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valion.cenalia.GOV\Desktop\PBA\PBA 2020-2022\PBA 2020-2022 FAZA 1\DOKUMENTI I PBA\Aneksi 1 Excel PBA 2020-2022\"/>
    </mc:Choice>
  </mc:AlternateContent>
  <bookViews>
    <workbookView xWindow="0" yWindow="120" windowWidth="20730" windowHeight="11700" firstSheet="5" activeTab="10"/>
  </bookViews>
  <sheets>
    <sheet name="Formati 1 Misioni" sheetId="25" r:id="rId1"/>
    <sheet name="01110-PMA" sheetId="15" r:id="rId2"/>
    <sheet name="04520-Transporti Rrugor" sheetId="24" r:id="rId3"/>
    <sheet name="04550-Transporti Hekurudhor" sheetId="16" r:id="rId4"/>
    <sheet name="04540-Transporti Detar" sheetId="17" r:id="rId5"/>
    <sheet name="04560-Transporti Ajror" sheetId="18" r:id="rId6"/>
    <sheet name="06370-Ujesjelles-Kanalizime" sheetId="23" r:id="rId7"/>
    <sheet name="06220-Mbetjet Urbane" sheetId="19" r:id="rId8"/>
    <sheet name="04430-Burimet Natyrore" sheetId="20" r:id="rId9"/>
    <sheet name="04440-Industria" sheetId="21" r:id="rId10"/>
    <sheet name="06180-Planifikimi Urban" sheetId="22"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#REF!</definedName>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123Graph_A" hidden="1">'[1]DAILY from archive'!#REF!</definedName>
    <definedName name="__123Graph_AADVANCE" hidden="1">#REF!</definedName>
    <definedName name="__123Graph_ACUMCHANGE" hidden="1">'[2]DAILY from archive'!#REF!</definedName>
    <definedName name="__123Graph_ADAILYEXR" hidden="1">'[2]DAILY from archive'!$J$177:$J$332</definedName>
    <definedName name="__123Graph_ADAILYRATE" hidden="1">'[2]DAILY from archive'!#REF!</definedName>
    <definedName name="__123Graph_AGRAPH1" hidden="1">[3]M!#REF!</definedName>
    <definedName name="__123Graph_AGRAPH2" hidden="1">[3]M!#REF!</definedName>
    <definedName name="__123Graph_AGRAPH3" hidden="1">[3]M!#REF!</definedName>
    <definedName name="__123Graph_AIBRD_LEND" hidden="1">[4]WB!$Q$13:$AK$13</definedName>
    <definedName name="__123Graph_APIPELINE" hidden="1">[4]BoP!$U$359:$AQ$359</definedName>
    <definedName name="__123Graph_AREER" hidden="1">[4]ER!#REF!</definedName>
    <definedName name="__123Graph_ARESERVES" hidden="1">[5]NFA!$AX$73:$BZ$73</definedName>
    <definedName name="__123Graph_B" hidden="1">[6]revagtrim!#REF!</definedName>
    <definedName name="__123Graph_BCUMCHANGE" hidden="1">'[2]DAILY from archive'!#REF!</definedName>
    <definedName name="__123Graph_BDAILYEXR" hidden="1">'[2]DAILY from archive'!#REF!</definedName>
    <definedName name="__123Graph_BDAILYRATE" hidden="1">'[2]DAILY from archive'!#REF!</definedName>
    <definedName name="__123Graph_BIBRD_LEND" hidden="1">[4]WB!$Q$61:$AK$61</definedName>
    <definedName name="__123Graph_BPIPELINE" hidden="1">[4]BoP!$U$358:$AQ$358</definedName>
    <definedName name="__123Graph_BREER" hidden="1">[4]ER!#REF!</definedName>
    <definedName name="__123Graph_BRESERVES" hidden="1">[5]NFA!$AX$74:$BZ$74</definedName>
    <definedName name="__123Graph_C" hidden="1">[6]revagtrim!#REF!</definedName>
    <definedName name="__123Graph_CDAILYEXR" hidden="1">'[2]DAILY from archive'!#REF!</definedName>
    <definedName name="__123Graph_CDAILYRATE" hidden="1">'[2]DAILY from archive'!#REF!</definedName>
    <definedName name="__123Graph_CREER" hidden="1">[4]ER!#REF!</definedName>
    <definedName name="__123Graph_D" hidden="1">[7]SEI!#REF!</definedName>
    <definedName name="__123Graph_DDAILYEXR" hidden="1">'[2]DAILY from archive'!#REF!</definedName>
    <definedName name="__123Graph_DDAILYRATE" hidden="1">'[2]DAILY from archive'!#REF!</definedName>
    <definedName name="__123Graph_E" hidden="1">[7]SEI!#REF!</definedName>
    <definedName name="__123Graph_EDAILYEXR" hidden="1">'[2]DAILY from archive'!#REF!</definedName>
    <definedName name="__123Graph_F" hidden="1">[7]SEI!#REF!</definedName>
    <definedName name="__123Graph_FDAILYEXR" hidden="1">'[2]DAILY from archive'!$AA$18:$AA$332</definedName>
    <definedName name="__123Graph_X" hidden="1">'[8]SUMMARY TABLE'!$C$5:$S$5</definedName>
    <definedName name="__123Graph_XCUMCHANGE" hidden="1">'[2]DAILY from archive'!#REF!</definedName>
    <definedName name="__123Graph_XDAILYEXR" hidden="1">'[2]DAILY from archive'!$D$177:$D$332</definedName>
    <definedName name="__123Graph_XDAILYRATE" hidden="1">'[2]DAILY from archive'!$D$177:$D$332</definedName>
    <definedName name="__123Graph_XIBRD_LEND" hidden="1">[4]WB!$Q$9:$AK$9</definedName>
    <definedName name="_1Macros_Import_.qbop">[9]!'[Macros Import].qbop'</definedName>
    <definedName name="_2__123Graph_ACPI_ER_LOG" hidden="1">[4]ER!#REF!</definedName>
    <definedName name="_3__123Graph_AIBA_IBRD" hidden="1">[4]WB!$Q$62:$AK$62</definedName>
    <definedName name="_4__123Graph_AWB_ADJ_PRJ" hidden="1">[4]WB!$Q$255:$AK$255</definedName>
    <definedName name="_5__123Graph_BCPI_ER_LOG" hidden="1">[4]ER!#REF!</definedName>
    <definedName name="_6__123Graph_BIBA_IBRD" hidden="1">[4]WB!#REF!</definedName>
    <definedName name="_7__123Graph_BWB_ADJ_PRJ" hidden="1">[4]WB!$Q$257:$AK$257</definedName>
    <definedName name="_COL1">[10]SimInp1:ModDef!$A$1:$V$130</definedName>
    <definedName name="_END94">'[11]End-94'!$D$102:$AS$189</definedName>
    <definedName name="_Fill" hidden="1">#REF!</definedName>
    <definedName name="_Filler" hidden="1">[12]A!$A$43:$A$598</definedName>
    <definedName name="_Key2" hidden="1">[13]Contents!#REF!</definedName>
    <definedName name="_MCV1">[14]Main!$E$64:$AH$64</definedName>
    <definedName name="_Order1" hidden="1">0</definedName>
    <definedName name="_Order2" hidden="1">0</definedName>
    <definedName name="_Parse_Out" hidden="1">#REF!</definedName>
    <definedName name="_Regression_Out" hidden="1">#REF!</definedName>
    <definedName name="_Regression_X" hidden="1">#REF!</definedName>
    <definedName name="_Regression_Y" hidden="1">#REF!</definedName>
    <definedName name="_SUM2">[11]BoP!$G$174:$AR$216</definedName>
    <definedName name="_tab06">#REF!</definedName>
    <definedName name="_tab07">#REF!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4">#REF!</definedName>
    <definedName name="_tab5">#REF!</definedName>
    <definedName name="_tab6">#REF!</definedName>
    <definedName name="_tab7">#REF!</definedName>
    <definedName name="_tab8">#REF!</definedName>
    <definedName name="_tab9">[15]Assumptions!#REF!</definedName>
    <definedName name="_TB1">[16]SummaryCG!$A$4:$CL$77</definedName>
    <definedName name="_TB2">[16]CGRev!$A$4:$CL$43</definedName>
    <definedName name="_TB3">[16]CGExp!$A$4:$CL$86</definedName>
    <definedName name="_TB4">[16]CGExternal!$B$4:$CL$55</definedName>
    <definedName name="_TB5">[16]CGAuthMeth!$B$4:$CL$55</definedName>
    <definedName name="_TB6">[16]CGAuthMeth!$B$64:$CL$131</definedName>
    <definedName name="_TB7">[16]CGFin_Monthly!$B$4:$AC$73</definedName>
    <definedName name="_TB8">[16]CGFin_Monthly!$B$174:$AC$234</definedName>
    <definedName name="_WB1">[11]WB!$D$13:$AF$264</definedName>
    <definedName name="_WB2">[11]WB!$AG$13:$AQ$264</definedName>
    <definedName name="a">[17]Debt!$T$2</definedName>
    <definedName name="ACTIVATE">#REF!</definedName>
    <definedName name="AID">#REF!</definedName>
    <definedName name="AlPr_TB_1">#REF!</definedName>
    <definedName name="AlPr_TB_1b">#REF!</definedName>
    <definedName name="ALTBCA">[14]QQ!$E$11:$AH$11</definedName>
    <definedName name="ALTNGDP_R">[14]Q4!$E$53:$AH$53</definedName>
    <definedName name="ALTPCPI">[14]Q6!$E$27:$AH$27</definedName>
    <definedName name="ams" hidden="1">{"Main Economic Indicators",#N/A,FALSE,"C"}</definedName>
    <definedName name="amstwo" hidden="1">{"Main Economic Indicators",#N/A,FALSE,"C"}</definedName>
    <definedName name="anscount" hidden="1">1</definedName>
    <definedName name="APr_1">#REF!</definedName>
    <definedName name="APr_1b">#REF!</definedName>
    <definedName name="APr_2">#REF!</definedName>
    <definedName name="Apr_2b">#REF!</definedName>
    <definedName name="Apr_Diffb">#REF!</definedName>
    <definedName name="Assistance">#REF!</definedName>
    <definedName name="assu">#REF!</definedName>
    <definedName name="ASSUMPN2">#REF!</definedName>
    <definedName name="ATS">#REF!</definedName>
    <definedName name="Balance_of_payments">#REF!</definedName>
    <definedName name="basktind">[18]Bask_fd!$BR$9:$CE$51</definedName>
    <definedName name="basktinf">[18]Bask_fd!#REF!</definedName>
    <definedName name="basktinf12\">[18]Bask_fd!#REF!</definedName>
    <definedName name="BCA">[14]QQ!$E$9:$AH$9</definedName>
    <definedName name="BCA_GDP">[14]QQ!$E$10:$AH$10</definedName>
    <definedName name="BCA_NGDP">#REF!</definedName>
    <definedName name="BE">[14]Q6!$E$137:$AH$137</definedName>
    <definedName name="BEA">[14]QQ!$E$140:$AH$140</definedName>
    <definedName name="BEC">#REF!</definedName>
    <definedName name="BED">#REF!</definedName>
    <definedName name="BED_6">#REF!</definedName>
    <definedName name="BEO">[14]Q6!$E$142:$AH$142</definedName>
    <definedName name="BER">[14]QQ!$E$141:$AH$141</definedName>
    <definedName name="BESD">[14]Q7!$E$42:$AH$42</definedName>
    <definedName name="BF">[14]QQ!$E$55:$AH$55</definedName>
    <definedName name="BFD">[14]QQ!$E$58:$AH$58</definedName>
    <definedName name="BFDA">[14]Q6!$E$60:$AH$60</definedName>
    <definedName name="BFDI">[14]Q6!$E$63:$AH$63</definedName>
    <definedName name="BFDIL">[14]QQ!$E$65:$AH$65</definedName>
    <definedName name="BFL_D">[14]DA!$E$49:$AH$49</definedName>
    <definedName name="BFO">[14]QQ!$E$90:$AH$90</definedName>
    <definedName name="BFOA">[14]Q6!$E$98:$AH$98</definedName>
    <definedName name="BFOAG">[14]QQ!$E$100:$AH$100</definedName>
    <definedName name="BFOAP">[14]Q6!$E$101:$AH$101</definedName>
    <definedName name="BFOG">[14]Q6!$E$93:$AH$93</definedName>
    <definedName name="BFOL">[14]QQ!$E$104:$AH$104</definedName>
    <definedName name="BFOL_B">[14]QQ!$E$118:$AH$118</definedName>
    <definedName name="BFOL_G">[14]QQ!$E$113:$AH$113</definedName>
    <definedName name="BFOL_L">#REF!</definedName>
    <definedName name="BFOL_O">[14]Q6!$E$120:$AH$120</definedName>
    <definedName name="BFOL_S">#REF!</definedName>
    <definedName name="BFOLB">#REF!</definedName>
    <definedName name="BFOLG">[14]Q6!$E$107:$AH$107</definedName>
    <definedName name="BFOLG_L">#REF!</definedName>
    <definedName name="BFOLP">[14]Q6!$E$109:$AH$109</definedName>
    <definedName name="BFOP">[14]Q6!$E$95:$AH$95</definedName>
    <definedName name="BFP">[14]QQ!$E$68:$AH$68</definedName>
    <definedName name="BFPA">[14]Q6!$E$75:$AH$75</definedName>
    <definedName name="BFPAG">[14]QQ!$E$77:$AH$77</definedName>
    <definedName name="BFPG">[14]Q6!$E$72:$AH$72</definedName>
    <definedName name="BFPL">[14]Q6!$E$78:$AH$78</definedName>
    <definedName name="BFPLBN">#REF!</definedName>
    <definedName name="BFPLD">[14]QQ!$E$83:$AH$83</definedName>
    <definedName name="BFPLD_G">#REF!</definedName>
    <definedName name="BFPLDG">[14]Q6!$E$88:$AH$88</definedName>
    <definedName name="BFPLDP">[14]Q6!$E$86:$AH$86</definedName>
    <definedName name="BFPLE">[14]Q6!$E$81:$AH$81</definedName>
    <definedName name="BFPLE_G">#REF!</definedName>
    <definedName name="BFPLMM">#REF!</definedName>
    <definedName name="BFPP">[14]Q6!$E$70:$AH$70</definedName>
    <definedName name="BFRA">[14]QQ!$E$123:$AH$123</definedName>
    <definedName name="BFUND">[14]Q6!$E$115:$AH$115</definedName>
    <definedName name="BGS">[14]Q6!$E$13:$AH$13</definedName>
    <definedName name="BI">[14]Q6!$E$32:$AH$32</definedName>
    <definedName name="BIC">[14]Q6!$E$35:$AH$35</definedName>
    <definedName name="BID">[14]Q6!$E$38:$AH$38</definedName>
    <definedName name="BIL">[19]Work!$B$26:$AG$97</definedName>
    <definedName name="BIP">#REF!</definedName>
    <definedName name="BK">[14]Q6!$E$48:$AH$48</definedName>
    <definedName name="BKF">[14]QQ!$E$51:$AH$51</definedName>
    <definedName name="BKF_6">[14]Q6!$E$139:$AH$139</definedName>
    <definedName name="BKFA">#REF!</definedName>
    <definedName name="BKO">[14]Q6!$E$52:$AH$52</definedName>
    <definedName name="BM">[14]Q6!$E$24:$AH$24</definedName>
    <definedName name="BMG">[14]Q6!$E$27:$AH$27</definedName>
    <definedName name="BMII">[14]QQ!$E$40:$AH$40</definedName>
    <definedName name="BMII_7">[14]Q7!$E$40:$AH$40</definedName>
    <definedName name="BMS">[14]Q6!$E$29:$AH$29</definedName>
    <definedName name="BOP">[14]Q6!$E$130:$AH$130</definedName>
    <definedName name="BOP_GDP">[14]Q6!$E$131:$AH$131</definedName>
    <definedName name="BRASS">[14]QQ!$E$150:$AH$150</definedName>
    <definedName name="BRASS_6">[14]Q6!$E$126:$AH$126</definedName>
    <definedName name="BRO">#REF!</definedName>
    <definedName name="BTR">[14]Q6!$E$42:$AH$42</definedName>
    <definedName name="BTRG">[14]Q6!$E$44:$AH$44</definedName>
    <definedName name="BTRP">[14]Q6!$E$45:$AH$45</definedName>
    <definedName name="budfin">#REF!</definedName>
    <definedName name="budget_financing">#REF!</definedName>
    <definedName name="BX">[14]Q6!$E$16:$AH$16</definedName>
    <definedName name="BXG">[14]Q6!$E$19:$AH$19</definedName>
    <definedName name="BXS">[14]Q6!$E$21:$AH$21</definedName>
    <definedName name="CAD">#REF!</definedName>
    <definedName name="CalcMCV_4">[14]Q4!$E$58:$AH$58</definedName>
    <definedName name="categories">#REF!</definedName>
    <definedName name="CCODE">#REF!</definedName>
    <definedName name="Ceiling_on_net_domestic_credit_to_the_government">#REF!</definedName>
    <definedName name="CHANGESWRITE">#REF!</definedName>
    <definedName name="CHART_4">[19]RED98DATA!$B$62:$CG$74</definedName>
    <definedName name="CHART1_3">[19]RED98DATA!$B$2:$BY$78</definedName>
    <definedName name="CHART10_11">[19]RED98DATA!$A$160:$CJ$249</definedName>
    <definedName name="CHART11">[19]RED98DATA!$A$253:$U$258</definedName>
    <definedName name="CHART14">[19]RED98DATA!$A$178:$F$197</definedName>
    <definedName name="CHART5_6">[19]RED98DATA!$A$79:$J$129</definedName>
    <definedName name="CHART7_8">[19]RED98DATA!$A$130:$BA$158</definedName>
    <definedName name="CHART9">[19]RED98DATA!$A$159:$AM$185</definedName>
    <definedName name="CHF">#REF!</definedName>
    <definedName name="CHK1.1">[14]Q1!$E$61:$AH$61</definedName>
    <definedName name="CHK2.1">[14]Main!$E$67:$AH$67</definedName>
    <definedName name="CHK2.2">[14]Main!$E$70:$AH$70</definedName>
    <definedName name="CHK2.3">[14]Main!$E$75:$AH$75</definedName>
    <definedName name="CHK3.1">[14]Q3!$E$61:$AH$61</definedName>
    <definedName name="CHK5.1">[14]Q5!$E$107:$AH$107</definedName>
    <definedName name="CNY">#REF!</definedName>
    <definedName name="cont">#REF!</definedName>
    <definedName name="CONTENTS">#REF!</definedName>
    <definedName name="Copyfrom">#REF!</definedName>
    <definedName name="COUNTER">#REF!</definedName>
    <definedName name="CPF">[11]CPFs!$F$13:$AF$84</definedName>
    <definedName name="cpi">[19]Work!$ER$4:$FK$97</definedName>
    <definedName name="cpi_cmp">#REF!</definedName>
    <definedName name="cpi_nsa">[19]Work!$FM$5:$GF$97</definedName>
    <definedName name="Current_account">#REF!</definedName>
    <definedName name="CurrVintage">'[20]A Current Data'!$D$60</definedName>
    <definedName name="D">[14]DA!$E$9:$AH$9</definedName>
    <definedName name="D_ALTBCA_GDP">[21]DA!$E$78:$AH$78</definedName>
    <definedName name="D_ALTNGDP_R">[21]DA!$E$26:$AH$26</definedName>
    <definedName name="D_ALTNGDP_RG">[21]DA!$E$27:$AH$27</definedName>
    <definedName name="D_ALTPCPI">[21]DA!$E$50:$AH$50</definedName>
    <definedName name="D_ALTPCPIG">[21]DA!$E$51:$AH$51</definedName>
    <definedName name="D_B">[14]DA!$E$22:$AH$22</definedName>
    <definedName name="D_BCA_GDP">[21]DA!$E$77:$AH$77</definedName>
    <definedName name="D_BFD">[21]DA!$E$85:$AH$85</definedName>
    <definedName name="D_BFL">[21]DA!$E$120:$AH$120</definedName>
    <definedName name="D_BFL_D">#REF!</definedName>
    <definedName name="D_BFL_S">[21]DA!$E$121:$AH$121</definedName>
    <definedName name="D_BFLG">[21]DA!$E$122:$AH$122</definedName>
    <definedName name="D_BFOP">[21]DA!$E$87:$AH$87</definedName>
    <definedName name="D_BFPP">[21]DA!$E$86:$AH$86</definedName>
    <definedName name="D_BFRA1">[21]DA!$E$93:$AH$93</definedName>
    <definedName name="D_BFX">[21]DA!$E$91:$AH$91</definedName>
    <definedName name="D_BFXG">[21]DA!$E$89:$AH$89</definedName>
    <definedName name="D_BFXP">[21]DA!$E$84:$AH$84</definedName>
    <definedName name="D_BRASS">[21]DA!$E$118:$AH$118</definedName>
    <definedName name="D_CalcNGS">[21]DA!$E$46:$AH$46</definedName>
    <definedName name="D_CalcNMG_R">[21]DA!$E$73:$AH$73</definedName>
    <definedName name="D_CalcNXG_R">[21]DA!$E$70:$AH$70</definedName>
    <definedName name="D_D">[21]DA!$E$117:$AH$117</definedName>
    <definedName name="D_D_B">[21]DA!$E$114:$AH$114</definedName>
    <definedName name="D_D_Bdiff">[21]DA!$E$105:$AH$105</definedName>
    <definedName name="D_D_Bdiff1">[21]DA!$E$106:$AH$106</definedName>
    <definedName name="D_D_G">[21]DA!$E$115:$AH$115</definedName>
    <definedName name="D_D_Gdiff">[21]DA!$E$102:$AH$102</definedName>
    <definedName name="D_D_Gdiff1">[21]DA!$E$103:$AH$103</definedName>
    <definedName name="D_D_S">[21]DA!$E$116:$AH$116</definedName>
    <definedName name="D_D_Sdiff">#REF!</definedName>
    <definedName name="D_D_Sdiff1">#REF!</definedName>
    <definedName name="D_DA">[21]DA!$E$119:$AH$119</definedName>
    <definedName name="D_DAdiff">[21]DA!$E$111:$AH$111</definedName>
    <definedName name="D_DAdiff1">[21]DA!$E$112:$AH$112</definedName>
    <definedName name="D_Ddiff">[21]DA!$E$99:$AH$99</definedName>
    <definedName name="D_Ddiff1">[21]DA!$E$100:$AH$100</definedName>
    <definedName name="D_DSdiff">[21]DA!$E$108:$AH$108</definedName>
    <definedName name="D_DSdiff1">[21]DA!$E$109:$AH$109</definedName>
    <definedName name="D_EDNA">[21]DA!$E$17:$AH$17</definedName>
    <definedName name="D_ENDA">[21]DA!$E$16:$AH$16</definedName>
    <definedName name="D_G">[14]DA!$E$21:$AH$21</definedName>
    <definedName name="D_GCB">[21]DA!$E$62:$AH$62</definedName>
    <definedName name="D_GGB">[21]DA!$E$63:$AH$63</definedName>
    <definedName name="D_Ind">[11]DSA!$G$7:$AU$96</definedName>
    <definedName name="D_L">[14]Q7!$E$13:$AH$13</definedName>
    <definedName name="D_MCV">[21]DA!$E$10:$AH$10</definedName>
    <definedName name="D_MCV_B">[21]DA!$E$12:$AH$12</definedName>
    <definedName name="D_MCV_D">[21]DA!$E$13:$AH$13</definedName>
    <definedName name="D_MCV_N">[21]DA!$E$9:$AH$9</definedName>
    <definedName name="D_MCV_T">[21]DA!$E$11:$AH$11</definedName>
    <definedName name="D_NGDP">[21]DA!$E$35:$AH$35</definedName>
    <definedName name="D_NGDP_D">[21]DA!$E$57:$AH$57</definedName>
    <definedName name="D_NGDP_DAQ">[21]DA!$E$59:$AH$59</definedName>
    <definedName name="D_NGDP_DQ">#REF!</definedName>
    <definedName name="D_NGDP_RG">[21]DA!$E$28:$AH$28</definedName>
    <definedName name="D_NGDP_RGAQ">[21]DA!$E$30:$AH$30</definedName>
    <definedName name="D_NGDP_RGQ">[21]DA!$E$29:$AH$29</definedName>
    <definedName name="D_NGDPD">[21]DA!$E$36:$AH$36</definedName>
    <definedName name="D_NGDPDPC">[21]DA!$E$39:$AH$39</definedName>
    <definedName name="D_NGS">[21]DA!$E$44:$AH$44</definedName>
    <definedName name="D_NMG_R">[21]DA!$E$72:$AH$72</definedName>
    <definedName name="D_NSDGDP">[21]DA!$E$42:$AH$42</definedName>
    <definedName name="D_NSDGDP_R">[21]DA!$E$32:$AH$32</definedName>
    <definedName name="D_NTDD_RG">[21]DA!$E$21:$AH$21</definedName>
    <definedName name="D_NTDD_RGAQ">[21]DA!$E$23:$AH$23</definedName>
    <definedName name="D_NTDD_RGQ">[21]DA!$E$22:$AH$22</definedName>
    <definedName name="D_NXG_R">[21]DA!$E$69:$AH$69</definedName>
    <definedName name="D_O">[14]Q7!$E$23:$AH$23</definedName>
    <definedName name="D_OTB">[21]DA!$E$67:$AH$67</definedName>
    <definedName name="D_PCPI">#REF!</definedName>
    <definedName name="D_PCPIAQ">#REF!</definedName>
    <definedName name="D_PCPIG">[21]DA!$E$52:$AH$52</definedName>
    <definedName name="D_PCPIGAQ">[21]DA!$E$54:$AH$54</definedName>
    <definedName name="D_PCPIGQ">[21]DA!$E$53:$AH$53</definedName>
    <definedName name="D_PCPIQ">#REF!</definedName>
    <definedName name="D_PPPPC">[21]DA!$E$40:$AH$40</definedName>
    <definedName name="D_PPPWGT">[21]DA!$E$37:$AH$37</definedName>
    <definedName name="D_S">[14]Q7!$E$16:$AH$16</definedName>
    <definedName name="D_SRM">[14]Q7!$E$34:$AH$34</definedName>
    <definedName name="D_SY">#REF!</definedName>
    <definedName name="D_WPCP33_D">[21]DA!$E$66:$AH$66</definedName>
    <definedName name="DA">[14]DA!$E$33:$AH$33</definedName>
    <definedName name="date">#REF!</definedName>
    <definedName name="DATES">[19]RED98DATA!#REF!</definedName>
    <definedName name="DATES_Q">#REF!</definedName>
    <definedName name="datesreer">#REF!</definedName>
    <definedName name="datesweo">#REF!</definedName>
    <definedName name="datesweo1">#REF!</definedName>
    <definedName name="datesweo2">#REF!</definedName>
    <definedName name="DB">[14]Q7!$E$28:$AH$28</definedName>
    <definedName name="DG">[14]Q7!$E$27:$AH$27</definedName>
    <definedName name="DG_S">[14]Q7!$E$18:$AH$18</definedName>
    <definedName name="Dhjetor_Ar_TOT_Lek">'[22]2003'!#REF!</definedName>
    <definedName name="Dhjetor_Ar_TOT_Valute">'[22]2003'!#REF!</definedName>
    <definedName name="Discount_NC">'[23]Triangle private'!$C$17</definedName>
    <definedName name="DiscountRate">#REF!</definedName>
    <definedName name="DKK">#REF!</definedName>
    <definedName name="DM">#REF!</definedName>
    <definedName name="DO">[14]Q7!$E$29:$AH$29</definedName>
    <definedName name="doc">[19]DOC!$A$1:$L$43</definedName>
    <definedName name="DOCFILE">#REF!</definedName>
    <definedName name="DS">[14]DA!$E$38:$AH$38</definedName>
    <definedName name="DSA_Assumptions">[11]DSA!$G$666:$AJ$698</definedName>
    <definedName name="DSDSI">[14]Q7!$E$42:$AH$42</definedName>
    <definedName name="DSDSP">[14]Q7!$E$52:$AH$52</definedName>
    <definedName name="DSI">[14]Q7!$E$46:$AH$46</definedName>
    <definedName name="DSP">[14]Q7!$E$56:$AH$56</definedName>
    <definedName name="DSPG">[14]Q7!$E$58:$AH$58</definedName>
    <definedName name="DTS">#REF!</definedName>
    <definedName name="EBRD">[11]EBRD!$D$14:$AM$120</definedName>
    <definedName name="ECU">#REF!</definedName>
    <definedName name="EDNA">[14]QQ!$E$151:$AH$151</definedName>
    <definedName name="EdssBatchRange">#REF!</definedName>
    <definedName name="EDSSDESCRIPTOR">#REF!</definedName>
    <definedName name="EDSSFILE">#REF!</definedName>
    <definedName name="EDSSNAME">#REF!</definedName>
    <definedName name="EDSSTABLES">#REF!</definedName>
    <definedName name="EDSSTIME">#REF!</definedName>
    <definedName name="EISCODE">#REF!</definedName>
    <definedName name="empty">[14]Q5!$DZ$1</definedName>
    <definedName name="ENDA">[14]QQ!$E$147:$AH$147</definedName>
    <definedName name="endrit" hidden="1">{"Main Economic Indicators",#N/A,FALSE,"C"}</definedName>
    <definedName name="ergferger" hidden="1">{"Main Economic Indicators",#N/A,FALSE,"C"}</definedName>
    <definedName name="ESP">#REF!</definedName>
    <definedName name="Excel_BuiltIn_Print_Area">#REF!</definedName>
    <definedName name="ExitWRS">[14]Main!$AB$25</definedName>
    <definedName name="EXTERNAL">#REF!</definedName>
    <definedName name="F">#REF!</definedName>
    <definedName name="fefe" hidden="1">{#N/A,#N/A,FALSE,"I";#N/A,#N/A,FALSE,"J";#N/A,#N/A,FALSE,"K";#N/A,#N/A,FALSE,"L";#N/A,#N/A,FALSE,"M";#N/A,#N/A,FALSE,"N";#N/A,#N/A,FALSE,"O"}</definedName>
    <definedName name="FIM">#REF!</definedName>
    <definedName name="FINAN">#REF!</definedName>
    <definedName name="FINANC">#REF!</definedName>
    <definedName name="Fisc">[11]BoP!$G$365:$AK$434</definedName>
    <definedName name="FLRES">#REF!</definedName>
    <definedName name="FLRESC">#REF!</definedName>
    <definedName name="FMB">[14]Q4!$E$51:$AH$51</definedName>
    <definedName name="Foreign_liabilities">#REF!</definedName>
    <definedName name="FRF">#REF!</definedName>
    <definedName name="GapDifSum">#REF!</definedName>
    <definedName name="GapRead">#REF!</definedName>
    <definedName name="GapWrite">#REF!</definedName>
    <definedName name="GBP">#REF!</definedName>
    <definedName name="GCB">[14]Q4!$E$18:$AH$18</definedName>
    <definedName name="GCB_NGDP">[14]Q7!$E$19:$AH$19</definedName>
    <definedName name="GCD">[14]Q4!$E$21:$AH$21</definedName>
    <definedName name="GCEI">[14]Q4!$E$16:$AH$16</definedName>
    <definedName name="GCENL">[14]Q4!$E$13:$AH$13</definedName>
    <definedName name="GCND">[14]Q4!$E$24:$AH$24</definedName>
    <definedName name="GCND_NGDP">[14]Q4!$E$25:$AH$25</definedName>
    <definedName name="GCRG">[14]Q4!$E$10:$AH$10</definedName>
    <definedName name="GEORED98.XLS">[19]RED98DATA!$B$2:$BW$78</definedName>
    <definedName name="GGB">[14]Q4!$E$40:$AH$40</definedName>
    <definedName name="GGB_NGDP">[14]Q7!$E$41:$AH$41</definedName>
    <definedName name="GGD">[14]Q4!$E$43:$AH$43</definedName>
    <definedName name="GGED">[14]Q4!$E$35:$AH$35</definedName>
    <definedName name="GGEI">[14]Q4!$E$38:$AH$38</definedName>
    <definedName name="GGENL">[14]Q4!$E$32:$AH$32</definedName>
    <definedName name="GGND">[14]Q4!$E$46:$AH$46</definedName>
    <definedName name="GGRG">[14]Q4!$E$29:$AH$29</definedName>
    <definedName name="GOVERNMENT">#REF!</definedName>
    <definedName name="Grac_IDA">#REF!</definedName>
    <definedName name="Grace_IDA">#REF!</definedName>
    <definedName name="Grace_NC">'[23]Triangle private'!$C$14</definedName>
    <definedName name="Gross_reserves">#REF!</definedName>
    <definedName name="Gusht_Ar_TOT_Lek">'[22]2003'!#REF!</definedName>
    <definedName name="Gusht_Ar_TOT_Valute">'[22]2003'!#REF!</definedName>
    <definedName name="HERE">#REF!</definedName>
    <definedName name="IM">[11]BoP!$G$259:$AR$307</definedName>
    <definedName name="IMF">[11]IMF!$C$5:$AP$55</definedName>
    <definedName name="In_millions_of_lei">#REF!</definedName>
    <definedName name="In_millions_of_U.S._dollars">#REF!</definedName>
    <definedName name="INDIC">#REF!</definedName>
    <definedName name="Indicators">#REF!</definedName>
    <definedName name="INTEREST">[24]Aid:Services!$A$39:$AJ$46</definedName>
    <definedName name="Interest_NC">'[23]Triangle private'!$C$16</definedName>
    <definedName name="InterestRate">#REF!</definedName>
    <definedName name="ISD">#REF!</definedName>
    <definedName name="ITL">#REF!</definedName>
    <definedName name="Janar_Ar_TOT_Lek">'[22]2003'!#REF!</definedName>
    <definedName name="Janar_Ar_TOT_Valute">'[22]2003'!#REF!</definedName>
    <definedName name="JPY">#REF!</definedName>
    <definedName name="JR_PAGE_ANCHOR_0_1">#REF!</definedName>
    <definedName name="KA">#REF!</definedName>
    <definedName name="KEND">#REF!</definedName>
    <definedName name="KMENU">#REF!</definedName>
    <definedName name="Korrik_Ar_TOT_Lek">'[22]2003'!#REF!</definedName>
    <definedName name="Korrik_Ar_TOT_Valute">'[22]2003'!#REF!</definedName>
    <definedName name="KWD">#REF!</definedName>
    <definedName name="latest1998">#REF!</definedName>
    <definedName name="LCM">[14]Q3!$E$46:$AH$46</definedName>
    <definedName name="LE">[14]Q3!$E$13:$AH$13</definedName>
    <definedName name="LEM">[14]Q3!$E$52:$AH$52</definedName>
    <definedName name="LHEM">[14]Q3!$E$34:$AH$34</definedName>
    <definedName name="LHM">[14]Q3!$E$55:$AH$55</definedName>
    <definedName name="LIPM">[14]Q3!$E$43:$AH$43</definedName>
    <definedName name="liquidity_reserve">#REF!</definedName>
    <definedName name="LLF">[14]Q3!$E$10:$AH$10</definedName>
    <definedName name="LP">[14]Q6!$E$19:$AH$19</definedName>
    <definedName name="LULCM">[14]Q3!$E$37:$AH$37</definedName>
    <definedName name="LUR">[14]Q3!$E$16:$AH$16</definedName>
    <definedName name="Lyon">[25]C!$O$1</definedName>
    <definedName name="MACRO">#REF!</definedName>
    <definedName name="MACROS">#REF!</definedName>
    <definedName name="Maj_Ar_TOT_Lek">'[22]2003'!#REF!</definedName>
    <definedName name="Maj_Ar_TOT_Valute">'[22]2003'!#REF!</definedName>
    <definedName name="Mars_Ar_TOT_Lek">#REF!</definedName>
    <definedName name="Mars_Ar_TOT_Valute">#REF!</definedName>
    <definedName name="Maturity_NC">'[23]Triangle private'!$C$15</definedName>
    <definedName name="MCV">[14]Main!$E$63:$AH$63</definedName>
    <definedName name="MCV_B">[14]QQ!$E$157:$AH$157</definedName>
    <definedName name="MCV_B1">[14]Q6!$E$158:$AH$158</definedName>
    <definedName name="MCV_D">[14]DA!$E$62:$AH$62</definedName>
    <definedName name="MCV_D1">[14]DA!$E$63:$AH$63</definedName>
    <definedName name="MCV_N">[14]Q4!$E$58:$AH$58</definedName>
    <definedName name="MCV_N1">[14]Q1!$E$59:$AH$59</definedName>
    <definedName name="MCV_T">[14]Micro!$E$103:$AH$103</definedName>
    <definedName name="MCV_T1">[14]Q5!$E$104:$AH$104</definedName>
    <definedName name="MIDDLE">#REF!</definedName>
    <definedName name="MNT_1_TB">#REF!</definedName>
    <definedName name="MNT_2_TB">#REF!</definedName>
    <definedName name="MNT_3_TB">#REF!</definedName>
    <definedName name="mod1.03">[10]ModDef!#REF!</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OutQ">#REF!</definedName>
    <definedName name="MS_BCA_GDP">[14]Q3!$E$27:$AH$27</definedName>
    <definedName name="MS_BMG">[14]Q3!$E$29:$AH$29</definedName>
    <definedName name="MS_BXG">[14]Q3!$E$28:$AH$28</definedName>
    <definedName name="MS_GCB_NGDP">[14]Q3!$E$19:$AH$19</definedName>
    <definedName name="MS_GGB_NGDP">[14]Q3!$E$20:$AH$20</definedName>
    <definedName name="MS_LUR">[14]Q3!$E$15:$AH$15</definedName>
    <definedName name="MS_NGDP">[14]Q3!$E$12:$AH$12</definedName>
    <definedName name="MS_NGDP_RG">[14]Q3!$E$9:$AH$9</definedName>
    <definedName name="MS_PCPIG">[14]Q3!$E$16:$AH$16</definedName>
    <definedName name="MS_TMG_RPCH">[14]Q3!$E$24:$AH$24</definedName>
    <definedName name="MS_TXG_RPCH">[14]Q3!$E$23:$AH$23</definedName>
    <definedName name="mt_moneyprog">#REF!</definedName>
    <definedName name="MTPROJ">#REF!</definedName>
    <definedName name="namehp">[26]SA_HP!#REF!</definedName>
    <definedName name="NAMES">#REF!</definedName>
    <definedName name="NAMES_Q">#REF!</definedName>
    <definedName name="namesreer">#REF!</definedName>
    <definedName name="namesweo">#REF!</definedName>
    <definedName name="NC_R">[14]Q1!$E$8:$AH$8</definedName>
    <definedName name="NCG">[14]Main!$E$8:$AH$8</definedName>
    <definedName name="NCG_R">[14]Q4!$E$11:$AH$11</definedName>
    <definedName name="NCP">[14]Main!$E$11:$AH$11</definedName>
    <definedName name="NCP_R">[14]Q4!$E$14:$AH$14</definedName>
    <definedName name="Nentor_Ar_TOT_Lek">'[22]2003'!#REF!</definedName>
    <definedName name="Nentor_Ar_TOT_Valute">'[22]2003'!#REF!</definedName>
    <definedName name="newname" hidden="1">[11]ER!#REF!</definedName>
    <definedName name="newname2" hidden="1">{#N/A,#N/A,FALSE,"I";#N/A,#N/A,FALSE,"J";#N/A,#N/A,FALSE,"K";#N/A,#N/A,FALSE,"L";#N/A,#N/A,FALSE,"M";#N/A,#N/A,FALSE,"N";#N/A,#N/A,FALSE,"O"}</definedName>
    <definedName name="newname3" hidden="1">{"ca",#N/A,FALSE,"Detailed BOP";"ka",#N/A,FALSE,"Detailed BOP";"btl",#N/A,FALSE,"Detailed BOP";#N/A,#N/A,FALSE,"Debt  Stock TBL";"imfprint",#N/A,FALSE,"IMF";"nirprintview",#N/A,FALSE,"NIR";"tradeprint",#N/A,FALSE,"Trade";"imfdebtservice",#N/A,FALSE,"IMF"}</definedName>
    <definedName name="newname4" hidden="1">{"WEO",#N/A,FALSE,"T"}</definedName>
    <definedName name="newname5" hidden="1">{TRUE,TRUE,-0.5,-14.75,603,387,FALSE,TRUE,TRUE,TRUE,0,1,2,1,2,1,1,4,TRUE,TRUE,3,TRUE,1,TRUE,75,"Swvu.Print.","ACwvu.Print.",#N/A,FALSE,FALSE,1,0.75,0.6,0.5,1,"","",TRUE,FALSE,TRUE,FALSE,1,#N/A,1,1,#DIV/0!,FALSE,"Rwvu.Print.",#N/A,FALSE,FALSE,FALSE,1,65532,300,FALSE,FALSE,TRUE,TRUE,TRUE}</definedName>
    <definedName name="NFA_assumptions">#REF!</definedName>
    <definedName name="NFB_R">[14]Q1!$E$29:$AH$29</definedName>
    <definedName name="NFB_R_GDP">[14]Q1!$E$30:$AH$30</definedName>
    <definedName name="NFI">[14]Main!$E$20:$AH$20</definedName>
    <definedName name="NFI_R">[14]Q4!$E$23:$AH$23</definedName>
    <definedName name="NFIG">[14]Main!$E$23:$AH$23</definedName>
    <definedName name="NFIP">[14]Main!$E$26:$AH$26</definedName>
    <definedName name="NFP_VE">[10]Model!#REF!</definedName>
    <definedName name="NFP_VE_1">[10]Model!#REF!</definedName>
    <definedName name="NGDP">[14]Main!$E$47:$AH$47</definedName>
    <definedName name="NGDP_D">[14]Q3!$E$22:$AH$22</definedName>
    <definedName name="NGDP_D.ARQ">[14]Q2!$E$21:$CB$21</definedName>
    <definedName name="NGDP_D.Q">[14]Q2!$E$20:$CB$20</definedName>
    <definedName name="NGDP_D.YOY">[14]Q2!$E$22:$CB$22</definedName>
    <definedName name="NGDP_D.YOYAVG">[14]Q2!$L$23:$CB$23</definedName>
    <definedName name="NGDP_DG">[14]Q6!$E$23:$AH$23</definedName>
    <definedName name="NGDP_R">[14]Q4!$E$50:$AH$50</definedName>
    <definedName name="NGDP_R.ARQ">[14]Q2!$E$10:$CB$10</definedName>
    <definedName name="NGDP_R.Q">[14]Q2!$E$9:$CB$9</definedName>
    <definedName name="NGDP_R.YOY">[14]Q2!$E$11:$CB$11</definedName>
    <definedName name="NGDP_R.YOYAVG">[14]Q2!$L$12:$CB$12</definedName>
    <definedName name="NGDP_RG">[14]Q4!$E$51:$AH$51</definedName>
    <definedName name="NGK">#REF!</definedName>
    <definedName name="NGS">[14]Main!$E$50:$AH$50</definedName>
    <definedName name="NGS_NGDP">[14]Main!$E$51:$AH$51</definedName>
    <definedName name="NGSG">[14]Main!$E$53:$AH$53</definedName>
    <definedName name="NGSP">[14]Main!$E$56:$AH$56</definedName>
    <definedName name="NI">[14]Main!$E$14:$AH$14</definedName>
    <definedName name="NI_GDP">[14]Main!$E$16:$AH$16</definedName>
    <definedName name="NI_NGDP">[14]Main!$E$16:$AH$16</definedName>
    <definedName name="NI_R">[14]Q1!$E$17:$AH$17</definedName>
    <definedName name="NINV">[14]Main!$E$18:$AH$18</definedName>
    <definedName name="NINV_R">[14]Q4!$E$20:$AH$20</definedName>
    <definedName name="NINV_R_GDP">[14]Q1!$E$21:$AH$21</definedName>
    <definedName name="NM">[14]Main!$E$38:$AH$38</definedName>
    <definedName name="NM_R">[14]Q4!$E$41:$AH$41</definedName>
    <definedName name="NMG">[14]Main!$E$41:$AH$41</definedName>
    <definedName name="NMG_R">[14]Q1!$E$44:$AH$44</definedName>
    <definedName name="NMG_RG">[14]Q1!$E$45:$AH$45</definedName>
    <definedName name="NMS">[14]Main!$E$44:$AH$44</definedName>
    <definedName name="NMS_R">[14]Q1!$E$47:$AH$47</definedName>
    <definedName name="NOK">#REF!</definedName>
    <definedName name="Non_BRO">#REF!</definedName>
    <definedName name="NTDD_R">[14]Q1!$E$26:$AH$26</definedName>
    <definedName name="NTDD_R.ARQ">[14]Q2!$E$15:$CB$15</definedName>
    <definedName name="NTDD_R.Q">[14]Q2!$E$14:$CB$14</definedName>
    <definedName name="NTDD_R.YOY">[14]Q2!$E$16:$CB$16</definedName>
    <definedName name="NTDD_R.YOYAVG">[14]Q2!$L$17:$CB$17</definedName>
    <definedName name="NTDD_RG">[14]Q4!$E$27:$AH$27</definedName>
    <definedName name="NX">[14]Main!$E$29:$AH$29</definedName>
    <definedName name="NX_R">[14]Q4!$E$32:$AH$32</definedName>
    <definedName name="NXG">[14]Main!$E$32:$AH$32</definedName>
    <definedName name="NXG_R">[14]Q1!$E$35:$AH$35</definedName>
    <definedName name="NXG_RG">[14]Q1!$E$36:$AH$36</definedName>
    <definedName name="NXS">[14]Main!$E$35:$AH$35</definedName>
    <definedName name="NXS_R">[14]Q1!$E$38:$AH$38</definedName>
    <definedName name="outl">#REF!</definedName>
    <definedName name="outl2">#REF!</definedName>
    <definedName name="OUTLOOK">#REF!</definedName>
    <definedName name="OUTLOOK2">#REF!</definedName>
    <definedName name="p">[27]labels!#REF!</definedName>
    <definedName name="Paym_Cap">[11]Debt!$G$249:$AQ$309</definedName>
    <definedName name="pchBMG">#REF!</definedName>
    <definedName name="pchBXG">#REF!</definedName>
    <definedName name="pchNM_R">[14]Q1!$E$42:$AH$42</definedName>
    <definedName name="pchNMG_R">[14]Q4!$E$45:$AH$45</definedName>
    <definedName name="pchNX_R">[14]Q1!$E$33:$AH$33</definedName>
    <definedName name="pchNXG_R">[14]Q4!$E$36:$AH$36</definedName>
    <definedName name="PCPI">[14]Q3!$E$25:$AH$25</definedName>
    <definedName name="PCPI.ARQ">[14]Q2!$E$26:$CB$26</definedName>
    <definedName name="PCPI.Q">[14]Q2!$E$25:$CB$25</definedName>
    <definedName name="PCPI.YOY">[14]Q2!$E$27:$CB$27</definedName>
    <definedName name="PCPI.YOYAVG">[14]Q2!$L$28:$CB$28</definedName>
    <definedName name="PCPIE">[14]Q3!$E$29:$AH$29</definedName>
    <definedName name="PCPIG">[14]Q6!$E$26:$AH$26</definedName>
    <definedName name="PEND">#REF!</definedName>
    <definedName name="PEOP">[10]Model!#REF!</definedName>
    <definedName name="PEOP_1">[10]Model!#REF!</definedName>
    <definedName name="per931_987">#REF!</definedName>
    <definedName name="PFP">[11]PFP!$C$5:$AG$59</definedName>
    <definedName name="PMENU">#REF!</definedName>
    <definedName name="PPPWGT">[14]Main!$E$65:$AH$65</definedName>
    <definedName name="Pr_tb_5">[16]Prj_Food!$A$10:$O$40</definedName>
    <definedName name="Pr_tb_6">[16]Prj_Fuel!$A$11:$P$38</definedName>
    <definedName name="Pr_tb_7">[16]Pr_Electr!$A$10:$I$34</definedName>
    <definedName name="Pr_tb_8">'[16]JunPrg_9899&amp;beyond'!$A$1332:$AE$1383</definedName>
    <definedName name="Pr_tb_9">'[16]JunPrg_9899&amp;beyond'!$A$1389:$AE$1457</definedName>
    <definedName name="Pr_tb_food0">'[16]JunPrg_9899&amp;beyond'!$A$883:$AE$900</definedName>
    <definedName name="Pr_tb_food1">'[16]JunPrg_9899&amp;beyond'!$A$912:$AE$944</definedName>
    <definedName name="Pr_tb_food2">'[16]JunPrg_9899&amp;beyond'!$A$946:$AE$984</definedName>
    <definedName name="Pr_tb_food3">'[16]JunPrg_9899&amp;beyond'!$A$985:$AE$1028</definedName>
    <definedName name="Pr_tb1">'[16]JunPrg_9899&amp;beyond'!$A$4:$AE$75</definedName>
    <definedName name="Pr_tb1b">'[16]JunPrg_9899&amp;beyond'!$A$1105:$AE$1176</definedName>
    <definedName name="Pr_tb2">'[16]JunPrg_9899&amp;beyond'!$A$150:$AE$190</definedName>
    <definedName name="Pr_tb2b">'[16]JunPrg_9899&amp;beyond'!$A$1206:$AE$1249</definedName>
    <definedName name="Pr_tb3">'[16]JunPrg_9899&amp;beyond'!$A$198:$AE$272</definedName>
    <definedName name="Pr_tb3b">'[16]JunPrg_9899&amp;beyond'!$A$1252:$AE$1327</definedName>
    <definedName name="Pr_tb4">'[16]JunPrg_9899&amp;beyond'!$A$1032:$AE$1089</definedName>
    <definedName name="Prill_Ar_TOT_Lek">'[22]2003'!#REF!</definedName>
    <definedName name="Prill_Ar_TOT_Valute">'[22]2003'!#REF!</definedName>
    <definedName name="print">#REF!</definedName>
    <definedName name="_xlnm.Print_Area" localSheetId="1">'01110-PMA'!$A$1:$E$401</definedName>
    <definedName name="_xlnm.Print_Area" localSheetId="8">'04430-Burimet Natyrore'!$A$1:$E$820</definedName>
    <definedName name="_xlnm.Print_Area" localSheetId="9">'04440-Industria'!$A$1:$E$1205</definedName>
    <definedName name="_xlnm.Print_Area" localSheetId="2">'04520-Transporti Rrugor'!$A$1:$E$5910</definedName>
    <definedName name="_xlnm.Print_Area" localSheetId="4">'04540-Transporti Detar'!$A$1:$E$374</definedName>
    <definedName name="_xlnm.Print_Area" localSheetId="10">'06180-Planifikimi Urban'!$A$1:$E$623</definedName>
    <definedName name="_xlnm.Print_Area" localSheetId="6">'06370-Ujesjelles-Kanalizime'!$A$1:$E$5801</definedName>
    <definedName name="_xlnm.Print_Area">#REF!</definedName>
    <definedName name="Print_Area_table10">#REF!</definedName>
    <definedName name="_xlnm.Print_Titles">[14]Micro!$A$1:$C$65536,[14]Micro!$A$1:$IV$7</definedName>
    <definedName name="PrintThis_Links">[14]Links!$A$1:$F$33</definedName>
    <definedName name="PTE">#REF!</definedName>
    <definedName name="Qershor_Ar_TOT_Lek">'[22]2003'!#REF!</definedName>
    <definedName name="Qershor_Ar_TOT_Valute">'[22]2003'!#REF!</definedName>
    <definedName name="REAL">#REF!</definedName>
    <definedName name="RED_BOP">[11]RED!$C$2:$AA$54</definedName>
    <definedName name="RED_D">[11]RED!$C$57:$AA$97</definedName>
    <definedName name="RED_DS">[11]RED!$AD$3:$AW$30</definedName>
    <definedName name="RED_TRD">[11]RED!$BC$3:$BF$45</definedName>
    <definedName name="REDBOP">#REF!</definedName>
    <definedName name="REDUC">#REF!</definedName>
    <definedName name="REER">[19]Work!$AK$26:$AV$97</definedName>
    <definedName name="REGISTERALL">#REF!</definedName>
    <definedName name="RESDEB">#REF!</definedName>
    <definedName name="RESDEBT">#REF!</definedName>
    <definedName name="revenue">[28]C!$A$747:$IV$747</definedName>
    <definedName name="Revisions">#REF!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ngBefore">[29]Main!$AB$26</definedName>
    <definedName name="rngDepartmentDrive">[29]Main!$AB$23</definedName>
    <definedName name="rngEMailAddress">[29]Main!$AB$20</definedName>
    <definedName name="rngErrorSort">[14]ErrCheck!$A$4</definedName>
    <definedName name="rngLastSave">[14]Main!$G$19</definedName>
    <definedName name="rngLastSent">[14]Main!$G$18</definedName>
    <definedName name="rngLastUpdate">[14]Links!$D$2</definedName>
    <definedName name="rngNeedsUpdate">[14]Links!$E$2</definedName>
    <definedName name="rngNews">[29]Main!$AB$27</definedName>
    <definedName name="rngQuestChecked">[14]ErrCheck!$A$3</definedName>
    <definedName name="rtre" hidden="1">{"Main Economic Indicators",#N/A,FALSE,"C"}</definedName>
    <definedName name="Rwvu.Print." hidden="1">#N/A</definedName>
    <definedName name="rxrate">[19]Work!$DB$1:$DU$97</definedName>
    <definedName name="s">#REF!</definedName>
    <definedName name="SAR">#REF!</definedName>
    <definedName name="SECTORS">#REF!</definedName>
    <definedName name="SEK">#REF!</definedName>
    <definedName name="sencount" hidden="1">2</definedName>
    <definedName name="SERVICE">#REF!</definedName>
    <definedName name="Shkurt_Ar_TOT_Lek">'[22]2003'!#REF!</definedName>
    <definedName name="Shkurt_Ar_TOT_Valute">'[22]2003'!#REF!</definedName>
    <definedName name="Shtator_Ar_TOT_Lek">'[22]2003'!#REF!</definedName>
    <definedName name="Shtator_Ar_TOT_Valute">'[22]2003'!#REF!</definedName>
    <definedName name="STOP">#REF!</definedName>
    <definedName name="sum">[11]BoP!$G$174:$AR$216</definedName>
    <definedName name="SUMMARY1">#REF!</definedName>
    <definedName name="SUMMARY2">#REF!</definedName>
    <definedName name="SumSumTbl">#REF!</definedName>
    <definedName name="t_bills">'[19]T-bills2'!$A$1:$J$31</definedName>
    <definedName name="tab17bop">#REF!</definedName>
    <definedName name="Tabel">[30]Tregues!$A$1:$J$50</definedName>
    <definedName name="Table_2._Country_X___Public_Sector_Financing_1">#REF!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_baselin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7BOP">#REF!</definedName>
    <definedName name="TABLE18">#REF!</definedName>
    <definedName name="TABLE19">#REF!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3">#REF!</definedName>
    <definedName name="TABLE46">#REF!</definedName>
    <definedName name="TABLE5">#REF!</definedName>
    <definedName name="TABLE6">#REF!</definedName>
    <definedName name="TABLE7">#REF!</definedName>
    <definedName name="TABLE8">#REF!</definedName>
    <definedName name="TABLE9">#REF!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vani_Vjetor">#REF!</definedName>
    <definedName name="TB_S2">#REF!</definedName>
    <definedName name="TB_s2b">#REF!</definedName>
    <definedName name="TB_s2c">#REF!</definedName>
    <definedName name="TB_S3">#REF!</definedName>
    <definedName name="TB_S4">#REF!</definedName>
    <definedName name="TB_Sim_2">#REF!</definedName>
    <definedName name="TB_Sim_a">#REF!</definedName>
    <definedName name="TB_Sim_b">#REF!</definedName>
    <definedName name="TB_SR_1">[31]StRp_Tbl1!$B$4:$AF$109</definedName>
    <definedName name="TB_SR_2">#REF!</definedName>
    <definedName name="TB_Sub">[16]CGExp!$B$135:$CL$192</definedName>
    <definedName name="TB_Subsd">#REF!</definedName>
    <definedName name="Tb_Tax_3year">[16]TaxRev!$A$2:$L$66</definedName>
    <definedName name="TB_Taxes">'[16]JunPrg_9899&amp;beyond'!$A$487:$AE$559</definedName>
    <definedName name="TB1_x">#REF!</definedName>
    <definedName name="TB1_xx">#REF!</definedName>
    <definedName name="TB1b">[16]SummaryCG!$A$79:$CL$150</definedName>
    <definedName name="TB1b_x">#REF!</definedName>
    <definedName name="TB2b">[16]CGRev!$A$57:$CL$99</definedName>
    <definedName name="TB3b">[16]CGExp!$B$284:$CL$356</definedName>
    <definedName name="TB5b">[16]CGAuthMeth!$B$174:$CL$223</definedName>
    <definedName name="TB6b">[16]CGAuthMeth!$B$231:$CL$297</definedName>
    <definedName name="TB7b">[16]CGFin_Monthly!$B$92:$AC$142</definedName>
    <definedName name="tblChecks">[14]ErrCheck!$A$3:$E$5</definedName>
    <definedName name="tblLinks">[14]Links!$A$4:$F$33</definedName>
    <definedName name="TBPRJ4">#REF!</definedName>
    <definedName name="Tbs1thr4">#REF!</definedName>
    <definedName name="Tetor_Ar_TOT_Lek">'[22]2003'!#REF!</definedName>
    <definedName name="Tetor_Ar_TOT_Valute">'[22]2003'!#REF!</definedName>
    <definedName name="TM">[14]Q5!$E$19:$AH$19</definedName>
    <definedName name="TM_D">[14]Q5!$E$23:$AH$23</definedName>
    <definedName name="TM_DPCH">[14]Q5!$E$24:$AH$24</definedName>
    <definedName name="TM_R">[14]Q5!$E$22:$AH$22</definedName>
    <definedName name="TM_RPCH">[14]Q5!$E$21:$AH$21</definedName>
    <definedName name="TMG">[14]Q5!$E$38:$AH$38</definedName>
    <definedName name="TMG_D">[14]Q5!$E$42:$AH$42</definedName>
    <definedName name="TMG_DPCH">[14]Q5!$E$43:$AH$43</definedName>
    <definedName name="TMG_R">[14]Q5!$E$41:$AH$41</definedName>
    <definedName name="TMG_RPCH">[14]Micro!$E$40:$AH$40</definedName>
    <definedName name="TMGO">[14]Micro!$E$58:$AH$58</definedName>
    <definedName name="TMGO_D">[14]Q5!$E$63:$AH$63</definedName>
    <definedName name="TMGO_DPCH">[14]Q5!$E$64:$AH$64</definedName>
    <definedName name="TMGO_R">[14]Q5!$E$62:$AH$62</definedName>
    <definedName name="TMGO_RPCH">[14]Q5!$E$60:$AH$60</definedName>
    <definedName name="TMGXO">[14]Q5!$E$82:$AH$82</definedName>
    <definedName name="TMGXO_D">[14]Q5!$E$88:$AH$88</definedName>
    <definedName name="TMGXO_DPCH">[14]Q5!$E$89:$AH$89</definedName>
    <definedName name="TMGXO_R">[14]Q5!$E$87:$AH$87</definedName>
    <definedName name="TMGXO_RPCH">[14]Q5!$E$84:$AH$84</definedName>
    <definedName name="TMS">[14]Q5!$E$97:$AH$97</definedName>
    <definedName name="Trade">[11]BoP!$G$218:$AR$256</definedName>
    <definedName name="Trade_balance">#REF!</definedName>
    <definedName name="TRANSFERTEST">#REF!</definedName>
    <definedName name="TX">[14]Q5!$E$11:$AH$11</definedName>
    <definedName name="TX_D">[14]Q5!$E$15:$AH$15</definedName>
    <definedName name="TX_DPCH">[14]Q5!$E$16:$AH$16</definedName>
    <definedName name="TX_R">[14]Q5!$E$14:$AH$14</definedName>
    <definedName name="TX_RPCH">[14]Q5!$E$13:$AH$13</definedName>
    <definedName name="TXG">[14]Q5!$E$30:$AH$30</definedName>
    <definedName name="TXG_D">[14]Q5!$E$34:$AH$34</definedName>
    <definedName name="TXG_DPCH">[14]Q5!$E$35:$AH$35</definedName>
    <definedName name="TXG_R">[14]Q5!$E$33:$AH$33</definedName>
    <definedName name="TXG_RPCH">[14]Micro!$E$32:$AH$32</definedName>
    <definedName name="TXGO">[14]Micro!$E$49:$AH$49</definedName>
    <definedName name="TXGO_D">[14]Q5!$E$54:$AH$54</definedName>
    <definedName name="TXGO_DPCH">[14]Q5!$E$55:$AH$55</definedName>
    <definedName name="TXGO_R">[14]Q5!$E$53:$AH$53</definedName>
    <definedName name="TXGO_RPCH">[14]Q5!$E$51:$AH$51</definedName>
    <definedName name="TXGXO">[14]Q5!$E$72:$AH$72</definedName>
    <definedName name="TXGXO_D">[14]Q5!$E$78:$AH$78</definedName>
    <definedName name="TXGXO_DPCH">[14]Q5!$E$79:$AH$79</definedName>
    <definedName name="TXGXO_R">[14]Q5!$E$77:$AH$77</definedName>
    <definedName name="TXGXO_RPCH">[14]Q5!$E$74:$AH$74</definedName>
    <definedName name="TXS">[14]Q5!$E$95:$AH$95</definedName>
    <definedName name="UCC">#REF!</definedName>
    <definedName name="USD">#REF!</definedName>
    <definedName name="USERNAME">#REF!</definedName>
    <definedName name="ValidationList">#REF!</definedName>
    <definedName name="viti2006">[32]kursi!$A$27:$M$37</definedName>
    <definedName name="viti2007">[32]kursi!$A$41:$M$51</definedName>
    <definedName name="WEO">#REF!</definedName>
    <definedName name="WEODATES">#REF!</definedName>
    <definedName name="weonames">#REF!</definedName>
    <definedName name="what" hidden="1">{"ca",#N/A,FALSE,"Detailed BOP";"ka",#N/A,FALSE,"Detailed BOP";"btl",#N/A,FALSE,"Detailed BOP";#N/A,#N/A,FALSE,"Debt  Stock TBL";"imfprint",#N/A,FALSE,"IMF";"imfdebtservice",#N/A,FALSE,"IMF";"tradeprint",#N/A,FALSE,"Trade"}</definedName>
    <definedName name="WPCP33_D">[14]Micro!$E$67:$AH$67</definedName>
    <definedName name="WPCP33pch">[14]Q5!$E$68:$AH$68</definedName>
    <definedName name="wrn.BOP_MIDTERM." hidden="1">{"BOP_TAB",#N/A,FALSE,"N";"MIDTERM_TAB",#N/A,FALSE,"O"}</definedName>
    <definedName name="wrn.formula." hidden="1">{#N/A,#N/A,FALSE,"MS"}</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Detailed._.Tables." hidden="1">{"ca",#N/A,FALSE,"Detailed BOP";"ka",#N/A,FALSE,"Detailed BOP";"btl",#N/A,FALSE,"Detailed BOP";#N/A,#N/A,FALSE,"Debt  Stock TBL";"imfprint",#N/A,FALSE,"IMF";"nirprintview",#N/A,FALSE,"NIR";"tradeprint",#N/A,FALSE,"Trade";"imfdebtservice",#N/A,FALSE,"IMF"}</definedName>
    <definedName name="wrn.WEO." hidden="1">{"WEO",#N/A,FALSE,"T"}</definedName>
    <definedName name="wvu.Print." hidden="1">{TRUE,TRUE,-0.5,-14.75,603,387,FALSE,TRUE,TRUE,TRUE,0,1,2,1,2,1,1,4,TRUE,TRUE,3,TRUE,1,TRUE,75,"Swvu.Print.","ACwvu.Print.",#N/A,FALSE,FALSE,1,0.75,0.6,0.5,1,"","",TRUE,FALSE,TRUE,FALSE,1,#N/A,1,1,#DIV/0!,FALSE,"Rwvu.Print.",#N/A,FALSE,FALSE,FALSE,1,65532,300,FALSE,FALSE,TRUE,TRUE,TRUE}</definedName>
    <definedName name="XGS">#REF!</definedName>
    <definedName name="xrate_lari">[19]Work!$DW$5:$EP$97</definedName>
    <definedName name="xrates">[19]Work!$CG$5:$CZ$97</definedName>
    <definedName name="xxWRS_1">#REF!</definedName>
    <definedName name="xxWRS_2">#REF!</definedName>
    <definedName name="xxWRS_3">#REF!</definedName>
    <definedName name="Year">#REF!</definedName>
    <definedName name="YEAR2009">#REF!</definedName>
    <definedName name="YEAR2013">#REF!</definedName>
    <definedName name="Years">#REF!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875" i="24" l="1"/>
  <c r="D5875" i="24"/>
  <c r="E5875" i="24"/>
  <c r="C5876" i="24"/>
  <c r="C5874" i="24" s="1"/>
  <c r="D5876" i="24"/>
  <c r="E5876" i="24"/>
  <c r="C974" i="24"/>
  <c r="D974" i="24"/>
  <c r="E974" i="24"/>
  <c r="B974" i="24"/>
  <c r="C475" i="24"/>
  <c r="D475" i="24"/>
  <c r="E475" i="24"/>
  <c r="C504" i="24"/>
  <c r="D504" i="24"/>
  <c r="E504" i="24"/>
  <c r="B475" i="24"/>
  <c r="C438" i="24"/>
  <c r="D438" i="24"/>
  <c r="E438" i="24"/>
  <c r="B438" i="24"/>
  <c r="C401" i="24"/>
  <c r="D401" i="24"/>
  <c r="E401" i="24"/>
  <c r="B401" i="24"/>
  <c r="C364" i="24"/>
  <c r="D364" i="24"/>
  <c r="E364" i="24"/>
  <c r="B364" i="24"/>
  <c r="C327" i="24"/>
  <c r="D327" i="24"/>
  <c r="E327" i="24"/>
  <c r="B327" i="24"/>
  <c r="C289" i="24"/>
  <c r="D289" i="24"/>
  <c r="E289" i="24"/>
  <c r="B289" i="24"/>
  <c r="C252" i="24"/>
  <c r="D252" i="24"/>
  <c r="E252" i="24"/>
  <c r="B252" i="24"/>
  <c r="C215" i="24"/>
  <c r="D215" i="24"/>
  <c r="E215" i="24"/>
  <c r="B244" i="24"/>
  <c r="B215" i="24"/>
  <c r="C178" i="24"/>
  <c r="D178" i="24"/>
  <c r="E178" i="24"/>
  <c r="B178" i="24"/>
  <c r="C139" i="24"/>
  <c r="D139" i="24"/>
  <c r="E139" i="24"/>
  <c r="B139" i="24"/>
  <c r="C102" i="24"/>
  <c r="D102" i="24"/>
  <c r="E102" i="24"/>
  <c r="B102" i="24"/>
  <c r="B131" i="24"/>
  <c r="B94" i="24"/>
  <c r="C65" i="24"/>
  <c r="D65" i="24"/>
  <c r="E65" i="24"/>
  <c r="B65" i="24"/>
  <c r="C28" i="24"/>
  <c r="D28" i="24"/>
  <c r="E28" i="24"/>
  <c r="B28" i="24"/>
  <c r="B57" i="24"/>
  <c r="C1049" i="24"/>
  <c r="D1049" i="24"/>
  <c r="E1049" i="24"/>
  <c r="B1049" i="24"/>
  <c r="B5897" i="24"/>
  <c r="C5901" i="24"/>
  <c r="D5901" i="24"/>
  <c r="E5901" i="24"/>
  <c r="C5902" i="24"/>
  <c r="C5900" i="24" s="1"/>
  <c r="D5902" i="24"/>
  <c r="E5902" i="24"/>
  <c r="C5903" i="24"/>
  <c r="D5903" i="24"/>
  <c r="D5900" i="24" s="1"/>
  <c r="E5903" i="24"/>
  <c r="C5904" i="24"/>
  <c r="D5904" i="24"/>
  <c r="E5904" i="24"/>
  <c r="E5900" i="24" s="1"/>
  <c r="C5878" i="24"/>
  <c r="D5878" i="24"/>
  <c r="E5878" i="24"/>
  <c r="C5879" i="24"/>
  <c r="C5877" i="24" s="1"/>
  <c r="D5879" i="24"/>
  <c r="E5879" i="24"/>
  <c r="C5881" i="24"/>
  <c r="D5881" i="24"/>
  <c r="E5881" i="24"/>
  <c r="C5882" i="24"/>
  <c r="C5880" i="24" s="1"/>
  <c r="D5882" i="24"/>
  <c r="E5882" i="24"/>
  <c r="C5884" i="24"/>
  <c r="D5884" i="24"/>
  <c r="E5884" i="24"/>
  <c r="C5885" i="24"/>
  <c r="D5885" i="24"/>
  <c r="E5885" i="24"/>
  <c r="C5887" i="24"/>
  <c r="D5887" i="24"/>
  <c r="D5886" i="24" s="1"/>
  <c r="E5887" i="24"/>
  <c r="E5886" i="24" s="1"/>
  <c r="C5888" i="24"/>
  <c r="D5888" i="24"/>
  <c r="E5888" i="24"/>
  <c r="C5890" i="24"/>
  <c r="D5890" i="24"/>
  <c r="E5890" i="24"/>
  <c r="C5891" i="24"/>
  <c r="C5889" i="24" s="1"/>
  <c r="D5891" i="24"/>
  <c r="E5891" i="24"/>
  <c r="C5893" i="24"/>
  <c r="D5893" i="24"/>
  <c r="E5893" i="24"/>
  <c r="E5892" i="24" s="1"/>
  <c r="C5894" i="24"/>
  <c r="C5892" i="24" s="1"/>
  <c r="D5894" i="24"/>
  <c r="E5894" i="24"/>
  <c r="C5896" i="24"/>
  <c r="D5896" i="24"/>
  <c r="E5896" i="24"/>
  <c r="C5897" i="24"/>
  <c r="C5895" i="24" s="1"/>
  <c r="D5897" i="24"/>
  <c r="E5897" i="24"/>
  <c r="C5898" i="24"/>
  <c r="D5898" i="24"/>
  <c r="E5898" i="24"/>
  <c r="C5899" i="24"/>
  <c r="D5899" i="24"/>
  <c r="E5899" i="24"/>
  <c r="E5895" i="24" s="1"/>
  <c r="B5900" i="24"/>
  <c r="B5898" i="24"/>
  <c r="B5899" i="24"/>
  <c r="B5901" i="24"/>
  <c r="B5902" i="24"/>
  <c r="B5903" i="24"/>
  <c r="B5904" i="24"/>
  <c r="B5896" i="24"/>
  <c r="B5895" i="24" s="1"/>
  <c r="D5877" i="24"/>
  <c r="E5877" i="24"/>
  <c r="B5877" i="24"/>
  <c r="D5892" i="24"/>
  <c r="B5892" i="24"/>
  <c r="D5889" i="24"/>
  <c r="E5889" i="24"/>
  <c r="B5889" i="24"/>
  <c r="C5886" i="24"/>
  <c r="B5886" i="24"/>
  <c r="C5883" i="24"/>
  <c r="D5883" i="24"/>
  <c r="E5883" i="24"/>
  <c r="B5883" i="24"/>
  <c r="D5880" i="24"/>
  <c r="E5880" i="24"/>
  <c r="B5880" i="24"/>
  <c r="B5881" i="24"/>
  <c r="B5882" i="24"/>
  <c r="B5884" i="24"/>
  <c r="B5885" i="24"/>
  <c r="B5887" i="24"/>
  <c r="B5888" i="24"/>
  <c r="B5890" i="24"/>
  <c r="B5891" i="24"/>
  <c r="B5893" i="24"/>
  <c r="B5894" i="24"/>
  <c r="B5878" i="24"/>
  <c r="B5879" i="24"/>
  <c r="B5876" i="24"/>
  <c r="B5875" i="24"/>
  <c r="D5895" i="24"/>
  <c r="D5874" i="24"/>
  <c r="E5874" i="24"/>
  <c r="B5872" i="24"/>
  <c r="C5873" i="24" l="1"/>
  <c r="E5873" i="24"/>
  <c r="D5873" i="24"/>
  <c r="B5874" i="24"/>
  <c r="B5873" i="24" s="1"/>
  <c r="B5905" i="24" s="1"/>
  <c r="E5869" i="24"/>
  <c r="E5870" i="24" s="1"/>
  <c r="D5869" i="24"/>
  <c r="D5870" i="24" s="1"/>
  <c r="C5869" i="24"/>
  <c r="C5870" i="24" s="1"/>
  <c r="B5869" i="24"/>
  <c r="B5870" i="24" s="1"/>
  <c r="E5864" i="24"/>
  <c r="D5864" i="24"/>
  <c r="C5864" i="24"/>
  <c r="B5864" i="24"/>
  <c r="E5854" i="24"/>
  <c r="D5854" i="24"/>
  <c r="C5854" i="24"/>
  <c r="E5853" i="24"/>
  <c r="D5853" i="24"/>
  <c r="C5853" i="24"/>
  <c r="E5852" i="24"/>
  <c r="D5852" i="24"/>
  <c r="C5852" i="24"/>
  <c r="C5855" i="24" s="1"/>
  <c r="B5852" i="24"/>
  <c r="E5843" i="24"/>
  <c r="D5843" i="24"/>
  <c r="C5843" i="24"/>
  <c r="B5843" i="24"/>
  <c r="E5838" i="24"/>
  <c r="D5838" i="24"/>
  <c r="C5838" i="24"/>
  <c r="B5838" i="24"/>
  <c r="E5828" i="24"/>
  <c r="D5828" i="24"/>
  <c r="C5828" i="24"/>
  <c r="E5827" i="24"/>
  <c r="D5827" i="24"/>
  <c r="C5827" i="24"/>
  <c r="E5826" i="24"/>
  <c r="D5826" i="24"/>
  <c r="C5826" i="24"/>
  <c r="C5829" i="24" s="1"/>
  <c r="B5826" i="24"/>
  <c r="E5817" i="24"/>
  <c r="D5817" i="24"/>
  <c r="C5817" i="24"/>
  <c r="B5817" i="24"/>
  <c r="E5812" i="24"/>
  <c r="D5812" i="24"/>
  <c r="C5812" i="24"/>
  <c r="B5812" i="24"/>
  <c r="E5802" i="24"/>
  <c r="D5802" i="24"/>
  <c r="C5802" i="24"/>
  <c r="E5801" i="24"/>
  <c r="D5801" i="24"/>
  <c r="C5801" i="24"/>
  <c r="E5800" i="24"/>
  <c r="E5803" i="24" s="1"/>
  <c r="D5800" i="24"/>
  <c r="D5803" i="24" s="1"/>
  <c r="C5800" i="24"/>
  <c r="B5800" i="24"/>
  <c r="E5791" i="24"/>
  <c r="D5791" i="24"/>
  <c r="C5791" i="24"/>
  <c r="B5791" i="24"/>
  <c r="E5786" i="24"/>
  <c r="D5786" i="24"/>
  <c r="C5786" i="24"/>
  <c r="B5786" i="24"/>
  <c r="E5776" i="24"/>
  <c r="D5776" i="24"/>
  <c r="C5776" i="24"/>
  <c r="E5775" i="24"/>
  <c r="D5775" i="24"/>
  <c r="C5775" i="24"/>
  <c r="E5774" i="24"/>
  <c r="E5777" i="24" s="1"/>
  <c r="D5774" i="24"/>
  <c r="D5777" i="24" s="1"/>
  <c r="C5774" i="24"/>
  <c r="B5774" i="24"/>
  <c r="E5765" i="24"/>
  <c r="D5765" i="24"/>
  <c r="C5765" i="24"/>
  <c r="B5765" i="24"/>
  <c r="E5760" i="24"/>
  <c r="D5760" i="24"/>
  <c r="C5760" i="24"/>
  <c r="B5760" i="24"/>
  <c r="E5750" i="24"/>
  <c r="D5750" i="24"/>
  <c r="C5750" i="24"/>
  <c r="E5749" i="24"/>
  <c r="D5749" i="24"/>
  <c r="C5749" i="24"/>
  <c r="E5748" i="24"/>
  <c r="D5748" i="24"/>
  <c r="C5748" i="24"/>
  <c r="C5751" i="24" s="1"/>
  <c r="B5748" i="24"/>
  <c r="E5739" i="24"/>
  <c r="D5739" i="24"/>
  <c r="C5739" i="24"/>
  <c r="B5739" i="24"/>
  <c r="E5734" i="24"/>
  <c r="D5734" i="24"/>
  <c r="C5734" i="24"/>
  <c r="B5734" i="24"/>
  <c r="E5724" i="24"/>
  <c r="D5724" i="24"/>
  <c r="C5724" i="24"/>
  <c r="E5723" i="24"/>
  <c r="D5723" i="24"/>
  <c r="C5723" i="24"/>
  <c r="E5722" i="24"/>
  <c r="E5725" i="24" s="1"/>
  <c r="D5722" i="24"/>
  <c r="C5722" i="24"/>
  <c r="B5722" i="24"/>
  <c r="E5713" i="24"/>
  <c r="D5713" i="24"/>
  <c r="C5713" i="24"/>
  <c r="B5713" i="24"/>
  <c r="E5708" i="24"/>
  <c r="D5708" i="24"/>
  <c r="C5708" i="24"/>
  <c r="B5708" i="24"/>
  <c r="E5698" i="24"/>
  <c r="D5698" i="24"/>
  <c r="C5698" i="24"/>
  <c r="E5697" i="24"/>
  <c r="D5697" i="24"/>
  <c r="C5697" i="24"/>
  <c r="E5696" i="24"/>
  <c r="E5699" i="24" s="1"/>
  <c r="D5696" i="24"/>
  <c r="D5699" i="24" s="1"/>
  <c r="C5696" i="24"/>
  <c r="C5699" i="24" s="1"/>
  <c r="B5696" i="24"/>
  <c r="E5686" i="24"/>
  <c r="D5686" i="24"/>
  <c r="C5686" i="24"/>
  <c r="B5686" i="24"/>
  <c r="E5676" i="24"/>
  <c r="D5676" i="24"/>
  <c r="C5676" i="24"/>
  <c r="B5676" i="24"/>
  <c r="E5671" i="24"/>
  <c r="D5671" i="24"/>
  <c r="C5671" i="24"/>
  <c r="E5670" i="24"/>
  <c r="D5670" i="24"/>
  <c r="C5670" i="24"/>
  <c r="E5669" i="24"/>
  <c r="D5669" i="24"/>
  <c r="D5672" i="24" s="1"/>
  <c r="C5669" i="24"/>
  <c r="C5672" i="24" s="1"/>
  <c r="B5669" i="24"/>
  <c r="E5660" i="24"/>
  <c r="D5660" i="24"/>
  <c r="C5660" i="24"/>
  <c r="B5660" i="24"/>
  <c r="E5650" i="24"/>
  <c r="D5650" i="24"/>
  <c r="C5650" i="24"/>
  <c r="B5650" i="24"/>
  <c r="E5645" i="24"/>
  <c r="D5645" i="24"/>
  <c r="C5645" i="24"/>
  <c r="E5644" i="24"/>
  <c r="D5644" i="24"/>
  <c r="C5644" i="24"/>
  <c r="E5643" i="24"/>
  <c r="E5646" i="24" s="1"/>
  <c r="D5643" i="24"/>
  <c r="C5643" i="24"/>
  <c r="B5643" i="24"/>
  <c r="E5633" i="24"/>
  <c r="D5633" i="24"/>
  <c r="C5633" i="24"/>
  <c r="B5633" i="24"/>
  <c r="E5628" i="24"/>
  <c r="D5628" i="24"/>
  <c r="C5628" i="24"/>
  <c r="B5628" i="24"/>
  <c r="C5619" i="24"/>
  <c r="E5618" i="24"/>
  <c r="D5618" i="24"/>
  <c r="C5618" i="24"/>
  <c r="E5617" i="24"/>
  <c r="D5617" i="24"/>
  <c r="C5617" i="24"/>
  <c r="E5616" i="24"/>
  <c r="D5616" i="24"/>
  <c r="D5619" i="24" s="1"/>
  <c r="C5616" i="24"/>
  <c r="B5616" i="24"/>
  <c r="E5607" i="24"/>
  <c r="D5607" i="24"/>
  <c r="C5607" i="24"/>
  <c r="B5607" i="24"/>
  <c r="E5602" i="24"/>
  <c r="D5602" i="24"/>
  <c r="C5602" i="24"/>
  <c r="B5602" i="24"/>
  <c r="E5592" i="24"/>
  <c r="D5592" i="24"/>
  <c r="C5592" i="24"/>
  <c r="E5591" i="24"/>
  <c r="D5591" i="24"/>
  <c r="C5591" i="24"/>
  <c r="E5590" i="24"/>
  <c r="D5590" i="24"/>
  <c r="D5593" i="24" s="1"/>
  <c r="C5590" i="24"/>
  <c r="C5593" i="24" s="1"/>
  <c r="B5590" i="24"/>
  <c r="E5581" i="24"/>
  <c r="D5581" i="24"/>
  <c r="C5581" i="24"/>
  <c r="B5581" i="24"/>
  <c r="E5576" i="24"/>
  <c r="D5576" i="24"/>
  <c r="C5576" i="24"/>
  <c r="B5576" i="24"/>
  <c r="E5566" i="24"/>
  <c r="D5566" i="24"/>
  <c r="C5566" i="24"/>
  <c r="E5565" i="24"/>
  <c r="D5565" i="24"/>
  <c r="C5565" i="24"/>
  <c r="E5564" i="24"/>
  <c r="E5567" i="24" s="1"/>
  <c r="D5564" i="24"/>
  <c r="C5564" i="24"/>
  <c r="B5564" i="24"/>
  <c r="E5555" i="24"/>
  <c r="D5555" i="24"/>
  <c r="C5555" i="24"/>
  <c r="B5555" i="24"/>
  <c r="E5550" i="24"/>
  <c r="D5550" i="24"/>
  <c r="C5550" i="24"/>
  <c r="B5550" i="24"/>
  <c r="E5540" i="24"/>
  <c r="D5540" i="24"/>
  <c r="C5540" i="24"/>
  <c r="E5539" i="24"/>
  <c r="D5539" i="24"/>
  <c r="C5539" i="24"/>
  <c r="E5538" i="24"/>
  <c r="E5541" i="24" s="1"/>
  <c r="D5538" i="24"/>
  <c r="D5541" i="24" s="1"/>
  <c r="C5538" i="24"/>
  <c r="C5541" i="24" s="1"/>
  <c r="B5538" i="24"/>
  <c r="E5529" i="24"/>
  <c r="D5529" i="24"/>
  <c r="C5529" i="24"/>
  <c r="B5529" i="24"/>
  <c r="E5524" i="24"/>
  <c r="D5524" i="24"/>
  <c r="C5524" i="24"/>
  <c r="B5524" i="24"/>
  <c r="C5515" i="24"/>
  <c r="E5514" i="24"/>
  <c r="D5514" i="24"/>
  <c r="C5514" i="24"/>
  <c r="E5513" i="24"/>
  <c r="D5513" i="24"/>
  <c r="C5513" i="24"/>
  <c r="E5512" i="24"/>
  <c r="D5512" i="24"/>
  <c r="D5515" i="24" s="1"/>
  <c r="C5512" i="24"/>
  <c r="B5512" i="24"/>
  <c r="E5503" i="24"/>
  <c r="D5503" i="24"/>
  <c r="C5503" i="24"/>
  <c r="B5503" i="24"/>
  <c r="E5498" i="24"/>
  <c r="D5498" i="24"/>
  <c r="C5498" i="24"/>
  <c r="B5498" i="24"/>
  <c r="E5488" i="24"/>
  <c r="D5488" i="24"/>
  <c r="C5488" i="24"/>
  <c r="E5487" i="24"/>
  <c r="D5487" i="24"/>
  <c r="C5487" i="24"/>
  <c r="E5486" i="24"/>
  <c r="E5489" i="24" s="1"/>
  <c r="D5486" i="24"/>
  <c r="D5489" i="24" s="1"/>
  <c r="C5486" i="24"/>
  <c r="C5489" i="24" s="1"/>
  <c r="B5486" i="24"/>
  <c r="E5477" i="24"/>
  <c r="D5477" i="24"/>
  <c r="C5477" i="24"/>
  <c r="B5477" i="24"/>
  <c r="E5472" i="24"/>
  <c r="D5472" i="24"/>
  <c r="C5472" i="24"/>
  <c r="B5472" i="24"/>
  <c r="E5462" i="24"/>
  <c r="D5462" i="24"/>
  <c r="C5462" i="24"/>
  <c r="E5461" i="24"/>
  <c r="D5461" i="24"/>
  <c r="C5461" i="24"/>
  <c r="E5460" i="24"/>
  <c r="E5463" i="24" s="1"/>
  <c r="D5460" i="24"/>
  <c r="D5463" i="24" s="1"/>
  <c r="C5460" i="24"/>
  <c r="B5460" i="24"/>
  <c r="E5451" i="24"/>
  <c r="D5451" i="24"/>
  <c r="C5451" i="24"/>
  <c r="B5451" i="24"/>
  <c r="E5446" i="24"/>
  <c r="D5446" i="24"/>
  <c r="C5446" i="24"/>
  <c r="B5446" i="24"/>
  <c r="E5436" i="24"/>
  <c r="D5436" i="24"/>
  <c r="C5436" i="24"/>
  <c r="E5435" i="24"/>
  <c r="D5435" i="24"/>
  <c r="C5435" i="24"/>
  <c r="E5434" i="24"/>
  <c r="D5434" i="24"/>
  <c r="C5434" i="24"/>
  <c r="B5434" i="24"/>
  <c r="E5425" i="24"/>
  <c r="D5425" i="24"/>
  <c r="C5425" i="24"/>
  <c r="B5425" i="24"/>
  <c r="E5420" i="24"/>
  <c r="D5420" i="24"/>
  <c r="C5420" i="24"/>
  <c r="B5420" i="24"/>
  <c r="E5410" i="24"/>
  <c r="D5410" i="24"/>
  <c r="C5410" i="24"/>
  <c r="E5409" i="24"/>
  <c r="D5409" i="24"/>
  <c r="C5409" i="24"/>
  <c r="E5408" i="24"/>
  <c r="D5408" i="24"/>
  <c r="C5408" i="24"/>
  <c r="C5411" i="24" s="1"/>
  <c r="B5408" i="24"/>
  <c r="E5399" i="24"/>
  <c r="D5399" i="24"/>
  <c r="C5399" i="24"/>
  <c r="B5399" i="24"/>
  <c r="E5394" i="24"/>
  <c r="D5394" i="24"/>
  <c r="C5394" i="24"/>
  <c r="B5394" i="24"/>
  <c r="E5384" i="24"/>
  <c r="D5384" i="24"/>
  <c r="C5384" i="24"/>
  <c r="E5383" i="24"/>
  <c r="D5383" i="24"/>
  <c r="C5383" i="24"/>
  <c r="E5382" i="24"/>
  <c r="D5382" i="24"/>
  <c r="C5382" i="24"/>
  <c r="B5382" i="24"/>
  <c r="E5373" i="24"/>
  <c r="D5373" i="24"/>
  <c r="C5373" i="24"/>
  <c r="B5373" i="24"/>
  <c r="E5368" i="24"/>
  <c r="D5368" i="24"/>
  <c r="C5368" i="24"/>
  <c r="B5368" i="24"/>
  <c r="E5358" i="24"/>
  <c r="D5358" i="24"/>
  <c r="C5358" i="24"/>
  <c r="E5357" i="24"/>
  <c r="D5357" i="24"/>
  <c r="C5357" i="24"/>
  <c r="E5356" i="24"/>
  <c r="E5359" i="24" s="1"/>
  <c r="D5356" i="24"/>
  <c r="D5359" i="24" s="1"/>
  <c r="C5356" i="24"/>
  <c r="B5356" i="24"/>
  <c r="E5347" i="24"/>
  <c r="D5347" i="24"/>
  <c r="C5347" i="24"/>
  <c r="B5347" i="24"/>
  <c r="E5342" i="24"/>
  <c r="D5342" i="24"/>
  <c r="C5342" i="24"/>
  <c r="B5342" i="24"/>
  <c r="E5332" i="24"/>
  <c r="D5332" i="24"/>
  <c r="C5332" i="24"/>
  <c r="E5331" i="24"/>
  <c r="D5331" i="24"/>
  <c r="C5331" i="24"/>
  <c r="E5330" i="24"/>
  <c r="D5330" i="24"/>
  <c r="E5333" i="24" s="1"/>
  <c r="C5330" i="24"/>
  <c r="C5333" i="24" s="1"/>
  <c r="B5330" i="24"/>
  <c r="E5321" i="24"/>
  <c r="D5321" i="24"/>
  <c r="C5321" i="24"/>
  <c r="B5321" i="24"/>
  <c r="E5316" i="24"/>
  <c r="D5316" i="24"/>
  <c r="C5316" i="24"/>
  <c r="B5316" i="24"/>
  <c r="E5306" i="24"/>
  <c r="D5306" i="24"/>
  <c r="C5306" i="24"/>
  <c r="E5305" i="24"/>
  <c r="D5305" i="24"/>
  <c r="C5305" i="24"/>
  <c r="E5304" i="24"/>
  <c r="D5304" i="24"/>
  <c r="C5304" i="24"/>
  <c r="C5307" i="24" s="1"/>
  <c r="B5304" i="24"/>
  <c r="E5295" i="24"/>
  <c r="D5295" i="24"/>
  <c r="C5295" i="24"/>
  <c r="B5295" i="24"/>
  <c r="E5290" i="24"/>
  <c r="D5290" i="24"/>
  <c r="C5290" i="24"/>
  <c r="B5290" i="24"/>
  <c r="E5280" i="24"/>
  <c r="D5280" i="24"/>
  <c r="C5280" i="24"/>
  <c r="E5279" i="24"/>
  <c r="D5279" i="24"/>
  <c r="C5279" i="24"/>
  <c r="E5278" i="24"/>
  <c r="D5278" i="24"/>
  <c r="D5281" i="24" s="1"/>
  <c r="C5278" i="24"/>
  <c r="B5278" i="24"/>
  <c r="E5269" i="24"/>
  <c r="D5269" i="24"/>
  <c r="C5269" i="24"/>
  <c r="B5269" i="24"/>
  <c r="E5264" i="24"/>
  <c r="D5264" i="24"/>
  <c r="C5264" i="24"/>
  <c r="B5264" i="24"/>
  <c r="E5254" i="24"/>
  <c r="D5254" i="24"/>
  <c r="C5254" i="24"/>
  <c r="E5253" i="24"/>
  <c r="D5253" i="24"/>
  <c r="C5253" i="24"/>
  <c r="E5252" i="24"/>
  <c r="E5255" i="24" s="1"/>
  <c r="D5252" i="24"/>
  <c r="D5255" i="24" s="1"/>
  <c r="C5252" i="24"/>
  <c r="B5252" i="24"/>
  <c r="E5243" i="24"/>
  <c r="D5243" i="24"/>
  <c r="C5243" i="24"/>
  <c r="B5243" i="24"/>
  <c r="E5238" i="24"/>
  <c r="D5238" i="24"/>
  <c r="C5238" i="24"/>
  <c r="B5238" i="24"/>
  <c r="E5228" i="24"/>
  <c r="D5228" i="24"/>
  <c r="C5228" i="24"/>
  <c r="E5227" i="24"/>
  <c r="D5227" i="24"/>
  <c r="C5227" i="24"/>
  <c r="E5226" i="24"/>
  <c r="D5226" i="24"/>
  <c r="E5229" i="24" s="1"/>
  <c r="C5226" i="24"/>
  <c r="C5229" i="24" s="1"/>
  <c r="B5226" i="24"/>
  <c r="E5217" i="24"/>
  <c r="D5217" i="24"/>
  <c r="C5217" i="24"/>
  <c r="B5217" i="24"/>
  <c r="E5212" i="24"/>
  <c r="D5212" i="24"/>
  <c r="C5212" i="24"/>
  <c r="B5212" i="24"/>
  <c r="E5202" i="24"/>
  <c r="D5202" i="24"/>
  <c r="C5202" i="24"/>
  <c r="E5201" i="24"/>
  <c r="D5201" i="24"/>
  <c r="C5201" i="24"/>
  <c r="E5200" i="24"/>
  <c r="D5200" i="24"/>
  <c r="C5200" i="24"/>
  <c r="C5203" i="24" s="1"/>
  <c r="B5200" i="24"/>
  <c r="E5191" i="24"/>
  <c r="D5191" i="24"/>
  <c r="C5191" i="24"/>
  <c r="B5191" i="24"/>
  <c r="E5186" i="24"/>
  <c r="D5186" i="24"/>
  <c r="C5186" i="24"/>
  <c r="B5186" i="24"/>
  <c r="E5176" i="24"/>
  <c r="D5176" i="24"/>
  <c r="C5176" i="24"/>
  <c r="E5175" i="24"/>
  <c r="D5175" i="24"/>
  <c r="C5175" i="24"/>
  <c r="E5174" i="24"/>
  <c r="D5174" i="24"/>
  <c r="D5177" i="24" s="1"/>
  <c r="C5174" i="24"/>
  <c r="B5174" i="24"/>
  <c r="E5165" i="24"/>
  <c r="D5165" i="24"/>
  <c r="C5165" i="24"/>
  <c r="B5165" i="24"/>
  <c r="E5160" i="24"/>
  <c r="D5160" i="24"/>
  <c r="C5160" i="24"/>
  <c r="B5160" i="24"/>
  <c r="E5150" i="24"/>
  <c r="D5150" i="24"/>
  <c r="C5150" i="24"/>
  <c r="E5149" i="24"/>
  <c r="D5149" i="24"/>
  <c r="C5149" i="24"/>
  <c r="E5148" i="24"/>
  <c r="E5151" i="24" s="1"/>
  <c r="D5148" i="24"/>
  <c r="D5151" i="24" s="1"/>
  <c r="C5148" i="24"/>
  <c r="B5148" i="24"/>
  <c r="E5139" i="24"/>
  <c r="D5139" i="24"/>
  <c r="C5139" i="24"/>
  <c r="B5139" i="24"/>
  <c r="E5134" i="24"/>
  <c r="D5134" i="24"/>
  <c r="C5134" i="24"/>
  <c r="B5134" i="24"/>
  <c r="E5124" i="24"/>
  <c r="D5124" i="24"/>
  <c r="C5124" i="24"/>
  <c r="E5123" i="24"/>
  <c r="D5123" i="24"/>
  <c r="C5123" i="24"/>
  <c r="E5122" i="24"/>
  <c r="D5122" i="24"/>
  <c r="E5125" i="24" s="1"/>
  <c r="C5122" i="24"/>
  <c r="C5125" i="24" s="1"/>
  <c r="B5122" i="24"/>
  <c r="E5113" i="24"/>
  <c r="D5113" i="24"/>
  <c r="C5113" i="24"/>
  <c r="B5113" i="24"/>
  <c r="E5108" i="24"/>
  <c r="D5108" i="24"/>
  <c r="C5108" i="24"/>
  <c r="B5108" i="24"/>
  <c r="E5098" i="24"/>
  <c r="D5098" i="24"/>
  <c r="C5098" i="24"/>
  <c r="E5097" i="24"/>
  <c r="D5097" i="24"/>
  <c r="C5097" i="24"/>
  <c r="E5096" i="24"/>
  <c r="D5096" i="24"/>
  <c r="C5096" i="24"/>
  <c r="C5099" i="24" s="1"/>
  <c r="B5096" i="24"/>
  <c r="E5087" i="24"/>
  <c r="D5087" i="24"/>
  <c r="C5087" i="24"/>
  <c r="B5087" i="24"/>
  <c r="E5082" i="24"/>
  <c r="D5082" i="24"/>
  <c r="C5082" i="24"/>
  <c r="B5082" i="24"/>
  <c r="E5072" i="24"/>
  <c r="D5072" i="24"/>
  <c r="C5072" i="24"/>
  <c r="E5071" i="24"/>
  <c r="D5071" i="24"/>
  <c r="C5071" i="24"/>
  <c r="E5070" i="24"/>
  <c r="D5070" i="24"/>
  <c r="D5073" i="24" s="1"/>
  <c r="C5070" i="24"/>
  <c r="C5073" i="24" s="1"/>
  <c r="B5070" i="24"/>
  <c r="E5061" i="24"/>
  <c r="D5061" i="24"/>
  <c r="C5061" i="24"/>
  <c r="B5061" i="24"/>
  <c r="E5056" i="24"/>
  <c r="D5056" i="24"/>
  <c r="C5056" i="24"/>
  <c r="B5056" i="24"/>
  <c r="E5046" i="24"/>
  <c r="D5046" i="24"/>
  <c r="C5046" i="24"/>
  <c r="E5045" i="24"/>
  <c r="D5045" i="24"/>
  <c r="C5045" i="24"/>
  <c r="E5044" i="24"/>
  <c r="E5047" i="24" s="1"/>
  <c r="D5044" i="24"/>
  <c r="D5047" i="24" s="1"/>
  <c r="C5044" i="24"/>
  <c r="B5044" i="24"/>
  <c r="E5035" i="24"/>
  <c r="D5035" i="24"/>
  <c r="C5035" i="24"/>
  <c r="B5035" i="24"/>
  <c r="E5030" i="24"/>
  <c r="D5030" i="24"/>
  <c r="C5030" i="24"/>
  <c r="B5030" i="24"/>
  <c r="E5020" i="24"/>
  <c r="D5020" i="24"/>
  <c r="C5020" i="24"/>
  <c r="E5019" i="24"/>
  <c r="D5019" i="24"/>
  <c r="C5019" i="24"/>
  <c r="E5018" i="24"/>
  <c r="D5018" i="24"/>
  <c r="E5021" i="24" s="1"/>
  <c r="C5018" i="24"/>
  <c r="C5021" i="24" s="1"/>
  <c r="B5018" i="24"/>
  <c r="E5009" i="24"/>
  <c r="D5009" i="24"/>
  <c r="C5009" i="24"/>
  <c r="B5009" i="24"/>
  <c r="E5004" i="24"/>
  <c r="D5004" i="24"/>
  <c r="C5004" i="24"/>
  <c r="B5004" i="24"/>
  <c r="E4994" i="24"/>
  <c r="D4994" i="24"/>
  <c r="C4994" i="24"/>
  <c r="E4993" i="24"/>
  <c r="D4993" i="24"/>
  <c r="C4993" i="24"/>
  <c r="E4992" i="24"/>
  <c r="D4992" i="24"/>
  <c r="C4992" i="24"/>
  <c r="C4995" i="24" s="1"/>
  <c r="B4992" i="24"/>
  <c r="E4983" i="24"/>
  <c r="D4983" i="24"/>
  <c r="C4983" i="24"/>
  <c r="B4983" i="24"/>
  <c r="E4978" i="24"/>
  <c r="D4978" i="24"/>
  <c r="C4978" i="24"/>
  <c r="B4978" i="24"/>
  <c r="E4968" i="24"/>
  <c r="D4968" i="24"/>
  <c r="C4968" i="24"/>
  <c r="E4967" i="24"/>
  <c r="D4967" i="24"/>
  <c r="C4967" i="24"/>
  <c r="E4966" i="24"/>
  <c r="D4966" i="24"/>
  <c r="D4969" i="24" s="1"/>
  <c r="C4966" i="24"/>
  <c r="B4966" i="24"/>
  <c r="E4957" i="24"/>
  <c r="D4957" i="24"/>
  <c r="C4957" i="24"/>
  <c r="B4957" i="24"/>
  <c r="E4952" i="24"/>
  <c r="D4952" i="24"/>
  <c r="C4952" i="24"/>
  <c r="B4952" i="24"/>
  <c r="E4942" i="24"/>
  <c r="D4942" i="24"/>
  <c r="C4942" i="24"/>
  <c r="E4941" i="24"/>
  <c r="D4941" i="24"/>
  <c r="C4941" i="24"/>
  <c r="E4940" i="24"/>
  <c r="E4943" i="24" s="1"/>
  <c r="D4940" i="24"/>
  <c r="D4943" i="24" s="1"/>
  <c r="C4940" i="24"/>
  <c r="B4940" i="24"/>
  <c r="E4931" i="24"/>
  <c r="D4931" i="24"/>
  <c r="C4931" i="24"/>
  <c r="B4931" i="24"/>
  <c r="E4926" i="24"/>
  <c r="D4926" i="24"/>
  <c r="C4926" i="24"/>
  <c r="B4926" i="24"/>
  <c r="E4916" i="24"/>
  <c r="D4916" i="24"/>
  <c r="C4916" i="24"/>
  <c r="E4915" i="24"/>
  <c r="D4915" i="24"/>
  <c r="C4915" i="24"/>
  <c r="E4914" i="24"/>
  <c r="D4914" i="24"/>
  <c r="E4917" i="24" s="1"/>
  <c r="C4914" i="24"/>
  <c r="C4917" i="24" s="1"/>
  <c r="B4914" i="24"/>
  <c r="E4905" i="24"/>
  <c r="D4905" i="24"/>
  <c r="C4905" i="24"/>
  <c r="B4905" i="24"/>
  <c r="E4900" i="24"/>
  <c r="D4900" i="24"/>
  <c r="C4900" i="24"/>
  <c r="B4900" i="24"/>
  <c r="E4890" i="24"/>
  <c r="D4890" i="24"/>
  <c r="C4890" i="24"/>
  <c r="E4889" i="24"/>
  <c r="D4889" i="24"/>
  <c r="C4889" i="24"/>
  <c r="E4888" i="24"/>
  <c r="D4888" i="24"/>
  <c r="C4888" i="24"/>
  <c r="C4891" i="24" s="1"/>
  <c r="B4888" i="24"/>
  <c r="E4879" i="24"/>
  <c r="D4879" i="24"/>
  <c r="C4879" i="24"/>
  <c r="B4879" i="24"/>
  <c r="E4874" i="24"/>
  <c r="D4874" i="24"/>
  <c r="C4874" i="24"/>
  <c r="B4874" i="24"/>
  <c r="E4864" i="24"/>
  <c r="D4864" i="24"/>
  <c r="C4864" i="24"/>
  <c r="E4863" i="24"/>
  <c r="D4863" i="24"/>
  <c r="C4863" i="24"/>
  <c r="E4862" i="24"/>
  <c r="D4862" i="24"/>
  <c r="D4865" i="24" s="1"/>
  <c r="C4862" i="24"/>
  <c r="B4862" i="24"/>
  <c r="E4853" i="24"/>
  <c r="D4853" i="24"/>
  <c r="C4853" i="24"/>
  <c r="B4853" i="24"/>
  <c r="E4848" i="24"/>
  <c r="D4848" i="24"/>
  <c r="C4848" i="24"/>
  <c r="B4848" i="24"/>
  <c r="E4838" i="24"/>
  <c r="D4838" i="24"/>
  <c r="C4838" i="24"/>
  <c r="E4837" i="24"/>
  <c r="D4837" i="24"/>
  <c r="C4837" i="24"/>
  <c r="E4836" i="24"/>
  <c r="E4839" i="24" s="1"/>
  <c r="D4836" i="24"/>
  <c r="D4839" i="24" s="1"/>
  <c r="C4836" i="24"/>
  <c r="B4836" i="24"/>
  <c r="E4827" i="24"/>
  <c r="D4827" i="24"/>
  <c r="C4827" i="24"/>
  <c r="B4827" i="24"/>
  <c r="E4822" i="24"/>
  <c r="D4822" i="24"/>
  <c r="C4822" i="24"/>
  <c r="B4822" i="24"/>
  <c r="E4812" i="24"/>
  <c r="D4812" i="24"/>
  <c r="C4812" i="24"/>
  <c r="E4811" i="24"/>
  <c r="D4811" i="24"/>
  <c r="C4811" i="24"/>
  <c r="E4810" i="24"/>
  <c r="D4810" i="24"/>
  <c r="E4813" i="24" s="1"/>
  <c r="C4810" i="24"/>
  <c r="C4813" i="24" s="1"/>
  <c r="B4810" i="24"/>
  <c r="E4801" i="24"/>
  <c r="D4801" i="24"/>
  <c r="C4801" i="24"/>
  <c r="B4801" i="24"/>
  <c r="E4796" i="24"/>
  <c r="D4796" i="24"/>
  <c r="C4796" i="24"/>
  <c r="B4796" i="24"/>
  <c r="E4786" i="24"/>
  <c r="D4786" i="24"/>
  <c r="C4786" i="24"/>
  <c r="E4785" i="24"/>
  <c r="D4785" i="24"/>
  <c r="C4785" i="24"/>
  <c r="E4784" i="24"/>
  <c r="D4784" i="24"/>
  <c r="C4784" i="24"/>
  <c r="C4787" i="24" s="1"/>
  <c r="B4784" i="24"/>
  <c r="E4775" i="24"/>
  <c r="D4775" i="24"/>
  <c r="C4775" i="24"/>
  <c r="B4775" i="24"/>
  <c r="E4770" i="24"/>
  <c r="D4770" i="24"/>
  <c r="C4770" i="24"/>
  <c r="B4770" i="24"/>
  <c r="E4760" i="24"/>
  <c r="D4760" i="24"/>
  <c r="C4760" i="24"/>
  <c r="E4759" i="24"/>
  <c r="D4759" i="24"/>
  <c r="C4759" i="24"/>
  <c r="E4758" i="24"/>
  <c r="D4758" i="24"/>
  <c r="D4761" i="24" s="1"/>
  <c r="C4758" i="24"/>
  <c r="B4758" i="24"/>
  <c r="E4749" i="24"/>
  <c r="D4749" i="24"/>
  <c r="C4749" i="24"/>
  <c r="B4749" i="24"/>
  <c r="E4744" i="24"/>
  <c r="D4744" i="24"/>
  <c r="C4744" i="24"/>
  <c r="B4744" i="24"/>
  <c r="E4734" i="24"/>
  <c r="D4734" i="24"/>
  <c r="C4734" i="24"/>
  <c r="E4733" i="24"/>
  <c r="D4733" i="24"/>
  <c r="C4733" i="24"/>
  <c r="E4732" i="24"/>
  <c r="E4735" i="24" s="1"/>
  <c r="D4732" i="24"/>
  <c r="D4735" i="24" s="1"/>
  <c r="C4732" i="24"/>
  <c r="B4732" i="24"/>
  <c r="E4723" i="24"/>
  <c r="D4723" i="24"/>
  <c r="C4723" i="24"/>
  <c r="B4723" i="24"/>
  <c r="E4718" i="24"/>
  <c r="D4718" i="24"/>
  <c r="C4718" i="24"/>
  <c r="B4718" i="24"/>
  <c r="E4708" i="24"/>
  <c r="D4708" i="24"/>
  <c r="C4708" i="24"/>
  <c r="E4707" i="24"/>
  <c r="D4707" i="24"/>
  <c r="C4707" i="24"/>
  <c r="E4706" i="24"/>
  <c r="D4706" i="24"/>
  <c r="E4709" i="24" s="1"/>
  <c r="C4706" i="24"/>
  <c r="C4709" i="24" s="1"/>
  <c r="B4706" i="24"/>
  <c r="E4697" i="24"/>
  <c r="D4697" i="24"/>
  <c r="C4697" i="24"/>
  <c r="B4697" i="24"/>
  <c r="E4692" i="24"/>
  <c r="D4692" i="24"/>
  <c r="C4692" i="24"/>
  <c r="B4692" i="24"/>
  <c r="E4682" i="24"/>
  <c r="D4682" i="24"/>
  <c r="C4682" i="24"/>
  <c r="E4681" i="24"/>
  <c r="D4681" i="24"/>
  <c r="C4681" i="24"/>
  <c r="E4680" i="24"/>
  <c r="D4680" i="24"/>
  <c r="C4680" i="24"/>
  <c r="C4683" i="24" s="1"/>
  <c r="B4680" i="24"/>
  <c r="E4671" i="24"/>
  <c r="D4671" i="24"/>
  <c r="C4671" i="24"/>
  <c r="B4671" i="24"/>
  <c r="E4666" i="24"/>
  <c r="D4666" i="24"/>
  <c r="C4666" i="24"/>
  <c r="B4666" i="24"/>
  <c r="E4656" i="24"/>
  <c r="D4656" i="24"/>
  <c r="C4656" i="24"/>
  <c r="E4655" i="24"/>
  <c r="D4655" i="24"/>
  <c r="C4655" i="24"/>
  <c r="E4654" i="24"/>
  <c r="D4654" i="24"/>
  <c r="C4654" i="24"/>
  <c r="C4657" i="24" s="1"/>
  <c r="B4654" i="24"/>
  <c r="E4645" i="24"/>
  <c r="D4645" i="24"/>
  <c r="C4645" i="24"/>
  <c r="B4645" i="24"/>
  <c r="E4640" i="24"/>
  <c r="D4640" i="24"/>
  <c r="C4640" i="24"/>
  <c r="B4640" i="24"/>
  <c r="E4630" i="24"/>
  <c r="D4630" i="24"/>
  <c r="C4630" i="24"/>
  <c r="E4629" i="24"/>
  <c r="D4629" i="24"/>
  <c r="C4629" i="24"/>
  <c r="E4628" i="24"/>
  <c r="E4631" i="24" s="1"/>
  <c r="D4628" i="24"/>
  <c r="D4631" i="24" s="1"/>
  <c r="C4628" i="24"/>
  <c r="B4628" i="24"/>
  <c r="E4619" i="24"/>
  <c r="D4619" i="24"/>
  <c r="C4619" i="24"/>
  <c r="B4619" i="24"/>
  <c r="E4604" i="24"/>
  <c r="D4604" i="24"/>
  <c r="C4604" i="24"/>
  <c r="E4603" i="24"/>
  <c r="D4603" i="24"/>
  <c r="C4603" i="24"/>
  <c r="E4602" i="24"/>
  <c r="D4602" i="24"/>
  <c r="D4605" i="24" s="1"/>
  <c r="C4602" i="24"/>
  <c r="C4605" i="24" s="1"/>
  <c r="B4602" i="24"/>
  <c r="E4593" i="24"/>
  <c r="D4593" i="24"/>
  <c r="C4593" i="24"/>
  <c r="B4593" i="24"/>
  <c r="E4588" i="24"/>
  <c r="D4588" i="24"/>
  <c r="C4588" i="24"/>
  <c r="B4588" i="24"/>
  <c r="E4578" i="24"/>
  <c r="D4578" i="24"/>
  <c r="C4578" i="24"/>
  <c r="E4577" i="24"/>
  <c r="D4577" i="24"/>
  <c r="C4577" i="24"/>
  <c r="E4576" i="24"/>
  <c r="D4576" i="24"/>
  <c r="C4576" i="24"/>
  <c r="C4579" i="24" s="1"/>
  <c r="B4576" i="24"/>
  <c r="E4567" i="24"/>
  <c r="D4567" i="24"/>
  <c r="C4567" i="24"/>
  <c r="B4567" i="24"/>
  <c r="E4562" i="24"/>
  <c r="D4562" i="24"/>
  <c r="C4562" i="24"/>
  <c r="B4562" i="24"/>
  <c r="E4552" i="24"/>
  <c r="D4552" i="24"/>
  <c r="C4552" i="24"/>
  <c r="E4551" i="24"/>
  <c r="D4551" i="24"/>
  <c r="C4551" i="24"/>
  <c r="E4550" i="24"/>
  <c r="D4550" i="24"/>
  <c r="D4553" i="24" s="1"/>
  <c r="C4550" i="24"/>
  <c r="B4550" i="24"/>
  <c r="E4541" i="24"/>
  <c r="D4541" i="24"/>
  <c r="C4541" i="24"/>
  <c r="B4541" i="24"/>
  <c r="E4536" i="24"/>
  <c r="D4536" i="24"/>
  <c r="C4536" i="24"/>
  <c r="B4536" i="24"/>
  <c r="E4526" i="24"/>
  <c r="D4526" i="24"/>
  <c r="C4526" i="24"/>
  <c r="E4525" i="24"/>
  <c r="D4525" i="24"/>
  <c r="C4525" i="24"/>
  <c r="E4524" i="24"/>
  <c r="E4527" i="24" s="1"/>
  <c r="D4524" i="24"/>
  <c r="D4527" i="24" s="1"/>
  <c r="C4524" i="24"/>
  <c r="C4527" i="24" s="1"/>
  <c r="B4524" i="24"/>
  <c r="E4515" i="24"/>
  <c r="D4515" i="24"/>
  <c r="C4515" i="24"/>
  <c r="B4515" i="24"/>
  <c r="E4510" i="24"/>
  <c r="D4510" i="24"/>
  <c r="C4510" i="24"/>
  <c r="B4510" i="24"/>
  <c r="E4500" i="24"/>
  <c r="D4500" i="24"/>
  <c r="C4500" i="24"/>
  <c r="E4499" i="24"/>
  <c r="D4499" i="24"/>
  <c r="C4499" i="24"/>
  <c r="E4498" i="24"/>
  <c r="D4498" i="24"/>
  <c r="E4501" i="24" s="1"/>
  <c r="C4498" i="24"/>
  <c r="C4501" i="24" s="1"/>
  <c r="B4498" i="24"/>
  <c r="E4489" i="24"/>
  <c r="D4489" i="24"/>
  <c r="C4489" i="24"/>
  <c r="B4489" i="24"/>
  <c r="E4484" i="24"/>
  <c r="D4484" i="24"/>
  <c r="C4484" i="24"/>
  <c r="B4484" i="24"/>
  <c r="E4474" i="24"/>
  <c r="D4474" i="24"/>
  <c r="C4474" i="24"/>
  <c r="E4473" i="24"/>
  <c r="D4473" i="24"/>
  <c r="C4473" i="24"/>
  <c r="E4472" i="24"/>
  <c r="D4472" i="24"/>
  <c r="C4472" i="24"/>
  <c r="C4475" i="24" s="1"/>
  <c r="B4472" i="24"/>
  <c r="E4463" i="24"/>
  <c r="D4463" i="24"/>
  <c r="C4463" i="24"/>
  <c r="B4463" i="24"/>
  <c r="E4458" i="24"/>
  <c r="D4458" i="24"/>
  <c r="C4458" i="24"/>
  <c r="B4458" i="24"/>
  <c r="E4448" i="24"/>
  <c r="D4448" i="24"/>
  <c r="C4448" i="24"/>
  <c r="E4447" i="24"/>
  <c r="D4447" i="24"/>
  <c r="C4447" i="24"/>
  <c r="E4446" i="24"/>
  <c r="D4446" i="24"/>
  <c r="D4449" i="24" s="1"/>
  <c r="C4446" i="24"/>
  <c r="B4446" i="24"/>
  <c r="E4437" i="24"/>
  <c r="D4437" i="24"/>
  <c r="C4437" i="24"/>
  <c r="B4437" i="24"/>
  <c r="E4432" i="24"/>
  <c r="D4432" i="24"/>
  <c r="C4432" i="24"/>
  <c r="B4432" i="24"/>
  <c r="E4422" i="24"/>
  <c r="D4422" i="24"/>
  <c r="C4422" i="24"/>
  <c r="E4421" i="24"/>
  <c r="D4421" i="24"/>
  <c r="C4421" i="24"/>
  <c r="E4420" i="24"/>
  <c r="E4423" i="24" s="1"/>
  <c r="D4420" i="24"/>
  <c r="D4423" i="24" s="1"/>
  <c r="C4420" i="24"/>
  <c r="B4420" i="24"/>
  <c r="E4411" i="24"/>
  <c r="D4411" i="24"/>
  <c r="C4411" i="24"/>
  <c r="B4411" i="24"/>
  <c r="E4406" i="24"/>
  <c r="D4406" i="24"/>
  <c r="C4406" i="24"/>
  <c r="B4406" i="24"/>
  <c r="E4396" i="24"/>
  <c r="D4396" i="24"/>
  <c r="C4396" i="24"/>
  <c r="E4395" i="24"/>
  <c r="D4395" i="24"/>
  <c r="C4395" i="24"/>
  <c r="E4394" i="24"/>
  <c r="D4394" i="24"/>
  <c r="E4397" i="24" s="1"/>
  <c r="C4394" i="24"/>
  <c r="C4397" i="24" s="1"/>
  <c r="B4394" i="24"/>
  <c r="E4385" i="24"/>
  <c r="D4385" i="24"/>
  <c r="C4385" i="24"/>
  <c r="B4385" i="24"/>
  <c r="E4380" i="24"/>
  <c r="D4380" i="24"/>
  <c r="C4380" i="24"/>
  <c r="B4380" i="24"/>
  <c r="E4370" i="24"/>
  <c r="D4370" i="24"/>
  <c r="C4370" i="24"/>
  <c r="E4369" i="24"/>
  <c r="D4369" i="24"/>
  <c r="C4369" i="24"/>
  <c r="E4368" i="24"/>
  <c r="D4368" i="24"/>
  <c r="C4368" i="24"/>
  <c r="C4371" i="24" s="1"/>
  <c r="B4368" i="24"/>
  <c r="E4359" i="24"/>
  <c r="D4359" i="24"/>
  <c r="C4359" i="24"/>
  <c r="B4359" i="24"/>
  <c r="E4354" i="24"/>
  <c r="D4354" i="24"/>
  <c r="C4354" i="24"/>
  <c r="B4354" i="24"/>
  <c r="E4344" i="24"/>
  <c r="D4344" i="24"/>
  <c r="C4344" i="24"/>
  <c r="E4343" i="24"/>
  <c r="D4343" i="24"/>
  <c r="C4343" i="24"/>
  <c r="E4342" i="24"/>
  <c r="D4342" i="24"/>
  <c r="D4345" i="24" s="1"/>
  <c r="C4342" i="24"/>
  <c r="B4342" i="24"/>
  <c r="E4333" i="24"/>
  <c r="D4333" i="24"/>
  <c r="C4333" i="24"/>
  <c r="B4333" i="24"/>
  <c r="E4328" i="24"/>
  <c r="D4328" i="24"/>
  <c r="C4328" i="24"/>
  <c r="B4328" i="24"/>
  <c r="E4318" i="24"/>
  <c r="D4318" i="24"/>
  <c r="C4318" i="24"/>
  <c r="E4317" i="24"/>
  <c r="D4317" i="24"/>
  <c r="C4317" i="24"/>
  <c r="E4316" i="24"/>
  <c r="E4319" i="24" s="1"/>
  <c r="D4316" i="24"/>
  <c r="D4319" i="24" s="1"/>
  <c r="C4316" i="24"/>
  <c r="C4319" i="24" s="1"/>
  <c r="B4316" i="24"/>
  <c r="E4307" i="24"/>
  <c r="D4307" i="24"/>
  <c r="C4307" i="24"/>
  <c r="B4307" i="24"/>
  <c r="E4302" i="24"/>
  <c r="D4302" i="24"/>
  <c r="C4302" i="24"/>
  <c r="B4302" i="24"/>
  <c r="E4292" i="24"/>
  <c r="D4292" i="24"/>
  <c r="C4292" i="24"/>
  <c r="E4291" i="24"/>
  <c r="D4291" i="24"/>
  <c r="C4291" i="24"/>
  <c r="E4290" i="24"/>
  <c r="D4290" i="24"/>
  <c r="E4293" i="24" s="1"/>
  <c r="C4290" i="24"/>
  <c r="C4293" i="24" s="1"/>
  <c r="B4290" i="24"/>
  <c r="E4281" i="24"/>
  <c r="D4281" i="24"/>
  <c r="C4281" i="24"/>
  <c r="B4281" i="24"/>
  <c r="E4276" i="24"/>
  <c r="D4276" i="24"/>
  <c r="C4276" i="24"/>
  <c r="B4276" i="24"/>
  <c r="E4266" i="24"/>
  <c r="D4266" i="24"/>
  <c r="C4266" i="24"/>
  <c r="E4265" i="24"/>
  <c r="D4265" i="24"/>
  <c r="C4265" i="24"/>
  <c r="E4264" i="24"/>
  <c r="D4264" i="24"/>
  <c r="C4264" i="24"/>
  <c r="C4267" i="24" s="1"/>
  <c r="B4264" i="24"/>
  <c r="E4255" i="24"/>
  <c r="D4255" i="24"/>
  <c r="C4255" i="24"/>
  <c r="B4255" i="24"/>
  <c r="E4250" i="24"/>
  <c r="D4250" i="24"/>
  <c r="C4250" i="24"/>
  <c r="B4250" i="24"/>
  <c r="E4240" i="24"/>
  <c r="D4240" i="24"/>
  <c r="C4240" i="24"/>
  <c r="E4239" i="24"/>
  <c r="D4239" i="24"/>
  <c r="C4239" i="24"/>
  <c r="E4238" i="24"/>
  <c r="D4238" i="24"/>
  <c r="D4241" i="24" s="1"/>
  <c r="C4238" i="24"/>
  <c r="C4241" i="24" s="1"/>
  <c r="B4238" i="24"/>
  <c r="E4229" i="24"/>
  <c r="D4229" i="24"/>
  <c r="C4229" i="24"/>
  <c r="B4229" i="24"/>
  <c r="E4224" i="24"/>
  <c r="D4224" i="24"/>
  <c r="C4224" i="24"/>
  <c r="B4224" i="24"/>
  <c r="E4214" i="24"/>
  <c r="D4214" i="24"/>
  <c r="C4214" i="24"/>
  <c r="E4213" i="24"/>
  <c r="D4213" i="24"/>
  <c r="C4213" i="24"/>
  <c r="E4212" i="24"/>
  <c r="E4215" i="24" s="1"/>
  <c r="D4212" i="24"/>
  <c r="D4215" i="24" s="1"/>
  <c r="C4212" i="24"/>
  <c r="B4212" i="24"/>
  <c r="E4203" i="24"/>
  <c r="D4203" i="24"/>
  <c r="C4203" i="24"/>
  <c r="B4203" i="24"/>
  <c r="E4198" i="24"/>
  <c r="D4198" i="24"/>
  <c r="C4198" i="24"/>
  <c r="B4198" i="24"/>
  <c r="E4188" i="24"/>
  <c r="D4188" i="24"/>
  <c r="C4188" i="24"/>
  <c r="E4187" i="24"/>
  <c r="D4187" i="24"/>
  <c r="C4187" i="24"/>
  <c r="E4186" i="24"/>
  <c r="D4186" i="24"/>
  <c r="D4189" i="24" s="1"/>
  <c r="C4186" i="24"/>
  <c r="C4189" i="24" s="1"/>
  <c r="B4186" i="24"/>
  <c r="E4177" i="24"/>
  <c r="D4177" i="24"/>
  <c r="C4177" i="24"/>
  <c r="B4177" i="24"/>
  <c r="E4172" i="24"/>
  <c r="D4172" i="24"/>
  <c r="C4172" i="24"/>
  <c r="B4172" i="24"/>
  <c r="E4162" i="24"/>
  <c r="D4162" i="24"/>
  <c r="C4162" i="24"/>
  <c r="E4161" i="24"/>
  <c r="D4161" i="24"/>
  <c r="C4161" i="24"/>
  <c r="E4160" i="24"/>
  <c r="D4160" i="24"/>
  <c r="C4160" i="24"/>
  <c r="C4163" i="24" s="1"/>
  <c r="B4160" i="24"/>
  <c r="E4151" i="24"/>
  <c r="D4151" i="24"/>
  <c r="C4151" i="24"/>
  <c r="B4151" i="24"/>
  <c r="E4146" i="24"/>
  <c r="D4146" i="24"/>
  <c r="C4146" i="24"/>
  <c r="B4146" i="24"/>
  <c r="E4136" i="24"/>
  <c r="D4136" i="24"/>
  <c r="C4136" i="24"/>
  <c r="E4135" i="24"/>
  <c r="D4135" i="24"/>
  <c r="C4135" i="24"/>
  <c r="E4134" i="24"/>
  <c r="D4134" i="24"/>
  <c r="D4137" i="24" s="1"/>
  <c r="C4134" i="24"/>
  <c r="C4137" i="24" s="1"/>
  <c r="B4134" i="24"/>
  <c r="E4125" i="24"/>
  <c r="D4125" i="24"/>
  <c r="C4125" i="24"/>
  <c r="B4125" i="24"/>
  <c r="E4120" i="24"/>
  <c r="D4120" i="24"/>
  <c r="C4120" i="24"/>
  <c r="B4120" i="24"/>
  <c r="E4110" i="24"/>
  <c r="D4110" i="24"/>
  <c r="C4110" i="24"/>
  <c r="E4109" i="24"/>
  <c r="D4109" i="24"/>
  <c r="C4109" i="24"/>
  <c r="E4108" i="24"/>
  <c r="E4111" i="24" s="1"/>
  <c r="D4108" i="24"/>
  <c r="D4111" i="24" s="1"/>
  <c r="C4108" i="24"/>
  <c r="C4111" i="24" s="1"/>
  <c r="B4108" i="24"/>
  <c r="E4099" i="24"/>
  <c r="D4099" i="24"/>
  <c r="C4099" i="24"/>
  <c r="B4099" i="24"/>
  <c r="E4094" i="24"/>
  <c r="D4094" i="24"/>
  <c r="C4094" i="24"/>
  <c r="B4094" i="24"/>
  <c r="E4084" i="24"/>
  <c r="D4084" i="24"/>
  <c r="C4084" i="24"/>
  <c r="E4083" i="24"/>
  <c r="D4083" i="24"/>
  <c r="C4083" i="24"/>
  <c r="E4082" i="24"/>
  <c r="D4082" i="24"/>
  <c r="E4085" i="24" s="1"/>
  <c r="C4082" i="24"/>
  <c r="C4085" i="24" s="1"/>
  <c r="B4082" i="24"/>
  <c r="E4073" i="24"/>
  <c r="D4073" i="24"/>
  <c r="C4073" i="24"/>
  <c r="B4073" i="24"/>
  <c r="E4068" i="24"/>
  <c r="D4068" i="24"/>
  <c r="C4068" i="24"/>
  <c r="B4068" i="24"/>
  <c r="E4058" i="24"/>
  <c r="D4058" i="24"/>
  <c r="C4058" i="24"/>
  <c r="E4057" i="24"/>
  <c r="D4057" i="24"/>
  <c r="C4057" i="24"/>
  <c r="E4056" i="24"/>
  <c r="D4056" i="24"/>
  <c r="C4056" i="24"/>
  <c r="C4059" i="24" s="1"/>
  <c r="B4056" i="24"/>
  <c r="E4047" i="24"/>
  <c r="D4047" i="24"/>
  <c r="C4047" i="24"/>
  <c r="B4047" i="24"/>
  <c r="E4042" i="24"/>
  <c r="D4042" i="24"/>
  <c r="C4042" i="24"/>
  <c r="B4042" i="24"/>
  <c r="E4032" i="24"/>
  <c r="D4032" i="24"/>
  <c r="C4032" i="24"/>
  <c r="E4031" i="24"/>
  <c r="D4031" i="24"/>
  <c r="C4031" i="24"/>
  <c r="E4030" i="24"/>
  <c r="D4030" i="24"/>
  <c r="D4033" i="24" s="1"/>
  <c r="C4030" i="24"/>
  <c r="C4033" i="24" s="1"/>
  <c r="B4030" i="24"/>
  <c r="E4021" i="24"/>
  <c r="D4021" i="24"/>
  <c r="C4021" i="24"/>
  <c r="B4021" i="24"/>
  <c r="E4016" i="24"/>
  <c r="D4016" i="24"/>
  <c r="C4016" i="24"/>
  <c r="B4016" i="24"/>
  <c r="E4006" i="24"/>
  <c r="D4006" i="24"/>
  <c r="C4006" i="24"/>
  <c r="E4005" i="24"/>
  <c r="D4005" i="24"/>
  <c r="C4005" i="24"/>
  <c r="E4004" i="24"/>
  <c r="E4007" i="24" s="1"/>
  <c r="D4004" i="24"/>
  <c r="C4004" i="24"/>
  <c r="B4004" i="24"/>
  <c r="B3998" i="24"/>
  <c r="B4024" i="24" s="1"/>
  <c r="B3997" i="24"/>
  <c r="B4023" i="24" s="1"/>
  <c r="E3995" i="24"/>
  <c r="D3995" i="24"/>
  <c r="C3995" i="24"/>
  <c r="B3995" i="24"/>
  <c r="E3990" i="24"/>
  <c r="D3990" i="24"/>
  <c r="C3990" i="24"/>
  <c r="B3990" i="24"/>
  <c r="E3980" i="24"/>
  <c r="D3980" i="24"/>
  <c r="C3980" i="24"/>
  <c r="E3979" i="24"/>
  <c r="D3979" i="24"/>
  <c r="C3979" i="24"/>
  <c r="E3978" i="24"/>
  <c r="E3981" i="24" s="1"/>
  <c r="D3978" i="24"/>
  <c r="C3978" i="24"/>
  <c r="B3978" i="24"/>
  <c r="E3969" i="24"/>
  <c r="D3969" i="24"/>
  <c r="C3969" i="24"/>
  <c r="B3969" i="24"/>
  <c r="E3964" i="24"/>
  <c r="D3964" i="24"/>
  <c r="C3964" i="24"/>
  <c r="B3964" i="24"/>
  <c r="E3954" i="24"/>
  <c r="D3954" i="24"/>
  <c r="C3954" i="24"/>
  <c r="E3953" i="24"/>
  <c r="D3953" i="24"/>
  <c r="C3953" i="24"/>
  <c r="E3952" i="24"/>
  <c r="E3955" i="24" s="1"/>
  <c r="D3952" i="24"/>
  <c r="C3952" i="24"/>
  <c r="C3955" i="24" s="1"/>
  <c r="B3952" i="24"/>
  <c r="E3943" i="24"/>
  <c r="D3943" i="24"/>
  <c r="C3943" i="24"/>
  <c r="B3943" i="24"/>
  <c r="E3938" i="24"/>
  <c r="D3938" i="24"/>
  <c r="C3938" i="24"/>
  <c r="B3938" i="24"/>
  <c r="D3929" i="24"/>
  <c r="E3928" i="24"/>
  <c r="D3928" i="24"/>
  <c r="C3928" i="24"/>
  <c r="E3927" i="24"/>
  <c r="D3927" i="24"/>
  <c r="C3927" i="24"/>
  <c r="E3926" i="24"/>
  <c r="E3929" i="24" s="1"/>
  <c r="D3926" i="24"/>
  <c r="C3926" i="24"/>
  <c r="C3929" i="24" s="1"/>
  <c r="B3926" i="24"/>
  <c r="E3917" i="24"/>
  <c r="D3917" i="24"/>
  <c r="C3917" i="24"/>
  <c r="B3917" i="24"/>
  <c r="E3912" i="24"/>
  <c r="D3912" i="24"/>
  <c r="C3912" i="24"/>
  <c r="B3912" i="24"/>
  <c r="E3902" i="24"/>
  <c r="D3902" i="24"/>
  <c r="C3902" i="24"/>
  <c r="E3901" i="24"/>
  <c r="D3901" i="24"/>
  <c r="C3901" i="24"/>
  <c r="E3900" i="24"/>
  <c r="D3900" i="24"/>
  <c r="D3903" i="24" s="1"/>
  <c r="C3900" i="24"/>
  <c r="C3903" i="24" s="1"/>
  <c r="B3900" i="24"/>
  <c r="E3891" i="24"/>
  <c r="D3891" i="24"/>
  <c r="C3891" i="24"/>
  <c r="B3891" i="24"/>
  <c r="E3886" i="24"/>
  <c r="D3886" i="24"/>
  <c r="C3886" i="24"/>
  <c r="B3886" i="24"/>
  <c r="E3876" i="24"/>
  <c r="D3876" i="24"/>
  <c r="C3876" i="24"/>
  <c r="E3875" i="24"/>
  <c r="D3875" i="24"/>
  <c r="C3875" i="24"/>
  <c r="E3874" i="24"/>
  <c r="E3877" i="24" s="1"/>
  <c r="D3874" i="24"/>
  <c r="C3874" i="24"/>
  <c r="B3874" i="24"/>
  <c r="E3865" i="24"/>
  <c r="D3865" i="24"/>
  <c r="C3865" i="24"/>
  <c r="B3865" i="24"/>
  <c r="E3860" i="24"/>
  <c r="D3860" i="24"/>
  <c r="C3860" i="24"/>
  <c r="B3860" i="24"/>
  <c r="E3850" i="24"/>
  <c r="D3850" i="24"/>
  <c r="C3850" i="24"/>
  <c r="E3849" i="24"/>
  <c r="D3849" i="24"/>
  <c r="C3849" i="24"/>
  <c r="E3848" i="24"/>
  <c r="E3851" i="24" s="1"/>
  <c r="D3848" i="24"/>
  <c r="C3848" i="24"/>
  <c r="C3851" i="24" s="1"/>
  <c r="B3848" i="24"/>
  <c r="E3839" i="24"/>
  <c r="D3839" i="24"/>
  <c r="C3839" i="24"/>
  <c r="B3839" i="24"/>
  <c r="E3834" i="24"/>
  <c r="D3834" i="24"/>
  <c r="C3834" i="24"/>
  <c r="B3834" i="24"/>
  <c r="D3825" i="24"/>
  <c r="E3824" i="24"/>
  <c r="D3824" i="24"/>
  <c r="C3824" i="24"/>
  <c r="E3823" i="24"/>
  <c r="D3823" i="24"/>
  <c r="C3823" i="24"/>
  <c r="E3822" i="24"/>
  <c r="E3825" i="24" s="1"/>
  <c r="D3822" i="24"/>
  <c r="C3822" i="24"/>
  <c r="C3825" i="24" s="1"/>
  <c r="B3822" i="24"/>
  <c r="E3813" i="24"/>
  <c r="D3813" i="24"/>
  <c r="C3813" i="24"/>
  <c r="B3813" i="24"/>
  <c r="E3808" i="24"/>
  <c r="D3808" i="24"/>
  <c r="C3808" i="24"/>
  <c r="B3808" i="24"/>
  <c r="E3798" i="24"/>
  <c r="D3798" i="24"/>
  <c r="C3798" i="24"/>
  <c r="E3797" i="24"/>
  <c r="D3797" i="24"/>
  <c r="C3797" i="24"/>
  <c r="E3796" i="24"/>
  <c r="D3796" i="24"/>
  <c r="D3799" i="24" s="1"/>
  <c r="C3796" i="24"/>
  <c r="C3799" i="24" s="1"/>
  <c r="B3796" i="24"/>
  <c r="E3787" i="24"/>
  <c r="D3787" i="24"/>
  <c r="C3787" i="24"/>
  <c r="B3787" i="24"/>
  <c r="E3782" i="24"/>
  <c r="D3782" i="24"/>
  <c r="C3782" i="24"/>
  <c r="B3782" i="24"/>
  <c r="E3772" i="24"/>
  <c r="D3772" i="24"/>
  <c r="C3772" i="24"/>
  <c r="E3771" i="24"/>
  <c r="D3771" i="24"/>
  <c r="C3771" i="24"/>
  <c r="E3770" i="24"/>
  <c r="E3773" i="24" s="1"/>
  <c r="D3770" i="24"/>
  <c r="C3770" i="24"/>
  <c r="B3770" i="24"/>
  <c r="E3761" i="24"/>
  <c r="D3761" i="24"/>
  <c r="C3761" i="24"/>
  <c r="B3761" i="24"/>
  <c r="E3756" i="24"/>
  <c r="D3756" i="24"/>
  <c r="C3756" i="24"/>
  <c r="B3756" i="24"/>
  <c r="E3746" i="24"/>
  <c r="D3746" i="24"/>
  <c r="C3746" i="24"/>
  <c r="E3745" i="24"/>
  <c r="D3745" i="24"/>
  <c r="C3745" i="24"/>
  <c r="E3744" i="24"/>
  <c r="E3747" i="24" s="1"/>
  <c r="D3744" i="24"/>
  <c r="C3744" i="24"/>
  <c r="C3747" i="24" s="1"/>
  <c r="B3744" i="24"/>
  <c r="E3735" i="24"/>
  <c r="D3735" i="24"/>
  <c r="C3735" i="24"/>
  <c r="B3735" i="24"/>
  <c r="E3730" i="24"/>
  <c r="D3730" i="24"/>
  <c r="C3730" i="24"/>
  <c r="B3730" i="24"/>
  <c r="D3721" i="24"/>
  <c r="E3720" i="24"/>
  <c r="D3720" i="24"/>
  <c r="C3720" i="24"/>
  <c r="E3719" i="24"/>
  <c r="D3719" i="24"/>
  <c r="C3719" i="24"/>
  <c r="E3718" i="24"/>
  <c r="E3721" i="24" s="1"/>
  <c r="D3718" i="24"/>
  <c r="C3718" i="24"/>
  <c r="C3721" i="24" s="1"/>
  <c r="B3718" i="24"/>
  <c r="E3709" i="24"/>
  <c r="D3709" i="24"/>
  <c r="C3709" i="24"/>
  <c r="B3709" i="24"/>
  <c r="E3704" i="24"/>
  <c r="D3704" i="24"/>
  <c r="C3704" i="24"/>
  <c r="B3704" i="24"/>
  <c r="E3694" i="24"/>
  <c r="D3694" i="24"/>
  <c r="C3694" i="24"/>
  <c r="E3693" i="24"/>
  <c r="D3693" i="24"/>
  <c r="C3693" i="24"/>
  <c r="E3692" i="24"/>
  <c r="D3692" i="24"/>
  <c r="D3695" i="24" s="1"/>
  <c r="C3692" i="24"/>
  <c r="C3695" i="24" s="1"/>
  <c r="B3692" i="24"/>
  <c r="E3683" i="24"/>
  <c r="D3683" i="24"/>
  <c r="C3683" i="24"/>
  <c r="B3683" i="24"/>
  <c r="E3678" i="24"/>
  <c r="D3678" i="24"/>
  <c r="C3678" i="24"/>
  <c r="B3678" i="24"/>
  <c r="E3668" i="24"/>
  <c r="D3668" i="24"/>
  <c r="C3668" i="24"/>
  <c r="E3667" i="24"/>
  <c r="D3667" i="24"/>
  <c r="C3667" i="24"/>
  <c r="E3666" i="24"/>
  <c r="D3666" i="24"/>
  <c r="D3669" i="24" s="1"/>
  <c r="C3666" i="24"/>
  <c r="B3666" i="24"/>
  <c r="E3657" i="24"/>
  <c r="D3657" i="24"/>
  <c r="C3657" i="24"/>
  <c r="B3657" i="24"/>
  <c r="E3652" i="24"/>
  <c r="D3652" i="24"/>
  <c r="C3652" i="24"/>
  <c r="B3652" i="24"/>
  <c r="E3642" i="24"/>
  <c r="D3642" i="24"/>
  <c r="C3642" i="24"/>
  <c r="E3641" i="24"/>
  <c r="D3641" i="24"/>
  <c r="C3641" i="24"/>
  <c r="E3640" i="24"/>
  <c r="D3640" i="24"/>
  <c r="D3643" i="24" s="1"/>
  <c r="C3640" i="24"/>
  <c r="C3643" i="24" s="1"/>
  <c r="B3640" i="24"/>
  <c r="E3631" i="24"/>
  <c r="D3631" i="24"/>
  <c r="C3631" i="24"/>
  <c r="B3631" i="24"/>
  <c r="E3626" i="24"/>
  <c r="D3626" i="24"/>
  <c r="C3626" i="24"/>
  <c r="B3626" i="24"/>
  <c r="E3616" i="24"/>
  <c r="D3616" i="24"/>
  <c r="C3616" i="24"/>
  <c r="E3615" i="24"/>
  <c r="D3615" i="24"/>
  <c r="C3615" i="24"/>
  <c r="E3614" i="24"/>
  <c r="D3614" i="24"/>
  <c r="D3617" i="24" s="1"/>
  <c r="C3614" i="24"/>
  <c r="B3614" i="24"/>
  <c r="E3605" i="24"/>
  <c r="D3605" i="24"/>
  <c r="C3605" i="24"/>
  <c r="B3605" i="24"/>
  <c r="E3600" i="24"/>
  <c r="D3600" i="24"/>
  <c r="C3600" i="24"/>
  <c r="B3600" i="24"/>
  <c r="E3590" i="24"/>
  <c r="D3590" i="24"/>
  <c r="C3590" i="24"/>
  <c r="E3589" i="24"/>
  <c r="D3589" i="24"/>
  <c r="C3589" i="24"/>
  <c r="E3588" i="24"/>
  <c r="E3591" i="24" s="1"/>
  <c r="D3588" i="24"/>
  <c r="C3588" i="24"/>
  <c r="B3588" i="24"/>
  <c r="E3573" i="24"/>
  <c r="D3573" i="24"/>
  <c r="C3573" i="24"/>
  <c r="B3573" i="24"/>
  <c r="E3568" i="24"/>
  <c r="E3578" i="24" s="1"/>
  <c r="D3568" i="24"/>
  <c r="D3578" i="24" s="1"/>
  <c r="C3568" i="24"/>
  <c r="C3578" i="24" s="1"/>
  <c r="B3568" i="24"/>
  <c r="B3578" i="24" s="1"/>
  <c r="D3563" i="24"/>
  <c r="C3563" i="24"/>
  <c r="E3562" i="24"/>
  <c r="D3562" i="24"/>
  <c r="C3562" i="24"/>
  <c r="D3561" i="24"/>
  <c r="D3564" i="24" s="1"/>
  <c r="C3561" i="24"/>
  <c r="B3561" i="24"/>
  <c r="E3560" i="24"/>
  <c r="E3548" i="24"/>
  <c r="D3548" i="24"/>
  <c r="C3548" i="24"/>
  <c r="B3548" i="24"/>
  <c r="E3543" i="24"/>
  <c r="E3535" i="24" s="1"/>
  <c r="D3543" i="24"/>
  <c r="D3553" i="24" s="1"/>
  <c r="C3543" i="24"/>
  <c r="C3553" i="24" s="1"/>
  <c r="B3543" i="24"/>
  <c r="B3553" i="24" s="1"/>
  <c r="C3538" i="24"/>
  <c r="E3537" i="24"/>
  <c r="D3537" i="24"/>
  <c r="C3537" i="24"/>
  <c r="C3536" i="24"/>
  <c r="C3539" i="24" s="1"/>
  <c r="B3536" i="24"/>
  <c r="E3523" i="24"/>
  <c r="D3523" i="24"/>
  <c r="C3523" i="24"/>
  <c r="B3523" i="24"/>
  <c r="E3518" i="24"/>
  <c r="E3528" i="24" s="1"/>
  <c r="D3518" i="24"/>
  <c r="D3528" i="24" s="1"/>
  <c r="C3518" i="24"/>
  <c r="C3528" i="24" s="1"/>
  <c r="B3518" i="24"/>
  <c r="B3510" i="24" s="1"/>
  <c r="D3513" i="24"/>
  <c r="E3512" i="24"/>
  <c r="D3512" i="24"/>
  <c r="C3512" i="24"/>
  <c r="D3511" i="24"/>
  <c r="C3511" i="24"/>
  <c r="E3510" i="24"/>
  <c r="E3513" i="24" s="1"/>
  <c r="E3498" i="24"/>
  <c r="D3498" i="24"/>
  <c r="C3498" i="24"/>
  <c r="B3498" i="24"/>
  <c r="E3493" i="24"/>
  <c r="E3485" i="24" s="1"/>
  <c r="D3493" i="24"/>
  <c r="D3503" i="24" s="1"/>
  <c r="C3493" i="24"/>
  <c r="C3503" i="24" s="1"/>
  <c r="B3493" i="24"/>
  <c r="B3485" i="24" s="1"/>
  <c r="C3488" i="24" s="1"/>
  <c r="D3488" i="24"/>
  <c r="E3487" i="24"/>
  <c r="D3487" i="24"/>
  <c r="C3487" i="24"/>
  <c r="D3486" i="24"/>
  <c r="C3486" i="24"/>
  <c r="C3489" i="24" s="1"/>
  <c r="B3486" i="24"/>
  <c r="E3473" i="24"/>
  <c r="D3473" i="24"/>
  <c r="C3473" i="24"/>
  <c r="B3473" i="24"/>
  <c r="E3468" i="24"/>
  <c r="E3478" i="24" s="1"/>
  <c r="D3468" i="24"/>
  <c r="D3478" i="24" s="1"/>
  <c r="C3468" i="24"/>
  <c r="C3478" i="24" s="1"/>
  <c r="B3468" i="24"/>
  <c r="B3460" i="24" s="1"/>
  <c r="C3463" i="24" s="1"/>
  <c r="D3463" i="24"/>
  <c r="E3462" i="24"/>
  <c r="D3462" i="24"/>
  <c r="C3462" i="24"/>
  <c r="D3461" i="24"/>
  <c r="D3464" i="24" s="1"/>
  <c r="C3461" i="24"/>
  <c r="B3461" i="24"/>
  <c r="E3460" i="24"/>
  <c r="E3461" i="24" s="1"/>
  <c r="E3464" i="24" s="1"/>
  <c r="E3448" i="24"/>
  <c r="D3448" i="24"/>
  <c r="C3448" i="24"/>
  <c r="B3448" i="24"/>
  <c r="E3443" i="24"/>
  <c r="E3453" i="24" s="1"/>
  <c r="D3443" i="24"/>
  <c r="D3453" i="24" s="1"/>
  <c r="C3443" i="24"/>
  <c r="C3453" i="24" s="1"/>
  <c r="B3443" i="24"/>
  <c r="B3453" i="24" s="1"/>
  <c r="D3439" i="24"/>
  <c r="D3438" i="24"/>
  <c r="E3437" i="24"/>
  <c r="D3437" i="24"/>
  <c r="C3437" i="24"/>
  <c r="D3436" i="24"/>
  <c r="C3436" i="24"/>
  <c r="E3435" i="24"/>
  <c r="E3438" i="24" s="1"/>
  <c r="B3435" i="24"/>
  <c r="C3438" i="24" s="1"/>
  <c r="E3423" i="24"/>
  <c r="D3423" i="24"/>
  <c r="C3423" i="24"/>
  <c r="B3423" i="24"/>
  <c r="E3418" i="24"/>
  <c r="D3418" i="24"/>
  <c r="D3410" i="24" s="1"/>
  <c r="D3411" i="24" s="1"/>
  <c r="C3418" i="24"/>
  <c r="C3428" i="24" s="1"/>
  <c r="B3418" i="24"/>
  <c r="B3428" i="24" s="1"/>
  <c r="E3412" i="24"/>
  <c r="D3412" i="24"/>
  <c r="C3412" i="24"/>
  <c r="C3411" i="24"/>
  <c r="B3411" i="24"/>
  <c r="B3410" i="24"/>
  <c r="C3413" i="24" s="1"/>
  <c r="D3403" i="24"/>
  <c r="E3398" i="24"/>
  <c r="D3398" i="24"/>
  <c r="C3398" i="24"/>
  <c r="B3398" i="24"/>
  <c r="E3393" i="24"/>
  <c r="E3403" i="24" s="1"/>
  <c r="D3393" i="24"/>
  <c r="C3393" i="24"/>
  <c r="C3403" i="24" s="1"/>
  <c r="B3393" i="24"/>
  <c r="B3385" i="24" s="1"/>
  <c r="D3388" i="24"/>
  <c r="E3387" i="24"/>
  <c r="D3387" i="24"/>
  <c r="C3387" i="24"/>
  <c r="D3386" i="24"/>
  <c r="C3386" i="24"/>
  <c r="E3385" i="24"/>
  <c r="E3386" i="24" s="1"/>
  <c r="E3389" i="24" s="1"/>
  <c r="D3378" i="24"/>
  <c r="E3373" i="24"/>
  <c r="D3373" i="24"/>
  <c r="C3373" i="24"/>
  <c r="B3373" i="24"/>
  <c r="E3368" i="24"/>
  <c r="E3378" i="24" s="1"/>
  <c r="D3368" i="24"/>
  <c r="C3368" i="24"/>
  <c r="C3378" i="24" s="1"/>
  <c r="B3368" i="24"/>
  <c r="B3378" i="24" s="1"/>
  <c r="C3363" i="24"/>
  <c r="E3362" i="24"/>
  <c r="D3362" i="24"/>
  <c r="C3362" i="24"/>
  <c r="C3361" i="24"/>
  <c r="C3364" i="24" s="1"/>
  <c r="B3361" i="24"/>
  <c r="E3360" i="24"/>
  <c r="D3360" i="24"/>
  <c r="D3363" i="24" s="1"/>
  <c r="E3348" i="24"/>
  <c r="D3348" i="24"/>
  <c r="C3348" i="24"/>
  <c r="B3348" i="24"/>
  <c r="E3343" i="24"/>
  <c r="E3353" i="24" s="1"/>
  <c r="D3343" i="24"/>
  <c r="C3343" i="24"/>
  <c r="C3353" i="24" s="1"/>
  <c r="B3343" i="24"/>
  <c r="B3353" i="24" s="1"/>
  <c r="C3338" i="24"/>
  <c r="E3337" i="24"/>
  <c r="D3337" i="24"/>
  <c r="C3337" i="24"/>
  <c r="C3336" i="24"/>
  <c r="C3339" i="24" s="1"/>
  <c r="B3336" i="24"/>
  <c r="E3335" i="24"/>
  <c r="E3323" i="24"/>
  <c r="D3323" i="24"/>
  <c r="C3323" i="24"/>
  <c r="B3323" i="24"/>
  <c r="E3318" i="24"/>
  <c r="D3318" i="24"/>
  <c r="D3328" i="24" s="1"/>
  <c r="C3318" i="24"/>
  <c r="C3328" i="24" s="1"/>
  <c r="B3318" i="24"/>
  <c r="B3328" i="24" s="1"/>
  <c r="D3313" i="24"/>
  <c r="C3313" i="24"/>
  <c r="E3312" i="24"/>
  <c r="D3312" i="24"/>
  <c r="C3312" i="24"/>
  <c r="D3311" i="24"/>
  <c r="C3311" i="24"/>
  <c r="C3314" i="24" s="1"/>
  <c r="B3311" i="24"/>
  <c r="E3303" i="24"/>
  <c r="E3298" i="24"/>
  <c r="D3298" i="24"/>
  <c r="C3298" i="24"/>
  <c r="B3298" i="24"/>
  <c r="E3293" i="24"/>
  <c r="D3293" i="24"/>
  <c r="C3293" i="24"/>
  <c r="C3303" i="24" s="1"/>
  <c r="B3293" i="24"/>
  <c r="B3303" i="24" s="1"/>
  <c r="C3288" i="24"/>
  <c r="E3287" i="24"/>
  <c r="D3287" i="24"/>
  <c r="C3287" i="24"/>
  <c r="C3286" i="24"/>
  <c r="C3289" i="24" s="1"/>
  <c r="B3286" i="24"/>
  <c r="E3285" i="24"/>
  <c r="E3286" i="24" s="1"/>
  <c r="E3278" i="24"/>
  <c r="B3273" i="24"/>
  <c r="E3268" i="24"/>
  <c r="D3268" i="24"/>
  <c r="D3278" i="24" s="1"/>
  <c r="C3268" i="24"/>
  <c r="C3278" i="24" s="1"/>
  <c r="B3268" i="24"/>
  <c r="B3278" i="24" s="1"/>
  <c r="C3263" i="24"/>
  <c r="E3262" i="24"/>
  <c r="D3262" i="24"/>
  <c r="C3262" i="24"/>
  <c r="C3261" i="24"/>
  <c r="B3261" i="24"/>
  <c r="E3260" i="24"/>
  <c r="E3261" i="24" s="1"/>
  <c r="D3260" i="24"/>
  <c r="D3263" i="24" s="1"/>
  <c r="E3248" i="24"/>
  <c r="D3248" i="24"/>
  <c r="C3248" i="24"/>
  <c r="B3248" i="24"/>
  <c r="E3243" i="24"/>
  <c r="D3243" i="24"/>
  <c r="D3253" i="24" s="1"/>
  <c r="C3243" i="24"/>
  <c r="C3253" i="24" s="1"/>
  <c r="B3243" i="24"/>
  <c r="B3253" i="24" s="1"/>
  <c r="D3238" i="24"/>
  <c r="C3238" i="24"/>
  <c r="E3237" i="24"/>
  <c r="D3237" i="24"/>
  <c r="C3237" i="24"/>
  <c r="C3236" i="24"/>
  <c r="C3239" i="24" s="1"/>
  <c r="B3236" i="24"/>
  <c r="D3235" i="24"/>
  <c r="D3236" i="24" s="1"/>
  <c r="D3239" i="24" s="1"/>
  <c r="D3228" i="24"/>
  <c r="E3223" i="24"/>
  <c r="D3223" i="24"/>
  <c r="C3223" i="24"/>
  <c r="B3223" i="24"/>
  <c r="E3218" i="24"/>
  <c r="E3228" i="24" s="1"/>
  <c r="D3218" i="24"/>
  <c r="D3210" i="24" s="1"/>
  <c r="C3218" i="24"/>
  <c r="C3228" i="24" s="1"/>
  <c r="B3218" i="24"/>
  <c r="B3228" i="24" s="1"/>
  <c r="C3213" i="24"/>
  <c r="E3212" i="24"/>
  <c r="D3212" i="24"/>
  <c r="C3212" i="24"/>
  <c r="C3211" i="24"/>
  <c r="C3214" i="24" s="1"/>
  <c r="B3211" i="24"/>
  <c r="E3210" i="24"/>
  <c r="E3203" i="24"/>
  <c r="D3203" i="24"/>
  <c r="C3203" i="24"/>
  <c r="B3203" i="24"/>
  <c r="E3198" i="24"/>
  <c r="D3198" i="24"/>
  <c r="C3198" i="24"/>
  <c r="B3198" i="24"/>
  <c r="C3189" i="24"/>
  <c r="E3188" i="24"/>
  <c r="D3188" i="24"/>
  <c r="C3188" i="24"/>
  <c r="E3187" i="24"/>
  <c r="D3187" i="24"/>
  <c r="C3187" i="24"/>
  <c r="E3186" i="24"/>
  <c r="D3186" i="24"/>
  <c r="D3189" i="24" s="1"/>
  <c r="C3186" i="24"/>
  <c r="B3186" i="24"/>
  <c r="E3177" i="24"/>
  <c r="D3177" i="24"/>
  <c r="C3177" i="24"/>
  <c r="B3177" i="24"/>
  <c r="E3172" i="24"/>
  <c r="D3172" i="24"/>
  <c r="C3172" i="24"/>
  <c r="B3172" i="24"/>
  <c r="C3162" i="24"/>
  <c r="E3161" i="24"/>
  <c r="D3161" i="24"/>
  <c r="C3161" i="24"/>
  <c r="C3160" i="24"/>
  <c r="C3163" i="24" s="1"/>
  <c r="B3160" i="24"/>
  <c r="E3159" i="24"/>
  <c r="D3159" i="24"/>
  <c r="D3160" i="24" s="1"/>
  <c r="D3163" i="24" s="1"/>
  <c r="E3152" i="24"/>
  <c r="D3152" i="24"/>
  <c r="C3152" i="24"/>
  <c r="B3152" i="24"/>
  <c r="E3147" i="24"/>
  <c r="D3147" i="24"/>
  <c r="C3147" i="24"/>
  <c r="B3147" i="24"/>
  <c r="C3137" i="24"/>
  <c r="E3136" i="24"/>
  <c r="D3136" i="24"/>
  <c r="C3136" i="24"/>
  <c r="C3135" i="24"/>
  <c r="C3138" i="24" s="1"/>
  <c r="B3135" i="24"/>
  <c r="E3134" i="24"/>
  <c r="D3134" i="24"/>
  <c r="D3137" i="24" s="1"/>
  <c r="E3127" i="24"/>
  <c r="D3127" i="24"/>
  <c r="C3127" i="24"/>
  <c r="B3127" i="24"/>
  <c r="E3122" i="24"/>
  <c r="D3122" i="24"/>
  <c r="C3122" i="24"/>
  <c r="B3122" i="24"/>
  <c r="C3112" i="24"/>
  <c r="E3111" i="24"/>
  <c r="D3111" i="24"/>
  <c r="C3111" i="24"/>
  <c r="C3110" i="24"/>
  <c r="B3110" i="24"/>
  <c r="E3109" i="24"/>
  <c r="E3110" i="24" s="1"/>
  <c r="D3109" i="24"/>
  <c r="D3112" i="24" s="1"/>
  <c r="E3102" i="24"/>
  <c r="D3102" i="24"/>
  <c r="C3102" i="24"/>
  <c r="B3102" i="24"/>
  <c r="E3097" i="24"/>
  <c r="D3097" i="24"/>
  <c r="C3097" i="24"/>
  <c r="B3097" i="24"/>
  <c r="E3087" i="24"/>
  <c r="D3087" i="24"/>
  <c r="E3086" i="24"/>
  <c r="D3086" i="24"/>
  <c r="C3086" i="24"/>
  <c r="E3085" i="24"/>
  <c r="E3088" i="24" s="1"/>
  <c r="D3085" i="24"/>
  <c r="D3088" i="24" s="1"/>
  <c r="C3085" i="24"/>
  <c r="B3085" i="24"/>
  <c r="B3084" i="24"/>
  <c r="C3087" i="24" s="1"/>
  <c r="E3077" i="24"/>
  <c r="D3077" i="24"/>
  <c r="C3077" i="24"/>
  <c r="B3077" i="24"/>
  <c r="E3072" i="24"/>
  <c r="D3072" i="24"/>
  <c r="C3072" i="24"/>
  <c r="B3072" i="24"/>
  <c r="E3062" i="24"/>
  <c r="D3062" i="24"/>
  <c r="C3062" i="24"/>
  <c r="E3061" i="24"/>
  <c r="D3061" i="24"/>
  <c r="C3061" i="24"/>
  <c r="E3060" i="24"/>
  <c r="E3063" i="24" s="1"/>
  <c r="D3060" i="24"/>
  <c r="D3063" i="24" s="1"/>
  <c r="C3060" i="24"/>
  <c r="C3063" i="24" s="1"/>
  <c r="B3060" i="24"/>
  <c r="E3052" i="24"/>
  <c r="D3052" i="24"/>
  <c r="C3052" i="24"/>
  <c r="B3052" i="24"/>
  <c r="E3047" i="24"/>
  <c r="D3047" i="24"/>
  <c r="C3047" i="24"/>
  <c r="B3047" i="24"/>
  <c r="E3037" i="24"/>
  <c r="D3037" i="24"/>
  <c r="C3037" i="24"/>
  <c r="E3036" i="24"/>
  <c r="D3036" i="24"/>
  <c r="C3036" i="24"/>
  <c r="E3035" i="24"/>
  <c r="E3038" i="24" s="1"/>
  <c r="D3035" i="24"/>
  <c r="D3038" i="24" s="1"/>
  <c r="C3035" i="24"/>
  <c r="C3038" i="24" s="1"/>
  <c r="B3035" i="24"/>
  <c r="E3027" i="24"/>
  <c r="D3027" i="24"/>
  <c r="C3027" i="24"/>
  <c r="B3027" i="24"/>
  <c r="E3022" i="24"/>
  <c r="D3022" i="24"/>
  <c r="C3022" i="24"/>
  <c r="B3022" i="24"/>
  <c r="E3012" i="24"/>
  <c r="D3012" i="24"/>
  <c r="C3012" i="24"/>
  <c r="E3011" i="24"/>
  <c r="D3011" i="24"/>
  <c r="C3011" i="24"/>
  <c r="E3010" i="24"/>
  <c r="D3010" i="24"/>
  <c r="D3013" i="24" s="1"/>
  <c r="C3010" i="24"/>
  <c r="C3013" i="24" s="1"/>
  <c r="B3010" i="24"/>
  <c r="E3002" i="24"/>
  <c r="D3002" i="24"/>
  <c r="C3002" i="24"/>
  <c r="B3002" i="24"/>
  <c r="E2997" i="24"/>
  <c r="D2997" i="24"/>
  <c r="C2997" i="24"/>
  <c r="B2997" i="24"/>
  <c r="E2987" i="24"/>
  <c r="D2987" i="24"/>
  <c r="C2987" i="24"/>
  <c r="E2986" i="24"/>
  <c r="D2986" i="24"/>
  <c r="C2986" i="24"/>
  <c r="E2985" i="24"/>
  <c r="E2988" i="24" s="1"/>
  <c r="D2985" i="24"/>
  <c r="D2988" i="24" s="1"/>
  <c r="C2985" i="24"/>
  <c r="B2985" i="24"/>
  <c r="E2977" i="24"/>
  <c r="D2977" i="24"/>
  <c r="C2977" i="24"/>
  <c r="B2977" i="24"/>
  <c r="E2972" i="24"/>
  <c r="D2972" i="24"/>
  <c r="C2972" i="24"/>
  <c r="B2972" i="24"/>
  <c r="E2962" i="24"/>
  <c r="D2962" i="24"/>
  <c r="E2961" i="24"/>
  <c r="D2961" i="24"/>
  <c r="C2961" i="24"/>
  <c r="E2960" i="24"/>
  <c r="D2960" i="24"/>
  <c r="D2963" i="24" s="1"/>
  <c r="C2960" i="24"/>
  <c r="C2963" i="24" s="1"/>
  <c r="B2959" i="24"/>
  <c r="B2960" i="24" s="1"/>
  <c r="E2952" i="24"/>
  <c r="D2952" i="24"/>
  <c r="C2952" i="24"/>
  <c r="B2952" i="24"/>
  <c r="E2947" i="24"/>
  <c r="D2947" i="24"/>
  <c r="C2947" i="24"/>
  <c r="B2947" i="24"/>
  <c r="E2937" i="24"/>
  <c r="D2937" i="24"/>
  <c r="C2937" i="24"/>
  <c r="E2936" i="24"/>
  <c r="D2936" i="24"/>
  <c r="C2936" i="24"/>
  <c r="E2935" i="24"/>
  <c r="E2938" i="24" s="1"/>
  <c r="D2935" i="24"/>
  <c r="C2935" i="24"/>
  <c r="B2935" i="24"/>
  <c r="E2927" i="24"/>
  <c r="D2927" i="24"/>
  <c r="C2927" i="24"/>
  <c r="B2927" i="24"/>
  <c r="E2922" i="24"/>
  <c r="D2922" i="24"/>
  <c r="C2922" i="24"/>
  <c r="B2922" i="24"/>
  <c r="E2912" i="24"/>
  <c r="D2912" i="24"/>
  <c r="C2912" i="24"/>
  <c r="E2911" i="24"/>
  <c r="D2911" i="24"/>
  <c r="C2911" i="24"/>
  <c r="E2910" i="24"/>
  <c r="E2913" i="24" s="1"/>
  <c r="D2910" i="24"/>
  <c r="C2910" i="24"/>
  <c r="C2913" i="24" s="1"/>
  <c r="B2910" i="24"/>
  <c r="E2902" i="24"/>
  <c r="D2902" i="24"/>
  <c r="C2902" i="24"/>
  <c r="B2902" i="24"/>
  <c r="E2897" i="24"/>
  <c r="D2897" i="24"/>
  <c r="C2897" i="24"/>
  <c r="B2897" i="24"/>
  <c r="C2888" i="24"/>
  <c r="E2887" i="24"/>
  <c r="D2887" i="24"/>
  <c r="C2887" i="24"/>
  <c r="E2886" i="24"/>
  <c r="D2886" i="24"/>
  <c r="C2886" i="24"/>
  <c r="E2885" i="24"/>
  <c r="D2885" i="24"/>
  <c r="D2888" i="24" s="1"/>
  <c r="C2885" i="24"/>
  <c r="B2885" i="24"/>
  <c r="E2877" i="24"/>
  <c r="D2877" i="24"/>
  <c r="C2877" i="24"/>
  <c r="B2877" i="24"/>
  <c r="E2872" i="24"/>
  <c r="D2872" i="24"/>
  <c r="C2872" i="24"/>
  <c r="B2872" i="24"/>
  <c r="E2862" i="24"/>
  <c r="D2862" i="24"/>
  <c r="C2862" i="24"/>
  <c r="E2861" i="24"/>
  <c r="D2861" i="24"/>
  <c r="C2861" i="24"/>
  <c r="E2860" i="24"/>
  <c r="D2860" i="24"/>
  <c r="D2863" i="24" s="1"/>
  <c r="C2860" i="24"/>
  <c r="C2863" i="24" s="1"/>
  <c r="B2860" i="24"/>
  <c r="E2852" i="24"/>
  <c r="D2852" i="24"/>
  <c r="C2852" i="24"/>
  <c r="B2852" i="24"/>
  <c r="E2847" i="24"/>
  <c r="D2847" i="24"/>
  <c r="C2847" i="24"/>
  <c r="B2847" i="24"/>
  <c r="E2837" i="24"/>
  <c r="D2837" i="24"/>
  <c r="C2837" i="24"/>
  <c r="E2836" i="24"/>
  <c r="D2836" i="24"/>
  <c r="C2836" i="24"/>
  <c r="E2835" i="24"/>
  <c r="E2838" i="24" s="1"/>
  <c r="D2835" i="24"/>
  <c r="D2838" i="24" s="1"/>
  <c r="C2835" i="24"/>
  <c r="B2835" i="24"/>
  <c r="E2827" i="24"/>
  <c r="D2827" i="24"/>
  <c r="C2827" i="24"/>
  <c r="B2827" i="24"/>
  <c r="E2822" i="24"/>
  <c r="D2822" i="24"/>
  <c r="C2822" i="24"/>
  <c r="B2822" i="24"/>
  <c r="E2812" i="24"/>
  <c r="D2812" i="24"/>
  <c r="C2812" i="24"/>
  <c r="E2811" i="24"/>
  <c r="D2811" i="24"/>
  <c r="C2811" i="24"/>
  <c r="E2810" i="24"/>
  <c r="D2810" i="24"/>
  <c r="C2810" i="24"/>
  <c r="C2813" i="24" s="1"/>
  <c r="B2810" i="24"/>
  <c r="E2802" i="24"/>
  <c r="D2802" i="24"/>
  <c r="C2802" i="24"/>
  <c r="B2802" i="24"/>
  <c r="E2797" i="24"/>
  <c r="D2797" i="24"/>
  <c r="C2797" i="24"/>
  <c r="B2797" i="24"/>
  <c r="E2787" i="24"/>
  <c r="D2787" i="24"/>
  <c r="C2787" i="24"/>
  <c r="E2786" i="24"/>
  <c r="D2786" i="24"/>
  <c r="C2786" i="24"/>
  <c r="E2785" i="24"/>
  <c r="E2788" i="24" s="1"/>
  <c r="D2785" i="24"/>
  <c r="C2785" i="24"/>
  <c r="C2788" i="24" s="1"/>
  <c r="B2785" i="24"/>
  <c r="E2777" i="24"/>
  <c r="D2777" i="24"/>
  <c r="C2777" i="24"/>
  <c r="B2777" i="24"/>
  <c r="E2772" i="24"/>
  <c r="D2772" i="24"/>
  <c r="C2772" i="24"/>
  <c r="B2772" i="24"/>
  <c r="D2762" i="24"/>
  <c r="C2762" i="24"/>
  <c r="E2761" i="24"/>
  <c r="D2761" i="24"/>
  <c r="C2761" i="24"/>
  <c r="D2760" i="24"/>
  <c r="D2763" i="24" s="1"/>
  <c r="C2760" i="24"/>
  <c r="B2760" i="24"/>
  <c r="E2759" i="24"/>
  <c r="E2762" i="24" s="1"/>
  <c r="E2752" i="24"/>
  <c r="D2752" i="24"/>
  <c r="C2752" i="24"/>
  <c r="B2752" i="24"/>
  <c r="E2747" i="24"/>
  <c r="D2747" i="24"/>
  <c r="C2747" i="24"/>
  <c r="B2747" i="24"/>
  <c r="E2737" i="24"/>
  <c r="D2737" i="24"/>
  <c r="C2737" i="24"/>
  <c r="E2736" i="24"/>
  <c r="D2736" i="24"/>
  <c r="C2736" i="24"/>
  <c r="D2735" i="24"/>
  <c r="C2735" i="24"/>
  <c r="B2735" i="24"/>
  <c r="E2734" i="24"/>
  <c r="E2735" i="24" s="1"/>
  <c r="E2738" i="24" s="1"/>
  <c r="E2727" i="24"/>
  <c r="D2727" i="24"/>
  <c r="C2727" i="24"/>
  <c r="B2727" i="24"/>
  <c r="E2722" i="24"/>
  <c r="D2722" i="24"/>
  <c r="C2722" i="24"/>
  <c r="B2722" i="24"/>
  <c r="D2712" i="24"/>
  <c r="C2712" i="24"/>
  <c r="E2711" i="24"/>
  <c r="D2711" i="24"/>
  <c r="C2711" i="24"/>
  <c r="D2710" i="24"/>
  <c r="D2713" i="24" s="1"/>
  <c r="C2710" i="24"/>
  <c r="C2713" i="24" s="1"/>
  <c r="B2710" i="24"/>
  <c r="E2709" i="24"/>
  <c r="E2712" i="24" s="1"/>
  <c r="E2702" i="24"/>
  <c r="D2702" i="24"/>
  <c r="C2702" i="24"/>
  <c r="B2702" i="24"/>
  <c r="E2697" i="24"/>
  <c r="D2697" i="24"/>
  <c r="C2697" i="24"/>
  <c r="B2697" i="24"/>
  <c r="E2687" i="24"/>
  <c r="D2687" i="24"/>
  <c r="C2687" i="24"/>
  <c r="E2686" i="24"/>
  <c r="D2686" i="24"/>
  <c r="C2686" i="24"/>
  <c r="E2685" i="24"/>
  <c r="D2685" i="24"/>
  <c r="C2685" i="24"/>
  <c r="C2688" i="24" s="1"/>
  <c r="B2685" i="24"/>
  <c r="E2677" i="24"/>
  <c r="D2677" i="24"/>
  <c r="C2677" i="24"/>
  <c r="B2677" i="24"/>
  <c r="E2672" i="24"/>
  <c r="D2672" i="24"/>
  <c r="C2672" i="24"/>
  <c r="B2672" i="24"/>
  <c r="E2662" i="24"/>
  <c r="D2662" i="24"/>
  <c r="C2662" i="24"/>
  <c r="E2661" i="24"/>
  <c r="D2661" i="24"/>
  <c r="C2661" i="24"/>
  <c r="E2660" i="24"/>
  <c r="D2660" i="24"/>
  <c r="D2663" i="24" s="1"/>
  <c r="C2660" i="24"/>
  <c r="C2663" i="24" s="1"/>
  <c r="B2660" i="24"/>
  <c r="E2652" i="24"/>
  <c r="D2652" i="24"/>
  <c r="C2652" i="24"/>
  <c r="B2652" i="24"/>
  <c r="E2647" i="24"/>
  <c r="D2647" i="24"/>
  <c r="C2647" i="24"/>
  <c r="B2647" i="24"/>
  <c r="C2637" i="24"/>
  <c r="E2636" i="24"/>
  <c r="D2636" i="24"/>
  <c r="C2636" i="24"/>
  <c r="E2635" i="24"/>
  <c r="C2635" i="24"/>
  <c r="C2638" i="24" s="1"/>
  <c r="B2635" i="24"/>
  <c r="D2634" i="24"/>
  <c r="E2627" i="24"/>
  <c r="D2627" i="24"/>
  <c r="C2627" i="24"/>
  <c r="B2627" i="24"/>
  <c r="E2622" i="24"/>
  <c r="D2622" i="24"/>
  <c r="C2622" i="24"/>
  <c r="B2622" i="24"/>
  <c r="C2612" i="24"/>
  <c r="E2611" i="24"/>
  <c r="D2611" i="24"/>
  <c r="C2611" i="24"/>
  <c r="C2610" i="24"/>
  <c r="C2613" i="24" s="1"/>
  <c r="B2610" i="24"/>
  <c r="E2609" i="24"/>
  <c r="D2609" i="24"/>
  <c r="D2612" i="24" s="1"/>
  <c r="E2602" i="24"/>
  <c r="D2602" i="24"/>
  <c r="B2602" i="24"/>
  <c r="E2597" i="24"/>
  <c r="D2597" i="24"/>
  <c r="C2597" i="24"/>
  <c r="B2597" i="24"/>
  <c r="D2587" i="24"/>
  <c r="C2587" i="24"/>
  <c r="E2586" i="24"/>
  <c r="D2586" i="24"/>
  <c r="C2586" i="24"/>
  <c r="D2585" i="24"/>
  <c r="C2585" i="24"/>
  <c r="C2588" i="24" s="1"/>
  <c r="B2585" i="24"/>
  <c r="E2584" i="24"/>
  <c r="E2587" i="24" s="1"/>
  <c r="E2577" i="24"/>
  <c r="D2577" i="24"/>
  <c r="C2577" i="24"/>
  <c r="B2577" i="24"/>
  <c r="E2572" i="24"/>
  <c r="D2572" i="24"/>
  <c r="C2572" i="24"/>
  <c r="B2572" i="24"/>
  <c r="E2562" i="24"/>
  <c r="D2562" i="24"/>
  <c r="C2562" i="24"/>
  <c r="E2561" i="24"/>
  <c r="D2561" i="24"/>
  <c r="C2561" i="24"/>
  <c r="E2560" i="24"/>
  <c r="E2563" i="24" s="1"/>
  <c r="D2560" i="24"/>
  <c r="D2563" i="24" s="1"/>
  <c r="C2560" i="24"/>
  <c r="B2560" i="24"/>
  <c r="E2552" i="24"/>
  <c r="D2552" i="24"/>
  <c r="C2552" i="24"/>
  <c r="B2552" i="24"/>
  <c r="E2547" i="24"/>
  <c r="D2547" i="24"/>
  <c r="C2547" i="24"/>
  <c r="B2547" i="24"/>
  <c r="D2537" i="24"/>
  <c r="C2537" i="24"/>
  <c r="E2536" i="24"/>
  <c r="D2536" i="24"/>
  <c r="C2536" i="24"/>
  <c r="D2535" i="24"/>
  <c r="C2535" i="24"/>
  <c r="C2538" i="24" s="1"/>
  <c r="B2535" i="24"/>
  <c r="E2534" i="24"/>
  <c r="E2537" i="24" s="1"/>
  <c r="E2527" i="24"/>
  <c r="D2527" i="24"/>
  <c r="C2527" i="24"/>
  <c r="B2527" i="24"/>
  <c r="E2522" i="24"/>
  <c r="D2522" i="24"/>
  <c r="C2522" i="24"/>
  <c r="B2522" i="24"/>
  <c r="E2512" i="24"/>
  <c r="D2512" i="24"/>
  <c r="C2512" i="24"/>
  <c r="E2511" i="24"/>
  <c r="D2511" i="24"/>
  <c r="C2511" i="24"/>
  <c r="E2510" i="24"/>
  <c r="D2510" i="24"/>
  <c r="D2513" i="24" s="1"/>
  <c r="C2510" i="24"/>
  <c r="B2510" i="24"/>
  <c r="E2502" i="24"/>
  <c r="D2502" i="24"/>
  <c r="C2502" i="24"/>
  <c r="B2502" i="24"/>
  <c r="E2497" i="24"/>
  <c r="D2497" i="24"/>
  <c r="C2497" i="24"/>
  <c r="B2497" i="24"/>
  <c r="D2487" i="24"/>
  <c r="C2487" i="24"/>
  <c r="E2486" i="24"/>
  <c r="D2486" i="24"/>
  <c r="C2486" i="24"/>
  <c r="D2485" i="24"/>
  <c r="C2485" i="24"/>
  <c r="B2485" i="24"/>
  <c r="E2484" i="24"/>
  <c r="E2485" i="24" s="1"/>
  <c r="E2488" i="24" s="1"/>
  <c r="E2477" i="24"/>
  <c r="D2477" i="24"/>
  <c r="C2477" i="24"/>
  <c r="B2477" i="24"/>
  <c r="E2472" i="24"/>
  <c r="D2472" i="24"/>
  <c r="C2472" i="24"/>
  <c r="B2472" i="24"/>
  <c r="C2462" i="24"/>
  <c r="E2461" i="24"/>
  <c r="D2461" i="24"/>
  <c r="C2461" i="24"/>
  <c r="C2460" i="24"/>
  <c r="B2460" i="24"/>
  <c r="E2459" i="24"/>
  <c r="E2462" i="24" s="1"/>
  <c r="D2459" i="24"/>
  <c r="D2460" i="24" s="1"/>
  <c r="D2463" i="24" s="1"/>
  <c r="E2452" i="24"/>
  <c r="D2452" i="24"/>
  <c r="C2452" i="24"/>
  <c r="B2452" i="24"/>
  <c r="E2447" i="24"/>
  <c r="D2447" i="24"/>
  <c r="C2447" i="24"/>
  <c r="B2447" i="24"/>
  <c r="C2437" i="24"/>
  <c r="E2436" i="24"/>
  <c r="D2436" i="24"/>
  <c r="C2436" i="24"/>
  <c r="C2435" i="24"/>
  <c r="C2438" i="24" s="1"/>
  <c r="B2435" i="24"/>
  <c r="E2434" i="24"/>
  <c r="E2437" i="24" s="1"/>
  <c r="D2434" i="24"/>
  <c r="D2437" i="24" s="1"/>
  <c r="E2427" i="24"/>
  <c r="D2427" i="24"/>
  <c r="C2427" i="24"/>
  <c r="B2427" i="24"/>
  <c r="E2422" i="24"/>
  <c r="D2422" i="24"/>
  <c r="C2422" i="24"/>
  <c r="B2422" i="24"/>
  <c r="C2412" i="24"/>
  <c r="E2411" i="24"/>
  <c r="D2411" i="24"/>
  <c r="C2411" i="24"/>
  <c r="C2410" i="24"/>
  <c r="C2413" i="24" s="1"/>
  <c r="B2410" i="24"/>
  <c r="E2409" i="24"/>
  <c r="E2410" i="24" s="1"/>
  <c r="D2409" i="24"/>
  <c r="D2412" i="24" s="1"/>
  <c r="E2402" i="24"/>
  <c r="D2402" i="24"/>
  <c r="C2402" i="24"/>
  <c r="B2402" i="24"/>
  <c r="E2397" i="24"/>
  <c r="D2397" i="24"/>
  <c r="C2397" i="24"/>
  <c r="B2397" i="24"/>
  <c r="C2387" i="24"/>
  <c r="E2386" i="24"/>
  <c r="D2386" i="24"/>
  <c r="C2386" i="24"/>
  <c r="C2385" i="24"/>
  <c r="B2385" i="24"/>
  <c r="E2384" i="24"/>
  <c r="E2385" i="24" s="1"/>
  <c r="D2384" i="24"/>
  <c r="D2385" i="24" s="1"/>
  <c r="D2388" i="24" s="1"/>
  <c r="E2377" i="24"/>
  <c r="D2377" i="24"/>
  <c r="C2377" i="24"/>
  <c r="B2377" i="24"/>
  <c r="E2372" i="24"/>
  <c r="D2372" i="24"/>
  <c r="C2372" i="24"/>
  <c r="B2372" i="24"/>
  <c r="E2361" i="24"/>
  <c r="D2361" i="24"/>
  <c r="C2361" i="24"/>
  <c r="D2360" i="24"/>
  <c r="B2360" i="24"/>
  <c r="E2359" i="24"/>
  <c r="E2362" i="24" s="1"/>
  <c r="C2359" i="24"/>
  <c r="C2360" i="24" s="1"/>
  <c r="C2363" i="24" s="1"/>
  <c r="E2351" i="24"/>
  <c r="D2351" i="24"/>
  <c r="C2351" i="24"/>
  <c r="B2351" i="24"/>
  <c r="E2346" i="24"/>
  <c r="D2346" i="24"/>
  <c r="C2346" i="24"/>
  <c r="B2346" i="24"/>
  <c r="E2335" i="24"/>
  <c r="D2335" i="24"/>
  <c r="C2335" i="24"/>
  <c r="B2334" i="24"/>
  <c r="E2333" i="24"/>
  <c r="D2333" i="24"/>
  <c r="D2336" i="24" s="1"/>
  <c r="C2333" i="24"/>
  <c r="C2334" i="24" s="1"/>
  <c r="C2337" i="24" s="1"/>
  <c r="E2325" i="24"/>
  <c r="D2325" i="24"/>
  <c r="C2325" i="24"/>
  <c r="B2325" i="24"/>
  <c r="E2320" i="24"/>
  <c r="D2320" i="24"/>
  <c r="C2320" i="24"/>
  <c r="B2320" i="24"/>
  <c r="C2310" i="24"/>
  <c r="E2309" i="24"/>
  <c r="D2309" i="24"/>
  <c r="C2309" i="24"/>
  <c r="C2308" i="24"/>
  <c r="C2311" i="24" s="1"/>
  <c r="B2308" i="24"/>
  <c r="E2307" i="24"/>
  <c r="E2310" i="24" s="1"/>
  <c r="D2307" i="24"/>
  <c r="D2310" i="24" s="1"/>
  <c r="E2300" i="24"/>
  <c r="D2300" i="24"/>
  <c r="C2300" i="24"/>
  <c r="B2300" i="24"/>
  <c r="E2295" i="24"/>
  <c r="D2295" i="24"/>
  <c r="C2295" i="24"/>
  <c r="B2295" i="24"/>
  <c r="C2285" i="24"/>
  <c r="E2284" i="24"/>
  <c r="D2284" i="24"/>
  <c r="C2284" i="24"/>
  <c r="C2283" i="24"/>
  <c r="C2286" i="24" s="1"/>
  <c r="B2283" i="24"/>
  <c r="E2282" i="24"/>
  <c r="E2283" i="24" s="1"/>
  <c r="D2282" i="24"/>
  <c r="D2285" i="24" s="1"/>
  <c r="E2275" i="24"/>
  <c r="D2275" i="24"/>
  <c r="C2275" i="24"/>
  <c r="B2275" i="24"/>
  <c r="E2270" i="24"/>
  <c r="D2270" i="24"/>
  <c r="C2270" i="24"/>
  <c r="B2270" i="24"/>
  <c r="C2260" i="24"/>
  <c r="E2259" i="24"/>
  <c r="D2259" i="24"/>
  <c r="C2259" i="24"/>
  <c r="C2258" i="24"/>
  <c r="B2258" i="24"/>
  <c r="E2257" i="24"/>
  <c r="E2258" i="24" s="1"/>
  <c r="D2257" i="24"/>
  <c r="D2258" i="24" s="1"/>
  <c r="D2261" i="24" s="1"/>
  <c r="E2250" i="24"/>
  <c r="D2250" i="24"/>
  <c r="C2250" i="24"/>
  <c r="B2250" i="24"/>
  <c r="E2245" i="24"/>
  <c r="D2245" i="24"/>
  <c r="C2245" i="24"/>
  <c r="B2245" i="24"/>
  <c r="C2235" i="24"/>
  <c r="E2234" i="24"/>
  <c r="D2234" i="24"/>
  <c r="C2234" i="24"/>
  <c r="C2233" i="24"/>
  <c r="C2236" i="24" s="1"/>
  <c r="B2233" i="24"/>
  <c r="E2232" i="24"/>
  <c r="E2235" i="24" s="1"/>
  <c r="D2232" i="24"/>
  <c r="D2233" i="24" s="1"/>
  <c r="D2236" i="24" s="1"/>
  <c r="E2225" i="24"/>
  <c r="D2225" i="24"/>
  <c r="C2225" i="24"/>
  <c r="B2225" i="24"/>
  <c r="E2220" i="24"/>
  <c r="D2220" i="24"/>
  <c r="C2220" i="24"/>
  <c r="B2220" i="24"/>
  <c r="C2210" i="24"/>
  <c r="E2209" i="24"/>
  <c r="D2209" i="24"/>
  <c r="C2209" i="24"/>
  <c r="C2208" i="24"/>
  <c r="C2211" i="24" s="1"/>
  <c r="B2208" i="24"/>
  <c r="E2207" i="24"/>
  <c r="E2210" i="24" s="1"/>
  <c r="D2207" i="24"/>
  <c r="D2210" i="24" s="1"/>
  <c r="E2200" i="24"/>
  <c r="D2200" i="24"/>
  <c r="C2200" i="24"/>
  <c r="B2200" i="24"/>
  <c r="E2195" i="24"/>
  <c r="D2195" i="24"/>
  <c r="C2195" i="24"/>
  <c r="B2195" i="24"/>
  <c r="D2185" i="24"/>
  <c r="C2185" i="24"/>
  <c r="E2184" i="24"/>
  <c r="D2184" i="24"/>
  <c r="C2184" i="24"/>
  <c r="D2183" i="24"/>
  <c r="D2186" i="24" s="1"/>
  <c r="C2183" i="24"/>
  <c r="C2186" i="24" s="1"/>
  <c r="B2183" i="24"/>
  <c r="E2182" i="24"/>
  <c r="E2183" i="24" s="1"/>
  <c r="E2186" i="24" s="1"/>
  <c r="E2175" i="24"/>
  <c r="D2175" i="24"/>
  <c r="C2175" i="24"/>
  <c r="B2175" i="24"/>
  <c r="E2170" i="24"/>
  <c r="D2170" i="24"/>
  <c r="C2170" i="24"/>
  <c r="B2170" i="24"/>
  <c r="C2160" i="24"/>
  <c r="E2159" i="24"/>
  <c r="D2159" i="24"/>
  <c r="C2159" i="24"/>
  <c r="C2158" i="24"/>
  <c r="B2158" i="24"/>
  <c r="E2157" i="24"/>
  <c r="D2157" i="24"/>
  <c r="D2158" i="24" s="1"/>
  <c r="D2161" i="24" s="1"/>
  <c r="E2150" i="24"/>
  <c r="D2150" i="24"/>
  <c r="C2150" i="24"/>
  <c r="B2150" i="24"/>
  <c r="E2145" i="24"/>
  <c r="D2145" i="24"/>
  <c r="C2145" i="24"/>
  <c r="B2145" i="24"/>
  <c r="D2135" i="24"/>
  <c r="C2135" i="24"/>
  <c r="E2134" i="24"/>
  <c r="D2134" i="24"/>
  <c r="C2134" i="24"/>
  <c r="D2133" i="24"/>
  <c r="D2136" i="24" s="1"/>
  <c r="C2133" i="24"/>
  <c r="C2136" i="24" s="1"/>
  <c r="B2133" i="24"/>
  <c r="E2132" i="24"/>
  <c r="E2135" i="24" s="1"/>
  <c r="E2125" i="24"/>
  <c r="D2125" i="24"/>
  <c r="C2125" i="24"/>
  <c r="B2125" i="24"/>
  <c r="E2120" i="24"/>
  <c r="D2120" i="24"/>
  <c r="C2120" i="24"/>
  <c r="B2120" i="24"/>
  <c r="E2111" i="24"/>
  <c r="D2110" i="24"/>
  <c r="C2110" i="24"/>
  <c r="E2109" i="24"/>
  <c r="D2109" i="24"/>
  <c r="C2109" i="24"/>
  <c r="D2108" i="24"/>
  <c r="D2111" i="24" s="1"/>
  <c r="C2108" i="24"/>
  <c r="B2108" i="24"/>
  <c r="E2107" i="24"/>
  <c r="E2108" i="24" s="1"/>
  <c r="E2099" i="24"/>
  <c r="D2099" i="24"/>
  <c r="C2099" i="24"/>
  <c r="B2099" i="24"/>
  <c r="E2094" i="24"/>
  <c r="D2094" i="24"/>
  <c r="C2094" i="24"/>
  <c r="B2094" i="24"/>
  <c r="E2083" i="24"/>
  <c r="D2083" i="24"/>
  <c r="C2083" i="24"/>
  <c r="E2082" i="24"/>
  <c r="B2082" i="24"/>
  <c r="D2081" i="24"/>
  <c r="C2081" i="24"/>
  <c r="C2082" i="24" s="1"/>
  <c r="C2085" i="24" s="1"/>
  <c r="E2074" i="24"/>
  <c r="D2074" i="24"/>
  <c r="C2074" i="24"/>
  <c r="B2074" i="24"/>
  <c r="E2069" i="24"/>
  <c r="D2069" i="24"/>
  <c r="C2069" i="24"/>
  <c r="B2069" i="24"/>
  <c r="E2058" i="24"/>
  <c r="D2058" i="24"/>
  <c r="C2058" i="24"/>
  <c r="C2057" i="24"/>
  <c r="C2060" i="24" s="1"/>
  <c r="E2056" i="24"/>
  <c r="E2059" i="24" s="1"/>
  <c r="D2056" i="24"/>
  <c r="D2059" i="24" s="1"/>
  <c r="B2056" i="24"/>
  <c r="B2057" i="24" s="1"/>
  <c r="E2049" i="24"/>
  <c r="D2049" i="24"/>
  <c r="C2049" i="24"/>
  <c r="B2049" i="24"/>
  <c r="E2044" i="24"/>
  <c r="D2044" i="24"/>
  <c r="C2044" i="24"/>
  <c r="B2044" i="24"/>
  <c r="E2034" i="24"/>
  <c r="D2034" i="24"/>
  <c r="C2034" i="24"/>
  <c r="E2033" i="24"/>
  <c r="D2033" i="24"/>
  <c r="C2033" i="24"/>
  <c r="E2032" i="24"/>
  <c r="D2032" i="24"/>
  <c r="C2032" i="24"/>
  <c r="C2035" i="24" s="1"/>
  <c r="B2032" i="24"/>
  <c r="E2023" i="24"/>
  <c r="D2023" i="24"/>
  <c r="C2023" i="24"/>
  <c r="B2023" i="24"/>
  <c r="E2018" i="24"/>
  <c r="D2018" i="24"/>
  <c r="C2018" i="24"/>
  <c r="B2018" i="24"/>
  <c r="D2008" i="24"/>
  <c r="E2007" i="24"/>
  <c r="D2007" i="24"/>
  <c r="C2007" i="24"/>
  <c r="D2006" i="24"/>
  <c r="D2009" i="24" s="1"/>
  <c r="C2006" i="24"/>
  <c r="E2005" i="24"/>
  <c r="E2008" i="24" s="1"/>
  <c r="B2005" i="24"/>
  <c r="B2006" i="24" s="1"/>
  <c r="C2009" i="24" s="1"/>
  <c r="E1998" i="24"/>
  <c r="D1998" i="24"/>
  <c r="C1998" i="24"/>
  <c r="B1998" i="24"/>
  <c r="E1993" i="24"/>
  <c r="D1993" i="24"/>
  <c r="C1993" i="24"/>
  <c r="B1993" i="24"/>
  <c r="D1983" i="24"/>
  <c r="C1983" i="24"/>
  <c r="E1982" i="24"/>
  <c r="D1982" i="24"/>
  <c r="C1982" i="24"/>
  <c r="D1981" i="24"/>
  <c r="C1981" i="24"/>
  <c r="C1984" i="24" s="1"/>
  <c r="B1981" i="24"/>
  <c r="E1980" i="24"/>
  <c r="E1983" i="24" s="1"/>
  <c r="E1973" i="24"/>
  <c r="D1973" i="24"/>
  <c r="C1973" i="24"/>
  <c r="B1973" i="24"/>
  <c r="E1968" i="24"/>
  <c r="D1968" i="24"/>
  <c r="C1968" i="24"/>
  <c r="B1968" i="24"/>
  <c r="E1958" i="24"/>
  <c r="D1958" i="24"/>
  <c r="C1958" i="24"/>
  <c r="E1957" i="24"/>
  <c r="D1957" i="24"/>
  <c r="C1957" i="24"/>
  <c r="D1956" i="24"/>
  <c r="C1956" i="24"/>
  <c r="D1959" i="24" s="1"/>
  <c r="B1956" i="24"/>
  <c r="E1955" i="24"/>
  <c r="E1956" i="24" s="1"/>
  <c r="E1959" i="24" s="1"/>
  <c r="E1948" i="24"/>
  <c r="D1948" i="24"/>
  <c r="C1948" i="24"/>
  <c r="B1948" i="24"/>
  <c r="E1943" i="24"/>
  <c r="D1943" i="24"/>
  <c r="C1943" i="24"/>
  <c r="B1943" i="24"/>
  <c r="D1933" i="24"/>
  <c r="E1932" i="24"/>
  <c r="D1932" i="24"/>
  <c r="C1932" i="24"/>
  <c r="D1931" i="24"/>
  <c r="D1934" i="24" s="1"/>
  <c r="C1931" i="24"/>
  <c r="E1930" i="24"/>
  <c r="E1933" i="24" s="1"/>
  <c r="B1930" i="24"/>
  <c r="E1923" i="24"/>
  <c r="D1923" i="24"/>
  <c r="C1923" i="24"/>
  <c r="B1923" i="24"/>
  <c r="E1918" i="24"/>
  <c r="D1918" i="24"/>
  <c r="C1918" i="24"/>
  <c r="B1918" i="24"/>
  <c r="D1908" i="24"/>
  <c r="C1908" i="24"/>
  <c r="E1907" i="24"/>
  <c r="D1907" i="24"/>
  <c r="C1907" i="24"/>
  <c r="D1906" i="24"/>
  <c r="C1906" i="24"/>
  <c r="C1909" i="24" s="1"/>
  <c r="B1906" i="24"/>
  <c r="E1905" i="24"/>
  <c r="E1906" i="24" s="1"/>
  <c r="E1897" i="24"/>
  <c r="C1897" i="24"/>
  <c r="B1897" i="24"/>
  <c r="E1892" i="24"/>
  <c r="D1892" i="24"/>
  <c r="C1892" i="24"/>
  <c r="B1892" i="24"/>
  <c r="E1881" i="24"/>
  <c r="D1881" i="24"/>
  <c r="C1881" i="24"/>
  <c r="D1880" i="24"/>
  <c r="B1880" i="24"/>
  <c r="E1879" i="24"/>
  <c r="E1882" i="24" s="1"/>
  <c r="C1879" i="24"/>
  <c r="E1871" i="24"/>
  <c r="D1871" i="24"/>
  <c r="C1871" i="24"/>
  <c r="B1871" i="24"/>
  <c r="E1866" i="24"/>
  <c r="D1866" i="24"/>
  <c r="C1866" i="24"/>
  <c r="B1866" i="24"/>
  <c r="D1856" i="24"/>
  <c r="C1856" i="24"/>
  <c r="E1855" i="24"/>
  <c r="D1855" i="24"/>
  <c r="C1855" i="24"/>
  <c r="D1854" i="24"/>
  <c r="D1857" i="24" s="1"/>
  <c r="C1854" i="24"/>
  <c r="C1857" i="24" s="1"/>
  <c r="B1854" i="24"/>
  <c r="E1853" i="24"/>
  <c r="E1854" i="24" s="1"/>
  <c r="E1845" i="24"/>
  <c r="D1845" i="24"/>
  <c r="C1845" i="24"/>
  <c r="B1845" i="24"/>
  <c r="E1840" i="24"/>
  <c r="D1840" i="24"/>
  <c r="C1840" i="24"/>
  <c r="B1840" i="24"/>
  <c r="E1830" i="24"/>
  <c r="D1830" i="24"/>
  <c r="C1830" i="24"/>
  <c r="E1829" i="24"/>
  <c r="D1829" i="24"/>
  <c r="C1829" i="24"/>
  <c r="E1828" i="24"/>
  <c r="D1828" i="24"/>
  <c r="D1831" i="24" s="1"/>
  <c r="C1828" i="24"/>
  <c r="B1828" i="24"/>
  <c r="E1820" i="24"/>
  <c r="D1820" i="24"/>
  <c r="C1820" i="24"/>
  <c r="B1820" i="24"/>
  <c r="E1815" i="24"/>
  <c r="D1815" i="24"/>
  <c r="C1815" i="24"/>
  <c r="B1815" i="24"/>
  <c r="E1805" i="24"/>
  <c r="D1805" i="24"/>
  <c r="E1804" i="24"/>
  <c r="D1804" i="24"/>
  <c r="C1804" i="24"/>
  <c r="E1803" i="24"/>
  <c r="E1806" i="24" s="1"/>
  <c r="D1803" i="24"/>
  <c r="C1803" i="24"/>
  <c r="D1806" i="24" s="1"/>
  <c r="B1803" i="24"/>
  <c r="B1802" i="24"/>
  <c r="C1805" i="24" s="1"/>
  <c r="E1795" i="24"/>
  <c r="D1795" i="24"/>
  <c r="C1795" i="24"/>
  <c r="B1795" i="24"/>
  <c r="E1790" i="24"/>
  <c r="D1790" i="24"/>
  <c r="C1790" i="24"/>
  <c r="B1790" i="24"/>
  <c r="E1780" i="24"/>
  <c r="D1780" i="24"/>
  <c r="E1779" i="24"/>
  <c r="D1779" i="24"/>
  <c r="C1779" i="24"/>
  <c r="E1778" i="24"/>
  <c r="E1781" i="24" s="1"/>
  <c r="D1778" i="24"/>
  <c r="D1781" i="24" s="1"/>
  <c r="C1778" i="24"/>
  <c r="C1781" i="24" s="1"/>
  <c r="B1777" i="24"/>
  <c r="B1778" i="24" s="1"/>
  <c r="E1770" i="24"/>
  <c r="D1770" i="24"/>
  <c r="C1770" i="24"/>
  <c r="B1770" i="24"/>
  <c r="E1765" i="24"/>
  <c r="D1765" i="24"/>
  <c r="C1765" i="24"/>
  <c r="B1765" i="24"/>
  <c r="E1756" i="24"/>
  <c r="C1755" i="24"/>
  <c r="E1754" i="24"/>
  <c r="D1754" i="24"/>
  <c r="C1754" i="24"/>
  <c r="C1753" i="24"/>
  <c r="B1753" i="24"/>
  <c r="E1752" i="24"/>
  <c r="E1753" i="24" s="1"/>
  <c r="D1752" i="24"/>
  <c r="D1753" i="24" s="1"/>
  <c r="D1756" i="24" s="1"/>
  <c r="E1745" i="24"/>
  <c r="D1745" i="24"/>
  <c r="C1745" i="24"/>
  <c r="B1745" i="24"/>
  <c r="E1740" i="24"/>
  <c r="D1740" i="24"/>
  <c r="C1740" i="24"/>
  <c r="B1740" i="24"/>
  <c r="D1730" i="24"/>
  <c r="C1730" i="24"/>
  <c r="E1729" i="24"/>
  <c r="D1729" i="24"/>
  <c r="C1729" i="24"/>
  <c r="D1728" i="24"/>
  <c r="D1731" i="24" s="1"/>
  <c r="C1728" i="24"/>
  <c r="B1728" i="24"/>
  <c r="C1731" i="24" s="1"/>
  <c r="E1727" i="24"/>
  <c r="E1730" i="24" s="1"/>
  <c r="E1720" i="24"/>
  <c r="D1720" i="24"/>
  <c r="C1720" i="24"/>
  <c r="B1720" i="24"/>
  <c r="E1715" i="24"/>
  <c r="D1715" i="24"/>
  <c r="C1715" i="24"/>
  <c r="B1715" i="24"/>
  <c r="E1705" i="24"/>
  <c r="D1705" i="24"/>
  <c r="C1705" i="24"/>
  <c r="E1704" i="24"/>
  <c r="D1704" i="24"/>
  <c r="C1704" i="24"/>
  <c r="E1703" i="24"/>
  <c r="D1703" i="24"/>
  <c r="E1706" i="24" s="1"/>
  <c r="C1703" i="24"/>
  <c r="C1706" i="24" s="1"/>
  <c r="B1703" i="24"/>
  <c r="E1695" i="24"/>
  <c r="D1695" i="24"/>
  <c r="C1695" i="24"/>
  <c r="B1695" i="24"/>
  <c r="E1690" i="24"/>
  <c r="D1690" i="24"/>
  <c r="C1690" i="24"/>
  <c r="B1690" i="24"/>
  <c r="D1680" i="24"/>
  <c r="C1680" i="24"/>
  <c r="E1679" i="24"/>
  <c r="D1679" i="24"/>
  <c r="C1679" i="24"/>
  <c r="D1678" i="24"/>
  <c r="D1681" i="24" s="1"/>
  <c r="C1678" i="24"/>
  <c r="C1681" i="24" s="1"/>
  <c r="B1678" i="24"/>
  <c r="E1677" i="24"/>
  <c r="E1680" i="24" s="1"/>
  <c r="E1670" i="24"/>
  <c r="D1670" i="24"/>
  <c r="C1670" i="24"/>
  <c r="B1670" i="24"/>
  <c r="E1665" i="24"/>
  <c r="D1665" i="24"/>
  <c r="C1665" i="24"/>
  <c r="B1665" i="24"/>
  <c r="C1655" i="24"/>
  <c r="E1654" i="24"/>
  <c r="D1654" i="24"/>
  <c r="C1654" i="24"/>
  <c r="C1653" i="24"/>
  <c r="B1653" i="24"/>
  <c r="E1652" i="24"/>
  <c r="E1653" i="24" s="1"/>
  <c r="D1652" i="24"/>
  <c r="D1653" i="24" s="1"/>
  <c r="D1656" i="24" s="1"/>
  <c r="E1645" i="24"/>
  <c r="D1645" i="24"/>
  <c r="C1645" i="24"/>
  <c r="B1645" i="24"/>
  <c r="E1640" i="24"/>
  <c r="D1640" i="24"/>
  <c r="C1640" i="24"/>
  <c r="B1640" i="24"/>
  <c r="D1630" i="24"/>
  <c r="C1630" i="24"/>
  <c r="E1629" i="24"/>
  <c r="D1629" i="24"/>
  <c r="C1629" i="24"/>
  <c r="D1628" i="24"/>
  <c r="D1631" i="24" s="1"/>
  <c r="C1628" i="24"/>
  <c r="B1628" i="24"/>
  <c r="C1631" i="24" s="1"/>
  <c r="E1627" i="24"/>
  <c r="E1630" i="24" s="1"/>
  <c r="E1620" i="24"/>
  <c r="D1620" i="24"/>
  <c r="C1620" i="24"/>
  <c r="B1620" i="24"/>
  <c r="E1615" i="24"/>
  <c r="D1615" i="24"/>
  <c r="C1615" i="24"/>
  <c r="B1615" i="24"/>
  <c r="C1605" i="24"/>
  <c r="E1604" i="24"/>
  <c r="D1604" i="24"/>
  <c r="C1604" i="24"/>
  <c r="C1603" i="24"/>
  <c r="C1606" i="24" s="1"/>
  <c r="B1603" i="24"/>
  <c r="E1602" i="24"/>
  <c r="E1603" i="24" s="1"/>
  <c r="D1602" i="24"/>
  <c r="D1605" i="24" s="1"/>
  <c r="E1594" i="24"/>
  <c r="D1594" i="24"/>
  <c r="C1594" i="24"/>
  <c r="B1594" i="24"/>
  <c r="E1589" i="24"/>
  <c r="D1589" i="24"/>
  <c r="C1589" i="24"/>
  <c r="B1589" i="24"/>
  <c r="E1579" i="24"/>
  <c r="D1579" i="24"/>
  <c r="C1579" i="24"/>
  <c r="E1578" i="24"/>
  <c r="D1578" i="24"/>
  <c r="C1578" i="24"/>
  <c r="E1577" i="24"/>
  <c r="E1580" i="24" s="1"/>
  <c r="D1577" i="24"/>
  <c r="C1577" i="24"/>
  <c r="B1577" i="24"/>
  <c r="E1569" i="24"/>
  <c r="D1569" i="24"/>
  <c r="C1569" i="24"/>
  <c r="B1569" i="24"/>
  <c r="E1564" i="24"/>
  <c r="D1564" i="24"/>
  <c r="C1564" i="24"/>
  <c r="B1564" i="24"/>
  <c r="E1554" i="24"/>
  <c r="D1554" i="24"/>
  <c r="C1554" i="24"/>
  <c r="E1553" i="24"/>
  <c r="D1553" i="24"/>
  <c r="C1553" i="24"/>
  <c r="E1552" i="24"/>
  <c r="D1552" i="24"/>
  <c r="E1555" i="24" s="1"/>
  <c r="C1552" i="24"/>
  <c r="C1555" i="24" s="1"/>
  <c r="B1552" i="24"/>
  <c r="E1544" i="24"/>
  <c r="D1544" i="24"/>
  <c r="C1544" i="24"/>
  <c r="B1544" i="24"/>
  <c r="E1539" i="24"/>
  <c r="D1539" i="24"/>
  <c r="C1539" i="24"/>
  <c r="B1539" i="24"/>
  <c r="E1529" i="24"/>
  <c r="D1529" i="24"/>
  <c r="C1529" i="24"/>
  <c r="E1528" i="24"/>
  <c r="D1528" i="24"/>
  <c r="C1528" i="24"/>
  <c r="E1527" i="24"/>
  <c r="D1527" i="24"/>
  <c r="C1527" i="24"/>
  <c r="C1530" i="24" s="1"/>
  <c r="B1527" i="24"/>
  <c r="E1519" i="24"/>
  <c r="D1519" i="24"/>
  <c r="C1519" i="24"/>
  <c r="B1519" i="24"/>
  <c r="E1514" i="24"/>
  <c r="D1514" i="24"/>
  <c r="C1514" i="24"/>
  <c r="B1514" i="24"/>
  <c r="E1504" i="24"/>
  <c r="D1504" i="24"/>
  <c r="C1504" i="24"/>
  <c r="E1503" i="24"/>
  <c r="D1503" i="24"/>
  <c r="C1503" i="24"/>
  <c r="E1502" i="24"/>
  <c r="D1502" i="24"/>
  <c r="D1505" i="24" s="1"/>
  <c r="C1502" i="24"/>
  <c r="B1502" i="24"/>
  <c r="C1505" i="24" s="1"/>
  <c r="E1494" i="24"/>
  <c r="D1494" i="24"/>
  <c r="C1494" i="24"/>
  <c r="B1494" i="24"/>
  <c r="E1489" i="24"/>
  <c r="D1489" i="24"/>
  <c r="C1489" i="24"/>
  <c r="B1489" i="24"/>
  <c r="E1479" i="24"/>
  <c r="D1479" i="24"/>
  <c r="C1479" i="24"/>
  <c r="E1478" i="24"/>
  <c r="D1478" i="24"/>
  <c r="C1478" i="24"/>
  <c r="E1477" i="24"/>
  <c r="E1480" i="24" s="1"/>
  <c r="D1477" i="24"/>
  <c r="C1477" i="24"/>
  <c r="B1477" i="24"/>
  <c r="E1469" i="24"/>
  <c r="D1469" i="24"/>
  <c r="C1469" i="24"/>
  <c r="B1469" i="24"/>
  <c r="E1464" i="24"/>
  <c r="D1464" i="24"/>
  <c r="C1464" i="24"/>
  <c r="B1464" i="24"/>
  <c r="E1454" i="24"/>
  <c r="D1454" i="24"/>
  <c r="C1454" i="24"/>
  <c r="E1453" i="24"/>
  <c r="D1453" i="24"/>
  <c r="C1453" i="24"/>
  <c r="E1452" i="24"/>
  <c r="D1452" i="24"/>
  <c r="E1455" i="24" s="1"/>
  <c r="C1452" i="24"/>
  <c r="C1455" i="24" s="1"/>
  <c r="B1452" i="24"/>
  <c r="E1444" i="24"/>
  <c r="D1444" i="24"/>
  <c r="C1444" i="24"/>
  <c r="B1444" i="24"/>
  <c r="E1439" i="24"/>
  <c r="D1439" i="24"/>
  <c r="C1439" i="24"/>
  <c r="B1439" i="24"/>
  <c r="E1429" i="24"/>
  <c r="D1429" i="24"/>
  <c r="C1429" i="24"/>
  <c r="E1428" i="24"/>
  <c r="D1428" i="24"/>
  <c r="C1428" i="24"/>
  <c r="E1427" i="24"/>
  <c r="D1427" i="24"/>
  <c r="D1430" i="24" s="1"/>
  <c r="C1427" i="24"/>
  <c r="C1430" i="24" s="1"/>
  <c r="B1427" i="24"/>
  <c r="E1419" i="24"/>
  <c r="D1419" i="24"/>
  <c r="C1419" i="24"/>
  <c r="B1419" i="24"/>
  <c r="E1414" i="24"/>
  <c r="D1414" i="24"/>
  <c r="C1414" i="24"/>
  <c r="B1414" i="24"/>
  <c r="E1404" i="24"/>
  <c r="D1404" i="24"/>
  <c r="C1404" i="24"/>
  <c r="E1403" i="24"/>
  <c r="D1403" i="24"/>
  <c r="C1403" i="24"/>
  <c r="E1402" i="24"/>
  <c r="E1405" i="24" s="1"/>
  <c r="D1402" i="24"/>
  <c r="D1405" i="24" s="1"/>
  <c r="C1402" i="24"/>
  <c r="B1402" i="24"/>
  <c r="B1405" i="24" s="1"/>
  <c r="E1389" i="24"/>
  <c r="E1394" i="24" s="1"/>
  <c r="D1389" i="24"/>
  <c r="D1394" i="24" s="1"/>
  <c r="C1389" i="24"/>
  <c r="C1394" i="24" s="1"/>
  <c r="B1389" i="24"/>
  <c r="B1394" i="24" s="1"/>
  <c r="E1379" i="24"/>
  <c r="D1379" i="24"/>
  <c r="C1379" i="24"/>
  <c r="E1378" i="24"/>
  <c r="D1378" i="24"/>
  <c r="C1378" i="24"/>
  <c r="E1377" i="24"/>
  <c r="D1377" i="24"/>
  <c r="E1380" i="24" s="1"/>
  <c r="C1377" i="24"/>
  <c r="C1380" i="24" s="1"/>
  <c r="B1377" i="24"/>
  <c r="E1364" i="24"/>
  <c r="E1369" i="24" s="1"/>
  <c r="D1364" i="24"/>
  <c r="D1369" i="24" s="1"/>
  <c r="C1364" i="24"/>
  <c r="C1369" i="24" s="1"/>
  <c r="B1364" i="24"/>
  <c r="B1369" i="24" s="1"/>
  <c r="E1354" i="24"/>
  <c r="D1354" i="24"/>
  <c r="C1354" i="24"/>
  <c r="E1353" i="24"/>
  <c r="D1353" i="24"/>
  <c r="C1353" i="24"/>
  <c r="E1352" i="24"/>
  <c r="D1352" i="24"/>
  <c r="C1352" i="24"/>
  <c r="C1355" i="24" s="1"/>
  <c r="B1352" i="24"/>
  <c r="E1339" i="24"/>
  <c r="E1344" i="24" s="1"/>
  <c r="D1339" i="24"/>
  <c r="D1344" i="24" s="1"/>
  <c r="C1339" i="24"/>
  <c r="C1344" i="24" s="1"/>
  <c r="B1339" i="24"/>
  <c r="B1344" i="24" s="1"/>
  <c r="E1329" i="24"/>
  <c r="D1329" i="24"/>
  <c r="C1329" i="24"/>
  <c r="E1328" i="24"/>
  <c r="D1328" i="24"/>
  <c r="C1328" i="24"/>
  <c r="E1327" i="24"/>
  <c r="E1330" i="24" s="1"/>
  <c r="D1327" i="24"/>
  <c r="D1330" i="24" s="1"/>
  <c r="C1327" i="24"/>
  <c r="B1327" i="24"/>
  <c r="C1330" i="24" s="1"/>
  <c r="E1314" i="24"/>
  <c r="E1319" i="24" s="1"/>
  <c r="D1314" i="24"/>
  <c r="D1319" i="24" s="1"/>
  <c r="C1314" i="24"/>
  <c r="C1319" i="24" s="1"/>
  <c r="B1314" i="24"/>
  <c r="B1319" i="24" s="1"/>
  <c r="E1304" i="24"/>
  <c r="D1304" i="24"/>
  <c r="C1304" i="24"/>
  <c r="E1303" i="24"/>
  <c r="D1303" i="24"/>
  <c r="C1303" i="24"/>
  <c r="E1302" i="24"/>
  <c r="E1305" i="24" s="1"/>
  <c r="D1302" i="24"/>
  <c r="C1302" i="24"/>
  <c r="B1302" i="24"/>
  <c r="E1289" i="24"/>
  <c r="E1294" i="24" s="1"/>
  <c r="D1289" i="24"/>
  <c r="D1294" i="24" s="1"/>
  <c r="C1289" i="24"/>
  <c r="C1294" i="24" s="1"/>
  <c r="B1289" i="24"/>
  <c r="B1294" i="24" s="1"/>
  <c r="E1279" i="24"/>
  <c r="D1279" i="24"/>
  <c r="C1279" i="24"/>
  <c r="E1278" i="24"/>
  <c r="D1278" i="24"/>
  <c r="C1278" i="24"/>
  <c r="E1277" i="24"/>
  <c r="D1277" i="24"/>
  <c r="E1280" i="24" s="1"/>
  <c r="C1277" i="24"/>
  <c r="C1280" i="24" s="1"/>
  <c r="B1277" i="24"/>
  <c r="E1264" i="24"/>
  <c r="E1269" i="24" s="1"/>
  <c r="D1264" i="24"/>
  <c r="D1269" i="24" s="1"/>
  <c r="C1264" i="24"/>
  <c r="C1269" i="24" s="1"/>
  <c r="B1264" i="24"/>
  <c r="B1269" i="24" s="1"/>
  <c r="E1254" i="24"/>
  <c r="D1254" i="24"/>
  <c r="C1254" i="24"/>
  <c r="E1253" i="24"/>
  <c r="D1253" i="24"/>
  <c r="C1253" i="24"/>
  <c r="E1252" i="24"/>
  <c r="E1255" i="24" s="1"/>
  <c r="D1252" i="24"/>
  <c r="C1252" i="24"/>
  <c r="C1255" i="24" s="1"/>
  <c r="B1252" i="24"/>
  <c r="E1244" i="24"/>
  <c r="D1239" i="24"/>
  <c r="D1244" i="24" s="1"/>
  <c r="C1239" i="24"/>
  <c r="C1244" i="24" s="1"/>
  <c r="B1239" i="24"/>
  <c r="B1244" i="24" s="1"/>
  <c r="E1229" i="24"/>
  <c r="D1229" i="24"/>
  <c r="C1229" i="24"/>
  <c r="E1228" i="24"/>
  <c r="D1228" i="24"/>
  <c r="C1228" i="24"/>
  <c r="E1227" i="24"/>
  <c r="E1230" i="24" s="1"/>
  <c r="D1227" i="24"/>
  <c r="D1230" i="24" s="1"/>
  <c r="C1227" i="24"/>
  <c r="C1230" i="24" s="1"/>
  <c r="B1227" i="24"/>
  <c r="E1213" i="24"/>
  <c r="E1218" i="24" s="1"/>
  <c r="D1213" i="24"/>
  <c r="D1218" i="24" s="1"/>
  <c r="C1213" i="24"/>
  <c r="C1218" i="24" s="1"/>
  <c r="B1213" i="24"/>
  <c r="B1218" i="24" s="1"/>
  <c r="E1203" i="24"/>
  <c r="D1203" i="24"/>
  <c r="C1203" i="24"/>
  <c r="E1202" i="24"/>
  <c r="D1202" i="24"/>
  <c r="C1202" i="24"/>
  <c r="E1201" i="24"/>
  <c r="E1204" i="24" s="1"/>
  <c r="D1201" i="24"/>
  <c r="D1204" i="24" s="1"/>
  <c r="C1201" i="24"/>
  <c r="B1201" i="24"/>
  <c r="C1204" i="24" s="1"/>
  <c r="E1193" i="24"/>
  <c r="E1188" i="24"/>
  <c r="E1175" i="24" s="1"/>
  <c r="D1188" i="24"/>
  <c r="D1193" i="24" s="1"/>
  <c r="C1188" i="24"/>
  <c r="C1193" i="24" s="1"/>
  <c r="B1188" i="24"/>
  <c r="B1193" i="24" s="1"/>
  <c r="C1178" i="24"/>
  <c r="E1177" i="24"/>
  <c r="D1177" i="24"/>
  <c r="C1177" i="24"/>
  <c r="C1176" i="24"/>
  <c r="C1179" i="24" s="1"/>
  <c r="B1176" i="24"/>
  <c r="D1175" i="24"/>
  <c r="D1176" i="24" s="1"/>
  <c r="D1179" i="24" s="1"/>
  <c r="E1163" i="24"/>
  <c r="E1168" i="24" s="1"/>
  <c r="D1163" i="24"/>
  <c r="D1168" i="24" s="1"/>
  <c r="C1163" i="24"/>
  <c r="C1168" i="24" s="1"/>
  <c r="B1163" i="24"/>
  <c r="B1168" i="24" s="1"/>
  <c r="B1150" i="24" s="1"/>
  <c r="E1153" i="24"/>
  <c r="D1153" i="24"/>
  <c r="E1152" i="24"/>
  <c r="D1152" i="24"/>
  <c r="C1152" i="24"/>
  <c r="E1151" i="24"/>
  <c r="E1154" i="24" s="1"/>
  <c r="D1151" i="24"/>
  <c r="D1154" i="24" s="1"/>
  <c r="C1151" i="24"/>
  <c r="E1138" i="24"/>
  <c r="E1143" i="24" s="1"/>
  <c r="D1138" i="24"/>
  <c r="D1143" i="24" s="1"/>
  <c r="C1138" i="24"/>
  <c r="C1143" i="24" s="1"/>
  <c r="B1138" i="24"/>
  <c r="B1143" i="24" s="1"/>
  <c r="E1128" i="24"/>
  <c r="D1128" i="24"/>
  <c r="C1128" i="24"/>
  <c r="E1127" i="24"/>
  <c r="D1127" i="24"/>
  <c r="C1127" i="24"/>
  <c r="E1126" i="24"/>
  <c r="E1129" i="24" s="1"/>
  <c r="D1126" i="24"/>
  <c r="C1126" i="24"/>
  <c r="B1126" i="24"/>
  <c r="E1113" i="24"/>
  <c r="E1118" i="24" s="1"/>
  <c r="D1113" i="24"/>
  <c r="D1118" i="24" s="1"/>
  <c r="C1113" i="24"/>
  <c r="C1118" i="24" s="1"/>
  <c r="B1113" i="24"/>
  <c r="B1118" i="24" s="1"/>
  <c r="E1103" i="24"/>
  <c r="D1103" i="24"/>
  <c r="C1103" i="24"/>
  <c r="E1102" i="24"/>
  <c r="D1102" i="24"/>
  <c r="C1102" i="24"/>
  <c r="E1101" i="24"/>
  <c r="D1101" i="24"/>
  <c r="D1104" i="24" s="1"/>
  <c r="C1101" i="24"/>
  <c r="C1104" i="24" s="1"/>
  <c r="B1101" i="24"/>
  <c r="E1087" i="24"/>
  <c r="E1092" i="24" s="1"/>
  <c r="D1087" i="24"/>
  <c r="C1087" i="24"/>
  <c r="B1087" i="24"/>
  <c r="E1082" i="24"/>
  <c r="D1082" i="24"/>
  <c r="C1082" i="24"/>
  <c r="B1082" i="24"/>
  <c r="E1077" i="24"/>
  <c r="D1077" i="24"/>
  <c r="C1077" i="24"/>
  <c r="E1076" i="24"/>
  <c r="D1076" i="24"/>
  <c r="C1076" i="24"/>
  <c r="E1075" i="24"/>
  <c r="D1075" i="24"/>
  <c r="D1078" i="24" s="1"/>
  <c r="C1075" i="24"/>
  <c r="C1078" i="24" s="1"/>
  <c r="B1075" i="24"/>
  <c r="E1062" i="24"/>
  <c r="E1067" i="24" s="1"/>
  <c r="D1062" i="24"/>
  <c r="D1067" i="24" s="1"/>
  <c r="C1062" i="24"/>
  <c r="C1067" i="24" s="1"/>
  <c r="B1062" i="24"/>
  <c r="B1067" i="24" s="1"/>
  <c r="E1052" i="24"/>
  <c r="D1052" i="24"/>
  <c r="C1052" i="24"/>
  <c r="E1051" i="24"/>
  <c r="D1051" i="24"/>
  <c r="C1051" i="24"/>
  <c r="E1050" i="24"/>
  <c r="D1050" i="24"/>
  <c r="C1050" i="24"/>
  <c r="C1053" i="24" s="1"/>
  <c r="B1050" i="24"/>
  <c r="E1037" i="24"/>
  <c r="E1042" i="24" s="1"/>
  <c r="D1037" i="24"/>
  <c r="D1042" i="24" s="1"/>
  <c r="C1037" i="24"/>
  <c r="C1042" i="24" s="1"/>
  <c r="B1037" i="24"/>
  <c r="B1042" i="24" s="1"/>
  <c r="C1027" i="24"/>
  <c r="E1026" i="24"/>
  <c r="D1026" i="24"/>
  <c r="C1026" i="24"/>
  <c r="C1025" i="24"/>
  <c r="B1025" i="24"/>
  <c r="E1024" i="24"/>
  <c r="E1025" i="24" s="1"/>
  <c r="D1024" i="24"/>
  <c r="D1027" i="24" s="1"/>
  <c r="E1012" i="24"/>
  <c r="E999" i="24" s="1"/>
  <c r="D1012" i="24"/>
  <c r="D1017" i="24" s="1"/>
  <c r="C1012" i="24"/>
  <c r="C1017" i="24" s="1"/>
  <c r="B1012" i="24"/>
  <c r="B1017" i="24" s="1"/>
  <c r="D1002" i="24"/>
  <c r="C1002" i="24"/>
  <c r="E1001" i="24"/>
  <c r="D1001" i="24"/>
  <c r="C1001" i="24"/>
  <c r="C1000" i="24"/>
  <c r="B1000" i="24"/>
  <c r="D999" i="24"/>
  <c r="D1000" i="24" s="1"/>
  <c r="D1003" i="24" s="1"/>
  <c r="E987" i="24"/>
  <c r="E992" i="24" s="1"/>
  <c r="D987" i="24"/>
  <c r="D992" i="24" s="1"/>
  <c r="C987" i="24"/>
  <c r="C992" i="24" s="1"/>
  <c r="B987" i="24"/>
  <c r="B992" i="24" s="1"/>
  <c r="C977" i="24"/>
  <c r="E976" i="24"/>
  <c r="D976" i="24"/>
  <c r="C976" i="24"/>
  <c r="C975" i="24"/>
  <c r="C978" i="24" s="1"/>
  <c r="B975" i="24"/>
  <c r="E961" i="24"/>
  <c r="E962" i="24" s="1"/>
  <c r="D961" i="24"/>
  <c r="D962" i="24" s="1"/>
  <c r="C961" i="24"/>
  <c r="C962" i="24" s="1"/>
  <c r="B961" i="24"/>
  <c r="B962" i="24" s="1"/>
  <c r="D956" i="24"/>
  <c r="E956" i="24" s="1"/>
  <c r="E953" i="24"/>
  <c r="D953" i="24"/>
  <c r="C953" i="24"/>
  <c r="B953" i="24"/>
  <c r="E941" i="24"/>
  <c r="D941" i="24"/>
  <c r="C941" i="24"/>
  <c r="B941" i="24"/>
  <c r="E934" i="24"/>
  <c r="E933" i="24"/>
  <c r="D933" i="24"/>
  <c r="C933" i="24"/>
  <c r="E932" i="24"/>
  <c r="D932" i="24"/>
  <c r="C932" i="24"/>
  <c r="E931" i="24"/>
  <c r="D931" i="24"/>
  <c r="C931" i="24"/>
  <c r="C934" i="24" s="1"/>
  <c r="B931" i="24"/>
  <c r="E922" i="24"/>
  <c r="E923" i="24" s="1"/>
  <c r="D922" i="24"/>
  <c r="D923" i="24" s="1"/>
  <c r="C922" i="24"/>
  <c r="C923" i="24" s="1"/>
  <c r="B922" i="24"/>
  <c r="B923" i="24" s="1"/>
  <c r="D916" i="24"/>
  <c r="E916" i="24" s="1"/>
  <c r="E913" i="24"/>
  <c r="D913" i="24"/>
  <c r="C913" i="24"/>
  <c r="B913" i="24"/>
  <c r="E901" i="24"/>
  <c r="D901" i="24"/>
  <c r="C901" i="24"/>
  <c r="B901" i="24"/>
  <c r="E893" i="24"/>
  <c r="D893" i="24"/>
  <c r="C893" i="24"/>
  <c r="E892" i="24"/>
  <c r="D892" i="24"/>
  <c r="C892" i="24"/>
  <c r="E891" i="24"/>
  <c r="D891" i="24"/>
  <c r="D894" i="24" s="1"/>
  <c r="C891" i="24"/>
  <c r="B891" i="24"/>
  <c r="E882" i="24"/>
  <c r="E883" i="24" s="1"/>
  <c r="D882" i="24"/>
  <c r="D883" i="24" s="1"/>
  <c r="C882" i="24"/>
  <c r="C883" i="24" s="1"/>
  <c r="B882" i="24"/>
  <c r="B883" i="24" s="1"/>
  <c r="E876" i="24"/>
  <c r="D876" i="24"/>
  <c r="E873" i="24"/>
  <c r="D873" i="24"/>
  <c r="C873" i="24"/>
  <c r="B873" i="24"/>
  <c r="E861" i="24"/>
  <c r="D861" i="24"/>
  <c r="C861" i="24"/>
  <c r="B861" i="24"/>
  <c r="E853" i="24"/>
  <c r="D853" i="24"/>
  <c r="C853" i="24"/>
  <c r="E852" i="24"/>
  <c r="D852" i="24"/>
  <c r="C852" i="24"/>
  <c r="E851" i="24"/>
  <c r="E854" i="24" s="1"/>
  <c r="D851" i="24"/>
  <c r="D854" i="24" s="1"/>
  <c r="C851" i="24"/>
  <c r="C854" i="24" s="1"/>
  <c r="B851" i="24"/>
  <c r="E842" i="24"/>
  <c r="E843" i="24" s="1"/>
  <c r="D842" i="24"/>
  <c r="D843" i="24" s="1"/>
  <c r="C842" i="24"/>
  <c r="C843" i="24" s="1"/>
  <c r="B842" i="24"/>
  <c r="B843" i="24" s="1"/>
  <c r="D836" i="24"/>
  <c r="E836" i="24" s="1"/>
  <c r="E833" i="24"/>
  <c r="D833" i="24"/>
  <c r="C833" i="24"/>
  <c r="B833" i="24"/>
  <c r="E821" i="24"/>
  <c r="D821" i="24"/>
  <c r="C821" i="24"/>
  <c r="B821" i="24"/>
  <c r="C814" i="24"/>
  <c r="E813" i="24"/>
  <c r="D813" i="24"/>
  <c r="C813" i="24"/>
  <c r="E812" i="24"/>
  <c r="D812" i="24"/>
  <c r="C812" i="24"/>
  <c r="E811" i="24"/>
  <c r="D811" i="24"/>
  <c r="D814" i="24" s="1"/>
  <c r="C811" i="24"/>
  <c r="B811" i="24"/>
  <c r="E800" i="24"/>
  <c r="E801" i="24" s="1"/>
  <c r="D800" i="24"/>
  <c r="D801" i="24" s="1"/>
  <c r="C800" i="24"/>
  <c r="C801" i="24" s="1"/>
  <c r="B800" i="24"/>
  <c r="B801" i="24" s="1"/>
  <c r="D797" i="24"/>
  <c r="E797" i="24" s="1"/>
  <c r="E794" i="24"/>
  <c r="D794" i="24"/>
  <c r="C794" i="24"/>
  <c r="B794" i="24"/>
  <c r="E782" i="24"/>
  <c r="D782" i="24"/>
  <c r="C782" i="24"/>
  <c r="B782" i="24"/>
  <c r="E774" i="24"/>
  <c r="D774" i="24"/>
  <c r="C774" i="24"/>
  <c r="E773" i="24"/>
  <c r="D773" i="24"/>
  <c r="C773" i="24"/>
  <c r="E772" i="24"/>
  <c r="E775" i="24" s="1"/>
  <c r="D772" i="24"/>
  <c r="C772" i="24"/>
  <c r="C775" i="24" s="1"/>
  <c r="B772" i="24"/>
  <c r="E763" i="24"/>
  <c r="E764" i="24" s="1"/>
  <c r="D763" i="24"/>
  <c r="D764" i="24" s="1"/>
  <c r="C763" i="24"/>
  <c r="C764" i="24" s="1"/>
  <c r="B763" i="24"/>
  <c r="B764" i="24" s="1"/>
  <c r="D760" i="24"/>
  <c r="E760" i="24" s="1"/>
  <c r="E757" i="24"/>
  <c r="D757" i="24"/>
  <c r="C757" i="24"/>
  <c r="B757" i="24"/>
  <c r="E745" i="24"/>
  <c r="D745" i="24"/>
  <c r="C745" i="24"/>
  <c r="B745" i="24"/>
  <c r="E737" i="24"/>
  <c r="D737" i="24"/>
  <c r="C737" i="24"/>
  <c r="E736" i="24"/>
  <c r="D736" i="24"/>
  <c r="C736" i="24"/>
  <c r="E735" i="24"/>
  <c r="E738" i="24" s="1"/>
  <c r="D735" i="24"/>
  <c r="D738" i="24" s="1"/>
  <c r="C735" i="24"/>
  <c r="B735" i="24"/>
  <c r="E727" i="24"/>
  <c r="E726" i="24"/>
  <c r="D726" i="24"/>
  <c r="D727" i="24" s="1"/>
  <c r="C726" i="24"/>
  <c r="C727" i="24" s="1"/>
  <c r="B726" i="24"/>
  <c r="B727" i="24" s="1"/>
  <c r="D722" i="24"/>
  <c r="E722" i="24" s="1"/>
  <c r="E719" i="24"/>
  <c r="D719" i="24"/>
  <c r="C719" i="24"/>
  <c r="B719" i="24"/>
  <c r="B710" i="24"/>
  <c r="E707" i="24"/>
  <c r="D707" i="24"/>
  <c r="C707" i="24"/>
  <c r="B707" i="24"/>
  <c r="E699" i="24"/>
  <c r="D699" i="24"/>
  <c r="E698" i="24"/>
  <c r="D698" i="24"/>
  <c r="C698" i="24"/>
  <c r="E697" i="24"/>
  <c r="E700" i="24" s="1"/>
  <c r="D697" i="24"/>
  <c r="C697" i="24"/>
  <c r="C700" i="24" s="1"/>
  <c r="B697" i="24"/>
  <c r="B696" i="24"/>
  <c r="C699" i="24" s="1"/>
  <c r="D684" i="24"/>
  <c r="E684" i="24" s="1"/>
  <c r="E681" i="24"/>
  <c r="D681" i="24"/>
  <c r="C681" i="24"/>
  <c r="B681" i="24"/>
  <c r="B673" i="24"/>
  <c r="B672" i="24" s="1"/>
  <c r="E672" i="24"/>
  <c r="D672" i="24"/>
  <c r="C672" i="24"/>
  <c r="E669" i="24"/>
  <c r="D669" i="24"/>
  <c r="C669" i="24"/>
  <c r="C688" i="24" s="1"/>
  <c r="C689" i="24" s="1"/>
  <c r="B669" i="24"/>
  <c r="B688" i="24" s="1"/>
  <c r="B689" i="24" s="1"/>
  <c r="E661" i="24"/>
  <c r="D661" i="24"/>
  <c r="E660" i="24"/>
  <c r="D660" i="24"/>
  <c r="C660" i="24"/>
  <c r="E659" i="24"/>
  <c r="E662" i="24" s="1"/>
  <c r="D659" i="24"/>
  <c r="D662" i="24" s="1"/>
  <c r="C659" i="24"/>
  <c r="B658" i="24"/>
  <c r="C661" i="24" s="1"/>
  <c r="D647" i="24"/>
  <c r="E647" i="24" s="1"/>
  <c r="E650" i="24" s="1"/>
  <c r="E621" i="24" s="1"/>
  <c r="E622" i="24" s="1"/>
  <c r="E644" i="24"/>
  <c r="D644" i="24"/>
  <c r="D650" i="24" s="1"/>
  <c r="D621" i="24" s="1"/>
  <c r="D622" i="24" s="1"/>
  <c r="C644" i="24"/>
  <c r="C650" i="24" s="1"/>
  <c r="C621" i="24" s="1"/>
  <c r="B644" i="24"/>
  <c r="E635" i="24"/>
  <c r="D635" i="24"/>
  <c r="C635" i="24"/>
  <c r="B635" i="24"/>
  <c r="E623" i="24"/>
  <c r="D623" i="24"/>
  <c r="C623" i="24"/>
  <c r="B613" i="24"/>
  <c r="D610" i="24"/>
  <c r="E610" i="24" s="1"/>
  <c r="E607" i="24"/>
  <c r="D607" i="24"/>
  <c r="C607" i="24"/>
  <c r="C613" i="24" s="1"/>
  <c r="B607" i="24"/>
  <c r="E598" i="24"/>
  <c r="D598" i="24"/>
  <c r="C598" i="24"/>
  <c r="B598" i="24"/>
  <c r="E586" i="24"/>
  <c r="D586" i="24"/>
  <c r="C586" i="24"/>
  <c r="D573" i="24"/>
  <c r="E573" i="24" s="1"/>
  <c r="E576" i="24" s="1"/>
  <c r="E570" i="24"/>
  <c r="D570" i="24"/>
  <c r="C570" i="24"/>
  <c r="B570" i="24"/>
  <c r="B576" i="24" s="1"/>
  <c r="B547" i="24" s="1"/>
  <c r="B548" i="24" s="1"/>
  <c r="E561" i="24"/>
  <c r="D561" i="24"/>
  <c r="C561" i="24"/>
  <c r="B561" i="24"/>
  <c r="E549" i="24"/>
  <c r="D549" i="24"/>
  <c r="C549" i="24"/>
  <c r="D539" i="24"/>
  <c r="D536" i="24"/>
  <c r="E536" i="24" s="1"/>
  <c r="E539" i="24" s="1"/>
  <c r="E533" i="24"/>
  <c r="D533" i="24"/>
  <c r="C533" i="24"/>
  <c r="B533" i="24"/>
  <c r="E524" i="24"/>
  <c r="D524" i="24"/>
  <c r="C524" i="24"/>
  <c r="B524" i="24"/>
  <c r="E512" i="24"/>
  <c r="D512" i="24"/>
  <c r="C512" i="24"/>
  <c r="D5872" i="24"/>
  <c r="E489" i="24"/>
  <c r="D489" i="24"/>
  <c r="C489" i="24"/>
  <c r="B489" i="24"/>
  <c r="E486" i="24"/>
  <c r="D486" i="24"/>
  <c r="C486" i="24"/>
  <c r="B486" i="24"/>
  <c r="E483" i="24"/>
  <c r="D483" i="24"/>
  <c r="C483" i="24"/>
  <c r="B483" i="24"/>
  <c r="E477" i="24"/>
  <c r="D477" i="24"/>
  <c r="C477" i="24"/>
  <c r="D464" i="24"/>
  <c r="D467" i="24" s="1"/>
  <c r="D468" i="24" s="1"/>
  <c r="E461" i="24"/>
  <c r="D461" i="24"/>
  <c r="C461" i="24"/>
  <c r="B461" i="24"/>
  <c r="E452" i="24"/>
  <c r="D452" i="24"/>
  <c r="C452" i="24"/>
  <c r="B452" i="24"/>
  <c r="B439" i="24" s="1"/>
  <c r="E449" i="24"/>
  <c r="D449" i="24"/>
  <c r="C449" i="24"/>
  <c r="B449" i="24"/>
  <c r="E446" i="24"/>
  <c r="D446" i="24"/>
  <c r="C446" i="24"/>
  <c r="B446" i="24"/>
  <c r="E440" i="24"/>
  <c r="D440" i="24"/>
  <c r="C440" i="24"/>
  <c r="E439" i="24"/>
  <c r="D427" i="24"/>
  <c r="E427" i="24" s="1"/>
  <c r="E424" i="24"/>
  <c r="D424" i="24"/>
  <c r="C424" i="24"/>
  <c r="C430" i="24" s="1"/>
  <c r="B424" i="24"/>
  <c r="E415" i="24"/>
  <c r="E402" i="24" s="1"/>
  <c r="D415" i="24"/>
  <c r="C415" i="24"/>
  <c r="B415" i="24"/>
  <c r="B402" i="24" s="1"/>
  <c r="E412" i="24"/>
  <c r="D412" i="24"/>
  <c r="C412" i="24"/>
  <c r="B412" i="24"/>
  <c r="E409" i="24"/>
  <c r="D409" i="24"/>
  <c r="C409" i="24"/>
  <c r="B409" i="24"/>
  <c r="E404" i="24"/>
  <c r="E403" i="24"/>
  <c r="D403" i="24"/>
  <c r="C403" i="24"/>
  <c r="D402" i="24"/>
  <c r="E378" i="24"/>
  <c r="E365" i="24" s="1"/>
  <c r="D378" i="24"/>
  <c r="C378" i="24"/>
  <c r="B378" i="24"/>
  <c r="B365" i="24" s="1"/>
  <c r="E375" i="24"/>
  <c r="E393" i="24" s="1"/>
  <c r="E394" i="24" s="1"/>
  <c r="D375" i="24"/>
  <c r="C375" i="24"/>
  <c r="B375" i="24"/>
  <c r="E372" i="24"/>
  <c r="D372" i="24"/>
  <c r="C372" i="24"/>
  <c r="B372" i="24"/>
  <c r="E366" i="24"/>
  <c r="D366" i="24"/>
  <c r="C366" i="24"/>
  <c r="D353" i="24"/>
  <c r="E353" i="24" s="1"/>
  <c r="E350" i="24"/>
  <c r="D350" i="24"/>
  <c r="C350" i="24"/>
  <c r="C356" i="24" s="1"/>
  <c r="C357" i="24" s="1"/>
  <c r="B350" i="24"/>
  <c r="B356" i="24" s="1"/>
  <c r="B357" i="24" s="1"/>
  <c r="E341" i="24"/>
  <c r="E330" i="24" s="1"/>
  <c r="D341" i="24"/>
  <c r="D328" i="24" s="1"/>
  <c r="C341" i="24"/>
  <c r="B341" i="24"/>
  <c r="E338" i="24"/>
  <c r="D338" i="24"/>
  <c r="C338" i="24"/>
  <c r="B338" i="24"/>
  <c r="E335" i="24"/>
  <c r="D335" i="24"/>
  <c r="C335" i="24"/>
  <c r="B335" i="24"/>
  <c r="E329" i="24"/>
  <c r="D329" i="24"/>
  <c r="C329" i="24"/>
  <c r="C328" i="24"/>
  <c r="E312" i="24"/>
  <c r="D312" i="24"/>
  <c r="C312" i="24"/>
  <c r="E303" i="24"/>
  <c r="D303" i="24"/>
  <c r="D290" i="24" s="1"/>
  <c r="C303" i="24"/>
  <c r="B303" i="24"/>
  <c r="B318" i="24" s="1"/>
  <c r="B319" i="24" s="1"/>
  <c r="E300" i="24"/>
  <c r="D300" i="24"/>
  <c r="C300" i="24"/>
  <c r="B300" i="24"/>
  <c r="E297" i="24"/>
  <c r="D297" i="24"/>
  <c r="C297" i="24"/>
  <c r="B297" i="24"/>
  <c r="E291" i="24"/>
  <c r="D291" i="24"/>
  <c r="C291" i="24"/>
  <c r="C290" i="24"/>
  <c r="B290" i="24"/>
  <c r="E278" i="24"/>
  <c r="E281" i="24" s="1"/>
  <c r="E282" i="24" s="1"/>
  <c r="D278" i="24"/>
  <c r="E275" i="24"/>
  <c r="D275" i="24"/>
  <c r="C275" i="24"/>
  <c r="B275" i="24"/>
  <c r="B281" i="24" s="1"/>
  <c r="B282" i="24" s="1"/>
  <c r="E266" i="24"/>
  <c r="D266" i="24"/>
  <c r="C266" i="24"/>
  <c r="C253" i="24" s="1"/>
  <c r="B266" i="24"/>
  <c r="E263" i="24"/>
  <c r="D263" i="24"/>
  <c r="C263" i="24"/>
  <c r="B263" i="24"/>
  <c r="E260" i="24"/>
  <c r="D260" i="24"/>
  <c r="C260" i="24"/>
  <c r="B260" i="24"/>
  <c r="E254" i="24"/>
  <c r="D254" i="24"/>
  <c r="C254" i="24"/>
  <c r="E255" i="24"/>
  <c r="D253" i="24"/>
  <c r="B253" i="24"/>
  <c r="D241" i="24"/>
  <c r="E241" i="24" s="1"/>
  <c r="E238" i="24"/>
  <c r="D238" i="24"/>
  <c r="C238" i="24"/>
  <c r="C244" i="24" s="1"/>
  <c r="C245" i="24" s="1"/>
  <c r="B238" i="24"/>
  <c r="E229" i="24"/>
  <c r="E216" i="24" s="1"/>
  <c r="D229" i="24"/>
  <c r="C229" i="24"/>
  <c r="B229" i="24"/>
  <c r="E226" i="24"/>
  <c r="D226" i="24"/>
  <c r="C226" i="24"/>
  <c r="B226" i="24"/>
  <c r="E223" i="24"/>
  <c r="D223" i="24"/>
  <c r="C223" i="24"/>
  <c r="B223" i="24"/>
  <c r="D218" i="24"/>
  <c r="E217" i="24"/>
  <c r="D217" i="24"/>
  <c r="C217" i="24"/>
  <c r="C216" i="24"/>
  <c r="D216" i="24"/>
  <c r="B216" i="24"/>
  <c r="D204" i="24"/>
  <c r="E204" i="24" s="1"/>
  <c r="E201" i="24"/>
  <c r="D201" i="24"/>
  <c r="C201" i="24"/>
  <c r="C207" i="24" s="1"/>
  <c r="C208" i="24" s="1"/>
  <c r="B201" i="24"/>
  <c r="B207" i="24" s="1"/>
  <c r="E192" i="24"/>
  <c r="D192" i="24"/>
  <c r="D179" i="24" s="1"/>
  <c r="C192" i="24"/>
  <c r="B192" i="24"/>
  <c r="E189" i="24"/>
  <c r="D189" i="24"/>
  <c r="C189" i="24"/>
  <c r="B189" i="24"/>
  <c r="E186" i="24"/>
  <c r="D186" i="24"/>
  <c r="C186" i="24"/>
  <c r="B186" i="24"/>
  <c r="D181" i="24"/>
  <c r="E180" i="24"/>
  <c r="D180" i="24"/>
  <c r="C180" i="24"/>
  <c r="C179" i="24"/>
  <c r="C168" i="24"/>
  <c r="B168" i="24"/>
  <c r="E165" i="24"/>
  <c r="D165" i="24"/>
  <c r="E162" i="24"/>
  <c r="D162" i="24"/>
  <c r="C162" i="24"/>
  <c r="B162" i="24"/>
  <c r="E153" i="24"/>
  <c r="D153" i="24"/>
  <c r="C153" i="24"/>
  <c r="B153" i="24"/>
  <c r="E150" i="24"/>
  <c r="E168" i="24" s="1"/>
  <c r="D150" i="24"/>
  <c r="C150" i="24"/>
  <c r="B150" i="24"/>
  <c r="E147" i="24"/>
  <c r="D147" i="24"/>
  <c r="D140" i="24" s="1"/>
  <c r="C147" i="24"/>
  <c r="B147" i="24"/>
  <c r="E141" i="24"/>
  <c r="D141" i="24"/>
  <c r="C141" i="24"/>
  <c r="B140" i="24"/>
  <c r="B134" i="24"/>
  <c r="E128" i="24"/>
  <c r="E131" i="24" s="1"/>
  <c r="E132" i="24" s="1"/>
  <c r="D128" i="24"/>
  <c r="D131" i="24" s="1"/>
  <c r="E125" i="24"/>
  <c r="D125" i="24"/>
  <c r="C125" i="24"/>
  <c r="C131" i="24" s="1"/>
  <c r="B125" i="24"/>
  <c r="E116" i="24"/>
  <c r="D116" i="24"/>
  <c r="C116" i="24"/>
  <c r="B116" i="24"/>
  <c r="E113" i="24"/>
  <c r="D113" i="24"/>
  <c r="C113" i="24"/>
  <c r="B113" i="24"/>
  <c r="E110" i="24"/>
  <c r="D110" i="24"/>
  <c r="C110" i="24"/>
  <c r="B110" i="24"/>
  <c r="B103" i="24" s="1"/>
  <c r="E104" i="24"/>
  <c r="D104" i="24"/>
  <c r="C104" i="24"/>
  <c r="D103" i="24"/>
  <c r="B97" i="24"/>
  <c r="C94" i="24"/>
  <c r="B66" i="24"/>
  <c r="D91" i="24"/>
  <c r="E88" i="24"/>
  <c r="D88" i="24"/>
  <c r="C88" i="24"/>
  <c r="B88" i="24"/>
  <c r="E79" i="24"/>
  <c r="D79" i="24"/>
  <c r="C79" i="24"/>
  <c r="B79" i="24"/>
  <c r="E76" i="24"/>
  <c r="D76" i="24"/>
  <c r="C76" i="24"/>
  <c r="B76" i="24"/>
  <c r="E73" i="24"/>
  <c r="D73" i="24"/>
  <c r="C73" i="24"/>
  <c r="B73" i="24"/>
  <c r="E67" i="24"/>
  <c r="D67" i="24"/>
  <c r="C67" i="24"/>
  <c r="E57" i="24"/>
  <c r="D54" i="24"/>
  <c r="E54" i="24" s="1"/>
  <c r="E51" i="24"/>
  <c r="D51" i="24"/>
  <c r="C51" i="24"/>
  <c r="B51" i="24"/>
  <c r="E42" i="24"/>
  <c r="D42" i="24"/>
  <c r="C42" i="24"/>
  <c r="B42" i="24"/>
  <c r="E39" i="24"/>
  <c r="D39" i="24"/>
  <c r="D57" i="24" s="1"/>
  <c r="C39" i="24"/>
  <c r="B39" i="24"/>
  <c r="E36" i="24"/>
  <c r="D36" i="24"/>
  <c r="C36" i="24"/>
  <c r="B36" i="24"/>
  <c r="E30" i="24"/>
  <c r="D30" i="24"/>
  <c r="C30" i="24"/>
  <c r="D5905" i="24" l="1"/>
  <c r="E1053" i="24"/>
  <c r="D365" i="24"/>
  <c r="E367" i="24"/>
  <c r="C584" i="24"/>
  <c r="C585" i="24" s="1"/>
  <c r="B132" i="24"/>
  <c r="C181" i="24"/>
  <c r="B179" i="24"/>
  <c r="B208" i="24"/>
  <c r="C256" i="24"/>
  <c r="C2008" i="24"/>
  <c r="E2610" i="24"/>
  <c r="E2612" i="24"/>
  <c r="D94" i="24"/>
  <c r="D256" i="24"/>
  <c r="D292" i="24"/>
  <c r="E318" i="24"/>
  <c r="E356" i="24"/>
  <c r="E430" i="24"/>
  <c r="E431" i="24" s="1"/>
  <c r="E464" i="24"/>
  <c r="E467" i="24" s="1"/>
  <c r="E468" i="24" s="1"/>
  <c r="E814" i="24"/>
  <c r="E894" i="24"/>
  <c r="E1017" i="24"/>
  <c r="C1028" i="24"/>
  <c r="D1053" i="24"/>
  <c r="E1078" i="24"/>
  <c r="B1092" i="24"/>
  <c r="C1129" i="24"/>
  <c r="D1355" i="24"/>
  <c r="C1405" i="24"/>
  <c r="D1530" i="24"/>
  <c r="D1580" i="24"/>
  <c r="C1656" i="24"/>
  <c r="E1831" i="24"/>
  <c r="E1857" i="24"/>
  <c r="E1909" i="24"/>
  <c r="D1984" i="24"/>
  <c r="D2035" i="24"/>
  <c r="C2059" i="24"/>
  <c r="E2185" i="24"/>
  <c r="E2261" i="24"/>
  <c r="E2285" i="24"/>
  <c r="E2388" i="24"/>
  <c r="E2412" i="24"/>
  <c r="E2487" i="24"/>
  <c r="E2513" i="24"/>
  <c r="E3235" i="24"/>
  <c r="E3253" i="24"/>
  <c r="D3303" i="24"/>
  <c r="D3285" i="24"/>
  <c r="D3288" i="24" s="1"/>
  <c r="D3335" i="24"/>
  <c r="D3353" i="24"/>
  <c r="E3561" i="24"/>
  <c r="E3564" i="24" s="1"/>
  <c r="E3563" i="24"/>
  <c r="C4345" i="24"/>
  <c r="C4761" i="24"/>
  <c r="C5177" i="24"/>
  <c r="E5672" i="24"/>
  <c r="C5725" i="24"/>
  <c r="D393" i="24"/>
  <c r="D394" i="24" s="1"/>
  <c r="D700" i="24"/>
  <c r="D2260" i="24"/>
  <c r="D2387" i="24"/>
  <c r="E3463" i="24"/>
  <c r="E4189" i="24"/>
  <c r="E4605" i="24"/>
  <c r="E91" i="24"/>
  <c r="E94" i="24" s="1"/>
  <c r="D219" i="24"/>
  <c r="D244" i="24"/>
  <c r="D245" i="24" s="1"/>
  <c r="C255" i="24"/>
  <c r="C318" i="24"/>
  <c r="C319" i="24" s="1"/>
  <c r="E625" i="24"/>
  <c r="B659" i="24"/>
  <c r="E1027" i="24"/>
  <c r="C1092" i="24"/>
  <c r="D1129" i="24"/>
  <c r="D1255" i="24"/>
  <c r="D1305" i="24"/>
  <c r="D1480" i="24"/>
  <c r="E1530" i="24"/>
  <c r="D1655" i="24"/>
  <c r="D1755" i="24"/>
  <c r="C1831" i="24"/>
  <c r="E1856" i="24"/>
  <c r="E1908" i="24"/>
  <c r="C2084" i="24"/>
  <c r="C2161" i="24"/>
  <c r="C2463" i="24"/>
  <c r="C2488" i="24"/>
  <c r="D2588" i="24"/>
  <c r="D3162" i="24"/>
  <c r="E3410" i="24"/>
  <c r="E3428" i="24"/>
  <c r="C4449" i="24"/>
  <c r="C4865" i="24"/>
  <c r="C5281" i="24"/>
  <c r="E58" i="24"/>
  <c r="C293" i="24"/>
  <c r="C5872" i="24"/>
  <c r="C5905" i="24" s="1"/>
  <c r="C57" i="24"/>
  <c r="B95" i="24"/>
  <c r="D132" i="24"/>
  <c r="D168" i="24"/>
  <c r="D169" i="24" s="1"/>
  <c r="B169" i="24"/>
  <c r="C292" i="24"/>
  <c r="D318" i="24"/>
  <c r="D319" i="24" s="1"/>
  <c r="C330" i="24"/>
  <c r="D331" i="24"/>
  <c r="C393" i="24"/>
  <c r="D404" i="24"/>
  <c r="E441" i="24"/>
  <c r="B504" i="24"/>
  <c r="B476" i="24" s="1"/>
  <c r="B584" i="24"/>
  <c r="C587" i="24" s="1"/>
  <c r="C662" i="24"/>
  <c r="C1003" i="24"/>
  <c r="D1092" i="24"/>
  <c r="D1178" i="24"/>
  <c r="E1430" i="24"/>
  <c r="E1505" i="24"/>
  <c r="E1605" i="24"/>
  <c r="E1655" i="24"/>
  <c r="E1755" i="24"/>
  <c r="E2233" i="24"/>
  <c r="D2334" i="24"/>
  <c r="D2337" i="24" s="1"/>
  <c r="E2360" i="24"/>
  <c r="E2363" i="24" s="1"/>
  <c r="C2362" i="24"/>
  <c r="E2460" i="24"/>
  <c r="E3013" i="24"/>
  <c r="E3310" i="24"/>
  <c r="E3311" i="24" s="1"/>
  <c r="E3328" i="24"/>
  <c r="B3386" i="24"/>
  <c r="C3388" i="24"/>
  <c r="C4553" i="24"/>
  <c r="C4969" i="24"/>
  <c r="C5385" i="24"/>
  <c r="D2538" i="24"/>
  <c r="C2563" i="24"/>
  <c r="D2688" i="24"/>
  <c r="C2738" i="24"/>
  <c r="D2788" i="24"/>
  <c r="E2813" i="24"/>
  <c r="D2938" i="24"/>
  <c r="C2988" i="24"/>
  <c r="C3113" i="24"/>
  <c r="E3162" i="24"/>
  <c r="E3189" i="24"/>
  <c r="C3264" i="24"/>
  <c r="E3288" i="24"/>
  <c r="D3428" i="24"/>
  <c r="B3436" i="24"/>
  <c r="D3514" i="24"/>
  <c r="E3617" i="24"/>
  <c r="E3695" i="24"/>
  <c r="D3773" i="24"/>
  <c r="E3799" i="24"/>
  <c r="D3877" i="24"/>
  <c r="E3903" i="24"/>
  <c r="D3981" i="24"/>
  <c r="C4007" i="24"/>
  <c r="D4059" i="24"/>
  <c r="D4163" i="24"/>
  <c r="D4267" i="24"/>
  <c r="D4371" i="24"/>
  <c r="D4475" i="24"/>
  <c r="D4579" i="24"/>
  <c r="D4683" i="24"/>
  <c r="D4787" i="24"/>
  <c r="D4891" i="24"/>
  <c r="D4995" i="24"/>
  <c r="D5099" i="24"/>
  <c r="D5203" i="24"/>
  <c r="D5307" i="24"/>
  <c r="D5411" i="24"/>
  <c r="E5437" i="24"/>
  <c r="C5463" i="24"/>
  <c r="E5515" i="24"/>
  <c r="D5567" i="24"/>
  <c r="E5593" i="24"/>
  <c r="C5646" i="24"/>
  <c r="D5751" i="24"/>
  <c r="C5803" i="24"/>
  <c r="D5829" i="24"/>
  <c r="E5855" i="24"/>
  <c r="E2688" i="24"/>
  <c r="E2863" i="24"/>
  <c r="E3112" i="24"/>
  <c r="E3263" i="24"/>
  <c r="E3338" i="24"/>
  <c r="E3511" i="24"/>
  <c r="E3514" i="24" s="1"/>
  <c r="C3564" i="24"/>
  <c r="C3617" i="24"/>
  <c r="E4059" i="24"/>
  <c r="E4267" i="24"/>
  <c r="E4475" i="24"/>
  <c r="D4657" i="24"/>
  <c r="D5385" i="24"/>
  <c r="D5725" i="24"/>
  <c r="E5751" i="24"/>
  <c r="C2763" i="24"/>
  <c r="D2913" i="24"/>
  <c r="E3388" i="24"/>
  <c r="E3553" i="24"/>
  <c r="C5437" i="24"/>
  <c r="E103" i="24"/>
  <c r="E106" i="24" s="1"/>
  <c r="E105" i="24"/>
  <c r="C142" i="24"/>
  <c r="D142" i="24"/>
  <c r="C140" i="24"/>
  <c r="C143" i="24" s="1"/>
  <c r="C58" i="24"/>
  <c r="E181" i="24"/>
  <c r="E179" i="24"/>
  <c r="E182" i="24" s="1"/>
  <c r="D476" i="24"/>
  <c r="E510" i="24"/>
  <c r="E540" i="24" s="1"/>
  <c r="C622" i="24"/>
  <c r="D975" i="24"/>
  <c r="D978" i="24" s="1"/>
  <c r="D977" i="24"/>
  <c r="B1151" i="24"/>
  <c r="C1153" i="24"/>
  <c r="E140" i="24"/>
  <c r="E143" i="24" s="1"/>
  <c r="E142" i="24"/>
  <c r="C478" i="24"/>
  <c r="D58" i="24"/>
  <c r="C105" i="24"/>
  <c r="D105" i="24"/>
  <c r="C103" i="24"/>
  <c r="C106" i="24" s="1"/>
  <c r="E169" i="24"/>
  <c r="D95" i="24"/>
  <c r="C441" i="24"/>
  <c r="C439" i="24"/>
  <c r="C442" i="24" s="1"/>
  <c r="E577" i="24"/>
  <c r="E547" i="24"/>
  <c r="E95" i="24"/>
  <c r="C132" i="24"/>
  <c r="C169" i="24"/>
  <c r="E2084" i="24"/>
  <c r="D2082" i="24"/>
  <c r="D2085" i="24" s="1"/>
  <c r="D2084" i="24"/>
  <c r="B3511" i="24"/>
  <c r="C3514" i="24" s="1"/>
  <c r="C3513" i="24"/>
  <c r="B3528" i="24"/>
  <c r="E3536" i="24"/>
  <c r="B29" i="24"/>
  <c r="C95" i="24"/>
  <c r="E207" i="24"/>
  <c r="E208" i="24" s="1"/>
  <c r="E244" i="24"/>
  <c r="E245" i="24" s="1"/>
  <c r="D281" i="24"/>
  <c r="D282" i="24" s="1"/>
  <c r="E319" i="24"/>
  <c r="D293" i="24"/>
  <c r="B328" i="24"/>
  <c r="C331" i="24" s="1"/>
  <c r="E368" i="24"/>
  <c r="C402" i="24"/>
  <c r="C405" i="24" s="1"/>
  <c r="D439" i="24"/>
  <c r="D442" i="24" s="1"/>
  <c r="C738" i="24"/>
  <c r="D775" i="24"/>
  <c r="C894" i="24"/>
  <c r="D934" i="24"/>
  <c r="E1104" i="24"/>
  <c r="E1176" i="24"/>
  <c r="E1179" i="24" s="1"/>
  <c r="E1178" i="24"/>
  <c r="E1355" i="24"/>
  <c r="E1628" i="24"/>
  <c r="E1631" i="24" s="1"/>
  <c r="C1756" i="24"/>
  <c r="D1909" i="24"/>
  <c r="E2035" i="24"/>
  <c r="D2057" i="24"/>
  <c r="D2060" i="24" s="1"/>
  <c r="E3213" i="24"/>
  <c r="E3211" i="24"/>
  <c r="B430" i="24"/>
  <c r="B431" i="24" s="1"/>
  <c r="C467" i="24"/>
  <c r="C468" i="24" s="1"/>
  <c r="D625" i="24"/>
  <c r="E977" i="24"/>
  <c r="B1931" i="24"/>
  <c r="C1934" i="24" s="1"/>
  <c r="C1933" i="24"/>
  <c r="E2160" i="24"/>
  <c r="E2158" i="24"/>
  <c r="E2161" i="24" s="1"/>
  <c r="D688" i="24"/>
  <c r="D689" i="24" s="1"/>
  <c r="E1000" i="24"/>
  <c r="E1003" i="24" s="1"/>
  <c r="E1002" i="24"/>
  <c r="C1154" i="24"/>
  <c r="E1656" i="24"/>
  <c r="E2085" i="24"/>
  <c r="E2463" i="24"/>
  <c r="D3135" i="24"/>
  <c r="D3138" i="24" s="1"/>
  <c r="E29" i="24"/>
  <c r="E219" i="24"/>
  <c r="C367" i="24"/>
  <c r="C394" i="24"/>
  <c r="E624" i="24"/>
  <c r="C182" i="24"/>
  <c r="C219" i="24"/>
  <c r="E253" i="24"/>
  <c r="E256" i="24" s="1"/>
  <c r="C281" i="24"/>
  <c r="C282" i="24" s="1"/>
  <c r="E328" i="24"/>
  <c r="E331" i="24" s="1"/>
  <c r="E357" i="24"/>
  <c r="B393" i="24"/>
  <c r="C404" i="24"/>
  <c r="D430" i="24"/>
  <c r="D431" i="24" s="1"/>
  <c r="D441" i="24"/>
  <c r="D510" i="24"/>
  <c r="D540" i="24" s="1"/>
  <c r="B539" i="24"/>
  <c r="D576" i="24"/>
  <c r="B577" i="24"/>
  <c r="B585" i="24"/>
  <c r="C588" i="24" s="1"/>
  <c r="B650" i="24"/>
  <c r="B621" i="24" s="1"/>
  <c r="B622" i="24" s="1"/>
  <c r="D182" i="24"/>
  <c r="C218" i="24"/>
  <c r="E218" i="24"/>
  <c r="D255" i="24"/>
  <c r="D330" i="24"/>
  <c r="C365" i="24"/>
  <c r="C368" i="24" s="1"/>
  <c r="D367" i="24"/>
  <c r="D405" i="24"/>
  <c r="E405" i="24"/>
  <c r="C431" i="24"/>
  <c r="E442" i="24"/>
  <c r="B467" i="24"/>
  <c r="B468" i="24" s="1"/>
  <c r="C539" i="24"/>
  <c r="C576" i="24"/>
  <c r="E613" i="24"/>
  <c r="D624" i="24"/>
  <c r="E688" i="24"/>
  <c r="E689" i="24" s="1"/>
  <c r="E975" i="24"/>
  <c r="E1728" i="24"/>
  <c r="E1731" i="24" s="1"/>
  <c r="C1880" i="24"/>
  <c r="C1883" i="24" s="1"/>
  <c r="D1882" i="24"/>
  <c r="C1882" i="24"/>
  <c r="E2006" i="24"/>
  <c r="E2009" i="24" s="1"/>
  <c r="E2710" i="24"/>
  <c r="E2713" i="24" s="1"/>
  <c r="D1025" i="24"/>
  <c r="D1028" i="24" s="1"/>
  <c r="D1603" i="24"/>
  <c r="D1606" i="24" s="1"/>
  <c r="E1678" i="24"/>
  <c r="E1681" i="24" s="1"/>
  <c r="C1780" i="24"/>
  <c r="E1880" i="24"/>
  <c r="E1883" i="24" s="1"/>
  <c r="E1931" i="24"/>
  <c r="E1934" i="24" s="1"/>
  <c r="E1981" i="24"/>
  <c r="E1984" i="24" s="1"/>
  <c r="E2057" i="24"/>
  <c r="E2060" i="24" s="1"/>
  <c r="C2111" i="24"/>
  <c r="E2236" i="24"/>
  <c r="D2488" i="24"/>
  <c r="C2513" i="24"/>
  <c r="E2760" i="24"/>
  <c r="E2763" i="24" s="1"/>
  <c r="D2813" i="24"/>
  <c r="C2938" i="24"/>
  <c r="E3137" i="24"/>
  <c r="C3439" i="24"/>
  <c r="D207" i="24"/>
  <c r="D208" i="24" s="1"/>
  <c r="D356" i="24"/>
  <c r="D357" i="24" s="1"/>
  <c r="D613" i="24"/>
  <c r="D1280" i="24"/>
  <c r="C1305" i="24"/>
  <c r="D1380" i="24"/>
  <c r="D1455" i="24"/>
  <c r="C1480" i="24"/>
  <c r="D1555" i="24"/>
  <c r="C1580" i="24"/>
  <c r="D1706" i="24"/>
  <c r="C1806" i="24"/>
  <c r="C1959" i="24"/>
  <c r="C2261" i="24"/>
  <c r="D2308" i="24"/>
  <c r="D2311" i="24" s="1"/>
  <c r="E2336" i="24"/>
  <c r="D2363" i="24"/>
  <c r="C2388" i="24"/>
  <c r="D2435" i="24"/>
  <c r="D2438" i="24" s="1"/>
  <c r="D2635" i="24"/>
  <c r="D2638" i="24" s="1"/>
  <c r="E2637" i="24"/>
  <c r="D2637" i="24"/>
  <c r="E2663" i="24"/>
  <c r="D2738" i="24"/>
  <c r="C2838" i="24"/>
  <c r="E2888" i="24"/>
  <c r="E2963" i="24"/>
  <c r="C3088" i="24"/>
  <c r="E3160" i="24"/>
  <c r="E3163" i="24" s="1"/>
  <c r="E3236" i="24"/>
  <c r="E3239" i="24" s="1"/>
  <c r="E3238" i="24"/>
  <c r="D2208" i="24"/>
  <c r="D2211" i="24" s="1"/>
  <c r="E2585" i="24"/>
  <c r="E2588" i="24" s="1"/>
  <c r="D3211" i="24"/>
  <c r="D3214" i="24" s="1"/>
  <c r="D3213" i="24"/>
  <c r="D3338" i="24"/>
  <c r="D3336" i="24"/>
  <c r="D3339" i="24" s="1"/>
  <c r="C3389" i="24"/>
  <c r="D3389" i="24"/>
  <c r="E2110" i="24"/>
  <c r="E2133" i="24"/>
  <c r="E2136" i="24" s="1"/>
  <c r="D2160" i="24"/>
  <c r="E2208" i="24"/>
  <c r="E2211" i="24" s="1"/>
  <c r="D2235" i="24"/>
  <c r="E2260" i="24"/>
  <c r="D2283" i="24"/>
  <c r="D2286" i="24" s="1"/>
  <c r="E2308" i="24"/>
  <c r="E2311" i="24" s="1"/>
  <c r="E2334" i="24"/>
  <c r="E2337" i="24" s="1"/>
  <c r="C2336" i="24"/>
  <c r="D2362" i="24"/>
  <c r="E2387" i="24"/>
  <c r="D2410" i="24"/>
  <c r="D2413" i="24" s="1"/>
  <c r="E2435" i="24"/>
  <c r="E2438" i="24" s="1"/>
  <c r="D2462" i="24"/>
  <c r="E2535" i="24"/>
  <c r="E2538" i="24" s="1"/>
  <c r="D2610" i="24"/>
  <c r="D2613" i="24" s="1"/>
  <c r="C2962" i="24"/>
  <c r="D3110" i="24"/>
  <c r="D3113" i="24" s="1"/>
  <c r="E3135" i="24"/>
  <c r="E3138" i="24" s="1"/>
  <c r="D3261" i="24"/>
  <c r="D3264" i="24" s="1"/>
  <c r="D3286" i="24"/>
  <c r="D3289" i="24" s="1"/>
  <c r="D3314" i="24"/>
  <c r="E3314" i="24"/>
  <c r="D3361" i="24"/>
  <c r="D3364" i="24" s="1"/>
  <c r="C3414" i="24"/>
  <c r="D3414" i="24"/>
  <c r="E3486" i="24"/>
  <c r="E3489" i="24" s="1"/>
  <c r="E3488" i="24"/>
  <c r="E3336" i="24"/>
  <c r="E3339" i="24" s="1"/>
  <c r="E3363" i="24"/>
  <c r="E3361" i="24"/>
  <c r="E3364" i="24" s="1"/>
  <c r="C3464" i="24"/>
  <c r="B3478" i="24"/>
  <c r="B3503" i="24"/>
  <c r="D3535" i="24"/>
  <c r="E3313" i="24"/>
  <c r="B3403" i="24"/>
  <c r="D3413" i="24"/>
  <c r="D3489" i="24"/>
  <c r="E3503" i="24"/>
  <c r="C3591" i="24"/>
  <c r="D3591" i="24"/>
  <c r="E3436" i="24"/>
  <c r="E3439" i="24" s="1"/>
  <c r="C3669" i="24"/>
  <c r="D3747" i="24"/>
  <c r="C3877" i="24"/>
  <c r="D3955" i="24"/>
  <c r="D4007" i="24"/>
  <c r="D4085" i="24"/>
  <c r="E4137" i="24"/>
  <c r="E4163" i="24"/>
  <c r="C4215" i="24"/>
  <c r="D4293" i="24"/>
  <c r="E4345" i="24"/>
  <c r="E4371" i="24"/>
  <c r="C4423" i="24"/>
  <c r="D4501" i="24"/>
  <c r="E4553" i="24"/>
  <c r="E4579" i="24"/>
  <c r="C4631" i="24"/>
  <c r="D4709" i="24"/>
  <c r="E4761" i="24"/>
  <c r="E4787" i="24"/>
  <c r="C4839" i="24"/>
  <c r="D4917" i="24"/>
  <c r="E4969" i="24"/>
  <c r="E4995" i="24"/>
  <c r="C5047" i="24"/>
  <c r="D5125" i="24"/>
  <c r="E5177" i="24"/>
  <c r="E5203" i="24"/>
  <c r="C5255" i="24"/>
  <c r="D5333" i="24"/>
  <c r="E5385" i="24"/>
  <c r="E5411" i="24"/>
  <c r="D5646" i="24"/>
  <c r="C5777" i="24"/>
  <c r="E5829" i="24"/>
  <c r="E3669" i="24"/>
  <c r="E3643" i="24"/>
  <c r="C3773" i="24"/>
  <c r="D3851" i="24"/>
  <c r="C3981" i="24"/>
  <c r="E4033" i="24"/>
  <c r="E4241" i="24"/>
  <c r="D4397" i="24"/>
  <c r="E4449" i="24"/>
  <c r="E4657" i="24"/>
  <c r="E4683" i="24"/>
  <c r="C4735" i="24"/>
  <c r="D4813" i="24"/>
  <c r="E4865" i="24"/>
  <c r="E4891" i="24"/>
  <c r="C4943" i="24"/>
  <c r="D5021" i="24"/>
  <c r="E5073" i="24"/>
  <c r="E5099" i="24"/>
  <c r="C5151" i="24"/>
  <c r="D5229" i="24"/>
  <c r="E5281" i="24"/>
  <c r="E5307" i="24"/>
  <c r="C5359" i="24"/>
  <c r="D5437" i="24"/>
  <c r="C5567" i="24"/>
  <c r="E5619" i="24"/>
  <c r="D5855" i="24"/>
  <c r="E978" i="24" l="1"/>
  <c r="E476" i="24"/>
  <c r="E479" i="24" s="1"/>
  <c r="E5872" i="24"/>
  <c r="E5905" i="24" s="1"/>
  <c r="E478" i="24"/>
  <c r="C476" i="24"/>
  <c r="C479" i="24" s="1"/>
  <c r="D478" i="24"/>
  <c r="D143" i="24"/>
  <c r="C614" i="24"/>
  <c r="B614" i="24"/>
  <c r="E3411" i="24"/>
  <c r="E3414" i="24" s="1"/>
  <c r="E3413" i="24"/>
  <c r="E3289" i="24"/>
  <c r="C510" i="24"/>
  <c r="C540" i="24" s="1"/>
  <c r="D1883" i="24"/>
  <c r="D368" i="24"/>
  <c r="C68" i="24"/>
  <c r="C66" i="24"/>
  <c r="C69" i="24" s="1"/>
  <c r="E2413" i="24"/>
  <c r="D547" i="24"/>
  <c r="E3113" i="24"/>
  <c r="E66" i="24"/>
  <c r="E68" i="24"/>
  <c r="D66" i="24"/>
  <c r="D68" i="24"/>
  <c r="D29" i="24"/>
  <c r="D31" i="24"/>
  <c r="E511" i="24"/>
  <c r="E513" i="24"/>
  <c r="C29" i="24"/>
  <c r="C32" i="24" s="1"/>
  <c r="C31" i="24"/>
  <c r="E2286" i="24"/>
  <c r="D584" i="24"/>
  <c r="D614" i="24"/>
  <c r="E3264" i="24"/>
  <c r="E614" i="24"/>
  <c r="E584" i="24"/>
  <c r="B510" i="24"/>
  <c r="B511" i="24" s="1"/>
  <c r="E1606" i="24"/>
  <c r="E550" i="24"/>
  <c r="E548" i="24"/>
  <c r="C625" i="24"/>
  <c r="D106" i="24"/>
  <c r="D3538" i="24"/>
  <c r="D3536" i="24"/>
  <c r="D3539" i="24" s="1"/>
  <c r="E2613" i="24"/>
  <c r="E2638" i="24"/>
  <c r="C547" i="24"/>
  <c r="C577" i="24"/>
  <c r="D513" i="24"/>
  <c r="D511" i="24"/>
  <c r="E3214" i="24"/>
  <c r="E1028" i="24"/>
  <c r="E292" i="24"/>
  <c r="E290" i="24"/>
  <c r="E293" i="24" s="1"/>
  <c r="E3538" i="24"/>
  <c r="C624" i="24"/>
  <c r="B58" i="24"/>
  <c r="E31" i="24"/>
  <c r="D479" i="24" l="1"/>
  <c r="E69" i="24"/>
  <c r="D69" i="24"/>
  <c r="E3539" i="24"/>
  <c r="E587" i="24"/>
  <c r="E585" i="24"/>
  <c r="E588" i="24" s="1"/>
  <c r="D585" i="24"/>
  <c r="D588" i="24" s="1"/>
  <c r="D587" i="24"/>
  <c r="C513" i="24"/>
  <c r="C511" i="24"/>
  <c r="C514" i="24" s="1"/>
  <c r="E514" i="24"/>
  <c r="D550" i="24"/>
  <c r="D548" i="24"/>
  <c r="D551" i="24" s="1"/>
  <c r="D32" i="24"/>
  <c r="E32" i="24"/>
  <c r="C548" i="24"/>
  <c r="C551" i="24" s="1"/>
  <c r="C550" i="24"/>
  <c r="E551" i="24"/>
  <c r="B540" i="24"/>
  <c r="D577" i="24"/>
  <c r="D514" i="24" l="1"/>
  <c r="E5797" i="23" l="1"/>
  <c r="D5797" i="23"/>
  <c r="E5794" i="23"/>
  <c r="B5794" i="23"/>
  <c r="E5792" i="23"/>
  <c r="D5792" i="23"/>
  <c r="C5792" i="23"/>
  <c r="B5792" i="23"/>
  <c r="E5791" i="23"/>
  <c r="D5791" i="23"/>
  <c r="B5791" i="23"/>
  <c r="E5779" i="23"/>
  <c r="D5779" i="23"/>
  <c r="C5779" i="23"/>
  <c r="B5779" i="23"/>
  <c r="E5778" i="23"/>
  <c r="D5778" i="23"/>
  <c r="C5778" i="23"/>
  <c r="B5778" i="23"/>
  <c r="E5776" i="23"/>
  <c r="D5776" i="23"/>
  <c r="C5776" i="23"/>
  <c r="B5776" i="23"/>
  <c r="E5775" i="23"/>
  <c r="D5775" i="23"/>
  <c r="C5775" i="23"/>
  <c r="B5775" i="23"/>
  <c r="E5773" i="23"/>
  <c r="D5773" i="23"/>
  <c r="C5773" i="23"/>
  <c r="B5773" i="23"/>
  <c r="E5772" i="23"/>
  <c r="D5772" i="23"/>
  <c r="C5772" i="23"/>
  <c r="B5772" i="23"/>
  <c r="E5770" i="23"/>
  <c r="D5770" i="23"/>
  <c r="C5770" i="23"/>
  <c r="B5770" i="23"/>
  <c r="E5769" i="23"/>
  <c r="D5769" i="23"/>
  <c r="C5769" i="23"/>
  <c r="B5769" i="23"/>
  <c r="D5766" i="23"/>
  <c r="D5748" i="23" s="1"/>
  <c r="D5751" i="23" s="1"/>
  <c r="B5765" i="23"/>
  <c r="E5761" i="23"/>
  <c r="D5761" i="23"/>
  <c r="C5761" i="23"/>
  <c r="B5761" i="23"/>
  <c r="E5756" i="23"/>
  <c r="E5766" i="23" s="1"/>
  <c r="E5748" i="23" s="1"/>
  <c r="D5756" i="23"/>
  <c r="C5756" i="23"/>
  <c r="C5766" i="23" s="1"/>
  <c r="B5756" i="23"/>
  <c r="B5766" i="23" s="1"/>
  <c r="C5751" i="23"/>
  <c r="E5750" i="23"/>
  <c r="D5750" i="23"/>
  <c r="C5750" i="23"/>
  <c r="C5749" i="23"/>
  <c r="B5749" i="23"/>
  <c r="B5739" i="23"/>
  <c r="E5735" i="23"/>
  <c r="D5735" i="23"/>
  <c r="C5735" i="23"/>
  <c r="B5735" i="23"/>
  <c r="E5730" i="23"/>
  <c r="E5740" i="23" s="1"/>
  <c r="E5722" i="23" s="1"/>
  <c r="D5730" i="23"/>
  <c r="D5740" i="23" s="1"/>
  <c r="D5722" i="23" s="1"/>
  <c r="C5730" i="23"/>
  <c r="C5740" i="23" s="1"/>
  <c r="B5730" i="23"/>
  <c r="B5740" i="23" s="1"/>
  <c r="C5725" i="23"/>
  <c r="C5724" i="23"/>
  <c r="C5723" i="23"/>
  <c r="B5723" i="23"/>
  <c r="E5721" i="23"/>
  <c r="D5721" i="23"/>
  <c r="D5724" i="23" s="1"/>
  <c r="E5709" i="23"/>
  <c r="D5709" i="23"/>
  <c r="C5709" i="23"/>
  <c r="B5709" i="23"/>
  <c r="D5708" i="23"/>
  <c r="D5794" i="23" s="1"/>
  <c r="C5708" i="23"/>
  <c r="E5704" i="23"/>
  <c r="E5714" i="23" s="1"/>
  <c r="E5696" i="23" s="1"/>
  <c r="E5697" i="23" s="1"/>
  <c r="D5704" i="23"/>
  <c r="B5704" i="23"/>
  <c r="E5698" i="23"/>
  <c r="D5698" i="23"/>
  <c r="C5698" i="23"/>
  <c r="E5684" i="23"/>
  <c r="D5684" i="23"/>
  <c r="C5684" i="23"/>
  <c r="B5684" i="23"/>
  <c r="C5680" i="23"/>
  <c r="C5679" i="23" s="1"/>
  <c r="C5689" i="23" s="1"/>
  <c r="E5679" i="23"/>
  <c r="D5679" i="23"/>
  <c r="B5679" i="23"/>
  <c r="E5674" i="23"/>
  <c r="D5674" i="23"/>
  <c r="E5673" i="23"/>
  <c r="D5673" i="23"/>
  <c r="C5673" i="23"/>
  <c r="E5672" i="23"/>
  <c r="D5672" i="23"/>
  <c r="D5675" i="23" s="1"/>
  <c r="C5672" i="23"/>
  <c r="E5658" i="23"/>
  <c r="D5658" i="23"/>
  <c r="C5658" i="23"/>
  <c r="B5658" i="23"/>
  <c r="E5653" i="23"/>
  <c r="E5663" i="23" s="1"/>
  <c r="D5653" i="23"/>
  <c r="D5663" i="23" s="1"/>
  <c r="C5653" i="23"/>
  <c r="C5663" i="23" s="1"/>
  <c r="B5653" i="23"/>
  <c r="B5663" i="23" s="1"/>
  <c r="E5648" i="23"/>
  <c r="D5648" i="23"/>
  <c r="C5648" i="23"/>
  <c r="E5647" i="23"/>
  <c r="D5647" i="23"/>
  <c r="C5647" i="23"/>
  <c r="E5646" i="23"/>
  <c r="E5649" i="23" s="1"/>
  <c r="D5646" i="23"/>
  <c r="C5646" i="23"/>
  <c r="B5646" i="23"/>
  <c r="E5635" i="23"/>
  <c r="E5632" i="23" s="1"/>
  <c r="D5635" i="23"/>
  <c r="C5635" i="23"/>
  <c r="C5632" i="23" s="1"/>
  <c r="C5637" i="23" s="1"/>
  <c r="D5632" i="23"/>
  <c r="B5632" i="23"/>
  <c r="B5631" i="23"/>
  <c r="E5627" i="23"/>
  <c r="D5627" i="23"/>
  <c r="D5637" i="23" s="1"/>
  <c r="C5627" i="23"/>
  <c r="B5627" i="23"/>
  <c r="E5622" i="23"/>
  <c r="D5622" i="23"/>
  <c r="C5622" i="23"/>
  <c r="E5621" i="23"/>
  <c r="D5621" i="23"/>
  <c r="C5621" i="23"/>
  <c r="E5620" i="23"/>
  <c r="D5620" i="23"/>
  <c r="C5620" i="23"/>
  <c r="C5623" i="23" s="1"/>
  <c r="B5620" i="23"/>
  <c r="E5610" i="23"/>
  <c r="E5606" i="23" s="1"/>
  <c r="D5610" i="23"/>
  <c r="D5606" i="23" s="1"/>
  <c r="C5610" i="23"/>
  <c r="C5606" i="23" s="1"/>
  <c r="B5606" i="23"/>
  <c r="B5605" i="23"/>
  <c r="E5601" i="23"/>
  <c r="D5601" i="23"/>
  <c r="C5601" i="23"/>
  <c r="B5601" i="23"/>
  <c r="E5596" i="23"/>
  <c r="D5596" i="23"/>
  <c r="C5596" i="23"/>
  <c r="E5595" i="23"/>
  <c r="D5595" i="23"/>
  <c r="C5595" i="23"/>
  <c r="E5594" i="23"/>
  <c r="D5594" i="23"/>
  <c r="C5594" i="23"/>
  <c r="C5597" i="23" s="1"/>
  <c r="B5594" i="23"/>
  <c r="E5580" i="23"/>
  <c r="D5580" i="23"/>
  <c r="C5580" i="23"/>
  <c r="B5580" i="23"/>
  <c r="E5575" i="23"/>
  <c r="D5575" i="23"/>
  <c r="D5585" i="23" s="1"/>
  <c r="C5575" i="23"/>
  <c r="C5585" i="23" s="1"/>
  <c r="B5575" i="23"/>
  <c r="B5585" i="23" s="1"/>
  <c r="E5569" i="23"/>
  <c r="D5569" i="23"/>
  <c r="C5569" i="23"/>
  <c r="B5567" i="23"/>
  <c r="B5568" i="23" s="1"/>
  <c r="B5558" i="23"/>
  <c r="E5554" i="23"/>
  <c r="D5554" i="23"/>
  <c r="C5554" i="23"/>
  <c r="B5554" i="23"/>
  <c r="E5549" i="23"/>
  <c r="E5559" i="23" s="1"/>
  <c r="E5541" i="23" s="1"/>
  <c r="D5549" i="23"/>
  <c r="D5559" i="23" s="1"/>
  <c r="D5541" i="23" s="1"/>
  <c r="C5549" i="23"/>
  <c r="C5559" i="23" s="1"/>
  <c r="B5549" i="23"/>
  <c r="B5559" i="23" s="1"/>
  <c r="C5544" i="23"/>
  <c r="E5543" i="23"/>
  <c r="D5543" i="23"/>
  <c r="C5543" i="23"/>
  <c r="C5542" i="23"/>
  <c r="C5545" i="23" s="1"/>
  <c r="B5542" i="23"/>
  <c r="B5530" i="23"/>
  <c r="E5528" i="23"/>
  <c r="D5528" i="23"/>
  <c r="C5528" i="23"/>
  <c r="B5528" i="23"/>
  <c r="E5523" i="23"/>
  <c r="E5533" i="23" s="1"/>
  <c r="E5515" i="23" s="1"/>
  <c r="D5523" i="23"/>
  <c r="D5533" i="23" s="1"/>
  <c r="D5515" i="23" s="1"/>
  <c r="C5523" i="23"/>
  <c r="C5533" i="23" s="1"/>
  <c r="B5523" i="23"/>
  <c r="B5533" i="23" s="1"/>
  <c r="C5518" i="23"/>
  <c r="E5517" i="23"/>
  <c r="D5517" i="23"/>
  <c r="C5517" i="23"/>
  <c r="C5516" i="23"/>
  <c r="C5519" i="23" s="1"/>
  <c r="B5516" i="23"/>
  <c r="E5506" i="23"/>
  <c r="D5506" i="23"/>
  <c r="D5502" i="23" s="1"/>
  <c r="C5506" i="23"/>
  <c r="B5506" i="23"/>
  <c r="E5502" i="23"/>
  <c r="C5502" i="23"/>
  <c r="B5502" i="23"/>
  <c r="E5497" i="23"/>
  <c r="E5507" i="23" s="1"/>
  <c r="D5497" i="23"/>
  <c r="C5497" i="23"/>
  <c r="C5507" i="23" s="1"/>
  <c r="B5497" i="23"/>
  <c r="B5507" i="23" s="1"/>
  <c r="E5492" i="23"/>
  <c r="D5492" i="23"/>
  <c r="C5492" i="23"/>
  <c r="E5491" i="23"/>
  <c r="D5491" i="23"/>
  <c r="C5491" i="23"/>
  <c r="E5490" i="23"/>
  <c r="E5493" i="23" s="1"/>
  <c r="D5490" i="23"/>
  <c r="C5490" i="23"/>
  <c r="B5490" i="23"/>
  <c r="E5476" i="23"/>
  <c r="D5476" i="23"/>
  <c r="C5476" i="23"/>
  <c r="B5476" i="23"/>
  <c r="E5474" i="23"/>
  <c r="E5793" i="23" s="1"/>
  <c r="E5790" i="23" s="1"/>
  <c r="D5474" i="23"/>
  <c r="D5793" i="23" s="1"/>
  <c r="C5474" i="23"/>
  <c r="B5474" i="23"/>
  <c r="E5471" i="23"/>
  <c r="E5481" i="23" s="1"/>
  <c r="D5471" i="23"/>
  <c r="D5481" i="23" s="1"/>
  <c r="C5471" i="23"/>
  <c r="C5481" i="23" s="1"/>
  <c r="B5471" i="23"/>
  <c r="B5481" i="23" s="1"/>
  <c r="C5467" i="23"/>
  <c r="E5466" i="23"/>
  <c r="D5466" i="23"/>
  <c r="C5466" i="23"/>
  <c r="E5465" i="23"/>
  <c r="D5465" i="23"/>
  <c r="C5465" i="23"/>
  <c r="E5464" i="23"/>
  <c r="D5464" i="23"/>
  <c r="C5464" i="23"/>
  <c r="B5464" i="23"/>
  <c r="D5455" i="23"/>
  <c r="D5437" i="23" s="1"/>
  <c r="E5450" i="23"/>
  <c r="D5450" i="23"/>
  <c r="C5450" i="23"/>
  <c r="B5450" i="23"/>
  <c r="E5445" i="23"/>
  <c r="E5455" i="23" s="1"/>
  <c r="E5437" i="23" s="1"/>
  <c r="D5445" i="23"/>
  <c r="C5445" i="23"/>
  <c r="C5455" i="23" s="1"/>
  <c r="C5437" i="23" s="1"/>
  <c r="B5445" i="23"/>
  <c r="B5455" i="23" s="1"/>
  <c r="B5437" i="23" s="1"/>
  <c r="B5438" i="23" s="1"/>
  <c r="E5439" i="23"/>
  <c r="C5436" i="23"/>
  <c r="E5424" i="23"/>
  <c r="D5424" i="23"/>
  <c r="C5424" i="23"/>
  <c r="B5424" i="23"/>
  <c r="C5422" i="23"/>
  <c r="C5793" i="23" s="1"/>
  <c r="B5422" i="23"/>
  <c r="E5419" i="23"/>
  <c r="D5419" i="23"/>
  <c r="C5419" i="23"/>
  <c r="C5429" i="23" s="1"/>
  <c r="B5419" i="23"/>
  <c r="C5414" i="23"/>
  <c r="E5413" i="23"/>
  <c r="D5413" i="23"/>
  <c r="C5413" i="23"/>
  <c r="C5412" i="23"/>
  <c r="B5412" i="23"/>
  <c r="B5400" i="23"/>
  <c r="E5398" i="23"/>
  <c r="D5398" i="23"/>
  <c r="C5398" i="23"/>
  <c r="B5398" i="23"/>
  <c r="E5393" i="23"/>
  <c r="D5393" i="23"/>
  <c r="D5403" i="23" s="1"/>
  <c r="C5393" i="23"/>
  <c r="C5403" i="23" s="1"/>
  <c r="B5393" i="23"/>
  <c r="B5403" i="23" s="1"/>
  <c r="E5387" i="23"/>
  <c r="D5387" i="23"/>
  <c r="C5387" i="23"/>
  <c r="B5386" i="23"/>
  <c r="D5385" i="23"/>
  <c r="C5385" i="23"/>
  <c r="C5386" i="23" s="1"/>
  <c r="B5376" i="23"/>
  <c r="E5372" i="23"/>
  <c r="D5372" i="23"/>
  <c r="C5372" i="23"/>
  <c r="B5372" i="23"/>
  <c r="E5367" i="23"/>
  <c r="E5377" i="23" s="1"/>
  <c r="E5359" i="23" s="1"/>
  <c r="D5367" i="23"/>
  <c r="D5377" i="23" s="1"/>
  <c r="D5359" i="23" s="1"/>
  <c r="C5367" i="23"/>
  <c r="C5377" i="23" s="1"/>
  <c r="C5359" i="23" s="1"/>
  <c r="C5362" i="23" s="1"/>
  <c r="B5367" i="23"/>
  <c r="B5377" i="23" s="1"/>
  <c r="E5361" i="23"/>
  <c r="D5361" i="23"/>
  <c r="C5361" i="23"/>
  <c r="B5360" i="23"/>
  <c r="B5348" i="23"/>
  <c r="E5346" i="23"/>
  <c r="D5346" i="23"/>
  <c r="C5346" i="23"/>
  <c r="B5346" i="23"/>
  <c r="E5341" i="23"/>
  <c r="E5351" i="23" s="1"/>
  <c r="E5333" i="23" s="1"/>
  <c r="D5341" i="23"/>
  <c r="D5351" i="23" s="1"/>
  <c r="D5333" i="23" s="1"/>
  <c r="C5341" i="23"/>
  <c r="C5351" i="23" s="1"/>
  <c r="B5341" i="23"/>
  <c r="B5351" i="23" s="1"/>
  <c r="C5336" i="23"/>
  <c r="E5335" i="23"/>
  <c r="D5335" i="23"/>
  <c r="C5335" i="23"/>
  <c r="C5334" i="23"/>
  <c r="B5334" i="23"/>
  <c r="B5324" i="23"/>
  <c r="E5320" i="23"/>
  <c r="D5320" i="23"/>
  <c r="C5320" i="23"/>
  <c r="B5320" i="23"/>
  <c r="E5315" i="23"/>
  <c r="E5325" i="23" s="1"/>
  <c r="E5307" i="23" s="1"/>
  <c r="D5315" i="23"/>
  <c r="D5325" i="23" s="1"/>
  <c r="D5307" i="23" s="1"/>
  <c r="C5315" i="23"/>
  <c r="C5325" i="23" s="1"/>
  <c r="C5307" i="23" s="1"/>
  <c r="B5315" i="23"/>
  <c r="B5325" i="23" s="1"/>
  <c r="E5309" i="23"/>
  <c r="D5309" i="23"/>
  <c r="C5309" i="23"/>
  <c r="B5308" i="23"/>
  <c r="B5296" i="23"/>
  <c r="E5294" i="23"/>
  <c r="D5294" i="23"/>
  <c r="C5294" i="23"/>
  <c r="B5294" i="23"/>
  <c r="E5289" i="23"/>
  <c r="E5299" i="23" s="1"/>
  <c r="E5281" i="23" s="1"/>
  <c r="D5289" i="23"/>
  <c r="D5299" i="23" s="1"/>
  <c r="D5281" i="23" s="1"/>
  <c r="C5289" i="23"/>
  <c r="C5299" i="23" s="1"/>
  <c r="B5289" i="23"/>
  <c r="B5299" i="23" s="1"/>
  <c r="C5284" i="23"/>
  <c r="E5283" i="23"/>
  <c r="D5283" i="23"/>
  <c r="C5283" i="23"/>
  <c r="C5282" i="23"/>
  <c r="B5282" i="23"/>
  <c r="E5272" i="23"/>
  <c r="D5272" i="23"/>
  <c r="C5272" i="23"/>
  <c r="C5268" i="23" s="1"/>
  <c r="D5268" i="23"/>
  <c r="B5268" i="23"/>
  <c r="B5267" i="23"/>
  <c r="E5263" i="23"/>
  <c r="D5263" i="23"/>
  <c r="D5273" i="23" s="1"/>
  <c r="C5263" i="23"/>
  <c r="C5273" i="23" s="1"/>
  <c r="B5263" i="23"/>
  <c r="E5258" i="23"/>
  <c r="D5258" i="23"/>
  <c r="C5258" i="23"/>
  <c r="E5257" i="23"/>
  <c r="D5257" i="23"/>
  <c r="C5257" i="23"/>
  <c r="F5256" i="23"/>
  <c r="E5256" i="23"/>
  <c r="E5259" i="23" s="1"/>
  <c r="D5256" i="23"/>
  <c r="C5256" i="23"/>
  <c r="B5256" i="23"/>
  <c r="E5245" i="23"/>
  <c r="D5245" i="23"/>
  <c r="D5798" i="23" s="1"/>
  <c r="C5245" i="23"/>
  <c r="C5242" i="23" s="1"/>
  <c r="D5242" i="23"/>
  <c r="B5242" i="23"/>
  <c r="B5240" i="23"/>
  <c r="E5237" i="23"/>
  <c r="D5237" i="23"/>
  <c r="C5237" i="23"/>
  <c r="B5237" i="23"/>
  <c r="B5247" i="23" s="1"/>
  <c r="E5232" i="23"/>
  <c r="D5232" i="23"/>
  <c r="C5232" i="23"/>
  <c r="E5231" i="23"/>
  <c r="D5231" i="23"/>
  <c r="C5231" i="23"/>
  <c r="F5230" i="23"/>
  <c r="E5230" i="23"/>
  <c r="E5233" i="23" s="1"/>
  <c r="D5230" i="23"/>
  <c r="C5230" i="23"/>
  <c r="B5230" i="23"/>
  <c r="C5221" i="23"/>
  <c r="E5216" i="23"/>
  <c r="D5216" i="23"/>
  <c r="C5216" i="23"/>
  <c r="B5216" i="23"/>
  <c r="E5211" i="23"/>
  <c r="E5221" i="23" s="1"/>
  <c r="D5211" i="23"/>
  <c r="D5221" i="23" s="1"/>
  <c r="D5203" i="23" s="1"/>
  <c r="D5204" i="23" s="1"/>
  <c r="D5207" i="23" s="1"/>
  <c r="C5211" i="23"/>
  <c r="B5211" i="23"/>
  <c r="B5221" i="23" s="1"/>
  <c r="C5206" i="23"/>
  <c r="E5205" i="23"/>
  <c r="D5205" i="23"/>
  <c r="C5205" i="23"/>
  <c r="E5204" i="23"/>
  <c r="C5204" i="23"/>
  <c r="B5204" i="23"/>
  <c r="C5194" i="23"/>
  <c r="B5194" i="23"/>
  <c r="E5190" i="23"/>
  <c r="D5190" i="23"/>
  <c r="C5190" i="23"/>
  <c r="B5190" i="23"/>
  <c r="E5185" i="23"/>
  <c r="E5195" i="23" s="1"/>
  <c r="E5177" i="23" s="1"/>
  <c r="D5185" i="23"/>
  <c r="D5195" i="23" s="1"/>
  <c r="C5185" i="23"/>
  <c r="C5195" i="23" s="1"/>
  <c r="B5185" i="23"/>
  <c r="B5195" i="23" s="1"/>
  <c r="C5180" i="23"/>
  <c r="E5179" i="23"/>
  <c r="D5179" i="23"/>
  <c r="C5179" i="23"/>
  <c r="C5178" i="23"/>
  <c r="C5181" i="23" s="1"/>
  <c r="B5178" i="23"/>
  <c r="D5177" i="23"/>
  <c r="D5180" i="23" s="1"/>
  <c r="C5167" i="23"/>
  <c r="E5164" i="23"/>
  <c r="D5164" i="23"/>
  <c r="B5164" i="23"/>
  <c r="E5159" i="23"/>
  <c r="D5159" i="23"/>
  <c r="C5159" i="23"/>
  <c r="B5159" i="23"/>
  <c r="B5169" i="23" s="1"/>
  <c r="B5151" i="23" s="1"/>
  <c r="E5153" i="23"/>
  <c r="D5153" i="23"/>
  <c r="C5153" i="23"/>
  <c r="C5152" i="23"/>
  <c r="C5140" i="23"/>
  <c r="C5797" i="23" s="1"/>
  <c r="B5140" i="23"/>
  <c r="E5138" i="23"/>
  <c r="D5138" i="23"/>
  <c r="B5138" i="23"/>
  <c r="E5133" i="23"/>
  <c r="E5143" i="23" s="1"/>
  <c r="E5125" i="23" s="1"/>
  <c r="D5133" i="23"/>
  <c r="D5143" i="23" s="1"/>
  <c r="D5125" i="23" s="1"/>
  <c r="D5126" i="23" s="1"/>
  <c r="C5133" i="23"/>
  <c r="B5133" i="23"/>
  <c r="B5143" i="23" s="1"/>
  <c r="D5128" i="23"/>
  <c r="C5128" i="23"/>
  <c r="E5127" i="23"/>
  <c r="D5127" i="23"/>
  <c r="C5127" i="23"/>
  <c r="C5126" i="23"/>
  <c r="B5126" i="23"/>
  <c r="C5129" i="23" s="1"/>
  <c r="B5115" i="23"/>
  <c r="B5798" i="23" s="1"/>
  <c r="E5112" i="23"/>
  <c r="D5112" i="23"/>
  <c r="D5047" i="23" s="1"/>
  <c r="D5048" i="23" s="1"/>
  <c r="C5112" i="23"/>
  <c r="C5047" i="23" s="1"/>
  <c r="B5112" i="23"/>
  <c r="E5107" i="23"/>
  <c r="E5117" i="23" s="1"/>
  <c r="E5099" i="23" s="1"/>
  <c r="D5107" i="23"/>
  <c r="D5117" i="23" s="1"/>
  <c r="D5099" i="23" s="1"/>
  <c r="D5100" i="23" s="1"/>
  <c r="C5107" i="23"/>
  <c r="C5117" i="23" s="1"/>
  <c r="C5099" i="23" s="1"/>
  <c r="B5107" i="23"/>
  <c r="B5117" i="23" s="1"/>
  <c r="E5101" i="23"/>
  <c r="D5101" i="23"/>
  <c r="C5101" i="23"/>
  <c r="B5100" i="23"/>
  <c r="B5090" i="23"/>
  <c r="E5086" i="23"/>
  <c r="D5086" i="23"/>
  <c r="C5086" i="23"/>
  <c r="B5086" i="23"/>
  <c r="E5081" i="23"/>
  <c r="E5091" i="23" s="1"/>
  <c r="D5081" i="23"/>
  <c r="D5091" i="23" s="1"/>
  <c r="C5081" i="23"/>
  <c r="C5091" i="23" s="1"/>
  <c r="B5081" i="23"/>
  <c r="B5091" i="23" s="1"/>
  <c r="E5076" i="23"/>
  <c r="D5076" i="23"/>
  <c r="C5076" i="23"/>
  <c r="E5075" i="23"/>
  <c r="D5075" i="23"/>
  <c r="C5075" i="23"/>
  <c r="E5074" i="23"/>
  <c r="D5074" i="23"/>
  <c r="C5074" i="23"/>
  <c r="B5074" i="23"/>
  <c r="B5062" i="23"/>
  <c r="E5060" i="23"/>
  <c r="D5060" i="23"/>
  <c r="C5060" i="23"/>
  <c r="B5060" i="23"/>
  <c r="E5055" i="23"/>
  <c r="D5055" i="23"/>
  <c r="D5065" i="23" s="1"/>
  <c r="C5055" i="23"/>
  <c r="C5065" i="23" s="1"/>
  <c r="B5055" i="23"/>
  <c r="B5065" i="23" s="1"/>
  <c r="E5049" i="23"/>
  <c r="D5049" i="23"/>
  <c r="C5049" i="23"/>
  <c r="B5048" i="23"/>
  <c r="E5033" i="23"/>
  <c r="D5033" i="23"/>
  <c r="C5033" i="23"/>
  <c r="B5033" i="23"/>
  <c r="E5028" i="23"/>
  <c r="E5038" i="23" s="1"/>
  <c r="E5020" i="23" s="1"/>
  <c r="D5028" i="23"/>
  <c r="D5038" i="23" s="1"/>
  <c r="D5020" i="23" s="1"/>
  <c r="C5028" i="23"/>
  <c r="C5038" i="23" s="1"/>
  <c r="C5020" i="23" s="1"/>
  <c r="C5021" i="23" s="1"/>
  <c r="B5028" i="23"/>
  <c r="B5038" i="23" s="1"/>
  <c r="B5020" i="23" s="1"/>
  <c r="B5021" i="23" s="1"/>
  <c r="E5022" i="23"/>
  <c r="D5022" i="23"/>
  <c r="C5022" i="23"/>
  <c r="E5008" i="23"/>
  <c r="D5008" i="23"/>
  <c r="C5008" i="23"/>
  <c r="B5008" i="23"/>
  <c r="E5003" i="23"/>
  <c r="E5013" i="23" s="1"/>
  <c r="E4995" i="23" s="1"/>
  <c r="D5003" i="23"/>
  <c r="D5013" i="23" s="1"/>
  <c r="D4995" i="23" s="1"/>
  <c r="D4996" i="23" s="1"/>
  <c r="C5003" i="23"/>
  <c r="C5013" i="23" s="1"/>
  <c r="C4995" i="23" s="1"/>
  <c r="B5003" i="23"/>
  <c r="B5013" i="23" s="1"/>
  <c r="E4997" i="23"/>
  <c r="D4997" i="23"/>
  <c r="C4997" i="23"/>
  <c r="B4996" i="23"/>
  <c r="E4983" i="23"/>
  <c r="D4983" i="23"/>
  <c r="C4983" i="23"/>
  <c r="E4978" i="23"/>
  <c r="E4988" i="23" s="1"/>
  <c r="D4978" i="23"/>
  <c r="C4978" i="23"/>
  <c r="B4978" i="23"/>
  <c r="B4988" i="23" s="1"/>
  <c r="E4973" i="23"/>
  <c r="D4973" i="23"/>
  <c r="C4973" i="23"/>
  <c r="E4972" i="23"/>
  <c r="D4972" i="23"/>
  <c r="C4972" i="23"/>
  <c r="E4971" i="23"/>
  <c r="E4974" i="23" s="1"/>
  <c r="D4971" i="23"/>
  <c r="C4971" i="23"/>
  <c r="C4974" i="23" s="1"/>
  <c r="B4971" i="23"/>
  <c r="E4958" i="23"/>
  <c r="E4963" i="23" s="1"/>
  <c r="D4958" i="23"/>
  <c r="C4958" i="23"/>
  <c r="C4963" i="23" s="1"/>
  <c r="C4945" i="23" s="1"/>
  <c r="B4958" i="23"/>
  <c r="B4963" i="23" s="1"/>
  <c r="D4953" i="23"/>
  <c r="D4963" i="23" s="1"/>
  <c r="D4945" i="23" s="1"/>
  <c r="C4953" i="23"/>
  <c r="E4947" i="23"/>
  <c r="D4947" i="23"/>
  <c r="C4947" i="23"/>
  <c r="E4946" i="23"/>
  <c r="B4946" i="23"/>
  <c r="E4933" i="23"/>
  <c r="D4933" i="23"/>
  <c r="C4933" i="23"/>
  <c r="B4933" i="23"/>
  <c r="E4928" i="23"/>
  <c r="E4938" i="23" s="1"/>
  <c r="E4920" i="23" s="1"/>
  <c r="E4921" i="23" s="1"/>
  <c r="D4928" i="23"/>
  <c r="D4938" i="23" s="1"/>
  <c r="D4920" i="23" s="1"/>
  <c r="E4923" i="23" s="1"/>
  <c r="C4928" i="23"/>
  <c r="C4938" i="23" s="1"/>
  <c r="B4928" i="23"/>
  <c r="B4938" i="23" s="1"/>
  <c r="B4920" i="23" s="1"/>
  <c r="B4921" i="23" s="1"/>
  <c r="E4922" i="23"/>
  <c r="D4922" i="23"/>
  <c r="C4922" i="23"/>
  <c r="C4920" i="23"/>
  <c r="C4921" i="23" s="1"/>
  <c r="E4908" i="23"/>
  <c r="D4908" i="23"/>
  <c r="C4908" i="23"/>
  <c r="B4908" i="23"/>
  <c r="E4903" i="23"/>
  <c r="E4913" i="23" s="1"/>
  <c r="E4895" i="23" s="1"/>
  <c r="D4903" i="23"/>
  <c r="D4913" i="23" s="1"/>
  <c r="D4895" i="23" s="1"/>
  <c r="D4896" i="23" s="1"/>
  <c r="C4903" i="23"/>
  <c r="C4913" i="23" s="1"/>
  <c r="C4895" i="23" s="1"/>
  <c r="B4903" i="23"/>
  <c r="B4913" i="23" s="1"/>
  <c r="B4895" i="23" s="1"/>
  <c r="B4896" i="23" s="1"/>
  <c r="E4897" i="23"/>
  <c r="D4897" i="23"/>
  <c r="C4897" i="23"/>
  <c r="D4888" i="23"/>
  <c r="D4870" i="23" s="1"/>
  <c r="E4883" i="23"/>
  <c r="D4883" i="23"/>
  <c r="C4883" i="23"/>
  <c r="B4883" i="23"/>
  <c r="E4878" i="23"/>
  <c r="E4888" i="23" s="1"/>
  <c r="D4878" i="23"/>
  <c r="C4878" i="23"/>
  <c r="C4888" i="23" s="1"/>
  <c r="C4870" i="23" s="1"/>
  <c r="B4878" i="23"/>
  <c r="B4888" i="23" s="1"/>
  <c r="B4870" i="23" s="1"/>
  <c r="E4872" i="23"/>
  <c r="D4872" i="23"/>
  <c r="C4872" i="23"/>
  <c r="E4871" i="23"/>
  <c r="C4871" i="23"/>
  <c r="E4870" i="23"/>
  <c r="E4858" i="23"/>
  <c r="D4858" i="23"/>
  <c r="C4858" i="23"/>
  <c r="B4858" i="23"/>
  <c r="E4853" i="23"/>
  <c r="E4863" i="23" s="1"/>
  <c r="E4845" i="23" s="1"/>
  <c r="D4853" i="23"/>
  <c r="D4863" i="23" s="1"/>
  <c r="D4845" i="23" s="1"/>
  <c r="C4853" i="23"/>
  <c r="C4863" i="23" s="1"/>
  <c r="C4845" i="23" s="1"/>
  <c r="B4853" i="23"/>
  <c r="B4863" i="23" s="1"/>
  <c r="B4845" i="23" s="1"/>
  <c r="E4847" i="23"/>
  <c r="D4847" i="23"/>
  <c r="C4847" i="23"/>
  <c r="B4846" i="23"/>
  <c r="D4838" i="23"/>
  <c r="D4820" i="23" s="1"/>
  <c r="E4833" i="23"/>
  <c r="D4833" i="23"/>
  <c r="C4833" i="23"/>
  <c r="B4833" i="23"/>
  <c r="E4828" i="23"/>
  <c r="E4838" i="23" s="1"/>
  <c r="E4820" i="23" s="1"/>
  <c r="D4828" i="23"/>
  <c r="C4828" i="23"/>
  <c r="C4838" i="23" s="1"/>
  <c r="C4820" i="23" s="1"/>
  <c r="C4821" i="23" s="1"/>
  <c r="B4828" i="23"/>
  <c r="B4838" i="23" s="1"/>
  <c r="B4820" i="23" s="1"/>
  <c r="B4821" i="23" s="1"/>
  <c r="E4822" i="23"/>
  <c r="D4822" i="23"/>
  <c r="C4822" i="23"/>
  <c r="E4813" i="23"/>
  <c r="E4795" i="23" s="1"/>
  <c r="E4808" i="23"/>
  <c r="D4808" i="23"/>
  <c r="C4808" i="23"/>
  <c r="B4808" i="23"/>
  <c r="E4803" i="23"/>
  <c r="D4803" i="23"/>
  <c r="D4813" i="23" s="1"/>
  <c r="D4795" i="23" s="1"/>
  <c r="C4803" i="23"/>
  <c r="C4813" i="23" s="1"/>
  <c r="C4795" i="23" s="1"/>
  <c r="B4803" i="23"/>
  <c r="B4813" i="23" s="1"/>
  <c r="B4795" i="23" s="1"/>
  <c r="B4796" i="23" s="1"/>
  <c r="E4797" i="23"/>
  <c r="D4797" i="23"/>
  <c r="C4797" i="23"/>
  <c r="E4783" i="23"/>
  <c r="D4783" i="23"/>
  <c r="C4783" i="23"/>
  <c r="B4783" i="23"/>
  <c r="E4778" i="23"/>
  <c r="E4788" i="23" s="1"/>
  <c r="E4770" i="23" s="1"/>
  <c r="D4778" i="23"/>
  <c r="D4788" i="23" s="1"/>
  <c r="D4770" i="23" s="1"/>
  <c r="C4778" i="23"/>
  <c r="C4788" i="23" s="1"/>
  <c r="C4770" i="23" s="1"/>
  <c r="C4771" i="23" s="1"/>
  <c r="C4774" i="23" s="1"/>
  <c r="B4778" i="23"/>
  <c r="B4788" i="23" s="1"/>
  <c r="E4772" i="23"/>
  <c r="D4772" i="23"/>
  <c r="C4772" i="23"/>
  <c r="B4770" i="23"/>
  <c r="B4771" i="23" s="1"/>
  <c r="D4763" i="23"/>
  <c r="D4745" i="23" s="1"/>
  <c r="D4746" i="23" s="1"/>
  <c r="E4758" i="23"/>
  <c r="D4758" i="23"/>
  <c r="C4758" i="23"/>
  <c r="B4758" i="23"/>
  <c r="E4753" i="23"/>
  <c r="E4763" i="23" s="1"/>
  <c r="E4745" i="23" s="1"/>
  <c r="D4753" i="23"/>
  <c r="C4753" i="23"/>
  <c r="C4763" i="23" s="1"/>
  <c r="B4753" i="23"/>
  <c r="B4763" i="23" s="1"/>
  <c r="B4745" i="23" s="1"/>
  <c r="B4746" i="23" s="1"/>
  <c r="E4747" i="23"/>
  <c r="D4747" i="23"/>
  <c r="C4747" i="23"/>
  <c r="C4745" i="23"/>
  <c r="C4746" i="23" s="1"/>
  <c r="E4733" i="23"/>
  <c r="D4733" i="23"/>
  <c r="C4733" i="23"/>
  <c r="B4733" i="23"/>
  <c r="E4728" i="23"/>
  <c r="E4738" i="23" s="1"/>
  <c r="E4720" i="23" s="1"/>
  <c r="E4721" i="23" s="1"/>
  <c r="D4728" i="23"/>
  <c r="D4738" i="23" s="1"/>
  <c r="D4720" i="23" s="1"/>
  <c r="C4728" i="23"/>
  <c r="C4738" i="23" s="1"/>
  <c r="C4720" i="23" s="1"/>
  <c r="B4728" i="23"/>
  <c r="B4738" i="23" s="1"/>
  <c r="B4720" i="23" s="1"/>
  <c r="B4721" i="23" s="1"/>
  <c r="E4722" i="23"/>
  <c r="D4722" i="23"/>
  <c r="C4722" i="23"/>
  <c r="E4708" i="23"/>
  <c r="D4708" i="23"/>
  <c r="C4708" i="23"/>
  <c r="B4708" i="23"/>
  <c r="E4703" i="23"/>
  <c r="E4713" i="23" s="1"/>
  <c r="E4695" i="23" s="1"/>
  <c r="E4696" i="23" s="1"/>
  <c r="D4703" i="23"/>
  <c r="D4713" i="23" s="1"/>
  <c r="C4703" i="23"/>
  <c r="C4713" i="23" s="1"/>
  <c r="C4695" i="23" s="1"/>
  <c r="C4696" i="23" s="1"/>
  <c r="B4703" i="23"/>
  <c r="B4713" i="23" s="1"/>
  <c r="B4695" i="23" s="1"/>
  <c r="E4697" i="23"/>
  <c r="D4697" i="23"/>
  <c r="C4697" i="23"/>
  <c r="D4695" i="23"/>
  <c r="E4683" i="23"/>
  <c r="D4683" i="23"/>
  <c r="C4683" i="23"/>
  <c r="B4683" i="23"/>
  <c r="E4678" i="23"/>
  <c r="E4688" i="23" s="1"/>
  <c r="E4670" i="23" s="1"/>
  <c r="D4678" i="23"/>
  <c r="D4688" i="23" s="1"/>
  <c r="D4670" i="23" s="1"/>
  <c r="D4671" i="23" s="1"/>
  <c r="C4678" i="23"/>
  <c r="C4688" i="23" s="1"/>
  <c r="C4670" i="23" s="1"/>
  <c r="B4678" i="23"/>
  <c r="B4688" i="23" s="1"/>
  <c r="B4670" i="23" s="1"/>
  <c r="B4671" i="23" s="1"/>
  <c r="E4672" i="23"/>
  <c r="D4672" i="23"/>
  <c r="C4672" i="23"/>
  <c r="E4658" i="23"/>
  <c r="D4658" i="23"/>
  <c r="C4658" i="23"/>
  <c r="B4658" i="23"/>
  <c r="E4653" i="23"/>
  <c r="E4663" i="23" s="1"/>
  <c r="E4645" i="23" s="1"/>
  <c r="E4646" i="23" s="1"/>
  <c r="D4653" i="23"/>
  <c r="D4663" i="23" s="1"/>
  <c r="D4645" i="23" s="1"/>
  <c r="E4648" i="23" s="1"/>
  <c r="C4653" i="23"/>
  <c r="C4663" i="23" s="1"/>
  <c r="C4645" i="23" s="1"/>
  <c r="B4653" i="23"/>
  <c r="B4663" i="23" s="1"/>
  <c r="B4645" i="23" s="1"/>
  <c r="B4646" i="23" s="1"/>
  <c r="E4647" i="23"/>
  <c r="D4647" i="23"/>
  <c r="C4647" i="23"/>
  <c r="E4638" i="23"/>
  <c r="E4620" i="23" s="1"/>
  <c r="E4633" i="23"/>
  <c r="D4633" i="23"/>
  <c r="C4633" i="23"/>
  <c r="B4633" i="23"/>
  <c r="E4628" i="23"/>
  <c r="D4628" i="23"/>
  <c r="D4638" i="23" s="1"/>
  <c r="D4620" i="23" s="1"/>
  <c r="C4628" i="23"/>
  <c r="C4638" i="23" s="1"/>
  <c r="C4620" i="23" s="1"/>
  <c r="B4628" i="23"/>
  <c r="B4638" i="23" s="1"/>
  <c r="B4620" i="23" s="1"/>
  <c r="B4621" i="23" s="1"/>
  <c r="E4622" i="23"/>
  <c r="D4622" i="23"/>
  <c r="C4622" i="23"/>
  <c r="E4608" i="23"/>
  <c r="D4608" i="23"/>
  <c r="C4608" i="23"/>
  <c r="B4608" i="23"/>
  <c r="E4603" i="23"/>
  <c r="E4613" i="23" s="1"/>
  <c r="D4603" i="23"/>
  <c r="D4613" i="23" s="1"/>
  <c r="D4595" i="23" s="1"/>
  <c r="C4603" i="23"/>
  <c r="C4613" i="23" s="1"/>
  <c r="C4595" i="23" s="1"/>
  <c r="B4603" i="23"/>
  <c r="B4613" i="23" s="1"/>
  <c r="B4595" i="23" s="1"/>
  <c r="B4596" i="23" s="1"/>
  <c r="E4597" i="23"/>
  <c r="D4597" i="23"/>
  <c r="C4597" i="23"/>
  <c r="E4595" i="23"/>
  <c r="E4596" i="23" s="1"/>
  <c r="E4583" i="23"/>
  <c r="D4583" i="23"/>
  <c r="C4583" i="23"/>
  <c r="C4588" i="23" s="1"/>
  <c r="C4570" i="23" s="1"/>
  <c r="B4583" i="23"/>
  <c r="B4588" i="23" s="1"/>
  <c r="B4570" i="23" s="1"/>
  <c r="B4571" i="23" s="1"/>
  <c r="E4578" i="23"/>
  <c r="E4588" i="23" s="1"/>
  <c r="E4570" i="23" s="1"/>
  <c r="D4578" i="23"/>
  <c r="D4588" i="23" s="1"/>
  <c r="D4570" i="23" s="1"/>
  <c r="E4572" i="23"/>
  <c r="D4572" i="23"/>
  <c r="C4572" i="23"/>
  <c r="E4558" i="23"/>
  <c r="D4558" i="23"/>
  <c r="D4563" i="23" s="1"/>
  <c r="C4558" i="23"/>
  <c r="B4558" i="23"/>
  <c r="B4563" i="23" s="1"/>
  <c r="E4553" i="23"/>
  <c r="E4563" i="23" s="1"/>
  <c r="E4545" i="23" s="1"/>
  <c r="C4553" i="23"/>
  <c r="D4549" i="23"/>
  <c r="D4548" i="23"/>
  <c r="C4548" i="23"/>
  <c r="E4547" i="23"/>
  <c r="D4547" i="23"/>
  <c r="C4547" i="23"/>
  <c r="D4546" i="23"/>
  <c r="C4546" i="23"/>
  <c r="B4546" i="23"/>
  <c r="E4533" i="23"/>
  <c r="D4533" i="23"/>
  <c r="C4533" i="23"/>
  <c r="B4533" i="23"/>
  <c r="C4529" i="23"/>
  <c r="C4528" i="23" s="1"/>
  <c r="E4528" i="23"/>
  <c r="D4528" i="23"/>
  <c r="B4528" i="23"/>
  <c r="E4522" i="23"/>
  <c r="D4522" i="23"/>
  <c r="C4522" i="23"/>
  <c r="E4508" i="23"/>
  <c r="D4508" i="23"/>
  <c r="C4508" i="23"/>
  <c r="B4508" i="23"/>
  <c r="C4504" i="23"/>
  <c r="C4503" i="23" s="1"/>
  <c r="C4513" i="23" s="1"/>
  <c r="E4503" i="23"/>
  <c r="D4503" i="23"/>
  <c r="B4503" i="23"/>
  <c r="E4498" i="23"/>
  <c r="E4497" i="23"/>
  <c r="D4497" i="23"/>
  <c r="C4497" i="23"/>
  <c r="E4496" i="23"/>
  <c r="D4496" i="23"/>
  <c r="E4480" i="23"/>
  <c r="D4480" i="23"/>
  <c r="C4480" i="23"/>
  <c r="B4480" i="23"/>
  <c r="E4475" i="23"/>
  <c r="E4485" i="23" s="1"/>
  <c r="E4467" i="23" s="1"/>
  <c r="D4475" i="23"/>
  <c r="D4485" i="23" s="1"/>
  <c r="D4467" i="23" s="1"/>
  <c r="C4475" i="23"/>
  <c r="C4485" i="23" s="1"/>
  <c r="C4467" i="23" s="1"/>
  <c r="C4468" i="23" s="1"/>
  <c r="B4475" i="23"/>
  <c r="B4485" i="23" s="1"/>
  <c r="B4467" i="23" s="1"/>
  <c r="B4468" i="23" s="1"/>
  <c r="E4469" i="23"/>
  <c r="D4469" i="23"/>
  <c r="C4469" i="23"/>
  <c r="E4455" i="23"/>
  <c r="D4455" i="23"/>
  <c r="C4455" i="23"/>
  <c r="B4455" i="23"/>
  <c r="E4450" i="23"/>
  <c r="E4460" i="23" s="1"/>
  <c r="E4442" i="23" s="1"/>
  <c r="E4443" i="23" s="1"/>
  <c r="D4450" i="23"/>
  <c r="D4460" i="23" s="1"/>
  <c r="C4450" i="23"/>
  <c r="C4460" i="23" s="1"/>
  <c r="C4442" i="23" s="1"/>
  <c r="B4450" i="23"/>
  <c r="B4460" i="23" s="1"/>
  <c r="B4442" i="23" s="1"/>
  <c r="B4443" i="23" s="1"/>
  <c r="E4444" i="23"/>
  <c r="D4444" i="23"/>
  <c r="C4444" i="23"/>
  <c r="D4442" i="23"/>
  <c r="C4435" i="23"/>
  <c r="C4417" i="23" s="1"/>
  <c r="E4430" i="23"/>
  <c r="D4430" i="23"/>
  <c r="C4430" i="23"/>
  <c r="B4430" i="23"/>
  <c r="E4425" i="23"/>
  <c r="E4435" i="23" s="1"/>
  <c r="D4425" i="23"/>
  <c r="D4435" i="23" s="1"/>
  <c r="C4425" i="23"/>
  <c r="B4425" i="23"/>
  <c r="B4435" i="23" s="1"/>
  <c r="B4417" i="23" s="1"/>
  <c r="B4418" i="23" s="1"/>
  <c r="E4420" i="23"/>
  <c r="E4419" i="23"/>
  <c r="D4419" i="23"/>
  <c r="C4419" i="23"/>
  <c r="E4418" i="23"/>
  <c r="D4418" i="23"/>
  <c r="E4405" i="23"/>
  <c r="D4405" i="23"/>
  <c r="C4405" i="23"/>
  <c r="B4405" i="23"/>
  <c r="E4400" i="23"/>
  <c r="E4410" i="23" s="1"/>
  <c r="E4392" i="23" s="1"/>
  <c r="D4400" i="23"/>
  <c r="C4400" i="23"/>
  <c r="C4410" i="23" s="1"/>
  <c r="C4392" i="23" s="1"/>
  <c r="C4393" i="23" s="1"/>
  <c r="B4400" i="23"/>
  <c r="B4410" i="23" s="1"/>
  <c r="B4392" i="23" s="1"/>
  <c r="B4393" i="23" s="1"/>
  <c r="E4394" i="23"/>
  <c r="D4394" i="23"/>
  <c r="C4394" i="23"/>
  <c r="E4385" i="23"/>
  <c r="E4367" i="23" s="1"/>
  <c r="E4380" i="23"/>
  <c r="D4380" i="23"/>
  <c r="C4380" i="23"/>
  <c r="B4380" i="23"/>
  <c r="E4375" i="23"/>
  <c r="D4375" i="23"/>
  <c r="D4385" i="23" s="1"/>
  <c r="D4367" i="23" s="1"/>
  <c r="C4375" i="23"/>
  <c r="C4385" i="23" s="1"/>
  <c r="B4375" i="23"/>
  <c r="B4385" i="23" s="1"/>
  <c r="B4367" i="23" s="1"/>
  <c r="E4369" i="23"/>
  <c r="D4369" i="23"/>
  <c r="C4369" i="23"/>
  <c r="C4368" i="23"/>
  <c r="E4355" i="23"/>
  <c r="D4355" i="23"/>
  <c r="C4355" i="23"/>
  <c r="B4355" i="23"/>
  <c r="E4350" i="23"/>
  <c r="E4360" i="23" s="1"/>
  <c r="E4342" i="23" s="1"/>
  <c r="D4350" i="23"/>
  <c r="D4360" i="23" s="1"/>
  <c r="D4342" i="23" s="1"/>
  <c r="D4343" i="23" s="1"/>
  <c r="C4350" i="23"/>
  <c r="C4360" i="23" s="1"/>
  <c r="C4342" i="23" s="1"/>
  <c r="B4350" i="23"/>
  <c r="B4360" i="23" s="1"/>
  <c r="B4342" i="23" s="1"/>
  <c r="B4343" i="23" s="1"/>
  <c r="E4344" i="23"/>
  <c r="D4344" i="23"/>
  <c r="C4344" i="23"/>
  <c r="E4330" i="23"/>
  <c r="D4330" i="23"/>
  <c r="B4330" i="23"/>
  <c r="E4325" i="23"/>
  <c r="D4325" i="23"/>
  <c r="C4325" i="23"/>
  <c r="C4335" i="23" s="1"/>
  <c r="B4325" i="23"/>
  <c r="B4335" i="23" s="1"/>
  <c r="B4317" i="23" s="1"/>
  <c r="E4319" i="23"/>
  <c r="D4319" i="23"/>
  <c r="C4319" i="23"/>
  <c r="C4318" i="23"/>
  <c r="E4305" i="23"/>
  <c r="D4305" i="23"/>
  <c r="C4305" i="23"/>
  <c r="B4305" i="23"/>
  <c r="E4300" i="23"/>
  <c r="E4310" i="23" s="1"/>
  <c r="E4292" i="23" s="1"/>
  <c r="D4300" i="23"/>
  <c r="D4310" i="23" s="1"/>
  <c r="D4292" i="23" s="1"/>
  <c r="D4293" i="23" s="1"/>
  <c r="C4300" i="23"/>
  <c r="C4310" i="23" s="1"/>
  <c r="C4292" i="23" s="1"/>
  <c r="B4300" i="23"/>
  <c r="B4310" i="23" s="1"/>
  <c r="E4294" i="23"/>
  <c r="D4294" i="23"/>
  <c r="C4294" i="23"/>
  <c r="B4292" i="23"/>
  <c r="B4293" i="23" s="1"/>
  <c r="E4280" i="23"/>
  <c r="D4280" i="23"/>
  <c r="C4280" i="23"/>
  <c r="B4280" i="23"/>
  <c r="E4275" i="23"/>
  <c r="E4285" i="23" s="1"/>
  <c r="E4267" i="23" s="1"/>
  <c r="E4268" i="23" s="1"/>
  <c r="D4275" i="23"/>
  <c r="D4285" i="23" s="1"/>
  <c r="D4267" i="23" s="1"/>
  <c r="C4275" i="23"/>
  <c r="C4285" i="23" s="1"/>
  <c r="C4267" i="23" s="1"/>
  <c r="B4275" i="23"/>
  <c r="B4285" i="23" s="1"/>
  <c r="B4267" i="23" s="1"/>
  <c r="B4268" i="23" s="1"/>
  <c r="E4269" i="23"/>
  <c r="D4269" i="23"/>
  <c r="C4269" i="23"/>
  <c r="E4255" i="23"/>
  <c r="D4255" i="23"/>
  <c r="C4255" i="23"/>
  <c r="B4255" i="23"/>
  <c r="E4250" i="23"/>
  <c r="E4260" i="23" s="1"/>
  <c r="E4242" i="23" s="1"/>
  <c r="D4250" i="23"/>
  <c r="D4260" i="23" s="1"/>
  <c r="D4242" i="23" s="1"/>
  <c r="C4250" i="23"/>
  <c r="C4260" i="23" s="1"/>
  <c r="C4242" i="23" s="1"/>
  <c r="B4250" i="23"/>
  <c r="E4244" i="23"/>
  <c r="D4244" i="23"/>
  <c r="C4244" i="23"/>
  <c r="E4230" i="23"/>
  <c r="D4230" i="23"/>
  <c r="B4230" i="23"/>
  <c r="E4225" i="23"/>
  <c r="D4225" i="23"/>
  <c r="C4225" i="23"/>
  <c r="C4235" i="23" s="1"/>
  <c r="B4225" i="23"/>
  <c r="B4235" i="23" s="1"/>
  <c r="B4217" i="23" s="1"/>
  <c r="E4219" i="23"/>
  <c r="D4219" i="23"/>
  <c r="C4219" i="23"/>
  <c r="C4218" i="23"/>
  <c r="E4205" i="23"/>
  <c r="D4205" i="23"/>
  <c r="C4205" i="23"/>
  <c r="B4205" i="23"/>
  <c r="E4200" i="23"/>
  <c r="E4210" i="23" s="1"/>
  <c r="D4200" i="23"/>
  <c r="D4210" i="23" s="1"/>
  <c r="C4200" i="23"/>
  <c r="C4210" i="23" s="1"/>
  <c r="C4192" i="23" s="1"/>
  <c r="B4200" i="23"/>
  <c r="B4210" i="23" s="1"/>
  <c r="B4192" i="23" s="1"/>
  <c r="B4193" i="23" s="1"/>
  <c r="E4195" i="23"/>
  <c r="E4194" i="23"/>
  <c r="D4194" i="23"/>
  <c r="C4194" i="23"/>
  <c r="E4193" i="23"/>
  <c r="D4193" i="23"/>
  <c r="E4180" i="23"/>
  <c r="D4180" i="23"/>
  <c r="C4180" i="23"/>
  <c r="B4180" i="23"/>
  <c r="E4175" i="23"/>
  <c r="E4185" i="23" s="1"/>
  <c r="D4175" i="23"/>
  <c r="D4185" i="23" s="1"/>
  <c r="C4175" i="23"/>
  <c r="C4185" i="23" s="1"/>
  <c r="B4175" i="23"/>
  <c r="B4185" i="23" s="1"/>
  <c r="B4167" i="23" s="1"/>
  <c r="E4170" i="23"/>
  <c r="D4170" i="23"/>
  <c r="E4169" i="23"/>
  <c r="D4169" i="23"/>
  <c r="C4169" i="23"/>
  <c r="E4168" i="23"/>
  <c r="D4168" i="23"/>
  <c r="C4168" i="23"/>
  <c r="E4154" i="23"/>
  <c r="D4154" i="23"/>
  <c r="C4154" i="23"/>
  <c r="B4154" i="23"/>
  <c r="E4149" i="23"/>
  <c r="E4159" i="23" s="1"/>
  <c r="E4141" i="23" s="1"/>
  <c r="D4149" i="23"/>
  <c r="D4159" i="23" s="1"/>
  <c r="D4141" i="23" s="1"/>
  <c r="C4149" i="23"/>
  <c r="C4159" i="23" s="1"/>
  <c r="C4141" i="23" s="1"/>
  <c r="C4142" i="23" s="1"/>
  <c r="C4145" i="23" s="1"/>
  <c r="B4149" i="23"/>
  <c r="B4159" i="23" s="1"/>
  <c r="B4141" i="23" s="1"/>
  <c r="B4142" i="23" s="1"/>
  <c r="E4143" i="23"/>
  <c r="D4143" i="23"/>
  <c r="C4143" i="23"/>
  <c r="E4129" i="23"/>
  <c r="D4129" i="23"/>
  <c r="B4129" i="23"/>
  <c r="E4124" i="23"/>
  <c r="D4124" i="23"/>
  <c r="C4124" i="23"/>
  <c r="C4134" i="23" s="1"/>
  <c r="C4116" i="23" s="1"/>
  <c r="C4117" i="23" s="1"/>
  <c r="B4124" i="23"/>
  <c r="B4134" i="23" s="1"/>
  <c r="B4116" i="23" s="1"/>
  <c r="B4117" i="23" s="1"/>
  <c r="C4119" i="23"/>
  <c r="E4118" i="23"/>
  <c r="D4118" i="23"/>
  <c r="C4118" i="23"/>
  <c r="C4104" i="23"/>
  <c r="B4104" i="23"/>
  <c r="B5796" i="23" s="1"/>
  <c r="E4103" i="23"/>
  <c r="D4103" i="23"/>
  <c r="C4103" i="23"/>
  <c r="B4103" i="23"/>
  <c r="E4098" i="23"/>
  <c r="E4108" i="23" s="1"/>
  <c r="E4090" i="23" s="1"/>
  <c r="D4098" i="23"/>
  <c r="D4108" i="23" s="1"/>
  <c r="C4098" i="23"/>
  <c r="C4108" i="23" s="1"/>
  <c r="C4090" i="23" s="1"/>
  <c r="B4098" i="23"/>
  <c r="B4108" i="23" s="1"/>
  <c r="B4090" i="23" s="1"/>
  <c r="B4091" i="23" s="1"/>
  <c r="E4092" i="23"/>
  <c r="D4092" i="23"/>
  <c r="C4092" i="23"/>
  <c r="D4090" i="23"/>
  <c r="D4091" i="23" s="1"/>
  <c r="E4078" i="23"/>
  <c r="D4078" i="23"/>
  <c r="D4065" i="23" s="1"/>
  <c r="C4078" i="23"/>
  <c r="C4065" i="23" s="1"/>
  <c r="C4066" i="23" s="1"/>
  <c r="B4078" i="23"/>
  <c r="B4065" i="23" s="1"/>
  <c r="E4073" i="23"/>
  <c r="E4083" i="23" s="1"/>
  <c r="D4073" i="23"/>
  <c r="D4083" i="23" s="1"/>
  <c r="C4073" i="23"/>
  <c r="C4083" i="23" s="1"/>
  <c r="B4073" i="23"/>
  <c r="B4083" i="23" s="1"/>
  <c r="E4067" i="23"/>
  <c r="D4067" i="23"/>
  <c r="C4067" i="23"/>
  <c r="E4065" i="23"/>
  <c r="E4066" i="23" s="1"/>
  <c r="E4053" i="23"/>
  <c r="D4053" i="23"/>
  <c r="C4053" i="23"/>
  <c r="B4053" i="23"/>
  <c r="E4048" i="23"/>
  <c r="E4058" i="23" s="1"/>
  <c r="D4048" i="23"/>
  <c r="D4058" i="23" s="1"/>
  <c r="C4048" i="23"/>
  <c r="C4058" i="23" s="1"/>
  <c r="C4040" i="23" s="1"/>
  <c r="D4043" i="23" s="1"/>
  <c r="B4048" i="23"/>
  <c r="B4058" i="23" s="1"/>
  <c r="B4040" i="23" s="1"/>
  <c r="B4041" i="23" s="1"/>
  <c r="E4043" i="23"/>
  <c r="E4042" i="23"/>
  <c r="D4042" i="23"/>
  <c r="C4042" i="23"/>
  <c r="E4041" i="23"/>
  <c r="E4044" i="23" s="1"/>
  <c r="D4041" i="23"/>
  <c r="E4028" i="23"/>
  <c r="D4028" i="23"/>
  <c r="C4028" i="23"/>
  <c r="B4028" i="23"/>
  <c r="E4023" i="23"/>
  <c r="E4033" i="23" s="1"/>
  <c r="D4023" i="23"/>
  <c r="D4033" i="23" s="1"/>
  <c r="C4023" i="23"/>
  <c r="C4033" i="23" s="1"/>
  <c r="C4015" i="23" s="1"/>
  <c r="B4023" i="23"/>
  <c r="B4033" i="23" s="1"/>
  <c r="B4015" i="23" s="1"/>
  <c r="B4016" i="23" s="1"/>
  <c r="E4018" i="23"/>
  <c r="E4017" i="23"/>
  <c r="D4017" i="23"/>
  <c r="C4017" i="23"/>
  <c r="E4016" i="23"/>
  <c r="E4019" i="23" s="1"/>
  <c r="D4016" i="23"/>
  <c r="E4003" i="23"/>
  <c r="D4003" i="23"/>
  <c r="C4003" i="23"/>
  <c r="B4003" i="23"/>
  <c r="E3998" i="23"/>
  <c r="E4008" i="23" s="1"/>
  <c r="D3998" i="23"/>
  <c r="D4008" i="23" s="1"/>
  <c r="C3998" i="23"/>
  <c r="C4008" i="23" s="1"/>
  <c r="C3990" i="23" s="1"/>
  <c r="C3991" i="23" s="1"/>
  <c r="B3998" i="23"/>
  <c r="E3993" i="23"/>
  <c r="E3992" i="23"/>
  <c r="D3992" i="23"/>
  <c r="C3992" i="23"/>
  <c r="E3991" i="23"/>
  <c r="D3991" i="23"/>
  <c r="E3994" i="23" s="1"/>
  <c r="B3991" i="23"/>
  <c r="B3990" i="23"/>
  <c r="E3978" i="23"/>
  <c r="D3978" i="23"/>
  <c r="C3978" i="23"/>
  <c r="B3978" i="23"/>
  <c r="E3973" i="23"/>
  <c r="E3983" i="23" s="1"/>
  <c r="D3973" i="23"/>
  <c r="D3983" i="23" s="1"/>
  <c r="C3973" i="23"/>
  <c r="C3983" i="23" s="1"/>
  <c r="C3965" i="23" s="1"/>
  <c r="D3968" i="23" s="1"/>
  <c r="B3973" i="23"/>
  <c r="B3983" i="23" s="1"/>
  <c r="B3965" i="23" s="1"/>
  <c r="E3968" i="23"/>
  <c r="E3967" i="23"/>
  <c r="D3967" i="23"/>
  <c r="C3967" i="23"/>
  <c r="E3966" i="23"/>
  <c r="E3969" i="23" s="1"/>
  <c r="D3966" i="23"/>
  <c r="B3966" i="23"/>
  <c r="E3953" i="23"/>
  <c r="D3953" i="23"/>
  <c r="C3953" i="23"/>
  <c r="B3953" i="23"/>
  <c r="E3948" i="23"/>
  <c r="E3958" i="23" s="1"/>
  <c r="D3948" i="23"/>
  <c r="D3958" i="23" s="1"/>
  <c r="C3948" i="23"/>
  <c r="C3958" i="23" s="1"/>
  <c r="C3940" i="23" s="1"/>
  <c r="B3948" i="23"/>
  <c r="B3958" i="23" s="1"/>
  <c r="B3940" i="23" s="1"/>
  <c r="B3941" i="23" s="1"/>
  <c r="E3943" i="23"/>
  <c r="C3943" i="23"/>
  <c r="E3942" i="23"/>
  <c r="D3942" i="23"/>
  <c r="C3942" i="23"/>
  <c r="E3941" i="23"/>
  <c r="E3944" i="23" s="1"/>
  <c r="D3941" i="23"/>
  <c r="E3928" i="23"/>
  <c r="D3928" i="23"/>
  <c r="C3928" i="23"/>
  <c r="B3928" i="23"/>
  <c r="E3923" i="23"/>
  <c r="E3933" i="23" s="1"/>
  <c r="D3923" i="23"/>
  <c r="D3933" i="23" s="1"/>
  <c r="C3923" i="23"/>
  <c r="C3933" i="23" s="1"/>
  <c r="C3915" i="23" s="1"/>
  <c r="B3923" i="23"/>
  <c r="B3933" i="23" s="1"/>
  <c r="E3918" i="23"/>
  <c r="E3917" i="23"/>
  <c r="D3917" i="23"/>
  <c r="C3917" i="23"/>
  <c r="E3916" i="23"/>
  <c r="D3916" i="23"/>
  <c r="B3915" i="23"/>
  <c r="B3916" i="23" s="1"/>
  <c r="E3903" i="23"/>
  <c r="D3903" i="23"/>
  <c r="C3903" i="23"/>
  <c r="B3903" i="23"/>
  <c r="E3898" i="23"/>
  <c r="E3908" i="23" s="1"/>
  <c r="D3898" i="23"/>
  <c r="D3908" i="23" s="1"/>
  <c r="C3898" i="23"/>
  <c r="C3908" i="23" s="1"/>
  <c r="C3890" i="23" s="1"/>
  <c r="D3893" i="23" s="1"/>
  <c r="B3898" i="23"/>
  <c r="B3908" i="23" s="1"/>
  <c r="B3890" i="23" s="1"/>
  <c r="B3891" i="23" s="1"/>
  <c r="E3893" i="23"/>
  <c r="E3892" i="23"/>
  <c r="D3892" i="23"/>
  <c r="C3892" i="23"/>
  <c r="E3891" i="23"/>
  <c r="E3894" i="23" s="1"/>
  <c r="D3891" i="23"/>
  <c r="E3878" i="23"/>
  <c r="D3878" i="23"/>
  <c r="C3878" i="23"/>
  <c r="B3878" i="23"/>
  <c r="E3873" i="23"/>
  <c r="E3883" i="23" s="1"/>
  <c r="D3873" i="23"/>
  <c r="D3883" i="23" s="1"/>
  <c r="D3865" i="23" s="1"/>
  <c r="D3868" i="23" s="1"/>
  <c r="C3873" i="23"/>
  <c r="C3883" i="23" s="1"/>
  <c r="C3865" i="23" s="1"/>
  <c r="B3873" i="23"/>
  <c r="B3883" i="23" s="1"/>
  <c r="B3865" i="23" s="1"/>
  <c r="B3866" i="23" s="1"/>
  <c r="E3867" i="23"/>
  <c r="D3867" i="23"/>
  <c r="C3867" i="23"/>
  <c r="E3866" i="23"/>
  <c r="E3853" i="23"/>
  <c r="C3853" i="23"/>
  <c r="E3848" i="23"/>
  <c r="E3840" i="23" s="1"/>
  <c r="D3848" i="23"/>
  <c r="D3858" i="23" s="1"/>
  <c r="C3848" i="23"/>
  <c r="B3848" i="23"/>
  <c r="E3842" i="23"/>
  <c r="D3842" i="23"/>
  <c r="C3842" i="23"/>
  <c r="D3840" i="23"/>
  <c r="E3828" i="23"/>
  <c r="D3828" i="23"/>
  <c r="C3828" i="23"/>
  <c r="B3828" i="23"/>
  <c r="E3823" i="23"/>
  <c r="E3833" i="23" s="1"/>
  <c r="D3823" i="23"/>
  <c r="D3833" i="23" s="1"/>
  <c r="D3815" i="23" s="1"/>
  <c r="C3823" i="23"/>
  <c r="C3833" i="23" s="1"/>
  <c r="C3815" i="23" s="1"/>
  <c r="C3816" i="23" s="1"/>
  <c r="C3819" i="23" s="1"/>
  <c r="B3823" i="23"/>
  <c r="B3833" i="23" s="1"/>
  <c r="B3815" i="23" s="1"/>
  <c r="B3816" i="23" s="1"/>
  <c r="E3817" i="23"/>
  <c r="D3817" i="23"/>
  <c r="C3817" i="23"/>
  <c r="E3815" i="23"/>
  <c r="E3803" i="23"/>
  <c r="D3803" i="23"/>
  <c r="C3803" i="23"/>
  <c r="B3803" i="23"/>
  <c r="E3798" i="23"/>
  <c r="E3808" i="23" s="1"/>
  <c r="D3798" i="23"/>
  <c r="D3808" i="23" s="1"/>
  <c r="C3798" i="23"/>
  <c r="C3808" i="23" s="1"/>
  <c r="B3798" i="23"/>
  <c r="B3808" i="23" s="1"/>
  <c r="B3790" i="23" s="1"/>
  <c r="B3791" i="23" s="1"/>
  <c r="E3793" i="23"/>
  <c r="E3792" i="23"/>
  <c r="D3792" i="23"/>
  <c r="C3792" i="23"/>
  <c r="E3791" i="23"/>
  <c r="D3791" i="23"/>
  <c r="D3794" i="23" s="1"/>
  <c r="C3790" i="23"/>
  <c r="C3791" i="23" s="1"/>
  <c r="E3778" i="23"/>
  <c r="D3778" i="23"/>
  <c r="C3778" i="23"/>
  <c r="B3778" i="23"/>
  <c r="E3773" i="23"/>
  <c r="E3783" i="23" s="1"/>
  <c r="D3773" i="23"/>
  <c r="D3783" i="23" s="1"/>
  <c r="C3773" i="23"/>
  <c r="C3783" i="23" s="1"/>
  <c r="C3765" i="23" s="1"/>
  <c r="B3773" i="23"/>
  <c r="B3783" i="23" s="1"/>
  <c r="B3765" i="23" s="1"/>
  <c r="B3766" i="23" s="1"/>
  <c r="E3768" i="23"/>
  <c r="E3767" i="23"/>
  <c r="D3767" i="23"/>
  <c r="C3767" i="23"/>
  <c r="E3766" i="23"/>
  <c r="D3766" i="23"/>
  <c r="E3752" i="23"/>
  <c r="D3752" i="23"/>
  <c r="C3752" i="23"/>
  <c r="B3752" i="23"/>
  <c r="E3747" i="23"/>
  <c r="E3757" i="23" s="1"/>
  <c r="D3747" i="23"/>
  <c r="D3757" i="23" s="1"/>
  <c r="C3747" i="23"/>
  <c r="C3757" i="23" s="1"/>
  <c r="B3747" i="23"/>
  <c r="B3757" i="23" s="1"/>
  <c r="E3741" i="23"/>
  <c r="D3741" i="23"/>
  <c r="C3741" i="23"/>
  <c r="B3740" i="23"/>
  <c r="E3739" i="23"/>
  <c r="E3740" i="23" s="1"/>
  <c r="D3739" i="23"/>
  <c r="C3739" i="23"/>
  <c r="C3742" i="23" s="1"/>
  <c r="E3727" i="23"/>
  <c r="D3727" i="23"/>
  <c r="C3727" i="23"/>
  <c r="B3727" i="23"/>
  <c r="E3722" i="23"/>
  <c r="E3732" i="23" s="1"/>
  <c r="E3714" i="23" s="1"/>
  <c r="D3722" i="23"/>
  <c r="D3732" i="23" s="1"/>
  <c r="D3714" i="23" s="1"/>
  <c r="C3722" i="23"/>
  <c r="C3732" i="23" s="1"/>
  <c r="C3714" i="23" s="1"/>
  <c r="B3722" i="23"/>
  <c r="B3732" i="23" s="1"/>
  <c r="E3716" i="23"/>
  <c r="D3716" i="23"/>
  <c r="C3716" i="23"/>
  <c r="B3715" i="23"/>
  <c r="E3702" i="23"/>
  <c r="D3702" i="23"/>
  <c r="C3702" i="23"/>
  <c r="B3702" i="23"/>
  <c r="E3697" i="23"/>
  <c r="E3707" i="23" s="1"/>
  <c r="E3689" i="23" s="1"/>
  <c r="D3697" i="23"/>
  <c r="D3707" i="23" s="1"/>
  <c r="D3689" i="23" s="1"/>
  <c r="C3697" i="23"/>
  <c r="C3707" i="23" s="1"/>
  <c r="B3697" i="23"/>
  <c r="B3707" i="23" s="1"/>
  <c r="C3692" i="23"/>
  <c r="E3691" i="23"/>
  <c r="D3691" i="23"/>
  <c r="C3691" i="23"/>
  <c r="C3690" i="23"/>
  <c r="B3690" i="23"/>
  <c r="C3693" i="23" s="1"/>
  <c r="E3677" i="23"/>
  <c r="D3677" i="23"/>
  <c r="C3677" i="23"/>
  <c r="B3677" i="23"/>
  <c r="E3672" i="23"/>
  <c r="E3682" i="23" s="1"/>
  <c r="E3664" i="23" s="1"/>
  <c r="E3665" i="23" s="1"/>
  <c r="D3672" i="23"/>
  <c r="D3682" i="23" s="1"/>
  <c r="D3664" i="23" s="1"/>
  <c r="C3672" i="23"/>
  <c r="C3682" i="23" s="1"/>
  <c r="C3664" i="23" s="1"/>
  <c r="B3672" i="23"/>
  <c r="B3682" i="23" s="1"/>
  <c r="E3666" i="23"/>
  <c r="D3666" i="23"/>
  <c r="C3666" i="23"/>
  <c r="B3665" i="23"/>
  <c r="E3652" i="23"/>
  <c r="D3652" i="23"/>
  <c r="C3652" i="23"/>
  <c r="B3652" i="23"/>
  <c r="E3647" i="23"/>
  <c r="E3657" i="23" s="1"/>
  <c r="D3647" i="23"/>
  <c r="D3657" i="23" s="1"/>
  <c r="C3647" i="23"/>
  <c r="C3657" i="23" s="1"/>
  <c r="B3647" i="23"/>
  <c r="B3657" i="23" s="1"/>
  <c r="C3643" i="23"/>
  <c r="C3642" i="23"/>
  <c r="E3641" i="23"/>
  <c r="D3641" i="23"/>
  <c r="C3641" i="23"/>
  <c r="C3640" i="23"/>
  <c r="B3640" i="23"/>
  <c r="E3639" i="23"/>
  <c r="E3640" i="23" s="1"/>
  <c r="D3639" i="23"/>
  <c r="D3642" i="23" s="1"/>
  <c r="E3627" i="23"/>
  <c r="D3627" i="23"/>
  <c r="C3627" i="23"/>
  <c r="B3627" i="23"/>
  <c r="E3622" i="23"/>
  <c r="E3632" i="23" s="1"/>
  <c r="E3614" i="23" s="1"/>
  <c r="E3615" i="23" s="1"/>
  <c r="E3618" i="23" s="1"/>
  <c r="D3622" i="23"/>
  <c r="D3632" i="23" s="1"/>
  <c r="D3614" i="23" s="1"/>
  <c r="D3615" i="23" s="1"/>
  <c r="C3622" i="23"/>
  <c r="C3632" i="23" s="1"/>
  <c r="C3614" i="23" s="1"/>
  <c r="B3622" i="23"/>
  <c r="B3632" i="23" s="1"/>
  <c r="E3616" i="23"/>
  <c r="D3616" i="23"/>
  <c r="C3616" i="23"/>
  <c r="B3615" i="23"/>
  <c r="E3602" i="23"/>
  <c r="D3602" i="23"/>
  <c r="C3602" i="23"/>
  <c r="B3602" i="23"/>
  <c r="E3597" i="23"/>
  <c r="E3607" i="23" s="1"/>
  <c r="D3597" i="23"/>
  <c r="D3607" i="23" s="1"/>
  <c r="C3597" i="23"/>
  <c r="C3607" i="23" s="1"/>
  <c r="B3597" i="23"/>
  <c r="B3607" i="23" s="1"/>
  <c r="C3592" i="23"/>
  <c r="E3591" i="23"/>
  <c r="D3591" i="23"/>
  <c r="C3591" i="23"/>
  <c r="C3590" i="23"/>
  <c r="B3590" i="23"/>
  <c r="E3589" i="23"/>
  <c r="E3590" i="23" s="1"/>
  <c r="D3589" i="23"/>
  <c r="D3590" i="23" s="1"/>
  <c r="E3577" i="23"/>
  <c r="D3577" i="23"/>
  <c r="C3577" i="23"/>
  <c r="B3577" i="23"/>
  <c r="E3572" i="23"/>
  <c r="E3582" i="23" s="1"/>
  <c r="E3564" i="23" s="1"/>
  <c r="E3565" i="23" s="1"/>
  <c r="D3572" i="23"/>
  <c r="D3582" i="23" s="1"/>
  <c r="D3564" i="23" s="1"/>
  <c r="D3565" i="23" s="1"/>
  <c r="C3572" i="23"/>
  <c r="C3582" i="23" s="1"/>
  <c r="C3564" i="23" s="1"/>
  <c r="C3565" i="23" s="1"/>
  <c r="B3572" i="23"/>
  <c r="B3582" i="23" s="1"/>
  <c r="B3564" i="23" s="1"/>
  <c r="E3566" i="23"/>
  <c r="D3566" i="23"/>
  <c r="C3566" i="23"/>
  <c r="E3557" i="23"/>
  <c r="E3539" i="23" s="1"/>
  <c r="E3540" i="23" s="1"/>
  <c r="E3543" i="23" s="1"/>
  <c r="E3552" i="23"/>
  <c r="D3552" i="23"/>
  <c r="C3552" i="23"/>
  <c r="B3552" i="23"/>
  <c r="E3547" i="23"/>
  <c r="D3547" i="23"/>
  <c r="D3557" i="23" s="1"/>
  <c r="D3539" i="23" s="1"/>
  <c r="D3540" i="23" s="1"/>
  <c r="C3547" i="23"/>
  <c r="C3557" i="23" s="1"/>
  <c r="C3539" i="23" s="1"/>
  <c r="B3547" i="23"/>
  <c r="B3557" i="23" s="1"/>
  <c r="B3539" i="23" s="1"/>
  <c r="B3540" i="23" s="1"/>
  <c r="E3541" i="23"/>
  <c r="D3541" i="23"/>
  <c r="C3541" i="23"/>
  <c r="E3527" i="23"/>
  <c r="D3527" i="23"/>
  <c r="C3527" i="23"/>
  <c r="B3527" i="23"/>
  <c r="E3522" i="23"/>
  <c r="E3532" i="23" s="1"/>
  <c r="E3514" i="23" s="1"/>
  <c r="E3515" i="23" s="1"/>
  <c r="D3522" i="23"/>
  <c r="D3532" i="23" s="1"/>
  <c r="D3514" i="23" s="1"/>
  <c r="C3522" i="23"/>
  <c r="C3532" i="23" s="1"/>
  <c r="C3514" i="23" s="1"/>
  <c r="B3522" i="23"/>
  <c r="B3532" i="23" s="1"/>
  <c r="B3514" i="23" s="1"/>
  <c r="B3515" i="23" s="1"/>
  <c r="E3516" i="23"/>
  <c r="D3516" i="23"/>
  <c r="C3516" i="23"/>
  <c r="C3506" i="23"/>
  <c r="C3488" i="23" s="1"/>
  <c r="C3489" i="23" s="1"/>
  <c r="E3501" i="23"/>
  <c r="D3501" i="23"/>
  <c r="C3501" i="23"/>
  <c r="B3501" i="23"/>
  <c r="E3496" i="23"/>
  <c r="E3506" i="23" s="1"/>
  <c r="E3488" i="23" s="1"/>
  <c r="E3489" i="23" s="1"/>
  <c r="D3496" i="23"/>
  <c r="D3506" i="23" s="1"/>
  <c r="D3488" i="23" s="1"/>
  <c r="C3496" i="23"/>
  <c r="B3496" i="23"/>
  <c r="B3506" i="23" s="1"/>
  <c r="B3488" i="23" s="1"/>
  <c r="B3489" i="23" s="1"/>
  <c r="E3490" i="23"/>
  <c r="D3490" i="23"/>
  <c r="C3490" i="23"/>
  <c r="E3476" i="23"/>
  <c r="D3476" i="23"/>
  <c r="C3476" i="23"/>
  <c r="B3476" i="23"/>
  <c r="E3471" i="23"/>
  <c r="E3481" i="23" s="1"/>
  <c r="E3463" i="23" s="1"/>
  <c r="E3464" i="23" s="1"/>
  <c r="E3467" i="23" s="1"/>
  <c r="D3471" i="23"/>
  <c r="D3481" i="23" s="1"/>
  <c r="D3463" i="23" s="1"/>
  <c r="D3464" i="23" s="1"/>
  <c r="D3467" i="23" s="1"/>
  <c r="C3471" i="23"/>
  <c r="C3481" i="23" s="1"/>
  <c r="C3463" i="23" s="1"/>
  <c r="C3464" i="23" s="1"/>
  <c r="B3471" i="23"/>
  <c r="B3481" i="23" s="1"/>
  <c r="B3463" i="23" s="1"/>
  <c r="E3465" i="23"/>
  <c r="D3465" i="23"/>
  <c r="C3465" i="23"/>
  <c r="E3451" i="23"/>
  <c r="D3451" i="23"/>
  <c r="C3451" i="23"/>
  <c r="B3451" i="23"/>
  <c r="E3446" i="23"/>
  <c r="E3456" i="23" s="1"/>
  <c r="E3438" i="23" s="1"/>
  <c r="E3439" i="23" s="1"/>
  <c r="E3442" i="23" s="1"/>
  <c r="D3446" i="23"/>
  <c r="D3456" i="23" s="1"/>
  <c r="D3438" i="23" s="1"/>
  <c r="D3439" i="23" s="1"/>
  <c r="C3446" i="23"/>
  <c r="C3456" i="23" s="1"/>
  <c r="C3438" i="23" s="1"/>
  <c r="B3446" i="23"/>
  <c r="B3456" i="23" s="1"/>
  <c r="B3438" i="23" s="1"/>
  <c r="B3439" i="23" s="1"/>
  <c r="E3440" i="23"/>
  <c r="D3440" i="23"/>
  <c r="C3440" i="23"/>
  <c r="E3426" i="23"/>
  <c r="D3426" i="23"/>
  <c r="C3426" i="23"/>
  <c r="B3426" i="23"/>
  <c r="E3421" i="23"/>
  <c r="E3431" i="23" s="1"/>
  <c r="E3413" i="23" s="1"/>
  <c r="E3414" i="23" s="1"/>
  <c r="D3421" i="23"/>
  <c r="D3431" i="23" s="1"/>
  <c r="D3413" i="23" s="1"/>
  <c r="C3421" i="23"/>
  <c r="C3431" i="23" s="1"/>
  <c r="C3413" i="23" s="1"/>
  <c r="B3421" i="23"/>
  <c r="B3431" i="23" s="1"/>
  <c r="B3413" i="23" s="1"/>
  <c r="B3414" i="23" s="1"/>
  <c r="E3415" i="23"/>
  <c r="D3415" i="23"/>
  <c r="C3415" i="23"/>
  <c r="E3401" i="23"/>
  <c r="D3401" i="23"/>
  <c r="C3401" i="23"/>
  <c r="B3401" i="23"/>
  <c r="E3396" i="23"/>
  <c r="E3406" i="23" s="1"/>
  <c r="D3396" i="23"/>
  <c r="D3406" i="23" s="1"/>
  <c r="D3388" i="23" s="1"/>
  <c r="C3396" i="23"/>
  <c r="C3406" i="23" s="1"/>
  <c r="C3388" i="23" s="1"/>
  <c r="C3389" i="23" s="1"/>
  <c r="B3396" i="23"/>
  <c r="B3406" i="23" s="1"/>
  <c r="B3388" i="23" s="1"/>
  <c r="B3389" i="23" s="1"/>
  <c r="E3390" i="23"/>
  <c r="D3390" i="23"/>
  <c r="C3390" i="23"/>
  <c r="E3388" i="23"/>
  <c r="E3389" i="23" s="1"/>
  <c r="E3376" i="23"/>
  <c r="D3376" i="23"/>
  <c r="C3376" i="23"/>
  <c r="B3376" i="23"/>
  <c r="E3371" i="23"/>
  <c r="E3381" i="23" s="1"/>
  <c r="E3363" i="23" s="1"/>
  <c r="E3364" i="23" s="1"/>
  <c r="D3371" i="23"/>
  <c r="D3381" i="23" s="1"/>
  <c r="D3363" i="23" s="1"/>
  <c r="D3364" i="23" s="1"/>
  <c r="D3367" i="23" s="1"/>
  <c r="C3371" i="23"/>
  <c r="C3381" i="23" s="1"/>
  <c r="C3363" i="23" s="1"/>
  <c r="C3364" i="23" s="1"/>
  <c r="B3371" i="23"/>
  <c r="B3381" i="23" s="1"/>
  <c r="B3363" i="23" s="1"/>
  <c r="E3365" i="23"/>
  <c r="D3365" i="23"/>
  <c r="C3365" i="23"/>
  <c r="E3356" i="23"/>
  <c r="E3338" i="23" s="1"/>
  <c r="E3339" i="23" s="1"/>
  <c r="E3351" i="23"/>
  <c r="D3351" i="23"/>
  <c r="C3351" i="23"/>
  <c r="B3351" i="23"/>
  <c r="E3346" i="23"/>
  <c r="D3346" i="23"/>
  <c r="D3356" i="23" s="1"/>
  <c r="D3338" i="23" s="1"/>
  <c r="D3339" i="23" s="1"/>
  <c r="C3346" i="23"/>
  <c r="C3356" i="23" s="1"/>
  <c r="C3338" i="23" s="1"/>
  <c r="B3346" i="23"/>
  <c r="B3356" i="23" s="1"/>
  <c r="B3338" i="23" s="1"/>
  <c r="B3339" i="23" s="1"/>
  <c r="E3340" i="23"/>
  <c r="D3340" i="23"/>
  <c r="C3340" i="23"/>
  <c r="E3326" i="23"/>
  <c r="D3326" i="23"/>
  <c r="C3326" i="23"/>
  <c r="B3326" i="23"/>
  <c r="E3321" i="23"/>
  <c r="E3331" i="23" s="1"/>
  <c r="E3313" i="23" s="1"/>
  <c r="E3314" i="23" s="1"/>
  <c r="D3321" i="23"/>
  <c r="D3331" i="23" s="1"/>
  <c r="D3313" i="23" s="1"/>
  <c r="C3321" i="23"/>
  <c r="C3331" i="23" s="1"/>
  <c r="C3313" i="23" s="1"/>
  <c r="B3321" i="23"/>
  <c r="B3331" i="23" s="1"/>
  <c r="B3313" i="23" s="1"/>
  <c r="B3314" i="23" s="1"/>
  <c r="E3315" i="23"/>
  <c r="D3315" i="23"/>
  <c r="C3315" i="23"/>
  <c r="E3301" i="23"/>
  <c r="D3301" i="23"/>
  <c r="C3301" i="23"/>
  <c r="B3301" i="23"/>
  <c r="E3296" i="23"/>
  <c r="E3306" i="23" s="1"/>
  <c r="E3288" i="23" s="1"/>
  <c r="E3289" i="23" s="1"/>
  <c r="D3296" i="23"/>
  <c r="D3306" i="23" s="1"/>
  <c r="D3288" i="23" s="1"/>
  <c r="C3296" i="23"/>
  <c r="C3306" i="23" s="1"/>
  <c r="C3288" i="23" s="1"/>
  <c r="C3289" i="23" s="1"/>
  <c r="B3296" i="23"/>
  <c r="B3306" i="23" s="1"/>
  <c r="B3288" i="23" s="1"/>
  <c r="B3289" i="23" s="1"/>
  <c r="E3290" i="23"/>
  <c r="D3290" i="23"/>
  <c r="C3290" i="23"/>
  <c r="E3276" i="23"/>
  <c r="D3276" i="23"/>
  <c r="C3276" i="23"/>
  <c r="B3276" i="23"/>
  <c r="E3271" i="23"/>
  <c r="E3281" i="23" s="1"/>
  <c r="E3263" i="23" s="1"/>
  <c r="E3264" i="23" s="1"/>
  <c r="E3267" i="23" s="1"/>
  <c r="D3271" i="23"/>
  <c r="D3281" i="23" s="1"/>
  <c r="D3263" i="23" s="1"/>
  <c r="D3264" i="23" s="1"/>
  <c r="D3267" i="23" s="1"/>
  <c r="C3271" i="23"/>
  <c r="C3281" i="23" s="1"/>
  <c r="C3263" i="23" s="1"/>
  <c r="C3264" i="23" s="1"/>
  <c r="B3271" i="23"/>
  <c r="B3281" i="23" s="1"/>
  <c r="B3263" i="23" s="1"/>
  <c r="E3265" i="23"/>
  <c r="D3265" i="23"/>
  <c r="C3265" i="23"/>
  <c r="E3256" i="23"/>
  <c r="E3251" i="23"/>
  <c r="D3251" i="23"/>
  <c r="C3251" i="23"/>
  <c r="B3251" i="23"/>
  <c r="E3246" i="23"/>
  <c r="D3246" i="23"/>
  <c r="D3256" i="23" s="1"/>
  <c r="C3246" i="23"/>
  <c r="C3256" i="23" s="1"/>
  <c r="C3238" i="23" s="1"/>
  <c r="B3246" i="23"/>
  <c r="B3256" i="23" s="1"/>
  <c r="B3238" i="23" s="1"/>
  <c r="B3239" i="23" s="1"/>
  <c r="E3241" i="23"/>
  <c r="D3241" i="23"/>
  <c r="E3240" i="23"/>
  <c r="D3240" i="23"/>
  <c r="C3240" i="23"/>
  <c r="E3239" i="23"/>
  <c r="D3239" i="23"/>
  <c r="E3226" i="23"/>
  <c r="D3226" i="23"/>
  <c r="C3226" i="23"/>
  <c r="B3226" i="23"/>
  <c r="E3221" i="23"/>
  <c r="E3231" i="23" s="1"/>
  <c r="D3221" i="23"/>
  <c r="D3231" i="23" s="1"/>
  <c r="C3221" i="23"/>
  <c r="C3231" i="23" s="1"/>
  <c r="C3213" i="23" s="1"/>
  <c r="B3221" i="23"/>
  <c r="B3231" i="23" s="1"/>
  <c r="B3213" i="23" s="1"/>
  <c r="E3216" i="23"/>
  <c r="E3215" i="23"/>
  <c r="D3215" i="23"/>
  <c r="C3215" i="23"/>
  <c r="E3214" i="23"/>
  <c r="D3214" i="23"/>
  <c r="B3214" i="23"/>
  <c r="E3201" i="23"/>
  <c r="D3201" i="23"/>
  <c r="C3201" i="23"/>
  <c r="B3201" i="23"/>
  <c r="E3196" i="23"/>
  <c r="E3206" i="23" s="1"/>
  <c r="D3196" i="23"/>
  <c r="D3206" i="23" s="1"/>
  <c r="C3196" i="23"/>
  <c r="C3206" i="23" s="1"/>
  <c r="C3188" i="23" s="1"/>
  <c r="B3196" i="23"/>
  <c r="B3206" i="23" s="1"/>
  <c r="E3191" i="23"/>
  <c r="E3190" i="23"/>
  <c r="D3190" i="23"/>
  <c r="C3190" i="23"/>
  <c r="E3189" i="23"/>
  <c r="D3189" i="23"/>
  <c r="B3188" i="23"/>
  <c r="B3189" i="23" s="1"/>
  <c r="E3176" i="23"/>
  <c r="D3176" i="23"/>
  <c r="C3176" i="23"/>
  <c r="B3176" i="23"/>
  <c r="E3171" i="23"/>
  <c r="E3181" i="23" s="1"/>
  <c r="E3163" i="23" s="1"/>
  <c r="E3164" i="23" s="1"/>
  <c r="D3171" i="23"/>
  <c r="D3181" i="23" s="1"/>
  <c r="C3171" i="23"/>
  <c r="C3181" i="23" s="1"/>
  <c r="C3163" i="23" s="1"/>
  <c r="B3171" i="23"/>
  <c r="B3181" i="23" s="1"/>
  <c r="B3163" i="23" s="1"/>
  <c r="B3164" i="23" s="1"/>
  <c r="E3165" i="23"/>
  <c r="D3165" i="23"/>
  <c r="C3165" i="23"/>
  <c r="D3163" i="23"/>
  <c r="E3151" i="23"/>
  <c r="D3151" i="23"/>
  <c r="C3151" i="23"/>
  <c r="B3151" i="23"/>
  <c r="E3146" i="23"/>
  <c r="E3156" i="23" s="1"/>
  <c r="D3146" i="23"/>
  <c r="D3156" i="23" s="1"/>
  <c r="C3146" i="23"/>
  <c r="C3156" i="23" s="1"/>
  <c r="C3138" i="23" s="1"/>
  <c r="B3146" i="23"/>
  <c r="B3156" i="23" s="1"/>
  <c r="E3141" i="23"/>
  <c r="E3140" i="23"/>
  <c r="D3140" i="23"/>
  <c r="C3140" i="23"/>
  <c r="E3139" i="23"/>
  <c r="D3139" i="23"/>
  <c r="B3138" i="23"/>
  <c r="B3139" i="23" s="1"/>
  <c r="E3126" i="23"/>
  <c r="D3126" i="23"/>
  <c r="C3126" i="23"/>
  <c r="B3126" i="23"/>
  <c r="E3121" i="23"/>
  <c r="E3131" i="23" s="1"/>
  <c r="D3121" i="23"/>
  <c r="D3131" i="23" s="1"/>
  <c r="C3121" i="23"/>
  <c r="C3131" i="23" s="1"/>
  <c r="C3113" i="23" s="1"/>
  <c r="B3121" i="23"/>
  <c r="B3131" i="23" s="1"/>
  <c r="B3113" i="23" s="1"/>
  <c r="B3114" i="23" s="1"/>
  <c r="E3116" i="23"/>
  <c r="E3115" i="23"/>
  <c r="D3115" i="23"/>
  <c r="C3115" i="23"/>
  <c r="E3114" i="23"/>
  <c r="D3114" i="23"/>
  <c r="E3101" i="23"/>
  <c r="D3101" i="23"/>
  <c r="C3101" i="23"/>
  <c r="B3101" i="23"/>
  <c r="E3096" i="23"/>
  <c r="E3106" i="23" s="1"/>
  <c r="D3096" i="23"/>
  <c r="D3106" i="23" s="1"/>
  <c r="C3096" i="23"/>
  <c r="C3106" i="23" s="1"/>
  <c r="C3088" i="23" s="1"/>
  <c r="C3089" i="23" s="1"/>
  <c r="B3096" i="23"/>
  <c r="B3106" i="23" s="1"/>
  <c r="B3088" i="23" s="1"/>
  <c r="B3089" i="23" s="1"/>
  <c r="E3091" i="23"/>
  <c r="D3091" i="23"/>
  <c r="E3090" i="23"/>
  <c r="D3090" i="23"/>
  <c r="C3090" i="23"/>
  <c r="E3089" i="23"/>
  <c r="E3092" i="23" s="1"/>
  <c r="D3089" i="23"/>
  <c r="D3081" i="23"/>
  <c r="D3063" i="23" s="1"/>
  <c r="E3076" i="23"/>
  <c r="D3076" i="23"/>
  <c r="C3076" i="23"/>
  <c r="B3076" i="23"/>
  <c r="E3071" i="23"/>
  <c r="E3081" i="23" s="1"/>
  <c r="E3063" i="23" s="1"/>
  <c r="D3071" i="23"/>
  <c r="C3071" i="23"/>
  <c r="C3081" i="23" s="1"/>
  <c r="C3063" i="23" s="1"/>
  <c r="C3064" i="23" s="1"/>
  <c r="B3071" i="23"/>
  <c r="B3081" i="23" s="1"/>
  <c r="B3063" i="23" s="1"/>
  <c r="E3065" i="23"/>
  <c r="D3065" i="23"/>
  <c r="C3065" i="23"/>
  <c r="E3051" i="23"/>
  <c r="D3051" i="23"/>
  <c r="C3051" i="23"/>
  <c r="B3051" i="23"/>
  <c r="E3046" i="23"/>
  <c r="E3056" i="23" s="1"/>
  <c r="D3046" i="23"/>
  <c r="D3056" i="23" s="1"/>
  <c r="D3038" i="23" s="1"/>
  <c r="D3039" i="23" s="1"/>
  <c r="C3046" i="23"/>
  <c r="C3056" i="23" s="1"/>
  <c r="C3038" i="23" s="1"/>
  <c r="B3046" i="23"/>
  <c r="B3056" i="23" s="1"/>
  <c r="B3038" i="23" s="1"/>
  <c r="B3039" i="23" s="1"/>
  <c r="E3041" i="23"/>
  <c r="D3041" i="23"/>
  <c r="E3040" i="23"/>
  <c r="D3040" i="23"/>
  <c r="C3040" i="23"/>
  <c r="E3039" i="23"/>
  <c r="C3039" i="23"/>
  <c r="E3026" i="23"/>
  <c r="D3026" i="23"/>
  <c r="C3026" i="23"/>
  <c r="B3026" i="23"/>
  <c r="E3021" i="23"/>
  <c r="E3031" i="23" s="1"/>
  <c r="E3013" i="23" s="1"/>
  <c r="E3014" i="23" s="1"/>
  <c r="D3021" i="23"/>
  <c r="D3031" i="23" s="1"/>
  <c r="D3013" i="23" s="1"/>
  <c r="D3014" i="23" s="1"/>
  <c r="C3021" i="23"/>
  <c r="C3031" i="23" s="1"/>
  <c r="C3013" i="23" s="1"/>
  <c r="B3021" i="23"/>
  <c r="B3031" i="23" s="1"/>
  <c r="B3013" i="23" s="1"/>
  <c r="B3014" i="23" s="1"/>
  <c r="E3015" i="23"/>
  <c r="D3015" i="23"/>
  <c r="C3015" i="23"/>
  <c r="E3001" i="23"/>
  <c r="D3001" i="23"/>
  <c r="C3001" i="23"/>
  <c r="B3001" i="23"/>
  <c r="E2996" i="23"/>
  <c r="E3006" i="23" s="1"/>
  <c r="D2996" i="23"/>
  <c r="D3006" i="23" s="1"/>
  <c r="C2996" i="23"/>
  <c r="C3006" i="23" s="1"/>
  <c r="C2988" i="23" s="1"/>
  <c r="B2996" i="23"/>
  <c r="B3006" i="23" s="1"/>
  <c r="B2988" i="23" s="1"/>
  <c r="B2989" i="23" s="1"/>
  <c r="E2991" i="23"/>
  <c r="E2990" i="23"/>
  <c r="D2990" i="23"/>
  <c r="C2990" i="23"/>
  <c r="E2989" i="23"/>
  <c r="D2989" i="23"/>
  <c r="E2976" i="23"/>
  <c r="D2976" i="23"/>
  <c r="C2976" i="23"/>
  <c r="B2976" i="23"/>
  <c r="E2971" i="23"/>
  <c r="E2981" i="23" s="1"/>
  <c r="E2963" i="23" s="1"/>
  <c r="D2971" i="23"/>
  <c r="D2981" i="23" s="1"/>
  <c r="D2963" i="23" s="1"/>
  <c r="D2964" i="23" s="1"/>
  <c r="C2971" i="23"/>
  <c r="C2981" i="23" s="1"/>
  <c r="C2963" i="23" s="1"/>
  <c r="B2971" i="23"/>
  <c r="E2965" i="23"/>
  <c r="D2965" i="23"/>
  <c r="C2965" i="23"/>
  <c r="E2951" i="23"/>
  <c r="D2951" i="23"/>
  <c r="C2951" i="23"/>
  <c r="B2951" i="23"/>
  <c r="E2946" i="23"/>
  <c r="E2956" i="23" s="1"/>
  <c r="D2946" i="23"/>
  <c r="D2956" i="23" s="1"/>
  <c r="D2938" i="23" s="1"/>
  <c r="D2939" i="23" s="1"/>
  <c r="C2946" i="23"/>
  <c r="C2956" i="23" s="1"/>
  <c r="C2938" i="23" s="1"/>
  <c r="B2946" i="23"/>
  <c r="B2956" i="23" s="1"/>
  <c r="B2938" i="23" s="1"/>
  <c r="B2939" i="23" s="1"/>
  <c r="E2940" i="23"/>
  <c r="D2940" i="23"/>
  <c r="C2940" i="23"/>
  <c r="E2939" i="23"/>
  <c r="E2926" i="23"/>
  <c r="E2931" i="23" s="1"/>
  <c r="D2926" i="23"/>
  <c r="D2931" i="23" s="1"/>
  <c r="C2926" i="23"/>
  <c r="C2931" i="23" s="1"/>
  <c r="C2913" i="23" s="1"/>
  <c r="B2926" i="23"/>
  <c r="B2931" i="23" s="1"/>
  <c r="B2913" i="23" s="1"/>
  <c r="B2914" i="23" s="1"/>
  <c r="E2921" i="23"/>
  <c r="D2921" i="23"/>
  <c r="C2921" i="23"/>
  <c r="B2921" i="23"/>
  <c r="E2916" i="23"/>
  <c r="E2915" i="23"/>
  <c r="D2915" i="23"/>
  <c r="C2915" i="23"/>
  <c r="E2914" i="23"/>
  <c r="E2917" i="23" s="1"/>
  <c r="D2914" i="23"/>
  <c r="E2901" i="23"/>
  <c r="D2901" i="23"/>
  <c r="C2901" i="23"/>
  <c r="B2901" i="23"/>
  <c r="E2896" i="23"/>
  <c r="E2906" i="23" s="1"/>
  <c r="D2896" i="23"/>
  <c r="D2906" i="23" s="1"/>
  <c r="D2888" i="23" s="1"/>
  <c r="C2896" i="23"/>
  <c r="C2906" i="23" s="1"/>
  <c r="C2888" i="23" s="1"/>
  <c r="B2896" i="23"/>
  <c r="B2906" i="23" s="1"/>
  <c r="B2888" i="23" s="1"/>
  <c r="B2889" i="23" s="1"/>
  <c r="E2890" i="23"/>
  <c r="D2890" i="23"/>
  <c r="C2890" i="23"/>
  <c r="E2889" i="23"/>
  <c r="E2876" i="23"/>
  <c r="D2876" i="23"/>
  <c r="C2876" i="23"/>
  <c r="B2876" i="23"/>
  <c r="E2871" i="23"/>
  <c r="E2881" i="23" s="1"/>
  <c r="D2871" i="23"/>
  <c r="D2881" i="23" s="1"/>
  <c r="C2871" i="23"/>
  <c r="C2881" i="23" s="1"/>
  <c r="C2863" i="23" s="1"/>
  <c r="B2871" i="23"/>
  <c r="B2881" i="23" s="1"/>
  <c r="B2863" i="23" s="1"/>
  <c r="B2864" i="23" s="1"/>
  <c r="E2866" i="23"/>
  <c r="E2865" i="23"/>
  <c r="D2865" i="23"/>
  <c r="C2865" i="23"/>
  <c r="E2864" i="23"/>
  <c r="E2867" i="23" s="1"/>
  <c r="D2864" i="23"/>
  <c r="E2851" i="23"/>
  <c r="D2851" i="23"/>
  <c r="C2851" i="23"/>
  <c r="B2851" i="23"/>
  <c r="E2846" i="23"/>
  <c r="E2856" i="23" s="1"/>
  <c r="D2846" i="23"/>
  <c r="D2856" i="23" s="1"/>
  <c r="C2846" i="23"/>
  <c r="C2856" i="23" s="1"/>
  <c r="C2838" i="23" s="1"/>
  <c r="B2846" i="23"/>
  <c r="B2856" i="23" s="1"/>
  <c r="B2838" i="23" s="1"/>
  <c r="B2839" i="23" s="1"/>
  <c r="E2841" i="23"/>
  <c r="E2840" i="23"/>
  <c r="D2840" i="23"/>
  <c r="C2840" i="23"/>
  <c r="E2839" i="23"/>
  <c r="D2839" i="23"/>
  <c r="E2826" i="23"/>
  <c r="D2826" i="23"/>
  <c r="C2826" i="23"/>
  <c r="B2826" i="23"/>
  <c r="E2821" i="23"/>
  <c r="E2831" i="23" s="1"/>
  <c r="D2821" i="23"/>
  <c r="D2831" i="23" s="1"/>
  <c r="C2821" i="23"/>
  <c r="C2831" i="23" s="1"/>
  <c r="C2813" i="23" s="1"/>
  <c r="B2821" i="23"/>
  <c r="B2831" i="23" s="1"/>
  <c r="B2813" i="23" s="1"/>
  <c r="B2814" i="23" s="1"/>
  <c r="E2816" i="23"/>
  <c r="E2815" i="23"/>
  <c r="D2815" i="23"/>
  <c r="C2815" i="23"/>
  <c r="E2814" i="23"/>
  <c r="D2814" i="23"/>
  <c r="E2801" i="23"/>
  <c r="D2801" i="23"/>
  <c r="C2801" i="23"/>
  <c r="B2801" i="23"/>
  <c r="E2796" i="23"/>
  <c r="E2806" i="23" s="1"/>
  <c r="D2796" i="23"/>
  <c r="D2806" i="23" s="1"/>
  <c r="C2796" i="23"/>
  <c r="C2806" i="23" s="1"/>
  <c r="B2796" i="23"/>
  <c r="E2791" i="23"/>
  <c r="D2791" i="23"/>
  <c r="E2790" i="23"/>
  <c r="D2790" i="23"/>
  <c r="C2790" i="23"/>
  <c r="E2789" i="23"/>
  <c r="E2792" i="23" s="1"/>
  <c r="D2789" i="23"/>
  <c r="C2789" i="23"/>
  <c r="E2776" i="23"/>
  <c r="D2776" i="23"/>
  <c r="C2776" i="23"/>
  <c r="B2776" i="23"/>
  <c r="E2771" i="23"/>
  <c r="E2781" i="23" s="1"/>
  <c r="E2763" i="23" s="1"/>
  <c r="D2771" i="23"/>
  <c r="D2781" i="23" s="1"/>
  <c r="D2763" i="23" s="1"/>
  <c r="C2771" i="23"/>
  <c r="C2781" i="23" s="1"/>
  <c r="C2763" i="23" s="1"/>
  <c r="B2771" i="23"/>
  <c r="B2781" i="23" s="1"/>
  <c r="B2763" i="23" s="1"/>
  <c r="B2764" i="23" s="1"/>
  <c r="E2765" i="23"/>
  <c r="D2765" i="23"/>
  <c r="C2765" i="23"/>
  <c r="E2751" i="23"/>
  <c r="D2751" i="23"/>
  <c r="C2751" i="23"/>
  <c r="B2751" i="23"/>
  <c r="E2746" i="23"/>
  <c r="E2756" i="23" s="1"/>
  <c r="D2746" i="23"/>
  <c r="D2756" i="23" s="1"/>
  <c r="C2746" i="23"/>
  <c r="C2756" i="23" s="1"/>
  <c r="C2738" i="23" s="1"/>
  <c r="B2746" i="23"/>
  <c r="B2756" i="23" s="1"/>
  <c r="B2738" i="23" s="1"/>
  <c r="B2739" i="23" s="1"/>
  <c r="E2741" i="23"/>
  <c r="E2740" i="23"/>
  <c r="D2740" i="23"/>
  <c r="C2740" i="23"/>
  <c r="E2739" i="23"/>
  <c r="E2742" i="23" s="1"/>
  <c r="D2739" i="23"/>
  <c r="E2725" i="23"/>
  <c r="D2725" i="23"/>
  <c r="C2725" i="23"/>
  <c r="B2725" i="23"/>
  <c r="E2720" i="23"/>
  <c r="E2730" i="23" s="1"/>
  <c r="D2720" i="23"/>
  <c r="D2730" i="23" s="1"/>
  <c r="C2720" i="23"/>
  <c r="C2730" i="23" s="1"/>
  <c r="B2720" i="23"/>
  <c r="B2730" i="23" s="1"/>
  <c r="E2714" i="23"/>
  <c r="D2714" i="23"/>
  <c r="C2714" i="23"/>
  <c r="B2713" i="23"/>
  <c r="E2712" i="23"/>
  <c r="E2715" i="23" s="1"/>
  <c r="D2712" i="23"/>
  <c r="D2713" i="23" s="1"/>
  <c r="C2712" i="23"/>
  <c r="E2700" i="23"/>
  <c r="D2700" i="23"/>
  <c r="C2700" i="23"/>
  <c r="B2700" i="23"/>
  <c r="E2695" i="23"/>
  <c r="E2705" i="23" s="1"/>
  <c r="D2695" i="23"/>
  <c r="D2705" i="23" s="1"/>
  <c r="C2695" i="23"/>
  <c r="C2705" i="23" s="1"/>
  <c r="B2695" i="23"/>
  <c r="B2705" i="23" s="1"/>
  <c r="E2689" i="23"/>
  <c r="D2689" i="23"/>
  <c r="C2689" i="23"/>
  <c r="B2688" i="23"/>
  <c r="E2687" i="23"/>
  <c r="E2690" i="23" s="1"/>
  <c r="D2687" i="23"/>
  <c r="D2688" i="23" s="1"/>
  <c r="C2687" i="23"/>
  <c r="E2675" i="23"/>
  <c r="D2675" i="23"/>
  <c r="C2675" i="23"/>
  <c r="B2675" i="23"/>
  <c r="E2670" i="23"/>
  <c r="E2680" i="23" s="1"/>
  <c r="D2670" i="23"/>
  <c r="D2680" i="23" s="1"/>
  <c r="C2670" i="23"/>
  <c r="C2680" i="23" s="1"/>
  <c r="B2670" i="23"/>
  <c r="B2680" i="23" s="1"/>
  <c r="E2664" i="23"/>
  <c r="D2664" i="23"/>
  <c r="C2664" i="23"/>
  <c r="B2663" i="23"/>
  <c r="E2662" i="23"/>
  <c r="D2662" i="23"/>
  <c r="D2663" i="23" s="1"/>
  <c r="D2666" i="23" s="1"/>
  <c r="C2662" i="23"/>
  <c r="C2663" i="23" s="1"/>
  <c r="E2650" i="23"/>
  <c r="D2650" i="23"/>
  <c r="C2650" i="23"/>
  <c r="B2650" i="23"/>
  <c r="E2645" i="23"/>
  <c r="E2655" i="23" s="1"/>
  <c r="D2645" i="23"/>
  <c r="D2655" i="23" s="1"/>
  <c r="C2645" i="23"/>
  <c r="C2655" i="23" s="1"/>
  <c r="B2645" i="23"/>
  <c r="B2655" i="23" s="1"/>
  <c r="E2639" i="23"/>
  <c r="D2639" i="23"/>
  <c r="C2639" i="23"/>
  <c r="B2638" i="23"/>
  <c r="E2637" i="23"/>
  <c r="D2637" i="23"/>
  <c r="D2638" i="23" s="1"/>
  <c r="C2637" i="23"/>
  <c r="C2638" i="23" s="1"/>
  <c r="C2641" i="23" s="1"/>
  <c r="E2625" i="23"/>
  <c r="D2625" i="23"/>
  <c r="C2625" i="23"/>
  <c r="B2625" i="23"/>
  <c r="E2620" i="23"/>
  <c r="E2630" i="23" s="1"/>
  <c r="D2620" i="23"/>
  <c r="D2630" i="23" s="1"/>
  <c r="C2620" i="23"/>
  <c r="C2630" i="23" s="1"/>
  <c r="B2620" i="23"/>
  <c r="B2630" i="23" s="1"/>
  <c r="C2615" i="23"/>
  <c r="E2614" i="23"/>
  <c r="D2614" i="23"/>
  <c r="C2614" i="23"/>
  <c r="C2613" i="23"/>
  <c r="B2613" i="23"/>
  <c r="E2612" i="23"/>
  <c r="D2612" i="23"/>
  <c r="D2613" i="23" s="1"/>
  <c r="E2600" i="23"/>
  <c r="D2600" i="23"/>
  <c r="C2600" i="23"/>
  <c r="B2600" i="23"/>
  <c r="E2595" i="23"/>
  <c r="E2605" i="23" s="1"/>
  <c r="D2595" i="23"/>
  <c r="D2605" i="23" s="1"/>
  <c r="C2595" i="23"/>
  <c r="C2605" i="23" s="1"/>
  <c r="B2595" i="23"/>
  <c r="B2605" i="23" s="1"/>
  <c r="E2589" i="23"/>
  <c r="D2589" i="23"/>
  <c r="C2589" i="23"/>
  <c r="B2588" i="23"/>
  <c r="E2587" i="23"/>
  <c r="D2587" i="23"/>
  <c r="C2587" i="23"/>
  <c r="C2588" i="23" s="1"/>
  <c r="C2591" i="23" s="1"/>
  <c r="E2575" i="23"/>
  <c r="D2575" i="23"/>
  <c r="C2575" i="23"/>
  <c r="B2575" i="23"/>
  <c r="E2570" i="23"/>
  <c r="E2580" i="23" s="1"/>
  <c r="D2570" i="23"/>
  <c r="D2580" i="23" s="1"/>
  <c r="C2570" i="23"/>
  <c r="C2580" i="23" s="1"/>
  <c r="B2570" i="23"/>
  <c r="B2580" i="23" s="1"/>
  <c r="E2564" i="23"/>
  <c r="D2564" i="23"/>
  <c r="C2564" i="23"/>
  <c r="B2563" i="23"/>
  <c r="E2562" i="23"/>
  <c r="D2562" i="23"/>
  <c r="D2563" i="23" s="1"/>
  <c r="C2562" i="23"/>
  <c r="C2563" i="23" s="1"/>
  <c r="C2566" i="23" s="1"/>
  <c r="E2550" i="23"/>
  <c r="D2550" i="23"/>
  <c r="C2550" i="23"/>
  <c r="B2550" i="23"/>
  <c r="E2545" i="23"/>
  <c r="E2555" i="23" s="1"/>
  <c r="D2545" i="23"/>
  <c r="D2555" i="23" s="1"/>
  <c r="C2545" i="23"/>
  <c r="C2555" i="23" s="1"/>
  <c r="B2545" i="23"/>
  <c r="B2555" i="23" s="1"/>
  <c r="E2539" i="23"/>
  <c r="D2539" i="23"/>
  <c r="C2539" i="23"/>
  <c r="B2538" i="23"/>
  <c r="E2537" i="23"/>
  <c r="D2537" i="23"/>
  <c r="C2537" i="23"/>
  <c r="C2538" i="23" s="1"/>
  <c r="C2541" i="23" s="1"/>
  <c r="E2525" i="23"/>
  <c r="D2525" i="23"/>
  <c r="C2525" i="23"/>
  <c r="B2525" i="23"/>
  <c r="E2520" i="23"/>
  <c r="E2530" i="23" s="1"/>
  <c r="D2520" i="23"/>
  <c r="D2530" i="23" s="1"/>
  <c r="C2520" i="23"/>
  <c r="C2530" i="23" s="1"/>
  <c r="B2520" i="23"/>
  <c r="B2530" i="23" s="1"/>
  <c r="E2514" i="23"/>
  <c r="D2514" i="23"/>
  <c r="C2514" i="23"/>
  <c r="D2513" i="23"/>
  <c r="B2513" i="23"/>
  <c r="E2512" i="23"/>
  <c r="D2512" i="23"/>
  <c r="C2512" i="23"/>
  <c r="C2513" i="23" s="1"/>
  <c r="C2516" i="23" s="1"/>
  <c r="E2500" i="23"/>
  <c r="D2500" i="23"/>
  <c r="C2500" i="23"/>
  <c r="B2500" i="23"/>
  <c r="E2495" i="23"/>
  <c r="E2505" i="23" s="1"/>
  <c r="D2495" i="23"/>
  <c r="D2505" i="23" s="1"/>
  <c r="C2495" i="23"/>
  <c r="C2505" i="23" s="1"/>
  <c r="B2495" i="23"/>
  <c r="B2505" i="23" s="1"/>
  <c r="E2489" i="23"/>
  <c r="D2489" i="23"/>
  <c r="C2489" i="23"/>
  <c r="B2488" i="23"/>
  <c r="C2491" i="23" s="1"/>
  <c r="E2487" i="23"/>
  <c r="E2488" i="23" s="1"/>
  <c r="D2487" i="23"/>
  <c r="C2487" i="23"/>
  <c r="C2488" i="23" s="1"/>
  <c r="E2475" i="23"/>
  <c r="D2475" i="23"/>
  <c r="C2475" i="23"/>
  <c r="B2475" i="23"/>
  <c r="E2470" i="23"/>
  <c r="E2480" i="23" s="1"/>
  <c r="D2470" i="23"/>
  <c r="D2480" i="23" s="1"/>
  <c r="C2470" i="23"/>
  <c r="C2480" i="23" s="1"/>
  <c r="B2470" i="23"/>
  <c r="B2480" i="23" s="1"/>
  <c r="E2464" i="23"/>
  <c r="D2464" i="23"/>
  <c r="C2464" i="23"/>
  <c r="B2463" i="23"/>
  <c r="E2462" i="23"/>
  <c r="D2462" i="23"/>
  <c r="D2463" i="23" s="1"/>
  <c r="D2466" i="23" s="1"/>
  <c r="C2462" i="23"/>
  <c r="C2463" i="23" s="1"/>
  <c r="E2450" i="23"/>
  <c r="D2450" i="23"/>
  <c r="C2450" i="23"/>
  <c r="B2450" i="23"/>
  <c r="E2445" i="23"/>
  <c r="E2455" i="23" s="1"/>
  <c r="D2445" i="23"/>
  <c r="D2455" i="23" s="1"/>
  <c r="C2445" i="23"/>
  <c r="C2455" i="23" s="1"/>
  <c r="B2445" i="23"/>
  <c r="B2455" i="23" s="1"/>
  <c r="E2439" i="23"/>
  <c r="D2439" i="23"/>
  <c r="C2439" i="23"/>
  <c r="B2438" i="23"/>
  <c r="E2437" i="23"/>
  <c r="D2437" i="23"/>
  <c r="D2438" i="23" s="1"/>
  <c r="C2437" i="23"/>
  <c r="C2440" i="23" s="1"/>
  <c r="E2425" i="23"/>
  <c r="D2425" i="23"/>
  <c r="C2425" i="23"/>
  <c r="B2425" i="23"/>
  <c r="E2420" i="23"/>
  <c r="E2430" i="23" s="1"/>
  <c r="D2420" i="23"/>
  <c r="D2430" i="23" s="1"/>
  <c r="C2420" i="23"/>
  <c r="C2430" i="23" s="1"/>
  <c r="B2420" i="23"/>
  <c r="B2430" i="23" s="1"/>
  <c r="D2415" i="23"/>
  <c r="C2415" i="23"/>
  <c r="E2414" i="23"/>
  <c r="D2414" i="23"/>
  <c r="C2414" i="23"/>
  <c r="D2413" i="23"/>
  <c r="C2413" i="23"/>
  <c r="D2416" i="23" s="1"/>
  <c r="B2413" i="23"/>
  <c r="E2412" i="23"/>
  <c r="E2413" i="23" s="1"/>
  <c r="E2416" i="23" s="1"/>
  <c r="E2400" i="23"/>
  <c r="D2400" i="23"/>
  <c r="C2400" i="23"/>
  <c r="B2400" i="23"/>
  <c r="E2395" i="23"/>
  <c r="E2405" i="23" s="1"/>
  <c r="D2395" i="23"/>
  <c r="D2405" i="23" s="1"/>
  <c r="C2395" i="23"/>
  <c r="C2405" i="23" s="1"/>
  <c r="B2395" i="23"/>
  <c r="B2405" i="23" s="1"/>
  <c r="E2389" i="23"/>
  <c r="D2389" i="23"/>
  <c r="C2389" i="23"/>
  <c r="B2388" i="23"/>
  <c r="E2387" i="23"/>
  <c r="D2387" i="23"/>
  <c r="D2390" i="23" s="1"/>
  <c r="C2387" i="23"/>
  <c r="C2388" i="23" s="1"/>
  <c r="E2375" i="23"/>
  <c r="D2375" i="23"/>
  <c r="C2375" i="23"/>
  <c r="B2375" i="23"/>
  <c r="E2370" i="23"/>
  <c r="E2380" i="23" s="1"/>
  <c r="D2370" i="23"/>
  <c r="D2380" i="23" s="1"/>
  <c r="C2370" i="23"/>
  <c r="B2370" i="23"/>
  <c r="B2380" i="23" s="1"/>
  <c r="E2364" i="23"/>
  <c r="D2364" i="23"/>
  <c r="C2364" i="23"/>
  <c r="B2363" i="23"/>
  <c r="E2362" i="23"/>
  <c r="E2365" i="23" s="1"/>
  <c r="D2362" i="23"/>
  <c r="C2362" i="23"/>
  <c r="C2363" i="23" s="1"/>
  <c r="C2366" i="23" s="1"/>
  <c r="E2350" i="23"/>
  <c r="D2350" i="23"/>
  <c r="C2350" i="23"/>
  <c r="B2350" i="23"/>
  <c r="E2345" i="23"/>
  <c r="E2355" i="23" s="1"/>
  <c r="D2345" i="23"/>
  <c r="D2355" i="23" s="1"/>
  <c r="C2345" i="23"/>
  <c r="C2355" i="23" s="1"/>
  <c r="B2345" i="23"/>
  <c r="B2355" i="23" s="1"/>
  <c r="E2339" i="23"/>
  <c r="D2339" i="23"/>
  <c r="C2339" i="23"/>
  <c r="B2338" i="23"/>
  <c r="E2337" i="23"/>
  <c r="D2337" i="23"/>
  <c r="C2337" i="23"/>
  <c r="C2338" i="23" s="1"/>
  <c r="E2325" i="23"/>
  <c r="D2325" i="23"/>
  <c r="C2325" i="23"/>
  <c r="B2325" i="23"/>
  <c r="E2320" i="23"/>
  <c r="E2330" i="23" s="1"/>
  <c r="D2320" i="23"/>
  <c r="D2330" i="23" s="1"/>
  <c r="C2320" i="23"/>
  <c r="C2330" i="23" s="1"/>
  <c r="B2320" i="23"/>
  <c r="B2330" i="23" s="1"/>
  <c r="E2314" i="23"/>
  <c r="D2314" i="23"/>
  <c r="C2314" i="23"/>
  <c r="B2313" i="23"/>
  <c r="E2312" i="23"/>
  <c r="E2315" i="23" s="1"/>
  <c r="D2312" i="23"/>
  <c r="C2312" i="23"/>
  <c r="C2313" i="23" s="1"/>
  <c r="C2316" i="23" s="1"/>
  <c r="E2300" i="23"/>
  <c r="D2300" i="23"/>
  <c r="C2300" i="23"/>
  <c r="B2300" i="23"/>
  <c r="E2295" i="23"/>
  <c r="E2305" i="23" s="1"/>
  <c r="D2295" i="23"/>
  <c r="D2305" i="23" s="1"/>
  <c r="C2295" i="23"/>
  <c r="C2305" i="23" s="1"/>
  <c r="B2295" i="23"/>
  <c r="B2305" i="23" s="1"/>
  <c r="E2289" i="23"/>
  <c r="D2289" i="23"/>
  <c r="C2289" i="23"/>
  <c r="B2288" i="23"/>
  <c r="E2287" i="23"/>
  <c r="D2287" i="23"/>
  <c r="D2290" i="23" s="1"/>
  <c r="C2287" i="23"/>
  <c r="C2288" i="23" s="1"/>
  <c r="E2275" i="23"/>
  <c r="D2275" i="23"/>
  <c r="C2275" i="23"/>
  <c r="B2275" i="23"/>
  <c r="E2270" i="23"/>
  <c r="E2280" i="23" s="1"/>
  <c r="D2270" i="23"/>
  <c r="D2280" i="23" s="1"/>
  <c r="C2270" i="23"/>
  <c r="C2280" i="23" s="1"/>
  <c r="B2270" i="23"/>
  <c r="B2280" i="23" s="1"/>
  <c r="E2264" i="23"/>
  <c r="D2264" i="23"/>
  <c r="C2264" i="23"/>
  <c r="E2263" i="23"/>
  <c r="B2263" i="23"/>
  <c r="D2262" i="23"/>
  <c r="E2265" i="23" s="1"/>
  <c r="C2262" i="23"/>
  <c r="C2265" i="23" s="1"/>
  <c r="E2250" i="23"/>
  <c r="D2250" i="23"/>
  <c r="C2250" i="23"/>
  <c r="B2250" i="23"/>
  <c r="E2245" i="23"/>
  <c r="E2255" i="23" s="1"/>
  <c r="D2245" i="23"/>
  <c r="D2255" i="23" s="1"/>
  <c r="C2245" i="23"/>
  <c r="C2255" i="23" s="1"/>
  <c r="B2245" i="23"/>
  <c r="B2255" i="23" s="1"/>
  <c r="E2239" i="23"/>
  <c r="D2239" i="23"/>
  <c r="C2239" i="23"/>
  <c r="B2238" i="23"/>
  <c r="E2237" i="23"/>
  <c r="E2238" i="23" s="1"/>
  <c r="D2237" i="23"/>
  <c r="C2237" i="23"/>
  <c r="C2240" i="23" s="1"/>
  <c r="E2225" i="23"/>
  <c r="D2225" i="23"/>
  <c r="C2225" i="23"/>
  <c r="B2225" i="23"/>
  <c r="E2220" i="23"/>
  <c r="E2230" i="23" s="1"/>
  <c r="D2220" i="23"/>
  <c r="D2230" i="23" s="1"/>
  <c r="C2220" i="23"/>
  <c r="C2230" i="23" s="1"/>
  <c r="B2220" i="23"/>
  <c r="B2230" i="23" s="1"/>
  <c r="E2214" i="23"/>
  <c r="D2214" i="23"/>
  <c r="C2214" i="23"/>
  <c r="B2213" i="23"/>
  <c r="E2212" i="23"/>
  <c r="E2213" i="23" s="1"/>
  <c r="D2212" i="23"/>
  <c r="C2212" i="23"/>
  <c r="C2215" i="23" s="1"/>
  <c r="E2200" i="23"/>
  <c r="D2200" i="23"/>
  <c r="C2200" i="23"/>
  <c r="B2200" i="23"/>
  <c r="E2195" i="23"/>
  <c r="E2205" i="23" s="1"/>
  <c r="D2195" i="23"/>
  <c r="D2205" i="23" s="1"/>
  <c r="C2195" i="23"/>
  <c r="C2205" i="23" s="1"/>
  <c r="B2195" i="23"/>
  <c r="B2205" i="23" s="1"/>
  <c r="E2189" i="23"/>
  <c r="D2189" i="23"/>
  <c r="C2189" i="23"/>
  <c r="B2188" i="23"/>
  <c r="E2187" i="23"/>
  <c r="E2188" i="23" s="1"/>
  <c r="D2187" i="23"/>
  <c r="D2190" i="23" s="1"/>
  <c r="C2187" i="23"/>
  <c r="C2190" i="23" s="1"/>
  <c r="E2175" i="23"/>
  <c r="D2175" i="23"/>
  <c r="C2175" i="23"/>
  <c r="B2175" i="23"/>
  <c r="E2170" i="23"/>
  <c r="E2180" i="23" s="1"/>
  <c r="D2170" i="23"/>
  <c r="D2180" i="23" s="1"/>
  <c r="C2170" i="23"/>
  <c r="C2180" i="23" s="1"/>
  <c r="B2170" i="23"/>
  <c r="B2180" i="23" s="1"/>
  <c r="E2164" i="23"/>
  <c r="D2164" i="23"/>
  <c r="C2164" i="23"/>
  <c r="B2163" i="23"/>
  <c r="E2162" i="23"/>
  <c r="E2163" i="23" s="1"/>
  <c r="D2162" i="23"/>
  <c r="C2162" i="23"/>
  <c r="C2165" i="23" s="1"/>
  <c r="E2150" i="23"/>
  <c r="D2150" i="23"/>
  <c r="C2150" i="23"/>
  <c r="B2150" i="23"/>
  <c r="E2145" i="23"/>
  <c r="E2155" i="23" s="1"/>
  <c r="D2145" i="23"/>
  <c r="C2145" i="23"/>
  <c r="C2155" i="23" s="1"/>
  <c r="B2145" i="23"/>
  <c r="B2155" i="23" s="1"/>
  <c r="E2139" i="23"/>
  <c r="D2139" i="23"/>
  <c r="C2139" i="23"/>
  <c r="B2138" i="23"/>
  <c r="E2137" i="23"/>
  <c r="E2138" i="23" s="1"/>
  <c r="D2137" i="23"/>
  <c r="C2137" i="23"/>
  <c r="C2140" i="23" s="1"/>
  <c r="E2125" i="23"/>
  <c r="D2125" i="23"/>
  <c r="C2125" i="23"/>
  <c r="B2125" i="23"/>
  <c r="E2120" i="23"/>
  <c r="E2130" i="23" s="1"/>
  <c r="D2120" i="23"/>
  <c r="D2130" i="23" s="1"/>
  <c r="C2120" i="23"/>
  <c r="C2130" i="23" s="1"/>
  <c r="B2120" i="23"/>
  <c r="B2130" i="23" s="1"/>
  <c r="E2114" i="23"/>
  <c r="D2114" i="23"/>
  <c r="C2114" i="23"/>
  <c r="B2113" i="23"/>
  <c r="E2112" i="23"/>
  <c r="E2113" i="23" s="1"/>
  <c r="D2112" i="23"/>
  <c r="C2112" i="23"/>
  <c r="C2115" i="23" s="1"/>
  <c r="E2100" i="23"/>
  <c r="D2100" i="23"/>
  <c r="C2100" i="23"/>
  <c r="B2100" i="23"/>
  <c r="E2095" i="23"/>
  <c r="E2105" i="23" s="1"/>
  <c r="D2095" i="23"/>
  <c r="D2105" i="23" s="1"/>
  <c r="C2095" i="23"/>
  <c r="C2105" i="23" s="1"/>
  <c r="B2095" i="23"/>
  <c r="B2105" i="23" s="1"/>
  <c r="E2089" i="23"/>
  <c r="D2089" i="23"/>
  <c r="C2089" i="23"/>
  <c r="B2088" i="23"/>
  <c r="E2087" i="23"/>
  <c r="E2088" i="23" s="1"/>
  <c r="D2087" i="23"/>
  <c r="D2090" i="23" s="1"/>
  <c r="C2087" i="23"/>
  <c r="C2090" i="23" s="1"/>
  <c r="E2075" i="23"/>
  <c r="D2075" i="23"/>
  <c r="C2075" i="23"/>
  <c r="B2075" i="23"/>
  <c r="E2070" i="23"/>
  <c r="E2080" i="23" s="1"/>
  <c r="D2070" i="23"/>
  <c r="D2080" i="23" s="1"/>
  <c r="C2070" i="23"/>
  <c r="C2080" i="23" s="1"/>
  <c r="B2070" i="23"/>
  <c r="B2080" i="23" s="1"/>
  <c r="E2064" i="23"/>
  <c r="D2064" i="23"/>
  <c r="C2064" i="23"/>
  <c r="B2063" i="23"/>
  <c r="E2062" i="23"/>
  <c r="E2063" i="23" s="1"/>
  <c r="D2062" i="23"/>
  <c r="C2062" i="23"/>
  <c r="C2065" i="23" s="1"/>
  <c r="E2050" i="23"/>
  <c r="D2050" i="23"/>
  <c r="C2050" i="23"/>
  <c r="B2050" i="23"/>
  <c r="E2045" i="23"/>
  <c r="E2055" i="23" s="1"/>
  <c r="D2045" i="23"/>
  <c r="D2055" i="23" s="1"/>
  <c r="C2045" i="23"/>
  <c r="C2055" i="23" s="1"/>
  <c r="B2045" i="23"/>
  <c r="B2055" i="23" s="1"/>
  <c r="E2039" i="23"/>
  <c r="D2039" i="23"/>
  <c r="C2039" i="23"/>
  <c r="B2038" i="23"/>
  <c r="E2037" i="23"/>
  <c r="E2038" i="23" s="1"/>
  <c r="D2037" i="23"/>
  <c r="D2040" i="23" s="1"/>
  <c r="C2037" i="23"/>
  <c r="C2040" i="23" s="1"/>
  <c r="E2025" i="23"/>
  <c r="D2025" i="23"/>
  <c r="C2025" i="23"/>
  <c r="B2025" i="23"/>
  <c r="E2020" i="23"/>
  <c r="E2030" i="23" s="1"/>
  <c r="D2020" i="23"/>
  <c r="D2030" i="23" s="1"/>
  <c r="C2020" i="23"/>
  <c r="C2030" i="23" s="1"/>
  <c r="B2020" i="23"/>
  <c r="B2030" i="23" s="1"/>
  <c r="E2014" i="23"/>
  <c r="D2014" i="23"/>
  <c r="C2014" i="23"/>
  <c r="B2013" i="23"/>
  <c r="E2012" i="23"/>
  <c r="E2013" i="23" s="1"/>
  <c r="D2012" i="23"/>
  <c r="C2012" i="23"/>
  <c r="C2015" i="23" s="1"/>
  <c r="B2000" i="23"/>
  <c r="E1995" i="23"/>
  <c r="E2005" i="23" s="1"/>
  <c r="D1995" i="23"/>
  <c r="D2005" i="23" s="1"/>
  <c r="C1995" i="23"/>
  <c r="C2005" i="23" s="1"/>
  <c r="B1995" i="23"/>
  <c r="B2005" i="23" s="1"/>
  <c r="E1990" i="23"/>
  <c r="D1990" i="23"/>
  <c r="C1990" i="23"/>
  <c r="E1989" i="23"/>
  <c r="D1989" i="23"/>
  <c r="C1989" i="23"/>
  <c r="E1988" i="23"/>
  <c r="E1991" i="23" s="1"/>
  <c r="D1988" i="23"/>
  <c r="C1988" i="23"/>
  <c r="D1991" i="23" s="1"/>
  <c r="B1988" i="23"/>
  <c r="E1975" i="23"/>
  <c r="D1975" i="23"/>
  <c r="C1975" i="23"/>
  <c r="B1975" i="23"/>
  <c r="E1970" i="23"/>
  <c r="E1980" i="23" s="1"/>
  <c r="D1970" i="23"/>
  <c r="D1980" i="23" s="1"/>
  <c r="C1970" i="23"/>
  <c r="C1980" i="23" s="1"/>
  <c r="B1970" i="23"/>
  <c r="B1980" i="23" s="1"/>
  <c r="E1964" i="23"/>
  <c r="D1964" i="23"/>
  <c r="C1964" i="23"/>
  <c r="B1963" i="23"/>
  <c r="E1962" i="23"/>
  <c r="E1965" i="23" s="1"/>
  <c r="D1962" i="23"/>
  <c r="D1963" i="23" s="1"/>
  <c r="C1962" i="23"/>
  <c r="C1963" i="23" s="1"/>
  <c r="C1966" i="23" s="1"/>
  <c r="E1950" i="23"/>
  <c r="D1950" i="23"/>
  <c r="C1950" i="23"/>
  <c r="B1950" i="23"/>
  <c r="E1945" i="23"/>
  <c r="E1955" i="23" s="1"/>
  <c r="D1945" i="23"/>
  <c r="D1955" i="23" s="1"/>
  <c r="C1945" i="23"/>
  <c r="C1955" i="23" s="1"/>
  <c r="B1945" i="23"/>
  <c r="B1955" i="23" s="1"/>
  <c r="E1939" i="23"/>
  <c r="D1939" i="23"/>
  <c r="C1939" i="23"/>
  <c r="B1938" i="23"/>
  <c r="E1937" i="23"/>
  <c r="D1937" i="23"/>
  <c r="D1938" i="23" s="1"/>
  <c r="C1937" i="23"/>
  <c r="C1938" i="23" s="1"/>
  <c r="C1930" i="23"/>
  <c r="E1925" i="23"/>
  <c r="C1925" i="23"/>
  <c r="B1925" i="23"/>
  <c r="E1920" i="23"/>
  <c r="D1920" i="23"/>
  <c r="D1930" i="23" s="1"/>
  <c r="C1920" i="23"/>
  <c r="B1920" i="23"/>
  <c r="B1930" i="23" s="1"/>
  <c r="D1915" i="23"/>
  <c r="C1915" i="23"/>
  <c r="E1914" i="23"/>
  <c r="D1914" i="23"/>
  <c r="C1914" i="23"/>
  <c r="D1913" i="23"/>
  <c r="C1913" i="23"/>
  <c r="B1913" i="23"/>
  <c r="E1912" i="23"/>
  <c r="E1915" i="23" s="1"/>
  <c r="E1900" i="23"/>
  <c r="D1900" i="23"/>
  <c r="C1900" i="23"/>
  <c r="B1900" i="23"/>
  <c r="E1895" i="23"/>
  <c r="E1905" i="23" s="1"/>
  <c r="D1895" i="23"/>
  <c r="D1905" i="23" s="1"/>
  <c r="C1895" i="23"/>
  <c r="C1905" i="23" s="1"/>
  <c r="C1887" i="23" s="1"/>
  <c r="B1895" i="23"/>
  <c r="B1905" i="23" s="1"/>
  <c r="E1889" i="23"/>
  <c r="D1889" i="23"/>
  <c r="C1889" i="23"/>
  <c r="B1888" i="23"/>
  <c r="E1887" i="23"/>
  <c r="E1888" i="23" s="1"/>
  <c r="D1887" i="23"/>
  <c r="D1888" i="23" s="1"/>
  <c r="E1875" i="23"/>
  <c r="D1875" i="23"/>
  <c r="C1875" i="23"/>
  <c r="B1875" i="23"/>
  <c r="E1870" i="23"/>
  <c r="E1880" i="23" s="1"/>
  <c r="D1870" i="23"/>
  <c r="D1880" i="23" s="1"/>
  <c r="C1870" i="23"/>
  <c r="C1880" i="23" s="1"/>
  <c r="B1870" i="23"/>
  <c r="B1880" i="23" s="1"/>
  <c r="B1862" i="23" s="1"/>
  <c r="B1863" i="23" s="1"/>
  <c r="E1864" i="23"/>
  <c r="D1864" i="23"/>
  <c r="C1864" i="23"/>
  <c r="E1862" i="23"/>
  <c r="E1863" i="23" s="1"/>
  <c r="D1862" i="23"/>
  <c r="D1863" i="23" s="1"/>
  <c r="C1862" i="23"/>
  <c r="E1850" i="23"/>
  <c r="D1850" i="23"/>
  <c r="C1850" i="23"/>
  <c r="B1850" i="23"/>
  <c r="E1845" i="23"/>
  <c r="E1855" i="23" s="1"/>
  <c r="E1837" i="23" s="1"/>
  <c r="D1845" i="23"/>
  <c r="D1855" i="23" s="1"/>
  <c r="D1837" i="23" s="1"/>
  <c r="C1845" i="23"/>
  <c r="C1855" i="23" s="1"/>
  <c r="C1837" i="23" s="1"/>
  <c r="B1845" i="23"/>
  <c r="B1855" i="23" s="1"/>
  <c r="B1837" i="23" s="1"/>
  <c r="B1838" i="23" s="1"/>
  <c r="E1839" i="23"/>
  <c r="D1839" i="23"/>
  <c r="C1839" i="23"/>
  <c r="E1825" i="23"/>
  <c r="D1825" i="23"/>
  <c r="C1825" i="23"/>
  <c r="B1825" i="23"/>
  <c r="E1820" i="23"/>
  <c r="E1830" i="23" s="1"/>
  <c r="D1820" i="23"/>
  <c r="D1830" i="23" s="1"/>
  <c r="C1820" i="23"/>
  <c r="C1830" i="23" s="1"/>
  <c r="B1820" i="23"/>
  <c r="B1830" i="23" s="1"/>
  <c r="B1812" i="23" s="1"/>
  <c r="B1813" i="23" s="1"/>
  <c r="E1814" i="23"/>
  <c r="D1814" i="23"/>
  <c r="C1814" i="23"/>
  <c r="E1812" i="23"/>
  <c r="D1812" i="23"/>
  <c r="C1812" i="23"/>
  <c r="C1813" i="23" s="1"/>
  <c r="E1800" i="23"/>
  <c r="D1800" i="23"/>
  <c r="C1800" i="23"/>
  <c r="B1800" i="23"/>
  <c r="E1795" i="23"/>
  <c r="E1805" i="23" s="1"/>
  <c r="E1787" i="23" s="1"/>
  <c r="D1795" i="23"/>
  <c r="D1805" i="23" s="1"/>
  <c r="D1787" i="23" s="1"/>
  <c r="C1795" i="23"/>
  <c r="C1805" i="23" s="1"/>
  <c r="C1787" i="23" s="1"/>
  <c r="B1795" i="23"/>
  <c r="B1805" i="23" s="1"/>
  <c r="B1787" i="23" s="1"/>
  <c r="B1788" i="23" s="1"/>
  <c r="E1789" i="23"/>
  <c r="D1789" i="23"/>
  <c r="C1789" i="23"/>
  <c r="D1779" i="23"/>
  <c r="E1774" i="23"/>
  <c r="D1774" i="23"/>
  <c r="C1774" i="23"/>
  <c r="B1774" i="23"/>
  <c r="E1769" i="23"/>
  <c r="E1779" i="23" s="1"/>
  <c r="D1769" i="23"/>
  <c r="C1769" i="23"/>
  <c r="C1779" i="23" s="1"/>
  <c r="B1769" i="23"/>
  <c r="B1779" i="23" s="1"/>
  <c r="B1761" i="23" s="1"/>
  <c r="B1762" i="23" s="1"/>
  <c r="E1763" i="23"/>
  <c r="D1763" i="23"/>
  <c r="C1763" i="23"/>
  <c r="E1762" i="23"/>
  <c r="E1765" i="23" s="1"/>
  <c r="E1761" i="23"/>
  <c r="D1761" i="23"/>
  <c r="D1762" i="23" s="1"/>
  <c r="C1761" i="23"/>
  <c r="C1762" i="23" s="1"/>
  <c r="E1749" i="23"/>
  <c r="D1749" i="23"/>
  <c r="C1749" i="23"/>
  <c r="B1749" i="23"/>
  <c r="E1744" i="23"/>
  <c r="E1754" i="23" s="1"/>
  <c r="E1736" i="23" s="1"/>
  <c r="D1744" i="23"/>
  <c r="D1754" i="23" s="1"/>
  <c r="D1736" i="23" s="1"/>
  <c r="C1744" i="23"/>
  <c r="C1754" i="23" s="1"/>
  <c r="C1736" i="23" s="1"/>
  <c r="B1744" i="23"/>
  <c r="B1754" i="23" s="1"/>
  <c r="B1736" i="23" s="1"/>
  <c r="B1737" i="23" s="1"/>
  <c r="E1738" i="23"/>
  <c r="D1738" i="23"/>
  <c r="C1738" i="23"/>
  <c r="E1724" i="23"/>
  <c r="D1724" i="23"/>
  <c r="C1724" i="23"/>
  <c r="B1724" i="23"/>
  <c r="E1719" i="23"/>
  <c r="E1729" i="23" s="1"/>
  <c r="D1719" i="23"/>
  <c r="D1729" i="23" s="1"/>
  <c r="C1719" i="23"/>
  <c r="C1729" i="23" s="1"/>
  <c r="B1719" i="23"/>
  <c r="E1713" i="23"/>
  <c r="D1713" i="23"/>
  <c r="C1713" i="23"/>
  <c r="E1711" i="23"/>
  <c r="E1712" i="23" s="1"/>
  <c r="D1711" i="23"/>
  <c r="C1711" i="23"/>
  <c r="E1699" i="23"/>
  <c r="D1699" i="23"/>
  <c r="C1699" i="23"/>
  <c r="B1699" i="23"/>
  <c r="E1694" i="23"/>
  <c r="E1704" i="23" s="1"/>
  <c r="E1686" i="23" s="1"/>
  <c r="D1694" i="23"/>
  <c r="D1704" i="23" s="1"/>
  <c r="D1686" i="23" s="1"/>
  <c r="D1689" i="23" s="1"/>
  <c r="C1694" i="23"/>
  <c r="C1704" i="23" s="1"/>
  <c r="C1686" i="23" s="1"/>
  <c r="B1694" i="23"/>
  <c r="B1704" i="23" s="1"/>
  <c r="B1686" i="23" s="1"/>
  <c r="B1687" i="23" s="1"/>
  <c r="E1688" i="23"/>
  <c r="D1688" i="23"/>
  <c r="C1688" i="23"/>
  <c r="E1674" i="23"/>
  <c r="D1674" i="23"/>
  <c r="C1674" i="23"/>
  <c r="B1674" i="23"/>
  <c r="E1669" i="23"/>
  <c r="E1679" i="23" s="1"/>
  <c r="E1661" i="23" s="1"/>
  <c r="E1664" i="23" s="1"/>
  <c r="D1669" i="23"/>
  <c r="D1679" i="23" s="1"/>
  <c r="D1661" i="23" s="1"/>
  <c r="C1669" i="23"/>
  <c r="C1679" i="23" s="1"/>
  <c r="C1661" i="23" s="1"/>
  <c r="B1669" i="23"/>
  <c r="B1679" i="23" s="1"/>
  <c r="B1661" i="23" s="1"/>
  <c r="B1662" i="23" s="1"/>
  <c r="E1663" i="23"/>
  <c r="D1663" i="23"/>
  <c r="C1663" i="23"/>
  <c r="E1649" i="23"/>
  <c r="D1649" i="23"/>
  <c r="C1649" i="23"/>
  <c r="B1649" i="23"/>
  <c r="E1644" i="23"/>
  <c r="E1654" i="23" s="1"/>
  <c r="E1636" i="23" s="1"/>
  <c r="D1644" i="23"/>
  <c r="D1654" i="23" s="1"/>
  <c r="C1644" i="23"/>
  <c r="C1654" i="23" s="1"/>
  <c r="C1636" i="23" s="1"/>
  <c r="B1644" i="23"/>
  <c r="B1654" i="23" s="1"/>
  <c r="B1636" i="23" s="1"/>
  <c r="B1637" i="23" s="1"/>
  <c r="E1638" i="23"/>
  <c r="D1638" i="23"/>
  <c r="C1638" i="23"/>
  <c r="D1636" i="23"/>
  <c r="E1624" i="23"/>
  <c r="D1624" i="23"/>
  <c r="C1624" i="23"/>
  <c r="B1624" i="23"/>
  <c r="E1619" i="23"/>
  <c r="E1629" i="23" s="1"/>
  <c r="D1619" i="23"/>
  <c r="D1629" i="23" s="1"/>
  <c r="D1611" i="23" s="1"/>
  <c r="C1619" i="23"/>
  <c r="C1629" i="23" s="1"/>
  <c r="C1611" i="23" s="1"/>
  <c r="B1619" i="23"/>
  <c r="B1629" i="23" s="1"/>
  <c r="B1611" i="23" s="1"/>
  <c r="B1612" i="23" s="1"/>
  <c r="E1613" i="23"/>
  <c r="D1613" i="23"/>
  <c r="C1613" i="23"/>
  <c r="E1611" i="23"/>
  <c r="E1599" i="23"/>
  <c r="E1594" i="23"/>
  <c r="D1594" i="23"/>
  <c r="D1604" i="23" s="1"/>
  <c r="C1594" i="23"/>
  <c r="C1604" i="23" s="1"/>
  <c r="B1594" i="23"/>
  <c r="B1604" i="23" s="1"/>
  <c r="D1589" i="23"/>
  <c r="C1589" i="23"/>
  <c r="E1588" i="23"/>
  <c r="D1588" i="23"/>
  <c r="C1588" i="23"/>
  <c r="D1587" i="23"/>
  <c r="C1587" i="23"/>
  <c r="C1590" i="23" s="1"/>
  <c r="B1587" i="23"/>
  <c r="E1574" i="23"/>
  <c r="D1574" i="23"/>
  <c r="C1574" i="23"/>
  <c r="B1574" i="23"/>
  <c r="E1569" i="23"/>
  <c r="E1579" i="23" s="1"/>
  <c r="D1569" i="23"/>
  <c r="D1579" i="23" s="1"/>
  <c r="D1561" i="23" s="1"/>
  <c r="C1569" i="23"/>
  <c r="C1579" i="23" s="1"/>
  <c r="C1561" i="23" s="1"/>
  <c r="B1569" i="23"/>
  <c r="B1579" i="23" s="1"/>
  <c r="B1561" i="23" s="1"/>
  <c r="B1562" i="23" s="1"/>
  <c r="E1563" i="23"/>
  <c r="D1563" i="23"/>
  <c r="C1563" i="23"/>
  <c r="E1561" i="23"/>
  <c r="E1562" i="23" s="1"/>
  <c r="E1549" i="23"/>
  <c r="D1549" i="23"/>
  <c r="C1549" i="23"/>
  <c r="B1549" i="23"/>
  <c r="E1544" i="23"/>
  <c r="D1544" i="23"/>
  <c r="D1554" i="23" s="1"/>
  <c r="D1536" i="23" s="1"/>
  <c r="C1544" i="23"/>
  <c r="C1554" i="23" s="1"/>
  <c r="C1536" i="23" s="1"/>
  <c r="B1544" i="23"/>
  <c r="B1554" i="23" s="1"/>
  <c r="E1538" i="23"/>
  <c r="D1538" i="23"/>
  <c r="C1538" i="23"/>
  <c r="B1536" i="23"/>
  <c r="B1537" i="23" s="1"/>
  <c r="E1524" i="23"/>
  <c r="D1524" i="23"/>
  <c r="C1524" i="23"/>
  <c r="B1524" i="23"/>
  <c r="E1519" i="23"/>
  <c r="E1529" i="23" s="1"/>
  <c r="D1519" i="23"/>
  <c r="D1529" i="23" s="1"/>
  <c r="D1511" i="23" s="1"/>
  <c r="C1519" i="23"/>
  <c r="C1529" i="23" s="1"/>
  <c r="C1511" i="23" s="1"/>
  <c r="B1519" i="23"/>
  <c r="B1529" i="23" s="1"/>
  <c r="B1511" i="23" s="1"/>
  <c r="B1512" i="23" s="1"/>
  <c r="E1513" i="23"/>
  <c r="D1513" i="23"/>
  <c r="C1513" i="23"/>
  <c r="E1511" i="23"/>
  <c r="E1512" i="23" s="1"/>
  <c r="E1499" i="23"/>
  <c r="D1499" i="23"/>
  <c r="C1499" i="23"/>
  <c r="B1499" i="23"/>
  <c r="E1494" i="23"/>
  <c r="E1504" i="23" s="1"/>
  <c r="E1486" i="23" s="1"/>
  <c r="D1494" i="23"/>
  <c r="D1504" i="23" s="1"/>
  <c r="D1486" i="23" s="1"/>
  <c r="C1494" i="23"/>
  <c r="C1504" i="23" s="1"/>
  <c r="C1486" i="23" s="1"/>
  <c r="B1494" i="23"/>
  <c r="B1504" i="23" s="1"/>
  <c r="E1488" i="23"/>
  <c r="D1488" i="23"/>
  <c r="C1488" i="23"/>
  <c r="B1486" i="23"/>
  <c r="B1487" i="23" s="1"/>
  <c r="E1474" i="23"/>
  <c r="D1474" i="23"/>
  <c r="C1474" i="23"/>
  <c r="B1474" i="23"/>
  <c r="E1469" i="23"/>
  <c r="E1479" i="23" s="1"/>
  <c r="D1469" i="23"/>
  <c r="D1479" i="23" s="1"/>
  <c r="D1461" i="23" s="1"/>
  <c r="C1469" i="23"/>
  <c r="C1479" i="23" s="1"/>
  <c r="B1469" i="23"/>
  <c r="B1479" i="23" s="1"/>
  <c r="B1461" i="23" s="1"/>
  <c r="B1462" i="23" s="1"/>
  <c r="E1463" i="23"/>
  <c r="D1463" i="23"/>
  <c r="C1463" i="23"/>
  <c r="E1461" i="23"/>
  <c r="E1462" i="23" s="1"/>
  <c r="C1461" i="23"/>
  <c r="E1449" i="23"/>
  <c r="D1449" i="23"/>
  <c r="C1449" i="23"/>
  <c r="B1449" i="23"/>
  <c r="E1444" i="23"/>
  <c r="E1454" i="23" s="1"/>
  <c r="E1436" i="23" s="1"/>
  <c r="D1444" i="23"/>
  <c r="D1454" i="23" s="1"/>
  <c r="D1436" i="23" s="1"/>
  <c r="C1444" i="23"/>
  <c r="C1454" i="23" s="1"/>
  <c r="C1436" i="23" s="1"/>
  <c r="B1444" i="23"/>
  <c r="B1454" i="23" s="1"/>
  <c r="B1436" i="23" s="1"/>
  <c r="B1437" i="23" s="1"/>
  <c r="E1438" i="23"/>
  <c r="D1438" i="23"/>
  <c r="C1438" i="23"/>
  <c r="E1424" i="23"/>
  <c r="D1424" i="23"/>
  <c r="C1424" i="23"/>
  <c r="E1419" i="23"/>
  <c r="D1419" i="23"/>
  <c r="D1429" i="23" s="1"/>
  <c r="D1411" i="23" s="1"/>
  <c r="C1419" i="23"/>
  <c r="B1419" i="23"/>
  <c r="B1429" i="23" s="1"/>
  <c r="E1413" i="23"/>
  <c r="D1413" i="23"/>
  <c r="C1413" i="23"/>
  <c r="B1412" i="23"/>
  <c r="E1411" i="23"/>
  <c r="E1399" i="23"/>
  <c r="D1399" i="23"/>
  <c r="E1394" i="23"/>
  <c r="D1394" i="23"/>
  <c r="C1394" i="23"/>
  <c r="C1404" i="23" s="1"/>
  <c r="B1394" i="23"/>
  <c r="B1404" i="23" s="1"/>
  <c r="C1389" i="23"/>
  <c r="E1388" i="23"/>
  <c r="D1388" i="23"/>
  <c r="C1388" i="23"/>
  <c r="C1387" i="23"/>
  <c r="B1387" i="23"/>
  <c r="E1374" i="23"/>
  <c r="D1374" i="23"/>
  <c r="C1374" i="23"/>
  <c r="B1374" i="23"/>
  <c r="E1369" i="23"/>
  <c r="E1379" i="23" s="1"/>
  <c r="D1369" i="23"/>
  <c r="D1379" i="23" s="1"/>
  <c r="D1361" i="23" s="1"/>
  <c r="C1369" i="23"/>
  <c r="C1379" i="23" s="1"/>
  <c r="C1361" i="23" s="1"/>
  <c r="B1369" i="23"/>
  <c r="B1379" i="23" s="1"/>
  <c r="B1361" i="23" s="1"/>
  <c r="B1362" i="23" s="1"/>
  <c r="E1363" i="23"/>
  <c r="D1363" i="23"/>
  <c r="C1363" i="23"/>
  <c r="E1361" i="23"/>
  <c r="E1362" i="23" s="1"/>
  <c r="E1349" i="23"/>
  <c r="D1349" i="23"/>
  <c r="C1349" i="23"/>
  <c r="B1349" i="23"/>
  <c r="E1344" i="23"/>
  <c r="E1354" i="23" s="1"/>
  <c r="E1336" i="23" s="1"/>
  <c r="D1344" i="23"/>
  <c r="D1354" i="23" s="1"/>
  <c r="D1336" i="23" s="1"/>
  <c r="C1344" i="23"/>
  <c r="C1354" i="23" s="1"/>
  <c r="C1336" i="23" s="1"/>
  <c r="B1344" i="23"/>
  <c r="B1354" i="23" s="1"/>
  <c r="B1336" i="23" s="1"/>
  <c r="B1337" i="23" s="1"/>
  <c r="E1338" i="23"/>
  <c r="D1338" i="23"/>
  <c r="C1338" i="23"/>
  <c r="E1324" i="23"/>
  <c r="E1329" i="23" s="1"/>
  <c r="D1324" i="23"/>
  <c r="B1324" i="23"/>
  <c r="E1319" i="23"/>
  <c r="D1319" i="23"/>
  <c r="D1329" i="23" s="1"/>
  <c r="D1311" i="23" s="1"/>
  <c r="C1319" i="23"/>
  <c r="C1329" i="23" s="1"/>
  <c r="B1319" i="23"/>
  <c r="B1329" i="23" s="1"/>
  <c r="B1311" i="23" s="1"/>
  <c r="E1313" i="23"/>
  <c r="D1313" i="23"/>
  <c r="C1313" i="23"/>
  <c r="C1312" i="23"/>
  <c r="E1311" i="23"/>
  <c r="E1312" i="23" s="1"/>
  <c r="E1299" i="23"/>
  <c r="D1299" i="23"/>
  <c r="C1299" i="23"/>
  <c r="B1299" i="23"/>
  <c r="E1294" i="23"/>
  <c r="E1304" i="23" s="1"/>
  <c r="E1286" i="23" s="1"/>
  <c r="D1294" i="23"/>
  <c r="D1304" i="23" s="1"/>
  <c r="D1286" i="23" s="1"/>
  <c r="C1294" i="23"/>
  <c r="C1304" i="23" s="1"/>
  <c r="C1286" i="23" s="1"/>
  <c r="B1294" i="23"/>
  <c r="B1304" i="23" s="1"/>
  <c r="B1286" i="23" s="1"/>
  <c r="B1287" i="23" s="1"/>
  <c r="E1288" i="23"/>
  <c r="D1288" i="23"/>
  <c r="C1288" i="23"/>
  <c r="E1275" i="23"/>
  <c r="E5796" i="23" s="1"/>
  <c r="D1275" i="23"/>
  <c r="D5796" i="23" s="1"/>
  <c r="C1275" i="23"/>
  <c r="B1274" i="23"/>
  <c r="E1269" i="23"/>
  <c r="D1269" i="23"/>
  <c r="C1269" i="23"/>
  <c r="B1269" i="23"/>
  <c r="B1279" i="23" s="1"/>
  <c r="B1261" i="23" s="1"/>
  <c r="B1262" i="23" s="1"/>
  <c r="E1265" i="23"/>
  <c r="E1263" i="23"/>
  <c r="D1263" i="23"/>
  <c r="C1263" i="23"/>
  <c r="E1249" i="23"/>
  <c r="D1249" i="23"/>
  <c r="C1249" i="23"/>
  <c r="B1249" i="23"/>
  <c r="E1244" i="23"/>
  <c r="E1254" i="23" s="1"/>
  <c r="E1236" i="23" s="1"/>
  <c r="D1244" i="23"/>
  <c r="D1254" i="23" s="1"/>
  <c r="D1236" i="23" s="1"/>
  <c r="C1244" i="23"/>
  <c r="C1254" i="23" s="1"/>
  <c r="C1236" i="23" s="1"/>
  <c r="B1244" i="23"/>
  <c r="B1254" i="23" s="1"/>
  <c r="B1236" i="23" s="1"/>
  <c r="B1237" i="23" s="1"/>
  <c r="E1238" i="23"/>
  <c r="D1238" i="23"/>
  <c r="C1238" i="23"/>
  <c r="B1238" i="23"/>
  <c r="E1224" i="23"/>
  <c r="E1219" i="23"/>
  <c r="D1219" i="23"/>
  <c r="D1229" i="23" s="1"/>
  <c r="D1211" i="23" s="1"/>
  <c r="C1219" i="23"/>
  <c r="C1229" i="23" s="1"/>
  <c r="C1211" i="23" s="1"/>
  <c r="B1219" i="23"/>
  <c r="B1229" i="23" s="1"/>
  <c r="B1211" i="23" s="1"/>
  <c r="B1212" i="23" s="1"/>
  <c r="E1213" i="23"/>
  <c r="D1213" i="23"/>
  <c r="C1213" i="23"/>
  <c r="E1199" i="23"/>
  <c r="E1204" i="23" s="1"/>
  <c r="E1194" i="23"/>
  <c r="D1194" i="23"/>
  <c r="D1204" i="23" s="1"/>
  <c r="D1186" i="23" s="1"/>
  <c r="C1194" i="23"/>
  <c r="C1204" i="23" s="1"/>
  <c r="C1186" i="23" s="1"/>
  <c r="B1194" i="23"/>
  <c r="B1204" i="23" s="1"/>
  <c r="B1186" i="23" s="1"/>
  <c r="B1187" i="23" s="1"/>
  <c r="E1188" i="23"/>
  <c r="D1188" i="23"/>
  <c r="C1188" i="23"/>
  <c r="E1186" i="23"/>
  <c r="E1187" i="23" s="1"/>
  <c r="E1174" i="23"/>
  <c r="D1174" i="23"/>
  <c r="C1174" i="23"/>
  <c r="B1174" i="23"/>
  <c r="E1169" i="23"/>
  <c r="E1179" i="23" s="1"/>
  <c r="D1169" i="23"/>
  <c r="D1179" i="23" s="1"/>
  <c r="C1169" i="23"/>
  <c r="C1161" i="23" s="1"/>
  <c r="B1169" i="23"/>
  <c r="B1179" i="23" s="1"/>
  <c r="E1163" i="23"/>
  <c r="D1163" i="23"/>
  <c r="C1163" i="23"/>
  <c r="D1161" i="23"/>
  <c r="E1149" i="23"/>
  <c r="D1149" i="23"/>
  <c r="D1154" i="23" s="1"/>
  <c r="D1136" i="23" s="1"/>
  <c r="E1144" i="23"/>
  <c r="D1144" i="23"/>
  <c r="C1144" i="23"/>
  <c r="C1154" i="23" s="1"/>
  <c r="C1136" i="23" s="1"/>
  <c r="B1144" i="23"/>
  <c r="B1154" i="23" s="1"/>
  <c r="B1136" i="23" s="1"/>
  <c r="B1137" i="23" s="1"/>
  <c r="E1138" i="23"/>
  <c r="D1138" i="23"/>
  <c r="C1138" i="23"/>
  <c r="E1137" i="23"/>
  <c r="B1129" i="23"/>
  <c r="B1111" i="23" s="1"/>
  <c r="B1112" i="23" s="1"/>
  <c r="E1124" i="23"/>
  <c r="D1124" i="23"/>
  <c r="E1119" i="23"/>
  <c r="E1129" i="23" s="1"/>
  <c r="D1119" i="23"/>
  <c r="D1129" i="23" s="1"/>
  <c r="D1111" i="23" s="1"/>
  <c r="C1119" i="23"/>
  <c r="C1129" i="23" s="1"/>
  <c r="C1111" i="23" s="1"/>
  <c r="B1119" i="23"/>
  <c r="E1113" i="23"/>
  <c r="D1113" i="23"/>
  <c r="C1113" i="23"/>
  <c r="E1112" i="23"/>
  <c r="E1099" i="23"/>
  <c r="D1099" i="23"/>
  <c r="C1099" i="23"/>
  <c r="B1099" i="23"/>
  <c r="E1094" i="23"/>
  <c r="E1104" i="23" s="1"/>
  <c r="D1094" i="23"/>
  <c r="D1104" i="23" s="1"/>
  <c r="D1086" i="23" s="1"/>
  <c r="C1094" i="23"/>
  <c r="C1104" i="23" s="1"/>
  <c r="C1086" i="23" s="1"/>
  <c r="B1094" i="23"/>
  <c r="B1104" i="23" s="1"/>
  <c r="B1086" i="23" s="1"/>
  <c r="B1087" i="23" s="1"/>
  <c r="E1088" i="23"/>
  <c r="D1088" i="23"/>
  <c r="C1088" i="23"/>
  <c r="E1087" i="23"/>
  <c r="E1074" i="23"/>
  <c r="D1074" i="23"/>
  <c r="C1074" i="23"/>
  <c r="B1074" i="23"/>
  <c r="E1069" i="23"/>
  <c r="E1079" i="23" s="1"/>
  <c r="E1061" i="23" s="1"/>
  <c r="D1069" i="23"/>
  <c r="D1079" i="23" s="1"/>
  <c r="D1061" i="23" s="1"/>
  <c r="C1069" i="23"/>
  <c r="C1079" i="23" s="1"/>
  <c r="C1061" i="23" s="1"/>
  <c r="B1069" i="23"/>
  <c r="B1079" i="23" s="1"/>
  <c r="B1061" i="23" s="1"/>
  <c r="B1062" i="23" s="1"/>
  <c r="E1063" i="23"/>
  <c r="D1063" i="23"/>
  <c r="C1063" i="23"/>
  <c r="E1049" i="23"/>
  <c r="D1049" i="23"/>
  <c r="C1049" i="23"/>
  <c r="B1049" i="23"/>
  <c r="E1044" i="23"/>
  <c r="E1054" i="23" s="1"/>
  <c r="E1036" i="23" s="1"/>
  <c r="D1044" i="23"/>
  <c r="D1054" i="23" s="1"/>
  <c r="D1036" i="23" s="1"/>
  <c r="C1044" i="23"/>
  <c r="C1054" i="23" s="1"/>
  <c r="C1036" i="23" s="1"/>
  <c r="B1044" i="23"/>
  <c r="B1054" i="23" s="1"/>
  <c r="B1036" i="23" s="1"/>
  <c r="B1037" i="23" s="1"/>
  <c r="E1038" i="23"/>
  <c r="D1038" i="23"/>
  <c r="C1038" i="23"/>
  <c r="E1024" i="23"/>
  <c r="D1024" i="23"/>
  <c r="C1024" i="23"/>
  <c r="B1024" i="23"/>
  <c r="E1019" i="23"/>
  <c r="E1029" i="23" s="1"/>
  <c r="D1019" i="23"/>
  <c r="D1029" i="23" s="1"/>
  <c r="C1019" i="23"/>
  <c r="C1029" i="23" s="1"/>
  <c r="C1011" i="23" s="1"/>
  <c r="B1019" i="23"/>
  <c r="B1029" i="23" s="1"/>
  <c r="B1011" i="23" s="1"/>
  <c r="B1012" i="23" s="1"/>
  <c r="E1014" i="23"/>
  <c r="E1013" i="23"/>
  <c r="D1013" i="23"/>
  <c r="C1013" i="23"/>
  <c r="E1012" i="23"/>
  <c r="D1012" i="23"/>
  <c r="E999" i="23"/>
  <c r="D999" i="23"/>
  <c r="C999" i="23"/>
  <c r="B999" i="23"/>
  <c r="E994" i="23"/>
  <c r="E1004" i="23" s="1"/>
  <c r="D994" i="23"/>
  <c r="D1004" i="23" s="1"/>
  <c r="C994" i="23"/>
  <c r="C1004" i="23" s="1"/>
  <c r="C986" i="23" s="1"/>
  <c r="B994" i="23"/>
  <c r="B1004" i="23" s="1"/>
  <c r="B986" i="23" s="1"/>
  <c r="B987" i="23" s="1"/>
  <c r="E989" i="23"/>
  <c r="E988" i="23"/>
  <c r="D988" i="23"/>
  <c r="C988" i="23"/>
  <c r="E987" i="23"/>
  <c r="E990" i="23" s="1"/>
  <c r="D987" i="23"/>
  <c r="E974" i="23"/>
  <c r="D974" i="23"/>
  <c r="C974" i="23"/>
  <c r="B974" i="23"/>
  <c r="E969" i="23"/>
  <c r="E979" i="23" s="1"/>
  <c r="D969" i="23"/>
  <c r="D979" i="23" s="1"/>
  <c r="C969" i="23"/>
  <c r="C979" i="23" s="1"/>
  <c r="C961" i="23" s="1"/>
  <c r="B969" i="23"/>
  <c r="B979" i="23" s="1"/>
  <c r="B961" i="23" s="1"/>
  <c r="B962" i="23" s="1"/>
  <c r="E964" i="23"/>
  <c r="E963" i="23"/>
  <c r="D963" i="23"/>
  <c r="C963" i="23"/>
  <c r="E962" i="23"/>
  <c r="D962" i="23"/>
  <c r="E949" i="23"/>
  <c r="D949" i="23"/>
  <c r="C949" i="23"/>
  <c r="B949" i="23"/>
  <c r="E944" i="23"/>
  <c r="E954" i="23" s="1"/>
  <c r="D944" i="23"/>
  <c r="D954" i="23" s="1"/>
  <c r="C944" i="23"/>
  <c r="C954" i="23" s="1"/>
  <c r="C936" i="23" s="1"/>
  <c r="B944" i="23"/>
  <c r="B954" i="23" s="1"/>
  <c r="B936" i="23" s="1"/>
  <c r="B937" i="23" s="1"/>
  <c r="E939" i="23"/>
  <c r="E938" i="23"/>
  <c r="D938" i="23"/>
  <c r="C938" i="23"/>
  <c r="E937" i="23"/>
  <c r="D937" i="23"/>
  <c r="E924" i="23"/>
  <c r="D924" i="23"/>
  <c r="C924" i="23"/>
  <c r="B924" i="23"/>
  <c r="E919" i="23"/>
  <c r="E929" i="23" s="1"/>
  <c r="D919" i="23"/>
  <c r="D929" i="23" s="1"/>
  <c r="C919" i="23"/>
  <c r="C929" i="23" s="1"/>
  <c r="C911" i="23" s="1"/>
  <c r="B919" i="23"/>
  <c r="B929" i="23" s="1"/>
  <c r="B911" i="23" s="1"/>
  <c r="B912" i="23" s="1"/>
  <c r="E914" i="23"/>
  <c r="E913" i="23"/>
  <c r="D913" i="23"/>
  <c r="C913" i="23"/>
  <c r="E912" i="23"/>
  <c r="D912" i="23"/>
  <c r="E899" i="23"/>
  <c r="D899" i="23"/>
  <c r="C899" i="23"/>
  <c r="B899" i="23"/>
  <c r="E894" i="23"/>
  <c r="E904" i="23" s="1"/>
  <c r="D894" i="23"/>
  <c r="D904" i="23" s="1"/>
  <c r="C894" i="23"/>
  <c r="C904" i="23" s="1"/>
  <c r="C886" i="23" s="1"/>
  <c r="B894" i="23"/>
  <c r="B904" i="23" s="1"/>
  <c r="B886" i="23" s="1"/>
  <c r="B887" i="23" s="1"/>
  <c r="E889" i="23"/>
  <c r="E888" i="23"/>
  <c r="D888" i="23"/>
  <c r="C888" i="23"/>
  <c r="E887" i="23"/>
  <c r="E890" i="23" s="1"/>
  <c r="D887" i="23"/>
  <c r="E874" i="23"/>
  <c r="D874" i="23"/>
  <c r="C874" i="23"/>
  <c r="B874" i="23"/>
  <c r="E869" i="23"/>
  <c r="E879" i="23" s="1"/>
  <c r="E861" i="23" s="1"/>
  <c r="D869" i="23"/>
  <c r="D879" i="23" s="1"/>
  <c r="C869" i="23"/>
  <c r="C879" i="23" s="1"/>
  <c r="C861" i="23" s="1"/>
  <c r="B869" i="23"/>
  <c r="B879" i="23" s="1"/>
  <c r="B861" i="23" s="1"/>
  <c r="B862" i="23" s="1"/>
  <c r="E863" i="23"/>
  <c r="D863" i="23"/>
  <c r="C863" i="23"/>
  <c r="D862" i="23"/>
  <c r="E849" i="23"/>
  <c r="D849" i="23"/>
  <c r="C849" i="23"/>
  <c r="B849" i="23"/>
  <c r="E844" i="23"/>
  <c r="E854" i="23" s="1"/>
  <c r="D844" i="23"/>
  <c r="D854" i="23" s="1"/>
  <c r="C844" i="23"/>
  <c r="C854" i="23" s="1"/>
  <c r="C836" i="23" s="1"/>
  <c r="B844" i="23"/>
  <c r="B854" i="23" s="1"/>
  <c r="B836" i="23" s="1"/>
  <c r="B837" i="23" s="1"/>
  <c r="E839" i="23"/>
  <c r="E838" i="23"/>
  <c r="D838" i="23"/>
  <c r="C838" i="23"/>
  <c r="E837" i="23"/>
  <c r="E840" i="23" s="1"/>
  <c r="D837" i="23"/>
  <c r="E824" i="23"/>
  <c r="D824" i="23"/>
  <c r="C824" i="23"/>
  <c r="B824" i="23"/>
  <c r="E819" i="23"/>
  <c r="E829" i="23" s="1"/>
  <c r="D819" i="23"/>
  <c r="D829" i="23" s="1"/>
  <c r="C819" i="23"/>
  <c r="C829" i="23" s="1"/>
  <c r="C811" i="23" s="1"/>
  <c r="B819" i="23"/>
  <c r="B829" i="23" s="1"/>
  <c r="B811" i="23" s="1"/>
  <c r="B812" i="23" s="1"/>
  <c r="E814" i="23"/>
  <c r="E813" i="23"/>
  <c r="D813" i="23"/>
  <c r="C813" i="23"/>
  <c r="E812" i="23"/>
  <c r="D812" i="23"/>
  <c r="E799" i="23"/>
  <c r="D799" i="23"/>
  <c r="C799" i="23"/>
  <c r="B799" i="23"/>
  <c r="E794" i="23"/>
  <c r="E804" i="23" s="1"/>
  <c r="D794" i="23"/>
  <c r="D804" i="23" s="1"/>
  <c r="C794" i="23"/>
  <c r="C804" i="23" s="1"/>
  <c r="C786" i="23" s="1"/>
  <c r="B794" i="23"/>
  <c r="B804" i="23" s="1"/>
  <c r="B786" i="23" s="1"/>
  <c r="B787" i="23" s="1"/>
  <c r="E789" i="23"/>
  <c r="E788" i="23"/>
  <c r="D788" i="23"/>
  <c r="C788" i="23"/>
  <c r="E787" i="23"/>
  <c r="E790" i="23" s="1"/>
  <c r="D787" i="23"/>
  <c r="E774" i="23"/>
  <c r="D774" i="23"/>
  <c r="C774" i="23"/>
  <c r="B774" i="23"/>
  <c r="E769" i="23"/>
  <c r="E779" i="23" s="1"/>
  <c r="D769" i="23"/>
  <c r="D779" i="23" s="1"/>
  <c r="C769" i="23"/>
  <c r="C779" i="23" s="1"/>
  <c r="C761" i="23" s="1"/>
  <c r="B769" i="23"/>
  <c r="B779" i="23" s="1"/>
  <c r="B761" i="23" s="1"/>
  <c r="B762" i="23" s="1"/>
  <c r="E764" i="23"/>
  <c r="E763" i="23"/>
  <c r="D763" i="23"/>
  <c r="C763" i="23"/>
  <c r="E762" i="23"/>
  <c r="D762" i="23"/>
  <c r="E749" i="23"/>
  <c r="D749" i="23"/>
  <c r="C749" i="23"/>
  <c r="B749" i="23"/>
  <c r="E744" i="23"/>
  <c r="E754" i="23" s="1"/>
  <c r="D744" i="23"/>
  <c r="D754" i="23" s="1"/>
  <c r="C744" i="23"/>
  <c r="C754" i="23" s="1"/>
  <c r="C736" i="23" s="1"/>
  <c r="B744" i="23"/>
  <c r="B754" i="23" s="1"/>
  <c r="B736" i="23" s="1"/>
  <c r="B737" i="23" s="1"/>
  <c r="E739" i="23"/>
  <c r="E738" i="23"/>
  <c r="D738" i="23"/>
  <c r="C738" i="23"/>
  <c r="E737" i="23"/>
  <c r="D737" i="23"/>
  <c r="E724" i="23"/>
  <c r="D724" i="23"/>
  <c r="C724" i="23"/>
  <c r="B724" i="23"/>
  <c r="E719" i="23"/>
  <c r="E729" i="23" s="1"/>
  <c r="D719" i="23"/>
  <c r="D729" i="23" s="1"/>
  <c r="C719" i="23"/>
  <c r="C729" i="23" s="1"/>
  <c r="C711" i="23" s="1"/>
  <c r="B719" i="23"/>
  <c r="B729" i="23" s="1"/>
  <c r="B711" i="23" s="1"/>
  <c r="B712" i="23" s="1"/>
  <c r="E714" i="23"/>
  <c r="E713" i="23"/>
  <c r="D713" i="23"/>
  <c r="C713" i="23"/>
  <c r="E712" i="23"/>
  <c r="D712" i="23"/>
  <c r="E699" i="23"/>
  <c r="D699" i="23"/>
  <c r="C699" i="23"/>
  <c r="B699" i="23"/>
  <c r="E694" i="23"/>
  <c r="E704" i="23" s="1"/>
  <c r="D694" i="23"/>
  <c r="D704" i="23" s="1"/>
  <c r="C694" i="23"/>
  <c r="C704" i="23" s="1"/>
  <c r="C686" i="23" s="1"/>
  <c r="B694" i="23"/>
  <c r="E689" i="23"/>
  <c r="E688" i="23"/>
  <c r="D688" i="23"/>
  <c r="C688" i="23"/>
  <c r="E687" i="23"/>
  <c r="D687" i="23"/>
  <c r="E674" i="23"/>
  <c r="D674" i="23"/>
  <c r="C674" i="23"/>
  <c r="B674" i="23"/>
  <c r="E669" i="23"/>
  <c r="E679" i="23" s="1"/>
  <c r="D669" i="23"/>
  <c r="D679" i="23" s="1"/>
  <c r="C669" i="23"/>
  <c r="C679" i="23" s="1"/>
  <c r="C661" i="23" s="1"/>
  <c r="B669" i="23"/>
  <c r="B679" i="23" s="1"/>
  <c r="B661" i="23" s="1"/>
  <c r="B662" i="23" s="1"/>
  <c r="E664" i="23"/>
  <c r="E663" i="23"/>
  <c r="D663" i="23"/>
  <c r="C663" i="23"/>
  <c r="E662" i="23"/>
  <c r="E665" i="23" s="1"/>
  <c r="D662" i="23"/>
  <c r="E649" i="23"/>
  <c r="D649" i="23"/>
  <c r="C649" i="23"/>
  <c r="B649" i="23"/>
  <c r="E644" i="23"/>
  <c r="E654" i="23" s="1"/>
  <c r="D644" i="23"/>
  <c r="D654" i="23" s="1"/>
  <c r="C644" i="23"/>
  <c r="B644" i="23"/>
  <c r="B654" i="23" s="1"/>
  <c r="B636" i="23" s="1"/>
  <c r="B637" i="23" s="1"/>
  <c r="E639" i="23"/>
  <c r="E638" i="23"/>
  <c r="D638" i="23"/>
  <c r="C638" i="23"/>
  <c r="E637" i="23"/>
  <c r="E640" i="23" s="1"/>
  <c r="D637" i="23"/>
  <c r="E624" i="23"/>
  <c r="D624" i="23"/>
  <c r="C624" i="23"/>
  <c r="B624" i="23"/>
  <c r="E619" i="23"/>
  <c r="E629" i="23" s="1"/>
  <c r="D619" i="23"/>
  <c r="D629" i="23" s="1"/>
  <c r="C619" i="23"/>
  <c r="C629" i="23" s="1"/>
  <c r="C611" i="23" s="1"/>
  <c r="B619" i="23"/>
  <c r="B629" i="23" s="1"/>
  <c r="B611" i="23" s="1"/>
  <c r="B612" i="23" s="1"/>
  <c r="E614" i="23"/>
  <c r="E613" i="23"/>
  <c r="D613" i="23"/>
  <c r="C613" i="23"/>
  <c r="E612" i="23"/>
  <c r="D612" i="23"/>
  <c r="E599" i="23"/>
  <c r="D599" i="23"/>
  <c r="C599" i="23"/>
  <c r="B599" i="23"/>
  <c r="E594" i="23"/>
  <c r="E604" i="23" s="1"/>
  <c r="D594" i="23"/>
  <c r="D604" i="23" s="1"/>
  <c r="C594" i="23"/>
  <c r="B594" i="23"/>
  <c r="B604" i="23" s="1"/>
  <c r="B586" i="23" s="1"/>
  <c r="B587" i="23" s="1"/>
  <c r="E589" i="23"/>
  <c r="E588" i="23"/>
  <c r="D588" i="23"/>
  <c r="C588" i="23"/>
  <c r="E587" i="23"/>
  <c r="D587" i="23"/>
  <c r="E574" i="23"/>
  <c r="D574" i="23"/>
  <c r="C574" i="23"/>
  <c r="B574" i="23"/>
  <c r="E569" i="23"/>
  <c r="E579" i="23" s="1"/>
  <c r="D569" i="23"/>
  <c r="D579" i="23" s="1"/>
  <c r="C569" i="23"/>
  <c r="C579" i="23" s="1"/>
  <c r="C561" i="23" s="1"/>
  <c r="B569" i="23"/>
  <c r="B579" i="23" s="1"/>
  <c r="B561" i="23" s="1"/>
  <c r="B562" i="23" s="1"/>
  <c r="E565" i="23"/>
  <c r="E564" i="23"/>
  <c r="E563" i="23"/>
  <c r="D563" i="23"/>
  <c r="C563" i="23"/>
  <c r="E562" i="23"/>
  <c r="D562" i="23"/>
  <c r="E549" i="23"/>
  <c r="D549" i="23"/>
  <c r="C549" i="23"/>
  <c r="B549" i="23"/>
  <c r="E544" i="23"/>
  <c r="E554" i="23" s="1"/>
  <c r="D544" i="23"/>
  <c r="D554" i="23" s="1"/>
  <c r="C544" i="23"/>
  <c r="C554" i="23" s="1"/>
  <c r="C536" i="23" s="1"/>
  <c r="B544" i="23"/>
  <c r="B554" i="23" s="1"/>
  <c r="B536" i="23" s="1"/>
  <c r="B537" i="23" s="1"/>
  <c r="E539" i="23"/>
  <c r="E538" i="23"/>
  <c r="D538" i="23"/>
  <c r="C538" i="23"/>
  <c r="E537" i="23"/>
  <c r="D537" i="23"/>
  <c r="E524" i="23"/>
  <c r="D524" i="23"/>
  <c r="C524" i="23"/>
  <c r="B524" i="23"/>
  <c r="E519" i="23"/>
  <c r="E529" i="23" s="1"/>
  <c r="D519" i="23"/>
  <c r="D529" i="23" s="1"/>
  <c r="C519" i="23"/>
  <c r="C529" i="23" s="1"/>
  <c r="C511" i="23" s="1"/>
  <c r="B519" i="23"/>
  <c r="E514" i="23"/>
  <c r="E513" i="23"/>
  <c r="D513" i="23"/>
  <c r="C513" i="23"/>
  <c r="E512" i="23"/>
  <c r="D512" i="23"/>
  <c r="E499" i="23"/>
  <c r="D499" i="23"/>
  <c r="C499" i="23"/>
  <c r="B499" i="23"/>
  <c r="E494" i="23"/>
  <c r="E504" i="23" s="1"/>
  <c r="D494" i="23"/>
  <c r="D504" i="23" s="1"/>
  <c r="C494" i="23"/>
  <c r="C504" i="23" s="1"/>
  <c r="C486" i="23" s="1"/>
  <c r="B494" i="23"/>
  <c r="B504" i="23" s="1"/>
  <c r="B486" i="23" s="1"/>
  <c r="B487" i="23" s="1"/>
  <c r="E489" i="23"/>
  <c r="E488" i="23"/>
  <c r="D488" i="23"/>
  <c r="C488" i="23"/>
  <c r="E487" i="23"/>
  <c r="D487" i="23"/>
  <c r="E474" i="23"/>
  <c r="D474" i="23"/>
  <c r="C474" i="23"/>
  <c r="B474" i="23"/>
  <c r="E469" i="23"/>
  <c r="E479" i="23" s="1"/>
  <c r="D469" i="23"/>
  <c r="D479" i="23" s="1"/>
  <c r="C469" i="23"/>
  <c r="C479" i="23" s="1"/>
  <c r="C461" i="23" s="1"/>
  <c r="B469" i="23"/>
  <c r="B479" i="23" s="1"/>
  <c r="B461" i="23" s="1"/>
  <c r="B462" i="23" s="1"/>
  <c r="E464" i="23"/>
  <c r="E463" i="23"/>
  <c r="D463" i="23"/>
  <c r="C463" i="23"/>
  <c r="E462" i="23"/>
  <c r="E465" i="23" s="1"/>
  <c r="D462" i="23"/>
  <c r="E449" i="23"/>
  <c r="E454" i="23" s="1"/>
  <c r="D449" i="23"/>
  <c r="D454" i="23" s="1"/>
  <c r="C449" i="23"/>
  <c r="C454" i="23" s="1"/>
  <c r="C436" i="23" s="1"/>
  <c r="B449" i="23"/>
  <c r="B454" i="23" s="1"/>
  <c r="B436" i="23" s="1"/>
  <c r="B437" i="23" s="1"/>
  <c r="E439" i="23"/>
  <c r="E438" i="23"/>
  <c r="D438" i="23"/>
  <c r="C438" i="23"/>
  <c r="E437" i="23"/>
  <c r="D437" i="23"/>
  <c r="E424" i="23"/>
  <c r="D424" i="23"/>
  <c r="C424" i="23"/>
  <c r="B424" i="23"/>
  <c r="E419" i="23"/>
  <c r="E429" i="23" s="1"/>
  <c r="D419" i="23"/>
  <c r="D429" i="23" s="1"/>
  <c r="C419" i="23"/>
  <c r="C429" i="23" s="1"/>
  <c r="C411" i="23" s="1"/>
  <c r="B419" i="23"/>
  <c r="B429" i="23" s="1"/>
  <c r="B411" i="23" s="1"/>
  <c r="B412" i="23" s="1"/>
  <c r="E414" i="23"/>
  <c r="E413" i="23"/>
  <c r="D413" i="23"/>
  <c r="C413" i="23"/>
  <c r="E412" i="23"/>
  <c r="E415" i="23" s="1"/>
  <c r="D412" i="23"/>
  <c r="E399" i="23"/>
  <c r="D399" i="23"/>
  <c r="C399" i="23"/>
  <c r="B399" i="23"/>
  <c r="E394" i="23"/>
  <c r="E404" i="23" s="1"/>
  <c r="E386" i="23" s="1"/>
  <c r="D394" i="23"/>
  <c r="D404" i="23" s="1"/>
  <c r="D386" i="23" s="1"/>
  <c r="C394" i="23"/>
  <c r="C404" i="23" s="1"/>
  <c r="C386" i="23" s="1"/>
  <c r="B394" i="23"/>
  <c r="B404" i="23" s="1"/>
  <c r="B386" i="23" s="1"/>
  <c r="B387" i="23" s="1"/>
  <c r="E388" i="23"/>
  <c r="D388" i="23"/>
  <c r="C388" i="23"/>
  <c r="E374" i="23"/>
  <c r="D374" i="23"/>
  <c r="C374" i="23"/>
  <c r="B374" i="23"/>
  <c r="E369" i="23"/>
  <c r="E379" i="23" s="1"/>
  <c r="D369" i="23"/>
  <c r="D379" i="23" s="1"/>
  <c r="C369" i="23"/>
  <c r="C379" i="23" s="1"/>
  <c r="C361" i="23" s="1"/>
  <c r="B369" i="23"/>
  <c r="B379" i="23" s="1"/>
  <c r="B361" i="23" s="1"/>
  <c r="B362" i="23" s="1"/>
  <c r="E364" i="23"/>
  <c r="E363" i="23"/>
  <c r="D363" i="23"/>
  <c r="C363" i="23"/>
  <c r="E362" i="23"/>
  <c r="D362" i="23"/>
  <c r="E349" i="23"/>
  <c r="D349" i="23"/>
  <c r="C349" i="23"/>
  <c r="B349" i="23"/>
  <c r="E344" i="23"/>
  <c r="E354" i="23" s="1"/>
  <c r="D344" i="23"/>
  <c r="D354" i="23" s="1"/>
  <c r="C344" i="23"/>
  <c r="C354" i="23" s="1"/>
  <c r="C336" i="23" s="1"/>
  <c r="B344" i="23"/>
  <c r="B354" i="23" s="1"/>
  <c r="B336" i="23" s="1"/>
  <c r="B337" i="23" s="1"/>
  <c r="E339" i="23"/>
  <c r="E338" i="23"/>
  <c r="D338" i="23"/>
  <c r="C338" i="23"/>
  <c r="E337" i="23"/>
  <c r="D337" i="23"/>
  <c r="E324" i="23"/>
  <c r="D324" i="23"/>
  <c r="C324" i="23"/>
  <c r="B324" i="23"/>
  <c r="E319" i="23"/>
  <c r="E329" i="23" s="1"/>
  <c r="D319" i="23"/>
  <c r="D329" i="23" s="1"/>
  <c r="C319" i="23"/>
  <c r="C329" i="23" s="1"/>
  <c r="C311" i="23" s="1"/>
  <c r="B319" i="23"/>
  <c r="B329" i="23" s="1"/>
  <c r="B311" i="23" s="1"/>
  <c r="B312" i="23" s="1"/>
  <c r="E314" i="23"/>
  <c r="E313" i="23"/>
  <c r="D313" i="23"/>
  <c r="C313" i="23"/>
  <c r="E312" i="23"/>
  <c r="E315" i="23" s="1"/>
  <c r="D312" i="23"/>
  <c r="E299" i="23"/>
  <c r="D299" i="23"/>
  <c r="C299" i="23"/>
  <c r="B299" i="23"/>
  <c r="E294" i="23"/>
  <c r="E304" i="23" s="1"/>
  <c r="D294" i="23"/>
  <c r="D304" i="23" s="1"/>
  <c r="C294" i="23"/>
  <c r="C304" i="23" s="1"/>
  <c r="C286" i="23" s="1"/>
  <c r="B294" i="23"/>
  <c r="B304" i="23" s="1"/>
  <c r="B286" i="23" s="1"/>
  <c r="B287" i="23" s="1"/>
  <c r="E289" i="23"/>
  <c r="E288" i="23"/>
  <c r="D288" i="23"/>
  <c r="C288" i="23"/>
  <c r="E287" i="23"/>
  <c r="E290" i="23" s="1"/>
  <c r="D287" i="23"/>
  <c r="E274" i="23"/>
  <c r="D274" i="23"/>
  <c r="C274" i="23"/>
  <c r="B274" i="23"/>
  <c r="E269" i="23"/>
  <c r="E279" i="23" s="1"/>
  <c r="D269" i="23"/>
  <c r="D279" i="23" s="1"/>
  <c r="C269" i="23"/>
  <c r="C279" i="23" s="1"/>
  <c r="C261" i="23" s="1"/>
  <c r="B269" i="23"/>
  <c r="B279" i="23" s="1"/>
  <c r="B261" i="23" s="1"/>
  <c r="B262" i="23" s="1"/>
  <c r="E264" i="23"/>
  <c r="E263" i="23"/>
  <c r="D263" i="23"/>
  <c r="C263" i="23"/>
  <c r="E262" i="23"/>
  <c r="E265" i="23" s="1"/>
  <c r="D262" i="23"/>
  <c r="E249" i="23"/>
  <c r="D249" i="23"/>
  <c r="C249" i="23"/>
  <c r="B249" i="23"/>
  <c r="E244" i="23"/>
  <c r="E254" i="23" s="1"/>
  <c r="E236" i="23" s="1"/>
  <c r="D244" i="23"/>
  <c r="D254" i="23" s="1"/>
  <c r="D236" i="23" s="1"/>
  <c r="C244" i="23"/>
  <c r="C254" i="23" s="1"/>
  <c r="C236" i="23" s="1"/>
  <c r="B244" i="23"/>
  <c r="B254" i="23" s="1"/>
  <c r="B236" i="23" s="1"/>
  <c r="B237" i="23" s="1"/>
  <c r="E238" i="23"/>
  <c r="D238" i="23"/>
  <c r="C238" i="23"/>
  <c r="E224" i="23"/>
  <c r="D224" i="23"/>
  <c r="C224" i="23"/>
  <c r="B224" i="23"/>
  <c r="E219" i="23"/>
  <c r="E229" i="23" s="1"/>
  <c r="E211" i="23" s="1"/>
  <c r="D219" i="23"/>
  <c r="D229" i="23" s="1"/>
  <c r="D211" i="23" s="1"/>
  <c r="C219" i="23"/>
  <c r="C229" i="23" s="1"/>
  <c r="C211" i="23" s="1"/>
  <c r="B219" i="23"/>
  <c r="B229" i="23" s="1"/>
  <c r="B211" i="23" s="1"/>
  <c r="B212" i="23" s="1"/>
  <c r="E213" i="23"/>
  <c r="D213" i="23"/>
  <c r="C213" i="23"/>
  <c r="E199" i="23"/>
  <c r="D199" i="23"/>
  <c r="C199" i="23"/>
  <c r="B199" i="23"/>
  <c r="E194" i="23"/>
  <c r="E204" i="23" s="1"/>
  <c r="E186" i="23" s="1"/>
  <c r="D194" i="23"/>
  <c r="D204" i="23" s="1"/>
  <c r="D186" i="23" s="1"/>
  <c r="C194" i="23"/>
  <c r="C204" i="23" s="1"/>
  <c r="C186" i="23" s="1"/>
  <c r="B194" i="23"/>
  <c r="B204" i="23" s="1"/>
  <c r="B186" i="23" s="1"/>
  <c r="B187" i="23" s="1"/>
  <c r="E188" i="23"/>
  <c r="D188" i="23"/>
  <c r="C188" i="23"/>
  <c r="E174" i="23"/>
  <c r="D174" i="23"/>
  <c r="C174" i="23"/>
  <c r="B174" i="23"/>
  <c r="E169" i="23"/>
  <c r="E179" i="23" s="1"/>
  <c r="E161" i="23" s="1"/>
  <c r="D169" i="23"/>
  <c r="D179" i="23" s="1"/>
  <c r="D161" i="23" s="1"/>
  <c r="C169" i="23"/>
  <c r="C179" i="23" s="1"/>
  <c r="C161" i="23" s="1"/>
  <c r="B169" i="23"/>
  <c r="B179" i="23" s="1"/>
  <c r="B161" i="23" s="1"/>
  <c r="B162" i="23" s="1"/>
  <c r="E163" i="23"/>
  <c r="D163" i="23"/>
  <c r="C163" i="23"/>
  <c r="B154" i="23"/>
  <c r="E149" i="23"/>
  <c r="D149" i="23"/>
  <c r="C149" i="23"/>
  <c r="E144" i="23"/>
  <c r="E154" i="23" s="1"/>
  <c r="D144" i="23"/>
  <c r="C144" i="23"/>
  <c r="C154" i="23" s="1"/>
  <c r="B144" i="23"/>
  <c r="E139" i="23"/>
  <c r="D139" i="23"/>
  <c r="C139" i="23"/>
  <c r="E138" i="23"/>
  <c r="D138" i="23"/>
  <c r="C138" i="23"/>
  <c r="E137" i="23"/>
  <c r="D137" i="23"/>
  <c r="D140" i="23" s="1"/>
  <c r="B137" i="23"/>
  <c r="C140" i="23" s="1"/>
  <c r="E124" i="23"/>
  <c r="D124" i="23"/>
  <c r="C124" i="23"/>
  <c r="E119" i="23"/>
  <c r="D119" i="23"/>
  <c r="D129" i="23" s="1"/>
  <c r="C119" i="23"/>
  <c r="B119" i="23"/>
  <c r="B129" i="23" s="1"/>
  <c r="E114" i="23"/>
  <c r="D114" i="23"/>
  <c r="C114" i="23"/>
  <c r="E113" i="23"/>
  <c r="D113" i="23"/>
  <c r="C113" i="23"/>
  <c r="E112" i="23"/>
  <c r="D112" i="23"/>
  <c r="C112" i="23"/>
  <c r="C115" i="23" s="1"/>
  <c r="E89" i="23"/>
  <c r="E101" i="23" s="1"/>
  <c r="D89" i="23"/>
  <c r="D72" i="23" s="1"/>
  <c r="C89" i="23"/>
  <c r="C101" i="23" s="1"/>
  <c r="B89" i="23"/>
  <c r="B101" i="23" s="1"/>
  <c r="E74" i="23"/>
  <c r="D74" i="23"/>
  <c r="C74" i="23"/>
  <c r="E72" i="23"/>
  <c r="E73" i="23" s="1"/>
  <c r="C72" i="23"/>
  <c r="C73" i="23" s="1"/>
  <c r="D61" i="23"/>
  <c r="E61" i="23" s="1"/>
  <c r="C61" i="23"/>
  <c r="C64" i="23" s="1"/>
  <c r="E52" i="23"/>
  <c r="D52" i="23"/>
  <c r="C52" i="23"/>
  <c r="B52" i="23"/>
  <c r="B64" i="23" s="1"/>
  <c r="E49" i="23"/>
  <c r="D49" i="23"/>
  <c r="C49" i="23"/>
  <c r="B49" i="23"/>
  <c r="E46" i="23"/>
  <c r="D46" i="23"/>
  <c r="C46" i="23"/>
  <c r="B46" i="23"/>
  <c r="E43" i="23"/>
  <c r="D43" i="23"/>
  <c r="C43" i="23"/>
  <c r="B43" i="23"/>
  <c r="E37" i="23"/>
  <c r="D37" i="23"/>
  <c r="C37" i="23"/>
  <c r="C654" i="23" l="1"/>
  <c r="C636" i="23" s="1"/>
  <c r="E1554" i="23"/>
  <c r="E1536" i="23" s="1"/>
  <c r="B4260" i="23"/>
  <c r="B4242" i="23" s="1"/>
  <c r="B4243" i="23" s="1"/>
  <c r="D4410" i="23"/>
  <c r="D4392" i="23" s="1"/>
  <c r="C5138" i="23"/>
  <c r="C5143" i="23" s="1"/>
  <c r="E5403" i="23"/>
  <c r="E5385" i="23" s="1"/>
  <c r="E5386" i="23" s="1"/>
  <c r="D5507" i="23"/>
  <c r="D115" i="23"/>
  <c r="E440" i="23"/>
  <c r="C1189" i="23"/>
  <c r="C1390" i="23"/>
  <c r="E1404" i="23"/>
  <c r="E1386" i="23" s="1"/>
  <c r="C1429" i="23"/>
  <c r="C1411" i="23" s="1"/>
  <c r="E1815" i="23"/>
  <c r="E2565" i="23"/>
  <c r="C2616" i="23"/>
  <c r="E2640" i="23"/>
  <c r="E3016" i="23"/>
  <c r="E3017" i="23"/>
  <c r="D3568" i="23"/>
  <c r="E4171" i="23"/>
  <c r="E4270" i="23"/>
  <c r="B4513" i="23"/>
  <c r="B4495" i="23" s="1"/>
  <c r="B4496" i="23" s="1"/>
  <c r="C4988" i="23"/>
  <c r="E5169" i="23"/>
  <c r="E5151" i="23" s="1"/>
  <c r="C5247" i="23"/>
  <c r="C5259" i="23"/>
  <c r="D5597" i="23"/>
  <c r="E5689" i="23"/>
  <c r="B2981" i="23"/>
  <c r="B2963" i="23" s="1"/>
  <c r="B2964" i="23" s="1"/>
  <c r="E5065" i="23"/>
  <c r="E5047" i="23" s="1"/>
  <c r="E115" i="23"/>
  <c r="E515" i="23"/>
  <c r="E590" i="23"/>
  <c r="D1274" i="23"/>
  <c r="D1916" i="23"/>
  <c r="D2140" i="23"/>
  <c r="D2240" i="23"/>
  <c r="D2340" i="23"/>
  <c r="D2490" i="23"/>
  <c r="E2515" i="23"/>
  <c r="D2615" i="23"/>
  <c r="E3342" i="23"/>
  <c r="C5799" i="23"/>
  <c r="C5285" i="23"/>
  <c r="E5597" i="23"/>
  <c r="D5714" i="23"/>
  <c r="D5696" i="23" s="1"/>
  <c r="C5752" i="23"/>
  <c r="B529" i="23"/>
  <c r="B511" i="23" s="1"/>
  <c r="B512" i="23" s="1"/>
  <c r="B2806" i="23"/>
  <c r="B2788" i="23" s="1"/>
  <c r="E129" i="23"/>
  <c r="E715" i="23"/>
  <c r="E765" i="23"/>
  <c r="E940" i="23"/>
  <c r="E1015" i="23"/>
  <c r="B1161" i="23"/>
  <c r="B1162" i="23" s="1"/>
  <c r="C5796" i="23"/>
  <c r="E4513" i="23"/>
  <c r="D4513" i="23"/>
  <c r="D4988" i="23"/>
  <c r="B5273" i="23"/>
  <c r="C5389" i="23"/>
  <c r="D5567" i="23"/>
  <c r="D5568" i="23" s="1"/>
  <c r="D5611" i="23"/>
  <c r="D5689" i="23"/>
  <c r="E5724" i="23"/>
  <c r="E5282" i="23"/>
  <c r="E5284" i="23"/>
  <c r="D5336" i="23"/>
  <c r="D5334" i="23"/>
  <c r="D5337" i="23" s="1"/>
  <c r="C604" i="23"/>
  <c r="C586" i="23" s="1"/>
  <c r="B704" i="23"/>
  <c r="B686" i="23" s="1"/>
  <c r="B687" i="23" s="1"/>
  <c r="C2380" i="23"/>
  <c r="D4749" i="23"/>
  <c r="B72" i="23"/>
  <c r="B73" i="23" s="1"/>
  <c r="C102" i="23"/>
  <c r="D154" i="23"/>
  <c r="E365" i="23"/>
  <c r="E490" i="23"/>
  <c r="E540" i="23"/>
  <c r="E815" i="23"/>
  <c r="E915" i="23"/>
  <c r="E965" i="23"/>
  <c r="E1154" i="23"/>
  <c r="E1229" i="23"/>
  <c r="E1211" i="23" s="1"/>
  <c r="E1212" i="23" s="1"/>
  <c r="D1279" i="23"/>
  <c r="D1261" i="23" s="1"/>
  <c r="D1404" i="23"/>
  <c r="D1386" i="23" s="1"/>
  <c r="E1604" i="23"/>
  <c r="E1586" i="23" s="1"/>
  <c r="E1589" i="23" s="1"/>
  <c r="D1639" i="23"/>
  <c r="D1714" i="23"/>
  <c r="E1866" i="23"/>
  <c r="E1865" i="23"/>
  <c r="C1941" i="23"/>
  <c r="D1966" i="23"/>
  <c r="D2015" i="23"/>
  <c r="D2115" i="23"/>
  <c r="D2215" i="23"/>
  <c r="C2263" i="23"/>
  <c r="C2266" i="23" s="1"/>
  <c r="E2290" i="23"/>
  <c r="C2341" i="23"/>
  <c r="D2365" i="23"/>
  <c r="E2390" i="23"/>
  <c r="E2440" i="23"/>
  <c r="E2465" i="23"/>
  <c r="D2515" i="23"/>
  <c r="C2540" i="23"/>
  <c r="C2688" i="23"/>
  <c r="C2691" i="23" s="1"/>
  <c r="C2690" i="23"/>
  <c r="C3066" i="23"/>
  <c r="B3064" i="23"/>
  <c r="D3064" i="23"/>
  <c r="D3067" i="23" s="1"/>
  <c r="D3066" i="23"/>
  <c r="E3568" i="23"/>
  <c r="B4696" i="23"/>
  <c r="C4698" i="23"/>
  <c r="D4974" i="23"/>
  <c r="B5799" i="23"/>
  <c r="D5169" i="23"/>
  <c r="D5151" i="23" s="1"/>
  <c r="C5207" i="23"/>
  <c r="D5388" i="23"/>
  <c r="D5386" i="23"/>
  <c r="D5389" i="23" s="1"/>
  <c r="B102" i="23"/>
  <c r="D2465" i="23"/>
  <c r="C2515" i="23"/>
  <c r="C2713" i="23"/>
  <c r="C2716" i="23" s="1"/>
  <c r="C2715" i="23"/>
  <c r="D2941" i="23"/>
  <c r="E2941" i="23"/>
  <c r="E5050" i="23"/>
  <c r="E5048" i="23"/>
  <c r="E5051" i="23" s="1"/>
  <c r="C5048" i="23"/>
  <c r="C5051" i="23" s="1"/>
  <c r="C5050" i="23"/>
  <c r="B35" i="23"/>
  <c r="B36" i="23" s="1"/>
  <c r="C1816" i="23"/>
  <c r="C2565" i="23"/>
  <c r="D3592" i="23"/>
  <c r="D3717" i="23"/>
  <c r="D3715" i="23"/>
  <c r="C4520" i="23"/>
  <c r="C4521" i="23" s="1"/>
  <c r="D5749" i="23"/>
  <c r="D5752" i="23" s="1"/>
  <c r="C1714" i="23"/>
  <c r="B1729" i="23"/>
  <c r="B1711" i="23" s="1"/>
  <c r="B1712" i="23" s="1"/>
  <c r="D2155" i="23"/>
  <c r="D4538" i="23"/>
  <c r="D4520" i="23"/>
  <c r="C4924" i="23"/>
  <c r="E140" i="23"/>
  <c r="E64" i="23"/>
  <c r="C75" i="23"/>
  <c r="E102" i="23"/>
  <c r="C129" i="23"/>
  <c r="E340" i="23"/>
  <c r="E615" i="23"/>
  <c r="E690" i="23"/>
  <c r="E740" i="23"/>
  <c r="D1164" i="23"/>
  <c r="E1414" i="23"/>
  <c r="E1614" i="23"/>
  <c r="C1712" i="23"/>
  <c r="E1714" i="23"/>
  <c r="E1764" i="23"/>
  <c r="D1815" i="23"/>
  <c r="C1865" i="23"/>
  <c r="E1891" i="23"/>
  <c r="E1930" i="23"/>
  <c r="E1940" i="23"/>
  <c r="D2065" i="23"/>
  <c r="D2165" i="23"/>
  <c r="C2291" i="23"/>
  <c r="D2315" i="23"/>
  <c r="E2340" i="23"/>
  <c r="C2391" i="23"/>
  <c r="C2466" i="23"/>
  <c r="C2465" i="23"/>
  <c r="C2490" i="23"/>
  <c r="D2540" i="23"/>
  <c r="E2615" i="23"/>
  <c r="E2613" i="23"/>
  <c r="E3242" i="23"/>
  <c r="E3367" i="23"/>
  <c r="E3593" i="23"/>
  <c r="E3715" i="23"/>
  <c r="E3717" i="23"/>
  <c r="D4368" i="23"/>
  <c r="D4371" i="23" s="1"/>
  <c r="D4370" i="23"/>
  <c r="C5360" i="23"/>
  <c r="C5363" i="23" s="1"/>
  <c r="D5518" i="23"/>
  <c r="D5516" i="23"/>
  <c r="D5519" i="23" s="1"/>
  <c r="D5544" i="23"/>
  <c r="D5542" i="23"/>
  <c r="D5545" i="23" s="1"/>
  <c r="B5689" i="23"/>
  <c r="B5671" i="23"/>
  <c r="B5672" i="23" s="1"/>
  <c r="C5726" i="23"/>
  <c r="D2565" i="23"/>
  <c r="C2590" i="23"/>
  <c r="C2640" i="23"/>
  <c r="E2665" i="23"/>
  <c r="D2691" i="23"/>
  <c r="E2842" i="23"/>
  <c r="E2942" i="23"/>
  <c r="C3292" i="23"/>
  <c r="C3392" i="23"/>
  <c r="C3492" i="23"/>
  <c r="E3592" i="23"/>
  <c r="C3858" i="23"/>
  <c r="D4235" i="23"/>
  <c r="D4217" i="23" s="1"/>
  <c r="D4335" i="23"/>
  <c r="D4317" i="23" s="1"/>
  <c r="D4318" i="23" s="1"/>
  <c r="D4321" i="23" s="1"/>
  <c r="C4563" i="23"/>
  <c r="D4723" i="23"/>
  <c r="C5023" i="23"/>
  <c r="E5077" i="23"/>
  <c r="B5793" i="23"/>
  <c r="C5415" i="23"/>
  <c r="D5429" i="23"/>
  <c r="D5411" i="23" s="1"/>
  <c r="B5429" i="23"/>
  <c r="C5438" i="23"/>
  <c r="C5441" i="23" s="1"/>
  <c r="E5611" i="23"/>
  <c r="B5637" i="23"/>
  <c r="E5675" i="23"/>
  <c r="B5790" i="23"/>
  <c r="E3217" i="23"/>
  <c r="E3769" i="23"/>
  <c r="E3794" i="23"/>
  <c r="C5798" i="23"/>
  <c r="C5795" i="23" s="1"/>
  <c r="C5233" i="23"/>
  <c r="D5799" i="23"/>
  <c r="D5795" i="23" s="1"/>
  <c r="E5429" i="23"/>
  <c r="E5411" i="23" s="1"/>
  <c r="E5412" i="23" s="1"/>
  <c r="B5611" i="23"/>
  <c r="D2590" i="23"/>
  <c r="D2616" i="23"/>
  <c r="D2641" i="23"/>
  <c r="C2666" i="23"/>
  <c r="E2663" i="23"/>
  <c r="E2666" i="23" s="1"/>
  <c r="C2665" i="23"/>
  <c r="D2792" i="23"/>
  <c r="E2817" i="23"/>
  <c r="C3840" i="23"/>
  <c r="C3841" i="23" s="1"/>
  <c r="E3858" i="23"/>
  <c r="D4134" i="23"/>
  <c r="D4116" i="23" s="1"/>
  <c r="E4134" i="23"/>
  <c r="E4116" i="23" s="1"/>
  <c r="E4235" i="23"/>
  <c r="E4217" i="23" s="1"/>
  <c r="E4220" i="23" s="1"/>
  <c r="E4335" i="23"/>
  <c r="E4317" i="23" s="1"/>
  <c r="D4345" i="23"/>
  <c r="B4520" i="23"/>
  <c r="B4521" i="23" s="1"/>
  <c r="D4673" i="23"/>
  <c r="E4698" i="23"/>
  <c r="D4773" i="23"/>
  <c r="C5024" i="23"/>
  <c r="B5797" i="23"/>
  <c r="B5795" i="23" s="1"/>
  <c r="D5129" i="23"/>
  <c r="C5164" i="23"/>
  <c r="C5169" i="23" s="1"/>
  <c r="D5233" i="23"/>
  <c r="C5337" i="23"/>
  <c r="F5386" i="23"/>
  <c r="C5388" i="23"/>
  <c r="C5611" i="23"/>
  <c r="B5714" i="23"/>
  <c r="B5696" i="23" s="1"/>
  <c r="B5697" i="23" s="1"/>
  <c r="C164" i="23"/>
  <c r="C162" i="23"/>
  <c r="C165" i="23" s="1"/>
  <c r="D187" i="23"/>
  <c r="D189" i="23"/>
  <c r="E214" i="23"/>
  <c r="E212" i="23"/>
  <c r="D315" i="23"/>
  <c r="C314" i="23"/>
  <c r="D314" i="23"/>
  <c r="C312" i="23"/>
  <c r="C315" i="23" s="1"/>
  <c r="C362" i="23"/>
  <c r="C365" i="23" s="1"/>
  <c r="D364" i="23"/>
  <c r="C364" i="23"/>
  <c r="D389" i="23"/>
  <c r="D387" i="23"/>
  <c r="D390" i="23" s="1"/>
  <c r="D489" i="23"/>
  <c r="C489" i="23"/>
  <c r="C487" i="23"/>
  <c r="C537" i="23"/>
  <c r="D539" i="23"/>
  <c r="C539" i="23"/>
  <c r="C664" i="23"/>
  <c r="D664" i="23"/>
  <c r="C662" i="23"/>
  <c r="C665" i="23" s="1"/>
  <c r="C712" i="23"/>
  <c r="C715" i="23" s="1"/>
  <c r="D714" i="23"/>
  <c r="C714" i="23"/>
  <c r="D914" i="23"/>
  <c r="C914" i="23"/>
  <c r="C912" i="23"/>
  <c r="C962" i="23"/>
  <c r="C964" i="23"/>
  <c r="D964" i="23"/>
  <c r="C1039" i="23"/>
  <c r="C1037" i="23"/>
  <c r="C1040" i="23" s="1"/>
  <c r="D1062" i="23"/>
  <c r="D1064" i="23"/>
  <c r="D1087" i="23"/>
  <c r="E1089" i="23"/>
  <c r="D1089" i="23"/>
  <c r="D1112" i="23"/>
  <c r="E1114" i="23"/>
  <c r="D1114" i="23"/>
  <c r="D1212" i="23"/>
  <c r="D1214" i="23"/>
  <c r="D1464" i="23"/>
  <c r="D1462" i="23"/>
  <c r="E1465" i="23" s="1"/>
  <c r="E1464" i="23"/>
  <c r="D1489" i="23"/>
  <c r="D1487" i="23"/>
  <c r="D1564" i="23"/>
  <c r="D1562" i="23"/>
  <c r="E1564" i="23"/>
  <c r="E1689" i="23"/>
  <c r="E1687" i="23"/>
  <c r="E1737" i="23"/>
  <c r="E1739" i="23"/>
  <c r="E35" i="23"/>
  <c r="D162" i="23"/>
  <c r="D164" i="23"/>
  <c r="E189" i="23"/>
  <c r="E187" i="23"/>
  <c r="C237" i="23"/>
  <c r="C240" i="23" s="1"/>
  <c r="C239" i="23"/>
  <c r="C287" i="23"/>
  <c r="D289" i="23"/>
  <c r="C289" i="23"/>
  <c r="E387" i="23"/>
  <c r="E389" i="23"/>
  <c r="C412" i="23"/>
  <c r="C415" i="23" s="1"/>
  <c r="D414" i="23"/>
  <c r="C414" i="23"/>
  <c r="D589" i="23"/>
  <c r="C587" i="23"/>
  <c r="C589" i="23"/>
  <c r="C637" i="23"/>
  <c r="D639" i="23"/>
  <c r="C639" i="23"/>
  <c r="C764" i="23"/>
  <c r="C762" i="23"/>
  <c r="C765" i="23" s="1"/>
  <c r="D764" i="23"/>
  <c r="C812" i="23"/>
  <c r="C815" i="23" s="1"/>
  <c r="D814" i="23"/>
  <c r="C814" i="23"/>
  <c r="E864" i="23"/>
  <c r="E862" i="23"/>
  <c r="E865" i="23" s="1"/>
  <c r="D1014" i="23"/>
  <c r="C1014" i="23"/>
  <c r="C1012" i="23"/>
  <c r="D1037" i="23"/>
  <c r="D1039" i="23"/>
  <c r="E1064" i="23"/>
  <c r="E1062" i="23"/>
  <c r="D1139" i="23"/>
  <c r="D1137" i="23"/>
  <c r="D1140" i="23" s="1"/>
  <c r="E1139" i="23"/>
  <c r="C1162" i="23"/>
  <c r="C1165" i="23" s="1"/>
  <c r="C1164" i="23"/>
  <c r="C1239" i="23"/>
  <c r="C1237" i="23"/>
  <c r="C1240" i="23" s="1"/>
  <c r="C1289" i="23"/>
  <c r="C1287" i="23"/>
  <c r="C1290" i="23" s="1"/>
  <c r="B1312" i="23"/>
  <c r="C1315" i="23" s="1"/>
  <c r="C1314" i="23"/>
  <c r="C1339" i="23"/>
  <c r="C1337" i="23"/>
  <c r="C1340" i="23" s="1"/>
  <c r="C1364" i="23"/>
  <c r="C1362" i="23"/>
  <c r="C1365" i="23" s="1"/>
  <c r="E1387" i="23"/>
  <c r="E1389" i="23"/>
  <c r="C1412" i="23"/>
  <c r="C1415" i="23" s="1"/>
  <c r="C1414" i="23"/>
  <c r="C1464" i="23"/>
  <c r="E1487" i="23"/>
  <c r="E1489" i="23"/>
  <c r="C1564" i="23"/>
  <c r="C1614" i="23"/>
  <c r="C1612" i="23"/>
  <c r="C1615" i="23" s="1"/>
  <c r="E1637" i="23"/>
  <c r="E1639" i="23"/>
  <c r="E162" i="23"/>
  <c r="E164" i="23"/>
  <c r="C212" i="23"/>
  <c r="C215" i="23" s="1"/>
  <c r="C214" i="23"/>
  <c r="D239" i="23"/>
  <c r="D237" i="23"/>
  <c r="D339" i="23"/>
  <c r="C339" i="23"/>
  <c r="C337" i="23"/>
  <c r="C340" i="23" s="1"/>
  <c r="D415" i="23"/>
  <c r="D465" i="23"/>
  <c r="C464" i="23"/>
  <c r="C462" i="23"/>
  <c r="C465" i="23" s="1"/>
  <c r="D464" i="23"/>
  <c r="C512" i="23"/>
  <c r="C515" i="23" s="1"/>
  <c r="D514" i="23"/>
  <c r="C514" i="23"/>
  <c r="D689" i="23"/>
  <c r="C689" i="23"/>
  <c r="C687" i="23"/>
  <c r="C737" i="23"/>
  <c r="D739" i="23"/>
  <c r="C739" i="23"/>
  <c r="C889" i="23"/>
  <c r="D889" i="23"/>
  <c r="C887" i="23"/>
  <c r="C890" i="23" s="1"/>
  <c r="C937" i="23"/>
  <c r="C940" i="23" s="1"/>
  <c r="D939" i="23"/>
  <c r="C939" i="23"/>
  <c r="E1037" i="23"/>
  <c r="E1040" i="23" s="1"/>
  <c r="E1039" i="23"/>
  <c r="E1115" i="23"/>
  <c r="C1139" i="23"/>
  <c r="C1137" i="23"/>
  <c r="C1140" i="23" s="1"/>
  <c r="E1214" i="23"/>
  <c r="D1237" i="23"/>
  <c r="D1239" i="23"/>
  <c r="D1289" i="23"/>
  <c r="D1287" i="23"/>
  <c r="D1290" i="23" s="1"/>
  <c r="D1339" i="23"/>
  <c r="D1337" i="23"/>
  <c r="D1340" i="23" s="1"/>
  <c r="D1362" i="23"/>
  <c r="D1365" i="23" s="1"/>
  <c r="D1364" i="23"/>
  <c r="D1389" i="23"/>
  <c r="D1387" i="23"/>
  <c r="D1390" i="23" s="1"/>
  <c r="D1439" i="23"/>
  <c r="D1437" i="23"/>
  <c r="D1512" i="23"/>
  <c r="E1515" i="23" s="1"/>
  <c r="D1514" i="23"/>
  <c r="E1514" i="23"/>
  <c r="D1539" i="23"/>
  <c r="D1537" i="23"/>
  <c r="E1565" i="23"/>
  <c r="C1687" i="23"/>
  <c r="C1690" i="23" s="1"/>
  <c r="C1689" i="23"/>
  <c r="C1765" i="23"/>
  <c r="D1765" i="23"/>
  <c r="C35" i="23"/>
  <c r="C76" i="23"/>
  <c r="D73" i="23"/>
  <c r="D76" i="23" s="1"/>
  <c r="D75" i="23"/>
  <c r="C187" i="23"/>
  <c r="C190" i="23" s="1"/>
  <c r="C189" i="23"/>
  <c r="D212" i="23"/>
  <c r="D214" i="23"/>
  <c r="E239" i="23"/>
  <c r="E237" i="23"/>
  <c r="E240" i="23" s="1"/>
  <c r="C262" i="23"/>
  <c r="C265" i="23" s="1"/>
  <c r="D264" i="23"/>
  <c r="C264" i="23"/>
  <c r="C389" i="23"/>
  <c r="C387" i="23"/>
  <c r="C390" i="23" s="1"/>
  <c r="C437" i="23"/>
  <c r="C439" i="23"/>
  <c r="D439" i="23"/>
  <c r="C564" i="23"/>
  <c r="C562" i="23"/>
  <c r="C565" i="23" s="1"/>
  <c r="D564" i="23"/>
  <c r="C612" i="23"/>
  <c r="C615" i="23" s="1"/>
  <c r="D614" i="23"/>
  <c r="C614" i="23"/>
  <c r="D789" i="23"/>
  <c r="C787" i="23"/>
  <c r="C789" i="23"/>
  <c r="C839" i="23"/>
  <c r="C837" i="23"/>
  <c r="D839" i="23"/>
  <c r="C862" i="23"/>
  <c r="C864" i="23"/>
  <c r="D864" i="23"/>
  <c r="C989" i="23"/>
  <c r="D989" i="23"/>
  <c r="C987" i="23"/>
  <c r="C990" i="23" s="1"/>
  <c r="C1062" i="23"/>
  <c r="C1065" i="23" s="1"/>
  <c r="C1064" i="23"/>
  <c r="C1087" i="23"/>
  <c r="C1090" i="23" s="1"/>
  <c r="C1089" i="23"/>
  <c r="C1112" i="23"/>
  <c r="C1115" i="23" s="1"/>
  <c r="C1114" i="23"/>
  <c r="D1189" i="23"/>
  <c r="D1187" i="23"/>
  <c r="E1189" i="23"/>
  <c r="C1212" i="23"/>
  <c r="C1215" i="23" s="1"/>
  <c r="C1214" i="23"/>
  <c r="E1237" i="23"/>
  <c r="E1239" i="23"/>
  <c r="E1287" i="23"/>
  <c r="E1290" i="23" s="1"/>
  <c r="E1289" i="23"/>
  <c r="D1314" i="23"/>
  <c r="D1312" i="23"/>
  <c r="D1315" i="23" s="1"/>
  <c r="E1314" i="23"/>
  <c r="E1337" i="23"/>
  <c r="E1339" i="23"/>
  <c r="D1412" i="23"/>
  <c r="D1414" i="23"/>
  <c r="E1439" i="23"/>
  <c r="E1437" i="23"/>
  <c r="C1514" i="23"/>
  <c r="E1539" i="23"/>
  <c r="E1537" i="23"/>
  <c r="C1639" i="23"/>
  <c r="C1637" i="23"/>
  <c r="C1640" i="23" s="1"/>
  <c r="C1664" i="23"/>
  <c r="C1662" i="23"/>
  <c r="C1665" i="23" s="1"/>
  <c r="D1739" i="23"/>
  <c r="D1737" i="23"/>
  <c r="F64" i="23"/>
  <c r="D1162" i="23"/>
  <c r="C1187" i="23"/>
  <c r="C1190" i="23" s="1"/>
  <c r="E1412" i="23"/>
  <c r="E1415" i="23" s="1"/>
  <c r="C1764" i="23"/>
  <c r="C1788" i="23"/>
  <c r="C1791" i="23" s="1"/>
  <c r="C1790" i="23"/>
  <c r="C1179" i="23"/>
  <c r="D715" i="23"/>
  <c r="E1161" i="23"/>
  <c r="C1274" i="23"/>
  <c r="C1279" i="23" s="1"/>
  <c r="C1261" i="23" s="1"/>
  <c r="E1364" i="23"/>
  <c r="E1429" i="23"/>
  <c r="C1840" i="23"/>
  <c r="C1838" i="23"/>
  <c r="C1841" i="23" s="1"/>
  <c r="D64" i="23"/>
  <c r="E75" i="23"/>
  <c r="C1437" i="23"/>
  <c r="C1440" i="23" s="1"/>
  <c r="C1439" i="23"/>
  <c r="C1462" i="23"/>
  <c r="C1465" i="23" s="1"/>
  <c r="C1489" i="23"/>
  <c r="C1487" i="23"/>
  <c r="C1490" i="23" s="1"/>
  <c r="C1512" i="23"/>
  <c r="C1515" i="23" s="1"/>
  <c r="C1537" i="23"/>
  <c r="C1540" i="23" s="1"/>
  <c r="C1539" i="23"/>
  <c r="C1562" i="23"/>
  <c r="C1565" i="23" s="1"/>
  <c r="E1612" i="23"/>
  <c r="E1615" i="23" s="1"/>
  <c r="D1614" i="23"/>
  <c r="D1612" i="23"/>
  <c r="D1637" i="23"/>
  <c r="E1662" i="23"/>
  <c r="E1665" i="23" s="1"/>
  <c r="D1662" i="23"/>
  <c r="D1665" i="23" s="1"/>
  <c r="D1664" i="23"/>
  <c r="D1687" i="23"/>
  <c r="C1715" i="23"/>
  <c r="C1739" i="23"/>
  <c r="C1737" i="23"/>
  <c r="C1740" i="23" s="1"/>
  <c r="D1788" i="23"/>
  <c r="D1790" i="23"/>
  <c r="E1790" i="23"/>
  <c r="E1788" i="23"/>
  <c r="D1840" i="23"/>
  <c r="D1838" i="23"/>
  <c r="C1890" i="23"/>
  <c r="C1888" i="23"/>
  <c r="C1891" i="23" s="1"/>
  <c r="D101" i="23"/>
  <c r="D102" i="23" s="1"/>
  <c r="E1274" i="23"/>
  <c r="E1279" i="23" s="1"/>
  <c r="E1261" i="23" s="1"/>
  <c r="E1264" i="23" s="1"/>
  <c r="D1590" i="23"/>
  <c r="E1838" i="23"/>
  <c r="E1840" i="23"/>
  <c r="D1891" i="23"/>
  <c r="D1941" i="23"/>
  <c r="D1712" i="23"/>
  <c r="D1764" i="23"/>
  <c r="D1813" i="23"/>
  <c r="D1816" i="23" s="1"/>
  <c r="D1865" i="23"/>
  <c r="D1890" i="23"/>
  <c r="C1916" i="23"/>
  <c r="E1938" i="23"/>
  <c r="E1941" i="23" s="1"/>
  <c r="C1940" i="23"/>
  <c r="E1963" i="23"/>
  <c r="E1966" i="23" s="1"/>
  <c r="C1965" i="23"/>
  <c r="C1991" i="23"/>
  <c r="C2013" i="23"/>
  <c r="C2016" i="23" s="1"/>
  <c r="E2015" i="23"/>
  <c r="C2038" i="23"/>
  <c r="C2041" i="23" s="1"/>
  <c r="E2040" i="23"/>
  <c r="C2063" i="23"/>
  <c r="C2066" i="23" s="1"/>
  <c r="E2065" i="23"/>
  <c r="C2088" i="23"/>
  <c r="C2091" i="23" s="1"/>
  <c r="E2090" i="23"/>
  <c r="C2113" i="23"/>
  <c r="C2116" i="23" s="1"/>
  <c r="E2115" i="23"/>
  <c r="C2138" i="23"/>
  <c r="C2141" i="23" s="1"/>
  <c r="E2140" i="23"/>
  <c r="C2163" i="23"/>
  <c r="C2166" i="23" s="1"/>
  <c r="E2165" i="23"/>
  <c r="C2188" i="23"/>
  <c r="C2191" i="23" s="1"/>
  <c r="E2190" i="23"/>
  <c r="C2213" i="23"/>
  <c r="C2216" i="23" s="1"/>
  <c r="E2215" i="23"/>
  <c r="C2238" i="23"/>
  <c r="C2241" i="23" s="1"/>
  <c r="E2240" i="23"/>
  <c r="D2263" i="23"/>
  <c r="D2266" i="23" s="1"/>
  <c r="D2288" i="23"/>
  <c r="D2291" i="23" s="1"/>
  <c r="D2313" i="23"/>
  <c r="D2316" i="23" s="1"/>
  <c r="D2338" i="23"/>
  <c r="D2341" i="23" s="1"/>
  <c r="D2363" i="23"/>
  <c r="D2366" i="23" s="1"/>
  <c r="D2388" i="23"/>
  <c r="D2391" i="23" s="1"/>
  <c r="D2440" i="23"/>
  <c r="E2463" i="23"/>
  <c r="E2466" i="23" s="1"/>
  <c r="D2488" i="23"/>
  <c r="D2491" i="23" s="1"/>
  <c r="E2540" i="23"/>
  <c r="D2588" i="23"/>
  <c r="D2591" i="23" s="1"/>
  <c r="C2741" i="23"/>
  <c r="C2739" i="23"/>
  <c r="C2742" i="23" s="1"/>
  <c r="D2741" i="23"/>
  <c r="D2764" i="23"/>
  <c r="D2766" i="23"/>
  <c r="D2916" i="23"/>
  <c r="C2916" i="23"/>
  <c r="C2914" i="23"/>
  <c r="C2917" i="23" s="1"/>
  <c r="C3139" i="23"/>
  <c r="C3142" i="23" s="1"/>
  <c r="D3141" i="23"/>
  <c r="C3141" i="23"/>
  <c r="C3189" i="23"/>
  <c r="C3192" i="23" s="1"/>
  <c r="D3191" i="23"/>
  <c r="C3191" i="23"/>
  <c r="C3214" i="23"/>
  <c r="D3216" i="23"/>
  <c r="C3216" i="23"/>
  <c r="C3617" i="23"/>
  <c r="D3617" i="23"/>
  <c r="C3615" i="23"/>
  <c r="C3618" i="23" s="1"/>
  <c r="E1813" i="23"/>
  <c r="C1815" i="23"/>
  <c r="C1863" i="23"/>
  <c r="C1866" i="23" s="1"/>
  <c r="E1890" i="23"/>
  <c r="E1913" i="23"/>
  <c r="E1916" i="23" s="1"/>
  <c r="D1940" i="23"/>
  <c r="D1965" i="23"/>
  <c r="D2013" i="23"/>
  <c r="D2016" i="23" s="1"/>
  <c r="D2038" i="23"/>
  <c r="D2063" i="23"/>
  <c r="E2066" i="23" s="1"/>
  <c r="D2088" i="23"/>
  <c r="D2091" i="23" s="1"/>
  <c r="D2113" i="23"/>
  <c r="D2116" i="23" s="1"/>
  <c r="D2138" i="23"/>
  <c r="D2163" i="23"/>
  <c r="D2188" i="23"/>
  <c r="D2191" i="23" s="1"/>
  <c r="D2213" i="23"/>
  <c r="D2216" i="23" s="1"/>
  <c r="D2238" i="23"/>
  <c r="E2288" i="23"/>
  <c r="C2290" i="23"/>
  <c r="E2313" i="23"/>
  <c r="C2315" i="23"/>
  <c r="E2338" i="23"/>
  <c r="C2340" i="23"/>
  <c r="E2363" i="23"/>
  <c r="E2366" i="23" s="1"/>
  <c r="C2365" i="23"/>
  <c r="E2388" i="23"/>
  <c r="C2390" i="23"/>
  <c r="E2415" i="23"/>
  <c r="C2438" i="23"/>
  <c r="C2441" i="23" s="1"/>
  <c r="D2566" i="23"/>
  <c r="E2766" i="23"/>
  <c r="E2764" i="23"/>
  <c r="C2814" i="23"/>
  <c r="C2817" i="23" s="1"/>
  <c r="D2816" i="23"/>
  <c r="C2816" i="23"/>
  <c r="D3116" i="23"/>
  <c r="C3116" i="23"/>
  <c r="C3114" i="23"/>
  <c r="C3117" i="23" s="1"/>
  <c r="C3166" i="23"/>
  <c r="C3164" i="23"/>
  <c r="C3167" i="23" s="1"/>
  <c r="C3341" i="23"/>
  <c r="D3341" i="23"/>
  <c r="C3339" i="23"/>
  <c r="C3342" i="23" s="1"/>
  <c r="C3441" i="23"/>
  <c r="D3441" i="23"/>
  <c r="C3439" i="23"/>
  <c r="C3442" i="23" s="1"/>
  <c r="C3542" i="23"/>
  <c r="D3542" i="23"/>
  <c r="C3540" i="23"/>
  <c r="C3543" i="23" s="1"/>
  <c r="D4245" i="23"/>
  <c r="D4243" i="23"/>
  <c r="D2265" i="23"/>
  <c r="C2416" i="23"/>
  <c r="E2490" i="23"/>
  <c r="D2538" i="23"/>
  <c r="D2541" i="23" s="1"/>
  <c r="E2590" i="23"/>
  <c r="B2789" i="23"/>
  <c r="C2792" i="23" s="1"/>
  <c r="C2791" i="23"/>
  <c r="C2866" i="23"/>
  <c r="C2864" i="23"/>
  <c r="C2867" i="23" s="1"/>
  <c r="D2866" i="23"/>
  <c r="C2891" i="23"/>
  <c r="C2889" i="23"/>
  <c r="C2892" i="23" s="1"/>
  <c r="E2964" i="23"/>
  <c r="E2967" i="23" s="1"/>
  <c r="E2966" i="23"/>
  <c r="D2991" i="23"/>
  <c r="C2991" i="23"/>
  <c r="C2989" i="23"/>
  <c r="C2992" i="23" s="1"/>
  <c r="C3016" i="23"/>
  <c r="D3016" i="23"/>
  <c r="C3014" i="23"/>
  <c r="C3017" i="23" s="1"/>
  <c r="B3264" i="23"/>
  <c r="C3267" i="23" s="1"/>
  <c r="C3266" i="23"/>
  <c r="C3316" i="23"/>
  <c r="C3314" i="23"/>
  <c r="C3317" i="23" s="1"/>
  <c r="B3364" i="23"/>
  <c r="C3367" i="23" s="1"/>
  <c r="C3366" i="23"/>
  <c r="C3416" i="23"/>
  <c r="C3414" i="23"/>
  <c r="C3417" i="23" s="1"/>
  <c r="B3464" i="23"/>
  <c r="C3467" i="23" s="1"/>
  <c r="C3466" i="23"/>
  <c r="C3517" i="23"/>
  <c r="C3515" i="23"/>
  <c r="C3518" i="23" s="1"/>
  <c r="B3565" i="23"/>
  <c r="C3567" i="23"/>
  <c r="E2438" i="23"/>
  <c r="E2441" i="23" s="1"/>
  <c r="D2516" i="23"/>
  <c r="E2616" i="23"/>
  <c r="E2638" i="23"/>
  <c r="E2641" i="23" s="1"/>
  <c r="C2764" i="23"/>
  <c r="C2767" i="23" s="1"/>
  <c r="C2766" i="23"/>
  <c r="C2839" i="23"/>
  <c r="D2841" i="23"/>
  <c r="C2841" i="23"/>
  <c r="D2889" i="23"/>
  <c r="E2891" i="23"/>
  <c r="D2891" i="23"/>
  <c r="C2941" i="23"/>
  <c r="C2939" i="23"/>
  <c r="C2942" i="23" s="1"/>
  <c r="E3066" i="23"/>
  <c r="E3064" i="23"/>
  <c r="E3067" i="23" s="1"/>
  <c r="D3291" i="23"/>
  <c r="D3289" i="23"/>
  <c r="D3292" i="23" s="1"/>
  <c r="D3316" i="23"/>
  <c r="E3316" i="23"/>
  <c r="D3314" i="23"/>
  <c r="D3391" i="23"/>
  <c r="D3389" i="23"/>
  <c r="D3392" i="23" s="1"/>
  <c r="D3416" i="23"/>
  <c r="E3416" i="23"/>
  <c r="D3414" i="23"/>
  <c r="D3417" i="23" s="1"/>
  <c r="D3491" i="23"/>
  <c r="D3489" i="23"/>
  <c r="D3492" i="23" s="1"/>
  <c r="D3517" i="23"/>
  <c r="E3517" i="23"/>
  <c r="D3515" i="23"/>
  <c r="C3667" i="23"/>
  <c r="C3665" i="23"/>
  <c r="C3668" i="23" s="1"/>
  <c r="D3692" i="23"/>
  <c r="D3690" i="23"/>
  <c r="D3693" i="23" s="1"/>
  <c r="E2688" i="23"/>
  <c r="E2691" i="23" s="1"/>
  <c r="E2713" i="23"/>
  <c r="E2716" i="23" s="1"/>
  <c r="C2966" i="23"/>
  <c r="C3042" i="23"/>
  <c r="C3092" i="23"/>
  <c r="D3166" i="23"/>
  <c r="C3241" i="23"/>
  <c r="D3667" i="23"/>
  <c r="C3916" i="23"/>
  <c r="C3919" i="23" s="1"/>
  <c r="D3918" i="23"/>
  <c r="C3918" i="23"/>
  <c r="D4117" i="23"/>
  <c r="D4120" i="23" s="1"/>
  <c r="D4119" i="23"/>
  <c r="E4119" i="23"/>
  <c r="E4144" i="23"/>
  <c r="E4142" i="23"/>
  <c r="E4293" i="23"/>
  <c r="E4296" i="23" s="1"/>
  <c r="E4295" i="23"/>
  <c r="C4370" i="23"/>
  <c r="B4368" i="23"/>
  <c r="C4371" i="23" s="1"/>
  <c r="E4368" i="23"/>
  <c r="E4371" i="23" s="1"/>
  <c r="E4370" i="23"/>
  <c r="D4420" i="23"/>
  <c r="C4420" i="23"/>
  <c r="C4418" i="23"/>
  <c r="C4421" i="23" s="1"/>
  <c r="C4648" i="23"/>
  <c r="C4646" i="23"/>
  <c r="C4649" i="23" s="1"/>
  <c r="E4673" i="23"/>
  <c r="E4671" i="23"/>
  <c r="E4674" i="23" s="1"/>
  <c r="C5102" i="23"/>
  <c r="C5100" i="23"/>
  <c r="C5103" i="23" s="1"/>
  <c r="E2513" i="23"/>
  <c r="E2516" i="23" s="1"/>
  <c r="E2538" i="23"/>
  <c r="E2563" i="23"/>
  <c r="E2566" i="23" s="1"/>
  <c r="E2588" i="23"/>
  <c r="E2591" i="23" s="1"/>
  <c r="D2640" i="23"/>
  <c r="D2665" i="23"/>
  <c r="D2690" i="23"/>
  <c r="D2715" i="23"/>
  <c r="C3041" i="23"/>
  <c r="D3092" i="23"/>
  <c r="E3142" i="23"/>
  <c r="E3192" i="23"/>
  <c r="D3266" i="23"/>
  <c r="C3291" i="23"/>
  <c r="E3341" i="23"/>
  <c r="D3366" i="23"/>
  <c r="C3391" i="23"/>
  <c r="E3441" i="23"/>
  <c r="D3442" i="23"/>
  <c r="D3466" i="23"/>
  <c r="C3491" i="23"/>
  <c r="E3542" i="23"/>
  <c r="D3543" i="23"/>
  <c r="D3567" i="23"/>
  <c r="C3568" i="23"/>
  <c r="C3593" i="23"/>
  <c r="C3740" i="23"/>
  <c r="C3743" i="23" s="1"/>
  <c r="C3766" i="23"/>
  <c r="C3769" i="23" s="1"/>
  <c r="D3768" i="23"/>
  <c r="D3994" i="23"/>
  <c r="C3994" i="23"/>
  <c r="D3993" i="23"/>
  <c r="C3993" i="23"/>
  <c r="E4117" i="23"/>
  <c r="D4220" i="23"/>
  <c r="D4218" i="23"/>
  <c r="D4221" i="23" s="1"/>
  <c r="C4270" i="23"/>
  <c r="E4318" i="23"/>
  <c r="E4321" i="23" s="1"/>
  <c r="E4320" i="23"/>
  <c r="C4320" i="23"/>
  <c r="B4318" i="23"/>
  <c r="C4321" i="23" s="1"/>
  <c r="D4393" i="23"/>
  <c r="D4396" i="23" s="1"/>
  <c r="D4395" i="23"/>
  <c r="C4598" i="23"/>
  <c r="C4596" i="23"/>
  <c r="C4599" i="23" s="1"/>
  <c r="C4723" i="23"/>
  <c r="C4721" i="23"/>
  <c r="C4724" i="23" s="1"/>
  <c r="C2964" i="23"/>
  <c r="C2967" i="23" s="1"/>
  <c r="D2966" i="23"/>
  <c r="E2992" i="23"/>
  <c r="D3042" i="23"/>
  <c r="C3067" i="23"/>
  <c r="C3091" i="23"/>
  <c r="E3117" i="23"/>
  <c r="D3164" i="23"/>
  <c r="D3167" i="23" s="1"/>
  <c r="E3166" i="23"/>
  <c r="C3239" i="23"/>
  <c r="C3242" i="23" s="1"/>
  <c r="E3266" i="23"/>
  <c r="E3366" i="23"/>
  <c r="E3466" i="23"/>
  <c r="E3567" i="23"/>
  <c r="D3593" i="23"/>
  <c r="E3617" i="23"/>
  <c r="D3640" i="23"/>
  <c r="D3643" i="23" s="1"/>
  <c r="C3717" i="23"/>
  <c r="C3715" i="23"/>
  <c r="C3718" i="23" s="1"/>
  <c r="D3818" i="23"/>
  <c r="D3816" i="23"/>
  <c r="D3819" i="23" s="1"/>
  <c r="E3841" i="23"/>
  <c r="E3843" i="23"/>
  <c r="C3866" i="23"/>
  <c r="C3869" i="23" s="1"/>
  <c r="C3868" i="23"/>
  <c r="C4091" i="23"/>
  <c r="C4094" i="23" s="1"/>
  <c r="C4093" i="23"/>
  <c r="B4168" i="23"/>
  <c r="C4170" i="23"/>
  <c r="C4193" i="23"/>
  <c r="C4196" i="23" s="1"/>
  <c r="D4195" i="23"/>
  <c r="C4195" i="23"/>
  <c r="E4343" i="23"/>
  <c r="E4346" i="23" s="1"/>
  <c r="E4345" i="23"/>
  <c r="D4468" i="23"/>
  <c r="D4471" i="23" s="1"/>
  <c r="D4470" i="23"/>
  <c r="E4548" i="23"/>
  <c r="E4546" i="23"/>
  <c r="E4549" i="23" s="1"/>
  <c r="D4598" i="23"/>
  <c r="D4596" i="23"/>
  <c r="E4748" i="23"/>
  <c r="E4746" i="23"/>
  <c r="E4749" i="23" s="1"/>
  <c r="C4798" i="23"/>
  <c r="C4796" i="23"/>
  <c r="C4799" i="23" s="1"/>
  <c r="E4823" i="23"/>
  <c r="E4821" i="23"/>
  <c r="C4848" i="23"/>
  <c r="C4846" i="23"/>
  <c r="C4849" i="23" s="1"/>
  <c r="E3042" i="23"/>
  <c r="E3291" i="23"/>
  <c r="E3391" i="23"/>
  <c r="E3491" i="23"/>
  <c r="E3642" i="23"/>
  <c r="D3665" i="23"/>
  <c r="D3668" i="23" s="1"/>
  <c r="E3667" i="23"/>
  <c r="E3692" i="23"/>
  <c r="E3690" i="23"/>
  <c r="C3768" i="23"/>
  <c r="D3866" i="23"/>
  <c r="E3868" i="23"/>
  <c r="C3893" i="23"/>
  <c r="C3891" i="23"/>
  <c r="C3941" i="23"/>
  <c r="D3943" i="23"/>
  <c r="B4066" i="23"/>
  <c r="C4069" i="23" s="1"/>
  <c r="C4068" i="23"/>
  <c r="E4196" i="23"/>
  <c r="C4268" i="23"/>
  <c r="C4271" i="23" s="1"/>
  <c r="E4468" i="23"/>
  <c r="E4471" i="23" s="1"/>
  <c r="E4470" i="23"/>
  <c r="D4573" i="23"/>
  <c r="D4571" i="23"/>
  <c r="E4598" i="23"/>
  <c r="E3718" i="23"/>
  <c r="D3742" i="23"/>
  <c r="D3740" i="23"/>
  <c r="D3743" i="23" s="1"/>
  <c r="E3742" i="23"/>
  <c r="C3793" i="23"/>
  <c r="E3818" i="23"/>
  <c r="B3840" i="23"/>
  <c r="B3841" i="23" s="1"/>
  <c r="B3858" i="23"/>
  <c r="C4016" i="23"/>
  <c r="D4018" i="23"/>
  <c r="C4043" i="23"/>
  <c r="C4041" i="23"/>
  <c r="E4068" i="23"/>
  <c r="D4093" i="23"/>
  <c r="D4142" i="23"/>
  <c r="D4145" i="23" s="1"/>
  <c r="D4144" i="23"/>
  <c r="E4245" i="23"/>
  <c r="E4243" i="23"/>
  <c r="E4246" i="23" s="1"/>
  <c r="C4345" i="23"/>
  <c r="C4343" i="23"/>
  <c r="C4346" i="23" s="1"/>
  <c r="E4395" i="23"/>
  <c r="C4396" i="23"/>
  <c r="D4445" i="23"/>
  <c r="D4443" i="23"/>
  <c r="E4445" i="23"/>
  <c r="D4521" i="23"/>
  <c r="D4524" i="23" s="1"/>
  <c r="E4621" i="23"/>
  <c r="E4623" i="23"/>
  <c r="C4671" i="23"/>
  <c r="C4674" i="23" s="1"/>
  <c r="C4673" i="23"/>
  <c r="E4773" i="23"/>
  <c r="E4771" i="23"/>
  <c r="D4798" i="23"/>
  <c r="D4796" i="23"/>
  <c r="D4799" i="23" s="1"/>
  <c r="C4896" i="23"/>
  <c r="C4899" i="23" s="1"/>
  <c r="C4898" i="23"/>
  <c r="E4996" i="23"/>
  <c r="E4999" i="23" s="1"/>
  <c r="E4998" i="23"/>
  <c r="E5023" i="23"/>
  <c r="E5021" i="23"/>
  <c r="C3794" i="23"/>
  <c r="D3793" i="23"/>
  <c r="E3919" i="23"/>
  <c r="C3968" i="23"/>
  <c r="C3966" i="23"/>
  <c r="D4066" i="23"/>
  <c r="D4069" i="23" s="1"/>
  <c r="D4068" i="23"/>
  <c r="E4093" i="23"/>
  <c r="E4091" i="23"/>
  <c r="E4094" i="23" s="1"/>
  <c r="D4171" i="23"/>
  <c r="C4171" i="23"/>
  <c r="B4218" i="23"/>
  <c r="C4221" i="23" s="1"/>
  <c r="C4220" i="23"/>
  <c r="C4243" i="23"/>
  <c r="C4246" i="23" s="1"/>
  <c r="C4245" i="23"/>
  <c r="C4295" i="23"/>
  <c r="C4293" i="23"/>
  <c r="C4296" i="23" s="1"/>
  <c r="D4346" i="23"/>
  <c r="E4393" i="23"/>
  <c r="C4395" i="23"/>
  <c r="C4445" i="23"/>
  <c r="C4443" i="23"/>
  <c r="C4446" i="23" s="1"/>
  <c r="C4523" i="23"/>
  <c r="C4573" i="23"/>
  <c r="C4571" i="23"/>
  <c r="C4574" i="23" s="1"/>
  <c r="C4623" i="23"/>
  <c r="C4621" i="23"/>
  <c r="C4624" i="23" s="1"/>
  <c r="C4699" i="23"/>
  <c r="C4749" i="23"/>
  <c r="C4823" i="23"/>
  <c r="D4848" i="23"/>
  <c r="B4871" i="23"/>
  <c r="C4873" i="23"/>
  <c r="D4871" i="23"/>
  <c r="D4874" i="23" s="1"/>
  <c r="D4873" i="23"/>
  <c r="E3816" i="23"/>
  <c r="C3818" i="23"/>
  <c r="D3841" i="23"/>
  <c r="C4018" i="23"/>
  <c r="C4120" i="23"/>
  <c r="C4144" i="23"/>
  <c r="D4270" i="23"/>
  <c r="D4268" i="23"/>
  <c r="D4295" i="23"/>
  <c r="D4320" i="23"/>
  <c r="C4470" i="23"/>
  <c r="E4538" i="23"/>
  <c r="E4520" i="23"/>
  <c r="E4571" i="23"/>
  <c r="E4573" i="23"/>
  <c r="D4623" i="23"/>
  <c r="D4621" i="23"/>
  <c r="D4646" i="23"/>
  <c r="D4649" i="23" s="1"/>
  <c r="D4648" i="23"/>
  <c r="D4698" i="23"/>
  <c r="D4696" i="23"/>
  <c r="D4699" i="23" s="1"/>
  <c r="D4721" i="23"/>
  <c r="E4724" i="23" s="1"/>
  <c r="C4748" i="23"/>
  <c r="D4771" i="23"/>
  <c r="D4774" i="23" s="1"/>
  <c r="E4798" i="23"/>
  <c r="E4796" i="23"/>
  <c r="E4846" i="23"/>
  <c r="E4848" i="23"/>
  <c r="C4946" i="23"/>
  <c r="C4949" i="23" s="1"/>
  <c r="C4948" i="23"/>
  <c r="D5051" i="23"/>
  <c r="E4723" i="23"/>
  <c r="D4748" i="23"/>
  <c r="C4773" i="23"/>
  <c r="D4846" i="23"/>
  <c r="E4873" i="23"/>
  <c r="D4898" i="23"/>
  <c r="D5103" i="23"/>
  <c r="E5126" i="23"/>
  <c r="E5129" i="23" s="1"/>
  <c r="E5128" i="23"/>
  <c r="E5360" i="23"/>
  <c r="E5362" i="23"/>
  <c r="D5362" i="23"/>
  <c r="D5360" i="23"/>
  <c r="D5363" i="23" s="1"/>
  <c r="E5440" i="23"/>
  <c r="E5438" i="23"/>
  <c r="C4471" i="23"/>
  <c r="E4499" i="23"/>
  <c r="B4538" i="23"/>
  <c r="C4824" i="23"/>
  <c r="D4823" i="23"/>
  <c r="D4821" i="23"/>
  <c r="D4824" i="23" s="1"/>
  <c r="C4874" i="23"/>
  <c r="D4899" i="23"/>
  <c r="E4898" i="23"/>
  <c r="E4896" i="23"/>
  <c r="E4899" i="23" s="1"/>
  <c r="E4948" i="23"/>
  <c r="D4948" i="23"/>
  <c r="C4998" i="23"/>
  <c r="C4996" i="23"/>
  <c r="C4999" i="23" s="1"/>
  <c r="D5021" i="23"/>
  <c r="D5024" i="23" s="1"/>
  <c r="D5023" i="23"/>
  <c r="D5077" i="23"/>
  <c r="C5077" i="23"/>
  <c r="D5102" i="23"/>
  <c r="E5567" i="23"/>
  <c r="E5585" i="23"/>
  <c r="E4421" i="23"/>
  <c r="C5791" i="23"/>
  <c r="C4495" i="23"/>
  <c r="C4538" i="23"/>
  <c r="C4549" i="23"/>
  <c r="C4923" i="23"/>
  <c r="D4923" i="23"/>
  <c r="D4921" i="23"/>
  <c r="D4924" i="23" s="1"/>
  <c r="D4946" i="23"/>
  <c r="D4998" i="23"/>
  <c r="E5154" i="23"/>
  <c r="E5152" i="23"/>
  <c r="D5725" i="23"/>
  <c r="D5723" i="23"/>
  <c r="D5726" i="23" s="1"/>
  <c r="E5100" i="23"/>
  <c r="E5103" i="23" s="1"/>
  <c r="E5102" i="23"/>
  <c r="B5152" i="23"/>
  <c r="C5155" i="23" s="1"/>
  <c r="C5154" i="23"/>
  <c r="D5178" i="23"/>
  <c r="D5181" i="23" s="1"/>
  <c r="E5180" i="23"/>
  <c r="E5178" i="23"/>
  <c r="E5207" i="23"/>
  <c r="E5206" i="23"/>
  <c r="D5206" i="23"/>
  <c r="E5798" i="23"/>
  <c r="E5242" i="23"/>
  <c r="E5247" i="23" s="1"/>
  <c r="D5282" i="23"/>
  <c r="D5285" i="23" s="1"/>
  <c r="D5284" i="23"/>
  <c r="D5310" i="23"/>
  <c r="D5308" i="23"/>
  <c r="E5467" i="23"/>
  <c r="D5467" i="23"/>
  <c r="D5649" i="23"/>
  <c r="C5649" i="23"/>
  <c r="D5050" i="23"/>
  <c r="D5259" i="23"/>
  <c r="E5799" i="23"/>
  <c r="E5268" i="23"/>
  <c r="E5273" i="23" s="1"/>
  <c r="E5310" i="23"/>
  <c r="E5308" i="23"/>
  <c r="D5438" i="23"/>
  <c r="D5441" i="23" s="1"/>
  <c r="D5440" i="23"/>
  <c r="E5518" i="23"/>
  <c r="E5516" i="23"/>
  <c r="E5519" i="23" s="1"/>
  <c r="E5544" i="23"/>
  <c r="E5542" i="23"/>
  <c r="E5545" i="23" s="1"/>
  <c r="C5674" i="23"/>
  <c r="D5697" i="23"/>
  <c r="E5388" i="23"/>
  <c r="E5389" i="23"/>
  <c r="D5412" i="23"/>
  <c r="D5415" i="23" s="1"/>
  <c r="D5414" i="23"/>
  <c r="D5247" i="23"/>
  <c r="C5308" i="23"/>
  <c r="C5311" i="23" s="1"/>
  <c r="C5310" i="23"/>
  <c r="E5336" i="23"/>
  <c r="E5334" i="23"/>
  <c r="E5337" i="23" s="1"/>
  <c r="E5414" i="23"/>
  <c r="D5439" i="23"/>
  <c r="C5439" i="23"/>
  <c r="C5440" i="23"/>
  <c r="D5790" i="23"/>
  <c r="D5493" i="23"/>
  <c r="C5493" i="23"/>
  <c r="E5623" i="23"/>
  <c r="D5623" i="23"/>
  <c r="E5637" i="23"/>
  <c r="C5675" i="23"/>
  <c r="E5699" i="23"/>
  <c r="C5794" i="23"/>
  <c r="C5704" i="23"/>
  <c r="C5714" i="23" s="1"/>
  <c r="C5696" i="23" s="1"/>
  <c r="D5699" i="23" s="1"/>
  <c r="E5725" i="23"/>
  <c r="E5723" i="23"/>
  <c r="E5726" i="23" s="1"/>
  <c r="E5751" i="23"/>
  <c r="E5749" i="23"/>
  <c r="E5752" i="23" s="1"/>
  <c r="C5567" i="23"/>
  <c r="D4271" i="23" l="1"/>
  <c r="E4396" i="23"/>
  <c r="E3292" i="23"/>
  <c r="D2241" i="23"/>
  <c r="D2141" i="23"/>
  <c r="D2041" i="23"/>
  <c r="D2716" i="23"/>
  <c r="D3242" i="23"/>
  <c r="E4824" i="23"/>
  <c r="D3017" i="23"/>
  <c r="D3342" i="23"/>
  <c r="D3518" i="23"/>
  <c r="D2767" i="23"/>
  <c r="D2742" i="23"/>
  <c r="D1841" i="23"/>
  <c r="D615" i="23"/>
  <c r="C3844" i="23"/>
  <c r="D4574" i="23"/>
  <c r="E1640" i="23"/>
  <c r="E3743" i="23"/>
  <c r="E3417" i="23"/>
  <c r="D3317" i="23"/>
  <c r="E2491" i="23"/>
  <c r="D1740" i="23"/>
  <c r="D240" i="23"/>
  <c r="E190" i="23"/>
  <c r="D1490" i="23"/>
  <c r="D1090" i="23"/>
  <c r="E5795" i="23"/>
  <c r="E4874" i="23"/>
  <c r="D4624" i="23"/>
  <c r="E4271" i="23"/>
  <c r="D2967" i="23"/>
  <c r="E3492" i="23"/>
  <c r="E2016" i="23"/>
  <c r="E2141" i="23"/>
  <c r="D1640" i="23"/>
  <c r="D1190" i="23"/>
  <c r="D1540" i="23"/>
  <c r="E1315" i="23"/>
  <c r="C4524" i="23"/>
  <c r="E3844" i="23"/>
  <c r="D4296" i="23"/>
  <c r="E4218" i="23"/>
  <c r="E4221" i="23" s="1"/>
  <c r="D3843" i="23"/>
  <c r="E3819" i="23"/>
  <c r="E3643" i="23"/>
  <c r="D4599" i="23"/>
  <c r="D3618" i="23"/>
  <c r="D2166" i="23"/>
  <c r="D2066" i="23"/>
  <c r="D1715" i="23"/>
  <c r="E1791" i="23"/>
  <c r="D1615" i="23"/>
  <c r="D515" i="23"/>
  <c r="E1587" i="23"/>
  <c r="E1590" i="23" s="1"/>
  <c r="D1240" i="23"/>
  <c r="E165" i="23"/>
  <c r="E1140" i="23"/>
  <c r="D1040" i="23"/>
  <c r="D765" i="23"/>
  <c r="D365" i="23"/>
  <c r="D5154" i="23"/>
  <c r="D5152" i="23"/>
  <c r="D5155" i="23" s="1"/>
  <c r="E2116" i="23"/>
  <c r="E4649" i="23"/>
  <c r="D4421" i="23"/>
  <c r="D3919" i="23"/>
  <c r="D4523" i="23"/>
  <c r="B5767" i="23"/>
  <c r="E3167" i="23"/>
  <c r="E2541" i="23"/>
  <c r="E4699" i="23"/>
  <c r="D3192" i="23"/>
  <c r="E2216" i="23"/>
  <c r="D940" i="23"/>
  <c r="D565" i="23"/>
  <c r="D1440" i="23"/>
  <c r="E1690" i="23"/>
  <c r="D1065" i="23"/>
  <c r="B65" i="23"/>
  <c r="D5311" i="23"/>
  <c r="E4624" i="23"/>
  <c r="D3894" i="23"/>
  <c r="C3894" i="23"/>
  <c r="D5767" i="23"/>
  <c r="D35" i="23"/>
  <c r="E38" i="23" s="1"/>
  <c r="E2091" i="23"/>
  <c r="C865" i="23"/>
  <c r="D865" i="23"/>
  <c r="C440" i="23"/>
  <c r="D440" i="23"/>
  <c r="C5768" i="23"/>
  <c r="C38" i="23"/>
  <c r="C36" i="23"/>
  <c r="C39" i="23" s="1"/>
  <c r="E5768" i="23"/>
  <c r="E36" i="23"/>
  <c r="D915" i="23"/>
  <c r="C915" i="23"/>
  <c r="C540" i="23"/>
  <c r="D540" i="23"/>
  <c r="E4523" i="23"/>
  <c r="E4521" i="23"/>
  <c r="E4524" i="23" s="1"/>
  <c r="C2842" i="23"/>
  <c r="D2842" i="23"/>
  <c r="E5181" i="23"/>
  <c r="D4999" i="23"/>
  <c r="E4599" i="23"/>
  <c r="D4849" i="23"/>
  <c r="E4849" i="23"/>
  <c r="D4674" i="23"/>
  <c r="E4069" i="23"/>
  <c r="E5024" i="23"/>
  <c r="E4924" i="23"/>
  <c r="D4446" i="23"/>
  <c r="C4019" i="23"/>
  <c r="D4019" i="23"/>
  <c r="E3693" i="23"/>
  <c r="E4120" i="23"/>
  <c r="D2992" i="23"/>
  <c r="D2892" i="23"/>
  <c r="E2892" i="23"/>
  <c r="D4246" i="23"/>
  <c r="E2391" i="23"/>
  <c r="E2341" i="23"/>
  <c r="E2291" i="23"/>
  <c r="E2041" i="23"/>
  <c r="D1791" i="23"/>
  <c r="D1690" i="23"/>
  <c r="B5768" i="23"/>
  <c r="B5800" i="23" s="1"/>
  <c r="D1866" i="23"/>
  <c r="D815" i="23"/>
  <c r="D1415" i="23"/>
  <c r="D990" i="23"/>
  <c r="D790" i="23"/>
  <c r="C790" i="23"/>
  <c r="C65" i="23"/>
  <c r="E1215" i="23"/>
  <c r="E1490" i="23"/>
  <c r="E1065" i="23"/>
  <c r="D1015" i="23"/>
  <c r="C1015" i="23"/>
  <c r="D590" i="23"/>
  <c r="C590" i="23"/>
  <c r="D165" i="23"/>
  <c r="E5767" i="23"/>
  <c r="D1465" i="23"/>
  <c r="D1115" i="23"/>
  <c r="D665" i="23"/>
  <c r="D490" i="23"/>
  <c r="C490" i="23"/>
  <c r="D265" i="23"/>
  <c r="D190" i="23"/>
  <c r="C3217" i="23"/>
  <c r="D3217" i="23"/>
  <c r="C5570" i="23"/>
  <c r="C5568" i="23"/>
  <c r="D5570" i="23"/>
  <c r="E5311" i="23"/>
  <c r="D4724" i="23"/>
  <c r="D3117" i="23"/>
  <c r="E4145" i="23"/>
  <c r="D3718" i="23"/>
  <c r="D2867" i="23"/>
  <c r="E1816" i="23"/>
  <c r="E1841" i="23"/>
  <c r="D2441" i="23"/>
  <c r="C1264" i="23"/>
  <c r="C1262" i="23"/>
  <c r="D1165" i="23"/>
  <c r="E1715" i="23"/>
  <c r="E1440" i="23"/>
  <c r="E1240" i="23"/>
  <c r="C840" i="23"/>
  <c r="D840" i="23"/>
  <c r="D215" i="23"/>
  <c r="C5767" i="23"/>
  <c r="D1515" i="23"/>
  <c r="D1264" i="23"/>
  <c r="E1090" i="23"/>
  <c r="C740" i="23"/>
  <c r="D740" i="23"/>
  <c r="E1390" i="23"/>
  <c r="E1190" i="23"/>
  <c r="E76" i="23"/>
  <c r="D1215" i="23"/>
  <c r="E215" i="23"/>
  <c r="E5700" i="23"/>
  <c r="E5415" i="23"/>
  <c r="C4498" i="23"/>
  <c r="D4498" i="23"/>
  <c r="C4496" i="23"/>
  <c r="E5568" i="23"/>
  <c r="E5571" i="23" s="1"/>
  <c r="E5570" i="23"/>
  <c r="E5441" i="23"/>
  <c r="E4799" i="23"/>
  <c r="D4094" i="23"/>
  <c r="D3969" i="23"/>
  <c r="C3969" i="23"/>
  <c r="E4774" i="23"/>
  <c r="D4044" i="23"/>
  <c r="C4044" i="23"/>
  <c r="D4196" i="23"/>
  <c r="C5699" i="23"/>
  <c r="C5697" i="23"/>
  <c r="C5700" i="23" s="1"/>
  <c r="E4949" i="23"/>
  <c r="D4949" i="23"/>
  <c r="C5790" i="23"/>
  <c r="E5285" i="23"/>
  <c r="E5363" i="23"/>
  <c r="E4574" i="23"/>
  <c r="D3844" i="23"/>
  <c r="E4446" i="23"/>
  <c r="C3944" i="23"/>
  <c r="D3944" i="23"/>
  <c r="E3869" i="23"/>
  <c r="D3869" i="23"/>
  <c r="D3769" i="23"/>
  <c r="E3518" i="23"/>
  <c r="E3317" i="23"/>
  <c r="C3843" i="23"/>
  <c r="E3392" i="23"/>
  <c r="E3668" i="23"/>
  <c r="D2817" i="23"/>
  <c r="D3142" i="23"/>
  <c r="D2917" i="23"/>
  <c r="E2767" i="23"/>
  <c r="E2316" i="23"/>
  <c r="D2942" i="23"/>
  <c r="E2266" i="23"/>
  <c r="E2241" i="23"/>
  <c r="E2166" i="23"/>
  <c r="E1164" i="23"/>
  <c r="E1162" i="23"/>
  <c r="E1165" i="23" s="1"/>
  <c r="E2191" i="23"/>
  <c r="E1540" i="23"/>
  <c r="E1340" i="23"/>
  <c r="D340" i="23"/>
  <c r="D890" i="23"/>
  <c r="D690" i="23"/>
  <c r="C690" i="23"/>
  <c r="C640" i="23"/>
  <c r="D640" i="23"/>
  <c r="E390" i="23"/>
  <c r="C290" i="23"/>
  <c r="D290" i="23"/>
  <c r="E65" i="23"/>
  <c r="E1740" i="23"/>
  <c r="D1565" i="23"/>
  <c r="E1365" i="23"/>
  <c r="C965" i="23"/>
  <c r="D965" i="23"/>
  <c r="C5800" i="23" l="1"/>
  <c r="E5155" i="23"/>
  <c r="E5800" i="23"/>
  <c r="D1265" i="23"/>
  <c r="C1265" i="23"/>
  <c r="C5571" i="23"/>
  <c r="D5571" i="23"/>
  <c r="D5700" i="23"/>
  <c r="D5768" i="23"/>
  <c r="D5800" i="23" s="1"/>
  <c r="D36" i="23"/>
  <c r="D39" i="23" s="1"/>
  <c r="D38" i="23"/>
  <c r="C4499" i="23"/>
  <c r="D4499" i="23"/>
  <c r="D65" i="23"/>
  <c r="E39" i="23" l="1"/>
  <c r="E622" i="22" l="1"/>
  <c r="D622" i="22"/>
  <c r="C622" i="22"/>
  <c r="B622" i="22"/>
  <c r="E621" i="22"/>
  <c r="D621" i="22"/>
  <c r="C621" i="22"/>
  <c r="B621" i="22"/>
  <c r="E620" i="22"/>
  <c r="D620" i="22"/>
  <c r="C620" i="22"/>
  <c r="B620" i="22"/>
  <c r="E619" i="22"/>
  <c r="D619" i="22"/>
  <c r="C619" i="22"/>
  <c r="B619" i="22"/>
  <c r="E618" i="22"/>
  <c r="D618" i="22"/>
  <c r="C618" i="22"/>
  <c r="E617" i="22"/>
  <c r="D617" i="22"/>
  <c r="C617" i="22"/>
  <c r="B617" i="22"/>
  <c r="E616" i="22"/>
  <c r="D616" i="22"/>
  <c r="C616" i="22"/>
  <c r="B616" i="22"/>
  <c r="E615" i="22"/>
  <c r="D615" i="22"/>
  <c r="C615" i="22"/>
  <c r="B615" i="22"/>
  <c r="E614" i="22"/>
  <c r="D614" i="22"/>
  <c r="C614" i="22"/>
  <c r="B614" i="22"/>
  <c r="B613" i="22" s="1"/>
  <c r="E613" i="22"/>
  <c r="D613" i="22"/>
  <c r="C613" i="22"/>
  <c r="E610" i="22"/>
  <c r="D610" i="22"/>
  <c r="C610" i="22"/>
  <c r="B610" i="22"/>
  <c r="E607" i="22"/>
  <c r="D607" i="22"/>
  <c r="C607" i="22"/>
  <c r="B607" i="22"/>
  <c r="E604" i="22"/>
  <c r="D604" i="22"/>
  <c r="C604" i="22"/>
  <c r="B604" i="22"/>
  <c r="E601" i="22"/>
  <c r="D601" i="22"/>
  <c r="C601" i="22"/>
  <c r="B601" i="22"/>
  <c r="E599" i="22"/>
  <c r="D599" i="22"/>
  <c r="C599" i="22"/>
  <c r="B599" i="22"/>
  <c r="E598" i="22"/>
  <c r="D598" i="22"/>
  <c r="C598" i="22"/>
  <c r="B598" i="22"/>
  <c r="E596" i="22"/>
  <c r="D596" i="22"/>
  <c r="C596" i="22"/>
  <c r="B596" i="22"/>
  <c r="E595" i="22"/>
  <c r="D595" i="22"/>
  <c r="C595" i="22"/>
  <c r="B595" i="22"/>
  <c r="E593" i="22"/>
  <c r="D593" i="22"/>
  <c r="C593" i="22"/>
  <c r="B593" i="22"/>
  <c r="E592" i="22"/>
  <c r="D592" i="22"/>
  <c r="C592" i="22"/>
  <c r="B592" i="22"/>
  <c r="E582" i="22"/>
  <c r="D582" i="22"/>
  <c r="C582" i="22"/>
  <c r="B582" i="22"/>
  <c r="E577" i="22"/>
  <c r="E587" i="22" s="1"/>
  <c r="E569" i="22" s="1"/>
  <c r="D577" i="22"/>
  <c r="D587" i="22" s="1"/>
  <c r="D569" i="22" s="1"/>
  <c r="C577" i="22"/>
  <c r="C587" i="22" s="1"/>
  <c r="C569" i="22" s="1"/>
  <c r="B577" i="22"/>
  <c r="B587" i="22" s="1"/>
  <c r="B569" i="22" s="1"/>
  <c r="B570" i="22" s="1"/>
  <c r="E571" i="22"/>
  <c r="D571" i="22"/>
  <c r="C571" i="22"/>
  <c r="E557" i="22"/>
  <c r="D557" i="22"/>
  <c r="C557" i="22"/>
  <c r="B557" i="22"/>
  <c r="E552" i="22"/>
  <c r="E562" i="22" s="1"/>
  <c r="D552" i="22"/>
  <c r="D562" i="22" s="1"/>
  <c r="C552" i="22"/>
  <c r="C562" i="22" s="1"/>
  <c r="B552" i="22"/>
  <c r="B562" i="22" s="1"/>
  <c r="B544" i="22" s="1"/>
  <c r="E547" i="22"/>
  <c r="D547" i="22"/>
  <c r="E546" i="22"/>
  <c r="D546" i="22"/>
  <c r="C546" i="22"/>
  <c r="E545" i="22"/>
  <c r="D545" i="22"/>
  <c r="D548" i="22" s="1"/>
  <c r="C545" i="22"/>
  <c r="E532" i="22"/>
  <c r="D532" i="22"/>
  <c r="C532" i="22"/>
  <c r="B532" i="22"/>
  <c r="E527" i="22"/>
  <c r="E537" i="22" s="1"/>
  <c r="E519" i="22" s="1"/>
  <c r="D527" i="22"/>
  <c r="D537" i="22" s="1"/>
  <c r="D519" i="22" s="1"/>
  <c r="C527" i="22"/>
  <c r="C537" i="22" s="1"/>
  <c r="C519" i="22" s="1"/>
  <c r="B527" i="22"/>
  <c r="B537" i="22" s="1"/>
  <c r="B519" i="22" s="1"/>
  <c r="B520" i="22" s="1"/>
  <c r="E521" i="22"/>
  <c r="D521" i="22"/>
  <c r="C521" i="22"/>
  <c r="E506" i="22"/>
  <c r="D506" i="22"/>
  <c r="C506" i="22"/>
  <c r="B506" i="22"/>
  <c r="E501" i="22"/>
  <c r="E511" i="22" s="1"/>
  <c r="D501" i="22"/>
  <c r="D511" i="22" s="1"/>
  <c r="C501" i="22"/>
  <c r="C511" i="22" s="1"/>
  <c r="B501" i="22"/>
  <c r="B511" i="22" s="1"/>
  <c r="E496" i="22"/>
  <c r="D496" i="22"/>
  <c r="C496" i="22"/>
  <c r="E495" i="22"/>
  <c r="D495" i="22"/>
  <c r="C495" i="22"/>
  <c r="E494" i="22"/>
  <c r="D494" i="22"/>
  <c r="D497" i="22" s="1"/>
  <c r="C494" i="22"/>
  <c r="B494" i="22"/>
  <c r="E480" i="22"/>
  <c r="D480" i="22"/>
  <c r="C480" i="22"/>
  <c r="B480" i="22"/>
  <c r="E475" i="22"/>
  <c r="E485" i="22" s="1"/>
  <c r="D475" i="22"/>
  <c r="D485" i="22" s="1"/>
  <c r="C475" i="22"/>
  <c r="C485" i="22" s="1"/>
  <c r="B475" i="22"/>
  <c r="B485" i="22" s="1"/>
  <c r="E470" i="22"/>
  <c r="D470" i="22"/>
  <c r="C470" i="22"/>
  <c r="E469" i="22"/>
  <c r="D469" i="22"/>
  <c r="C469" i="22"/>
  <c r="E468" i="22"/>
  <c r="D468" i="22"/>
  <c r="C468" i="22"/>
  <c r="B468" i="22"/>
  <c r="E455" i="22"/>
  <c r="D455" i="22"/>
  <c r="D460" i="22" s="1"/>
  <c r="C455" i="22"/>
  <c r="B455" i="22"/>
  <c r="E450" i="22"/>
  <c r="E460" i="22" s="1"/>
  <c r="C450" i="22"/>
  <c r="B450" i="22"/>
  <c r="E445" i="22"/>
  <c r="D445" i="22"/>
  <c r="C445" i="22"/>
  <c r="E444" i="22"/>
  <c r="D444" i="22"/>
  <c r="C444" i="22"/>
  <c r="E443" i="22"/>
  <c r="D443" i="22"/>
  <c r="C443" i="22"/>
  <c r="C446" i="22" s="1"/>
  <c r="B443" i="22"/>
  <c r="E429" i="22"/>
  <c r="D429" i="22"/>
  <c r="C429" i="22"/>
  <c r="B429" i="22"/>
  <c r="E424" i="22"/>
  <c r="E434" i="22" s="1"/>
  <c r="D424" i="22"/>
  <c r="D434" i="22" s="1"/>
  <c r="C424" i="22"/>
  <c r="C434" i="22" s="1"/>
  <c r="B424" i="22"/>
  <c r="B434" i="22" s="1"/>
  <c r="E419" i="22"/>
  <c r="D419" i="22"/>
  <c r="C419" i="22"/>
  <c r="E418" i="22"/>
  <c r="D418" i="22"/>
  <c r="C418" i="22"/>
  <c r="E417" i="22"/>
  <c r="D417" i="22"/>
  <c r="D420" i="22" s="1"/>
  <c r="C417" i="22"/>
  <c r="B417" i="22"/>
  <c r="E403" i="22"/>
  <c r="D403" i="22"/>
  <c r="C403" i="22"/>
  <c r="B403" i="22"/>
  <c r="E398" i="22"/>
  <c r="E408" i="22" s="1"/>
  <c r="D398" i="22"/>
  <c r="D408" i="22" s="1"/>
  <c r="C398" i="22"/>
  <c r="C408" i="22" s="1"/>
  <c r="B398" i="22"/>
  <c r="E393" i="22"/>
  <c r="D393" i="22"/>
  <c r="C393" i="22"/>
  <c r="E392" i="22"/>
  <c r="D392" i="22"/>
  <c r="C392" i="22"/>
  <c r="E391" i="22"/>
  <c r="D391" i="22"/>
  <c r="C391" i="22"/>
  <c r="B391" i="22"/>
  <c r="E377" i="22"/>
  <c r="D377" i="22"/>
  <c r="C377" i="22"/>
  <c r="B377" i="22"/>
  <c r="E372" i="22"/>
  <c r="E382" i="22" s="1"/>
  <c r="D372" i="22"/>
  <c r="C372" i="22"/>
  <c r="C382" i="22" s="1"/>
  <c r="B372" i="22"/>
  <c r="B382" i="22" s="1"/>
  <c r="E367" i="22"/>
  <c r="D367" i="22"/>
  <c r="C367" i="22"/>
  <c r="E366" i="22"/>
  <c r="D366" i="22"/>
  <c r="C366" i="22"/>
  <c r="E365" i="22"/>
  <c r="E368" i="22" s="1"/>
  <c r="D365" i="22"/>
  <c r="C365" i="22"/>
  <c r="B365" i="22"/>
  <c r="E351" i="22"/>
  <c r="E356" i="22" s="1"/>
  <c r="D351" i="22"/>
  <c r="C351" i="22"/>
  <c r="B351" i="22"/>
  <c r="D346" i="22"/>
  <c r="D356" i="22" s="1"/>
  <c r="C346" i="22"/>
  <c r="B346" i="22"/>
  <c r="E341" i="22"/>
  <c r="D341" i="22"/>
  <c r="C341" i="22"/>
  <c r="E340" i="22"/>
  <c r="D340" i="22"/>
  <c r="C340" i="22"/>
  <c r="E339" i="22"/>
  <c r="D339" i="22"/>
  <c r="C339" i="22"/>
  <c r="D342" i="22" s="1"/>
  <c r="B339" i="22"/>
  <c r="E326" i="22"/>
  <c r="D326" i="22"/>
  <c r="C326" i="22"/>
  <c r="B326" i="22"/>
  <c r="E321" i="22"/>
  <c r="E331" i="22" s="1"/>
  <c r="D321" i="22"/>
  <c r="D331" i="22" s="1"/>
  <c r="C321" i="22"/>
  <c r="C331" i="22" s="1"/>
  <c r="B321" i="22"/>
  <c r="B331" i="22" s="1"/>
  <c r="E316" i="22"/>
  <c r="D316" i="22"/>
  <c r="C316" i="22"/>
  <c r="E315" i="22"/>
  <c r="D315" i="22"/>
  <c r="C315" i="22"/>
  <c r="E314" i="22"/>
  <c r="D314" i="22"/>
  <c r="C314" i="22"/>
  <c r="C317" i="22" s="1"/>
  <c r="B314" i="22"/>
  <c r="E300" i="22"/>
  <c r="D300" i="22"/>
  <c r="C300" i="22"/>
  <c r="B300" i="22"/>
  <c r="E295" i="22"/>
  <c r="E305" i="22" s="1"/>
  <c r="D295" i="22"/>
  <c r="D305" i="22" s="1"/>
  <c r="C295" i="22"/>
  <c r="C305" i="22" s="1"/>
  <c r="B295" i="22"/>
  <c r="B305" i="22" s="1"/>
  <c r="E290" i="22"/>
  <c r="D290" i="22"/>
  <c r="C290" i="22"/>
  <c r="E289" i="22"/>
  <c r="D289" i="22"/>
  <c r="C289" i="22"/>
  <c r="E288" i="22"/>
  <c r="D288" i="22"/>
  <c r="C288" i="22"/>
  <c r="B288" i="22"/>
  <c r="E274" i="22"/>
  <c r="D274" i="22"/>
  <c r="C274" i="22"/>
  <c r="B274" i="22"/>
  <c r="E269" i="22"/>
  <c r="E279" i="22" s="1"/>
  <c r="E261" i="22" s="1"/>
  <c r="D269" i="22"/>
  <c r="D279" i="22" s="1"/>
  <c r="D261" i="22" s="1"/>
  <c r="C269" i="22"/>
  <c r="C279" i="22" s="1"/>
  <c r="C261" i="22" s="1"/>
  <c r="B269" i="22"/>
  <c r="B279" i="22" s="1"/>
  <c r="B261" i="22" s="1"/>
  <c r="B262" i="22" s="1"/>
  <c r="E263" i="22"/>
  <c r="D263" i="22"/>
  <c r="C263" i="22"/>
  <c r="E248" i="22"/>
  <c r="D248" i="22"/>
  <c r="C248" i="22"/>
  <c r="C253" i="22" s="1"/>
  <c r="B248" i="22"/>
  <c r="E243" i="22"/>
  <c r="E253" i="22" s="1"/>
  <c r="D243" i="22"/>
  <c r="D253" i="22" s="1"/>
  <c r="B243" i="22"/>
  <c r="E238" i="22"/>
  <c r="D238" i="22"/>
  <c r="E237" i="22"/>
  <c r="D237" i="22"/>
  <c r="C237" i="22"/>
  <c r="E236" i="22"/>
  <c r="E239" i="22" s="1"/>
  <c r="D236" i="22"/>
  <c r="C236" i="22"/>
  <c r="E222" i="22"/>
  <c r="D222" i="22"/>
  <c r="C222" i="22"/>
  <c r="B222" i="22"/>
  <c r="E217" i="22"/>
  <c r="D217" i="22"/>
  <c r="D227" i="22" s="1"/>
  <c r="D209" i="22" s="1"/>
  <c r="C217" i="22"/>
  <c r="C227" i="22" s="1"/>
  <c r="C209" i="22" s="1"/>
  <c r="B217" i="22"/>
  <c r="B227" i="22" s="1"/>
  <c r="B209" i="22" s="1"/>
  <c r="B210" i="22" s="1"/>
  <c r="E211" i="22"/>
  <c r="D211" i="22"/>
  <c r="C211" i="22"/>
  <c r="E196" i="22"/>
  <c r="D196" i="22"/>
  <c r="C196" i="22"/>
  <c r="C201" i="22" s="1"/>
  <c r="B196" i="22"/>
  <c r="E191" i="22"/>
  <c r="E201" i="22" s="1"/>
  <c r="D191" i="22"/>
  <c r="B191" i="22"/>
  <c r="E186" i="22"/>
  <c r="D186" i="22"/>
  <c r="C186" i="22"/>
  <c r="E185" i="22"/>
  <c r="D185" i="22"/>
  <c r="C185" i="22"/>
  <c r="E184" i="22"/>
  <c r="D184" i="22"/>
  <c r="C184" i="22"/>
  <c r="C187" i="22" s="1"/>
  <c r="B184" i="22"/>
  <c r="E170" i="22"/>
  <c r="D170" i="22"/>
  <c r="C170" i="22"/>
  <c r="B170" i="22"/>
  <c r="E165" i="22"/>
  <c r="D165" i="22"/>
  <c r="D175" i="22" s="1"/>
  <c r="D157" i="22" s="1"/>
  <c r="C165" i="22"/>
  <c r="C175" i="22" s="1"/>
  <c r="C157" i="22" s="1"/>
  <c r="B165" i="22"/>
  <c r="B175" i="22" s="1"/>
  <c r="B157" i="22" s="1"/>
  <c r="B158" i="22" s="1"/>
  <c r="E159" i="22"/>
  <c r="D159" i="22"/>
  <c r="C159" i="22"/>
  <c r="E144" i="22"/>
  <c r="D144" i="22"/>
  <c r="C144" i="22"/>
  <c r="B144" i="22"/>
  <c r="E139" i="22"/>
  <c r="E149" i="22" s="1"/>
  <c r="D139" i="22"/>
  <c r="D149" i="22" s="1"/>
  <c r="C139" i="22"/>
  <c r="C149" i="22" s="1"/>
  <c r="B139" i="22"/>
  <c r="B149" i="22" s="1"/>
  <c r="E134" i="22"/>
  <c r="D134" i="22"/>
  <c r="C134" i="22"/>
  <c r="E133" i="22"/>
  <c r="D133" i="22"/>
  <c r="C133" i="22"/>
  <c r="E132" i="22"/>
  <c r="E135" i="22" s="1"/>
  <c r="D132" i="22"/>
  <c r="C132" i="22"/>
  <c r="B132" i="22"/>
  <c r="E114" i="22"/>
  <c r="D114" i="22"/>
  <c r="C114" i="22"/>
  <c r="B114" i="22"/>
  <c r="E109" i="22"/>
  <c r="E119" i="22" s="1"/>
  <c r="E101" i="22" s="1"/>
  <c r="D109" i="22"/>
  <c r="D119" i="22" s="1"/>
  <c r="D101" i="22" s="1"/>
  <c r="C109" i="22"/>
  <c r="C119" i="22" s="1"/>
  <c r="C101" i="22" s="1"/>
  <c r="B109" i="22"/>
  <c r="B119" i="22" s="1"/>
  <c r="B101" i="22" s="1"/>
  <c r="B102" i="22" s="1"/>
  <c r="E103" i="22"/>
  <c r="D103" i="22"/>
  <c r="C103" i="22"/>
  <c r="E88" i="22"/>
  <c r="D88" i="22"/>
  <c r="C88" i="22"/>
  <c r="B88" i="22"/>
  <c r="E83" i="22"/>
  <c r="E93" i="22" s="1"/>
  <c r="E75" i="22" s="1"/>
  <c r="D83" i="22"/>
  <c r="D93" i="22" s="1"/>
  <c r="D75" i="22" s="1"/>
  <c r="C83" i="22"/>
  <c r="C93" i="22" s="1"/>
  <c r="C75" i="22" s="1"/>
  <c r="B83" i="22"/>
  <c r="B93" i="22" s="1"/>
  <c r="B75" i="22" s="1"/>
  <c r="E77" i="22"/>
  <c r="D77" i="22"/>
  <c r="C77" i="22"/>
  <c r="E48" i="22"/>
  <c r="D48" i="22"/>
  <c r="C48" i="22"/>
  <c r="B48" i="22"/>
  <c r="E45" i="22"/>
  <c r="D45" i="22"/>
  <c r="C45" i="22"/>
  <c r="B45" i="22"/>
  <c r="E42" i="22"/>
  <c r="D42" i="22"/>
  <c r="C42" i="22"/>
  <c r="B42" i="22"/>
  <c r="E37" i="22"/>
  <c r="D37" i="22"/>
  <c r="C37" i="22"/>
  <c r="E36" i="22"/>
  <c r="D36" i="22"/>
  <c r="C36" i="22"/>
  <c r="E35" i="22"/>
  <c r="D35" i="22"/>
  <c r="C35" i="22"/>
  <c r="B35" i="22"/>
  <c r="B618" i="22" l="1"/>
  <c r="D201" i="22"/>
  <c r="E227" i="22"/>
  <c r="E209" i="22" s="1"/>
  <c r="E212" i="22" s="1"/>
  <c r="C291" i="22"/>
  <c r="D382" i="22"/>
  <c r="B408" i="22"/>
  <c r="C471" i="22"/>
  <c r="D38" i="22"/>
  <c r="D291" i="22"/>
  <c r="C420" i="22"/>
  <c r="C38" i="22"/>
  <c r="E187" i="22"/>
  <c r="B201" i="22"/>
  <c r="D239" i="22"/>
  <c r="E342" i="22"/>
  <c r="E175" i="22"/>
  <c r="E157" i="22" s="1"/>
  <c r="E160" i="22" s="1"/>
  <c r="E291" i="22"/>
  <c r="D394" i="22"/>
  <c r="E394" i="22"/>
  <c r="E420" i="22"/>
  <c r="C460" i="22"/>
  <c r="D471" i="22"/>
  <c r="E497" i="22"/>
  <c r="E548" i="22"/>
  <c r="E63" i="22"/>
  <c r="C135" i="22"/>
  <c r="E38" i="22"/>
  <c r="B63" i="22"/>
  <c r="D135" i="22"/>
  <c r="B356" i="22"/>
  <c r="C356" i="22"/>
  <c r="D368" i="22"/>
  <c r="E471" i="22"/>
  <c r="D63" i="22"/>
  <c r="D64" i="22" s="1"/>
  <c r="C63" i="22"/>
  <c r="C64" i="22" s="1"/>
  <c r="B253" i="22"/>
  <c r="B235" i="22" s="1"/>
  <c r="B591" i="22" s="1"/>
  <c r="E317" i="22"/>
  <c r="C394" i="22"/>
  <c r="E446" i="22"/>
  <c r="B460" i="22"/>
  <c r="C497" i="22"/>
  <c r="D590" i="22"/>
  <c r="E78" i="22"/>
  <c r="E76" i="22"/>
  <c r="C210" i="22"/>
  <c r="C213" i="22" s="1"/>
  <c r="C212" i="22"/>
  <c r="D264" i="22"/>
  <c r="D262" i="22"/>
  <c r="D572" i="22"/>
  <c r="D570" i="22"/>
  <c r="B76" i="22"/>
  <c r="C104" i="22"/>
  <c r="C102" i="22"/>
  <c r="C105" i="22" s="1"/>
  <c r="E158" i="22"/>
  <c r="E262" i="22"/>
  <c r="E264" i="22"/>
  <c r="D522" i="22"/>
  <c r="D520" i="22"/>
  <c r="E572" i="22"/>
  <c r="E570" i="22"/>
  <c r="E573" i="22" s="1"/>
  <c r="B64" i="22"/>
  <c r="C76" i="22"/>
  <c r="C591" i="22"/>
  <c r="C78" i="22"/>
  <c r="D104" i="22"/>
  <c r="D102" i="22"/>
  <c r="E210" i="22"/>
  <c r="E520" i="22"/>
  <c r="E523" i="22" s="1"/>
  <c r="E522" i="22"/>
  <c r="D158" i="22"/>
  <c r="D161" i="22" s="1"/>
  <c r="D160" i="22"/>
  <c r="C522" i="22"/>
  <c r="C520" i="22"/>
  <c r="C523" i="22" s="1"/>
  <c r="E64" i="22"/>
  <c r="D212" i="22"/>
  <c r="D210" i="22"/>
  <c r="C590" i="22"/>
  <c r="D591" i="22"/>
  <c r="D623" i="22" s="1"/>
  <c r="D78" i="22"/>
  <c r="D76" i="22"/>
  <c r="D79" i="22" s="1"/>
  <c r="E102" i="22"/>
  <c r="E105" i="22" s="1"/>
  <c r="E104" i="22"/>
  <c r="C158" i="22"/>
  <c r="C161" i="22" s="1"/>
  <c r="C160" i="22"/>
  <c r="C238" i="22"/>
  <c r="C264" i="22"/>
  <c r="C262" i="22"/>
  <c r="C265" i="22" s="1"/>
  <c r="B545" i="22"/>
  <c r="C548" i="22" s="1"/>
  <c r="C547" i="22"/>
  <c r="C572" i="22"/>
  <c r="C570" i="22"/>
  <c r="C573" i="22" s="1"/>
  <c r="D187" i="22"/>
  <c r="D317" i="22"/>
  <c r="C342" i="22"/>
  <c r="C368" i="22"/>
  <c r="D446" i="22"/>
  <c r="B590" i="22" l="1"/>
  <c r="E591" i="22"/>
  <c r="E623" i="22" s="1"/>
  <c r="E590" i="22"/>
  <c r="B236" i="22"/>
  <c r="C239" i="22" s="1"/>
  <c r="D213" i="22"/>
  <c r="D523" i="22"/>
  <c r="E265" i="22"/>
  <c r="E213" i="22"/>
  <c r="E161" i="22"/>
  <c r="C623" i="22"/>
  <c r="D573" i="22"/>
  <c r="D105" i="22"/>
  <c r="C79" i="22"/>
  <c r="B623" i="22"/>
  <c r="D265" i="22"/>
  <c r="E79" i="22"/>
  <c r="E1204" i="21" l="1"/>
  <c r="D1204" i="21"/>
  <c r="C1204" i="21"/>
  <c r="B1204" i="21"/>
  <c r="E1203" i="21"/>
  <c r="D1203" i="21"/>
  <c r="C1203" i="21"/>
  <c r="B1203" i="21"/>
  <c r="E1202" i="21"/>
  <c r="D1202" i="21"/>
  <c r="C1202" i="21"/>
  <c r="B1202" i="21"/>
  <c r="B1201" i="21"/>
  <c r="B1200" i="21"/>
  <c r="E1199" i="21"/>
  <c r="D1199" i="21"/>
  <c r="C1199" i="21"/>
  <c r="B1199" i="21"/>
  <c r="E1198" i="21"/>
  <c r="D1198" i="21"/>
  <c r="C1198" i="21"/>
  <c r="B1198" i="21"/>
  <c r="E1197" i="21"/>
  <c r="D1197" i="21"/>
  <c r="C1197" i="21"/>
  <c r="B1197" i="21"/>
  <c r="E1196" i="21"/>
  <c r="D1196" i="21"/>
  <c r="D1195" i="21" s="1"/>
  <c r="C1196" i="21"/>
  <c r="B1196" i="21"/>
  <c r="E1195" i="21"/>
  <c r="C1195" i="21"/>
  <c r="B1195" i="21"/>
  <c r="E1194" i="21"/>
  <c r="D1194" i="21"/>
  <c r="C1194" i="21"/>
  <c r="B1194" i="21"/>
  <c r="E1193" i="21"/>
  <c r="D1193" i="21"/>
  <c r="C1193" i="21"/>
  <c r="B1193" i="21"/>
  <c r="C1192" i="21"/>
  <c r="B1192" i="21"/>
  <c r="E1191" i="21"/>
  <c r="D1191" i="21"/>
  <c r="C1191" i="21"/>
  <c r="B1191" i="21"/>
  <c r="E1190" i="21"/>
  <c r="D1190" i="21"/>
  <c r="C1190" i="21"/>
  <c r="B1190" i="21"/>
  <c r="E1189" i="21"/>
  <c r="D1189" i="21"/>
  <c r="C1189" i="21"/>
  <c r="B1189" i="21"/>
  <c r="E1188" i="21"/>
  <c r="D1188" i="21"/>
  <c r="C1188" i="21"/>
  <c r="B1188" i="21"/>
  <c r="E1187" i="21"/>
  <c r="D1187" i="21"/>
  <c r="C1187" i="21"/>
  <c r="B1187" i="21"/>
  <c r="E1186" i="21"/>
  <c r="D1186" i="21"/>
  <c r="C1186" i="21"/>
  <c r="B1186" i="21"/>
  <c r="E1185" i="21"/>
  <c r="D1185" i="21"/>
  <c r="C1185" i="21"/>
  <c r="B1185" i="21"/>
  <c r="E1184" i="21"/>
  <c r="D1184" i="21"/>
  <c r="C1184" i="21"/>
  <c r="B1184" i="21"/>
  <c r="E1183" i="21"/>
  <c r="D1183" i="21"/>
  <c r="C1183" i="21"/>
  <c r="B1183" i="21"/>
  <c r="E1182" i="21"/>
  <c r="D1182" i="21"/>
  <c r="C1182" i="21"/>
  <c r="B1182" i="21"/>
  <c r="E1181" i="21"/>
  <c r="D1181" i="21"/>
  <c r="C1181" i="21"/>
  <c r="B1181" i="21"/>
  <c r="B1180" i="21" s="1"/>
  <c r="E1180" i="21"/>
  <c r="D1180" i="21"/>
  <c r="C1180" i="21"/>
  <c r="E1179" i="21"/>
  <c r="D1179" i="21"/>
  <c r="C1179" i="21"/>
  <c r="B1179" i="21"/>
  <c r="E1178" i="21"/>
  <c r="D1178" i="21"/>
  <c r="C1178" i="21"/>
  <c r="B1178" i="21"/>
  <c r="E1177" i="21"/>
  <c r="D1177" i="21"/>
  <c r="C1177" i="21"/>
  <c r="B1177" i="21"/>
  <c r="E1176" i="21"/>
  <c r="D1176" i="21"/>
  <c r="C1176" i="21"/>
  <c r="B1176" i="21"/>
  <c r="E1175" i="21"/>
  <c r="D1175" i="21"/>
  <c r="C1175" i="21"/>
  <c r="B1175" i="21"/>
  <c r="B1174" i="21" s="1"/>
  <c r="E1174" i="21"/>
  <c r="D1174" i="21"/>
  <c r="C1174" i="21"/>
  <c r="E1165" i="21"/>
  <c r="D1165" i="21"/>
  <c r="C1165" i="21"/>
  <c r="B1165" i="21"/>
  <c r="E1160" i="21"/>
  <c r="E1170" i="21" s="1"/>
  <c r="D1160" i="21"/>
  <c r="D1170" i="21" s="1"/>
  <c r="D1152" i="21" s="1"/>
  <c r="C1160" i="21"/>
  <c r="C1170" i="21" s="1"/>
  <c r="C1152" i="21" s="1"/>
  <c r="B1160" i="21"/>
  <c r="B1170" i="21" s="1"/>
  <c r="B1152" i="21" s="1"/>
  <c r="B1153" i="21" s="1"/>
  <c r="E1154" i="21"/>
  <c r="D1154" i="21"/>
  <c r="C1154" i="21"/>
  <c r="E1152" i="21"/>
  <c r="E1153" i="21" s="1"/>
  <c r="E1140" i="21"/>
  <c r="D1140" i="21"/>
  <c r="C1140" i="21"/>
  <c r="B1140" i="21"/>
  <c r="E1135" i="21"/>
  <c r="E1145" i="21" s="1"/>
  <c r="E1127" i="21" s="1"/>
  <c r="D1135" i="21"/>
  <c r="D1145" i="21" s="1"/>
  <c r="D1127" i="21" s="1"/>
  <c r="D1130" i="21" s="1"/>
  <c r="C1135" i="21"/>
  <c r="C1145" i="21" s="1"/>
  <c r="C1127" i="21" s="1"/>
  <c r="B1135" i="21"/>
  <c r="B1145" i="21" s="1"/>
  <c r="B1127" i="21" s="1"/>
  <c r="B1128" i="21" s="1"/>
  <c r="E1129" i="21"/>
  <c r="D1129" i="21"/>
  <c r="C1129" i="21"/>
  <c r="E1115" i="21"/>
  <c r="D1115" i="21"/>
  <c r="C1115" i="21"/>
  <c r="B1115" i="21"/>
  <c r="E1110" i="21"/>
  <c r="E1120" i="21" s="1"/>
  <c r="D1110" i="21"/>
  <c r="D1120" i="21" s="1"/>
  <c r="C1110" i="21"/>
  <c r="C1120" i="21" s="1"/>
  <c r="B1110" i="21"/>
  <c r="B1120" i="21" s="1"/>
  <c r="B1102" i="21" s="1"/>
  <c r="E1104" i="21"/>
  <c r="D1104" i="21"/>
  <c r="C1104" i="21"/>
  <c r="E1103" i="21"/>
  <c r="E1102" i="21"/>
  <c r="C1102" i="21"/>
  <c r="E1091" i="21"/>
  <c r="D1091" i="21"/>
  <c r="D1201" i="21" s="1"/>
  <c r="D1200" i="21" s="1"/>
  <c r="C1091" i="21"/>
  <c r="B1090" i="21"/>
  <c r="E1085" i="21"/>
  <c r="D1085" i="21"/>
  <c r="C1085" i="21"/>
  <c r="B1085" i="21"/>
  <c r="B1095" i="21" s="1"/>
  <c r="B1077" i="21" s="1"/>
  <c r="B1078" i="21" s="1"/>
  <c r="E1079" i="21"/>
  <c r="D1079" i="21"/>
  <c r="C1079" i="21"/>
  <c r="E1065" i="21"/>
  <c r="D1065" i="21"/>
  <c r="C1065" i="21"/>
  <c r="B1065" i="21"/>
  <c r="E1060" i="21"/>
  <c r="E1070" i="21" s="1"/>
  <c r="E1052" i="21" s="1"/>
  <c r="D1060" i="21"/>
  <c r="D1070" i="21" s="1"/>
  <c r="C1060" i="21"/>
  <c r="C1070" i="21" s="1"/>
  <c r="C1052" i="21" s="1"/>
  <c r="B1060" i="21"/>
  <c r="B1070" i="21" s="1"/>
  <c r="E1054" i="21"/>
  <c r="D1054" i="21"/>
  <c r="C1054" i="21"/>
  <c r="D1052" i="21"/>
  <c r="B1052" i="21"/>
  <c r="B1053" i="21" s="1"/>
  <c r="E1040" i="21"/>
  <c r="D1040" i="21"/>
  <c r="C1040" i="21"/>
  <c r="B1040" i="21"/>
  <c r="E1035" i="21"/>
  <c r="E1045" i="21" s="1"/>
  <c r="E1027" i="21" s="1"/>
  <c r="D1035" i="21"/>
  <c r="D1045" i="21" s="1"/>
  <c r="D1027" i="21" s="1"/>
  <c r="C1035" i="21"/>
  <c r="C1045" i="21" s="1"/>
  <c r="B1035" i="21"/>
  <c r="B1045" i="21" s="1"/>
  <c r="B1027" i="21" s="1"/>
  <c r="B1028" i="21" s="1"/>
  <c r="E1029" i="21"/>
  <c r="D1029" i="21"/>
  <c r="C1029" i="21"/>
  <c r="C1027" i="21"/>
  <c r="E1015" i="21"/>
  <c r="D1015" i="21"/>
  <c r="C1015" i="21"/>
  <c r="B1015" i="21"/>
  <c r="E1010" i="21"/>
  <c r="E1020" i="21" s="1"/>
  <c r="E1002" i="21" s="1"/>
  <c r="D1010" i="21"/>
  <c r="D1020" i="21" s="1"/>
  <c r="D1002" i="21" s="1"/>
  <c r="C1010" i="21"/>
  <c r="C1020" i="21" s="1"/>
  <c r="C1002" i="21" s="1"/>
  <c r="B1010" i="21"/>
  <c r="B1020" i="21" s="1"/>
  <c r="B1002" i="21" s="1"/>
  <c r="B1003" i="21" s="1"/>
  <c r="E1004" i="21"/>
  <c r="D1004" i="21"/>
  <c r="C1004" i="21"/>
  <c r="E990" i="21"/>
  <c r="D990" i="21"/>
  <c r="C990" i="21"/>
  <c r="B990" i="21"/>
  <c r="E985" i="21"/>
  <c r="E995" i="21" s="1"/>
  <c r="E977" i="21" s="1"/>
  <c r="E978" i="21" s="1"/>
  <c r="D985" i="21"/>
  <c r="D995" i="21" s="1"/>
  <c r="D977" i="21" s="1"/>
  <c r="C985" i="21"/>
  <c r="C995" i="21" s="1"/>
  <c r="C977" i="21" s="1"/>
  <c r="B985" i="21"/>
  <c r="B995" i="21" s="1"/>
  <c r="B977" i="21" s="1"/>
  <c r="B978" i="21" s="1"/>
  <c r="E979" i="21"/>
  <c r="D979" i="21"/>
  <c r="C979" i="21"/>
  <c r="E965" i="21"/>
  <c r="D965" i="21"/>
  <c r="C965" i="21"/>
  <c r="B965" i="21"/>
  <c r="E960" i="21"/>
  <c r="E970" i="21" s="1"/>
  <c r="E952" i="21" s="1"/>
  <c r="D960" i="21"/>
  <c r="D970" i="21" s="1"/>
  <c r="C960" i="21"/>
  <c r="C970" i="21" s="1"/>
  <c r="C952" i="21" s="1"/>
  <c r="B960" i="21"/>
  <c r="B970" i="21" s="1"/>
  <c r="B952" i="21" s="1"/>
  <c r="B953" i="21" s="1"/>
  <c r="E954" i="21"/>
  <c r="D954" i="21"/>
  <c r="C954" i="21"/>
  <c r="D952" i="21"/>
  <c r="E940" i="21"/>
  <c r="D940" i="21"/>
  <c r="C940" i="21"/>
  <c r="B940" i="21"/>
  <c r="E935" i="21"/>
  <c r="E945" i="21" s="1"/>
  <c r="E927" i="21" s="1"/>
  <c r="E928" i="21" s="1"/>
  <c r="D935" i="21"/>
  <c r="D945" i="21" s="1"/>
  <c r="D927" i="21" s="1"/>
  <c r="C935" i="21"/>
  <c r="C945" i="21" s="1"/>
  <c r="C927" i="21" s="1"/>
  <c r="B935" i="21"/>
  <c r="B945" i="21" s="1"/>
  <c r="B927" i="21" s="1"/>
  <c r="B928" i="21" s="1"/>
  <c r="E929" i="21"/>
  <c r="D929" i="21"/>
  <c r="C929" i="21"/>
  <c r="E914" i="21"/>
  <c r="D914" i="21"/>
  <c r="C914" i="21"/>
  <c r="B914" i="21"/>
  <c r="E909" i="21"/>
  <c r="E919" i="21" s="1"/>
  <c r="E901" i="21" s="1"/>
  <c r="D909" i="21"/>
  <c r="D919" i="21" s="1"/>
  <c r="D901" i="21" s="1"/>
  <c r="C909" i="21"/>
  <c r="C919" i="21" s="1"/>
  <c r="C901" i="21" s="1"/>
  <c r="B909" i="21"/>
  <c r="B919" i="21" s="1"/>
  <c r="E903" i="21"/>
  <c r="D903" i="21"/>
  <c r="C903" i="21"/>
  <c r="B901" i="21"/>
  <c r="B902" i="21" s="1"/>
  <c r="E889" i="21"/>
  <c r="D889" i="21"/>
  <c r="C889" i="21"/>
  <c r="B889" i="21"/>
  <c r="E884" i="21"/>
  <c r="E894" i="21" s="1"/>
  <c r="E876" i="21" s="1"/>
  <c r="D884" i="21"/>
  <c r="D894" i="21" s="1"/>
  <c r="D876" i="21" s="1"/>
  <c r="C884" i="21"/>
  <c r="C894" i="21" s="1"/>
  <c r="C876" i="21" s="1"/>
  <c r="B884" i="21"/>
  <c r="B894" i="21" s="1"/>
  <c r="B876" i="21" s="1"/>
  <c r="B877" i="21" s="1"/>
  <c r="E878" i="21"/>
  <c r="D878" i="21"/>
  <c r="C878" i="21"/>
  <c r="E864" i="21"/>
  <c r="D864" i="21"/>
  <c r="C864" i="21"/>
  <c r="B864" i="21"/>
  <c r="E859" i="21"/>
  <c r="E869" i="21" s="1"/>
  <c r="E851" i="21" s="1"/>
  <c r="D859" i="21"/>
  <c r="D869" i="21" s="1"/>
  <c r="D851" i="21" s="1"/>
  <c r="C859" i="21"/>
  <c r="C869" i="21" s="1"/>
  <c r="C851" i="21" s="1"/>
  <c r="B859" i="21"/>
  <c r="B869" i="21" s="1"/>
  <c r="E853" i="21"/>
  <c r="D853" i="21"/>
  <c r="C853" i="21"/>
  <c r="B851" i="21"/>
  <c r="B852" i="21" s="1"/>
  <c r="E838" i="21"/>
  <c r="D838" i="21"/>
  <c r="C838" i="21"/>
  <c r="B838" i="21"/>
  <c r="E833" i="21"/>
  <c r="E843" i="21" s="1"/>
  <c r="E825" i="21" s="1"/>
  <c r="D833" i="21"/>
  <c r="D843" i="21" s="1"/>
  <c r="D825" i="21" s="1"/>
  <c r="C833" i="21"/>
  <c r="C843" i="21" s="1"/>
  <c r="C825" i="21" s="1"/>
  <c r="B833" i="21"/>
  <c r="B843" i="21" s="1"/>
  <c r="B825" i="21" s="1"/>
  <c r="B826" i="21" s="1"/>
  <c r="E827" i="21"/>
  <c r="D827" i="21"/>
  <c r="C827" i="21"/>
  <c r="E813" i="21"/>
  <c r="D813" i="21"/>
  <c r="C813" i="21"/>
  <c r="B813" i="21"/>
  <c r="E808" i="21"/>
  <c r="E818" i="21" s="1"/>
  <c r="E800" i="21" s="1"/>
  <c r="D808" i="21"/>
  <c r="D818" i="21" s="1"/>
  <c r="C808" i="21"/>
  <c r="C818" i="21" s="1"/>
  <c r="C800" i="21" s="1"/>
  <c r="B808" i="21"/>
  <c r="B818" i="21" s="1"/>
  <c r="B800" i="21" s="1"/>
  <c r="B801" i="21" s="1"/>
  <c r="E802" i="21"/>
  <c r="D802" i="21"/>
  <c r="C802" i="21"/>
  <c r="D800" i="21"/>
  <c r="E788" i="21"/>
  <c r="D788" i="21"/>
  <c r="C788" i="21"/>
  <c r="B788" i="21"/>
  <c r="E783" i="21"/>
  <c r="E793" i="21" s="1"/>
  <c r="E775" i="21" s="1"/>
  <c r="E776" i="21" s="1"/>
  <c r="D783" i="21"/>
  <c r="D793" i="21" s="1"/>
  <c r="D775" i="21" s="1"/>
  <c r="C783" i="21"/>
  <c r="C793" i="21" s="1"/>
  <c r="C775" i="21" s="1"/>
  <c r="B783" i="21"/>
  <c r="B793" i="21" s="1"/>
  <c r="B775" i="21" s="1"/>
  <c r="B776" i="21" s="1"/>
  <c r="E777" i="21"/>
  <c r="D777" i="21"/>
  <c r="C777" i="21"/>
  <c r="E763" i="21"/>
  <c r="D763" i="21"/>
  <c r="C763" i="21"/>
  <c r="B763" i="21"/>
  <c r="E758" i="21"/>
  <c r="E768" i="21" s="1"/>
  <c r="E750" i="21" s="1"/>
  <c r="D758" i="21"/>
  <c r="D768" i="21" s="1"/>
  <c r="C758" i="21"/>
  <c r="C768" i="21" s="1"/>
  <c r="C750" i="21" s="1"/>
  <c r="B758" i="21"/>
  <c r="B768" i="21" s="1"/>
  <c r="B750" i="21" s="1"/>
  <c r="B751" i="21" s="1"/>
  <c r="E752" i="21"/>
  <c r="D752" i="21"/>
  <c r="C752" i="21"/>
  <c r="D750" i="21"/>
  <c r="E738" i="21"/>
  <c r="D738" i="21"/>
  <c r="C738" i="21"/>
  <c r="B738" i="21"/>
  <c r="E733" i="21"/>
  <c r="E743" i="21" s="1"/>
  <c r="E725" i="21" s="1"/>
  <c r="E726" i="21" s="1"/>
  <c r="D733" i="21"/>
  <c r="D743" i="21" s="1"/>
  <c r="D725" i="21" s="1"/>
  <c r="C733" i="21"/>
  <c r="C743" i="21" s="1"/>
  <c r="C725" i="21" s="1"/>
  <c r="C726" i="21" s="1"/>
  <c r="B733" i="21"/>
  <c r="B743" i="21" s="1"/>
  <c r="B725" i="21" s="1"/>
  <c r="B726" i="21" s="1"/>
  <c r="E727" i="21"/>
  <c r="D727" i="21"/>
  <c r="C727" i="21"/>
  <c r="E713" i="21"/>
  <c r="D713" i="21"/>
  <c r="C713" i="21"/>
  <c r="B713" i="21"/>
  <c r="E708" i="21"/>
  <c r="E718" i="21" s="1"/>
  <c r="D708" i="21"/>
  <c r="D718" i="21" s="1"/>
  <c r="D700" i="21" s="1"/>
  <c r="C708" i="21"/>
  <c r="C718" i="21" s="1"/>
  <c r="C700" i="21" s="1"/>
  <c r="C701" i="21" s="1"/>
  <c r="B708" i="21"/>
  <c r="B718" i="21" s="1"/>
  <c r="B700" i="21" s="1"/>
  <c r="B701" i="21" s="1"/>
  <c r="E702" i="21"/>
  <c r="D702" i="21"/>
  <c r="C702" i="21"/>
  <c r="E700" i="21"/>
  <c r="E701" i="21" s="1"/>
  <c r="E688" i="21"/>
  <c r="D688" i="21"/>
  <c r="C688" i="21"/>
  <c r="B688" i="21"/>
  <c r="E683" i="21"/>
  <c r="E693" i="21" s="1"/>
  <c r="E675" i="21" s="1"/>
  <c r="D683" i="21"/>
  <c r="D693" i="21" s="1"/>
  <c r="D675" i="21" s="1"/>
  <c r="D676" i="21" s="1"/>
  <c r="D679" i="21" s="1"/>
  <c r="C683" i="21"/>
  <c r="C693" i="21" s="1"/>
  <c r="C675" i="21" s="1"/>
  <c r="C676" i="21" s="1"/>
  <c r="B683" i="21"/>
  <c r="B693" i="21" s="1"/>
  <c r="B675" i="21" s="1"/>
  <c r="E677" i="21"/>
  <c r="D677" i="21"/>
  <c r="C677" i="21"/>
  <c r="E663" i="21"/>
  <c r="D663" i="21"/>
  <c r="C663" i="21"/>
  <c r="B663" i="21"/>
  <c r="E658" i="21"/>
  <c r="E668" i="21" s="1"/>
  <c r="E650" i="21" s="1"/>
  <c r="E651" i="21" s="1"/>
  <c r="E654" i="21" s="1"/>
  <c r="D658" i="21"/>
  <c r="D668" i="21" s="1"/>
  <c r="D650" i="21" s="1"/>
  <c r="D651" i="21" s="1"/>
  <c r="C658" i="21"/>
  <c r="C668" i="21" s="1"/>
  <c r="C650" i="21" s="1"/>
  <c r="B658" i="21"/>
  <c r="B668" i="21" s="1"/>
  <c r="B650" i="21" s="1"/>
  <c r="B651" i="21" s="1"/>
  <c r="E652" i="21"/>
  <c r="D652" i="21"/>
  <c r="C652" i="21"/>
  <c r="E638" i="21"/>
  <c r="D638" i="21"/>
  <c r="C638" i="21"/>
  <c r="B638" i="21"/>
  <c r="E633" i="21"/>
  <c r="E643" i="21" s="1"/>
  <c r="E625" i="21" s="1"/>
  <c r="E626" i="21" s="1"/>
  <c r="D633" i="21"/>
  <c r="D643" i="21" s="1"/>
  <c r="D625" i="21" s="1"/>
  <c r="C633" i="21"/>
  <c r="C643" i="21" s="1"/>
  <c r="C625" i="21" s="1"/>
  <c r="B633" i="21"/>
  <c r="B643" i="21" s="1"/>
  <c r="B625" i="21" s="1"/>
  <c r="B626" i="21" s="1"/>
  <c r="E627" i="21"/>
  <c r="D627" i="21"/>
  <c r="C627" i="21"/>
  <c r="E613" i="21"/>
  <c r="D613" i="21"/>
  <c r="C613" i="21"/>
  <c r="B613" i="21"/>
  <c r="E608" i="21"/>
  <c r="E618" i="21" s="1"/>
  <c r="D608" i="21"/>
  <c r="D618" i="21" s="1"/>
  <c r="D600" i="21" s="1"/>
  <c r="C608" i="21"/>
  <c r="C618" i="21" s="1"/>
  <c r="C600" i="21" s="1"/>
  <c r="C601" i="21" s="1"/>
  <c r="C604" i="21" s="1"/>
  <c r="B608" i="21"/>
  <c r="B618" i="21" s="1"/>
  <c r="B600" i="21" s="1"/>
  <c r="B601" i="21" s="1"/>
  <c r="E602" i="21"/>
  <c r="D602" i="21"/>
  <c r="C602" i="21"/>
  <c r="E600" i="21"/>
  <c r="E601" i="21" s="1"/>
  <c r="E588" i="21"/>
  <c r="D588" i="21"/>
  <c r="C588" i="21"/>
  <c r="B588" i="21"/>
  <c r="E583" i="21"/>
  <c r="E593" i="21" s="1"/>
  <c r="E575" i="21" s="1"/>
  <c r="D583" i="21"/>
  <c r="D593" i="21" s="1"/>
  <c r="D575" i="21" s="1"/>
  <c r="D576" i="21" s="1"/>
  <c r="D579" i="21" s="1"/>
  <c r="C583" i="21"/>
  <c r="C593" i="21" s="1"/>
  <c r="C575" i="21" s="1"/>
  <c r="C576" i="21" s="1"/>
  <c r="B583" i="21"/>
  <c r="B593" i="21" s="1"/>
  <c r="B575" i="21" s="1"/>
  <c r="E577" i="21"/>
  <c r="D577" i="21"/>
  <c r="C577" i="21"/>
  <c r="E563" i="21"/>
  <c r="D563" i="21"/>
  <c r="C563" i="21"/>
  <c r="B563" i="21"/>
  <c r="E558" i="21"/>
  <c r="E568" i="21" s="1"/>
  <c r="E550" i="21" s="1"/>
  <c r="E551" i="21" s="1"/>
  <c r="D558" i="21"/>
  <c r="D568" i="21" s="1"/>
  <c r="D550" i="21" s="1"/>
  <c r="C558" i="21"/>
  <c r="C568" i="21" s="1"/>
  <c r="C550" i="21" s="1"/>
  <c r="B558" i="21"/>
  <c r="B568" i="21" s="1"/>
  <c r="B550" i="21" s="1"/>
  <c r="B551" i="21" s="1"/>
  <c r="E552" i="21"/>
  <c r="D552" i="21"/>
  <c r="C552" i="21"/>
  <c r="E538" i="21"/>
  <c r="D538" i="21"/>
  <c r="C538" i="21"/>
  <c r="B538" i="21"/>
  <c r="E533" i="21"/>
  <c r="E543" i="21" s="1"/>
  <c r="E525" i="21" s="1"/>
  <c r="D533" i="21"/>
  <c r="D543" i="21" s="1"/>
  <c r="D525" i="21" s="1"/>
  <c r="C533" i="21"/>
  <c r="C543" i="21" s="1"/>
  <c r="C525" i="21" s="1"/>
  <c r="B533" i="21"/>
  <c r="B543" i="21" s="1"/>
  <c r="B525" i="21" s="1"/>
  <c r="B526" i="21" s="1"/>
  <c r="E527" i="21"/>
  <c r="D527" i="21"/>
  <c r="C527" i="21"/>
  <c r="E513" i="21"/>
  <c r="D513" i="21"/>
  <c r="C513" i="21"/>
  <c r="C500" i="21" s="1"/>
  <c r="B513" i="21"/>
  <c r="B500" i="21" s="1"/>
  <c r="B501" i="21" s="1"/>
  <c r="E508" i="21"/>
  <c r="E518" i="21" s="1"/>
  <c r="D508" i="21"/>
  <c r="D518" i="21" s="1"/>
  <c r="C508" i="21"/>
  <c r="C518" i="21" s="1"/>
  <c r="B508" i="21"/>
  <c r="B518" i="21" s="1"/>
  <c r="E503" i="21"/>
  <c r="E502" i="21"/>
  <c r="D502" i="21"/>
  <c r="C502" i="21"/>
  <c r="E501" i="21"/>
  <c r="E504" i="21" s="1"/>
  <c r="D501" i="21"/>
  <c r="E488" i="21"/>
  <c r="E475" i="21" s="1"/>
  <c r="E476" i="21" s="1"/>
  <c r="D488" i="21"/>
  <c r="C488" i="21"/>
  <c r="B488" i="21"/>
  <c r="B475" i="21" s="1"/>
  <c r="B476" i="21" s="1"/>
  <c r="E483" i="21"/>
  <c r="E493" i="21" s="1"/>
  <c r="D483" i="21"/>
  <c r="D493" i="21" s="1"/>
  <c r="C483" i="21"/>
  <c r="C493" i="21" s="1"/>
  <c r="B483" i="21"/>
  <c r="E477" i="21"/>
  <c r="D477" i="21"/>
  <c r="C477" i="21"/>
  <c r="D475" i="21"/>
  <c r="C475" i="21"/>
  <c r="E462" i="21"/>
  <c r="D462" i="21"/>
  <c r="C462" i="21"/>
  <c r="B462" i="21"/>
  <c r="E457" i="21"/>
  <c r="E467" i="21" s="1"/>
  <c r="E449" i="21" s="1"/>
  <c r="D457" i="21"/>
  <c r="D467" i="21" s="1"/>
  <c r="C457" i="21"/>
  <c r="C467" i="21" s="1"/>
  <c r="C449" i="21" s="1"/>
  <c r="B457" i="21"/>
  <c r="B467" i="21" s="1"/>
  <c r="B449" i="21" s="1"/>
  <c r="B450" i="21" s="1"/>
  <c r="E451" i="21"/>
  <c r="D451" i="21"/>
  <c r="C451" i="21"/>
  <c r="D449" i="21"/>
  <c r="E437" i="21"/>
  <c r="D437" i="21"/>
  <c r="C437" i="21"/>
  <c r="B437" i="21"/>
  <c r="E432" i="21"/>
  <c r="E442" i="21" s="1"/>
  <c r="D432" i="21"/>
  <c r="D442" i="21" s="1"/>
  <c r="D424" i="21" s="1"/>
  <c r="C432" i="21"/>
  <c r="C442" i="21" s="1"/>
  <c r="C424" i="21" s="1"/>
  <c r="C425" i="21" s="1"/>
  <c r="B432" i="21"/>
  <c r="B442" i="21" s="1"/>
  <c r="B424" i="21" s="1"/>
  <c r="B425" i="21" s="1"/>
  <c r="E426" i="21"/>
  <c r="D426" i="21"/>
  <c r="C426" i="21"/>
  <c r="E424" i="21"/>
  <c r="E412" i="21"/>
  <c r="D412" i="21"/>
  <c r="C412" i="21"/>
  <c r="B412" i="21"/>
  <c r="E407" i="21"/>
  <c r="E417" i="21" s="1"/>
  <c r="D407" i="21"/>
  <c r="D417" i="21" s="1"/>
  <c r="C407" i="21"/>
  <c r="C417" i="21" s="1"/>
  <c r="C399" i="21" s="1"/>
  <c r="D402" i="21" s="1"/>
  <c r="B407" i="21"/>
  <c r="B417" i="21" s="1"/>
  <c r="B399" i="21" s="1"/>
  <c r="B400" i="21" s="1"/>
  <c r="E402" i="21"/>
  <c r="E401" i="21"/>
  <c r="D401" i="21"/>
  <c r="C401" i="21"/>
  <c r="E400" i="21"/>
  <c r="D400" i="21"/>
  <c r="E386" i="21"/>
  <c r="D386" i="21"/>
  <c r="C386" i="21"/>
  <c r="B386" i="21"/>
  <c r="E381" i="21"/>
  <c r="E391" i="21" s="1"/>
  <c r="E373" i="21" s="1"/>
  <c r="E374" i="21" s="1"/>
  <c r="D381" i="21"/>
  <c r="D391" i="21" s="1"/>
  <c r="D373" i="21" s="1"/>
  <c r="C381" i="21"/>
  <c r="C391" i="21" s="1"/>
  <c r="C373" i="21" s="1"/>
  <c r="C374" i="21" s="1"/>
  <c r="B381" i="21"/>
  <c r="B391" i="21" s="1"/>
  <c r="B373" i="21" s="1"/>
  <c r="B374" i="21" s="1"/>
  <c r="C376" i="21"/>
  <c r="E375" i="21"/>
  <c r="D375" i="21"/>
  <c r="C375" i="21"/>
  <c r="E361" i="21"/>
  <c r="D361" i="21"/>
  <c r="C361" i="21"/>
  <c r="B361" i="21"/>
  <c r="E356" i="21"/>
  <c r="E366" i="21" s="1"/>
  <c r="E348" i="21" s="1"/>
  <c r="D356" i="21"/>
  <c r="D366" i="21" s="1"/>
  <c r="D348" i="21" s="1"/>
  <c r="D349" i="21" s="1"/>
  <c r="C356" i="21"/>
  <c r="C366" i="21" s="1"/>
  <c r="C348" i="21" s="1"/>
  <c r="B356" i="21"/>
  <c r="B366" i="21" s="1"/>
  <c r="B348" i="21" s="1"/>
  <c r="B349" i="21" s="1"/>
  <c r="E350" i="21"/>
  <c r="D350" i="21"/>
  <c r="C350" i="21"/>
  <c r="E336" i="21"/>
  <c r="D336" i="21"/>
  <c r="C336" i="21"/>
  <c r="B336" i="21"/>
  <c r="E331" i="21"/>
  <c r="E341" i="21" s="1"/>
  <c r="E323" i="21" s="1"/>
  <c r="E324" i="21" s="1"/>
  <c r="D331" i="21"/>
  <c r="D341" i="21" s="1"/>
  <c r="D323" i="21" s="1"/>
  <c r="C331" i="21"/>
  <c r="C341" i="21" s="1"/>
  <c r="B331" i="21"/>
  <c r="B341" i="21" s="1"/>
  <c r="B323" i="21" s="1"/>
  <c r="B324" i="21" s="1"/>
  <c r="E325" i="21"/>
  <c r="D325" i="21"/>
  <c r="C325" i="21"/>
  <c r="C323" i="21"/>
  <c r="C324" i="21" s="1"/>
  <c r="E311" i="21"/>
  <c r="D311" i="21"/>
  <c r="C311" i="21"/>
  <c r="B311" i="21"/>
  <c r="E306" i="21"/>
  <c r="E316" i="21" s="1"/>
  <c r="E298" i="21" s="1"/>
  <c r="D306" i="21"/>
  <c r="D316" i="21" s="1"/>
  <c r="D298" i="21" s="1"/>
  <c r="C306" i="21"/>
  <c r="C316" i="21" s="1"/>
  <c r="C298" i="21" s="1"/>
  <c r="B306" i="21"/>
  <c r="B316" i="21" s="1"/>
  <c r="B298" i="21" s="1"/>
  <c r="B299" i="21" s="1"/>
  <c r="E300" i="21"/>
  <c r="D300" i="21"/>
  <c r="C300" i="21"/>
  <c r="E286" i="21"/>
  <c r="D286" i="21"/>
  <c r="C286" i="21"/>
  <c r="B286" i="21"/>
  <c r="E281" i="21"/>
  <c r="E291" i="21" s="1"/>
  <c r="E273" i="21" s="1"/>
  <c r="D281" i="21"/>
  <c r="D291" i="21" s="1"/>
  <c r="D273" i="21" s="1"/>
  <c r="C281" i="21"/>
  <c r="C291" i="21" s="1"/>
  <c r="C273" i="21" s="1"/>
  <c r="C274" i="21" s="1"/>
  <c r="B281" i="21"/>
  <c r="B291" i="21" s="1"/>
  <c r="B273" i="21" s="1"/>
  <c r="B274" i="21" s="1"/>
  <c r="E275" i="21"/>
  <c r="D275" i="21"/>
  <c r="C275" i="21"/>
  <c r="E260" i="21"/>
  <c r="D260" i="21"/>
  <c r="C260" i="21"/>
  <c r="B260" i="21"/>
  <c r="E255" i="21"/>
  <c r="E265" i="21" s="1"/>
  <c r="E247" i="21" s="1"/>
  <c r="D255" i="21"/>
  <c r="D265" i="21" s="1"/>
  <c r="D247" i="21" s="1"/>
  <c r="D248" i="21" s="1"/>
  <c r="C255" i="21"/>
  <c r="C265" i="21" s="1"/>
  <c r="C247" i="21" s="1"/>
  <c r="B255" i="21"/>
  <c r="B265" i="21" s="1"/>
  <c r="B247" i="21" s="1"/>
  <c r="B248" i="21" s="1"/>
  <c r="E249" i="21"/>
  <c r="D249" i="21"/>
  <c r="C249" i="21"/>
  <c r="E234" i="21"/>
  <c r="D234" i="21"/>
  <c r="C234" i="21"/>
  <c r="B234" i="21"/>
  <c r="E229" i="21"/>
  <c r="E239" i="21" s="1"/>
  <c r="D229" i="21"/>
  <c r="D239" i="21" s="1"/>
  <c r="C229" i="21"/>
  <c r="C239" i="21" s="1"/>
  <c r="B229" i="21"/>
  <c r="B239" i="21" s="1"/>
  <c r="E224" i="21"/>
  <c r="D224" i="21"/>
  <c r="C224" i="21"/>
  <c r="E223" i="21"/>
  <c r="D223" i="21"/>
  <c r="C223" i="21"/>
  <c r="E222" i="21"/>
  <c r="D222" i="21"/>
  <c r="C222" i="21"/>
  <c r="C225" i="21" s="1"/>
  <c r="B222" i="21"/>
  <c r="D206" i="21"/>
  <c r="E206" i="21" s="1"/>
  <c r="E203" i="21"/>
  <c r="D203" i="21"/>
  <c r="C203" i="21"/>
  <c r="B203" i="21"/>
  <c r="E194" i="21"/>
  <c r="D194" i="21"/>
  <c r="C194" i="21"/>
  <c r="B194" i="21"/>
  <c r="E191" i="21"/>
  <c r="D191" i="21"/>
  <c r="C191" i="21"/>
  <c r="B191" i="21"/>
  <c r="E188" i="21"/>
  <c r="D188" i="21"/>
  <c r="C188" i="21"/>
  <c r="B188" i="21"/>
  <c r="E182" i="21"/>
  <c r="D182" i="21"/>
  <c r="C182" i="21"/>
  <c r="D169" i="21"/>
  <c r="E166" i="21"/>
  <c r="D166" i="21"/>
  <c r="C166" i="21"/>
  <c r="C172" i="21" s="1"/>
  <c r="B166" i="21"/>
  <c r="E157" i="21"/>
  <c r="D157" i="21"/>
  <c r="E154" i="21"/>
  <c r="D154" i="21"/>
  <c r="C154" i="21"/>
  <c r="B154" i="21"/>
  <c r="E151" i="21"/>
  <c r="D151" i="21"/>
  <c r="C151" i="21"/>
  <c r="B151" i="21"/>
  <c r="E145" i="21"/>
  <c r="D145" i="21"/>
  <c r="C145" i="21"/>
  <c r="E135" i="21"/>
  <c r="D135" i="21"/>
  <c r="D106" i="21" s="1"/>
  <c r="C135" i="21"/>
  <c r="C106" i="21" s="1"/>
  <c r="B135" i="21"/>
  <c r="B106" i="21" s="1"/>
  <c r="B107" i="21" s="1"/>
  <c r="E108" i="21"/>
  <c r="D108" i="21"/>
  <c r="C108" i="21"/>
  <c r="E98" i="21"/>
  <c r="D98" i="21"/>
  <c r="D69" i="21" s="1"/>
  <c r="C98" i="21"/>
  <c r="C69" i="21" s="1"/>
  <c r="B98" i="21"/>
  <c r="E71" i="21"/>
  <c r="D71" i="21"/>
  <c r="C71" i="21"/>
  <c r="D58" i="21"/>
  <c r="E55" i="21"/>
  <c r="D55" i="21"/>
  <c r="C55" i="21"/>
  <c r="B55" i="21"/>
  <c r="E46" i="21"/>
  <c r="D46" i="21"/>
  <c r="C46" i="21"/>
  <c r="B46" i="21"/>
  <c r="E43" i="21"/>
  <c r="D43" i="21"/>
  <c r="C43" i="21"/>
  <c r="B43" i="21"/>
  <c r="E40" i="21"/>
  <c r="D40" i="21"/>
  <c r="C40" i="21"/>
  <c r="B40" i="21"/>
  <c r="E34" i="21"/>
  <c r="D34" i="21"/>
  <c r="C34" i="21"/>
  <c r="C478" i="21" l="1"/>
  <c r="B493" i="21"/>
  <c r="C377" i="21"/>
  <c r="E403" i="21"/>
  <c r="E478" i="21"/>
  <c r="C704" i="21"/>
  <c r="B209" i="21"/>
  <c r="B180" i="21" s="1"/>
  <c r="B181" i="21" s="1"/>
  <c r="C209" i="21"/>
  <c r="C180" i="21" s="1"/>
  <c r="C181" i="21" s="1"/>
  <c r="C184" i="21" s="1"/>
  <c r="E209" i="21"/>
  <c r="E180" i="21" s="1"/>
  <c r="E181" i="21" s="1"/>
  <c r="B172" i="21"/>
  <c r="B143" i="21" s="1"/>
  <c r="B144" i="21" s="1"/>
  <c r="C729" i="21"/>
  <c r="D136" i="21"/>
  <c r="D172" i="21"/>
  <c r="E930" i="21"/>
  <c r="C61" i="21"/>
  <c r="C32" i="21" s="1"/>
  <c r="C33" i="21" s="1"/>
  <c r="E69" i="21"/>
  <c r="E99" i="21" s="1"/>
  <c r="C109" i="21"/>
  <c r="E169" i="21"/>
  <c r="E172" i="21" s="1"/>
  <c r="E143" i="21" s="1"/>
  <c r="E225" i="21"/>
  <c r="D1090" i="21"/>
  <c r="D1095" i="21" s="1"/>
  <c r="D1128" i="21"/>
  <c r="C299" i="21"/>
  <c r="C302" i="21" s="1"/>
  <c r="C301" i="21"/>
  <c r="D374" i="21"/>
  <c r="D377" i="21" s="1"/>
  <c r="D376" i="21"/>
  <c r="E349" i="21"/>
  <c r="E352" i="21" s="1"/>
  <c r="E351" i="21"/>
  <c r="C450" i="21"/>
  <c r="C453" i="21" s="1"/>
  <c r="C452" i="21"/>
  <c r="C327" i="21"/>
  <c r="C136" i="21"/>
  <c r="E248" i="21"/>
  <c r="E251" i="21" s="1"/>
  <c r="E250" i="21"/>
  <c r="D326" i="21"/>
  <c r="D324" i="21"/>
  <c r="D327" i="21" s="1"/>
  <c r="E377" i="21"/>
  <c r="B676" i="21"/>
  <c r="C678" i="21"/>
  <c r="D728" i="21"/>
  <c r="E728" i="21"/>
  <c r="D726" i="21"/>
  <c r="D729" i="21" s="1"/>
  <c r="D1155" i="21"/>
  <c r="D1153" i="21"/>
  <c r="E1155" i="21"/>
  <c r="B61" i="21"/>
  <c r="D1192" i="21"/>
  <c r="E58" i="21"/>
  <c r="E72" i="21"/>
  <c r="D99" i="21"/>
  <c r="D109" i="21"/>
  <c r="D143" i="21"/>
  <c r="D173" i="21" s="1"/>
  <c r="D209" i="21"/>
  <c r="C250" i="21"/>
  <c r="C248" i="21"/>
  <c r="C251" i="21" s="1"/>
  <c r="E276" i="21"/>
  <c r="C277" i="21"/>
  <c r="D301" i="21"/>
  <c r="E326" i="21"/>
  <c r="C402" i="21"/>
  <c r="C400" i="21"/>
  <c r="E427" i="21"/>
  <c r="C428" i="21"/>
  <c r="D452" i="21"/>
  <c r="D478" i="21"/>
  <c r="E528" i="21"/>
  <c r="E526" i="21"/>
  <c r="B576" i="21"/>
  <c r="C578" i="21"/>
  <c r="D603" i="21"/>
  <c r="D601" i="21"/>
  <c r="D604" i="21" s="1"/>
  <c r="C653" i="21"/>
  <c r="D653" i="21"/>
  <c r="C651" i="21"/>
  <c r="C654" i="21" s="1"/>
  <c r="E678" i="21"/>
  <c r="E676" i="21"/>
  <c r="E679" i="21" s="1"/>
  <c r="E1028" i="21"/>
  <c r="E1030" i="21"/>
  <c r="D72" i="21"/>
  <c r="D425" i="21"/>
  <c r="D428" i="21" s="1"/>
  <c r="D427" i="21"/>
  <c r="E877" i="21"/>
  <c r="E879" i="21"/>
  <c r="D61" i="21"/>
  <c r="D70" i="21"/>
  <c r="C107" i="21"/>
  <c r="C110" i="21" s="1"/>
  <c r="C143" i="21"/>
  <c r="C173" i="21" s="1"/>
  <c r="E210" i="21"/>
  <c r="D250" i="21"/>
  <c r="D251" i="21"/>
  <c r="E274" i="21"/>
  <c r="C276" i="21"/>
  <c r="D299" i="21"/>
  <c r="D302" i="21" s="1"/>
  <c r="E301" i="21"/>
  <c r="E299" i="21"/>
  <c r="E425" i="21"/>
  <c r="C427" i="21"/>
  <c r="D450" i="21"/>
  <c r="D453" i="21" s="1"/>
  <c r="E452" i="21"/>
  <c r="E450" i="21"/>
  <c r="C476" i="21"/>
  <c r="C479" i="21" s="1"/>
  <c r="C553" i="21"/>
  <c r="C551" i="21"/>
  <c r="C554" i="21" s="1"/>
  <c r="E578" i="21"/>
  <c r="E576" i="21"/>
  <c r="E579" i="21" s="1"/>
  <c r="C628" i="21"/>
  <c r="C626" i="21"/>
  <c r="C629" i="21" s="1"/>
  <c r="E826" i="21"/>
  <c r="E828" i="21"/>
  <c r="C70" i="21"/>
  <c r="E144" i="21"/>
  <c r="D274" i="21"/>
  <c r="D277" i="21" s="1"/>
  <c r="D276" i="21"/>
  <c r="C326" i="21"/>
  <c r="D351" i="21"/>
  <c r="D528" i="21"/>
  <c r="D526" i="21"/>
  <c r="D703" i="21"/>
  <c r="D701" i="21"/>
  <c r="D704" i="21" s="1"/>
  <c r="C99" i="21"/>
  <c r="B136" i="21"/>
  <c r="B173" i="21"/>
  <c r="C183" i="21"/>
  <c r="C351" i="21"/>
  <c r="C349" i="21"/>
  <c r="C352" i="21" s="1"/>
  <c r="E376" i="21"/>
  <c r="C501" i="21"/>
  <c r="C504" i="21" s="1"/>
  <c r="D503" i="21"/>
  <c r="C503" i="21"/>
  <c r="C528" i="21"/>
  <c r="C526" i="21"/>
  <c r="C529" i="21" s="1"/>
  <c r="D551" i="21"/>
  <c r="D554" i="21" s="1"/>
  <c r="D553" i="21"/>
  <c r="D628" i="21"/>
  <c r="D626" i="21"/>
  <c r="E628" i="21"/>
  <c r="C1153" i="21"/>
  <c r="C1156" i="21" s="1"/>
  <c r="C1155" i="21"/>
  <c r="D753" i="21"/>
  <c r="D751" i="21"/>
  <c r="E778" i="21"/>
  <c r="E1005" i="21"/>
  <c r="E1003" i="21"/>
  <c r="D107" i="21"/>
  <c r="E553" i="21"/>
  <c r="D578" i="21"/>
  <c r="D654" i="21"/>
  <c r="D678" i="21"/>
  <c r="E751" i="21"/>
  <c r="E753" i="21"/>
  <c r="D955" i="21"/>
  <c r="D953" i="21"/>
  <c r="D978" i="21"/>
  <c r="E981" i="21" s="1"/>
  <c r="D980" i="21"/>
  <c r="D476" i="21"/>
  <c r="D479" i="21" s="1"/>
  <c r="C579" i="21"/>
  <c r="C603" i="21"/>
  <c r="E653" i="21"/>
  <c r="C679" i="21"/>
  <c r="C703" i="21"/>
  <c r="C879" i="21"/>
  <c r="C877" i="21"/>
  <c r="C880" i="21" s="1"/>
  <c r="D904" i="21"/>
  <c r="D902" i="21"/>
  <c r="D930" i="21"/>
  <c r="D928" i="21"/>
  <c r="E953" i="21"/>
  <c r="E955" i="21"/>
  <c r="C1055" i="21"/>
  <c r="C1053" i="21"/>
  <c r="C1056" i="21" s="1"/>
  <c r="C1090" i="21"/>
  <c r="C1095" i="21" s="1"/>
  <c r="C1077" i="21" s="1"/>
  <c r="C1201" i="21"/>
  <c r="C1200" i="21"/>
  <c r="C1103" i="21"/>
  <c r="B1103" i="21"/>
  <c r="D1102" i="21"/>
  <c r="E1130" i="21"/>
  <c r="E1128" i="21"/>
  <c r="E1131" i="21" s="1"/>
  <c r="B69" i="21"/>
  <c r="B70" i="21" s="1"/>
  <c r="E106" i="21"/>
  <c r="D225" i="21"/>
  <c r="E629" i="21"/>
  <c r="C728" i="21"/>
  <c r="E729" i="21"/>
  <c r="C828" i="21"/>
  <c r="C826" i="21"/>
  <c r="C829" i="21" s="1"/>
  <c r="D854" i="21"/>
  <c r="D852" i="21"/>
  <c r="D877" i="21"/>
  <c r="D879" i="21"/>
  <c r="E904" i="21"/>
  <c r="E902" i="21"/>
  <c r="C1030" i="21"/>
  <c r="C1028" i="21"/>
  <c r="C1031" i="21" s="1"/>
  <c r="D1055" i="21"/>
  <c r="D1053" i="21"/>
  <c r="C1128" i="21"/>
  <c r="C1131" i="21" s="1"/>
  <c r="C1130" i="21"/>
  <c r="D776" i="21"/>
  <c r="D778" i="21"/>
  <c r="E803" i="21"/>
  <c r="E801" i="21"/>
  <c r="C930" i="21"/>
  <c r="C928" i="21"/>
  <c r="C931" i="21" s="1"/>
  <c r="E980" i="21"/>
  <c r="E70" i="21"/>
  <c r="E603" i="21"/>
  <c r="E703" i="21"/>
  <c r="C778" i="21"/>
  <c r="C776" i="21"/>
  <c r="C779" i="21" s="1"/>
  <c r="D803" i="21"/>
  <c r="D801" i="21"/>
  <c r="D828" i="21"/>
  <c r="D826" i="21"/>
  <c r="E852" i="21"/>
  <c r="E854" i="21"/>
  <c r="C980" i="21"/>
  <c r="C978" i="21"/>
  <c r="C981" i="21" s="1"/>
  <c r="D1005" i="21"/>
  <c r="D1003" i="21"/>
  <c r="D1030" i="21"/>
  <c r="D1028" i="21"/>
  <c r="E1053" i="21"/>
  <c r="E1055" i="21"/>
  <c r="C1105" i="21"/>
  <c r="B1172" i="21"/>
  <c r="C753" i="21"/>
  <c r="C751" i="21"/>
  <c r="C754" i="21" s="1"/>
  <c r="C801" i="21"/>
  <c r="C804" i="21" s="1"/>
  <c r="C803" i="21"/>
  <c r="C854" i="21"/>
  <c r="C852" i="21"/>
  <c r="C855" i="21" s="1"/>
  <c r="C902" i="21"/>
  <c r="C905" i="21" s="1"/>
  <c r="C904" i="21"/>
  <c r="C955" i="21"/>
  <c r="C953" i="21"/>
  <c r="C956" i="21" s="1"/>
  <c r="C1003" i="21"/>
  <c r="C1006" i="21" s="1"/>
  <c r="C1005" i="21"/>
  <c r="E1201" i="21"/>
  <c r="E1200" i="21" s="1"/>
  <c r="E1090" i="21"/>
  <c r="E1095" i="21" s="1"/>
  <c r="E1077" i="21" s="1"/>
  <c r="E728" i="20"/>
  <c r="D728" i="20"/>
  <c r="C728" i="20"/>
  <c r="B728" i="20"/>
  <c r="E727" i="20"/>
  <c r="D727" i="20"/>
  <c r="C727" i="20"/>
  <c r="B727" i="20"/>
  <c r="E726" i="20"/>
  <c r="D726" i="20"/>
  <c r="C726" i="20"/>
  <c r="B726" i="20"/>
  <c r="E725" i="20"/>
  <c r="D725" i="20"/>
  <c r="C725" i="20"/>
  <c r="B725" i="20"/>
  <c r="E723" i="20"/>
  <c r="D723" i="20"/>
  <c r="C723" i="20"/>
  <c r="B723" i="20"/>
  <c r="E722" i="20"/>
  <c r="D722" i="20"/>
  <c r="C722" i="20"/>
  <c r="B722" i="20"/>
  <c r="E721" i="20"/>
  <c r="D721" i="20"/>
  <c r="C721" i="20"/>
  <c r="B721" i="20"/>
  <c r="E718" i="20"/>
  <c r="D718" i="20"/>
  <c r="C718" i="20"/>
  <c r="B718" i="20"/>
  <c r="E717" i="20"/>
  <c r="D717" i="20"/>
  <c r="C717" i="20"/>
  <c r="B717" i="20"/>
  <c r="E716" i="20"/>
  <c r="D716" i="20"/>
  <c r="C716" i="20"/>
  <c r="B716" i="20"/>
  <c r="E715" i="20"/>
  <c r="D715" i="20"/>
  <c r="C715" i="20"/>
  <c r="B715" i="20"/>
  <c r="E714" i="20"/>
  <c r="D714" i="20"/>
  <c r="C714" i="20"/>
  <c r="B714" i="20"/>
  <c r="E713" i="20"/>
  <c r="D713" i="20"/>
  <c r="C713" i="20"/>
  <c r="B713" i="20"/>
  <c r="E712" i="20"/>
  <c r="D712" i="20"/>
  <c r="C712" i="20"/>
  <c r="B712" i="20"/>
  <c r="E711" i="20"/>
  <c r="D711" i="20"/>
  <c r="C711" i="20"/>
  <c r="B711" i="20"/>
  <c r="E710" i="20"/>
  <c r="D710" i="20"/>
  <c r="C710" i="20"/>
  <c r="B710" i="20"/>
  <c r="E709" i="20"/>
  <c r="D709" i="20"/>
  <c r="C709" i="20"/>
  <c r="B709" i="20"/>
  <c r="E708" i="20"/>
  <c r="D708" i="20"/>
  <c r="C708" i="20"/>
  <c r="B708" i="20"/>
  <c r="E707" i="20"/>
  <c r="D707" i="20"/>
  <c r="C707" i="20"/>
  <c r="B707" i="20"/>
  <c r="E706" i="20"/>
  <c r="D706" i="20"/>
  <c r="C706" i="20"/>
  <c r="B706" i="20"/>
  <c r="B705" i="20"/>
  <c r="E703" i="20"/>
  <c r="D703" i="20"/>
  <c r="C703" i="20"/>
  <c r="B703" i="20"/>
  <c r="E702" i="20"/>
  <c r="D702" i="20"/>
  <c r="C702" i="20"/>
  <c r="B702" i="20"/>
  <c r="E700" i="20"/>
  <c r="D700" i="20"/>
  <c r="C700" i="20"/>
  <c r="B700" i="20"/>
  <c r="E699" i="20"/>
  <c r="D699" i="20"/>
  <c r="C699" i="20"/>
  <c r="B699" i="20"/>
  <c r="E689" i="20"/>
  <c r="D689" i="20"/>
  <c r="C689" i="20"/>
  <c r="B689" i="20"/>
  <c r="E684" i="20"/>
  <c r="E694" i="20" s="1"/>
  <c r="D684" i="20"/>
  <c r="D694" i="20" s="1"/>
  <c r="C684" i="20"/>
  <c r="C694" i="20" s="1"/>
  <c r="B684" i="20"/>
  <c r="B694" i="20" s="1"/>
  <c r="E678" i="20"/>
  <c r="D678" i="20"/>
  <c r="C678" i="20"/>
  <c r="E656" i="20"/>
  <c r="D656" i="20"/>
  <c r="C656" i="20"/>
  <c r="B656" i="20"/>
  <c r="E651" i="20"/>
  <c r="E661" i="20" s="1"/>
  <c r="E643" i="20" s="1"/>
  <c r="D651" i="20"/>
  <c r="D661" i="20" s="1"/>
  <c r="D643" i="20" s="1"/>
  <c r="C651" i="20"/>
  <c r="C661" i="20" s="1"/>
  <c r="B651" i="20"/>
  <c r="B661" i="20" s="1"/>
  <c r="B662" i="20" s="1"/>
  <c r="C646" i="20"/>
  <c r="E645" i="20"/>
  <c r="D645" i="20"/>
  <c r="C645" i="20"/>
  <c r="C644" i="20"/>
  <c r="C647" i="20" s="1"/>
  <c r="B644" i="20"/>
  <c r="E630" i="20"/>
  <c r="D630" i="20"/>
  <c r="C630" i="20"/>
  <c r="B630" i="20"/>
  <c r="E625" i="20"/>
  <c r="E635" i="20" s="1"/>
  <c r="D625" i="20"/>
  <c r="D635" i="20" s="1"/>
  <c r="C625" i="20"/>
  <c r="C635" i="20" s="1"/>
  <c r="C636" i="20" s="1"/>
  <c r="B625" i="20"/>
  <c r="B635" i="20" s="1"/>
  <c r="B636" i="20" s="1"/>
  <c r="C620" i="20"/>
  <c r="E619" i="20"/>
  <c r="D619" i="20"/>
  <c r="C619" i="20"/>
  <c r="C618" i="20"/>
  <c r="B618" i="20"/>
  <c r="E604" i="20"/>
  <c r="D604" i="20"/>
  <c r="C604" i="20"/>
  <c r="B604" i="20"/>
  <c r="E599" i="20"/>
  <c r="D599" i="20"/>
  <c r="D609" i="20" s="1"/>
  <c r="C599" i="20"/>
  <c r="C609" i="20" s="1"/>
  <c r="C610" i="20" s="1"/>
  <c r="B599" i="20"/>
  <c r="B609" i="20" s="1"/>
  <c r="B610" i="20" s="1"/>
  <c r="C594" i="20"/>
  <c r="E593" i="20"/>
  <c r="D593" i="20"/>
  <c r="C593" i="20"/>
  <c r="C592" i="20"/>
  <c r="B592" i="20"/>
  <c r="E575" i="20"/>
  <c r="D575" i="20"/>
  <c r="C575" i="20"/>
  <c r="B575" i="20"/>
  <c r="E570" i="20"/>
  <c r="E580" i="20" s="1"/>
  <c r="E581" i="20" s="1"/>
  <c r="D570" i="20"/>
  <c r="D580" i="20" s="1"/>
  <c r="D581" i="20" s="1"/>
  <c r="C570" i="20"/>
  <c r="C580" i="20" s="1"/>
  <c r="C581" i="20" s="1"/>
  <c r="B570" i="20"/>
  <c r="B580" i="20" s="1"/>
  <c r="B581" i="20" s="1"/>
  <c r="E565" i="20"/>
  <c r="D565" i="20"/>
  <c r="C565" i="20"/>
  <c r="E564" i="20"/>
  <c r="D564" i="20"/>
  <c r="C564" i="20"/>
  <c r="E563" i="20"/>
  <c r="D563" i="20"/>
  <c r="D566" i="20" s="1"/>
  <c r="C563" i="20"/>
  <c r="B563" i="20"/>
  <c r="E549" i="20"/>
  <c r="D549" i="20"/>
  <c r="C549" i="20"/>
  <c r="B549" i="20"/>
  <c r="E544" i="20"/>
  <c r="E554" i="20" s="1"/>
  <c r="E555" i="20" s="1"/>
  <c r="D544" i="20"/>
  <c r="D554" i="20" s="1"/>
  <c r="D555" i="20" s="1"/>
  <c r="C544" i="20"/>
  <c r="C554" i="20" s="1"/>
  <c r="C555" i="20" s="1"/>
  <c r="B544" i="20"/>
  <c r="B554" i="20" s="1"/>
  <c r="B555" i="20" s="1"/>
  <c r="E539" i="20"/>
  <c r="D539" i="20"/>
  <c r="C539" i="20"/>
  <c r="E538" i="20"/>
  <c r="D538" i="20"/>
  <c r="C538" i="20"/>
  <c r="E537" i="20"/>
  <c r="D537" i="20"/>
  <c r="C537" i="20"/>
  <c r="B537" i="20"/>
  <c r="C540" i="20" s="1"/>
  <c r="E521" i="20"/>
  <c r="D521" i="20"/>
  <c r="C521" i="20"/>
  <c r="B521" i="20"/>
  <c r="E516" i="20"/>
  <c r="E526" i="20" s="1"/>
  <c r="E527" i="20" s="1"/>
  <c r="D516" i="20"/>
  <c r="D526" i="20" s="1"/>
  <c r="D527" i="20" s="1"/>
  <c r="C516" i="20"/>
  <c r="C526" i="20" s="1"/>
  <c r="C527" i="20" s="1"/>
  <c r="B516" i="20"/>
  <c r="B526" i="20" s="1"/>
  <c r="B527" i="20" s="1"/>
  <c r="E511" i="20"/>
  <c r="D511" i="20"/>
  <c r="C511" i="20"/>
  <c r="E510" i="20"/>
  <c r="D510" i="20"/>
  <c r="C510" i="20"/>
  <c r="E509" i="20"/>
  <c r="D509" i="20"/>
  <c r="C509" i="20"/>
  <c r="B509" i="20"/>
  <c r="E493" i="20"/>
  <c r="D493" i="20"/>
  <c r="C493" i="20"/>
  <c r="B493" i="20"/>
  <c r="E488" i="20"/>
  <c r="E498" i="20" s="1"/>
  <c r="E499" i="20" s="1"/>
  <c r="D488" i="20"/>
  <c r="D498" i="20" s="1"/>
  <c r="D499" i="20" s="1"/>
  <c r="C488" i="20"/>
  <c r="C498" i="20" s="1"/>
  <c r="C499" i="20" s="1"/>
  <c r="B488" i="20"/>
  <c r="B498" i="20" s="1"/>
  <c r="B499" i="20" s="1"/>
  <c r="E483" i="20"/>
  <c r="D483" i="20"/>
  <c r="C483" i="20"/>
  <c r="E482" i="20"/>
  <c r="D482" i="20"/>
  <c r="C482" i="20"/>
  <c r="E481" i="20"/>
  <c r="D481" i="20"/>
  <c r="C481" i="20"/>
  <c r="B481" i="20"/>
  <c r="E465" i="20"/>
  <c r="D465" i="20"/>
  <c r="C465" i="20"/>
  <c r="B465" i="20"/>
  <c r="E460" i="20"/>
  <c r="E470" i="20" s="1"/>
  <c r="E471" i="20" s="1"/>
  <c r="D460" i="20"/>
  <c r="D470" i="20" s="1"/>
  <c r="D471" i="20" s="1"/>
  <c r="C460" i="20"/>
  <c r="C470" i="20" s="1"/>
  <c r="C471" i="20" s="1"/>
  <c r="B460" i="20"/>
  <c r="B470" i="20" s="1"/>
  <c r="B471" i="20" s="1"/>
  <c r="E455" i="20"/>
  <c r="D455" i="20"/>
  <c r="C455" i="20"/>
  <c r="E454" i="20"/>
  <c r="D454" i="20"/>
  <c r="C454" i="20"/>
  <c r="E453" i="20"/>
  <c r="D453" i="20"/>
  <c r="C453" i="20"/>
  <c r="B453" i="20"/>
  <c r="E438" i="20"/>
  <c r="D438" i="20"/>
  <c r="C438" i="20"/>
  <c r="B438" i="20"/>
  <c r="E433" i="20"/>
  <c r="E443" i="20" s="1"/>
  <c r="E444" i="20" s="1"/>
  <c r="D433" i="20"/>
  <c r="D443" i="20" s="1"/>
  <c r="D444" i="20" s="1"/>
  <c r="C433" i="20"/>
  <c r="C443" i="20" s="1"/>
  <c r="C444" i="20" s="1"/>
  <c r="B433" i="20"/>
  <c r="B443" i="20" s="1"/>
  <c r="B444" i="20" s="1"/>
  <c r="E428" i="20"/>
  <c r="D428" i="20"/>
  <c r="C428" i="20"/>
  <c r="E427" i="20"/>
  <c r="D427" i="20"/>
  <c r="C427" i="20"/>
  <c r="E426" i="20"/>
  <c r="D426" i="20"/>
  <c r="C426" i="20"/>
  <c r="B426" i="20"/>
  <c r="E411" i="20"/>
  <c r="D411" i="20"/>
  <c r="C411" i="20"/>
  <c r="B411" i="20"/>
  <c r="E406" i="20"/>
  <c r="E416" i="20" s="1"/>
  <c r="E417" i="20" s="1"/>
  <c r="D406" i="20"/>
  <c r="D416" i="20" s="1"/>
  <c r="D417" i="20" s="1"/>
  <c r="C406" i="20"/>
  <c r="C416" i="20" s="1"/>
  <c r="C417" i="20" s="1"/>
  <c r="B406" i="20"/>
  <c r="B416" i="20" s="1"/>
  <c r="B417" i="20" s="1"/>
  <c r="E401" i="20"/>
  <c r="D401" i="20"/>
  <c r="C401" i="20"/>
  <c r="E400" i="20"/>
  <c r="D400" i="20"/>
  <c r="C400" i="20"/>
  <c r="E399" i="20"/>
  <c r="D399" i="20"/>
  <c r="E402" i="20" s="1"/>
  <c r="C399" i="20"/>
  <c r="B399" i="20"/>
  <c r="E384" i="20"/>
  <c r="D384" i="20"/>
  <c r="C384" i="20"/>
  <c r="B384" i="20"/>
  <c r="E379" i="20"/>
  <c r="E389" i="20" s="1"/>
  <c r="E390" i="20" s="1"/>
  <c r="D379" i="20"/>
  <c r="D389" i="20" s="1"/>
  <c r="D390" i="20" s="1"/>
  <c r="C379" i="20"/>
  <c r="C389" i="20" s="1"/>
  <c r="C390" i="20" s="1"/>
  <c r="B379" i="20"/>
  <c r="B389" i="20" s="1"/>
  <c r="B390" i="20" s="1"/>
  <c r="E374" i="20"/>
  <c r="D374" i="20"/>
  <c r="C374" i="20"/>
  <c r="E373" i="20"/>
  <c r="D373" i="20"/>
  <c r="C373" i="20"/>
  <c r="E372" i="20"/>
  <c r="D372" i="20"/>
  <c r="C372" i="20"/>
  <c r="B372" i="20"/>
  <c r="E357" i="20"/>
  <c r="D357" i="20"/>
  <c r="C357" i="20"/>
  <c r="B357" i="20"/>
  <c r="E352" i="20"/>
  <c r="E362" i="20" s="1"/>
  <c r="E344" i="20" s="1"/>
  <c r="D352" i="20"/>
  <c r="D362" i="20" s="1"/>
  <c r="D344" i="20" s="1"/>
  <c r="C352" i="20"/>
  <c r="C362" i="20" s="1"/>
  <c r="C344" i="20" s="1"/>
  <c r="C345" i="20" s="1"/>
  <c r="B352" i="20"/>
  <c r="B362" i="20" s="1"/>
  <c r="B344" i="20" s="1"/>
  <c r="B345" i="20" s="1"/>
  <c r="E346" i="20"/>
  <c r="D346" i="20"/>
  <c r="C346" i="20"/>
  <c r="E332" i="20"/>
  <c r="D332" i="20"/>
  <c r="C332" i="20"/>
  <c r="B332" i="20"/>
  <c r="E327" i="20"/>
  <c r="E337" i="20" s="1"/>
  <c r="E363" i="20" s="1"/>
  <c r="D327" i="20"/>
  <c r="D337" i="20" s="1"/>
  <c r="D363" i="20" s="1"/>
  <c r="C327" i="20"/>
  <c r="C337" i="20" s="1"/>
  <c r="C363" i="20" s="1"/>
  <c r="B327" i="20"/>
  <c r="B337" i="20" s="1"/>
  <c r="B363" i="20" s="1"/>
  <c r="E322" i="20"/>
  <c r="D322" i="20"/>
  <c r="C322" i="20"/>
  <c r="E321" i="20"/>
  <c r="D321" i="20"/>
  <c r="C321" i="20"/>
  <c r="E320" i="20"/>
  <c r="D320" i="20"/>
  <c r="C320" i="20"/>
  <c r="B320" i="20"/>
  <c r="E305" i="20"/>
  <c r="D305" i="20"/>
  <c r="C305" i="20"/>
  <c r="B305" i="20"/>
  <c r="E300" i="20"/>
  <c r="E310" i="20" s="1"/>
  <c r="E311" i="20" s="1"/>
  <c r="D300" i="20"/>
  <c r="D310" i="20" s="1"/>
  <c r="D311" i="20" s="1"/>
  <c r="C300" i="20"/>
  <c r="C310" i="20" s="1"/>
  <c r="C311" i="20" s="1"/>
  <c r="B300" i="20"/>
  <c r="B310" i="20" s="1"/>
  <c r="B311" i="20" s="1"/>
  <c r="E295" i="20"/>
  <c r="D295" i="20"/>
  <c r="C295" i="20"/>
  <c r="E294" i="20"/>
  <c r="D294" i="20"/>
  <c r="C294" i="20"/>
  <c r="E293" i="20"/>
  <c r="D293" i="20"/>
  <c r="C293" i="20"/>
  <c r="B293" i="20"/>
  <c r="E280" i="20"/>
  <c r="E705" i="20" s="1"/>
  <c r="D280" i="20"/>
  <c r="D705" i="20" s="1"/>
  <c r="C280" i="20"/>
  <c r="B280" i="20"/>
  <c r="E253" i="20"/>
  <c r="D253" i="20"/>
  <c r="C253" i="20"/>
  <c r="E243" i="20"/>
  <c r="E214" i="20" s="1"/>
  <c r="E215" i="20" s="1"/>
  <c r="D243" i="20"/>
  <c r="D214" i="20" s="1"/>
  <c r="C243" i="20"/>
  <c r="B243" i="20"/>
  <c r="B214" i="20" s="1"/>
  <c r="B215" i="20" s="1"/>
  <c r="E216" i="20"/>
  <c r="D216" i="20"/>
  <c r="C216" i="20"/>
  <c r="E191" i="20"/>
  <c r="D191" i="20"/>
  <c r="C191" i="20"/>
  <c r="B191" i="20"/>
  <c r="E186" i="20"/>
  <c r="E196" i="20" s="1"/>
  <c r="E197" i="20" s="1"/>
  <c r="D186" i="20"/>
  <c r="D196" i="20" s="1"/>
  <c r="D197" i="20" s="1"/>
  <c r="C186" i="20"/>
  <c r="C196" i="20" s="1"/>
  <c r="C197" i="20" s="1"/>
  <c r="B186" i="20"/>
  <c r="B196" i="20" s="1"/>
  <c r="B197" i="20" s="1"/>
  <c r="E181" i="20"/>
  <c r="D181" i="20"/>
  <c r="C181" i="20"/>
  <c r="E180" i="20"/>
  <c r="D180" i="20"/>
  <c r="C180" i="20"/>
  <c r="E179" i="20"/>
  <c r="D179" i="20"/>
  <c r="C179" i="20"/>
  <c r="B179" i="20"/>
  <c r="E165" i="20"/>
  <c r="D165" i="20"/>
  <c r="C165" i="20"/>
  <c r="B165" i="20"/>
  <c r="E160" i="20"/>
  <c r="E170" i="20" s="1"/>
  <c r="E171" i="20" s="1"/>
  <c r="D160" i="20"/>
  <c r="D170" i="20" s="1"/>
  <c r="D171" i="20" s="1"/>
  <c r="C160" i="20"/>
  <c r="C170" i="20" s="1"/>
  <c r="C171" i="20" s="1"/>
  <c r="B160" i="20"/>
  <c r="B170" i="20" s="1"/>
  <c r="B171" i="20" s="1"/>
  <c r="E156" i="20"/>
  <c r="D156" i="20"/>
  <c r="C156" i="20"/>
  <c r="E155" i="20"/>
  <c r="D155" i="20"/>
  <c r="C155" i="20"/>
  <c r="E154" i="20"/>
  <c r="D154" i="20"/>
  <c r="C154" i="20"/>
  <c r="E139" i="20"/>
  <c r="D139" i="20"/>
  <c r="C139" i="20"/>
  <c r="B139" i="20"/>
  <c r="E134" i="20"/>
  <c r="E144" i="20" s="1"/>
  <c r="E145" i="20" s="1"/>
  <c r="D134" i="20"/>
  <c r="D144" i="20" s="1"/>
  <c r="D145" i="20" s="1"/>
  <c r="C134" i="20"/>
  <c r="C144" i="20" s="1"/>
  <c r="C145" i="20" s="1"/>
  <c r="B134" i="20"/>
  <c r="B144" i="20" s="1"/>
  <c r="B145" i="20" s="1"/>
  <c r="E129" i="20"/>
  <c r="D129" i="20"/>
  <c r="C129" i="20"/>
  <c r="E128" i="20"/>
  <c r="D128" i="20"/>
  <c r="C128" i="20"/>
  <c r="E127" i="20"/>
  <c r="D127" i="20"/>
  <c r="C127" i="20"/>
  <c r="B127" i="20"/>
  <c r="E111" i="20"/>
  <c r="E116" i="20" s="1"/>
  <c r="E117" i="20" s="1"/>
  <c r="D111" i="20"/>
  <c r="D116" i="20" s="1"/>
  <c r="D117" i="20" s="1"/>
  <c r="C111" i="20"/>
  <c r="C116" i="20" s="1"/>
  <c r="C117" i="20" s="1"/>
  <c r="B111" i="20"/>
  <c r="B116" i="20" s="1"/>
  <c r="B117" i="20" s="1"/>
  <c r="E101" i="20"/>
  <c r="D101" i="20"/>
  <c r="C101" i="20"/>
  <c r="E100" i="20"/>
  <c r="D100" i="20"/>
  <c r="C100" i="20"/>
  <c r="E99" i="20"/>
  <c r="D99" i="20"/>
  <c r="D102" i="20" s="1"/>
  <c r="C99" i="20"/>
  <c r="B99" i="20"/>
  <c r="E82" i="20"/>
  <c r="E87" i="20" s="1"/>
  <c r="E88" i="20" s="1"/>
  <c r="D82" i="20"/>
  <c r="D87" i="20" s="1"/>
  <c r="D88" i="20" s="1"/>
  <c r="C82" i="20"/>
  <c r="B82" i="20"/>
  <c r="B87" i="20" s="1"/>
  <c r="B88" i="20" s="1"/>
  <c r="C77" i="20"/>
  <c r="E72" i="20"/>
  <c r="D72" i="20"/>
  <c r="C72" i="20"/>
  <c r="E71" i="20"/>
  <c r="D71" i="20"/>
  <c r="C71" i="20"/>
  <c r="E70" i="20"/>
  <c r="D70" i="20"/>
  <c r="C70" i="20"/>
  <c r="C73" i="20" s="1"/>
  <c r="B70" i="20"/>
  <c r="E42" i="20"/>
  <c r="E704" i="20" s="1"/>
  <c r="D42" i="20"/>
  <c r="D704" i="20" s="1"/>
  <c r="C42" i="20"/>
  <c r="C704" i="20" s="1"/>
  <c r="B42" i="20"/>
  <c r="B704" i="20" s="1"/>
  <c r="E39" i="20"/>
  <c r="E701" i="20" s="1"/>
  <c r="D39" i="20"/>
  <c r="D701" i="20" s="1"/>
  <c r="C39" i="20"/>
  <c r="C701" i="20" s="1"/>
  <c r="B39" i="20"/>
  <c r="B701" i="20" s="1"/>
  <c r="E36" i="20"/>
  <c r="E57" i="20" s="1"/>
  <c r="E58" i="20" s="1"/>
  <c r="D36" i="20"/>
  <c r="D698" i="20" s="1"/>
  <c r="C36" i="20"/>
  <c r="C698" i="20" s="1"/>
  <c r="B36" i="20"/>
  <c r="B698" i="20" s="1"/>
  <c r="E31" i="20"/>
  <c r="D31" i="20"/>
  <c r="C31" i="20"/>
  <c r="E30" i="20"/>
  <c r="D30" i="20"/>
  <c r="C30" i="20"/>
  <c r="E29" i="20"/>
  <c r="E32" i="20" s="1"/>
  <c r="D29" i="20"/>
  <c r="C29" i="20"/>
  <c r="B29" i="20"/>
  <c r="E1056" i="21" l="1"/>
  <c r="E855" i="21"/>
  <c r="D779" i="21"/>
  <c r="D110" i="21"/>
  <c r="C210" i="21"/>
  <c r="E604" i="21"/>
  <c r="E146" i="21"/>
  <c r="D880" i="21"/>
  <c r="C62" i="21"/>
  <c r="D956" i="21"/>
  <c r="E173" i="21"/>
  <c r="D629" i="21"/>
  <c r="D1077" i="21"/>
  <c r="D1078" i="21" s="1"/>
  <c r="D1172" i="21"/>
  <c r="D1156" i="21"/>
  <c r="D1006" i="21"/>
  <c r="D804" i="21"/>
  <c r="C1172" i="21"/>
  <c r="D754" i="21"/>
  <c r="E327" i="21"/>
  <c r="E905" i="21"/>
  <c r="E428" i="21"/>
  <c r="D73" i="21"/>
  <c r="E754" i="21"/>
  <c r="E302" i="21"/>
  <c r="C130" i="20"/>
  <c r="D323" i="20"/>
  <c r="E73" i="20"/>
  <c r="D429" i="20"/>
  <c r="D540" i="20"/>
  <c r="D182" i="20"/>
  <c r="E251" i="20"/>
  <c r="E252" i="20" s="1"/>
  <c r="E255" i="20" s="1"/>
  <c r="E609" i="20"/>
  <c r="E591" i="20" s="1"/>
  <c r="C323" i="20"/>
  <c r="D676" i="20"/>
  <c r="C102" i="20"/>
  <c r="E182" i="20"/>
  <c r="D251" i="20"/>
  <c r="D252" i="20" s="1"/>
  <c r="E296" i="20"/>
  <c r="E347" i="20"/>
  <c r="E429" i="20"/>
  <c r="D456" i="20"/>
  <c r="E540" i="20"/>
  <c r="C566" i="20"/>
  <c r="E102" i="20"/>
  <c r="C296" i="20"/>
  <c r="E323" i="20"/>
  <c r="C375" i="20"/>
  <c r="E456" i="20"/>
  <c r="C484" i="20"/>
  <c r="E244" i="20"/>
  <c r="C348" i="20"/>
  <c r="C429" i="20"/>
  <c r="C456" i="20"/>
  <c r="E512" i="20"/>
  <c r="E696" i="20"/>
  <c r="B244" i="20"/>
  <c r="D296" i="20"/>
  <c r="C595" i="20"/>
  <c r="C621" i="20"/>
  <c r="B676" i="20"/>
  <c r="B697" i="20" s="1"/>
  <c r="E698" i="20"/>
  <c r="C87" i="20"/>
  <c r="C88" i="20" s="1"/>
  <c r="C182" i="20"/>
  <c r="B724" i="20"/>
  <c r="C676" i="20"/>
  <c r="C32" i="20"/>
  <c r="D130" i="20"/>
  <c r="E566" i="20"/>
  <c r="E880" i="21"/>
  <c r="E1192" i="21"/>
  <c r="E61" i="21"/>
  <c r="D1131" i="21"/>
  <c r="D1056" i="21"/>
  <c r="D855" i="21"/>
  <c r="E107" i="21"/>
  <c r="E110" i="21" s="1"/>
  <c r="E109" i="21"/>
  <c r="C1106" i="21"/>
  <c r="C1080" i="21"/>
  <c r="C1078" i="21"/>
  <c r="C1081" i="21" s="1"/>
  <c r="E1156" i="21"/>
  <c r="E704" i="21"/>
  <c r="E829" i="21"/>
  <c r="C146" i="21"/>
  <c r="C144" i="21"/>
  <c r="C147" i="21" s="1"/>
  <c r="D32" i="21"/>
  <c r="D62" i="21" s="1"/>
  <c r="E529" i="21"/>
  <c r="D180" i="21"/>
  <c r="D210" i="21" s="1"/>
  <c r="D931" i="21"/>
  <c r="E479" i="21"/>
  <c r="E554" i="21"/>
  <c r="E1078" i="21"/>
  <c r="E1080" i="21"/>
  <c r="D1031" i="21"/>
  <c r="D829" i="21"/>
  <c r="E73" i="21"/>
  <c r="E804" i="21"/>
  <c r="D1103" i="21"/>
  <c r="D1105" i="21"/>
  <c r="E1105" i="21"/>
  <c r="C1173" i="21"/>
  <c r="C1205" i="21" s="1"/>
  <c r="D1080" i="21"/>
  <c r="E931" i="21"/>
  <c r="E779" i="21"/>
  <c r="B99" i="21"/>
  <c r="D529" i="21"/>
  <c r="C72" i="21"/>
  <c r="E453" i="21"/>
  <c r="E136" i="21"/>
  <c r="E1031" i="21"/>
  <c r="B32" i="21"/>
  <c r="B62" i="21" s="1"/>
  <c r="E1006" i="21"/>
  <c r="E956" i="21"/>
  <c r="D905" i="21"/>
  <c r="D981" i="21"/>
  <c r="C73" i="21"/>
  <c r="E277" i="21"/>
  <c r="D352" i="21"/>
  <c r="D403" i="21"/>
  <c r="C403" i="21"/>
  <c r="D144" i="21"/>
  <c r="D147" i="21" s="1"/>
  <c r="D146" i="21"/>
  <c r="D504" i="21"/>
  <c r="D646" i="20"/>
  <c r="D644" i="20"/>
  <c r="D647" i="20" s="1"/>
  <c r="D591" i="20"/>
  <c r="D73" i="20"/>
  <c r="D244" i="20"/>
  <c r="E345" i="20"/>
  <c r="C347" i="20"/>
  <c r="E484" i="20"/>
  <c r="D484" i="20"/>
  <c r="D512" i="20"/>
  <c r="C512" i="20"/>
  <c r="D617" i="20"/>
  <c r="E646" i="20"/>
  <c r="E644" i="20"/>
  <c r="C695" i="20"/>
  <c r="C724" i="20"/>
  <c r="B720" i="20"/>
  <c r="B719" i="20" s="1"/>
  <c r="D32" i="20"/>
  <c r="E130" i="20"/>
  <c r="E217" i="20"/>
  <c r="E254" i="20"/>
  <c r="C251" i="20"/>
  <c r="C705" i="20"/>
  <c r="E617" i="20"/>
  <c r="E636" i="20" s="1"/>
  <c r="D695" i="20"/>
  <c r="D724" i="20"/>
  <c r="C57" i="20"/>
  <c r="C58" i="20" s="1"/>
  <c r="B57" i="20"/>
  <c r="B58" i="20" s="1"/>
  <c r="D215" i="20"/>
  <c r="E218" i="20" s="1"/>
  <c r="D345" i="20"/>
  <c r="D348" i="20" s="1"/>
  <c r="D347" i="20"/>
  <c r="E375" i="20"/>
  <c r="D375" i="20"/>
  <c r="D402" i="20"/>
  <c r="C402" i="20"/>
  <c r="E720" i="20"/>
  <c r="E719" i="20" s="1"/>
  <c r="E676" i="20"/>
  <c r="E724" i="20"/>
  <c r="D57" i="20"/>
  <c r="D58" i="20" s="1"/>
  <c r="D281" i="20"/>
  <c r="C677" i="20"/>
  <c r="C720" i="20"/>
  <c r="C719" i="20" s="1"/>
  <c r="C214" i="20"/>
  <c r="B251" i="20"/>
  <c r="B252" i="20" s="1"/>
  <c r="E281" i="20"/>
  <c r="D677" i="20"/>
  <c r="C697" i="20"/>
  <c r="D720" i="20"/>
  <c r="D719" i="20" s="1"/>
  <c r="D1173" i="21" l="1"/>
  <c r="D1205" i="21" s="1"/>
  <c r="E1081" i="21"/>
  <c r="E610" i="20"/>
  <c r="E594" i="20"/>
  <c r="E592" i="20"/>
  <c r="B677" i="20"/>
  <c r="C680" i="20" s="1"/>
  <c r="B695" i="20"/>
  <c r="D680" i="20"/>
  <c r="E647" i="20"/>
  <c r="C679" i="20"/>
  <c r="E348" i="20"/>
  <c r="D679" i="20"/>
  <c r="D1106" i="21"/>
  <c r="E1106" i="21"/>
  <c r="E32" i="21"/>
  <c r="E62" i="21" s="1"/>
  <c r="E1172" i="21"/>
  <c r="B33" i="21"/>
  <c r="C36" i="21" s="1"/>
  <c r="C35" i="21"/>
  <c r="B1173" i="21"/>
  <c r="B1205" i="21" s="1"/>
  <c r="D35" i="21"/>
  <c r="D33" i="21"/>
  <c r="D36" i="21" s="1"/>
  <c r="E147" i="21"/>
  <c r="D1081" i="21"/>
  <c r="D181" i="21"/>
  <c r="D183" i="21"/>
  <c r="E183" i="21"/>
  <c r="C252" i="20"/>
  <c r="C254" i="20"/>
  <c r="C696" i="20"/>
  <c r="C729" i="20" s="1"/>
  <c r="D620" i="20"/>
  <c r="D618" i="20"/>
  <c r="D621" i="20" s="1"/>
  <c r="B281" i="20"/>
  <c r="B696" i="20"/>
  <c r="B729" i="20" s="1"/>
  <c r="C215" i="20"/>
  <c r="C218" i="20" s="1"/>
  <c r="C217" i="20"/>
  <c r="E618" i="20"/>
  <c r="E621" i="20" s="1"/>
  <c r="E620" i="20"/>
  <c r="C244" i="20"/>
  <c r="E677" i="20"/>
  <c r="E680" i="20" s="1"/>
  <c r="E679" i="20"/>
  <c r="E697" i="20"/>
  <c r="E729" i="20" s="1"/>
  <c r="D696" i="20"/>
  <c r="D254" i="20"/>
  <c r="E695" i="20"/>
  <c r="D697" i="20"/>
  <c r="D729" i="20" s="1"/>
  <c r="D636" i="20"/>
  <c r="D592" i="20"/>
  <c r="D595" i="20" s="1"/>
  <c r="D594" i="20"/>
  <c r="D217" i="20"/>
  <c r="D610" i="20"/>
  <c r="C281" i="20"/>
  <c r="D218" i="20" l="1"/>
  <c r="E33" i="21"/>
  <c r="E36" i="21" s="1"/>
  <c r="E35" i="21"/>
  <c r="E1173" i="21"/>
  <c r="E1205" i="21" s="1"/>
  <c r="D184" i="21"/>
  <c r="E184" i="21"/>
  <c r="E595" i="20"/>
  <c r="C255" i="20"/>
  <c r="D255" i="20"/>
  <c r="E826" i="19" l="1"/>
  <c r="D826" i="19"/>
  <c r="C826" i="19"/>
  <c r="B826" i="19"/>
  <c r="E825" i="19"/>
  <c r="D825" i="19"/>
  <c r="C825" i="19"/>
  <c r="B825" i="19"/>
  <c r="E824" i="19"/>
  <c r="D824" i="19"/>
  <c r="C824" i="19"/>
  <c r="B824" i="19"/>
  <c r="E823" i="19"/>
  <c r="D823" i="19"/>
  <c r="C823" i="19"/>
  <c r="B823" i="19"/>
  <c r="E822" i="19"/>
  <c r="D822" i="19"/>
  <c r="C822" i="19"/>
  <c r="E821" i="19"/>
  <c r="D821" i="19"/>
  <c r="C821" i="19"/>
  <c r="B821" i="19"/>
  <c r="E820" i="19"/>
  <c r="D820" i="19"/>
  <c r="C820" i="19"/>
  <c r="B820" i="19"/>
  <c r="E819" i="19"/>
  <c r="D819" i="19"/>
  <c r="C819" i="19"/>
  <c r="B819" i="19"/>
  <c r="E818" i="19"/>
  <c r="E817" i="19" s="1"/>
  <c r="D818" i="19"/>
  <c r="C818" i="19"/>
  <c r="B818" i="19"/>
  <c r="B817" i="19" s="1"/>
  <c r="D817" i="19"/>
  <c r="C817" i="19"/>
  <c r="E803" i="19"/>
  <c r="D803" i="19"/>
  <c r="C803" i="19"/>
  <c r="B803" i="19"/>
  <c r="E802" i="19"/>
  <c r="D802" i="19"/>
  <c r="C802" i="19"/>
  <c r="B802" i="19"/>
  <c r="E801" i="19"/>
  <c r="D801" i="19"/>
  <c r="C801" i="19"/>
  <c r="B801" i="19"/>
  <c r="E800" i="19"/>
  <c r="D800" i="19"/>
  <c r="C800" i="19"/>
  <c r="B800" i="19"/>
  <c r="E799" i="19"/>
  <c r="D799" i="19"/>
  <c r="C799" i="19"/>
  <c r="B799" i="19"/>
  <c r="E798" i="19"/>
  <c r="D798" i="19"/>
  <c r="C798" i="19"/>
  <c r="B798" i="19"/>
  <c r="E797" i="19"/>
  <c r="D797" i="19"/>
  <c r="C797" i="19"/>
  <c r="B797" i="19"/>
  <c r="E796" i="19"/>
  <c r="D796" i="19"/>
  <c r="C796" i="19"/>
  <c r="B796" i="19"/>
  <c r="E788" i="19"/>
  <c r="E775" i="19" s="1"/>
  <c r="D788" i="19"/>
  <c r="D775" i="19" s="1"/>
  <c r="C788" i="19"/>
  <c r="B788" i="19"/>
  <c r="E777" i="19"/>
  <c r="D777" i="19"/>
  <c r="C777" i="19"/>
  <c r="C775" i="19"/>
  <c r="E763" i="19"/>
  <c r="E750" i="19" s="1"/>
  <c r="E751" i="19" s="1"/>
  <c r="D763" i="19"/>
  <c r="C763" i="19"/>
  <c r="C750" i="19" s="1"/>
  <c r="B763" i="19"/>
  <c r="E758" i="19"/>
  <c r="E768" i="19" s="1"/>
  <c r="D758" i="19"/>
  <c r="D768" i="19" s="1"/>
  <c r="C758" i="19"/>
  <c r="C768" i="19" s="1"/>
  <c r="B758" i="19"/>
  <c r="B768" i="19" s="1"/>
  <c r="B750" i="19" s="1"/>
  <c r="B751" i="19" s="1"/>
  <c r="E752" i="19"/>
  <c r="D752" i="19"/>
  <c r="C752" i="19"/>
  <c r="D750" i="19"/>
  <c r="E737" i="19"/>
  <c r="D737" i="19"/>
  <c r="D724" i="19" s="1"/>
  <c r="C737" i="19"/>
  <c r="E732" i="19"/>
  <c r="C732" i="19"/>
  <c r="B732" i="19"/>
  <c r="B742" i="19" s="1"/>
  <c r="E727" i="19"/>
  <c r="C727" i="19"/>
  <c r="E726" i="19"/>
  <c r="D726" i="19"/>
  <c r="C726" i="19"/>
  <c r="E725" i="19"/>
  <c r="C725" i="19"/>
  <c r="B725" i="19"/>
  <c r="E711" i="19"/>
  <c r="D711" i="19"/>
  <c r="D716" i="19" s="1"/>
  <c r="C711" i="19"/>
  <c r="B711" i="19"/>
  <c r="E706" i="19"/>
  <c r="E716" i="19" s="1"/>
  <c r="C706" i="19"/>
  <c r="B706" i="19"/>
  <c r="E701" i="19"/>
  <c r="D701" i="19"/>
  <c r="C701" i="19"/>
  <c r="E700" i="19"/>
  <c r="D700" i="19"/>
  <c r="C700" i="19"/>
  <c r="E699" i="19"/>
  <c r="D699" i="19"/>
  <c r="C699" i="19"/>
  <c r="B699" i="19"/>
  <c r="E685" i="19"/>
  <c r="D685" i="19"/>
  <c r="D690" i="19" s="1"/>
  <c r="D672" i="19" s="1"/>
  <c r="C685" i="19"/>
  <c r="B685" i="19"/>
  <c r="E680" i="19"/>
  <c r="E690" i="19" s="1"/>
  <c r="E672" i="19" s="1"/>
  <c r="C680" i="19"/>
  <c r="B680" i="19"/>
  <c r="B690" i="19" s="1"/>
  <c r="B672" i="19" s="1"/>
  <c r="B673" i="19" s="1"/>
  <c r="E674" i="19"/>
  <c r="D674" i="19"/>
  <c r="C674" i="19"/>
  <c r="E660" i="19"/>
  <c r="E647" i="19" s="1"/>
  <c r="E648" i="19" s="1"/>
  <c r="D660" i="19"/>
  <c r="D665" i="19" s="1"/>
  <c r="C660" i="19"/>
  <c r="C647" i="19" s="1"/>
  <c r="C648" i="19" s="1"/>
  <c r="B660" i="19"/>
  <c r="E655" i="19"/>
  <c r="E665" i="19" s="1"/>
  <c r="C655" i="19"/>
  <c r="B655" i="19"/>
  <c r="B665" i="19" s="1"/>
  <c r="E649" i="19"/>
  <c r="D649" i="19"/>
  <c r="C649" i="19"/>
  <c r="B647" i="19"/>
  <c r="B648" i="19" s="1"/>
  <c r="E635" i="19"/>
  <c r="D635" i="19"/>
  <c r="D622" i="19" s="1"/>
  <c r="C635" i="19"/>
  <c r="C622" i="19" s="1"/>
  <c r="B635" i="19"/>
  <c r="B622" i="19" s="1"/>
  <c r="B623" i="19" s="1"/>
  <c r="E630" i="19"/>
  <c r="E640" i="19" s="1"/>
  <c r="C630" i="19"/>
  <c r="B630" i="19"/>
  <c r="E624" i="19"/>
  <c r="D624" i="19"/>
  <c r="C624" i="19"/>
  <c r="E623" i="19"/>
  <c r="E610" i="19"/>
  <c r="D610" i="19"/>
  <c r="D615" i="19" s="1"/>
  <c r="C610" i="19"/>
  <c r="C597" i="19" s="1"/>
  <c r="C598" i="19" s="1"/>
  <c r="B610" i="19"/>
  <c r="E605" i="19"/>
  <c r="E615" i="19" s="1"/>
  <c r="C605" i="19"/>
  <c r="B605" i="19"/>
  <c r="B615" i="19" s="1"/>
  <c r="E600" i="19"/>
  <c r="E599" i="19"/>
  <c r="D599" i="19"/>
  <c r="C599" i="19"/>
  <c r="E598" i="19"/>
  <c r="D598" i="19"/>
  <c r="B598" i="19"/>
  <c r="E584" i="19"/>
  <c r="D584" i="19"/>
  <c r="D589" i="19" s="1"/>
  <c r="C584" i="19"/>
  <c r="B584" i="19"/>
  <c r="E579" i="19"/>
  <c r="E589" i="19" s="1"/>
  <c r="C579" i="19"/>
  <c r="B579" i="19"/>
  <c r="C574" i="19"/>
  <c r="E573" i="19"/>
  <c r="D573" i="19"/>
  <c r="C573" i="19"/>
  <c r="C572" i="19"/>
  <c r="B572" i="19"/>
  <c r="E571" i="19"/>
  <c r="E559" i="19"/>
  <c r="E546" i="19" s="1"/>
  <c r="E547" i="19" s="1"/>
  <c r="D559" i="19"/>
  <c r="D564" i="19" s="1"/>
  <c r="C559" i="19"/>
  <c r="B559" i="19"/>
  <c r="E554" i="19"/>
  <c r="E564" i="19" s="1"/>
  <c r="C554" i="19"/>
  <c r="C564" i="19" s="1"/>
  <c r="B554" i="19"/>
  <c r="C549" i="19"/>
  <c r="E548" i="19"/>
  <c r="D548" i="19"/>
  <c r="C548" i="19"/>
  <c r="C547" i="19"/>
  <c r="B547" i="19"/>
  <c r="D546" i="19"/>
  <c r="D547" i="19" s="1"/>
  <c r="E533" i="19"/>
  <c r="D533" i="19"/>
  <c r="D538" i="19" s="1"/>
  <c r="C533" i="19"/>
  <c r="B533" i="19"/>
  <c r="E528" i="19"/>
  <c r="E538" i="19" s="1"/>
  <c r="C528" i="19"/>
  <c r="C538" i="19" s="1"/>
  <c r="B528" i="19"/>
  <c r="E523" i="19"/>
  <c r="D523" i="19"/>
  <c r="E522" i="19"/>
  <c r="D522" i="19"/>
  <c r="C522" i="19"/>
  <c r="E521" i="19"/>
  <c r="D521" i="19"/>
  <c r="C521" i="19"/>
  <c r="B520" i="19"/>
  <c r="B521" i="19" s="1"/>
  <c r="E508" i="19"/>
  <c r="E495" i="19" s="1"/>
  <c r="D508" i="19"/>
  <c r="D513" i="19" s="1"/>
  <c r="C508" i="19"/>
  <c r="C495" i="19" s="1"/>
  <c r="B508" i="19"/>
  <c r="E503" i="19"/>
  <c r="E513" i="19" s="1"/>
  <c r="C503" i="19"/>
  <c r="B503" i="19"/>
  <c r="E497" i="19"/>
  <c r="D497" i="19"/>
  <c r="C497" i="19"/>
  <c r="B495" i="19"/>
  <c r="B496" i="19" s="1"/>
  <c r="E483" i="19"/>
  <c r="E470" i="19" s="1"/>
  <c r="D483" i="19"/>
  <c r="D488" i="19" s="1"/>
  <c r="C483" i="19"/>
  <c r="B483" i="19"/>
  <c r="B470" i="19" s="1"/>
  <c r="E478" i="19"/>
  <c r="E488" i="19" s="1"/>
  <c r="C478" i="19"/>
  <c r="C488" i="19" s="1"/>
  <c r="B478" i="19"/>
  <c r="E472" i="19"/>
  <c r="D472" i="19"/>
  <c r="C472" i="19"/>
  <c r="C470" i="19"/>
  <c r="C471" i="19" s="1"/>
  <c r="D463" i="19"/>
  <c r="E458" i="19"/>
  <c r="D458" i="19"/>
  <c r="C458" i="19"/>
  <c r="C445" i="19" s="1"/>
  <c r="D448" i="19" s="1"/>
  <c r="B458" i="19"/>
  <c r="B445" i="19" s="1"/>
  <c r="B446" i="19" s="1"/>
  <c r="E453" i="19"/>
  <c r="C453" i="19"/>
  <c r="B453" i="19"/>
  <c r="E448" i="19"/>
  <c r="E447" i="19"/>
  <c r="D447" i="19"/>
  <c r="C447" i="19"/>
  <c r="E446" i="19"/>
  <c r="D446" i="19"/>
  <c r="E433" i="19"/>
  <c r="E420" i="19" s="1"/>
  <c r="D433" i="19"/>
  <c r="D438" i="19" s="1"/>
  <c r="C433" i="19"/>
  <c r="B433" i="19"/>
  <c r="B420" i="19" s="1"/>
  <c r="E428" i="19"/>
  <c r="C428" i="19"/>
  <c r="B428" i="19"/>
  <c r="E422" i="19"/>
  <c r="D422" i="19"/>
  <c r="C422" i="19"/>
  <c r="C420" i="19"/>
  <c r="C421" i="19" s="1"/>
  <c r="E408" i="19"/>
  <c r="E395" i="19" s="1"/>
  <c r="D408" i="19"/>
  <c r="D413" i="19" s="1"/>
  <c r="C408" i="19"/>
  <c r="B408" i="19"/>
  <c r="E403" i="19"/>
  <c r="E413" i="19" s="1"/>
  <c r="C403" i="19"/>
  <c r="C413" i="19" s="1"/>
  <c r="B403" i="19"/>
  <c r="E399" i="19"/>
  <c r="D399" i="19"/>
  <c r="E397" i="19"/>
  <c r="D397" i="19"/>
  <c r="C397" i="19"/>
  <c r="C395" i="19"/>
  <c r="B395" i="19"/>
  <c r="E383" i="19"/>
  <c r="D383" i="19"/>
  <c r="D388" i="19" s="1"/>
  <c r="C383" i="19"/>
  <c r="C370" i="19" s="1"/>
  <c r="B383" i="19"/>
  <c r="E378" i="19"/>
  <c r="E388" i="19" s="1"/>
  <c r="C378" i="19"/>
  <c r="B378" i="19"/>
  <c r="E372" i="19"/>
  <c r="D372" i="19"/>
  <c r="C372" i="19"/>
  <c r="E370" i="19"/>
  <c r="E371" i="19" s="1"/>
  <c r="E358" i="19"/>
  <c r="D358" i="19"/>
  <c r="C358" i="19"/>
  <c r="B358" i="19"/>
  <c r="E353" i="19"/>
  <c r="E363" i="19" s="1"/>
  <c r="C353" i="19"/>
  <c r="B353" i="19"/>
  <c r="E348" i="19"/>
  <c r="D348" i="19"/>
  <c r="C348" i="19"/>
  <c r="E347" i="19"/>
  <c r="D347" i="19"/>
  <c r="C347" i="19"/>
  <c r="E346" i="19"/>
  <c r="D346" i="19"/>
  <c r="D349" i="19" s="1"/>
  <c r="C346" i="19"/>
  <c r="C349" i="19" s="1"/>
  <c r="E333" i="19"/>
  <c r="E320" i="19" s="1"/>
  <c r="D333" i="19"/>
  <c r="D320" i="19" s="1"/>
  <c r="C333" i="19"/>
  <c r="C320" i="19" s="1"/>
  <c r="B333" i="19"/>
  <c r="E328" i="19"/>
  <c r="E338" i="19" s="1"/>
  <c r="C328" i="19"/>
  <c r="B328" i="19"/>
  <c r="B338" i="19" s="1"/>
  <c r="E322" i="19"/>
  <c r="D322" i="19"/>
  <c r="C322" i="19"/>
  <c r="D321" i="19"/>
  <c r="E308" i="19"/>
  <c r="D308" i="19"/>
  <c r="D295" i="19" s="1"/>
  <c r="C308" i="19"/>
  <c r="C295" i="19" s="1"/>
  <c r="B308" i="19"/>
  <c r="E303" i="19"/>
  <c r="E313" i="19" s="1"/>
  <c r="D303" i="19"/>
  <c r="C303" i="19"/>
  <c r="C313" i="19" s="1"/>
  <c r="B303" i="19"/>
  <c r="B313" i="19" s="1"/>
  <c r="E297" i="19"/>
  <c r="D297" i="19"/>
  <c r="C297" i="19"/>
  <c r="E295" i="19"/>
  <c r="E296" i="19" s="1"/>
  <c r="E283" i="19"/>
  <c r="D283" i="19"/>
  <c r="C283" i="19"/>
  <c r="B283" i="19"/>
  <c r="E278" i="19"/>
  <c r="E288" i="19" s="1"/>
  <c r="D278" i="19"/>
  <c r="D288" i="19" s="1"/>
  <c r="C278" i="19"/>
  <c r="C288" i="19" s="1"/>
  <c r="B278" i="19"/>
  <c r="B288" i="19" s="1"/>
  <c r="E273" i="19"/>
  <c r="D273" i="19"/>
  <c r="E272" i="19"/>
  <c r="D272" i="19"/>
  <c r="C272" i="19"/>
  <c r="E271" i="19"/>
  <c r="D271" i="19"/>
  <c r="C271" i="19"/>
  <c r="C274" i="19" s="1"/>
  <c r="B270" i="19"/>
  <c r="C273" i="19" s="1"/>
  <c r="D258" i="19"/>
  <c r="C258" i="19"/>
  <c r="B258" i="19"/>
  <c r="E253" i="19"/>
  <c r="E263" i="19" s="1"/>
  <c r="C253" i="19"/>
  <c r="B253" i="19"/>
  <c r="E248" i="19"/>
  <c r="D248" i="19"/>
  <c r="C248" i="19"/>
  <c r="E247" i="19"/>
  <c r="D247" i="19"/>
  <c r="C247" i="19"/>
  <c r="E246" i="19"/>
  <c r="D246" i="19"/>
  <c r="D249" i="19" s="1"/>
  <c r="C246" i="19"/>
  <c r="C249" i="19" s="1"/>
  <c r="E233" i="19"/>
  <c r="E220" i="19" s="1"/>
  <c r="E221" i="19" s="1"/>
  <c r="D233" i="19"/>
  <c r="D238" i="19" s="1"/>
  <c r="C233" i="19"/>
  <c r="C220" i="19" s="1"/>
  <c r="C223" i="19" s="1"/>
  <c r="B233" i="19"/>
  <c r="E228" i="19"/>
  <c r="E238" i="19" s="1"/>
  <c r="C228" i="19"/>
  <c r="B228" i="19"/>
  <c r="B238" i="19" s="1"/>
  <c r="E222" i="19"/>
  <c r="D222" i="19"/>
  <c r="C222" i="19"/>
  <c r="E208" i="19"/>
  <c r="D208" i="19"/>
  <c r="D213" i="19" s="1"/>
  <c r="C208" i="19"/>
  <c r="B208" i="19"/>
  <c r="E203" i="19"/>
  <c r="E213" i="19" s="1"/>
  <c r="C203" i="19"/>
  <c r="C213" i="19" s="1"/>
  <c r="B203" i="19"/>
  <c r="E198" i="19"/>
  <c r="D198" i="19"/>
  <c r="C198" i="19"/>
  <c r="E197" i="19"/>
  <c r="D197" i="19"/>
  <c r="C197" i="19"/>
  <c r="E196" i="19"/>
  <c r="D196" i="19"/>
  <c r="C196" i="19"/>
  <c r="C199" i="19" s="1"/>
  <c r="B196" i="19"/>
  <c r="E183" i="19"/>
  <c r="D183" i="19"/>
  <c r="C183" i="19"/>
  <c r="B183" i="19"/>
  <c r="E178" i="19"/>
  <c r="E188" i="19" s="1"/>
  <c r="D178" i="19"/>
  <c r="D188" i="19" s="1"/>
  <c r="C178" i="19"/>
  <c r="C188" i="19" s="1"/>
  <c r="B178" i="19"/>
  <c r="B188" i="19" s="1"/>
  <c r="E173" i="19"/>
  <c r="D173" i="19"/>
  <c r="E172" i="19"/>
  <c r="D172" i="19"/>
  <c r="C172" i="19"/>
  <c r="E171" i="19"/>
  <c r="E174" i="19" s="1"/>
  <c r="D171" i="19"/>
  <c r="C171" i="19"/>
  <c r="B170" i="19"/>
  <c r="C173" i="19" s="1"/>
  <c r="D158" i="19"/>
  <c r="C158" i="19"/>
  <c r="B158" i="19"/>
  <c r="E153" i="19"/>
  <c r="E163" i="19" s="1"/>
  <c r="D153" i="19"/>
  <c r="D163" i="19" s="1"/>
  <c r="C153" i="19"/>
  <c r="C163" i="19" s="1"/>
  <c r="B153" i="19"/>
  <c r="B163" i="19" s="1"/>
  <c r="B145" i="19" s="1"/>
  <c r="E148" i="19"/>
  <c r="D148" i="19"/>
  <c r="E147" i="19"/>
  <c r="D147" i="19"/>
  <c r="C147" i="19"/>
  <c r="E146" i="19"/>
  <c r="D146" i="19"/>
  <c r="C146" i="19"/>
  <c r="D133" i="19"/>
  <c r="B133" i="19"/>
  <c r="E128" i="19"/>
  <c r="E138" i="19" s="1"/>
  <c r="D128" i="19"/>
  <c r="C128" i="19"/>
  <c r="C138" i="19" s="1"/>
  <c r="C120" i="19" s="1"/>
  <c r="B128" i="19"/>
  <c r="B138" i="19" s="1"/>
  <c r="B120" i="19" s="1"/>
  <c r="B121" i="19" s="1"/>
  <c r="E123" i="19"/>
  <c r="E122" i="19"/>
  <c r="D122" i="19"/>
  <c r="C122" i="19"/>
  <c r="E121" i="19"/>
  <c r="E124" i="19" s="1"/>
  <c r="D121" i="19"/>
  <c r="C108" i="19"/>
  <c r="C95" i="19" s="1"/>
  <c r="C96" i="19" s="1"/>
  <c r="B108" i="19"/>
  <c r="B95" i="19" s="1"/>
  <c r="B96" i="19" s="1"/>
  <c r="E103" i="19"/>
  <c r="E113" i="19" s="1"/>
  <c r="D103" i="19"/>
  <c r="D113" i="19" s="1"/>
  <c r="C103" i="19"/>
  <c r="C113" i="19" s="1"/>
  <c r="B103" i="19"/>
  <c r="B113" i="19" s="1"/>
  <c r="E97" i="19"/>
  <c r="D97" i="19"/>
  <c r="C97" i="19"/>
  <c r="E95" i="19"/>
  <c r="E96" i="19" s="1"/>
  <c r="D95" i="19"/>
  <c r="E83" i="19"/>
  <c r="E70" i="19" s="1"/>
  <c r="D83" i="19"/>
  <c r="D70" i="19" s="1"/>
  <c r="D71" i="19" s="1"/>
  <c r="C83" i="19"/>
  <c r="C70" i="19" s="1"/>
  <c r="B83" i="19"/>
  <c r="E78" i="19"/>
  <c r="E88" i="19" s="1"/>
  <c r="D78" i="19"/>
  <c r="D88" i="19" s="1"/>
  <c r="C78" i="19"/>
  <c r="C88" i="19" s="1"/>
  <c r="B78" i="19"/>
  <c r="B88" i="19" s="1"/>
  <c r="E72" i="19"/>
  <c r="D72" i="19"/>
  <c r="C72" i="19"/>
  <c r="B70" i="19"/>
  <c r="B71" i="19" s="1"/>
  <c r="E43" i="19"/>
  <c r="E58" i="19" s="1"/>
  <c r="D43" i="19"/>
  <c r="D29" i="19" s="1"/>
  <c r="C43" i="19"/>
  <c r="C58" i="19" s="1"/>
  <c r="B43" i="19"/>
  <c r="B58" i="19" s="1"/>
  <c r="E31" i="19"/>
  <c r="D31" i="19"/>
  <c r="C31" i="19"/>
  <c r="E29" i="19"/>
  <c r="E30" i="19" s="1"/>
  <c r="C29" i="19"/>
  <c r="C30" i="19" s="1"/>
  <c r="C575" i="19" l="1"/>
  <c r="C651" i="19"/>
  <c r="C99" i="19"/>
  <c r="E274" i="19"/>
  <c r="E323" i="19"/>
  <c r="C550" i="19"/>
  <c r="B564" i="19"/>
  <c r="C601" i="19"/>
  <c r="C702" i="19"/>
  <c r="C298" i="19"/>
  <c r="C296" i="19"/>
  <c r="C299" i="19" s="1"/>
  <c r="D98" i="19"/>
  <c r="B822" i="19"/>
  <c r="E449" i="19"/>
  <c r="E524" i="19"/>
  <c r="E601" i="19"/>
  <c r="C690" i="19"/>
  <c r="C672" i="19" s="1"/>
  <c r="D702" i="19"/>
  <c r="C742" i="19"/>
  <c r="E778" i="19"/>
  <c r="C59" i="19"/>
  <c r="D138" i="19"/>
  <c r="B171" i="19"/>
  <c r="C174" i="19" s="1"/>
  <c r="D199" i="19"/>
  <c r="D298" i="19"/>
  <c r="C363" i="19"/>
  <c r="B413" i="19"/>
  <c r="D420" i="19"/>
  <c r="D421" i="19" s="1"/>
  <c r="D424" i="19" s="1"/>
  <c r="C463" i="19"/>
  <c r="D470" i="19"/>
  <c r="D471" i="19" s="1"/>
  <c r="D474" i="19" s="1"/>
  <c r="D495" i="19"/>
  <c r="D496" i="19" s="1"/>
  <c r="B513" i="19"/>
  <c r="C524" i="19"/>
  <c r="E550" i="19"/>
  <c r="B421" i="19"/>
  <c r="C423" i="19"/>
  <c r="B471" i="19"/>
  <c r="C473" i="19"/>
  <c r="C121" i="19"/>
  <c r="D124" i="19" s="1"/>
  <c r="D123" i="19"/>
  <c r="C496" i="19"/>
  <c r="C499" i="19" s="1"/>
  <c r="C498" i="19"/>
  <c r="E149" i="19"/>
  <c r="E249" i="19"/>
  <c r="B263" i="19"/>
  <c r="D274" i="19"/>
  <c r="E298" i="19"/>
  <c r="C338" i="19"/>
  <c r="C388" i="19"/>
  <c r="D395" i="19"/>
  <c r="D398" i="19" s="1"/>
  <c r="B438" i="19"/>
  <c r="C513" i="19"/>
  <c r="D550" i="19"/>
  <c r="D549" i="19"/>
  <c r="B589" i="19"/>
  <c r="B640" i="19"/>
  <c r="C665" i="19"/>
  <c r="B716" i="19"/>
  <c r="D313" i="19"/>
  <c r="B29" i="19"/>
  <c r="E73" i="19"/>
  <c r="D174" i="19"/>
  <c r="E199" i="19"/>
  <c r="B213" i="19"/>
  <c r="D220" i="19"/>
  <c r="D223" i="19" s="1"/>
  <c r="C263" i="19"/>
  <c r="E349" i="19"/>
  <c r="B363" i="19"/>
  <c r="D370" i="19"/>
  <c r="C438" i="19"/>
  <c r="C446" i="19"/>
  <c r="C449" i="19" s="1"/>
  <c r="B463" i="19"/>
  <c r="B488" i="19"/>
  <c r="D524" i="19"/>
  <c r="B538" i="19"/>
  <c r="C589" i="19"/>
  <c r="C640" i="19"/>
  <c r="D647" i="19"/>
  <c r="D648" i="19" s="1"/>
  <c r="E651" i="19" s="1"/>
  <c r="C716" i="19"/>
  <c r="C728" i="19"/>
  <c r="E98" i="19"/>
  <c r="B795" i="19"/>
  <c r="E59" i="19"/>
  <c r="D338" i="19"/>
  <c r="B388" i="19"/>
  <c r="C398" i="19"/>
  <c r="C424" i="19"/>
  <c r="D449" i="19"/>
  <c r="E742" i="19"/>
  <c r="D742" i="19"/>
  <c r="D675" i="19"/>
  <c r="D673" i="19"/>
  <c r="C123" i="19"/>
  <c r="D30" i="19"/>
  <c r="D33" i="19" s="1"/>
  <c r="D32" i="19"/>
  <c r="E498" i="19"/>
  <c r="E496" i="19"/>
  <c r="E499" i="19" s="1"/>
  <c r="E33" i="19"/>
  <c r="C71" i="19"/>
  <c r="C74" i="19" s="1"/>
  <c r="C73" i="19"/>
  <c r="E423" i="19"/>
  <c r="E421" i="19"/>
  <c r="D58" i="19"/>
  <c r="D59" i="19" s="1"/>
  <c r="C623" i="19"/>
  <c r="C626" i="19" s="1"/>
  <c r="C625" i="19"/>
  <c r="E625" i="19"/>
  <c r="D625" i="19"/>
  <c r="E675" i="19"/>
  <c r="E673" i="19"/>
  <c r="E753" i="19"/>
  <c r="D753" i="19"/>
  <c r="C751" i="19"/>
  <c r="C754" i="19" s="1"/>
  <c r="C753" i="19"/>
  <c r="E32" i="19"/>
  <c r="D73" i="19"/>
  <c r="C98" i="19"/>
  <c r="C124" i="19"/>
  <c r="D149" i="19"/>
  <c r="C221" i="19"/>
  <c r="C224" i="19" s="1"/>
  <c r="C238" i="19"/>
  <c r="E471" i="19"/>
  <c r="E474" i="19" s="1"/>
  <c r="D571" i="19"/>
  <c r="E574" i="19" s="1"/>
  <c r="D601" i="19"/>
  <c r="D623" i="19"/>
  <c r="D626" i="19" s="1"/>
  <c r="E650" i="19"/>
  <c r="E702" i="19"/>
  <c r="D727" i="19"/>
  <c r="D725" i="19"/>
  <c r="D728" i="19" s="1"/>
  <c r="D778" i="19"/>
  <c r="C795" i="19"/>
  <c r="E71" i="19"/>
  <c r="E74" i="19" s="1"/>
  <c r="D96" i="19"/>
  <c r="D99" i="19" s="1"/>
  <c r="B146" i="19"/>
  <c r="C149" i="19" s="1"/>
  <c r="C148" i="19"/>
  <c r="D499" i="19"/>
  <c r="C794" i="19"/>
  <c r="B793" i="19"/>
  <c r="B775" i="19" s="1"/>
  <c r="C778" i="19" s="1"/>
  <c r="C321" i="19"/>
  <c r="C324" i="19" s="1"/>
  <c r="C323" i="19"/>
  <c r="D323" i="19"/>
  <c r="B370" i="19"/>
  <c r="B371" i="19" s="1"/>
  <c r="C474" i="19"/>
  <c r="C615" i="19"/>
  <c r="D640" i="19"/>
  <c r="D751" i="19"/>
  <c r="E794" i="19"/>
  <c r="D795" i="19"/>
  <c r="B396" i="19"/>
  <c r="C399" i="19" s="1"/>
  <c r="D600" i="19"/>
  <c r="C600" i="19"/>
  <c r="D651" i="19"/>
  <c r="C673" i="19"/>
  <c r="C676" i="19" s="1"/>
  <c r="C675" i="19"/>
  <c r="C776" i="19"/>
  <c r="E795" i="19"/>
  <c r="D221" i="19"/>
  <c r="D224" i="19" s="1"/>
  <c r="D296" i="19"/>
  <c r="D299" i="19" s="1"/>
  <c r="E321" i="19"/>
  <c r="E324" i="19" s="1"/>
  <c r="C371" i="19"/>
  <c r="C374" i="19" s="1"/>
  <c r="E373" i="19"/>
  <c r="C448" i="19"/>
  <c r="D473" i="19"/>
  <c r="D498" i="19"/>
  <c r="C523" i="19"/>
  <c r="E549" i="19"/>
  <c r="E572" i="19"/>
  <c r="C650" i="19"/>
  <c r="D776" i="19"/>
  <c r="C793" i="19"/>
  <c r="E776" i="19"/>
  <c r="D793" i="19"/>
  <c r="E793" i="19"/>
  <c r="E398" i="19" l="1"/>
  <c r="E827" i="19"/>
  <c r="E223" i="19"/>
  <c r="D794" i="19"/>
  <c r="D423" i="19"/>
  <c r="E728" i="19"/>
  <c r="E473" i="19"/>
  <c r="D650" i="19"/>
  <c r="E424" i="19"/>
  <c r="E626" i="19"/>
  <c r="D324" i="19"/>
  <c r="D779" i="19"/>
  <c r="B30" i="19"/>
  <c r="C33" i="19" s="1"/>
  <c r="C32" i="19"/>
  <c r="C373" i="19"/>
  <c r="D754" i="19"/>
  <c r="E299" i="19"/>
  <c r="E676" i="19"/>
  <c r="B59" i="19"/>
  <c r="D371" i="19"/>
  <c r="E374" i="19" s="1"/>
  <c r="D373" i="19"/>
  <c r="E779" i="19"/>
  <c r="D827" i="19"/>
  <c r="E754" i="19"/>
  <c r="D574" i="19"/>
  <c r="D572" i="19"/>
  <c r="D575" i="19" s="1"/>
  <c r="E224" i="19"/>
  <c r="E99" i="19"/>
  <c r="D74" i="19"/>
  <c r="E575" i="19"/>
  <c r="B776" i="19"/>
  <c r="C779" i="19" s="1"/>
  <c r="B794" i="19"/>
  <c r="B827" i="19" s="1"/>
  <c r="D676" i="19"/>
  <c r="C827" i="19"/>
  <c r="D374" i="19" l="1"/>
  <c r="E229" i="18"/>
  <c r="D229" i="18"/>
  <c r="C229" i="18"/>
  <c r="B229" i="18"/>
  <c r="E228" i="18"/>
  <c r="D228" i="18"/>
  <c r="C228" i="18"/>
  <c r="B228" i="18"/>
  <c r="E227" i="18"/>
  <c r="D227" i="18"/>
  <c r="C227" i="18"/>
  <c r="B227" i="18"/>
  <c r="E226" i="18"/>
  <c r="D226" i="18"/>
  <c r="C226" i="18"/>
  <c r="C225" i="18" s="1"/>
  <c r="B226" i="18"/>
  <c r="E225" i="18"/>
  <c r="D225" i="18"/>
  <c r="E224" i="18"/>
  <c r="D224" i="18"/>
  <c r="C224" i="18"/>
  <c r="B224" i="18"/>
  <c r="E223" i="18"/>
  <c r="D223" i="18"/>
  <c r="C223" i="18"/>
  <c r="B223" i="18"/>
  <c r="E222" i="18"/>
  <c r="D222" i="18"/>
  <c r="C222" i="18"/>
  <c r="B222" i="18"/>
  <c r="E221" i="18"/>
  <c r="D221" i="18"/>
  <c r="D220" i="18" s="1"/>
  <c r="C221" i="18"/>
  <c r="B221" i="18"/>
  <c r="E220" i="18"/>
  <c r="C220" i="18"/>
  <c r="B220" i="18"/>
  <c r="E219" i="18"/>
  <c r="D219" i="18"/>
  <c r="C219" i="18"/>
  <c r="B219" i="18"/>
  <c r="E218" i="18"/>
  <c r="D218" i="18"/>
  <c r="C218" i="18"/>
  <c r="B218" i="18"/>
  <c r="E217" i="18"/>
  <c r="D217" i="18"/>
  <c r="C217" i="18"/>
  <c r="B217" i="18"/>
  <c r="E216" i="18"/>
  <c r="D216" i="18"/>
  <c r="C216" i="18"/>
  <c r="B216" i="18"/>
  <c r="E215" i="18"/>
  <c r="D215" i="18"/>
  <c r="C215" i="18"/>
  <c r="B215" i="18"/>
  <c r="E214" i="18"/>
  <c r="D214" i="18"/>
  <c r="C214" i="18"/>
  <c r="B214" i="18"/>
  <c r="E213" i="18"/>
  <c r="D213" i="18"/>
  <c r="C213" i="18"/>
  <c r="B213" i="18"/>
  <c r="E212" i="18"/>
  <c r="D212" i="18"/>
  <c r="C212" i="18"/>
  <c r="B212" i="18"/>
  <c r="E211" i="18"/>
  <c r="D211" i="18"/>
  <c r="C211" i="18"/>
  <c r="B211" i="18"/>
  <c r="E210" i="18"/>
  <c r="D210" i="18"/>
  <c r="C210" i="18"/>
  <c r="B210" i="18"/>
  <c r="E209" i="18"/>
  <c r="D209" i="18"/>
  <c r="C209" i="18"/>
  <c r="B209" i="18"/>
  <c r="E208" i="18"/>
  <c r="D208" i="18"/>
  <c r="C208" i="18"/>
  <c r="B208" i="18"/>
  <c r="E207" i="18"/>
  <c r="D207" i="18"/>
  <c r="C207" i="18"/>
  <c r="B207" i="18"/>
  <c r="E206" i="18"/>
  <c r="D206" i="18"/>
  <c r="C206" i="18"/>
  <c r="B206" i="18"/>
  <c r="E205" i="18"/>
  <c r="D205" i="18"/>
  <c r="C205" i="18"/>
  <c r="B205" i="18"/>
  <c r="E204" i="18"/>
  <c r="D204" i="18"/>
  <c r="C204" i="18"/>
  <c r="B204" i="18"/>
  <c r="E203" i="18"/>
  <c r="D203" i="18"/>
  <c r="C203" i="18"/>
  <c r="B203" i="18"/>
  <c r="E202" i="18"/>
  <c r="D202" i="18"/>
  <c r="C202" i="18"/>
  <c r="B202" i="18"/>
  <c r="E201" i="18"/>
  <c r="D201" i="18"/>
  <c r="C201" i="18"/>
  <c r="B201" i="18"/>
  <c r="E200" i="18"/>
  <c r="D200" i="18"/>
  <c r="C200" i="18"/>
  <c r="B200" i="18"/>
  <c r="E199" i="18"/>
  <c r="D199" i="18"/>
  <c r="C199" i="18"/>
  <c r="B199" i="18"/>
  <c r="E198" i="18"/>
  <c r="E191" i="18"/>
  <c r="D191" i="18"/>
  <c r="C191" i="18"/>
  <c r="B191" i="18"/>
  <c r="E186" i="18"/>
  <c r="E196" i="18" s="1"/>
  <c r="D186" i="18"/>
  <c r="D196" i="18" s="1"/>
  <c r="C186" i="18"/>
  <c r="C196" i="18" s="1"/>
  <c r="B186" i="18"/>
  <c r="B196" i="18" s="1"/>
  <c r="E181" i="18"/>
  <c r="D181" i="18"/>
  <c r="C181" i="18"/>
  <c r="E180" i="18"/>
  <c r="D180" i="18"/>
  <c r="C180" i="18"/>
  <c r="E179" i="18"/>
  <c r="D179" i="18"/>
  <c r="D182" i="18" s="1"/>
  <c r="C179" i="18"/>
  <c r="B179" i="18"/>
  <c r="E165" i="18"/>
  <c r="D165" i="18"/>
  <c r="C165" i="18"/>
  <c r="B165" i="18"/>
  <c r="E160" i="18"/>
  <c r="E170" i="18" s="1"/>
  <c r="D160" i="18"/>
  <c r="D170" i="18" s="1"/>
  <c r="C160" i="18"/>
  <c r="C170" i="18" s="1"/>
  <c r="B160" i="18"/>
  <c r="B170" i="18" s="1"/>
  <c r="E155" i="18"/>
  <c r="D155" i="18"/>
  <c r="C155" i="18"/>
  <c r="E154" i="18"/>
  <c r="D154" i="18"/>
  <c r="C154" i="18"/>
  <c r="E153" i="18"/>
  <c r="D153" i="18"/>
  <c r="C153" i="18"/>
  <c r="B153" i="18"/>
  <c r="E139" i="18"/>
  <c r="D139" i="18"/>
  <c r="C139" i="18"/>
  <c r="B139" i="18"/>
  <c r="E134" i="18"/>
  <c r="E144" i="18" s="1"/>
  <c r="D134" i="18"/>
  <c r="D144" i="18" s="1"/>
  <c r="C134" i="18"/>
  <c r="C144" i="18" s="1"/>
  <c r="B134" i="18"/>
  <c r="B144" i="18" s="1"/>
  <c r="E129" i="18"/>
  <c r="D129" i="18"/>
  <c r="C129" i="18"/>
  <c r="E128" i="18"/>
  <c r="D128" i="18"/>
  <c r="C128" i="18"/>
  <c r="E127" i="18"/>
  <c r="D127" i="18"/>
  <c r="D130" i="18" s="1"/>
  <c r="C127" i="18"/>
  <c r="B127" i="18"/>
  <c r="E113" i="18"/>
  <c r="D113" i="18"/>
  <c r="C113" i="18"/>
  <c r="B113" i="18"/>
  <c r="E108" i="18"/>
  <c r="E118" i="18" s="1"/>
  <c r="D108" i="18"/>
  <c r="D118" i="18" s="1"/>
  <c r="C108" i="18"/>
  <c r="C118" i="18" s="1"/>
  <c r="B108" i="18"/>
  <c r="B118" i="18" s="1"/>
  <c r="E103" i="18"/>
  <c r="D103" i="18"/>
  <c r="C103" i="18"/>
  <c r="E102" i="18"/>
  <c r="D102" i="18"/>
  <c r="C102" i="18"/>
  <c r="E101" i="18"/>
  <c r="E104" i="18" s="1"/>
  <c r="D101" i="18"/>
  <c r="C101" i="18"/>
  <c r="B101" i="18"/>
  <c r="E87" i="18"/>
  <c r="D87" i="18"/>
  <c r="C87" i="18"/>
  <c r="B87" i="18"/>
  <c r="E82" i="18"/>
  <c r="E92" i="18" s="1"/>
  <c r="D82" i="18"/>
  <c r="D92" i="18" s="1"/>
  <c r="C82" i="18"/>
  <c r="C92" i="18" s="1"/>
  <c r="B82" i="18"/>
  <c r="B92" i="18" s="1"/>
  <c r="E77" i="18"/>
  <c r="D77" i="18"/>
  <c r="C77" i="18"/>
  <c r="E76" i="18"/>
  <c r="D76" i="18"/>
  <c r="C76" i="18"/>
  <c r="E75" i="18"/>
  <c r="D75" i="18"/>
  <c r="C75" i="18"/>
  <c r="C78" i="18" s="1"/>
  <c r="B75" i="18"/>
  <c r="E58" i="18"/>
  <c r="D58" i="18"/>
  <c r="D62" i="18" s="1"/>
  <c r="C58" i="18"/>
  <c r="C197" i="18" s="1"/>
  <c r="B58" i="18"/>
  <c r="B62" i="18" s="1"/>
  <c r="E32" i="18"/>
  <c r="D32" i="18"/>
  <c r="C32" i="18"/>
  <c r="E31" i="18"/>
  <c r="D31" i="18"/>
  <c r="C31" i="18"/>
  <c r="E30" i="18"/>
  <c r="D30" i="18"/>
  <c r="D33" i="18" s="1"/>
  <c r="C30" i="18"/>
  <c r="B30" i="18"/>
  <c r="C33" i="18" s="1"/>
  <c r="C156" i="18" l="1"/>
  <c r="D198" i="18"/>
  <c r="E156" i="18"/>
  <c r="E78" i="18"/>
  <c r="C104" i="18"/>
  <c r="B225" i="18"/>
  <c r="B198" i="18" s="1"/>
  <c r="D78" i="18"/>
  <c r="C130" i="18"/>
  <c r="D156" i="18"/>
  <c r="E182" i="18"/>
  <c r="C198" i="18"/>
  <c r="C230" i="18" s="1"/>
  <c r="E33" i="18"/>
  <c r="D104" i="18"/>
  <c r="E130" i="18"/>
  <c r="C182" i="18"/>
  <c r="B197" i="18"/>
  <c r="B230" i="18" s="1"/>
  <c r="E197" i="18"/>
  <c r="E230" i="18" s="1"/>
  <c r="C62" i="18"/>
  <c r="E62" i="18"/>
  <c r="D197" i="18"/>
  <c r="D230" i="18" s="1"/>
  <c r="E373" i="17" l="1"/>
  <c r="D373" i="17"/>
  <c r="C373" i="17"/>
  <c r="B373" i="17"/>
  <c r="E372" i="17"/>
  <c r="D372" i="17"/>
  <c r="C372" i="17"/>
  <c r="B372" i="17"/>
  <c r="E371" i="17"/>
  <c r="D371" i="17"/>
  <c r="C371" i="17"/>
  <c r="B371" i="17"/>
  <c r="E370" i="17"/>
  <c r="E369" i="17" s="1"/>
  <c r="D370" i="17"/>
  <c r="D369" i="17" s="1"/>
  <c r="B370" i="17"/>
  <c r="E368" i="17"/>
  <c r="D368" i="17"/>
  <c r="C368" i="17"/>
  <c r="B368" i="17"/>
  <c r="E367" i="17"/>
  <c r="E364" i="17" s="1"/>
  <c r="D367" i="17"/>
  <c r="C367" i="17"/>
  <c r="B367" i="17"/>
  <c r="E366" i="17"/>
  <c r="D366" i="17"/>
  <c r="C366" i="17"/>
  <c r="B366" i="17"/>
  <c r="E365" i="17"/>
  <c r="D365" i="17"/>
  <c r="C365" i="17"/>
  <c r="B365" i="17"/>
  <c r="D364" i="17"/>
  <c r="C364" i="17"/>
  <c r="E363" i="17"/>
  <c r="D363" i="17"/>
  <c r="C363" i="17"/>
  <c r="B363" i="17"/>
  <c r="E362" i="17"/>
  <c r="D362" i="17"/>
  <c r="C362" i="17"/>
  <c r="B362" i="17"/>
  <c r="C361" i="17"/>
  <c r="B361" i="17"/>
  <c r="E360" i="17"/>
  <c r="D360" i="17"/>
  <c r="C360" i="17"/>
  <c r="B360" i="17"/>
  <c r="E359" i="17"/>
  <c r="D359" i="17"/>
  <c r="D358" i="17" s="1"/>
  <c r="C359" i="17"/>
  <c r="C358" i="17" s="1"/>
  <c r="B359" i="17"/>
  <c r="B358" i="17" s="1"/>
  <c r="E358" i="17"/>
  <c r="E357" i="17"/>
  <c r="D357" i="17"/>
  <c r="C357" i="17"/>
  <c r="B357" i="17"/>
  <c r="E356" i="17"/>
  <c r="D356" i="17"/>
  <c r="C356" i="17"/>
  <c r="C355" i="17" s="1"/>
  <c r="B356" i="17"/>
  <c r="B355" i="17" s="1"/>
  <c r="E355" i="17"/>
  <c r="D355" i="17"/>
  <c r="E354" i="17"/>
  <c r="D354" i="17"/>
  <c r="C354" i="17"/>
  <c r="B354" i="17"/>
  <c r="E353" i="17"/>
  <c r="E352" i="17" s="1"/>
  <c r="D353" i="17"/>
  <c r="C353" i="17"/>
  <c r="B353" i="17"/>
  <c r="B352" i="17" s="1"/>
  <c r="D352" i="17"/>
  <c r="C352" i="17"/>
  <c r="E351" i="17"/>
  <c r="D351" i="17"/>
  <c r="C351" i="17"/>
  <c r="B351" i="17"/>
  <c r="E350" i="17"/>
  <c r="D350" i="17"/>
  <c r="D349" i="17" s="1"/>
  <c r="C350" i="17"/>
  <c r="B350" i="17"/>
  <c r="B349" i="17" s="1"/>
  <c r="E349" i="17"/>
  <c r="C349" i="17"/>
  <c r="E348" i="17"/>
  <c r="D348" i="17"/>
  <c r="C348" i="17"/>
  <c r="B348" i="17"/>
  <c r="E347" i="17"/>
  <c r="E346" i="17" s="1"/>
  <c r="D347" i="17"/>
  <c r="D346" i="17" s="1"/>
  <c r="C347" i="17"/>
  <c r="E345" i="17"/>
  <c r="D345" i="17"/>
  <c r="C345" i="17"/>
  <c r="B345" i="17"/>
  <c r="E344" i="17"/>
  <c r="E343" i="17" s="1"/>
  <c r="D344" i="17"/>
  <c r="C344" i="17"/>
  <c r="C343" i="17" s="1"/>
  <c r="B344" i="17"/>
  <c r="B343" i="17" s="1"/>
  <c r="D343" i="17"/>
  <c r="E334" i="17"/>
  <c r="D334" i="17"/>
  <c r="C334" i="17"/>
  <c r="B334" i="17"/>
  <c r="E329" i="17"/>
  <c r="E339" i="17" s="1"/>
  <c r="E321" i="17" s="1"/>
  <c r="D329" i="17"/>
  <c r="D339" i="17" s="1"/>
  <c r="D321" i="17" s="1"/>
  <c r="C329" i="17"/>
  <c r="C339" i="17" s="1"/>
  <c r="C321" i="17" s="1"/>
  <c r="B329" i="17"/>
  <c r="B339" i="17" s="1"/>
  <c r="B321" i="17" s="1"/>
  <c r="B322" i="17" s="1"/>
  <c r="E323" i="17"/>
  <c r="D323" i="17"/>
  <c r="C323" i="17"/>
  <c r="E309" i="17"/>
  <c r="D309" i="17"/>
  <c r="C309" i="17"/>
  <c r="B309" i="17"/>
  <c r="E304" i="17"/>
  <c r="E314" i="17" s="1"/>
  <c r="E296" i="17" s="1"/>
  <c r="D304" i="17"/>
  <c r="D314" i="17" s="1"/>
  <c r="D296" i="17" s="1"/>
  <c r="C304" i="17"/>
  <c r="C314" i="17" s="1"/>
  <c r="C296" i="17" s="1"/>
  <c r="B304" i="17"/>
  <c r="B314" i="17" s="1"/>
  <c r="B296" i="17" s="1"/>
  <c r="B297" i="17" s="1"/>
  <c r="E298" i="17"/>
  <c r="D298" i="17"/>
  <c r="C298" i="17"/>
  <c r="E284" i="17"/>
  <c r="D284" i="17"/>
  <c r="C284" i="17"/>
  <c r="B284" i="17"/>
  <c r="E279" i="17"/>
  <c r="E289" i="17" s="1"/>
  <c r="E271" i="17" s="1"/>
  <c r="D279" i="17"/>
  <c r="D289" i="17" s="1"/>
  <c r="D271" i="17" s="1"/>
  <c r="C279" i="17"/>
  <c r="C289" i="17" s="1"/>
  <c r="C271" i="17" s="1"/>
  <c r="B279" i="17"/>
  <c r="B289" i="17" s="1"/>
  <c r="B271" i="17" s="1"/>
  <c r="B272" i="17" s="1"/>
  <c r="E273" i="17"/>
  <c r="D273" i="17"/>
  <c r="C273" i="17"/>
  <c r="E258" i="17"/>
  <c r="D258" i="17"/>
  <c r="C258" i="17"/>
  <c r="B258" i="17"/>
  <c r="E253" i="17"/>
  <c r="E263" i="17" s="1"/>
  <c r="D253" i="17"/>
  <c r="D263" i="17" s="1"/>
  <c r="C253" i="17"/>
  <c r="C263" i="17" s="1"/>
  <c r="B253" i="17"/>
  <c r="B263" i="17" s="1"/>
  <c r="E248" i="17"/>
  <c r="D248" i="17"/>
  <c r="E247" i="17"/>
  <c r="D247" i="17"/>
  <c r="C247" i="17"/>
  <c r="E246" i="17"/>
  <c r="D246" i="17"/>
  <c r="C246" i="17"/>
  <c r="B245" i="17"/>
  <c r="C248" i="17" s="1"/>
  <c r="C233" i="17"/>
  <c r="C370" i="17" s="1"/>
  <c r="E232" i="17"/>
  <c r="D232" i="17"/>
  <c r="B232" i="17"/>
  <c r="E227" i="17"/>
  <c r="E237" i="17" s="1"/>
  <c r="D227" i="17"/>
  <c r="D237" i="17" s="1"/>
  <c r="C227" i="17"/>
  <c r="B227" i="17"/>
  <c r="B237" i="17" s="1"/>
  <c r="B219" i="17" s="1"/>
  <c r="E221" i="17"/>
  <c r="D221" i="17"/>
  <c r="C221" i="17"/>
  <c r="E206" i="17"/>
  <c r="D206" i="17"/>
  <c r="C206" i="17"/>
  <c r="B206" i="17"/>
  <c r="E201" i="17"/>
  <c r="D201" i="17"/>
  <c r="D211" i="17" s="1"/>
  <c r="D193" i="17" s="1"/>
  <c r="C201" i="17"/>
  <c r="C211" i="17" s="1"/>
  <c r="C193" i="17" s="1"/>
  <c r="B201" i="17"/>
  <c r="B211" i="17" s="1"/>
  <c r="E195" i="17"/>
  <c r="D195" i="17"/>
  <c r="C195" i="17"/>
  <c r="E181" i="17"/>
  <c r="D181" i="17"/>
  <c r="D168" i="17" s="1"/>
  <c r="D169" i="17" s="1"/>
  <c r="C181" i="17"/>
  <c r="B181" i="17"/>
  <c r="B168" i="17" s="1"/>
  <c r="B169" i="17" s="1"/>
  <c r="E176" i="17"/>
  <c r="E186" i="17" s="1"/>
  <c r="D176" i="17"/>
  <c r="D186" i="17" s="1"/>
  <c r="C176" i="17"/>
  <c r="C186" i="17" s="1"/>
  <c r="B176" i="17"/>
  <c r="B186" i="17" s="1"/>
  <c r="E170" i="17"/>
  <c r="D170" i="17"/>
  <c r="C170" i="17"/>
  <c r="E168" i="17"/>
  <c r="E169" i="17" s="1"/>
  <c r="C168" i="17"/>
  <c r="E156" i="17"/>
  <c r="D156" i="17"/>
  <c r="C156" i="17"/>
  <c r="B156" i="17"/>
  <c r="E151" i="17"/>
  <c r="E161" i="17" s="1"/>
  <c r="E143" i="17" s="1"/>
  <c r="D151" i="17"/>
  <c r="D161" i="17" s="1"/>
  <c r="D143" i="17" s="1"/>
  <c r="C151" i="17"/>
  <c r="C161" i="17" s="1"/>
  <c r="C143" i="17" s="1"/>
  <c r="B151" i="17"/>
  <c r="E145" i="17"/>
  <c r="D145" i="17"/>
  <c r="C145" i="17"/>
  <c r="E131" i="17"/>
  <c r="D131" i="17"/>
  <c r="D102" i="17" s="1"/>
  <c r="C131" i="17"/>
  <c r="B131" i="17"/>
  <c r="E104" i="17"/>
  <c r="D104" i="17"/>
  <c r="C104" i="17"/>
  <c r="B102" i="17"/>
  <c r="B103" i="17" s="1"/>
  <c r="E94" i="17"/>
  <c r="E65" i="17" s="1"/>
  <c r="D94" i="17"/>
  <c r="C94" i="17"/>
  <c r="C65" i="17" s="1"/>
  <c r="C66" i="17" s="1"/>
  <c r="B94" i="17"/>
  <c r="E67" i="17"/>
  <c r="D67" i="17"/>
  <c r="C67" i="17"/>
  <c r="B65" i="17"/>
  <c r="D54" i="17"/>
  <c r="D361" i="17" s="1"/>
  <c r="E51" i="17"/>
  <c r="D51" i="17"/>
  <c r="C51" i="17"/>
  <c r="B51" i="17"/>
  <c r="E42" i="17"/>
  <c r="D42" i="17"/>
  <c r="C42" i="17"/>
  <c r="B42" i="17"/>
  <c r="B40" i="17"/>
  <c r="B347" i="17" s="1"/>
  <c r="B346" i="17" s="1"/>
  <c r="E39" i="17"/>
  <c r="D39" i="17"/>
  <c r="C39" i="17"/>
  <c r="B39" i="17"/>
  <c r="E36" i="17"/>
  <c r="D36" i="17"/>
  <c r="C36" i="17"/>
  <c r="B36" i="17"/>
  <c r="E30" i="17"/>
  <c r="D30" i="17"/>
  <c r="C30" i="17"/>
  <c r="C346" i="17" l="1"/>
  <c r="C68" i="17"/>
  <c r="B161" i="17"/>
  <c r="B143" i="17" s="1"/>
  <c r="B144" i="17" s="1"/>
  <c r="D171" i="17"/>
  <c r="E211" i="17"/>
  <c r="E193" i="17" s="1"/>
  <c r="C232" i="17"/>
  <c r="C237" i="17" s="1"/>
  <c r="C219" i="17" s="1"/>
  <c r="D249" i="17"/>
  <c r="B57" i="17"/>
  <c r="B28" i="17" s="1"/>
  <c r="B364" i="17"/>
  <c r="E249" i="17"/>
  <c r="B369" i="17"/>
  <c r="C57" i="17"/>
  <c r="E54" i="17"/>
  <c r="E361" i="17" s="1"/>
  <c r="C95" i="17"/>
  <c r="E102" i="17"/>
  <c r="E132" i="17" s="1"/>
  <c r="B132" i="17"/>
  <c r="C369" i="17"/>
  <c r="B246" i="17"/>
  <c r="C249" i="17" s="1"/>
  <c r="B95" i="17"/>
  <c r="E171" i="17"/>
  <c r="D103" i="17"/>
  <c r="D324" i="17"/>
  <c r="D322" i="17"/>
  <c r="D194" i="17"/>
  <c r="D196" i="17"/>
  <c r="E219" i="17"/>
  <c r="C272" i="17"/>
  <c r="C275" i="17" s="1"/>
  <c r="C274" i="17"/>
  <c r="D297" i="17"/>
  <c r="D299" i="17"/>
  <c r="E322" i="17"/>
  <c r="E324" i="17"/>
  <c r="E146" i="17"/>
  <c r="E144" i="17"/>
  <c r="D219" i="17"/>
  <c r="C220" i="17"/>
  <c r="C222" i="17"/>
  <c r="C28" i="17"/>
  <c r="C58" i="17" s="1"/>
  <c r="E105" i="17"/>
  <c r="C144" i="17"/>
  <c r="C147" i="17" s="1"/>
  <c r="C146" i="17"/>
  <c r="E194" i="17"/>
  <c r="E196" i="17"/>
  <c r="D272" i="17"/>
  <c r="D274" i="17"/>
  <c r="E299" i="17"/>
  <c r="E297" i="17"/>
  <c r="E66" i="17"/>
  <c r="C194" i="17"/>
  <c r="C297" i="17"/>
  <c r="C300" i="17" s="1"/>
  <c r="C299" i="17"/>
  <c r="D144" i="17"/>
  <c r="D147" i="17" s="1"/>
  <c r="D146" i="17"/>
  <c r="E172" i="17"/>
  <c r="B342" i="17"/>
  <c r="B193" i="17"/>
  <c r="B194" i="17" s="1"/>
  <c r="B220" i="17"/>
  <c r="E274" i="17"/>
  <c r="E272" i="17"/>
  <c r="E275" i="17" s="1"/>
  <c r="C324" i="17"/>
  <c r="C322" i="17"/>
  <c r="C325" i="17" s="1"/>
  <c r="E95" i="17"/>
  <c r="E103" i="17"/>
  <c r="C169" i="17"/>
  <c r="C172" i="17" s="1"/>
  <c r="C342" i="17"/>
  <c r="D132" i="17"/>
  <c r="D57" i="17"/>
  <c r="D342" i="17" s="1"/>
  <c r="D65" i="17"/>
  <c r="C102" i="17"/>
  <c r="D105" i="17" s="1"/>
  <c r="C171" i="17"/>
  <c r="B66" i="17"/>
  <c r="C69" i="17" s="1"/>
  <c r="E57" i="17"/>
  <c r="D275" i="17" l="1"/>
  <c r="B29" i="17"/>
  <c r="B341" i="17"/>
  <c r="B374" i="17" s="1"/>
  <c r="D300" i="17"/>
  <c r="C223" i="17"/>
  <c r="E106" i="17"/>
  <c r="D325" i="17"/>
  <c r="E197" i="17"/>
  <c r="B58" i="17"/>
  <c r="E28" i="17"/>
  <c r="D68" i="17"/>
  <c r="D66" i="17"/>
  <c r="D69" i="17" s="1"/>
  <c r="D172" i="17"/>
  <c r="C31" i="17"/>
  <c r="C29" i="17"/>
  <c r="C32" i="17" s="1"/>
  <c r="D28" i="17"/>
  <c r="C132" i="17"/>
  <c r="C197" i="17"/>
  <c r="E300" i="17"/>
  <c r="C341" i="17"/>
  <c r="C374" i="17" s="1"/>
  <c r="D220" i="17"/>
  <c r="D223" i="17" s="1"/>
  <c r="D222" i="17"/>
  <c r="E325" i="17"/>
  <c r="D197" i="17"/>
  <c r="E68" i="17"/>
  <c r="E342" i="17"/>
  <c r="C103" i="17"/>
  <c r="C106" i="17" s="1"/>
  <c r="C105" i="17"/>
  <c r="D95" i="17"/>
  <c r="C196" i="17"/>
  <c r="E147" i="17"/>
  <c r="E341" i="17"/>
  <c r="E220" i="17"/>
  <c r="E223" i="17" s="1"/>
  <c r="E222" i="17"/>
  <c r="E374" i="17" l="1"/>
  <c r="E69" i="17"/>
  <c r="D29" i="17"/>
  <c r="D32" i="17" s="1"/>
  <c r="D31" i="17"/>
  <c r="E29" i="17"/>
  <c r="E31" i="17"/>
  <c r="D341" i="17"/>
  <c r="D374" i="17" s="1"/>
  <c r="D58" i="17"/>
  <c r="E58" i="17"/>
  <c r="D106" i="17"/>
  <c r="E32" i="17" l="1"/>
  <c r="E400" i="15"/>
  <c r="D400" i="15"/>
  <c r="C400" i="15"/>
  <c r="B400" i="15"/>
  <c r="E399" i="15"/>
  <c r="D399" i="15"/>
  <c r="C399" i="15"/>
  <c r="B399" i="15"/>
  <c r="E398" i="15"/>
  <c r="D398" i="15"/>
  <c r="C398" i="15"/>
  <c r="B398" i="15"/>
  <c r="B396"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1" i="15"/>
  <c r="D371" i="15"/>
  <c r="C371" i="15"/>
  <c r="B371" i="15"/>
  <c r="E370" i="15"/>
  <c r="D370" i="15"/>
  <c r="C370" i="15"/>
  <c r="B370" i="15"/>
  <c r="B369" i="15"/>
  <c r="B368" i="15"/>
  <c r="E356" i="15"/>
  <c r="E366" i="15" s="1"/>
  <c r="D356" i="15"/>
  <c r="D366" i="15" s="1"/>
  <c r="C356" i="15"/>
  <c r="C366" i="15" s="1"/>
  <c r="B356" i="15"/>
  <c r="B366" i="15" s="1"/>
  <c r="E351" i="15"/>
  <c r="D351" i="15"/>
  <c r="C351" i="15"/>
  <c r="E350" i="15"/>
  <c r="D350" i="15"/>
  <c r="C350" i="15"/>
  <c r="E349" i="15"/>
  <c r="D349" i="15"/>
  <c r="C349" i="15"/>
  <c r="C352" i="15" s="1"/>
  <c r="B349" i="15"/>
  <c r="E331" i="15"/>
  <c r="E341" i="15" s="1"/>
  <c r="D331" i="15"/>
  <c r="D341" i="15" s="1"/>
  <c r="C331" i="15"/>
  <c r="C341" i="15" s="1"/>
  <c r="B331" i="15"/>
  <c r="B341" i="15" s="1"/>
  <c r="E326" i="15"/>
  <c r="D326" i="15"/>
  <c r="C326" i="15"/>
  <c r="E325" i="15"/>
  <c r="D325" i="15"/>
  <c r="C325" i="15"/>
  <c r="E324" i="15"/>
  <c r="D324" i="15"/>
  <c r="C324" i="15"/>
  <c r="B324" i="15"/>
  <c r="E306" i="15"/>
  <c r="E316" i="15" s="1"/>
  <c r="D306" i="15"/>
  <c r="D316" i="15" s="1"/>
  <c r="C306" i="15"/>
  <c r="C316" i="15" s="1"/>
  <c r="B306" i="15"/>
  <c r="B316" i="15" s="1"/>
  <c r="E301" i="15"/>
  <c r="D301" i="15"/>
  <c r="C301" i="15"/>
  <c r="E300" i="15"/>
  <c r="D300" i="15"/>
  <c r="C300" i="15"/>
  <c r="E299" i="15"/>
  <c r="D299" i="15"/>
  <c r="D302" i="15" s="1"/>
  <c r="C299" i="15"/>
  <c r="B299" i="15"/>
  <c r="E281" i="15"/>
  <c r="E291" i="15" s="1"/>
  <c r="D281" i="15"/>
  <c r="D291" i="15" s="1"/>
  <c r="C281" i="15"/>
  <c r="C291" i="15" s="1"/>
  <c r="B281" i="15"/>
  <c r="B291" i="15" s="1"/>
  <c r="E276" i="15"/>
  <c r="D276" i="15"/>
  <c r="C276" i="15"/>
  <c r="E275" i="15"/>
  <c r="D275" i="15"/>
  <c r="C275" i="15"/>
  <c r="E274" i="15"/>
  <c r="D274" i="15"/>
  <c r="D277" i="15" s="1"/>
  <c r="C274" i="15"/>
  <c r="B274" i="15"/>
  <c r="E256" i="15"/>
  <c r="E266" i="15" s="1"/>
  <c r="D256" i="15"/>
  <c r="D266" i="15" s="1"/>
  <c r="C256" i="15"/>
  <c r="C266" i="15" s="1"/>
  <c r="B256" i="15"/>
  <c r="B266" i="15" s="1"/>
  <c r="E251" i="15"/>
  <c r="D251" i="15"/>
  <c r="C251" i="15"/>
  <c r="E250" i="15"/>
  <c r="D250" i="15"/>
  <c r="C250" i="15"/>
  <c r="E249" i="15"/>
  <c r="D249" i="15"/>
  <c r="D252" i="15" s="1"/>
  <c r="C249" i="15"/>
  <c r="B249" i="15"/>
  <c r="E231" i="15"/>
  <c r="E241" i="15" s="1"/>
  <c r="D231" i="15"/>
  <c r="D241" i="15" s="1"/>
  <c r="C231" i="15"/>
  <c r="C241" i="15" s="1"/>
  <c r="B231" i="15"/>
  <c r="B241" i="15" s="1"/>
  <c r="E226" i="15"/>
  <c r="D226" i="15"/>
  <c r="C226" i="15"/>
  <c r="E225" i="15"/>
  <c r="D225" i="15"/>
  <c r="C225" i="15"/>
  <c r="E224" i="15"/>
  <c r="D224" i="15"/>
  <c r="C224" i="15"/>
  <c r="B224" i="15"/>
  <c r="E206" i="15"/>
  <c r="E216" i="15" s="1"/>
  <c r="D206" i="15"/>
  <c r="D216" i="15" s="1"/>
  <c r="C206" i="15"/>
  <c r="C216" i="15" s="1"/>
  <c r="B206" i="15"/>
  <c r="B216" i="15" s="1"/>
  <c r="E201" i="15"/>
  <c r="D201" i="15"/>
  <c r="C201" i="15"/>
  <c r="E200" i="15"/>
  <c r="D200" i="15"/>
  <c r="C200" i="15"/>
  <c r="E199" i="15"/>
  <c r="D199" i="15"/>
  <c r="D202" i="15" s="1"/>
  <c r="C199" i="15"/>
  <c r="B199" i="15"/>
  <c r="B191" i="15"/>
  <c r="E187" i="15"/>
  <c r="E397" i="15" s="1"/>
  <c r="D187" i="15"/>
  <c r="D397" i="15" s="1"/>
  <c r="C187" i="15"/>
  <c r="C397" i="15" s="1"/>
  <c r="E186" i="15"/>
  <c r="D186" i="15"/>
  <c r="D191" i="15" s="1"/>
  <c r="D173" i="15" s="1"/>
  <c r="C186" i="15"/>
  <c r="C191" i="15" s="1"/>
  <c r="C173" i="15" s="1"/>
  <c r="E175" i="15"/>
  <c r="D175" i="15"/>
  <c r="C175" i="15"/>
  <c r="B174" i="15"/>
  <c r="E156" i="15"/>
  <c r="E166" i="15" s="1"/>
  <c r="D156" i="15"/>
  <c r="D166" i="15" s="1"/>
  <c r="C156" i="15"/>
  <c r="C166" i="15" s="1"/>
  <c r="B156" i="15"/>
  <c r="B166" i="15" s="1"/>
  <c r="E151" i="15"/>
  <c r="D151" i="15"/>
  <c r="C151" i="15"/>
  <c r="E150" i="15"/>
  <c r="D150" i="15"/>
  <c r="C150" i="15"/>
  <c r="E149" i="15"/>
  <c r="D149" i="15"/>
  <c r="D152" i="15" s="1"/>
  <c r="C149" i="15"/>
  <c r="C152" i="15" s="1"/>
  <c r="B149" i="15"/>
  <c r="E131" i="15"/>
  <c r="E141" i="15" s="1"/>
  <c r="D131" i="15"/>
  <c r="D141" i="15" s="1"/>
  <c r="C131" i="15"/>
  <c r="C141" i="15" s="1"/>
  <c r="B131" i="15"/>
  <c r="B141" i="15" s="1"/>
  <c r="E126" i="15"/>
  <c r="D126" i="15"/>
  <c r="C126" i="15"/>
  <c r="E125" i="15"/>
  <c r="D125" i="15"/>
  <c r="C125" i="15"/>
  <c r="E124" i="15"/>
  <c r="D124" i="15"/>
  <c r="D127" i="15" s="1"/>
  <c r="C124" i="15"/>
  <c r="C127" i="15" s="1"/>
  <c r="B124" i="15"/>
  <c r="B112" i="15"/>
  <c r="B397" i="15" s="1"/>
  <c r="E111" i="15"/>
  <c r="D111" i="15"/>
  <c r="C111" i="15"/>
  <c r="E106" i="15"/>
  <c r="E116" i="15" s="1"/>
  <c r="D106" i="15"/>
  <c r="D116" i="15" s="1"/>
  <c r="C106" i="15"/>
  <c r="C116" i="15" s="1"/>
  <c r="B106" i="15"/>
  <c r="B116" i="15" s="1"/>
  <c r="E101" i="15"/>
  <c r="D101" i="15"/>
  <c r="C101" i="15"/>
  <c r="E100" i="15"/>
  <c r="D100" i="15"/>
  <c r="C100" i="15"/>
  <c r="E99" i="15"/>
  <c r="E102" i="15" s="1"/>
  <c r="D99" i="15"/>
  <c r="C99" i="15"/>
  <c r="B99" i="15"/>
  <c r="E79" i="15"/>
  <c r="E89" i="15" s="1"/>
  <c r="D79" i="15"/>
  <c r="D89" i="15" s="1"/>
  <c r="C79" i="15"/>
  <c r="C89" i="15" s="1"/>
  <c r="B79" i="15"/>
  <c r="B89" i="15" s="1"/>
  <c r="E74" i="15"/>
  <c r="D74" i="15"/>
  <c r="C74" i="15"/>
  <c r="E73" i="15"/>
  <c r="D73" i="15"/>
  <c r="C73" i="15"/>
  <c r="E72" i="15"/>
  <c r="D72" i="15"/>
  <c r="C72" i="15"/>
  <c r="C75" i="15" s="1"/>
  <c r="B72" i="15"/>
  <c r="E59" i="15"/>
  <c r="E60" i="15" s="1"/>
  <c r="D59" i="15"/>
  <c r="D60" i="15" s="1"/>
  <c r="C59" i="15"/>
  <c r="C60" i="15" s="1"/>
  <c r="B59" i="15"/>
  <c r="B60" i="15" s="1"/>
  <c r="E33" i="15"/>
  <c r="D33" i="15"/>
  <c r="C33" i="15"/>
  <c r="E32" i="15"/>
  <c r="D32" i="15"/>
  <c r="C32" i="15"/>
  <c r="E31" i="15"/>
  <c r="D31" i="15"/>
  <c r="C31" i="15"/>
  <c r="C34" i="15" s="1"/>
  <c r="B31" i="15"/>
  <c r="D34" i="15" l="1"/>
  <c r="D102" i="15"/>
  <c r="E277" i="15"/>
  <c r="C302" i="15"/>
  <c r="E152" i="15"/>
  <c r="C227" i="15"/>
  <c r="E302" i="15"/>
  <c r="C327" i="15"/>
  <c r="E352" i="15"/>
  <c r="D327" i="15"/>
  <c r="E396" i="15"/>
  <c r="E369" i="15" s="1"/>
  <c r="E227" i="15"/>
  <c r="D75" i="15"/>
  <c r="E191" i="15"/>
  <c r="E173" i="15" s="1"/>
  <c r="E202" i="15"/>
  <c r="C252" i="15"/>
  <c r="D352" i="15"/>
  <c r="E75" i="15"/>
  <c r="C102" i="15"/>
  <c r="B401" i="15"/>
  <c r="E34" i="15"/>
  <c r="E127" i="15"/>
  <c r="C202" i="15"/>
  <c r="D227" i="15"/>
  <c r="E252" i="15"/>
  <c r="C277" i="15"/>
  <c r="E327" i="15"/>
  <c r="E176" i="15"/>
  <c r="E174" i="15"/>
  <c r="C368" i="15"/>
  <c r="C174" i="15"/>
  <c r="C177" i="15" s="1"/>
  <c r="C176" i="15"/>
  <c r="D368" i="15"/>
  <c r="D176" i="15"/>
  <c r="D174" i="15"/>
  <c r="D177" i="15" s="1"/>
  <c r="C396" i="15"/>
  <c r="C369" i="15" s="1"/>
  <c r="D396" i="15"/>
  <c r="D369" i="15" s="1"/>
  <c r="D401" i="15" l="1"/>
  <c r="E368" i="15"/>
  <c r="E401" i="15" s="1"/>
  <c r="C401" i="15"/>
  <c r="E177" i="15"/>
</calcChain>
</file>

<file path=xl/comments1.xml><?xml version="1.0" encoding="utf-8"?>
<comments xmlns="http://schemas.openxmlformats.org/spreadsheetml/2006/main">
  <authors>
    <author>Anila Cenameti</author>
    <author>Agis</author>
  </authors>
  <commentList>
    <comment ref="E89" authorId="0" shapeId="0">
      <text>
        <r>
          <rPr>
            <b/>
            <sz val="9"/>
            <color indexed="81"/>
            <rFont val="Tahoma"/>
            <family val="2"/>
            <charset val="238"/>
          </rPr>
          <t>Anila Cenameti:</t>
        </r>
        <r>
          <rPr>
            <sz val="9"/>
            <color indexed="81"/>
            <rFont val="Tahoma"/>
            <family val="2"/>
            <charset val="238"/>
          </rPr>
          <t xml:space="preserve">
te hiqet nga totali I korrenteve
</t>
        </r>
      </text>
    </comment>
    <comment ref="D5202" authorId="1" shapeId="0">
      <text>
        <r>
          <rPr>
            <b/>
            <sz val="8"/>
            <color indexed="81"/>
            <rFont val="Tahoma"/>
            <family val="2"/>
          </rPr>
          <t>Agis:</t>
        </r>
        <r>
          <rPr>
            <sz val="8"/>
            <color indexed="81"/>
            <rFont val="Tahoma"/>
            <family val="2"/>
          </rPr>
          <t xml:space="preserve">
Projekti eshte I pezulluar. Pas marrjes se vendimeve perkatese do te kemi dhe detajimin per vitet ne vazhdim</t>
        </r>
      </text>
    </comment>
  </commentList>
</comments>
</file>

<file path=xl/sharedStrings.xml><?xml version="1.0" encoding="utf-8"?>
<sst xmlns="http://schemas.openxmlformats.org/spreadsheetml/2006/main" count="24343" uniqueCount="2351">
  <si>
    <t xml:space="preserve">600. Pagat </t>
  </si>
  <si>
    <t xml:space="preserve">602. Mallrat dhe shërbimet </t>
  </si>
  <si>
    <t xml:space="preserve">603. Subvencionet </t>
  </si>
  <si>
    <t xml:space="preserve">606. Transferta për familjet dhe individët </t>
  </si>
  <si>
    <t>Kodi i Programit</t>
  </si>
  <si>
    <t>Buxheti</t>
  </si>
  <si>
    <t>Parashikimi</t>
  </si>
  <si>
    <t>Përshkrimi i Programit</t>
  </si>
  <si>
    <t>Sasia</t>
  </si>
  <si>
    <t>Përshkrimi i Produktit:</t>
  </si>
  <si>
    <t>Qëllimet e Politikës së Programit</t>
  </si>
  <si>
    <t>Treguesit e Performancës në nivel Qëllimi</t>
  </si>
  <si>
    <t>Objektivi 1 i Politikës së Programit</t>
  </si>
  <si>
    <t>Treguesit e Performancës për Objektivin 1</t>
  </si>
  <si>
    <t>Njësia Matëse</t>
  </si>
  <si>
    <t>Kosto totale (në mijë lekë)</t>
  </si>
  <si>
    <t xml:space="preserve">Ndryshimi në % i Sasisë  </t>
  </si>
  <si>
    <t xml:space="preserve">Ndryshimi në % i kostos totale  </t>
  </si>
  <si>
    <t>Ndryshimi në % i kostos për njësi</t>
  </si>
  <si>
    <t>Emërtimi i Programit Buxhetor</t>
  </si>
  <si>
    <t>…</t>
  </si>
  <si>
    <t>Kosto për njësi (në mijë lekë)</t>
  </si>
  <si>
    <t>604. Transferta të brendshme</t>
  </si>
  <si>
    <t>605. Transferta të jashtme</t>
  </si>
  <si>
    <t>Programi Buxhetor Afatmesëm</t>
  </si>
  <si>
    <t>Vlera e Synuar</t>
  </si>
  <si>
    <t>Produkti 1</t>
  </si>
  <si>
    <t>Emërtimi i Treguesit 1</t>
  </si>
  <si>
    <t>Vlera Bazë</t>
  </si>
  <si>
    <t>Emërtimi i Treguesit 2</t>
  </si>
  <si>
    <t>Emërtimi i Treguesit x (shto tregues sipas rastit)</t>
  </si>
  <si>
    <t>601. Sigurimet Shoqërore dhe Shendetësore</t>
  </si>
  <si>
    <t>Produktet për Objektivin 1</t>
  </si>
  <si>
    <t>Kosto totale e produktit 1</t>
  </si>
  <si>
    <r>
      <t xml:space="preserve">Detajimi i Kostos Totale të </t>
    </r>
    <r>
      <rPr>
        <b/>
        <sz val="8"/>
        <color rgb="FFFF0000"/>
        <rFont val="Garamond"/>
        <family val="1"/>
      </rPr>
      <t>Produktit 1</t>
    </r>
    <r>
      <rPr>
        <b/>
        <sz val="8"/>
        <color theme="1"/>
        <rFont val="Garamond"/>
        <family val="1"/>
      </rPr>
      <t xml:space="preserve"> sipas Artikujve Ekonomikë</t>
    </r>
  </si>
  <si>
    <t>Kontroll</t>
  </si>
  <si>
    <t>Trend rrites</t>
  </si>
  <si>
    <t>Kapitulli 01</t>
  </si>
  <si>
    <t>Kapitulli 05</t>
  </si>
  <si>
    <t>Punonjes te administrates se Drejtorise se Pergjithshme Detare</t>
  </si>
  <si>
    <t>04540</t>
  </si>
  <si>
    <t xml:space="preserve">numer </t>
  </si>
  <si>
    <t>04430</t>
  </si>
  <si>
    <t>Nxitja e rritjes së sektorit përmes promovimit dhe inkurajimit të zbulimit të burimeve të reja potenciale mineralmbajtëse, përmes kompanive vendase e të huaja, të vogla dhe të mesme. Nxitja dhe inkurajimi i ndërtimit të objekteve të përpunimit të mineraleve.Realizimi në vazhdimësi i funksioneve të mbikëqyrjes së shfrytëzimit racional e efektiv të pasurive minerale, monitorimit minerar dhe të fenomeneve të postshfrytëzimit, rritja e kontrollit për rehabilitimin minerar.  Permiresimi i transparences së biznesit në industrinë nxjerrëse, në mënyrë që te ardhurat nga ky biznes të kontribuojnë më shumë në zhvillimin e vendit.</t>
  </si>
  <si>
    <t>Shfrytëzimi me eficencë i burimeve natyrore minerare nga shoqëritë e licensuara për këtë veprimtari nëpërmjet zbatimit të kushteve tekniko - profesionale dhe mjedisore sipas standarteve europiane</t>
  </si>
  <si>
    <t xml:space="preserve">Shpenzimet Korrente* </t>
  </si>
  <si>
    <t>Administrate funksionale per aktivitetin e Sherbimit Gjeologjik Shqiptar</t>
  </si>
  <si>
    <t>04520</t>
  </si>
  <si>
    <t xml:space="preserve">Fuqizimi i funksionit menaxhues, në funksion të implementimit të sukseshëm të programit, konform kërkesave të kuadrit ligjor në fuqi. </t>
  </si>
  <si>
    <t>Kosto totale e produktit 2</t>
  </si>
  <si>
    <t>Kosto totale e produktit 3</t>
  </si>
  <si>
    <t>Menaxhimi i Mbetjeve  Urbane</t>
  </si>
  <si>
    <t>06220</t>
  </si>
  <si>
    <t xml:space="preserve">Sigurimi i menaxhimit gjithëpërfshirës dhe strategjik për menaxhimin e integruar të mbetjeve të ngurta , nëpërmjet përmirësimit të infrastrukturës për trajtimin e mbetjeve të ngurta  shtëpiake. </t>
  </si>
  <si>
    <t>Ngritja e një sistemi modern dhe efektiv të menaxhimit të integruar të mbetjeve që kontribuon,  mbrojtjen dhe ruajtjen e mjedisit,mbrojtjen e shëndetit të njeriut, dhe mbështet përdorimin racional të burimeve natyrore.</t>
  </si>
  <si>
    <t>Norma e ndotjes se ajrit.</t>
  </si>
  <si>
    <t>45 μg/m3</t>
  </si>
  <si>
    <t>40 μg/m3</t>
  </si>
  <si>
    <t>% e mbetjeve të trajtuara me standarte  kundrejt sasisë totale të mbetjeve të prodhuara.</t>
  </si>
  <si>
    <t>% e mbetjeve të trajtuara me standarte ne lendfille kundrejt sasisë totale të mbetjeve të prodhuara.</t>
  </si>
  <si>
    <t>% e mbetjeve të rikuperuara kundrejt sasisë totale të mbetjeve të prodhuara.</t>
  </si>
  <si>
    <t>Numri i impianteve rajonalë të trajtimit të mbetjeve të ndërtuara kundrejt numrit total të nevojshëm për trajtimin e gjithë mbetjeve të prodhuara.</t>
  </si>
  <si>
    <t>4/10</t>
  </si>
  <si>
    <t>5/10</t>
  </si>
  <si>
    <t>6/10</t>
  </si>
  <si>
    <t xml:space="preserve">Impianti i prodhimit të energjisë nga mbetjet në Tiranë
</t>
  </si>
  <si>
    <t>Incenerator i ndërtuar</t>
  </si>
  <si>
    <t>Copë</t>
  </si>
  <si>
    <t xml:space="preserve">Hartimi i politikave të përshtatshme dhe angazhimi i fondeve të mjaftueshme për të përmirësuar dhënien e shërbimeve të ujësjellësit dhe të kanalizimeve, dhe për të ecur në mënyrë të qëndrueshme drejt përputhjes me standardet e Bashkimit Europian dhe me objektivin e zhvillimit të mijëvjeçarit për qëndrueshmëri. </t>
  </si>
  <si>
    <t>Perqindja e mbulimit te KTO me te ardhurat</t>
  </si>
  <si>
    <t>Produkti 2</t>
  </si>
  <si>
    <t>Kosto totale e produktit X</t>
  </si>
  <si>
    <t>Kapitulli 03</t>
  </si>
  <si>
    <t>Kapitulli 04</t>
  </si>
  <si>
    <t>Totali i shpenzimeve të Programit sipas produkteve*****</t>
  </si>
  <si>
    <t>Totali i shpenzimeve të Programit sipas artikujve*****</t>
  </si>
  <si>
    <t>Kapitull 05</t>
  </si>
  <si>
    <t>230. Aktivet e patrupëzuara</t>
  </si>
  <si>
    <t>Kapitulli 02</t>
  </si>
  <si>
    <t>231. Aktivet e trupëzuara</t>
  </si>
  <si>
    <t>Planifikimi Urban</t>
  </si>
  <si>
    <t>06180</t>
  </si>
  <si>
    <t xml:space="preserve">
Ky program harton, mbështet dhe zbaton procese dhe politika për planifikimin dhe zhvillimin e qëndrueshëm urban, kontrollin e territorit, mbetjet urbane, si dhe mbështet zhvillimin e vendit në nivel rajoni, sipas fushave të përgjegjësisë; harton, mbështet, financon dhe zbaton projekte në fushat e mësipërme.
</t>
  </si>
  <si>
    <t>Zhvillimi i qëndrueshëm dhe i balancuar i territorit</t>
  </si>
  <si>
    <t>Menaxhim i mbetjeve të ngurta Urbane</t>
  </si>
  <si>
    <t>Administratë funksionale për realizimin e politikave të Planifikimit Urban</t>
  </si>
  <si>
    <t xml:space="preserve">Sigurimi i shërbimeve bazë për realizimin efektiv të përgjegjësive funksionale të institucioneve të varësisë per realizimin e politikave të zhvillimit urban </t>
  </si>
  <si>
    <t>numër punonjësish</t>
  </si>
  <si>
    <t>Transporti Ajror</t>
  </si>
  <si>
    <t>04560</t>
  </si>
  <si>
    <t>Numri i investigimeve të kryera</t>
  </si>
  <si>
    <t xml:space="preserve">Forcimi i kapaciteteve administrative te Organit Kombëtar të Incidenteve/Aksidenteve ajrore dhe rritja e standarteve dhe performancës së punës se tyre. </t>
  </si>
  <si>
    <t>Numri i raporteve të investigimit</t>
  </si>
  <si>
    <t>Investigime të kryera nga OKIIA</t>
  </si>
  <si>
    <t>Investigime lidhur me parandalimin e incidenteve dhe aksidenteve ajrore</t>
  </si>
  <si>
    <t>Transporti Hekurudhor</t>
  </si>
  <si>
    <t>04550</t>
  </si>
  <si>
    <t>Integrimi i Sistemit Hekurudhor Shqiptar me atë Rajonal dhe Evropian në nivel administrativ dhe nivel tekniko-funksional.</t>
  </si>
  <si>
    <t xml:space="preserve">Inspektime te kryera </t>
  </si>
  <si>
    <t>01110</t>
  </si>
  <si>
    <t>Produkti 3</t>
  </si>
  <si>
    <t>numer</t>
  </si>
  <si>
    <t>Shpenzimet Kapitale***</t>
  </si>
  <si>
    <t>Kategoria 1: Shpenzimet Administrative Kapitale</t>
  </si>
  <si>
    <t>Kodi i Projektit të Investimeve****</t>
  </si>
  <si>
    <t>Kodi i Projektit sipas listes se investimeve</t>
  </si>
  <si>
    <t>M063701</t>
  </si>
  <si>
    <t xml:space="preserve">230. Aktive të patrupëzuara </t>
  </si>
  <si>
    <t>Kapitull 02</t>
  </si>
  <si>
    <t xml:space="preserve">231. Aktive të trupëzuara </t>
  </si>
  <si>
    <t>Kategoria 2: Shpenzimet Administrative Kapitale</t>
  </si>
  <si>
    <t>M064044</t>
  </si>
  <si>
    <r>
      <t xml:space="preserve">Detajimi i Kostos Totale të </t>
    </r>
    <r>
      <rPr>
        <b/>
        <sz val="8"/>
        <color rgb="FFFF0000"/>
        <rFont val="Garamond"/>
        <family val="1"/>
      </rPr>
      <t>Produktit 2</t>
    </r>
    <r>
      <rPr>
        <b/>
        <sz val="8"/>
        <color theme="1"/>
        <rFont val="Garamond"/>
        <family val="1"/>
      </rPr>
      <t xml:space="preserve"> sipas Artikujve Ekonomikë</t>
    </r>
  </si>
  <si>
    <r>
      <t xml:space="preserve">Detajimi i Kostos Totale të </t>
    </r>
    <r>
      <rPr>
        <b/>
        <sz val="8"/>
        <color rgb="FFFF0000"/>
        <rFont val="Garamond"/>
        <family val="1"/>
      </rPr>
      <t>Produktit 3</t>
    </r>
    <r>
      <rPr>
        <b/>
        <sz val="8"/>
        <color theme="1"/>
        <rFont val="Garamond"/>
        <family val="1"/>
      </rPr>
      <t xml:space="preserve"> sipas Artikujve Ekonomikë</t>
    </r>
  </si>
  <si>
    <t>Produkti 4</t>
  </si>
  <si>
    <t>projekt</t>
  </si>
  <si>
    <r>
      <t xml:space="preserve">Detajimi i Kostos Totale të </t>
    </r>
    <r>
      <rPr>
        <b/>
        <sz val="8"/>
        <color rgb="FFFF0000"/>
        <rFont val="Garamond"/>
        <family val="1"/>
      </rPr>
      <t>Produktit 4</t>
    </r>
    <r>
      <rPr>
        <b/>
        <sz val="8"/>
        <color theme="1"/>
        <rFont val="Garamond"/>
        <family val="1"/>
      </rPr>
      <t xml:space="preserve"> sipas Artikujve Ekonomikë</t>
    </r>
  </si>
  <si>
    <t>Kosto totale e produktit 4</t>
  </si>
  <si>
    <t>Produkti 5</t>
  </si>
  <si>
    <r>
      <t xml:space="preserve">Detajimi i Kostos Totale të </t>
    </r>
    <r>
      <rPr>
        <b/>
        <sz val="8"/>
        <color rgb="FFFF0000"/>
        <rFont val="Garamond"/>
        <family val="1"/>
      </rPr>
      <t xml:space="preserve">Produktit 5 </t>
    </r>
    <r>
      <rPr>
        <b/>
        <sz val="8"/>
        <color theme="1"/>
        <rFont val="Garamond"/>
        <family val="1"/>
      </rPr>
      <t>sipas Artikujve Ekonomikë</t>
    </r>
  </si>
  <si>
    <t>Kosto totale e produktit 5</t>
  </si>
  <si>
    <t>Produkti 6</t>
  </si>
  <si>
    <t>Blerje autoveture</t>
  </si>
  <si>
    <t>cope</t>
  </si>
  <si>
    <r>
      <t xml:space="preserve">Detajimi i Kostos Totale të </t>
    </r>
    <r>
      <rPr>
        <b/>
        <sz val="8"/>
        <color rgb="FFFF0000"/>
        <rFont val="Garamond"/>
        <family val="1"/>
      </rPr>
      <t>Produktit 6</t>
    </r>
    <r>
      <rPr>
        <b/>
        <sz val="8"/>
        <color theme="1"/>
        <rFont val="Garamond"/>
        <family val="1"/>
      </rPr>
      <t xml:space="preserve"> sipas Artikujve Ekonomikë</t>
    </r>
  </si>
  <si>
    <t>Kosto totale e produktit 6</t>
  </si>
  <si>
    <t>Produkti 7</t>
  </si>
  <si>
    <t xml:space="preserve">cope </t>
  </si>
  <si>
    <r>
      <t xml:space="preserve">Detajimi i Kostos Totale të </t>
    </r>
    <r>
      <rPr>
        <b/>
        <sz val="8"/>
        <color rgb="FFFF0000"/>
        <rFont val="Garamond"/>
        <family val="1"/>
      </rPr>
      <t>Produktit 7</t>
    </r>
    <r>
      <rPr>
        <b/>
        <sz val="8"/>
        <color theme="1"/>
        <rFont val="Garamond"/>
        <family val="1"/>
      </rPr>
      <t xml:space="preserve"> sipas Artikujve Ekonomikë</t>
    </r>
  </si>
  <si>
    <t>Kosto totale e produktit 7</t>
  </si>
  <si>
    <t>Produkti 8</t>
  </si>
  <si>
    <t>Sistem sinjalizimi</t>
  </si>
  <si>
    <r>
      <t xml:space="preserve">Detajimi i Kostos Totale të </t>
    </r>
    <r>
      <rPr>
        <b/>
        <sz val="8"/>
        <color rgb="FFFF0000"/>
        <rFont val="Garamond"/>
        <family val="1"/>
      </rPr>
      <t xml:space="preserve">Produktit 8 </t>
    </r>
    <r>
      <rPr>
        <b/>
        <sz val="8"/>
        <color theme="1"/>
        <rFont val="Garamond"/>
        <family val="1"/>
      </rPr>
      <t>sipas Artikujve Ekonomikë</t>
    </r>
  </si>
  <si>
    <t>Kosto totale e produktit 8</t>
  </si>
  <si>
    <t>Blerje pajisje/materiale, sisteme dhe makineri te ndryshme</t>
  </si>
  <si>
    <t xml:space="preserve">Produkti 1 </t>
  </si>
  <si>
    <t xml:space="preserve">Blerje traversa druri </t>
  </si>
  <si>
    <t>M064008</t>
  </si>
  <si>
    <t>Permiresimi I elementeve te superstruktures hekurudhore</t>
  </si>
  <si>
    <t>m3</t>
  </si>
  <si>
    <r>
      <t xml:space="preserve">Detajimi i Kostos Totale të </t>
    </r>
    <r>
      <rPr>
        <b/>
        <sz val="8"/>
        <color rgb="FFFF0000"/>
        <rFont val="Garamond"/>
        <family val="1"/>
      </rPr>
      <t xml:space="preserve">Produktit 1 </t>
    </r>
    <r>
      <rPr>
        <b/>
        <sz val="8"/>
        <color theme="1"/>
        <rFont val="Garamond"/>
        <family val="1"/>
      </rPr>
      <t>sipas Artikujve Ekonomikë</t>
    </r>
  </si>
  <si>
    <t xml:space="preserve">Blerje pjese kembimi dhe agregate per lokomotiva dhe vagone </t>
  </si>
  <si>
    <t>M064005</t>
  </si>
  <si>
    <t>Rritja disponibilitetit te mjeteve terheqese lokomotiva dhe vagona (1 Riparim i Mesem M4 dhe 1 Riparim kapital M6)</t>
  </si>
  <si>
    <t xml:space="preserve">Rinovim agregat per lokomotiva </t>
  </si>
  <si>
    <t>M064006</t>
  </si>
  <si>
    <t xml:space="preserve">Rritja e disponibilitetit te lokomotivave </t>
  </si>
  <si>
    <t>cope ( indoto dhe stator)</t>
  </si>
  <si>
    <t>Rehabilitimi I linjes hekurudhore Durres Terminali pasagjereve Tirane dhe ndertimi I linjes hekurudhore Tirane - Rinas</t>
  </si>
  <si>
    <t xml:space="preserve">Shpronesimet per zbatimin e projektit te linjes hekurudhore Durres -Tirane dhe per ndertimin e linjes se re hekurudhore per ne aeroportin e Rinasit. </t>
  </si>
  <si>
    <t>M064127</t>
  </si>
  <si>
    <t>Shpronesimet e pronareve qe preken nga ndertimi i linjes se re hekurudhore per ne aeroportin nderkombetar te Rinasit (nga zona e Domjes ne Rinas)</t>
  </si>
  <si>
    <t>m2</t>
  </si>
  <si>
    <t>Rikonstruksion linje hekurudhore</t>
  </si>
  <si>
    <t>Permiresimi I infrastruktures hekurudhore</t>
  </si>
  <si>
    <t>TVSH per zbatimin e projektit "Rehabilitimi I linjes hekurudhore Durres - Tirane dhe ndertimin e linjes se re hekurudhore per ne aeroportin e Rinasit"</t>
  </si>
  <si>
    <t>M063981</t>
  </si>
  <si>
    <t>Implementimi I Projekteve hekurudhore rajonale (investim I huaj)</t>
  </si>
  <si>
    <t>numer fature</t>
  </si>
  <si>
    <t>TVSH Hartimi I Projektit te detajuar Inxhinierik per Rehabilitimin e linjes hekurudhore "Vore - Hani I Hotit (kufi me Malin e Zi)"</t>
  </si>
  <si>
    <t>I RI</t>
  </si>
  <si>
    <t xml:space="preserve">TVSH Supervizioni I punimeve "Rehabilitimi I linjes hekurudhore Durres - Tirane dhe ndertimin e linjes se re hekurudhore per ne aeroportin e Rinasit" </t>
  </si>
  <si>
    <t>Standartizimi Nderkombetar I Raportimit Financiar ne Hekurudhat Shqiptare</t>
  </si>
  <si>
    <t>TVSH IFRS - Standartizimi Nderkombetar I Raportimit Financiar ne Hekurudhat Shqiptare</t>
  </si>
  <si>
    <t xml:space="preserve">I RI </t>
  </si>
  <si>
    <t xml:space="preserve"> Raportimi Financiar sipas standartit Nderkombetar (investim I huaj)</t>
  </si>
  <si>
    <t xml:space="preserve">Menaxhimit te Aseteve dhe Metodologjia e Tarifimit ne Hekurudhat Shqiptare </t>
  </si>
  <si>
    <t>TVSH Plani I Menaxhimit te Aseteve dhe Metodologjia e Tarifimit ne Hekurudhat Shqiptare</t>
  </si>
  <si>
    <t>Menaxhimit te Aseteve dhe Metodologjia e Tarifimit ne Hekurudhat Shqiptare (investim I huaj)</t>
  </si>
  <si>
    <t xml:space="preserve">Studim /zgjatim perlidhjen e rrjetit hekurudhor kombetar+shtetet fqinje </t>
  </si>
  <si>
    <t>TVSH Promovimi i Intermodalitetit dhe Rilindja Hekurudhore në Rajonin Adriatik-Jon</t>
  </si>
  <si>
    <t>Promovimi i Intermodalitetit dhe Rilindja Hekurudhore në Rajonin Adriatik-Jon (investim I huaj)</t>
  </si>
  <si>
    <t>TVSH Studim I Prefisibilitetit per lidhjen hekurudhore Pogradec- Greqi [Kristalopigy]</t>
  </si>
  <si>
    <t>Studim per zgjatimin dhe lidhjen e rrjetit hekurudhor kombetar me shtetet fqinje (investim I huaj)</t>
  </si>
  <si>
    <t xml:space="preserve">TVSh per projektin e zgjatimit te linjes hekurudhore terminali i transportit publik - stacioni i trenit Tirane si zgjatim i linjes hekurudhore Durres - Tirane </t>
  </si>
  <si>
    <t>M064129</t>
  </si>
  <si>
    <t>Zgjatim I rrjetit hekurudhor kombetar ne qendren e kryeqytetit te Shqiperise, Tirane (investim I huaj)</t>
  </si>
  <si>
    <t>Rikonstruksion i linjes hekurudhore Shkozet - Kavaje</t>
  </si>
  <si>
    <t>Permiresimi superstruktures hekurudhore, ( traversa dhe ballast cakulli)</t>
  </si>
  <si>
    <t>km.</t>
  </si>
  <si>
    <t>Rikonstruksion i linjes hekurudhore Bajze - Kufi</t>
  </si>
  <si>
    <t>Permiresimi superstruktures hekurudhore (Traversa dhe Ballast)</t>
  </si>
  <si>
    <t>Rikonstruksion i reparteve dhe linjave hekurudhore te NJSHML</t>
  </si>
  <si>
    <t>Permiresimi I kushteve te punes ne riparimin e mjeteve hekurudhore.</t>
  </si>
  <si>
    <t>M2</t>
  </si>
  <si>
    <t>Rikonstruksion godine</t>
  </si>
  <si>
    <t>Rikonstruksion i godines se NJSHML</t>
  </si>
  <si>
    <t>Permiresimi I ambjenteve te brendshme te administrates NJSHML</t>
  </si>
  <si>
    <t>Rikonstruksion i linjes Kavaje - Rrogozhine</t>
  </si>
  <si>
    <t>Permiresimi I infrastruktures hekurudhore  (Traversa dhe Ballast)</t>
  </si>
  <si>
    <t>km</t>
  </si>
  <si>
    <t>Rikonstruksion i linjes hekurudhore Milot - Lezhe</t>
  </si>
  <si>
    <t>Punime per mbrojtjen e linjes</t>
  </si>
  <si>
    <t>Permiresimi I infrastruktures hekurudhore (punime civile)</t>
  </si>
  <si>
    <t>Blerje traversa betoni</t>
  </si>
  <si>
    <t>Blerje aksesore hekurudhore</t>
  </si>
  <si>
    <t>ton</t>
  </si>
  <si>
    <t>Riparim vepra arti</t>
  </si>
  <si>
    <t>Punime civile per permiresimin e infrastruktures hekurudhore (Mbrojtje lumore, tombino, vepra arti, etj)</t>
  </si>
  <si>
    <t>Punime nga vete hekurudha</t>
  </si>
  <si>
    <t>Blerje cakull per ballast hekurudhor</t>
  </si>
  <si>
    <t>Permirsimi I infrastruktures hekurudhore</t>
  </si>
  <si>
    <t>Sondazh / Germim arkeologjik per ndertimin e linjes hekurudhore Domje Rinas, per projektin e linjes Tirane - Durres per ndertimin e linjes se re Tirane - Rinas</t>
  </si>
  <si>
    <t>Mbrojtja e trashëgimisë kulturore në territorin
e Republikës së Shqipërisë gjate ndertimit te linjes hekurudhore Domje Rinas, per projektin e linjes "Tirane - Durres - Rinas" (Vendim nr. 236, dt. 17.10.2018 nga Ministria e Kultures)</t>
  </si>
  <si>
    <t>Spostim i linjes km 70 deri 71+500</t>
  </si>
  <si>
    <t>Rehabiltimi i linjes hekurudhore Durres - Termali i pasagjereve Tirane dhe ndertimi i linje hekurudhore Tiranes - Rinas</t>
  </si>
  <si>
    <t>GM06089</t>
  </si>
  <si>
    <t>Implementimi i Projektit hekurudhore Durres - Tirane -Rinas ( GRANT I huaj)</t>
  </si>
  <si>
    <t>KM06125</t>
  </si>
  <si>
    <t>Implementimi i Projektit hekurudhore Durres - Tirane -Rinas (KREDI e huaj)</t>
  </si>
  <si>
    <r>
      <t xml:space="preserve">Detajimi i Kostos Totale të </t>
    </r>
    <r>
      <rPr>
        <b/>
        <sz val="8"/>
        <color rgb="FFFF0000"/>
        <rFont val="Garamond"/>
        <family val="1"/>
      </rPr>
      <t xml:space="preserve">Produktit 2 </t>
    </r>
    <r>
      <rPr>
        <b/>
        <sz val="8"/>
        <color theme="1"/>
        <rFont val="Garamond"/>
        <family val="1"/>
      </rPr>
      <t>sipas Artikujve Ekonomikë</t>
    </r>
  </si>
  <si>
    <t>Kosto totale e produkti 2</t>
  </si>
  <si>
    <t xml:space="preserve">Supervizioni I punimeve "Rehabilitimi I linjes hekurudhore Durres - Tirane dhe ndertimin e linjes se re hekurudhore per ne aeroportin e Rinasit" </t>
  </si>
  <si>
    <t>Zgjatim I rrjetit hekurudhor kombetar ne qendren e kryeqytetit te Shqiperise, Tirane (</t>
  </si>
  <si>
    <t xml:space="preserve">Projekti I zgjatimit te linjes hekurudhore terminali i transportit publik - stacioni i trenit Tirane si zgjatim i linjes hekurudhore Durres - Tirane </t>
  </si>
  <si>
    <t>Zgjatim I rrjetit hekurudhor kombetar ne qendren e kryeqytetit te Shqiperise, Tirane (investim/grant I huaj)</t>
  </si>
  <si>
    <t>IFRS - Standartizimi Nderkombetar I Raportimit Financiar ne Hekurudhat Shqiptare</t>
  </si>
  <si>
    <t>Raportimi Financiar sipas standartit Nderkombetar (investim/grant i huaj)</t>
  </si>
  <si>
    <t>Plani I Menaxhimit te Aseteve dhe Metodologjia e Tarifimit ne Hekurudhat Shqiptare</t>
  </si>
  <si>
    <t>Menaxhimit te Aseteve dhe Metodologjia e Tarifimit ne Hekurudhat Shqiptare (investim/grant I huaj)</t>
  </si>
  <si>
    <t>Hartimi I Projektit te detajuar Inxhinierik per Rehabilitimin e linjes hekurudhore "Vore - Hani I Hotit (kufi me Malin e Zi)"</t>
  </si>
  <si>
    <t>Implementimi I hartimit te projekt zbatimit per rehabilitimin e linjes hekurudhore Vore - Hani I Hotit - Kufi me Malin e Zi (investim/grant I huaj)</t>
  </si>
  <si>
    <t>Promovimi i Intermodalitetit dhe Rilidhja Hekurudhore në Rajonin Adriatik-Jon</t>
  </si>
  <si>
    <t>Promovimi i Intermodalitetit dhe Rilidhja Hekurudhore në Rajonin Adriatik-Jon (investim I huaj)</t>
  </si>
  <si>
    <t>Studim I Prefisibilitetit per lidhjen hekurudhore Pogradec- Greqi [Kristalopigy]</t>
  </si>
  <si>
    <t>Studim per zgjatimin dhe lidhjen e rrjetit hekurudhor kombetar me shtetet fqinje (investim/grant I huaj)</t>
  </si>
  <si>
    <t>M063090</t>
  </si>
  <si>
    <t>Kodi i Projektit të Investimeve</t>
  </si>
  <si>
    <t>M063966</t>
  </si>
  <si>
    <t>Kategoria 3: Shpenzimet Administrative Kapitale</t>
  </si>
  <si>
    <t xml:space="preserve">Produkti 3 </t>
  </si>
  <si>
    <t>M064126</t>
  </si>
  <si>
    <t>metra linear</t>
  </si>
  <si>
    <r>
      <t xml:space="preserve">Detajimi i Kostos Totale të </t>
    </r>
    <r>
      <rPr>
        <b/>
        <sz val="8"/>
        <color rgb="FFFF0000"/>
        <rFont val="Garamond"/>
        <family val="1"/>
      </rPr>
      <t xml:space="preserve">Produktit 3 </t>
    </r>
    <r>
      <rPr>
        <b/>
        <sz val="8"/>
        <color theme="1"/>
        <rFont val="Garamond"/>
        <family val="1"/>
      </rPr>
      <t>sipas Artikujve Ekonomikë</t>
    </r>
  </si>
  <si>
    <r>
      <t xml:space="preserve">Detajimi i Kostos Totale të </t>
    </r>
    <r>
      <rPr>
        <b/>
        <sz val="8"/>
        <color rgb="FFFF0000"/>
        <rFont val="Garamond"/>
        <family val="1"/>
      </rPr>
      <t xml:space="preserve">Produktit 4 </t>
    </r>
    <r>
      <rPr>
        <b/>
        <sz val="8"/>
        <color theme="1"/>
        <rFont val="Garamond"/>
        <family val="1"/>
      </rPr>
      <t>sipas Artikujve Ekonomikë</t>
    </r>
  </si>
  <si>
    <t xml:space="preserve">Produkti 5 </t>
  </si>
  <si>
    <t>M062800</t>
  </si>
  <si>
    <t>ml</t>
  </si>
  <si>
    <r>
      <t xml:space="preserve">Detajimi i Kostos Totale të </t>
    </r>
    <r>
      <rPr>
        <b/>
        <sz val="8"/>
        <color rgb="FFFF0000"/>
        <rFont val="Garamond"/>
        <family val="1"/>
      </rPr>
      <t xml:space="preserve">Produktit 6 </t>
    </r>
    <r>
      <rPr>
        <b/>
        <sz val="8"/>
        <color theme="1"/>
        <rFont val="Garamond"/>
        <family val="1"/>
      </rPr>
      <t>sipas Artikujve Ekonomikë</t>
    </r>
  </si>
  <si>
    <t>Shpenzimet Kapitale</t>
  </si>
  <si>
    <t>Kategoria 2: Shpenzimet për projekte investimesh</t>
  </si>
  <si>
    <t xml:space="preserve">Blerje pajisje per zyra, mirembajtje sistemi
</t>
  </si>
  <si>
    <t>Blerje pajisje investiguese</t>
  </si>
  <si>
    <t>M063991</t>
  </si>
  <si>
    <t>Pajisje plotesuese per canten e investigatorit</t>
  </si>
  <si>
    <t>M062863</t>
  </si>
  <si>
    <t>Produkti X (shto produkte sipas rastit)</t>
  </si>
  <si>
    <t>Rikonstruksion ,riparim,dhe sistemim I ambjenteve te OKIIA</t>
  </si>
  <si>
    <t>M063623</t>
  </si>
  <si>
    <r>
      <t xml:space="preserve">Detajimi i Kostos Totale të </t>
    </r>
    <r>
      <rPr>
        <b/>
        <sz val="8"/>
        <color rgb="FFFF0000"/>
        <rFont val="Garamond"/>
        <family val="1"/>
      </rPr>
      <t xml:space="preserve">Produktit X </t>
    </r>
    <r>
      <rPr>
        <b/>
        <sz val="8"/>
        <color theme="1"/>
        <rFont val="Garamond"/>
        <family val="1"/>
      </rPr>
      <t>sipas Artikujve Ekonomikë</t>
    </r>
  </si>
  <si>
    <t xml:space="preserve">Kosto totale e produktit </t>
  </si>
  <si>
    <r>
      <t xml:space="preserve">Detajimi i Kostos Totale të </t>
    </r>
    <r>
      <rPr>
        <b/>
        <sz val="8"/>
        <color rgb="FFFF0000"/>
        <rFont val="Garamond"/>
        <family val="1"/>
      </rPr>
      <t>Produktit X</t>
    </r>
    <r>
      <rPr>
        <b/>
        <sz val="8"/>
        <color theme="1"/>
        <rFont val="Garamond"/>
        <family val="1"/>
      </rPr>
      <t xml:space="preserve"> sipas Artikujve Ekonomikë</t>
    </r>
  </si>
  <si>
    <t>Blerje e paisjeve dhe instrumentave pune</t>
  </si>
  <si>
    <t>Mobilimi i zyrave te OKIIA</t>
  </si>
  <si>
    <t>Kodi i Projektit të Investimeve 1</t>
  </si>
  <si>
    <t>M064079</t>
  </si>
  <si>
    <t>Detajimi i Kostos Totale të Produktit 1 sipas Artikujve Ekonomikë</t>
  </si>
  <si>
    <r>
      <t>Produkti 2</t>
    </r>
    <r>
      <rPr>
        <sz val="8"/>
        <color rgb="FFFF0000"/>
        <rFont val="Garamond"/>
        <family val="1"/>
      </rPr>
      <t xml:space="preserve"> </t>
    </r>
  </si>
  <si>
    <t>M064078</t>
  </si>
  <si>
    <t xml:space="preserve">Kodi i Projektit të Investimeve </t>
  </si>
  <si>
    <t xml:space="preserve">Ndërtimi i venddepozitimit Bushat vazhdimi (faza II)
</t>
  </si>
  <si>
    <t>copë</t>
  </si>
  <si>
    <t>raport</t>
  </si>
  <si>
    <t>Punime shtese te impiantit te trajtimit te ujrave dhe shtresave te lendfillit Bajkaj</t>
  </si>
  <si>
    <r>
      <t xml:space="preserve">Detajimi i Kostos Totale të </t>
    </r>
    <r>
      <rPr>
        <b/>
        <sz val="8"/>
        <color rgb="FFFF0000"/>
        <rFont val="Garamond"/>
        <family val="1"/>
      </rPr>
      <t xml:space="preserve">Produktit 7 </t>
    </r>
    <r>
      <rPr>
        <b/>
        <sz val="8"/>
        <color theme="1"/>
        <rFont val="Garamond"/>
        <family val="1"/>
      </rPr>
      <t>sipas Artikujve Ekonomikë</t>
    </r>
  </si>
  <si>
    <t xml:space="preserve">Projekte investimesh ne fushen e mbetjeve urbane </t>
  </si>
  <si>
    <t>GM06092</t>
  </si>
  <si>
    <r>
      <t xml:space="preserve">Detajimi i Kostos Totale të </t>
    </r>
    <r>
      <rPr>
        <b/>
        <sz val="8"/>
        <color rgb="FFFF0000"/>
        <rFont val="Garamond"/>
        <family val="1"/>
      </rPr>
      <t xml:space="preserve">Produktit 9 </t>
    </r>
    <r>
      <rPr>
        <b/>
        <sz val="8"/>
        <color theme="1"/>
        <rFont val="Garamond"/>
        <family val="1"/>
      </rPr>
      <t>sipas Artikujve Ekonomikë</t>
    </r>
  </si>
  <si>
    <t>Kosto totale e produktit 9</t>
  </si>
  <si>
    <t>M063998</t>
  </si>
  <si>
    <r>
      <t xml:space="preserve">Detajimi i Kostos Totale të </t>
    </r>
    <r>
      <rPr>
        <b/>
        <sz val="8"/>
        <color rgb="FFFF0000"/>
        <rFont val="Garamond"/>
        <family val="1"/>
      </rPr>
      <t xml:space="preserve">Produktit 10 </t>
    </r>
    <r>
      <rPr>
        <b/>
        <sz val="8"/>
        <color theme="1"/>
        <rFont val="Garamond"/>
        <family val="1"/>
      </rPr>
      <t>sipas Artikujve Ekonomikë</t>
    </r>
  </si>
  <si>
    <t>Kosto totale e produktit 10</t>
  </si>
  <si>
    <t>M063999</t>
  </si>
  <si>
    <r>
      <t xml:space="preserve">Detajimi i Kostos Totale të </t>
    </r>
    <r>
      <rPr>
        <b/>
        <sz val="8"/>
        <color rgb="FFFF0000"/>
        <rFont val="Garamond"/>
        <family val="1"/>
      </rPr>
      <t xml:space="preserve">Produktit 11 </t>
    </r>
    <r>
      <rPr>
        <b/>
        <sz val="8"/>
        <color theme="1"/>
        <rFont val="Garamond"/>
        <family val="1"/>
      </rPr>
      <t>sipas Artikujve Ekonomikë</t>
    </r>
  </si>
  <si>
    <t>Kosto totale e produktit 11</t>
  </si>
  <si>
    <r>
      <t xml:space="preserve">Detajimi i Kostos Totale të </t>
    </r>
    <r>
      <rPr>
        <b/>
        <sz val="8"/>
        <color rgb="FFFF0000"/>
        <rFont val="Garamond"/>
        <family val="1"/>
      </rPr>
      <t xml:space="preserve">Produktit 12 </t>
    </r>
    <r>
      <rPr>
        <b/>
        <sz val="8"/>
        <color theme="1"/>
        <rFont val="Garamond"/>
        <family val="1"/>
      </rPr>
      <t>sipas Artikujve Ekonomikë</t>
    </r>
  </si>
  <si>
    <t>Kosto totale e produktit 12</t>
  </si>
  <si>
    <t>Produkti 13</t>
  </si>
  <si>
    <t>GM06054</t>
  </si>
  <si>
    <r>
      <t xml:space="preserve">Detajimi i Kostos Totale të </t>
    </r>
    <r>
      <rPr>
        <b/>
        <sz val="8"/>
        <color rgb="FFFF0000"/>
        <rFont val="Garamond"/>
        <family val="1"/>
      </rPr>
      <t xml:space="preserve">Produktit 13 </t>
    </r>
    <r>
      <rPr>
        <b/>
        <sz val="8"/>
        <color theme="1"/>
        <rFont val="Garamond"/>
        <family val="1"/>
      </rPr>
      <t>sipas Artikujve Ekonomikë</t>
    </r>
  </si>
  <si>
    <t>Kosto totale e produktit 13</t>
  </si>
  <si>
    <t>Produkti 14</t>
  </si>
  <si>
    <r>
      <t xml:space="preserve">Detajimi i Kostos Totale të </t>
    </r>
    <r>
      <rPr>
        <b/>
        <sz val="8"/>
        <color rgb="FFFF0000"/>
        <rFont val="Garamond"/>
        <family val="1"/>
      </rPr>
      <t xml:space="preserve">Produktit 14 </t>
    </r>
    <r>
      <rPr>
        <b/>
        <sz val="8"/>
        <color theme="1"/>
        <rFont val="Garamond"/>
        <family val="1"/>
      </rPr>
      <t>sipas Artikujve Ekonomikë</t>
    </r>
  </si>
  <si>
    <t>Kosto totale e produktit 14</t>
  </si>
  <si>
    <t>Produkti 15</t>
  </si>
  <si>
    <t>M064014</t>
  </si>
  <si>
    <r>
      <t xml:space="preserve">Detajimi i Kostos Totale të </t>
    </r>
    <r>
      <rPr>
        <b/>
        <sz val="8"/>
        <color rgb="FFFF0000"/>
        <rFont val="Garamond"/>
        <family val="1"/>
      </rPr>
      <t xml:space="preserve">Produktit 15 </t>
    </r>
    <r>
      <rPr>
        <b/>
        <sz val="8"/>
        <color theme="1"/>
        <rFont val="Garamond"/>
        <family val="1"/>
      </rPr>
      <t>sipas Artikujve Ekonomikë</t>
    </r>
  </si>
  <si>
    <t>Kosto totale e produktit 15</t>
  </si>
  <si>
    <t>Produkti 16</t>
  </si>
  <si>
    <t>Stacione të ndërtuara</t>
  </si>
  <si>
    <r>
      <t xml:space="preserve">Detajimi i Kostos Totale të </t>
    </r>
    <r>
      <rPr>
        <b/>
        <sz val="8"/>
        <color rgb="FFFF0000"/>
        <rFont val="Garamond"/>
        <family val="1"/>
      </rPr>
      <t xml:space="preserve">Produktit 16 </t>
    </r>
    <r>
      <rPr>
        <b/>
        <sz val="8"/>
        <color theme="1"/>
        <rFont val="Garamond"/>
        <family val="1"/>
      </rPr>
      <t>sipas Artikujve Ekonomikë</t>
    </r>
  </si>
  <si>
    <t>Kosto totale e produktit 16</t>
  </si>
  <si>
    <t>Produkti 17</t>
  </si>
  <si>
    <r>
      <t xml:space="preserve">Detajimi i Kostos Totale të </t>
    </r>
    <r>
      <rPr>
        <b/>
        <sz val="8"/>
        <color rgb="FFFF0000"/>
        <rFont val="Garamond"/>
        <family val="1"/>
      </rPr>
      <t xml:space="preserve">Produktit 17 </t>
    </r>
    <r>
      <rPr>
        <b/>
        <sz val="8"/>
        <color theme="1"/>
        <rFont val="Garamond"/>
        <family val="1"/>
      </rPr>
      <t>sipas Artikujve Ekonomikë</t>
    </r>
  </si>
  <si>
    <t>Kosto totale e produktit 17</t>
  </si>
  <si>
    <t>Produkti 18</t>
  </si>
  <si>
    <r>
      <t xml:space="preserve">Detajimi i Kostos Totale të </t>
    </r>
    <r>
      <rPr>
        <b/>
        <sz val="8"/>
        <color rgb="FFFF0000"/>
        <rFont val="Garamond"/>
        <family val="1"/>
      </rPr>
      <t xml:space="preserve">Produktit 18 </t>
    </r>
    <r>
      <rPr>
        <b/>
        <sz val="8"/>
        <color theme="1"/>
        <rFont val="Garamond"/>
        <family val="1"/>
      </rPr>
      <t>sipas Artikujve Ekonomikë</t>
    </r>
  </si>
  <si>
    <t>Kosto totale e produktit 18</t>
  </si>
  <si>
    <t>Produkti 19</t>
  </si>
  <si>
    <r>
      <t xml:space="preserve">Detajimi i Kostos Totale të </t>
    </r>
    <r>
      <rPr>
        <b/>
        <sz val="8"/>
        <color rgb="FFFF0000"/>
        <rFont val="Garamond"/>
        <family val="1"/>
      </rPr>
      <t xml:space="preserve">Produktit 19 </t>
    </r>
    <r>
      <rPr>
        <b/>
        <sz val="8"/>
        <color theme="1"/>
        <rFont val="Garamond"/>
        <family val="1"/>
      </rPr>
      <t>sipas Artikujve Ekonomikë</t>
    </r>
  </si>
  <si>
    <t>Kosto totale e produktit 19</t>
  </si>
  <si>
    <t xml:space="preserve">Produkti 15
</t>
  </si>
  <si>
    <r>
      <t xml:space="preserve">Detajimi i Kostos Totale të </t>
    </r>
    <r>
      <rPr>
        <b/>
        <sz val="8"/>
        <color rgb="FFFF0000"/>
        <rFont val="Garamond"/>
        <family val="1"/>
      </rPr>
      <t>Produktit 5</t>
    </r>
    <r>
      <rPr>
        <b/>
        <sz val="8"/>
        <color theme="1"/>
        <rFont val="Garamond"/>
        <family val="1"/>
      </rPr>
      <t xml:space="preserve"> sipas Artikujve Ekonomikë</t>
    </r>
  </si>
  <si>
    <t>Monitorim</t>
  </si>
  <si>
    <t>Produkti 9</t>
  </si>
  <si>
    <t>Produkti 10</t>
  </si>
  <si>
    <t>Produkti 11</t>
  </si>
  <si>
    <t>Objektivi 2 i Politikës së Programit</t>
  </si>
  <si>
    <t>Treguesit e Performancës për Objektivin 2</t>
  </si>
  <si>
    <t>Produktet për Objektivin 2</t>
  </si>
  <si>
    <t>Produkti 12</t>
  </si>
  <si>
    <t>Objektivi 3 i Politikës së Programit</t>
  </si>
  <si>
    <t>Treguesit e Performancës për Objektivin 3</t>
  </si>
  <si>
    <t xml:space="preserve"> </t>
  </si>
  <si>
    <t xml:space="preserve">Përditësimi dhe mirëmbajtja e database më të dhënat e lejeve minerare të vendit. </t>
  </si>
  <si>
    <t>Numer lejesh</t>
  </si>
  <si>
    <t>M064060</t>
  </si>
  <si>
    <t>M064062</t>
  </si>
  <si>
    <t xml:space="preserve">Kosto totale e projektit </t>
  </si>
  <si>
    <t xml:space="preserve">Produkti 4 </t>
  </si>
  <si>
    <t>M064061</t>
  </si>
  <si>
    <t>Raport vjetor mbi gjëndjen mjedisore ne industrinë minerare dhe metalurgji</t>
  </si>
  <si>
    <t>M064099</t>
  </si>
  <si>
    <t xml:space="preserve">Projekti do të trajtojë të gjitha objektet minerare dhe metalurgjike, aktive dhe pasive, të trashëguara apo të hapura pas viteve 2000, në përputhje me strategjinë e Qeverisës për mjedisin, me kuadrin ligjor minerar dhe mjedisor, veçanërisht ligjit Nr 10304, datë 15.7.2010, “Për sektorin minerar në Republikën e Shqipërisë’ të ndryshuar, akteve nënligjore në zbatim të tij.  Projekti do të pasqyrojë gjëndjen reale, burimet ndotëse, masat parandaluese dhe ndërhyrjet e nevojshme për një mejdis minerar dhe metalurgjik të pastër dhe pa ndotje
</t>
  </si>
  <si>
    <t>Studim mbi zonimin minerar dhe hartimi i planit vjetor dhe 3-vjecar minerar</t>
  </si>
  <si>
    <t>M064066</t>
  </si>
  <si>
    <t>numer studimi</t>
  </si>
  <si>
    <t>M064067</t>
  </si>
  <si>
    <t xml:space="preserve"> Projekti, “Akreditimi dhe certifikimi i laboratorit kimik, është një projekt bashkëkohor i cili siguron dhe garanton kryerjen e analizave dhe nxjerrjen e rezultatit sipas standarteve të laboratorëve të Komunitetit Europian.
Për të arritur këtë objektiv është e domosdoshme që të bëhen transformet e nevojshme në të.Në përfundim të projektit, laboratori kimik i AKBN-së, do të jetë në gjëndje që të analizojë dhe të japë rezultate analizash të cilat të njihen në të gjithë komunitetin europian.
</t>
  </si>
  <si>
    <t>Konservim Albminera</t>
  </si>
  <si>
    <t>M060431</t>
  </si>
  <si>
    <t xml:space="preserve">numer punonjes </t>
  </si>
  <si>
    <t>Konservim Albkrom</t>
  </si>
  <si>
    <t>Mbyllja e grykave te galerive te vjetra</t>
  </si>
  <si>
    <t>M064104</t>
  </si>
  <si>
    <t>Supervizion i punimeve per mbylljen e grykave</t>
  </si>
  <si>
    <t>M064105</t>
  </si>
  <si>
    <r>
      <t xml:space="preserve">Detajimi i Kostos Totale të </t>
    </r>
    <r>
      <rPr>
        <b/>
        <sz val="8"/>
        <color rgb="FFFF0000"/>
        <rFont val="Garamond"/>
        <family val="1"/>
      </rPr>
      <t>Produktit 12</t>
    </r>
    <r>
      <rPr>
        <b/>
        <sz val="8"/>
        <color theme="1"/>
        <rFont val="Garamond"/>
        <family val="1"/>
      </rPr>
      <t xml:space="preserve"> sipas Artikujve Ekonomikë</t>
    </r>
  </si>
  <si>
    <t>Kolaudim i punimeve per mbylljen e grykave</t>
  </si>
  <si>
    <t>M064106</t>
  </si>
  <si>
    <r>
      <t xml:space="preserve">Detajimi i Kostos Totale të </t>
    </r>
    <r>
      <rPr>
        <b/>
        <sz val="8"/>
        <color rgb="FFFF0000"/>
        <rFont val="Garamond"/>
        <family val="1"/>
      </rPr>
      <t>Produktit 13</t>
    </r>
    <r>
      <rPr>
        <b/>
        <sz val="8"/>
        <color theme="1"/>
        <rFont val="Garamond"/>
        <family val="1"/>
      </rPr>
      <t xml:space="preserve"> sipas Artikujve Ekonomikë</t>
    </r>
  </si>
  <si>
    <t>Rikonstruksion i ambjenteve ekzistuese  të  Shërbimit Gjeologjik Shqiptar 
me vendndodhje në Rubik</t>
  </si>
  <si>
    <t>Nga verifikimi fizik  dhe vlerësimi i nevojave për objekteve ndërtimore  të  institucionit tonë, duhet te kryhen këto punime rikonstruksioni të ambjenteve:                
  Punime për prishje  të shtresës betonit ekzitues rreth 200 m2, suvatime të brendshme e  fasade rreth 250 m2, shtrim me pllaka rreth 200 m2, pllaka mermeri dhe shkallë rreth 30 m2, patinime 600 m2, zgara hekuri 1 ton, materiale elektrike e hidtrosanitare, lyerje me bojë hidroplastie rreth 700 m2, rafte metalike 54 m2, e të tjera punime të nevojshme për rikonstruksionin e këtij objekti sipas prevntivit që do te hartohet.</t>
  </si>
  <si>
    <t>Mbikqyrja dhe kolaudimi i punimeve te Shërbimit Gjeologjik Shqiptar 
me vendndodhje në Rubik</t>
  </si>
  <si>
    <t>M064112</t>
  </si>
  <si>
    <t>M064111</t>
  </si>
  <si>
    <t xml:space="preserve"> Mbështetje për Nismën për Transparencë në Industrinë
Nxjerrëse dhe vijueshmëria e tij për vitet 2019 - 2021</t>
  </si>
  <si>
    <t>M064113</t>
  </si>
  <si>
    <t>Blerje paisje laboratorike</t>
  </si>
  <si>
    <t>M064069</t>
  </si>
  <si>
    <t>Blerje paisjesh (zyre dhe sigurimi me kamera )</t>
  </si>
  <si>
    <t>M061451</t>
  </si>
  <si>
    <t>Blerje paisje kompjuterike dhe sigurim me kamera</t>
  </si>
  <si>
    <t>Hartimi i raportit te Vleresimit Strategjik Mjedisor</t>
  </si>
  <si>
    <t>Studime ne fushen e industrise</t>
  </si>
  <si>
    <t>studim</t>
  </si>
  <si>
    <t>M064250</t>
  </si>
  <si>
    <t>Produkti 20</t>
  </si>
  <si>
    <t>Kosto totale e produktit 20</t>
  </si>
  <si>
    <t>Produkti 21</t>
  </si>
  <si>
    <t>Kosto totale e produktit 21</t>
  </si>
  <si>
    <t>Produkti 22</t>
  </si>
  <si>
    <t>M064074</t>
  </si>
  <si>
    <t>Kosto totale e produktit 22</t>
  </si>
  <si>
    <t>Produkti 23</t>
  </si>
  <si>
    <t>Azotiku Konservime</t>
  </si>
  <si>
    <t>Kosto totale e produktit 23</t>
  </si>
  <si>
    <t>Produkti 24</t>
  </si>
  <si>
    <t>Rehabitlimi I Uzines se Perpunimit te Bakrit</t>
  </si>
  <si>
    <t>M064120</t>
  </si>
  <si>
    <t>Kosto totale e produktit 24</t>
  </si>
  <si>
    <t>Produkti 25</t>
  </si>
  <si>
    <t>Supervizion punimesh rehabitlimi I Uzines se Perpunimit te Bakrit</t>
  </si>
  <si>
    <t>M064121</t>
  </si>
  <si>
    <t>Kosto totale e produktit 25</t>
  </si>
  <si>
    <t>Produkti 26</t>
  </si>
  <si>
    <t>M064122</t>
  </si>
  <si>
    <t>Kosto totale e produktit 26</t>
  </si>
  <si>
    <t>Produkti 27</t>
  </si>
  <si>
    <t>M064072</t>
  </si>
  <si>
    <t>Kosto totale e produktit 27</t>
  </si>
  <si>
    <t>Produkti 28</t>
  </si>
  <si>
    <t>Kosto totale e produktit 28</t>
  </si>
  <si>
    <t>Produkti 29</t>
  </si>
  <si>
    <t>Ndertim muri rrethues</t>
  </si>
  <si>
    <t>Kosto totale e produktit 29</t>
  </si>
  <si>
    <t>Produkti 30</t>
  </si>
  <si>
    <t>Kosto totale e produktit 30</t>
  </si>
  <si>
    <t>Produkti 31</t>
  </si>
  <si>
    <t>Laborator Levizes</t>
  </si>
  <si>
    <t>M064117</t>
  </si>
  <si>
    <t>Kosto totale e produktit 31</t>
  </si>
  <si>
    <t xml:space="preserve">Projekt A: Pajisje dhe orendi per zyra
</t>
  </si>
  <si>
    <t>M064255</t>
  </si>
  <si>
    <t>Pajisje Informatike</t>
  </si>
  <si>
    <t>Në përputhje me objektivat dhe programet, si dhe shërbimet online, shihet e nevojshme për mbarëvajtjen e punës, të paturit të pajisjeve informatike përkatëse (software, programe, pajisje etj)</t>
  </si>
  <si>
    <t>M064086</t>
  </si>
  <si>
    <t>Ruajtja e parametrave tekniko-profesionale  te dokumenteve arkivore si dhe kriteret e zbatimit te Ligjit "Per Arkivat",kerkojne sigurimin e tyre ne rafte e skeleri metalike arkivore. Arkivi si nje institucion qe arshivon ne vazhdimesi dokumente arkivore ne fushen e ndertimit e kerkon si domosdoshmeri dhe sigurimin e tyre ne pajisje te tilla.</t>
  </si>
  <si>
    <t>Kosto totale e produkti 3</t>
  </si>
  <si>
    <t xml:space="preserve">Projekt B: Studime/Projektime
</t>
  </si>
  <si>
    <t>Projektzbatim per ndertim</t>
  </si>
  <si>
    <t xml:space="preserve">Nga zbatimi i VKM 234,date 21/03/2017"per kalimin ne administrim te Universitetit Politeknik Fakulteti Matematikes dhe Fizikes " se nje sip. te konsiderueshme nga AQTN, si dhe ne zbatim te Ligjit "Per Arkivat" nr.9154 date 06/09/2013 dhe Ligjit nr.107/2014 "Per planifikimin dhe zhvillimin e territorit" e kerkojne si domosdoshmeri krijimin e ambjenteve shtese (shtese kati) per AQTN.Gjithashtu AQTN vazhdimisht pasurohet me dokumente te reja arkivore ne fushen e ndertimit te cilart i perkasin kohes pas viteve 1990.. Ky projektzbatim  do te sherbeje per krijimin e hapesirave te reja (shtese kati) per te krijuar nje ruajtje dhe  sherbim bashkekohor  per qytetaret. 
</t>
  </si>
  <si>
    <t xml:space="preserve">Produkti 2 </t>
  </si>
  <si>
    <t xml:space="preserve">Projekti C: Studime, hartime planesh, asistence teknike
</t>
  </si>
  <si>
    <t>M064080</t>
  </si>
  <si>
    <t xml:space="preserve">Projekti synon mbështetjen financiare dhe teknike për hartimin e planeve të përgjithshme vendore për të 61 bashkitë, në vijim të reformës administrativo-territoriale. Njësitë e reja vendore në bashkëpunim me qeverisjen qendrore, ekspertizën e huaj dhe kombëtare do të hartojmë planet vendore, që do të shërbejnë si bazë për një zhvillim të qëndrueshëm ekonomik e social të tyre. </t>
  </si>
  <si>
    <t xml:space="preserve">projekt </t>
  </si>
  <si>
    <t>TVSH per projektin e Zhvillimi i Integruar dhe i Qendrueshem i zonave bregdetare,GIZ</t>
  </si>
  <si>
    <t>M064084</t>
  </si>
  <si>
    <t>Zhvillimi i Integruar dhe i Qëndrueshëm i Zonës Bregdetare, GIZ</t>
  </si>
  <si>
    <t xml:space="preserve">Në kuadër të një procesi gjithëpërfshirës synohet të zhvillohen prioritetet për zhvillimin ekonomik rajonal duke marrë në konsideratë objektivat e zhvillimit rual dhe menaxhimin e qëndrueshëm të biodiversitetit. Rezultati i parë do të jetë një plan veprimi i integruar për menaxhimin e zonës së bregdetit, i cili do të parashikojë ndërhyrjet për investime me qëllim rritjen e potencialit turisitk, modele të partneritetit publik privat dhe masa në mbrojtje të burimeve natyrore.  </t>
  </si>
  <si>
    <t>Projekte pilot për rikualifikimin e blloqeve urbane</t>
  </si>
  <si>
    <t>M064136</t>
  </si>
  <si>
    <t>Investimi në zonat urbane, dhe mbështetja financiare në investimin e përmirësimeve infrastrukturore urbane, do të nxiste sipërmarrësit të investojne në zonë duke sjellë gjenerimin e më shumë të ardhurave për banorët dhe krijimin e modeleve të suksesit, të cilat mund të replikohen më pas edhe në  blloqe urbane ne qytete të tjera.</t>
  </si>
  <si>
    <t>Projekt për zonën e liqenit të Pogradecit (Tushemisht - Drilon)</t>
  </si>
  <si>
    <t>M064137</t>
  </si>
  <si>
    <t>Investimi në zonën turistike urbane, ndërtimi i një programi të sipërmarrjes nga partnerët e projektit dhe mbështetja financiare në investimin e përmirësimeve infrastrukturore urbane, do të nxiste sipërmarrësit të investonin në zonë duke sjellë gjenerimin e më shumë të ardhurave për banorët dhe krijimin e modeleve të suksesit, të cilat mund të replikohen më pas edhe në zona të tjera.</t>
  </si>
  <si>
    <t xml:space="preserve">Produkti 6 </t>
  </si>
  <si>
    <t>Hartimi i Planeve Sektoriale/Rajonale me tematika të veçanta</t>
  </si>
  <si>
    <t>M064138</t>
  </si>
  <si>
    <t>Projekti konsiston në vlerësim dhe analizë të gjendjes ekzistuese të territorit, vlerësim të potencialeve, risqeve dhe mundësive që paraqet territori për zhvillim të qëndrueshëm ekonomik, social dhe mjedisor. Planet e hartuara do të konkludojnë me propozime konkrete për projekte strategjike për zbatim të cilat do të ndikojnë në shkallë të gjerë zhvillimin ekonomik dhe social të zonës në studim. Ato do të shërbejnë si referencë për stafet e  institucioneve sipas fushave te veprimtarise.</t>
  </si>
  <si>
    <t>Projekti D: Mbetjet Urbane</t>
  </si>
  <si>
    <t>TVSH per projektin e KfW   Hartimi i Masterplanit në fushën e Mbetjeve, KFW</t>
  </si>
  <si>
    <t>M064085</t>
  </si>
  <si>
    <t>Hartimi i master planit në këtë fushë do të përcaktojë venddepozitimet e reja në gjithë territorin e vendit, do të prioritizojë mbylljet e venddepozitimeve jo-sanitare ekzistuese, do të shqyrtojë metodologjinë më të përshtatshme për përpunimin e mbetjeve me kostot respektive, si dhe do të krijojë një sistem prioritizimi për gjithë investimet sipas një plani investimesh të detajuar në tre faza 2017, 2025, 2030.</t>
  </si>
  <si>
    <t xml:space="preserve">Projetki E: Adaptim standardesh, sisteme etj
</t>
  </si>
  <si>
    <t>Pershtatja dhe adaptimi i  eurokodeve 5, 9 dhe 6 (pjesa 3) dhe 7 (pjesa 3)</t>
  </si>
  <si>
    <t>Projekti konsiston në pershtatjen dhe adaptimin e eurokodeve 5, 9 dhe 6 (pjesa 3) dhe 7 (pjesa 3)
për plotësimin e paketës prej 10 Eurokode për ti hapur rrugën hartimit të Anekseve Kombëtare.
Futja në zbatim e Eurokodeve në vendin tonë do të sjellë një ndryshim mjaft cilësor për
përmirësimin e metodave të projektimit për veprat e ndërtimit, e cila do të ndikojnë edhe në cilësinë e zbatimit të tyre. Procesi i përafrimit të legjislacionit kombëtar me atë Europian do të përfshijë edhe fushat e standardeve të sigurisë, cilësisë dhe prodhimit për veprat e ndërtimit. Përfitimet që rrjedhin nga adoptimi dhe më pas zbatimi i Eurokodeve EN në vendin tonë, janë të konsiderueshme.</t>
  </si>
  <si>
    <t>M064140</t>
  </si>
  <si>
    <t>Projekti konsiston në unifikimin e metodologjisë së
llogaritjes dhe të formatit të paraqitjes së preventivave e të analizës së kostos për punimet e ndërtimit, sipas programeve kompjuterike, në lehtësimin e veprimtarisë së subjekteve, që zhvillojnë veprimtari në këtë fushë, lehtësimin e kontrollit tekniko-financiar të punimeve të ndërtimit dhe në shmangien e informalitetit në veprimtarinë prodhuese, në tregun e ndërtimeve në Shqipëri. Projekti (sitemi informatik) i jep lehtësi përditësimit dhe pasurimit
të manualit teknike të çmimeve të ndërtimit, përfshirë analizat teknike të tyre, si dhe buletinit të çmimeve të materialeve të ndërtimit, në çdo kohë dhe në kohë rekord. Për të shmangur informalitetin dhe për të vënë në barazi ligjore të gjithë tatimpaguesit, të gjitha detyrimet tatimore ndaj shtetit dhe detyrimet e tjera, të lidhura me veprimtarinë ndërtuese,
në fushën e ndërtimit, përfshirë sigurimet shëndetësore dhe shoqërore, të llogariten sipas vlerave faktike të punimeve, të zbërthyera sipas strukturës së kostos.</t>
  </si>
  <si>
    <t>manual</t>
  </si>
  <si>
    <t>Hartimi i udhëzimeve për zbatimin e Eurokodeve</t>
  </si>
  <si>
    <t>M064141</t>
  </si>
  <si>
    <t xml:space="preserve">Projekti konsiston në hartimin e manualeve udhezuese per secilin nga 10 Eurokodet qe do te perkthehen, pershtaten dhe vendosen ne zbatim si standarde detyruese ne fushen e projektimit te objekteve ndertimore. Eurokodet do te jene te shoqeruara nga Anekset Kombetare, dhe duke pasur parasysh kompleksitetin dhe vellimin e tyre, ato rekomandohet te shoqerohen me udhezues qe spjegojne perberjen dhe zbatueshmerine e tyre. </t>
  </si>
  <si>
    <t>Hartimi i standarteve të projektimit të strukturave Industriale</t>
  </si>
  <si>
    <t>M064142</t>
  </si>
  <si>
    <t>Projekti konsiston në hartimin e standardeve të projektimit për strukturat industriale, duke u bazuar në standardet evropiane dhe përshtatjen e tyre me legjislacionin shqiptar në fuqi. Kuadri ligjor në fuqi nuk rregullon çështjet e standarteve të projektimit për objektet e përdorimit publik dhe privat, duke krijuar kushtet për projektim joprofesional dhe të pastandartizuar, gjë që krijon premisa për rrezikimin e sigurisë dhe cilësisë së jetës së qytetarëve, si dhe përbën rrezik për dështimin e investimeve publike dhe private.</t>
  </si>
  <si>
    <t>Hartimi i Anekseve Kombëtare të Eurokodeve</t>
  </si>
  <si>
    <t>M064143</t>
  </si>
  <si>
    <t xml:space="preserve">Projekti konsiston në rifreskimin dhe përditësimin e anekseve kombëtare të Eurokodeve, të cilat janë të nevojshme për zbatimin e plotë të Eurokodeve. </t>
  </si>
  <si>
    <t>Hartimi i Standardeve të projektimit të spitaleve dhe klinikave mjekësore</t>
  </si>
  <si>
    <t>Projekti konsiston në hartimin e standardeve të projektimit për spitale dhe klinika mjekësore duke u bazuar në standardet europiane dhe përshtatjen e tyre me legjislacionin shqiptar në fuqi. Kuadri ligjor në fuqi nuk rregullon çështjet e standardeve të projektimit për objektet e përdorimit publik dhe privat në këtë fushë, duke krijuar kushtet për projektim joprofesional dhe të pastandardizuar, gjë që krijon premisa për të rrezikuar sigurinë dhe cilësinë e jetës së qytetarëve, si dhe përbën rrezik për dështimin e investimeve publike dhe private.</t>
  </si>
  <si>
    <t xml:space="preserve">Produkti 7 </t>
  </si>
  <si>
    <t>Hartimi i Standardeve të projektimit të universiteteve dhe ambjenteve të tyre plotësuese (konvikte, ambjente sportive etj.)</t>
  </si>
  <si>
    <t xml:space="preserve">Projekti konsiston në hartimin e standardeve të projektimit për universiteteve dhe ambjenteve të tyre plotësuese (konvikte, ambjente sportive, etj) duke u bazuar në standardet europiane dhe përshtatjen e tyre me legjislacionin shqiptar në fuqi. Kuadri ligjor në fuqi nuk rregullon çështjet e standardeve të projektimit për objektet e përdorimit publik dhe privat në këtë fushë, duke krijuar kushtet për projektim joprofesional dhe të pastandardizuar, gjë që krijon premisa për të rrezikuar sigurinë dhe cilësinë e jetës së qytetarëve, si dhe përbën rrezik për dështimin e investimeve publike dhe private. </t>
  </si>
  <si>
    <t xml:space="preserve">Produkti 8 </t>
  </si>
  <si>
    <t>Sistem i integruar për informatizimin e manualit të tarifave për shërbime në planifikim territori, projektim, mbikqyrje dhe kolaudim</t>
  </si>
  <si>
    <t>Projekti konsiston në bërjen efektive të përllogaritjes së pagesës së shërbimeve nëpërmjet programeve kompjuterike, në lehtësimin e veprimtarisë së subjekteve, që zhvillojnë veprimtari në fushën e planifikimit, projektimit, mbikqyrjes dhe kolaudimit të veprave ndërtimore, lehtësimin e kontrollit financiar për përcaktimin e fondit të shërbimeve nga institucionet publike e private në këto fusha, për të evituar shmangien e mos pagimit të tatimit mbi vleren reale. Projekti (sitemi informatik) jep mundesi për përcaktimin sa më drejtë të pagesës si derivat i tipologjisë së shërbimit në bazë të kostove të ngarkimit të projektit bazuar në kostot e llogaritshme ose vlerësuese për grupet tarifore. Për të shmangur informalitetin dhe për të vënë në barazi ligjore të gjithë tatimpaguesit, të gjitha detyrimet tatimore ndaj shtetit dhe detyrimet e tjera, të lidhura me veprimtarinë studimore projektuese mbikqyrëse dhe kolauduese, në fushën e ndërtimit të
veprave publike dhe private.</t>
  </si>
  <si>
    <r>
      <t xml:space="preserve">Detajimi i Kostos Totale të </t>
    </r>
    <r>
      <rPr>
        <b/>
        <sz val="8"/>
        <color rgb="FFFF0000"/>
        <rFont val="Garamond"/>
        <family val="1"/>
      </rPr>
      <t>Produktit 8</t>
    </r>
    <r>
      <rPr>
        <b/>
        <sz val="8"/>
        <color theme="1"/>
        <rFont val="Garamond"/>
        <family val="1"/>
      </rPr>
      <t xml:space="preserve"> sipas Artikujve Ekonomikë</t>
    </r>
  </si>
  <si>
    <t xml:space="preserve">numer projektesh </t>
  </si>
  <si>
    <t>Zhvillimi i integruar dhe i qendrueshem i zones bregdetare, GIZ</t>
  </si>
  <si>
    <t>GM06108</t>
  </si>
  <si>
    <t>zone e zhvilluar</t>
  </si>
  <si>
    <t>Projekti"Programi i Zhvillimit Rajonal per Shqiperine"</t>
  </si>
  <si>
    <t>GM06106</t>
  </si>
  <si>
    <t>Zhvillim rajonal per Shqiperine</t>
  </si>
  <si>
    <t>Kodi i Projektit të Investimeve 1/1</t>
  </si>
  <si>
    <t>Ujesjellesi i Ri</t>
  </si>
  <si>
    <t>Furnizimi me uje i plazheve Durres - Kavaje nga burimet e Çermes, Loti III: Linja e ujesjellesit nga piketa Nr.235, degezim Kavaje deri ne depon e re 4000 m3 Arapaj, ndertim depo e re 4000 m3 Arapaj, Durres</t>
  </si>
  <si>
    <t>M062850</t>
  </si>
  <si>
    <t xml:space="preserve">Linja e ujesjellesit PE  10 atm ,tub gize DN 500 PN 25 atm+ tub gize DN 500 PN 10 atm ,Stacioni kryesore -Ana ndertimore  dhe teknologjike 1cope ,hapjen e 5 puseve te reja ,ndertim e 1 Pasarel1 mbi lumin Shkumbin     dhe  ndertimin e nje Rezervuari 2x2000m3 Manskuri komplet  </t>
  </si>
  <si>
    <t>M062851</t>
  </si>
  <si>
    <t>Kontrolli dhe mbikeqyrja e punimeve te zbatimit</t>
  </si>
  <si>
    <t>aktivitet</t>
  </si>
  <si>
    <t>Produkti  4</t>
  </si>
  <si>
    <t>Supervizion punimesh per objektin:Furnizimi me uje i plazheve Durres - Kavaje nga burimet e Çermes, Loti III: Linja e ujesjellesit nga piketa Nr.235, degezim Kavaje deri ne depon e re 4000 m3 Arapaj, ndertim depo e re 4000 m3 Arapaj, Durres(Shtese kontrate )</t>
  </si>
  <si>
    <t>M063911</t>
  </si>
  <si>
    <t>Furnizimi me uje i qytetit Kukes dhe te 14 fshatrave rreth saj " faza e II"</t>
  </si>
  <si>
    <t xml:space="preserve"> M063426</t>
  </si>
  <si>
    <t>Linje transmetimi dhe linje dergimi, 21 Ujematesa te medhenj,1 Ndertim klorifikatori  dhe 20 puseta kontrolli</t>
  </si>
  <si>
    <t>Supervizion punimesh per objektin" Furnizimi me uje i qytetit Kukes dhe te 14 fshatrave rreth saj " faza e II"</t>
  </si>
  <si>
    <t>M063443</t>
  </si>
  <si>
    <t>Ndertim i rrjetit te ujesjellesit te Gjirit Lalzit Durres</t>
  </si>
  <si>
    <t>M063430</t>
  </si>
  <si>
    <t>Linje transmetimi dhe linje dergimi ,1 Ndertim  rezervuari I ri 1500 m3, 9 Puseta ajrimi dhe shkarkimi</t>
  </si>
  <si>
    <t>Supervizion punimesh per objektin: “Ndertim i rrjetit te ujesjellesit te Gjirit Lalzit Durres</t>
  </si>
  <si>
    <t>M063448</t>
  </si>
  <si>
    <t>Ndertim i rrjetit te ujesjellesit te Gjirit Lalzit Durres(Shtese Kontrate)</t>
  </si>
  <si>
    <t>M064146</t>
  </si>
  <si>
    <t>Linja kryesore shperndarese  Depo  e re 1500 m3 deri tek gjiri I Lalzit (Lura)</t>
  </si>
  <si>
    <t>Supervizion punimesh per objektin: “Ndertim i rrjetit te ujesjellesit te Gjirit Lalzit Durres( shtese Kontrate)</t>
  </si>
  <si>
    <t>M064147</t>
  </si>
  <si>
    <t>Furnizimi me ujë i fshatrave të Komunës Golem</t>
  </si>
  <si>
    <t>M063432</t>
  </si>
  <si>
    <t>Linje ujesjellesi</t>
  </si>
  <si>
    <t xml:space="preserve">Ndërtimin i linjes se ujesjellesit te fshatrave te komunes Golem,Ndërtim in  pusete  kontrolli   119 cope ,1 Stacion pompimi,  2 Depo uji </t>
  </si>
  <si>
    <t>cope (puseta)</t>
  </si>
  <si>
    <t>Furnizimi me ujë i fshatrave të Komunës Golem(shtese kontrate)</t>
  </si>
  <si>
    <t>M063866</t>
  </si>
  <si>
    <t>Supervizion punimesh per objektin: "Furnizimi me ujë i fshatrave të Komunës Golem"(shtese kontrate )</t>
  </si>
  <si>
    <t>M064003</t>
  </si>
  <si>
    <t>M063439</t>
  </si>
  <si>
    <t xml:space="preserve">Linja e furnizimit  kaptazh + depo dhe Rrjeti shperndares   i ujesjellesit, ndertim kaptazhi  + ndertim depo  dhe dhome klorinimi     cop 4,+Pusetë shpërndarje dhe kontrolli 113 cope </t>
  </si>
  <si>
    <t>Rikonstruksion i sistemit  te furnizimit me uje, Konispol</t>
  </si>
  <si>
    <t>M063764</t>
  </si>
  <si>
    <t xml:space="preserve">Ndertimi i linjes se dergimit me tub PE nga stacioni i Ciflikut deri tek rezervuari dhe  Ndertim rrjeti i shperndarjes me tub PE-100 me d=25 deri d=140 mm dhe Rikonstruksion i plote i rezervuarit </t>
  </si>
  <si>
    <t>Supervizion punimesh Rikonstruksion i sistemit  te furnizimit me uje, Konispol</t>
  </si>
  <si>
    <t>M063768</t>
  </si>
  <si>
    <t>Ujesjellesi  Dritaj -Fanjë-Karlavec, Bashkia Prrenjas</t>
  </si>
  <si>
    <t>M063767</t>
  </si>
  <si>
    <t>Ndertimin e linjes dergimit ,ndertimin  e stacionit te pompimit dhe 2 puseve shpimi</t>
  </si>
  <si>
    <t>Supervizion punimesh Ujesjellesi  Dritaj -Fanjë-Karlavec, Bashkia Prrenjas</t>
  </si>
  <si>
    <t>M063771</t>
  </si>
  <si>
    <t>Supervizion punimesh Ujësjellësi i jashtëm i Dropullit nga burimi i Manxifës</t>
  </si>
  <si>
    <t>M063791</t>
  </si>
  <si>
    <t xml:space="preserve">Punime ndertimore per linjen e ujesjellesit + Punime hidraulike +Punime elektromekanike + f.v 21 makineri paisje </t>
  </si>
  <si>
    <t>Ndërtimi i rrjetit të shpërndarjes së ujit të pijshëm dhe restaurimit të depove egzistuese në bashkinë Fushe Arrëz</t>
  </si>
  <si>
    <t>M063794</t>
  </si>
  <si>
    <t>Supervizion punimesh Ndërtimi i rrjetit të shpërndarjes së ujit të pijshëm dhe restaurimit të depove egzistuese në bashkinë Fushe Arrëz</t>
  </si>
  <si>
    <t>M063795</t>
  </si>
  <si>
    <t>Supervizion punimesh Furnizimi me uje i fshatrave Dorez, Gizavesh, Librazhd Katund dhe Librazhd Qender</t>
  </si>
  <si>
    <t>M063803</t>
  </si>
  <si>
    <t>Ndertim ujesjellesi i fshatit Drashovice</t>
  </si>
  <si>
    <t>M063804</t>
  </si>
  <si>
    <t>Supervizion punimesh  Ndertim ujesjellesi i fshatit Drashovice</t>
  </si>
  <si>
    <t>M063805</t>
  </si>
  <si>
    <t>Ndërhyrje emergjente për furnizimin me ujë të Urës Vajgurore nga Stacioni pompave Poshnje</t>
  </si>
  <si>
    <t>M063870</t>
  </si>
  <si>
    <t xml:space="preserve">Punime per linjen e jashteme te ujesjellesit me tub PE-100 d=315 mml
2. Ndertimi i stacionit te pompimit
3. Linje ajrorew 10 kva me shtulla b/a  350 ml
4. Instalim i  2 elektropompes zhytese
5. Kabine elektrike 10/0.4 kv me transformatore 160 kva
6. Insalime elektrike dhe ndricimi, rrufe pritese e tokezim
7. Ndertimin e dy puseve me 60 ml thellesi e diameter 500 mm   </t>
  </si>
  <si>
    <t>Supervizion punimesh Ndërhyrje emergjente për furnizimin me ujë të Urës Vajgurore nga Stacioni pompave Poshnje</t>
  </si>
  <si>
    <t>M063909</t>
  </si>
  <si>
    <t xml:space="preserve">Ndertimi i linjes se jashtme te ujesjellesit  rajonal Mallakaster </t>
  </si>
  <si>
    <t>M063874</t>
  </si>
  <si>
    <t xml:space="preserve">Supervizion punimesh Ndertimi i linjes se jashtme te ujesjellesit  rajonal Mallakaster </t>
  </si>
  <si>
    <t>M063917</t>
  </si>
  <si>
    <t>Ndertim  i Ujesjellesit te Fshatit Peladhi</t>
  </si>
  <si>
    <t>M063878</t>
  </si>
  <si>
    <t>Linje dergimi nga kaptazhi deri ne depo me tub PE-100 d= 63 mm me gjatesi 2100 ml
 Ndertim rrjet shperndares me PE-100 me d= 50-70 mm me gjatesi 6240 ml</t>
  </si>
  <si>
    <t>Supervizion punimesh Ndertim  i Ujesjellesit te Fshatit Peladhi</t>
  </si>
  <si>
    <t>M063921</t>
  </si>
  <si>
    <t>Supervizion punimeshNdertimi i linjes se ujesjellesit ne fshatin Ninat</t>
  </si>
  <si>
    <t>M063932</t>
  </si>
  <si>
    <t>Furnizimi me uje i disa fshatrave Shupenze , Bashkia Bulqize, Rrjetat shperndarese - faza e dyte</t>
  </si>
  <si>
    <t>M063898</t>
  </si>
  <si>
    <t xml:space="preserve">Ndertim rrjeti shperndares fshati Shupenze,fshati Boceve, fshati Homesh ,Kovashice me tub PE me diameter nga 125 deri 20 mm me gjatesi 3900 ml,7800 ml,10600 ml,2990 </t>
  </si>
  <si>
    <t>Supervizion punimesh Furnizimi me uje i disa fshatrave Shupenze , Bashkia Bulqize, Rrjetat shperndarese - faza e dyte</t>
  </si>
  <si>
    <t>M063940</t>
  </si>
  <si>
    <t>Supervizion punimesh -"Ndertim i rrjetit shperndares te ujesjellesit te fshatrave Dorez,Gizavesh , Librazhd Katund dhe Librazhd Qender ( faza e dyte)</t>
  </si>
  <si>
    <t>M063944</t>
  </si>
  <si>
    <t>Furnizimi me uje i qytetit Kukes dhe te 14 fshatrave rreth saj " faza e II" ( shtese kontrate )</t>
  </si>
  <si>
    <t>M063904</t>
  </si>
  <si>
    <t>FV tuba e rekorderi PE100 PN10  dhe Pn 16 me diameter 0 250 dhe 280</t>
  </si>
  <si>
    <t>Supervizion punimesh-Furnizimi me uje i qytetit Kukes dhe te 14 fshatrave rreth saj " faza e II" ( shtese kontrate )</t>
  </si>
  <si>
    <t>M063946</t>
  </si>
  <si>
    <t>"Ndërtim ujësjellësi për fshatrat Marinëz-Jagodine"</t>
  </si>
  <si>
    <t>M064018</t>
  </si>
  <si>
    <t xml:space="preserve">1. Stacion Pompimi 
2. Linja kryesore stacion pompimi-Depo ,L=1,075 ml
3. Depo uji,D=600 m3
4. Rrjeti Shperndares,L= 20,476 ml 
Makineri Paisje
</t>
  </si>
  <si>
    <t>Supervizion punimesh "Ndërtim ujësjellësi për fshatrat Marinëz-Jagodine"</t>
  </si>
  <si>
    <t>M064019</t>
  </si>
  <si>
    <t>Furnizimi me ujë te pijshëm i disa fshatrave , Komuna Gjoricë dhe Komuna Ostren</t>
  </si>
  <si>
    <t>M063625</t>
  </si>
  <si>
    <t>Linja kryesore  e transmetimit  nga vepra e marrjes deri ne depo  me tubacion  PE  80 me diameter 0 160 mm Pn 10 atm me gjatesi  rreth 1680 ml si dhe degezimet  per linjat  e fshatrave   me tubacion PE(80 -10) me 0 (50-200) mm Pn 10-20 atm, me gjatesi  totale rreth 19,230 ml</t>
  </si>
  <si>
    <t>Produkti 32</t>
  </si>
  <si>
    <t>"Ujësjellësi i jashtëm Ersekë nga burimet Mavro dhe Glladishtë &amp;Rrjeti i brendshem i ujesjellesit Erseke"</t>
  </si>
  <si>
    <t>M063896</t>
  </si>
  <si>
    <t xml:space="preserve">Tub PEHD PN-10 me diameter 63-150 me gjatesi 17,800 ml
Kaptazhe dhe pus shuarje 2 cope
Fv pompa centrifugale 2 cope
</t>
  </si>
  <si>
    <t>Kosto totale e produktit 32</t>
  </si>
  <si>
    <t>Supervizion i punimeve per objektin: "Ujësjellësi i jashtëm Ersekë nga burimet Mavro dhe Glladishtë &amp;Rrjeti i brendshem i ujesjellesit Erseke"</t>
  </si>
  <si>
    <t>M063938</t>
  </si>
  <si>
    <t>Produkti 33</t>
  </si>
  <si>
    <t>Ndertim i rrjetit te ujesjellesit dhe  fshatin Luz , Kavaje</t>
  </si>
  <si>
    <t>M063901</t>
  </si>
  <si>
    <t>F.V. tuiba ujesjellesi 7900 ml</t>
  </si>
  <si>
    <t>Kosto totale e produktit 33</t>
  </si>
  <si>
    <t>Supervizion punimesh per objektin:"Ndertim i rrjetit te ujesjellesit dhe KUZ ne fshatin Luz , Kavaje"</t>
  </si>
  <si>
    <t>M063943</t>
  </si>
  <si>
    <t>Produkti 34</t>
  </si>
  <si>
    <t>Sistemi i furnizimit me uje te zones turistike Hamallaj,Faza e I, Sukth</t>
  </si>
  <si>
    <t>Kosto totale e produktit 34</t>
  </si>
  <si>
    <t>Supervizion punimesh per objektin:"Sistemimi i furnizimit me uje te zones turistike Hamallaj , faza e I" Njesia administrative Sukth,Bashkia Durres.</t>
  </si>
  <si>
    <t>Produkti 35</t>
  </si>
  <si>
    <t>Ndertim i ujesjellesit  te fshatrave Lalez,Bize ,Daç dhe Shetë,Njesia administrativ Ishem</t>
  </si>
  <si>
    <t>Kosto totale e produktit 35</t>
  </si>
  <si>
    <t>Supervizion punimesh per objektin: "Ndertim u ujesjellesit  te fshatrave Lalez,Bize ,Daç dhe Shetë", Njesia administrative Ishem, Bashkia Durres</t>
  </si>
  <si>
    <t>Produkti 36</t>
  </si>
  <si>
    <t>Kosto totale e produktit 36</t>
  </si>
  <si>
    <t>Produkti 37</t>
  </si>
  <si>
    <t>I RI 2020</t>
  </si>
  <si>
    <t>Kosto totale e produktit 37</t>
  </si>
  <si>
    <t>Supervizion punimesh per objektin: Projekte te  furnizimit me ujë Projekte  te  furnizimit me ujë dhe sistemim i ujrave te perdorua për zonat bregdetare -I</t>
  </si>
  <si>
    <t>Produkti 38</t>
  </si>
  <si>
    <t>Ndërtimi i linjës së jashtme të ujësjellesit për furnizimin me ujë qytetin Mamurras</t>
  </si>
  <si>
    <t>M064162</t>
  </si>
  <si>
    <t>F.V  tuba ujesjellsi  PE 9.300 ml
Depo 1500 m3 cope 1 
Germim +mbushje 18.720  m3
Puseta kontrolli  14 cope</t>
  </si>
  <si>
    <t>Kosto totale e produktit 38</t>
  </si>
  <si>
    <t>Supervizion punimesh per objektin:"Ndërtimi i linjës së jashtme të ujësjellesit për furnizimin me ujë qytetin Mamurras"</t>
  </si>
  <si>
    <t>M064163</t>
  </si>
  <si>
    <t>Ujësjellësi  i Vau- Dejes</t>
  </si>
  <si>
    <t xml:space="preserve">1. Ndertim linje kryesore me gjatesi 666 ml e diameter 250 mm, tub celiku me gjatesi 250 ml
2. Nderim depo 1000 m3 dhe 400 m3
3. Rrjet shperndares me gjatesi 22608 ml me diameter nga nga 200 mm ne 32 mmm
4. Pompe dozimi per klorifikim 2 cope
5. Elektropompe centrifugale q= 50 l/sek, h=80 m
6. Elektropompe centrifugale q= 5 l/sek, h= 150 </t>
  </si>
  <si>
    <t>Kosto totale e produktit 39</t>
  </si>
  <si>
    <t>Produkti 39</t>
  </si>
  <si>
    <t>Supervizion punimesh per objektin:Ujësjellësi  i Vau- Dejes</t>
  </si>
  <si>
    <t>Projekt 1/2</t>
  </si>
  <si>
    <t>Rikonstruksion ujesjellesi</t>
  </si>
  <si>
    <t>Përmirësimi i furnizimit me ujë i zonës së plazhit , Lagjia 13, Durrës(shtese kontrate )</t>
  </si>
  <si>
    <t>M063873</t>
  </si>
  <si>
    <t>Vendosje matsash  dn 100 pn 10- 10 cope</t>
  </si>
  <si>
    <t>Supervizion punimesh per objektin Përmirësimi i furnizimit me ujë i zonës së plazhit , Lagjia 13, Durrës ( shtese kontrate )</t>
  </si>
  <si>
    <t>M063947</t>
  </si>
  <si>
    <t>Kosto totale e produktit  4</t>
  </si>
  <si>
    <t>Supervizion punimesh per objektin:" Masa nixhinierike per mbrojtejn e linjes se ujesjellesit ne fshatin Bençe -Tepelene"</t>
  </si>
  <si>
    <t>M063814</t>
  </si>
  <si>
    <t>Supervizion punimesh per objektin  "Rikonstruksion  i magjistralit kryesor dhe rrjetit te brendshem te ujesjellesit ne Bashkine Rrogozhine Loti I "</t>
  </si>
  <si>
    <t>M063820</t>
  </si>
  <si>
    <t>Rikonstruksion i magjistralit kryesor dhe rrjetit te brendshem te ujesjellesit ne Bashkine Rrogozhine Loti II</t>
  </si>
  <si>
    <t>M063905</t>
  </si>
  <si>
    <t>1.Linja e dergimit 4100 ml
2Kalime tubacionesh
3. Kalim Kanali ne hyrjen jugore te qytetit.</t>
  </si>
  <si>
    <t>Supervizion punimesh per objektin "Rikonstruksion i magjistralit kryesor dhe rrjetit te brendshem te ujesjellesit ne Bashkine Rrogozhine Loti II"</t>
  </si>
  <si>
    <t>M063948</t>
  </si>
  <si>
    <t>Rehabilitimi i rrjetit te ujesjellesit te qytetit te Permetit</t>
  </si>
  <si>
    <t>M063887</t>
  </si>
  <si>
    <t xml:space="preserve">1. Rehabilitim i rrjetit të brendshëm të ujësjellësit lagje e re me tub PE d= 20-110 mm me gjatësi 13,462 ml
2. Rehabilitim i rrjetit të brendshëm të ujësjellësit lagje Mejdan me tub PE d= 20-225 mm me gjatesi 8,573 ml.
3. Rehabilitim i rrjetit të brendshëm të ujësjellësit lagje qendër  me tub PE d-20-315 mm me gjatësi 14,868 ml
4. Vendosje matësa të mëdhenj  prodhimi 11 copë me d=-300-100 mm
5. Ndërtim depo 1500 m3
6. Riparim depo egzistuese 2x500 m3
7. Rehabilitimi i Stacionit të pompimit dhe rrjetit elektrik si dhe automatizimin e komandimin e furnizimit me ujë nëpërmjet programit Skada.
</t>
  </si>
  <si>
    <t>Supervizion punimesh per objektin"Rehabilitimi i rrjetit te ujesjellesit te qytetit te Permetit"</t>
  </si>
  <si>
    <t>M063928</t>
  </si>
  <si>
    <t>Rikonstruksion i Ujesjellesit te Lagjes "28 Nentori dhe "Skenderbeu" ne qytetin e Elbasanit</t>
  </si>
  <si>
    <t>M064000</t>
  </si>
  <si>
    <t>1. Punime per pusetat e pikave te lidhjes
2. Punime per pusetat e manovrimit
3. FV tub PE Dn 315-50 me gjatesi 14,479 ml
4. Punime per hidrant dhe kasaeta kolektive</t>
  </si>
  <si>
    <t>Supervizion punimesh "Rikonstruksion i Ujesjellesit te Lagjes "28 Nentori dhe "Skenderbeu" ne qytetin e Elbasanit</t>
  </si>
  <si>
    <t>M064001</t>
  </si>
  <si>
    <t xml:space="preserve">Rikonstruksion  i rrjetit  te ujesjellesit Memaliaj, Rrjet shperndares </t>
  </si>
  <si>
    <t>M063880</t>
  </si>
  <si>
    <t xml:space="preserve">F.V Tuba e rakorderi ujesjellesi PE d=315mm, t = 29.7 mm, PN 16+LINJA E SHPERNDARJES   </t>
  </si>
  <si>
    <t>Supervizion punimesh per objektin"Rikonstriksion  i rrjetit  te ujesjellesit Memaliaj, Rrjet shperndares "</t>
  </si>
  <si>
    <t>Ndertimi i rrjetit shperndares i furnizimit me uje te qytetit Rreshen</t>
  </si>
  <si>
    <t>M063882</t>
  </si>
  <si>
    <t>Me investimin e ri uji do te merret nga depot e reja ekzistuese dhe do te shtrihen tubo PE 100 me diametra nga fi 20mm deri fi 280 mm dhe me nje gjatesi prej 9575 ml, si dhe do te ndertohen 21 cope puseta shperndarese dhe kontrolli. Gjithashtu do te ndertohet edhe nje depo e re 2000 m3 per perspektiven.</t>
  </si>
  <si>
    <t>Supervizion punimesh per objektin"Ndërtimi i rrjetit shperndares i furnizimit me uje te qytetit Rreshen"</t>
  </si>
  <si>
    <t>M063923</t>
  </si>
  <si>
    <t>"Rikonstruksion i rrjetit te brendshem te ujesjellesit Kelcyre,Bashkia Kelcyre, Faza e I"</t>
  </si>
  <si>
    <t>M063886</t>
  </si>
  <si>
    <t xml:space="preserve">1. Linjat e tubacioneve(rrjet shperndares ) 15,159 ml                                                                                                                                                                                       2. F.V Kolektor shpendares 3/4" ( 5+5 )  40
3. F.V Kolektor shpendares 1" ( 6+6 )  46
4. F.V Kolektor shpendares 1" ( 7+7 )  20
Lidhje familjaresh       1,232 cope </t>
  </si>
  <si>
    <t>Supervizion punimesh per objektin"Rikonstruksion i rrjetit te brendshem te ujesjellesit Kelcyre"</t>
  </si>
  <si>
    <t>M063927</t>
  </si>
  <si>
    <t>Ndërtimi i linjave të shpërndarjes së qytetit  Tepelenë</t>
  </si>
  <si>
    <t>M064148</t>
  </si>
  <si>
    <t>Linjat e shpërndarjes se qytetit nga depo 1000 m3 do te jenë PE 100 DN OD 250-32 mm, Pn 10 bar.                                                       1. Ndertimi i linjave te shperndarjes (Zona e Furnizimit nga depoja ne Kuoten 280.00 m )  13,703 ml
2. Ndertimi i linjave te shperndarjes (Zona e Furnizimit nga depoja ne Kuoten 195 m )       4,335 ml</t>
  </si>
  <si>
    <t>Supervizion punimesh per objektin:" Ndërtimi i linjave të shpërndarjes së qytetit  Tepelenë"</t>
  </si>
  <si>
    <t>M064149</t>
  </si>
  <si>
    <t>Rikonstruksion i rrjetit shperndares te ujesjellesit lagjia 85 dhe Dellinje , qyteti Gramsh</t>
  </si>
  <si>
    <t>M064150</t>
  </si>
  <si>
    <t>Zevendesimit te rrjetit ekzistues shperndares teper te amortizuar
-duke permiresuar sasine ujit pe rfryme si dhe cilesine e tij.
Disa nga punimet qe do te behen: Tubacioni dn=125mmCE i lagjes”85” do te zevendesohet me tub.Dn=110mmPE afersish L=280ml,Tub ekzistues  Dn=89mmCE do te zevendesohet me tub.Dn=90mm PE afersisht L=658ml, per lagjen “Dellenja” do te realizohet me tub.DN=75mm PE 284ml,si dhe tub Dn=200mm CE do et zevendesohet me tub.Dn=200mm PE afersisht 200ml gjithashtu do te ndertohen edhe 26 puseta shperndarese.</t>
  </si>
  <si>
    <t>Supervizion punimesh per objektin:" Rikonstruksion i rrjetit shperndares te ujesjellesit lagjia 85 dhe Dellinje , qyteti Gramsh"</t>
  </si>
  <si>
    <t>M064151</t>
  </si>
  <si>
    <t>Rikonstruksion i ujësjellësit Sektori Qëndër, Sukth</t>
  </si>
  <si>
    <t>M064152</t>
  </si>
  <si>
    <t>Rrjeti kryesor i furnizimit me ujë është konceptuar në këtë mënyrë. Linja PE 160 do të lidhet në
linjën ekzistuese 700 mm Çelik nga ku do të reduktohet në fund me tub PE 90 mm.
Linjat e shpërndarjes në sektorin Qender nga pika e furnizimit në tubin PE 700 mm do të jenë PE
100 DN OD 160-50 mm 10 bar.Pusete shperndarese me 5 ÷ 7 dalje-121 cope</t>
  </si>
  <si>
    <t>Supervizion punimesh per objektin:"Rikonstruksion i ujësjellësit Sektori Qëndër, Sukth"</t>
  </si>
  <si>
    <t>M064153</t>
  </si>
  <si>
    <t>Ndërtim i rrjetit shpërndarës  i furnizimit  me ujë të qytetit të Poliçanit, rikonstruksion i stacionit të pompimit dhe linjës së dërgimit</t>
  </si>
  <si>
    <t>M064154</t>
  </si>
  <si>
    <t>Rrjet shperndares 2,895 lagja e siperme +7,923 lagja e poshteme
Linje dergimi     1,480 ml
F.V Ujemates me fllanxha 0 D-200  depo mm cope 1
Hidrant 0 80 17 cope 
Makineri e paisje 
elektropmpe  horizontale  cope 2
Elektropompe vertikale  cope 2
Panel leshimi cope 4 
Elektropompa dozimi   cope 
2
F.V.Hidrant Zjarri dn 80 nen toke cope 17,MAKINERI DHE PAJISJE  10 cope, Depo Nr.1, Kaseta metalike per vendosje matesi=44 copë)-1403 familje ,185 private dhe 7 buxhetore</t>
  </si>
  <si>
    <t>Supervizion punimesh per objektin:"Ndërtim i rrjetit  shpërndarës  i furnizimit  me ujë të qytetit të Poliçanit, rikonstruksion i stacionit të pompimit dhe linjës së dërgimit"</t>
  </si>
  <si>
    <t>M064155</t>
  </si>
  <si>
    <t>Rrjeti i brendshëm për ujësjellësin Kavajë</t>
  </si>
  <si>
    <t>M064160</t>
  </si>
  <si>
    <t>Me investimin e ri do te rritet prurja e ujit duke e marre ujin nga tre pusshpimet e mesiperme si dhe 70 l/sek uje nga ndertimi i ujesjellesit te Çermes . Do te shtrohet linja te reja shperndarese te ujit me tubo tip PE100  me diameter  nga fi 110 mm deri ne fi 280 mm me presion 10 bar dhe nje gjatesi prej 15.747 ml,  do te ndertohen edhe 29 cope puseta kryesore kontrolli dhe manovrimi prej betoni dhe te mbuluara me kapak gize. Do montohen edhe 253 cope si dhe 1644 kg rakorderi e paisje hidraulike  dhe punime germimi dhe mbushje rreth 41.089 m3.</t>
  </si>
  <si>
    <t>Supervizion punimesh per objektin:"Rrjeti i brendshëm për ujësjellësin Kavajë"</t>
  </si>
  <si>
    <t>M064161</t>
  </si>
  <si>
    <t>M064156</t>
  </si>
  <si>
    <t>Supervizion punimesh per objektin:" Linja Kryesore per furnizimin me ujë dhe rrjeti shperndares i ujesjellesit për  qytetin e Belshit"</t>
  </si>
  <si>
    <t>M064157</t>
  </si>
  <si>
    <t>M063884</t>
  </si>
  <si>
    <t>M063925</t>
  </si>
  <si>
    <t>Rikonstruksion i rrjetit kryesor dhe shperndarjes per qytetin e ri Bulqize dhe fshatin Vajkal.</t>
  </si>
  <si>
    <t>M063891</t>
  </si>
  <si>
    <t xml:space="preserve">Linja dergimi  ujesjellesit  Burim –Depo 1000 m3  1,935 ml+HDPE RC 100,SDR17 DO 20-150,PN 10-PN 16,   15,123 ml </t>
  </si>
  <si>
    <t>Supervizion punimesh per objektin"Rikonstruksion i rrjetit kryesor dhe shperndarjes per qytetin e ri Bulqize hde fshatin Vajkal.</t>
  </si>
  <si>
    <t>M063934</t>
  </si>
  <si>
    <t xml:space="preserve">1. F.V. tub ujesjellesi D=250 mm me gjatesi 5307 m
2. F.V. tub ujesjellesi D=250 mm me gjatesi 675 ml
3. Ndertim 2 depo V = 500 m3 </t>
  </si>
  <si>
    <t>Rrjeti shpendarës i Urës Vajgurore</t>
  </si>
  <si>
    <t>Supervizion punimesh per objekti:"Rrjeti shpendarës I Urës Vajgurore"</t>
  </si>
  <si>
    <t>Rrjeti shprendarës për qytetit Corovodë</t>
  </si>
  <si>
    <t>Supervizion punimesh per objekti:"Rrjeti shprendarës për qytetit Çorovodë"</t>
  </si>
  <si>
    <t xml:space="preserve">Rikonstruksion magjistrali kryesor dhe rrjetit të brëndshëm të ujësjellësit  qytetit Patos Loti I" </t>
  </si>
  <si>
    <t>Ky projekt ne kete faze te dyte do te realizoje ndertimin e rrjetit shperndares per te gjithe zonen e sherbimit, ndertim e tre depove, pusetave te shperndarjes dhe kontrollit, klorifikimin e ujit te pijshem dhe ndricimi i objekteve.</t>
  </si>
  <si>
    <t xml:space="preserve"> Supervizion punimesh per objektin:" Rikonstruksion magjistrali kryesor dhe rrjetit të brëndshëm të ujësjellësit  qytetit Patos Loti I "</t>
  </si>
  <si>
    <t>Rikonstruksion i rrjetit shperndares të qytetit Ballsh</t>
  </si>
  <si>
    <t>Punime ne linjen kryesore depo 1000 m3 Kash-Depo e re Spital(Tub PE d=250,t =27.9 mm)
Ndertim depo 1000 m3 
Rikonstruksion i depos ekzistuese 600 m3
Linja e shperndarjes 
Sistemi i mbrojtjes nga zjarri ne rruge dhe banesa 
Sistemi i survejimit me Kamera</t>
  </si>
  <si>
    <t>Supervizion punimesh per objektin:"Rikonstruksion i rrjetit shperndares të qytetit Ballsh"</t>
  </si>
  <si>
    <t>Projekt 1/3</t>
  </si>
  <si>
    <t>Kanalizim Ri</t>
  </si>
  <si>
    <t>Perfundimi i rrjetit te Kanalizimeve te Ujrave te Zeza ne zonen e Perroi i Agait - Qerret, LOTI II ( Linjat KUZ Perroi Agait, Stacioni Pompimit Nr.1 deri tek Stacioni Pompimit Nr.2 )</t>
  </si>
  <si>
    <t xml:space="preserve"> M062768</t>
  </si>
  <si>
    <t>Ndertim i rrjetit te KUZ  sekondar dhe tercial  me tub HDPE me diameter qe varion nga 200-500</t>
  </si>
  <si>
    <t>M062836</t>
  </si>
  <si>
    <t>Ndërtim i sistemit të ujrave të zeza në zonën e ujit të ftohtë Vlorë</t>
  </si>
  <si>
    <t xml:space="preserve"> M063682</t>
  </si>
  <si>
    <t>Ndertim kolektori me diameter nga 250-400 -Ndertim pusetash kontrolli dhe shkarkimi 291 cope + Stacion pompimi   2 cope</t>
  </si>
  <si>
    <t>"Ndërtimi i Kolektorit kryesor të ujrave të zeza dhe I.T.U.P, në zonën turistike Gjiri i Lalzit, Durrës"</t>
  </si>
  <si>
    <t>M063760</t>
  </si>
  <si>
    <t xml:space="preserve">Ndertim kolektori  me diameter 400-630 mm,Ndertim  4 stacione pompimi,Ndertim  4 godina transformatori dhe Ndertim  116 Puseta plastike   </t>
  </si>
  <si>
    <t>Supervizion punimesh per objektin: Ndërtimi i Kolektorit kryesor të ujrave të  zeza dhe I.T.U.P, në zonën turistike Gjiri i Lalzit, Durrës.</t>
  </si>
  <si>
    <t>M063761</t>
  </si>
  <si>
    <t>Ndertim i KUZ dhe KUB Cerrik ,Bashkia Cerrik</t>
  </si>
  <si>
    <t>M063766</t>
  </si>
  <si>
    <t>Ndertim  kolektori KUZ dhe KUB  me diameter nga 600-1000 +  Ndertim  16 pusetash</t>
  </si>
  <si>
    <t>Supervizion punimesh Ndertim i KUZ dhe KUB Cerrik, Bashkia Cerrik</t>
  </si>
  <si>
    <t>M063770</t>
  </si>
  <si>
    <t>Impinati i Trajtimit te Ujrave te Ndotura ne zonen Bregdetare Dhrale -Palase,Loti I pare</t>
  </si>
  <si>
    <t>M063875</t>
  </si>
  <si>
    <t xml:space="preserve">
1. lmpianti i trajtimit te uj erave te ndotura
2. Sistemi i kanalizimit  te  ujerave te  ndotura  (kolektoret  kryesore te largimit  te  ujerave tendotura, nga piket fundore te zonave zhvillimore per ne stacionin qendror) 
3. Stacioni kryesor i pompimit
4. Stacioni ndermjetes i pompimit
5. Linja e transmetmit te ujerave te ndotura (stacion qendror - stacion ndermjetes - impianti i trajtimit)
6. Linja e furnizimit me uje te trajtuar per vaditje (impianti i trajtimi - Lungo Mare - Plazh Publik) Sistemi i kanalizimit te ujerave te ndotura te zones Lungo Mare (kolektori i grumbull imit dhe stacionet e pompimit)
7. Sistemi i kanalizimit te ujerave te ndotura te zones se Plazhit Publik (kolektori i grumbullimit dhe stacionet e pomp•imit)</t>
  </si>
  <si>
    <t>Supervizion punimesh per objektin:"Impinati i Trajtimit te Ujrave te Ndotura ne zonen Bregdetare Dhrale -Palase,Loti I pare "</t>
  </si>
  <si>
    <t>M063918</t>
  </si>
  <si>
    <t xml:space="preserve"> Supervizion punimesh per objektin:KUZ Lagjia Bylis , Qyteti Ballsh.</t>
  </si>
  <si>
    <t>M063906</t>
  </si>
  <si>
    <t>Produkti 8-"KUZ fshati Lubonje "</t>
  </si>
  <si>
    <t>"KUZ fshati Lubonje "</t>
  </si>
  <si>
    <t>M064012</t>
  </si>
  <si>
    <t xml:space="preserve">
   Punime germimi per hapjen e kanaleve ne rruget ekzistuese.
F.v tubo HDPE me DN/OD ( 315 – 800 ) mm me gjatesi totale rreth 3571 ml 
Ndertim puseta kontrolli me permasa ( 1.5 x1.5x1.5 ) m cope 70 
Ndertim puseta kontrolli me permasa ( 1x1x1.5 ) m cope 100 </t>
  </si>
  <si>
    <t>Kosto totale e produktit  8</t>
  </si>
  <si>
    <t>Supervizion punimesh per objektin "KUZ fshati Lubonje "</t>
  </si>
  <si>
    <t>M064013</t>
  </si>
  <si>
    <t>"Sistemimi i kanalizimeve te ujrave te ndotura te zones turistike Hamallaj , faza I" Njesia administrative Sukth,Bashkia Durres</t>
  </si>
  <si>
    <t>sistem kanalizimi</t>
  </si>
  <si>
    <t>Supervizion punimesh per objektin:"Sistemimi i kanalizimeve te ujrave te ndotura te zones turistike Hamallaj, faza e I" Njesia administrative Sukth,Bashkia Durres</t>
  </si>
  <si>
    <t>Sistemi  K.U.Z  dhe ITUN në zonën  turistike të Spillesë"</t>
  </si>
  <si>
    <t>Rrjet Kanalizimi+ITUN</t>
  </si>
  <si>
    <t>Supervizion punimesh per objektin: "Sistemi  K.U.Z  dhe ITUN në zonën  turistike të Spillesë"</t>
  </si>
  <si>
    <t>Projekt 1/4</t>
  </si>
  <si>
    <t>Rikonstruksion KUZ</t>
  </si>
  <si>
    <t>Rikonstruksion i rrjetit te KUZ e KUB te qytetit te Selenices</t>
  </si>
  <si>
    <t>M063899</t>
  </si>
  <si>
    <t>Rikonstruksion i rrjetit te KUZ e KUB</t>
  </si>
  <si>
    <t>Supervizion punimesh per objektin:"Rikonstruksion i rrjetit te KUZ e KUB te qytetit te Selenices"</t>
  </si>
  <si>
    <t>M063941</t>
  </si>
  <si>
    <t>Përmirësimi I infrastruktures se ujrave te zeza ne zonën bregdetare Vlorë</t>
  </si>
  <si>
    <t>Supervizion punimesh per objektin:"Përmirësimi i infrastruktures se ujrave te zeza ne zonën bregdetare Vlorë"</t>
  </si>
  <si>
    <t xml:space="preserve">Produkti 4-Furnizim Makineri - Pajisje per Ndermarrjen SH.A,Vlore </t>
  </si>
  <si>
    <t xml:space="preserve">Furnizim Makineri - Pajisje per Ndermarrjen SH.A,Vlore </t>
  </si>
  <si>
    <t>M063868</t>
  </si>
  <si>
    <t>Furnizim makineri paisje teknollogjike e laboratorike  per ITUN  e Vlorës</t>
  </si>
  <si>
    <t>Furnizim pajisje elektronike,kompjutera,printera, fotokopje</t>
  </si>
  <si>
    <t>Furnizim kompjutera ,printera  dhe fotokopje</t>
  </si>
  <si>
    <t>investime</t>
  </si>
  <si>
    <t>nderrrmarrje</t>
  </si>
  <si>
    <t>Kodi i Projektit të Investimeve 1/5</t>
  </si>
  <si>
    <t>Sherbime Konsulense</t>
  </si>
  <si>
    <t>Studim projektim i objektit:"Rehabilitim i rrjetit te ujesjellesit ,Ujrave te  Zeza ,Ujrave te Bardha dhe perpunimit te trjatimit te ujrave te zeza  ,  qyteti Corovode ,Bashkia Skrapar  )"</t>
  </si>
  <si>
    <t>M063772</t>
  </si>
  <si>
    <t>Studim projektim për shtimin e sasisë së furnizimit me  ujë për qytetin e Krujës</t>
  </si>
  <si>
    <t>M063462</t>
  </si>
  <si>
    <t>Produkti-6</t>
  </si>
  <si>
    <t>Loti I “Studim projektim  i furnizimit me ujë për zonat bregdetare te njësisë administrative Shënkoll,bashkia Lezhë”</t>
  </si>
  <si>
    <t>Loti II “Studim projektim  i furnizimit me ujë për zonat bregdetare –I te njësisë administrative Golem,bashkia Kavajë"</t>
  </si>
  <si>
    <t>Loti III “Studim projektim  i furnizimit me ujë për zonat bregdetare –I te njësisë administrative Synej,bashkia Kavaje.</t>
  </si>
  <si>
    <t>Loti IV “Studim projektim  i furnizimit me ujë për zonat bregdetare te njësisë administrative Kryevidh,bashkia Rrogozhinë"</t>
  </si>
  <si>
    <t>Loti V “Studim projektim  i furnizimit me ujë për zonat bregdetare –I te njësisë administrative Divjakë,te njësisë administrative Remas,bashkia Divjakë)</t>
  </si>
  <si>
    <t>Studime-Projektime per objektet e  "Mbeshtetjes teknike ne zbatim te reformes ne sektorin e furnizimit me uje dhe kanalizimeve (  sipas performances ,  per uljen e humbjeve  deri ne nivelin teknik 20% dhe matjen e prodhimit te ujit)"</t>
  </si>
  <si>
    <t xml:space="preserve">Studim projektim </t>
  </si>
  <si>
    <t>OPONENCE TEKNIKE</t>
  </si>
  <si>
    <t>M061646</t>
  </si>
  <si>
    <t>Leje infrastrukturore per objektet Buxhetore</t>
  </si>
  <si>
    <t>M063140</t>
  </si>
  <si>
    <t>leje ndertimi</t>
  </si>
  <si>
    <t>Shpronesime per objektet buxhetore</t>
  </si>
  <si>
    <t>M063141</t>
  </si>
  <si>
    <t>hartim projektesh</t>
  </si>
  <si>
    <t>Trajtimi i vepres H/C Banje</t>
  </si>
  <si>
    <t>M060915</t>
  </si>
  <si>
    <t>KM06064</t>
  </si>
  <si>
    <t>M062839</t>
  </si>
  <si>
    <t>TVSH "Projekti i kanalizimeve të Tiranës së madhe"</t>
  </si>
  <si>
    <t>M061489</t>
  </si>
  <si>
    <t>Projekti I ri I furnizimit me uje per qytetin e Durrësit</t>
  </si>
  <si>
    <t>KM06092</t>
  </si>
  <si>
    <t>Kosto Lokale "Projekti i ri i furnizimit me uje  per qytetin e Durresit"</t>
  </si>
  <si>
    <t>M063149</t>
  </si>
  <si>
    <t>Programi I Infrastruktures Bashkiake III dhe IV</t>
  </si>
  <si>
    <t>GM06081</t>
  </si>
  <si>
    <t>Kosto Lokale "Programi i infrastruktures Bashkiake III dhe IV"</t>
  </si>
  <si>
    <t>M063950</t>
  </si>
  <si>
    <t>nr</t>
  </si>
  <si>
    <t>TVSH "Programi i infrastruktures Bashkiake III dhe IV"</t>
  </si>
  <si>
    <t>M063467</t>
  </si>
  <si>
    <t>KM06091</t>
  </si>
  <si>
    <t>M063029</t>
  </si>
  <si>
    <t>TVSH "Menaxhimi i mbetjeve Urbane te Tiranes (faza e dyte) impianti i pastrimit të ujrave të ndotura"</t>
  </si>
  <si>
    <t>M063025</t>
  </si>
  <si>
    <t>Mbeshtetje per Rrjetin Hidrik te Tiranes (AT fin.per NUK , Per nderhyrjet e metejshme ne rrjetin ujesjelles kanalizime 20.3 + 32.9 mid IT)</t>
  </si>
  <si>
    <t>KM06005</t>
  </si>
  <si>
    <t>Punime ndertimore per ndertim dhe rehabilitim rrjeti ujesjellesi</t>
  </si>
  <si>
    <t>M063949</t>
  </si>
  <si>
    <t>TVSH "Mbeshtetje per Rrjetin Hidrik të Tiranës (AT fin.per NUK , për nderhyrjet e metejshme në rrjetin ujësjellës kanalizime 20.3 + 32.9 mid IT)"</t>
  </si>
  <si>
    <t>M060602</t>
  </si>
  <si>
    <t>Ndertimi I sistemit te KUZper kater qytete, Vlore,Ksamil,Kavaje Shengjin ,IPA 2009</t>
  </si>
  <si>
    <t>GM06042</t>
  </si>
  <si>
    <t>TVSH"Ndertimi isistemit te KUZ  per 4 qytetet Vlore,Ksamil,Kavaje ,Shengjin,IPA 2009"</t>
  </si>
  <si>
    <t>M063151</t>
  </si>
  <si>
    <t>Përfundimi i sistemit të KUZ dhe zgjerimi  ITUP në Vlorë  IPA 2012</t>
  </si>
  <si>
    <t>GM06069</t>
  </si>
  <si>
    <t>TVSH "Përfundimii sistemit të KUZ dhe zgjerimi I ITUP  në Vlorë  I.P.A 2012"</t>
  </si>
  <si>
    <t>M063466</t>
  </si>
  <si>
    <t>Periferitë Urbane te Tiranes , komponenti infrastrukturor (shtese kontrate)</t>
  </si>
  <si>
    <t>KM06095</t>
  </si>
  <si>
    <t>Sistemime trutuaresh, rehabilitim dhe ndricime rrugesh</t>
  </si>
  <si>
    <t>TVSH "Periferite urbene te Tirenes ,komponenti  infrastrukturor ( shtese kontrate)"</t>
  </si>
  <si>
    <t>M063468</t>
  </si>
  <si>
    <t>Infrastruktua Bashkiake V</t>
  </si>
  <si>
    <t>GM06093</t>
  </si>
  <si>
    <t>TVSH " Infrastruktura bashkiake V "</t>
  </si>
  <si>
    <t>M063954</t>
  </si>
  <si>
    <t>M063763</t>
  </si>
  <si>
    <t>Orientimi i sherbimit te furnizimit me uje drejt
 performances dhe konsumatorit</t>
  </si>
  <si>
    <t>Asistence teknike</t>
  </si>
  <si>
    <t>Tvsh,Furnizimi me uje per Shqiperine e mesme -komponenti Berat - kuçove</t>
  </si>
  <si>
    <t>M060619</t>
  </si>
  <si>
    <t>Tvsh, Furnizimi me uje dhe mbrojtja mjedisore e liqenit te Shkodres</t>
  </si>
  <si>
    <t>M061492</t>
  </si>
  <si>
    <t>FORMAT 2: FORMATI STANDARD I PËRGATITJES SË KËRKESAVE BUXHETORE PBA 2020-2022</t>
  </si>
  <si>
    <t>Buxheti 2020-2022</t>
  </si>
  <si>
    <t>2020-2022</t>
  </si>
  <si>
    <t>Programi “Planifikim, Menaxhim, Administrim”, planifikon/detajon, monitoron dhe menaxhon fondet buxhetore (shpenzime korrente dhe kapitale), të miratuara me ligjin vjetor të buxhetit, për realizimin e qëllimit dhe arritjen e objektivave te politikës së programit, për funksionimin dhe forcimin e kapaciteteve administrative të Aparatit të Ministrisë së Infrastruktuës dhe Energjisë, rritjen e standardeve dhe performancës së punës së tyre.</t>
  </si>
  <si>
    <t>Mirëmenaxhimi i stafit të aparatit të MIE-së dhe politikbërja me sukses brenda fushës së përgjegjësisë shtetërore të institucionit.</t>
  </si>
  <si>
    <t>Administata funksionale e MIE-së</t>
  </si>
  <si>
    <t>Funksionimi normal i administratës së MIE-së nëpërmjet kryerjes së pagave, sigurimeve shoqërore/shëndetsore, mallrave dhe shërbimeve.</t>
  </si>
  <si>
    <t>Numër punonjësi</t>
  </si>
  <si>
    <t>Blerje pajisje zyre e administratës funksionale</t>
  </si>
  <si>
    <t>Blerje pajisje zyrash</t>
  </si>
  <si>
    <t>Numer pajisjesh</t>
  </si>
  <si>
    <t>Rikonstruksion dhe supervizion i godinës së MIE-së.</t>
  </si>
  <si>
    <t>Mbikqyrje punimesh për rikonstruksionin e godinës së Ish MZHU-së</t>
  </si>
  <si>
    <t>Mbikqyrje punimesh per rikonstruksionin e godines se MIE-së.</t>
  </si>
  <si>
    <t>Rikonstruksion në godinën Nr.2, në ish MZHU-në (kontrata shtesë)</t>
  </si>
  <si>
    <t>18BH502</t>
  </si>
  <si>
    <t>Rikonstruksion në godinën Nr.2</t>
  </si>
  <si>
    <t>Numër ndërtese</t>
  </si>
  <si>
    <t>Asistencë teknike "Zhvillimi I infrastrukturës digjitale rajonale"</t>
  </si>
  <si>
    <t>18BH503</t>
  </si>
  <si>
    <t>Asistence teknike "Zhvillimi I infrastrukturës digjitale rajonale"</t>
  </si>
  <si>
    <t>Hartimi I projekt-zbatimit të objektit "Rikonstruksion i ish godinës së drejtorisë së Përgjithsme të Burgjeve, Tiranë</t>
  </si>
  <si>
    <t>18BH504</t>
  </si>
  <si>
    <t xml:space="preserve">Projekt zbatim i godinës </t>
  </si>
  <si>
    <t>Projekt</t>
  </si>
  <si>
    <t>Çentrali telefonik ne godinën Nr.2</t>
  </si>
  <si>
    <t>18BH505</t>
  </si>
  <si>
    <t>Çentrali telefonik</t>
  </si>
  <si>
    <t>Numër</t>
  </si>
  <si>
    <t>18BH506</t>
  </si>
  <si>
    <t>Autoveturë</t>
  </si>
  <si>
    <t>Instalim I sistemit te fonisë, projektim, ndriçim në sallën e mbledhjeve</t>
  </si>
  <si>
    <t>18BH507</t>
  </si>
  <si>
    <t>Sistem fonie dhe ndriçim</t>
  </si>
  <si>
    <t>Sistemit I sinjalizimit të fonisë, projektim, ndriçimt në sallën e mbledhjeve</t>
  </si>
  <si>
    <t>18BH508</t>
  </si>
  <si>
    <r>
      <t xml:space="preserve">Detajimi i Kostos Totale të </t>
    </r>
    <r>
      <rPr>
        <b/>
        <sz val="8"/>
        <color rgb="FFFF0000"/>
        <rFont val="Garamond"/>
        <family val="1"/>
      </rPr>
      <t>Produktit 9</t>
    </r>
    <r>
      <rPr>
        <b/>
        <sz val="8"/>
        <color theme="1"/>
        <rFont val="Garamond"/>
        <family val="1"/>
      </rPr>
      <t xml:space="preserve"> sipas Artikujve Ekonomikë</t>
    </r>
  </si>
  <si>
    <t>Sistemit fotovoltaik në tarracën e godinës Nr.1</t>
  </si>
  <si>
    <t>Sistem fotovoltaik</t>
  </si>
  <si>
    <r>
      <t xml:space="preserve">Detajimi i Kostos Totale të </t>
    </r>
    <r>
      <rPr>
        <b/>
        <sz val="8"/>
        <color rgb="FFFF0000"/>
        <rFont val="Garamond"/>
        <family val="1"/>
      </rPr>
      <t>Produktit 10</t>
    </r>
    <r>
      <rPr>
        <b/>
        <sz val="8"/>
        <color theme="1"/>
        <rFont val="Garamond"/>
        <family val="1"/>
      </rPr>
      <t xml:space="preserve"> sipas Artikujve Ekonomikë</t>
    </r>
  </si>
  <si>
    <t>Blerje pajisje elektronike pc, fotokopje etj</t>
  </si>
  <si>
    <t>Pajisje elektronike</t>
  </si>
  <si>
    <r>
      <t xml:space="preserve">Detajimi i Kostos Totale të </t>
    </r>
    <r>
      <rPr>
        <b/>
        <sz val="8"/>
        <color rgb="FFFF0000"/>
        <rFont val="Garamond"/>
        <family val="1"/>
      </rPr>
      <t>Produktit 11</t>
    </r>
    <r>
      <rPr>
        <b/>
        <sz val="8"/>
        <color theme="1"/>
        <rFont val="Garamond"/>
        <family val="1"/>
      </rPr>
      <t xml:space="preserve"> sipas Artikujve Ekonomikë</t>
    </r>
  </si>
  <si>
    <t>Sistem informatik për shërbimet e rimburisimit e sherbimeve ndaj qytetarëve</t>
  </si>
  <si>
    <t xml:space="preserve">Sistem informatik </t>
  </si>
  <si>
    <t xml:space="preserve">Ky program merret me hartimin e politikave zhvilluese të transportit hekurudhor që synojnë përmirësimin e kuadrit ligjor dhe administrativ, në përputhje të plotë me aquise dhe nivelin administrativ rajonal dhe europian në këte sektor, për të mundësuar gjetjen e burime të ndryshme financuese dhe investuese për infrastrukurën dhe mjetet hekurudhore për një tranport malli/udhëtarësh në nivel bashkëkohor për klintët dhe transportuesit vendas dhe të huaj. 
</t>
  </si>
  <si>
    <t>Mirefunksionimi i administrates per Inspektoriatin Hekurudhor</t>
  </si>
  <si>
    <r>
      <t xml:space="preserve">Detajimi i Kostos Totale të </t>
    </r>
    <r>
      <rPr>
        <b/>
        <sz val="8"/>
        <color rgb="FFFF0000"/>
        <rFont val="Arial Narrow"/>
        <family val="2"/>
        <charset val="238"/>
      </rPr>
      <t xml:space="preserve">Produktit 1 </t>
    </r>
    <r>
      <rPr>
        <b/>
        <sz val="8"/>
        <color theme="1"/>
        <rFont val="Arial Narrow"/>
        <family val="2"/>
        <charset val="238"/>
      </rPr>
      <t>sipas Artikujve Ekonomikë</t>
    </r>
  </si>
  <si>
    <t>18BJ501</t>
  </si>
  <si>
    <t>18BJ601</t>
  </si>
  <si>
    <t>18BJ701</t>
  </si>
  <si>
    <t>18BJ801</t>
  </si>
  <si>
    <t>18BJ901</t>
  </si>
  <si>
    <t>18BK001</t>
  </si>
  <si>
    <r>
      <rPr>
        <b/>
        <sz val="11"/>
        <color rgb="FF222222"/>
        <rFont val="Arial Narrow"/>
        <family val="2"/>
        <charset val="238"/>
      </rPr>
      <t xml:space="preserve">Kosto Lokale </t>
    </r>
    <r>
      <rPr>
        <sz val="11"/>
        <color rgb="FF222222"/>
        <rFont val="Arial Narrow"/>
        <family val="2"/>
        <charset val="238"/>
      </rPr>
      <t>Studim I Prefisibilitetit per lidhjen hekurudhore Pogradec- Greqi [Kristalopigy]</t>
    </r>
  </si>
  <si>
    <t>Projekt i Ri</t>
  </si>
  <si>
    <t>Kosto Lokale Studim per zgjatimin dhe lidhjen e rrjetit hekurudhor kombetar me shtetet fqinje (investim I huaj)</t>
  </si>
  <si>
    <t>18BK401</t>
  </si>
  <si>
    <t>18BK501</t>
  </si>
  <si>
    <t>18BK601</t>
  </si>
  <si>
    <t>18BK701</t>
  </si>
  <si>
    <t>18BK801</t>
  </si>
  <si>
    <t>18BK901</t>
  </si>
  <si>
    <t>18BL001</t>
  </si>
  <si>
    <t>18BL101</t>
  </si>
  <si>
    <t>18BL102</t>
  </si>
  <si>
    <t>18BL201</t>
  </si>
  <si>
    <t>18BL301</t>
  </si>
  <si>
    <t>18BL401</t>
  </si>
  <si>
    <t>18BL501</t>
  </si>
  <si>
    <t>18BL601</t>
  </si>
  <si>
    <t>Permiresimi I ambjenteve per rritjen e cilesise se punes</t>
  </si>
  <si>
    <t>Pajisje zyre per DPHekurudhave</t>
  </si>
  <si>
    <t xml:space="preserve">Projekt i Ri </t>
  </si>
  <si>
    <t>Permiresimi i kushteve te punes</t>
  </si>
  <si>
    <t>Permiresimi i ambjenteve per rritjen e cilesise se punes</t>
  </si>
  <si>
    <t>Pajisje informatike per DPHekurudhave</t>
  </si>
  <si>
    <t>Pajisje zyre per Drejtorine e Inspektimit Hekurudhor</t>
  </si>
  <si>
    <t>Pajisje informatike per Drejtorine e Inspektimit Hekurudhor</t>
  </si>
  <si>
    <t>Studim projektime</t>
  </si>
  <si>
    <t xml:space="preserve">Studime dhe projektime </t>
  </si>
  <si>
    <t xml:space="preserve">Hartim projektesh per investime </t>
  </si>
  <si>
    <t>Rikonstruksion I linjes Budull - Gjormë</t>
  </si>
  <si>
    <t>Rikonstruksion I linjes Shkoder - Hani Hotit</t>
  </si>
  <si>
    <t xml:space="preserve">Rikonstruksion I linjes Lezhe -  Shkoder </t>
  </si>
  <si>
    <r>
      <t xml:space="preserve">Detajimi i Kostos Totale të </t>
    </r>
    <r>
      <rPr>
        <b/>
        <sz val="8"/>
        <color rgb="FFFF0000"/>
        <rFont val="Arial Narrow"/>
        <family val="2"/>
        <charset val="238"/>
      </rPr>
      <t xml:space="preserve">Produktit 2 </t>
    </r>
    <r>
      <rPr>
        <b/>
        <sz val="8"/>
        <color theme="1"/>
        <rFont val="Arial Narrow"/>
        <family val="2"/>
        <charset val="238"/>
      </rPr>
      <t>sipas Artikujve Ekonomikë</t>
    </r>
  </si>
  <si>
    <t>18BL801</t>
  </si>
  <si>
    <t>18BL901</t>
  </si>
  <si>
    <t>18BM001</t>
  </si>
  <si>
    <t>18BM101</t>
  </si>
  <si>
    <t>18BM201</t>
  </si>
  <si>
    <t>18BM202</t>
  </si>
  <si>
    <t>18BM301</t>
  </si>
  <si>
    <t>Hartimi I Projektit te detajuar Inxhinierik per Rehabilitimin e linjes hekurudhore Durres Rrogozhine</t>
  </si>
  <si>
    <t>Projekt I Ri</t>
  </si>
  <si>
    <t>Ndertimi i linjes hekurudhore terminali i transportit publik - stacioni i trenit Tirane, si zgjatim i linjes hekurudhore Durres - Tirane</t>
  </si>
  <si>
    <t>Transporti Detar</t>
  </si>
  <si>
    <t xml:space="preserve">Zhvillimi i Shqiperise nga nje vend bregdetar ne nje vend te zhvilluar detar te orientuar  drejt permiresimit te infrastruktures portuale, rritjes se kapaciteve akostuese perpunuese, nivelit te sherbimeve ne portet detare dhe rritjes se investimeve ne infrastukturen portuale. </t>
  </si>
  <si>
    <t xml:space="preserve">Rritja e volumit te perpunimit te mallrave ne porte </t>
  </si>
  <si>
    <t>Rritja e nivelit te investimeve dhe kapaciteteve perpunuese</t>
  </si>
  <si>
    <t>Tregues 1, Rritje te volumit tregtar ne porte</t>
  </si>
  <si>
    <t xml:space="preserve">Tregues 2, Rritja e volumit te qarkullimit te pasagjereve ne porte </t>
  </si>
  <si>
    <t>Administrate Funksionale e Drejtorise se Pergjithshme Detare</t>
  </si>
  <si>
    <r>
      <rPr>
        <b/>
        <sz val="8"/>
        <color rgb="FFFF0000"/>
        <rFont val="Garamond"/>
        <family val="1"/>
      </rPr>
      <t>Produkti 2</t>
    </r>
    <r>
      <rPr>
        <sz val="8"/>
        <color theme="1"/>
        <rFont val="Garamond"/>
        <family val="1"/>
      </rPr>
      <t>(shto produkte sipas rastit)</t>
    </r>
  </si>
  <si>
    <r>
      <t>Detajimi i Kostos Totale të</t>
    </r>
    <r>
      <rPr>
        <b/>
        <sz val="8"/>
        <color rgb="FFFF0000"/>
        <rFont val="Garamond"/>
        <family val="1"/>
      </rPr>
      <t xml:space="preserve"> Produktit X </t>
    </r>
    <r>
      <rPr>
        <b/>
        <sz val="8"/>
        <color theme="1"/>
        <rFont val="Garamond"/>
        <family val="1"/>
      </rPr>
      <t>sipas Artikujve Ekonomikë</t>
    </r>
  </si>
  <si>
    <r>
      <rPr>
        <b/>
        <sz val="8"/>
        <color rgb="FFFF0000"/>
        <rFont val="Garamond"/>
        <family val="1"/>
      </rPr>
      <t>Produkti 3</t>
    </r>
    <r>
      <rPr>
        <sz val="8"/>
        <color theme="1"/>
        <rFont val="Garamond"/>
        <family val="1"/>
      </rPr>
      <t>(shto produkte sipas rastit)</t>
    </r>
  </si>
  <si>
    <t xml:space="preserve">Ndermarrje ne Konservim </t>
  </si>
  <si>
    <t>Konservim i ndermarrjes se Kontroll Shfrytezimit te Mjeteve Ujore Vau I Dejes</t>
  </si>
  <si>
    <t xml:space="preserve">Ndermarrje ne konservim </t>
  </si>
  <si>
    <t>Ndertim Sistemi LRIT</t>
  </si>
  <si>
    <t>Numer paisjesh sistem navigacioni</t>
  </si>
  <si>
    <t>nr pajisjesh</t>
  </si>
  <si>
    <r>
      <t xml:space="preserve">Detajimi i Kostos Totale të </t>
    </r>
    <r>
      <rPr>
        <b/>
        <sz val="8"/>
        <color rgb="FFFF0000"/>
        <rFont val="Garamond"/>
        <family val="1"/>
      </rPr>
      <t xml:space="preserve">Produktit 1&amp;2 …X </t>
    </r>
    <r>
      <rPr>
        <b/>
        <sz val="8"/>
        <color theme="1"/>
        <rFont val="Garamond"/>
        <family val="1"/>
      </rPr>
      <t>sipas Artikujve Ekonomikë</t>
    </r>
  </si>
  <si>
    <t>Rehabilitimi I infrastruktures portuale dhe rikonstruksione kalatesh</t>
  </si>
  <si>
    <t>Rikonstruksion i kalates lindore te mallrave ne portin e Vlores</t>
  </si>
  <si>
    <t>Permiresimi I standarteve te perpunimit te mallrave, rritja e kapaciteteve perpunuese si dhe eleminimi I riskut te emergjences civile ne Portin e Vlores. Projekti do te beje te mundur ndertimin e nje kalate te re te mallrave</t>
  </si>
  <si>
    <t>Rikonstruksion I Kalates RORO ne Portin e Sarandes</t>
  </si>
  <si>
    <t>18BI902</t>
  </si>
  <si>
    <t xml:space="preserve">Ndertimi kalates se RORO do te sherbeje si kalate e perpunitmit te trageteve te linjes Sarande - Korfuz, akuariumi I jahteve dhe akuariumi I policise kufitare. Aktualisht terrenet e kesaj kalate jane me elemente te amortizuara dhe te pamjaftueshem per funksionim normal te punes. </t>
  </si>
  <si>
    <t>kalate</t>
  </si>
  <si>
    <t>Rimbursime TVSh per projektet IPA dhe me financim te huaj</t>
  </si>
  <si>
    <t>TVSh per projektin e Konektivitetit te Adriatikut Jugor</t>
  </si>
  <si>
    <t>18BJ002</t>
  </si>
  <si>
    <t>Kosto totale e produkti 5</t>
  </si>
  <si>
    <t>TVSH per asistencen teknike per monitorimin komunikimin e kontrates sektoriale</t>
  </si>
  <si>
    <t>18BJ003</t>
  </si>
  <si>
    <t>TVSH per rehabilitimin e kalates se Portit Vlore</t>
  </si>
  <si>
    <t>rehabilitim kalate</t>
  </si>
  <si>
    <t xml:space="preserve">           FORMAT 2: FORMATI STANDARD I PËRGATITJES SË KËRKESAVE BUXHETORE PBA 2019-2021 </t>
  </si>
  <si>
    <t>Politikat Ekzistuese</t>
  </si>
  <si>
    <t>Krijimi i një mjedisi të përshtatshëm ligjor, financiar dhe institucional të fushës së Transportit Ajror, me qëllim për tu integruar në sistemet evropiane të transportit ajror;
Zbatimi dhe unifikimi i standarteve ndërkombetare për sigurinë në aviacion;
Zhvillimi, vënia në operim dhe ndërtimi i infrastrukturave aeroportuale, me qëllim krijimin e një tregu konkurues në shërbimet ajrore.</t>
  </si>
  <si>
    <t>Sherbime të transportit ajror me cilësi dhe standarte ndërkombëtare; Rritja e performancës së Organit Kombëtar të Incidenteve/Aksidenteve ajrore; Krijimi i nje tregu konkurues ne rajon me qëllim rritjen e fluksit te pasagjerëve për në dhe nga Shqipëria.</t>
  </si>
  <si>
    <t>raporte</t>
  </si>
  <si>
    <t>Ndryshimi në % i Pagave si pasojë e ndryshimit të kostos së produktit</t>
  </si>
  <si>
    <r>
      <t>Ndryshimi në % i Pagave si pasojë e ndryshimit të sasisë së produktit</t>
    </r>
    <r>
      <rPr>
        <b/>
        <i/>
        <sz val="9"/>
        <color rgb="FFFF0000"/>
        <rFont val="Garamond"/>
        <family val="1"/>
      </rPr>
      <t>**</t>
    </r>
  </si>
  <si>
    <t>Ndryshimi në % i Sigurimeve Shoqerore dhe Shendetësore si pasojë e ndryshimit të kostos së produktit</t>
  </si>
  <si>
    <r>
      <t>Ndryshimi në % i Sigurimeve Shoqërore dhe Shendetësore si pasojë e ndryshimit të sasisë së produktit</t>
    </r>
    <r>
      <rPr>
        <b/>
        <i/>
        <sz val="9"/>
        <color rgb="FFFF0000"/>
        <rFont val="Garamond"/>
        <family val="1"/>
      </rPr>
      <t>**</t>
    </r>
  </si>
  <si>
    <t>Ndryshimi në % i Mallrave dhe Shërbimeve si pasojë e ndryshimit të kostos së produktit</t>
  </si>
  <si>
    <r>
      <t>Ndryshimi në % i Mallrave dhe Shërbimeve si pasojë e ndryshimit të sasisë së produktit</t>
    </r>
    <r>
      <rPr>
        <b/>
        <i/>
        <sz val="9"/>
        <color rgb="FFFF0000"/>
        <rFont val="Garamond"/>
        <family val="1"/>
      </rPr>
      <t>**</t>
    </r>
  </si>
  <si>
    <t>Ndryshimi në % i Subvencioneve si pasojë e ndryshimit të kostos së produktit</t>
  </si>
  <si>
    <r>
      <t>Ndryshimi në % i Subvencioneve si pasojë e ndryshimit të sasisë së produktit</t>
    </r>
    <r>
      <rPr>
        <b/>
        <i/>
        <sz val="9"/>
        <color rgb="FFFF0000"/>
        <rFont val="Garamond"/>
        <family val="1"/>
      </rPr>
      <t>**</t>
    </r>
  </si>
  <si>
    <t>Ndryshimi në % i Transfertave të brendshme si pasojë e ndryshimit të kostos së produktit</t>
  </si>
  <si>
    <r>
      <t>Ndryshimi në % i Transfertave të brendshme si pasojë e ndryshimit të sasisë së produktit</t>
    </r>
    <r>
      <rPr>
        <b/>
        <i/>
        <sz val="9"/>
        <color rgb="FFFF0000"/>
        <rFont val="Garamond"/>
        <family val="1"/>
      </rPr>
      <t>**</t>
    </r>
  </si>
  <si>
    <t>Ndryshimi në % i Transfertave të jashtme si pasojë e ndryshimit të kostos së produktit</t>
  </si>
  <si>
    <r>
      <t>Ndryshimi në % i Transfertave të jashtme si pasojë e ndryshimit të sasisë së produktit</t>
    </r>
    <r>
      <rPr>
        <b/>
        <i/>
        <sz val="9"/>
        <color rgb="FFFF0000"/>
        <rFont val="Garamond"/>
        <family val="1"/>
      </rPr>
      <t>**</t>
    </r>
  </si>
  <si>
    <t>Ndryshimi në % i Transfertave për familjet dhe individët si pasojë e ndryshimit të kostos së produktit</t>
  </si>
  <si>
    <r>
      <t>Ndryshimi në % i Transfertave për familjet dhe individët si pasojë e ndryshimit të sasisë së produktit</t>
    </r>
    <r>
      <rPr>
        <b/>
        <i/>
        <sz val="9"/>
        <color rgb="FFFF0000"/>
        <rFont val="Garamond"/>
        <family val="1"/>
      </rPr>
      <t>**</t>
    </r>
  </si>
  <si>
    <r>
      <t>Shënim: Shpjegoni supozimet dhe llogaritjet për Produktin 1 (Metoda 2)</t>
    </r>
    <r>
      <rPr>
        <b/>
        <sz val="8"/>
        <color rgb="FFFF0000"/>
        <rFont val="Garamond"/>
        <family val="1"/>
      </rPr>
      <t>***</t>
    </r>
  </si>
  <si>
    <t>18BM407</t>
  </si>
  <si>
    <t>18BM408</t>
  </si>
  <si>
    <t xml:space="preserve">FORMAT 2: FORMATI STANDARD I PËRGATITJES SË KËRKESAVE BUXHETORE PBA 2020-2022 </t>
  </si>
  <si>
    <t>39 μg/m3</t>
  </si>
  <si>
    <t xml:space="preserve">Ndërtim i impianteve të reja për trajtimin e mbetjeve dhe  zgjerim i impianteve ekzistuese </t>
  </si>
  <si>
    <r>
      <t>Produkti 1</t>
    </r>
    <r>
      <rPr>
        <b/>
        <sz val="8"/>
        <color theme="1"/>
        <rFont val="Garamond"/>
        <family val="1"/>
      </rPr>
      <t xml:space="preserve">
</t>
    </r>
  </si>
  <si>
    <t xml:space="preserve"> Impianti i prodhimit të energjisë nga mbetjet në Fier.</t>
  </si>
  <si>
    <t>Impianti i prodhimit të energjisë nga mbetjet në Elbasan</t>
  </si>
  <si>
    <r>
      <t xml:space="preserve">Detajimi i Kostos Totale të </t>
    </r>
    <r>
      <rPr>
        <b/>
        <sz val="8"/>
        <color rgb="FFFF0000"/>
        <rFont val="Garamond"/>
        <family val="1"/>
        <charset val="238"/>
      </rPr>
      <t xml:space="preserve">Produktit </t>
    </r>
    <r>
      <rPr>
        <b/>
        <sz val="8"/>
        <color theme="1"/>
        <rFont val="Garamond"/>
        <family val="1"/>
      </rPr>
      <t>2 sipas Artikujve Ekonomikë</t>
    </r>
  </si>
  <si>
    <r>
      <t>Produkti 3</t>
    </r>
    <r>
      <rPr>
        <sz val="8"/>
        <color rgb="FFFF0000"/>
        <rFont val="Garamond"/>
        <family val="1"/>
      </rPr>
      <t xml:space="preserve"> </t>
    </r>
    <r>
      <rPr>
        <b/>
        <sz val="8"/>
        <color rgb="FFFF0000"/>
        <rFont val="Garamond"/>
        <family val="1"/>
      </rPr>
      <t xml:space="preserve">
</t>
    </r>
  </si>
  <si>
    <t>18BE205</t>
  </si>
  <si>
    <r>
      <t>Produkti 4</t>
    </r>
    <r>
      <rPr>
        <sz val="8"/>
        <color rgb="FFFF0000"/>
        <rFont val="Garamond"/>
        <family val="1"/>
      </rPr>
      <t xml:space="preserve"> </t>
    </r>
    <r>
      <rPr>
        <b/>
        <sz val="8"/>
        <color rgb="FFFF0000"/>
        <rFont val="Garamond"/>
        <family val="1"/>
      </rPr>
      <t xml:space="preserve">
</t>
    </r>
  </si>
  <si>
    <t>Supervizion per "Punime shtese te impiantit te trajtimit te ujrave dhe shtresave te lendfillit Bajkaj"</t>
  </si>
  <si>
    <t>Supervizim punimesh</t>
  </si>
  <si>
    <t>Ndërtimi i venddepozitimit Bushat vazhdimi (faza II)</t>
  </si>
  <si>
    <t>18BE201</t>
  </si>
  <si>
    <t xml:space="preserve"> Qendrueshmeria financiare e sektorit te mbettjeve urbane dhe orientimi drejt performances</t>
  </si>
  <si>
    <t>18BE202</t>
  </si>
  <si>
    <t>Rritje performance</t>
  </si>
  <si>
    <t xml:space="preserve"> Mbyllja dhe rehabilitimi i venddepozitimit ekzistues  Durrës</t>
  </si>
  <si>
    <t>18BE203</t>
  </si>
  <si>
    <t>Venddepozitim I rehabilituar</t>
  </si>
  <si>
    <t xml:space="preserve">Oponence teknike per projektin "Mbyllja dhe rehabilitimi i venddepozitimit ekzistues  Durrës"
</t>
  </si>
  <si>
    <t>18BE204</t>
  </si>
  <si>
    <t>Oponence teknike nga Instituti I Nertimit</t>
  </si>
  <si>
    <t>18BE206</t>
  </si>
  <si>
    <t xml:space="preserve">Supervizion punimesh "Mbyllja dhe rehabilitimi i venddepozitimit ekzistues  Durrës"
</t>
  </si>
  <si>
    <t>Rehabilitimi dhe kapsulimi i mbetjeve urbane ekzistuese Mbrostar, Fier</t>
  </si>
  <si>
    <t>Supervizim punimesh per "Rehabilitimi dhe kapsulimi i mbetjeve urbane ekzistuese Mbrostar, Fier"</t>
  </si>
  <si>
    <t xml:space="preserve">Produkti 13
</t>
  </si>
  <si>
    <t>Menaxhimi i mbetjeve te ngurta ne Qarkun Vlore (Grant)</t>
  </si>
  <si>
    <t>Lendfill I ndërtuar</t>
  </si>
  <si>
    <t xml:space="preserve"> Menaxhimi i mbetjeve te ngurta ne Qarkun Vlore (Kredi)</t>
  </si>
  <si>
    <t>18BE304</t>
  </si>
  <si>
    <t>Tvsh, "Menaxhimi i mbetjeve te ngurta ne Qarkun Vlore"</t>
  </si>
  <si>
    <t xml:space="preserve">Produkti 16
</t>
  </si>
  <si>
    <t>Kosto lokale "Menaxhimi i mbetjeve te ngurta ne Qarkun Vlore"</t>
  </si>
  <si>
    <t xml:space="preserve"> "Menaxhimi I Mbetjeve te Ngurta ne Qarkun e Beratit"</t>
  </si>
  <si>
    <t>Studim I kryer</t>
  </si>
  <si>
    <t xml:space="preserve">Produkti 18
</t>
  </si>
  <si>
    <t xml:space="preserve"> TVSH "Sistemi I Menaxhimit te Mbetjeve te Ngurta ne Qarkun e Beratit"</t>
  </si>
  <si>
    <t xml:space="preserve">Produkti 19
</t>
  </si>
  <si>
    <t xml:space="preserve"> Kosto Lokale Sistemi I Menaxhimit te Mbetjeve te Ngurta ne Qarkun e Beratit</t>
  </si>
  <si>
    <t>18BE306</t>
  </si>
  <si>
    <t>kosto lokale</t>
  </si>
  <si>
    <t xml:space="preserve">Ndertim i Stacioneve te Transferimi te Mbetjeve sipas parashikimit te Masterplanit te Mbetjeve(Grand+Kredi)
</t>
  </si>
  <si>
    <t xml:space="preserve">Produkti 20
</t>
  </si>
  <si>
    <t>Ndertim i Stacioneve te Transferimit te Mbetjeve sipas parashikimit te Masterplanit te Mbetjeve (Grand+Kredi)</t>
  </si>
  <si>
    <t>18BE308</t>
  </si>
  <si>
    <r>
      <t xml:space="preserve">Detajimi i Kostos Totale të </t>
    </r>
    <r>
      <rPr>
        <b/>
        <sz val="8"/>
        <color rgb="FFFF0000"/>
        <rFont val="Garamond"/>
        <family val="1"/>
      </rPr>
      <t xml:space="preserve">Produktit 20 </t>
    </r>
    <r>
      <rPr>
        <b/>
        <sz val="8"/>
        <color theme="1"/>
        <rFont val="Garamond"/>
        <family val="1"/>
      </rPr>
      <t>sipas Artikujve Ekonomikë</t>
    </r>
  </si>
  <si>
    <t xml:space="preserve">Produkti 21
</t>
  </si>
  <si>
    <t>TVSH "Ndertim i Stacioneve te Transferimit te Mbetjeve sipas parashikimit te Masterplanit te Mbetjeve"</t>
  </si>
  <si>
    <t>18BE309</t>
  </si>
  <si>
    <r>
      <t xml:space="preserve">Detajimi i Kostos Totale të </t>
    </r>
    <r>
      <rPr>
        <b/>
        <sz val="8"/>
        <color rgb="FFFF0000"/>
        <rFont val="Garamond"/>
        <family val="1"/>
      </rPr>
      <t xml:space="preserve">Produktit 21 </t>
    </r>
    <r>
      <rPr>
        <b/>
        <sz val="8"/>
        <color theme="1"/>
        <rFont val="Garamond"/>
        <family val="1"/>
      </rPr>
      <t>sipas Artikujve Ekonomikë</t>
    </r>
  </si>
  <si>
    <t xml:space="preserve">Administrimi i mbetjeve te ngurta ne Juglindje te Shqiperise (Faza II)
</t>
  </si>
  <si>
    <t>Administrimi i mbetjeve te ngurta ne Juglindje te Shqiperise (Faza II)</t>
  </si>
  <si>
    <t>18BE310</t>
  </si>
  <si>
    <r>
      <t xml:space="preserve">Detajimi i Kostos Totale të </t>
    </r>
    <r>
      <rPr>
        <b/>
        <sz val="8"/>
        <color rgb="FFFF0000"/>
        <rFont val="Garamond"/>
        <family val="1"/>
      </rPr>
      <t xml:space="preserve">Produktit 22 </t>
    </r>
    <r>
      <rPr>
        <b/>
        <sz val="8"/>
        <color theme="1"/>
        <rFont val="Garamond"/>
        <family val="1"/>
      </rPr>
      <t>sipas Artikujve Ekonomikë</t>
    </r>
  </si>
  <si>
    <t xml:space="preserve">Produkti 23
</t>
  </si>
  <si>
    <t xml:space="preserve"> TVSH  "Administrimi i mbetjeve te ngurta ne Juglindje te Shqiperise (Faza II)"</t>
  </si>
  <si>
    <t>M063124</t>
  </si>
  <si>
    <r>
      <t xml:space="preserve">Detajimi i Kostos Totale të </t>
    </r>
    <r>
      <rPr>
        <b/>
        <sz val="8"/>
        <color rgb="FFFF0000"/>
        <rFont val="Garamond"/>
        <family val="1"/>
      </rPr>
      <t xml:space="preserve">Produktit 23 </t>
    </r>
    <r>
      <rPr>
        <b/>
        <sz val="8"/>
        <color theme="1"/>
        <rFont val="Garamond"/>
        <family val="1"/>
      </rPr>
      <t>sipas Artikujve Ekonomikë</t>
    </r>
  </si>
  <si>
    <r>
      <t>Produkti 24</t>
    </r>
    <r>
      <rPr>
        <sz val="8"/>
        <color rgb="FFFF0000"/>
        <rFont val="Garamond"/>
        <family val="1"/>
      </rPr>
      <t xml:space="preserve">
</t>
    </r>
  </si>
  <si>
    <t xml:space="preserve">  Administrimi i mbetjeve te ngurta ne Juglindje te Shqiperise, masa shoqëruese, faza e dytë (Rajoni Korçë)</t>
  </si>
  <si>
    <t>Masa Shoqëruese</t>
  </si>
  <si>
    <r>
      <t xml:space="preserve">Detajimi i Kostos Totale të </t>
    </r>
    <r>
      <rPr>
        <b/>
        <sz val="8"/>
        <color rgb="FFFF0000"/>
        <rFont val="Garamond"/>
        <family val="1"/>
      </rPr>
      <t xml:space="preserve">Produktit 24 </t>
    </r>
    <r>
      <rPr>
        <b/>
        <sz val="8"/>
        <color theme="1"/>
        <rFont val="Garamond"/>
        <family val="1"/>
      </rPr>
      <t>sipas Artikujve Ekonomikë</t>
    </r>
  </si>
  <si>
    <t xml:space="preserve">Produkti 25
</t>
  </si>
  <si>
    <t xml:space="preserve"> TVSH   "Administrimi i mbetjeve te ngurta ne Juglindje te Shqiperise, masa shoqëruese, faza e dytë (Rajoni Korçë)"</t>
  </si>
  <si>
    <t>18BE311</t>
  </si>
  <si>
    <r>
      <t xml:space="preserve">Detajimi i Kostos Totale të </t>
    </r>
    <r>
      <rPr>
        <b/>
        <sz val="8"/>
        <color rgb="FFFF0000"/>
        <rFont val="Garamond"/>
        <family val="1"/>
      </rPr>
      <t xml:space="preserve">Produktit 25 </t>
    </r>
    <r>
      <rPr>
        <b/>
        <sz val="8"/>
        <color theme="1"/>
        <rFont val="Garamond"/>
        <family val="1"/>
      </rPr>
      <t>sipas Artikujve Ekonomikë</t>
    </r>
  </si>
  <si>
    <t xml:space="preserve">Ndertimi i landfillit rajonal Berat dhe masa shoqeruese (Grand+Kredi)
</t>
  </si>
  <si>
    <t xml:space="preserve">Produkti 26
</t>
  </si>
  <si>
    <t>Ndertimi i landfillit rajonal Berat dhe masa shoqeruese</t>
  </si>
  <si>
    <t>18BE314</t>
  </si>
  <si>
    <r>
      <t xml:space="preserve">Detajimi i Kostos Totale të </t>
    </r>
    <r>
      <rPr>
        <b/>
        <sz val="8"/>
        <color rgb="FFFF0000"/>
        <rFont val="Garamond"/>
        <family val="1"/>
      </rPr>
      <t xml:space="preserve">Produktit 26 </t>
    </r>
    <r>
      <rPr>
        <b/>
        <sz val="8"/>
        <color theme="1"/>
        <rFont val="Garamond"/>
        <family val="1"/>
      </rPr>
      <t>sipas Artikujve Ekonomikë</t>
    </r>
  </si>
  <si>
    <t xml:space="preserve">Produkti 27
</t>
  </si>
  <si>
    <t>TVSH  "Ndertimi  i landfillit rajonal Berat dhe masa shoqeruese"</t>
  </si>
  <si>
    <t>18BE312</t>
  </si>
  <si>
    <r>
      <t xml:space="preserve">Detajimi i Kostos Totale të </t>
    </r>
    <r>
      <rPr>
        <b/>
        <sz val="8"/>
        <color rgb="FFFF0000"/>
        <rFont val="Garamond"/>
        <family val="1"/>
      </rPr>
      <t xml:space="preserve">Produktit 27 </t>
    </r>
    <r>
      <rPr>
        <b/>
        <sz val="8"/>
        <color theme="1"/>
        <rFont val="Garamond"/>
        <family val="1"/>
      </rPr>
      <t>sipas Artikujve Ekonomikë</t>
    </r>
  </si>
  <si>
    <t xml:space="preserve">Mbështetje për zbatimin e Masterplanit të Menaxhimit të Mbetjeve të Ngurta.
</t>
  </si>
  <si>
    <t xml:space="preserve"> Mbështetje për zbatimin e Masterplanit të Menaxhimit të Mbetjeve të Ngurta.</t>
  </si>
  <si>
    <t>18BE316</t>
  </si>
  <si>
    <t xml:space="preserve">Mbështetje për zbatimin e Masterplanit të Menaxhimit të Mbetjeve të Ngurta (Grand+Kredi)
</t>
  </si>
  <si>
    <r>
      <t xml:space="preserve">Detajimi i Kostos Totale të </t>
    </r>
    <r>
      <rPr>
        <b/>
        <sz val="8"/>
        <color rgb="FFFF0000"/>
        <rFont val="Garamond"/>
        <family val="1"/>
      </rPr>
      <t xml:space="preserve">Produktit 28 </t>
    </r>
    <r>
      <rPr>
        <b/>
        <sz val="8"/>
        <color theme="1"/>
        <rFont val="Garamond"/>
        <family val="1"/>
      </rPr>
      <t>sipas Artikujve Ekonomikë</t>
    </r>
  </si>
  <si>
    <t>TVSH, Mbështetje për zbatimin e Masterplanit të Menaxhimit të Mbetjeve të Ngurta.</t>
  </si>
  <si>
    <t>18BE315</t>
  </si>
  <si>
    <t xml:space="preserve">Rimbursim TVSH </t>
  </si>
  <si>
    <r>
      <t xml:space="preserve">Detajimi i Kostos Totale të </t>
    </r>
    <r>
      <rPr>
        <b/>
        <sz val="8"/>
        <color rgb="FFFF0000"/>
        <rFont val="Garamond"/>
        <family val="1"/>
      </rPr>
      <t xml:space="preserve">Produktit 29 </t>
    </r>
    <r>
      <rPr>
        <b/>
        <sz val="8"/>
        <color theme="1"/>
        <rFont val="Garamond"/>
        <family val="1"/>
      </rPr>
      <t>sipas Artikujve Ekonomikë</t>
    </r>
  </si>
  <si>
    <t>Mbeshtetje për burimet natyrore</t>
  </si>
  <si>
    <t xml:space="preserve">Realizimi i politikave të promovimit, mbikqyrjes, monitorimit dhe transparences ne fushen e gjeologjise, minierave, ambientit, ujerave.
</t>
  </si>
  <si>
    <t>Rritja e lejeve minerare aktive ne te cilat zhvillohet aktivitet minerar konform standarteve</t>
  </si>
  <si>
    <t>Numri i studimeve per promovimin e burimeve natyrore si dhe studimeve mbi parandalimin e rreziqeve gjeologo mjedisore dhe hidrologjike</t>
  </si>
  <si>
    <t>Raport mbi transparencen ne industrine nxjerrese</t>
  </si>
  <si>
    <t>Promovimi i burimeve hidrologjike dhe minerare të pashfrytëzuara.</t>
  </si>
  <si>
    <t>Studime mbi burimeve hidrologjike dhe minerare të pashfrytëzuara dhe parandalimin e rreziqeve gjeologo - mjedisore nëpërmjet monitorimit</t>
  </si>
  <si>
    <t>Angazhimi i ShGjSh-së në shërbime të rëndësishme për ekonominë kombëtare në zbatim të Programeve të Qeverisë, Ligjit për ShGjSh-në, Ligjit Minerar, Ligjit për “Mbrojtjen e Mjedisit”, Ligjit “Për Menaxhimin e Integruar të Ujrave“,  Ligjit “Për Emergjencat Civile”.Këto shërbime janë me porosi te shtetit ose të tretëve në fushën e shkencave të tokës në gjithë territorin e vendit.</t>
  </si>
  <si>
    <t>numer punonjesish</t>
  </si>
  <si>
    <t xml:space="preserve">Blerje aparatura dhe paije pune </t>
  </si>
  <si>
    <t>Aparatura e paisje teknologjike pune e paisje pune profesionale për nevoja të Shërbimit Gjeologjik Shqiptar</t>
  </si>
  <si>
    <t>Paisjet  dhe aparaturat teknologjike  kërkohen me qëllim përmirësimin dhe lehtësimin e kushteve të punës për punonjësit e institucionit tonë, për realizimin e funksioneve dhe detyrave të këtij institucinoni sipas programit të qeverisë dhe detyrave që kemi si vend anetar me të drejta të plota në organizma të ndryshme nderkombetar si: Shërbimi Gjeologjik Europian (EGS), Konsorciumi Ndërkombëtar i Rrëshqitjeve (ICL)  dhe anëtar i grupit të punës për hartimin e Hartës Gjeologjike të Botës (GMW).</t>
  </si>
  <si>
    <t xml:space="preserve">Copë </t>
  </si>
  <si>
    <t xml:space="preserve">Shënim: Shpjegoni supozimet dhe llogaritjet për Produktin 2 </t>
  </si>
  <si>
    <t>Paisje kompjuterike</t>
  </si>
  <si>
    <t>Blerje aparatura e paisje kompjuterike për nevoja të Shërbimit Gjeologjik Shqiptar</t>
  </si>
  <si>
    <t>Për përmirësimin dhe lehtësimin e kushteve të punës për punonjësit e ShGjSh për realizimin e funksioneve dhe detyrave të këtij institucinoni sipas programit të qeverisë dhe detyrave, kërkohen paisje kompjuterike të nevojshme për stafin e institucionit tonë</t>
  </si>
  <si>
    <t>Projekti i zbatimit per rikonstruksionin e zyrave te Sherbimit Gjeologjik Shqiptar ne Rubik</t>
  </si>
  <si>
    <t>18BI501</t>
  </si>
  <si>
    <t>Preventivi i punimeve të rikonstruksionit e projektit të zbatimit, 
Mbikqyrja dhe Kolaudim i punimeve të rikonstruksionit.</t>
  </si>
  <si>
    <t>Preventiv i punimeve të rikonstruksionit e projektit të zbatimit, 
Mbikqyrja dhe Kolaudim i punimeve të rikonstruksionit.</t>
  </si>
  <si>
    <t>18BI502</t>
  </si>
  <si>
    <t>Produkti 6 (shto produkte sipas rastit)</t>
  </si>
  <si>
    <t>Mbikqyrja dhe kolaudimi i punimeve Shërbimit Gjeologjik Shqiptar 
me vendndodhje në Rubik</t>
  </si>
  <si>
    <t>18BI503</t>
  </si>
  <si>
    <t>Përditësim gjeohapsinor i të dhënave të lejeve minerare</t>
  </si>
  <si>
    <t>Leje minerare te mbikqyryra</t>
  </si>
  <si>
    <t>Raport mbi monitorimin e fenomeneve të post shfrytëzimi në minierat e mbyllura</t>
  </si>
  <si>
    <t>Raport mbi promovimin e mineraleve</t>
  </si>
  <si>
    <t>18BI201</t>
  </si>
  <si>
    <t xml:space="preserve"> Përditësimi dhe mirëmbajtja e database më të dhënat e lejeve minerare të vendit. </t>
  </si>
  <si>
    <t>Leje minerare metalore dhe jo metalor të kontrolluara për zbatimin 
e ligjshmerisë</t>
  </si>
  <si>
    <t>Mbikqyrja e shfrytezimit te  burimeve  minerare  metalore dhe jometalore.</t>
  </si>
  <si>
    <t xml:space="preserve">Projekti “Mbikqyrja e shfrytëzimit të burimeve minerare metalore”, do të trajtojë problematikat e shfrytëzimit të burimeve minerare metalore dhe jo metalorë. 
Shfrytëzimi i burimeve minerare metalore bëhet nga subjekte të licensuar me leje minerare. Për shfrytëzimin e burimeve minerare metalor, ku bëjnë pjesë minerali i kromit, bakrit, hekur nikelit etj, aktualisht janë të paisur me leje minerare rreth 320 subjekte. </t>
  </si>
  <si>
    <t>Kosto totale e produkti 8</t>
  </si>
  <si>
    <t xml:space="preserve">Produkti 9  </t>
  </si>
  <si>
    <t>Raport mbi monitorimin e fenomeneve të post shfrytëzimi në 
minierat e mbyllura</t>
  </si>
  <si>
    <t>Monitorimi i fenomeneve te post shfrytezimit ne minierat e mbyllura.</t>
  </si>
  <si>
    <t>Minierat e mbyllura dhe të braktisura në vazhdimësi shoqërohen me një sërë problemesh. Ndërmarrja e një projekti të tillë mbi monitorimin e rreziqeve minerare është i një rëndësie të madhe, sepse parashikon dhe parandalon dukuritë e rreziqeve potenciale minerare duke krijuar siguri për jetën dhe shëndetin e njerëzve përreth zonave minerare si edhe për ruajtjen dhe rehabilitimin e mjedisit natyror, për ta kthyer atë gradualisht në një mjedis normal jetese dhe pune.</t>
  </si>
  <si>
    <t xml:space="preserve">Produkti 10 </t>
  </si>
  <si>
    <t>Raport mbi 
promovimin e mineraleve</t>
  </si>
  <si>
    <t>Promovimi i mineraleve te rinj dhe kerkimet teknologjike e mjedisore.</t>
  </si>
  <si>
    <t>Për promovimin e mineralit, gurër dekorativ do të zhvillohet projekti përkatës i cili në pika kryesore përbëhet: Grumbullimi i materialeve gjeologjik mbi gurët dekorativ; Përcaktimi i vend ndodhjes së vend burimeve të gurëve dekorativë në vendin tonë. Llogaritja e rezervave gjeologjike për secilin vend burimi. Kushtet tekniko minerare Marja e povave dhe kryerja e analizave fiziko kimike Përcaktimi i zonave për shfrytëzim  Fusha e përdorimit te gurëve dekorativ brënda dhe jashtë vendit Nevojat e tregut të brendhsëm dhe të jashtëm për gurë dekorativ. Studimi i çmimit të tregut të gurë dekorativë Përpunimi i tyre dhe fushat e përdorimit, etj</t>
  </si>
  <si>
    <t xml:space="preserve">Produkti 11 </t>
  </si>
  <si>
    <t>Raport vjetor  mbi gjendjen  mjedisore  ne industrine minerare  dhe metalurgji</t>
  </si>
  <si>
    <t>Numer</t>
  </si>
  <si>
    <t>Kosto totale e produkti 11</t>
  </si>
  <si>
    <t xml:space="preserve">Produkti 12 </t>
  </si>
  <si>
    <t>Studimi mbi zonimin minerar 
dhe hartimi i planit vjetor dhe 3-vjecar minerar</t>
  </si>
  <si>
    <t>Studim mbi zonimin minerar dhe hartimi i planit vjetor dhe 3-vjecar minerar.</t>
  </si>
  <si>
    <t>Projekti “Studim mbi zonimin minerar dhe hartimi i planit vjetor dhe 3-vjecar minerar”, do të trajtojë problematikat e shfrytëzimit të burimeve minerare ndetimore e metalore. Në projekt do të përshkruhen hollësisht:
• Vend ndodhje e minierave dhe karrierave të mineraleve jo metalorë dhe ndërtimorë, duke dhënë rrethin, qarkun si dhe vend ndodhjen me koordinata të sistemit Gaus Kruger. • Llojin e mineraleve që shfrytëzohen dhe sasia e rezervave;• Percaktimin e kritereve per mundesite e ndryshimit te siperfaqeve te shfrytezimit dhe menyren e shfrytezimit; • Duke pare edhe nevojat e industrise minerare, te percaktoje zona te reja perspektive per shfrytezim;
• Evidenton kufizimet gjate ushtrimit te aktivitetit dhe paracakton masat për eleminimin e ndikimit te tyre dhe jo vetem; Në përfundim të tij, projekti do të dalë me konkluzione dhe rekomandime të cilat do të bëjnë një përmbledhje të gjëndjes reale dhe do të përcaktojnë masat për përmiresimin e aktivitetit të shfrytëzimit të objekteve minerare ndertimore e metalorë.</t>
  </si>
  <si>
    <r>
      <t xml:space="preserve">Detajimi i Kostos Totale të </t>
    </r>
    <r>
      <rPr>
        <b/>
        <sz val="8"/>
        <color rgb="FFFF0000"/>
        <rFont val="Garamond"/>
        <family val="1"/>
      </rPr>
      <t>Produktit 12</t>
    </r>
  </si>
  <si>
    <t>Kosto totale e produkti 12</t>
  </si>
  <si>
    <t>Konservim dhe ruajtje e minierave te vjetra</t>
  </si>
  <si>
    <t xml:space="preserve">Produkti 13 </t>
  </si>
  <si>
    <t>Ruajtja dhe konservimi i objekteve minerare te shfrytezuara dhe 
te abandonuara ne administrim te Albminiera sha</t>
  </si>
  <si>
    <t xml:space="preserve"> Projekti: “Ruajtja dhe konservimi i objekteve minerare te shfrytezuara dhe te abandonuara per te menjanuar rreziqet e mundshme mjedisore dhe humane.”, është një projekt i cili do të mundësoj ruajtjen dhe konservimin e minierave te shfrytëzuara dhe te abandonuara.
Objekte minerare të abandonuara në mjediset e tyre janë vend depozitimet e sterileve të trashëguara, grykat e galerive ku janë depozituar sterilet e punimeve minerare, objektet me karakter teknologjik, social-ekonomik etj.., duke sjellë një ndotje mjedisore në zonën përreth si dhe rrezik human në rastet e grykave të hapura të galerive.
Ruajtja dhe konservimi i këtyre minierave të abandonuara, deri në momentin e mbylljes së tyre, do të ruaj mjedisin, si dhe do të eliminoj rrezikun për aksidente të mundshme humane.</t>
  </si>
  <si>
    <t xml:space="preserve">Produkti 14 </t>
  </si>
  <si>
    <t>Konservim Albbaker</t>
  </si>
  <si>
    <t>18BI302</t>
  </si>
  <si>
    <t>Ruajtja dhe konservimi i objekteve minerare te shfrytezuara dhe 
te abandonuara ne administrim te Albbaker sha</t>
  </si>
  <si>
    <t xml:space="preserve">Produkti 15 </t>
  </si>
  <si>
    <t>M18BI303</t>
  </si>
  <si>
    <t>Ruajtja dhe konservimi i objekteve minerare te shfrytezuara dhe 
te abandonuara ne administrim te Albkrom sha</t>
  </si>
  <si>
    <t>Rezultate analizash laboratorike me standarte europiane</t>
  </si>
  <si>
    <t>Kosto totale e produkti 16</t>
  </si>
  <si>
    <t>Produkti 17 (shto produkte sipas rastit)</t>
  </si>
  <si>
    <t>Mbyllja e grykave
te galerive te vjetra</t>
  </si>
  <si>
    <r>
      <t xml:space="preserve">Detajimi i Kostos Totale të </t>
    </r>
    <r>
      <rPr>
        <b/>
        <sz val="8"/>
        <color rgb="FFFF0000"/>
        <rFont val="Garamond"/>
        <family val="1"/>
      </rPr>
      <t>Produktit 17</t>
    </r>
    <r>
      <rPr>
        <b/>
        <sz val="8"/>
        <color theme="1"/>
        <rFont val="Garamond"/>
        <family val="1"/>
      </rPr>
      <t xml:space="preserve"> sipas Artikujve Ekonomikë</t>
    </r>
  </si>
  <si>
    <t>Produkti 18 (shto produkte sipas rastit)</t>
  </si>
  <si>
    <r>
      <t xml:space="preserve">Detajimi i Kostos Totale të </t>
    </r>
    <r>
      <rPr>
        <b/>
        <sz val="8"/>
        <color rgb="FFFF0000"/>
        <rFont val="Garamond"/>
        <family val="1"/>
      </rPr>
      <t>Produktit 18</t>
    </r>
    <r>
      <rPr>
        <b/>
        <sz val="8"/>
        <color theme="1"/>
        <rFont val="Garamond"/>
        <family val="1"/>
      </rPr>
      <t xml:space="preserve"> sipas Artikujve Ekonomikë</t>
    </r>
  </si>
  <si>
    <t>Produkti 19 (shto produkte sipas rastit)</t>
  </si>
  <si>
    <r>
      <t xml:space="preserve">Detajimi i Kostos Totale të </t>
    </r>
    <r>
      <rPr>
        <b/>
        <sz val="8"/>
        <color rgb="FFFF0000"/>
        <rFont val="Garamond"/>
        <family val="1"/>
      </rPr>
      <t>Produktit 19</t>
    </r>
    <r>
      <rPr>
        <b/>
        <sz val="8"/>
        <color theme="1"/>
        <rFont val="Garamond"/>
        <family val="1"/>
      </rPr>
      <t xml:space="preserve"> sipas Artikujve Ekonomikë</t>
    </r>
  </si>
  <si>
    <t>Rritja e transparences ne industrine nxjerrese me qellim rritjen e cilesise ne mireqeverisjen e industrise nxjerrese</t>
  </si>
  <si>
    <t xml:space="preserve"> Raport mbi industrinë nxjerrëse ne Shqipëri</t>
  </si>
  <si>
    <t xml:space="preserve"> M064100</t>
  </si>
  <si>
    <t xml:space="preserve">Mbeshtetje per Industrine </t>
  </si>
  <si>
    <t>Mbeshtetje per zhvillimin e sektorit te industrise, per zhvillimin e kapaciteteve prodhuese dhe perpunuese duke synuar thithjen e investimeve dhe rritjen e eksporteve te produkteve te perpunuara. Sigurimi I kushteve per inspektimin dhe monitorimin e zbatimit te standarteve tekniek ne fushen e indsutrise, minerare dhe hidrokarbure, per sigurine e produkteve / paisjeve /istalimeve dhe ne teresi veprimtarise industriale ne fushen e nxjerrjes dhe perpunimit si dhe ne punimet e burimeve natyrore te vendit. Krijimi i kushteve per mireadministrimin e kimikateve te trasheguara nga mbyllja e ish ndermarrjeve industriale ne fushen e pergjegjesise se MIE dhe dy landfilleve ne te cilat jane depozituar mbetjet e rrezikshme, si dhe kondervimi dhe mbyllja e ish ndermarrjeve industriale ne varesi te MIE-se</t>
  </si>
  <si>
    <t xml:space="preserve">Nxitja e interesit te biznesit, per mundesi zhvillimi veprimtari industriale. Rritjen e shkalles se perpunimit ne vend i burimeve natyrore me synim rritjen e kontributit ne GDP, eksport dhe punesim. Rritja e nivelit te sigurise se shfrytezimit, mirembajtjes dhe perdorimit te produkteve / pajisjeve / instalimeve ne fushat e veprimtarise se MEI-t; Reduktimi i aksidenteve ne pune;  Eliminimi i rrezikut te demtimit te shendetit te njerezve dhe mjedisit nga kimikatet e rrezikshme te paperdorshme gjendje ne kushte te pa sigurta depozitimi dhe ruajtjeje ne magazinat apo ambientet e ish ndermarjeve dhe subjekteve publike ne varesi te MIE-s, ne  dy landfillet ne te cilat jane depozituar mbetjet e rrezikshme nen administrimin e MIE-s dhe ne QGTK; Likujdim dhe mbyllje e ish nderrmarrjeve industriale ne varesi te MIE-s duke realizuar transferimin e plote te aseteve te mbetura nga administrim shteteror ne administrim privat. </t>
  </si>
  <si>
    <r>
      <rPr>
        <sz val="8"/>
        <color indexed="10"/>
        <rFont val="Garamond"/>
        <family val="1"/>
      </rPr>
      <t>Treguesit 1:</t>
    </r>
    <r>
      <rPr>
        <sz val="8"/>
        <color indexed="8"/>
        <rFont val="Garamond"/>
        <family val="1"/>
      </rPr>
      <t xml:space="preserve"> Rritja e standardeve te produkteve dhe sigurise se  pajisjeve / instalimeve </t>
    </r>
  </si>
  <si>
    <r>
      <rPr>
        <sz val="8"/>
        <color indexed="10"/>
        <rFont val="Garamond"/>
        <family val="1"/>
      </rPr>
      <t>Treguesit 2:</t>
    </r>
    <r>
      <rPr>
        <sz val="8"/>
        <color indexed="8"/>
        <rFont val="Garamond"/>
        <family val="1"/>
      </rPr>
      <t xml:space="preserve"> Rritja e standartit te produkteve  dhe sigruise se paisjeve </t>
    </r>
  </si>
  <si>
    <r>
      <rPr>
        <sz val="8"/>
        <color indexed="10"/>
        <rFont val="Garamond"/>
        <family val="1"/>
      </rPr>
      <t>Treguesit 3:</t>
    </r>
    <r>
      <rPr>
        <sz val="8"/>
        <color indexed="8"/>
        <rFont val="Garamond"/>
        <family val="1"/>
      </rPr>
      <t xml:space="preserve"> Reduktimi i rrezikut nga kimikateve te rrezikshme nen varesine e MIE-s</t>
    </r>
  </si>
  <si>
    <r>
      <rPr>
        <sz val="8"/>
        <color indexed="10"/>
        <rFont val="Garamond"/>
        <family val="1"/>
      </rPr>
      <t>Treguesit 1:</t>
    </r>
    <r>
      <rPr>
        <sz val="8"/>
        <color indexed="8"/>
        <rFont val="Garamond"/>
        <family val="1"/>
      </rPr>
      <t xml:space="preserve"> Rritja e mumrit te mostrave te analizuara te naftes dhe nenprodukteve te saj, te prodhuara ne vend dhe te importuara.</t>
    </r>
  </si>
  <si>
    <t>9200 monstra</t>
  </si>
  <si>
    <t>9200 mostra</t>
  </si>
  <si>
    <r>
      <rPr>
        <sz val="8"/>
        <color rgb="FFFF0000"/>
        <rFont val="Garamond"/>
        <family val="1"/>
      </rPr>
      <t>Treguesit 2:</t>
    </r>
    <r>
      <rPr>
        <sz val="8"/>
        <color theme="1"/>
        <rFont val="Garamond"/>
        <family val="1"/>
      </rPr>
      <t xml:space="preserve"> Rritja e standardeve te naftes dhe nenprodukteve te saj nepermjet perdorimit te aparaturave specifike testuese.</t>
    </r>
  </si>
  <si>
    <r>
      <rPr>
        <sz val="8"/>
        <color indexed="10"/>
        <rFont val="Garamond"/>
        <family val="1"/>
      </rPr>
      <t>Treguesit 3</t>
    </r>
    <r>
      <rPr>
        <sz val="8"/>
        <color indexed="8"/>
        <rFont val="Garamond"/>
        <family val="1"/>
      </rPr>
      <t>: Rritja e sigurise se pajisjeve / instalimeve elektrike dhe eneve nen presion nepermjet inspektimeve periodike.</t>
    </r>
  </si>
  <si>
    <r>
      <rPr>
        <b/>
        <sz val="12"/>
        <color theme="1"/>
        <rFont val="Garamond"/>
        <family val="1"/>
        <charset val="238"/>
      </rPr>
      <t xml:space="preserve">Objektivi 1 </t>
    </r>
    <r>
      <rPr>
        <sz val="12"/>
        <color theme="1"/>
        <rFont val="Garamond"/>
        <family val="1"/>
        <charset val="238"/>
      </rPr>
      <t xml:space="preserve">: Administrate Funksionale </t>
    </r>
  </si>
  <si>
    <t>Standarte te permiresuar ne kuader te sigurimit te standarteve cilesore  ne treg.</t>
  </si>
  <si>
    <t>Nepermjet aktivitetit te ISHTI do te sigurohet rritja e standarteve  cilesore  ne treg per produktet/instalimet dhe pajisjet, ne fushen e pergjegjesise se ISHTI.</t>
  </si>
  <si>
    <t>Nr. Punonjesish</t>
  </si>
  <si>
    <t>Standarte te permiresuar  ne kuader te sigurise  ne miniera dhe nderhyrjeve shpetuese .</t>
  </si>
  <si>
    <t>Nepermjet aktivitetit te AKSEM do te sigurohet rritja e performances dhe gadishmerise  te inspektimeve dhe nderhyrjeve ne raste avarish ne miniera.</t>
  </si>
  <si>
    <t>Standarte te permiresuar  ne kuader te depozitimit te sigurte te kimikate te rrezikshme ne QGTK.</t>
  </si>
  <si>
    <t>Sigurimi i standardeve per grumbullimin, trajtimin dhe depozitimin e kimikateve te rrezikshme</t>
  </si>
  <si>
    <t>Projekte Studimore ne Fushen e Industrise</t>
  </si>
  <si>
    <t>18BQ102</t>
  </si>
  <si>
    <t xml:space="preserve">studime ne fushen e industrise </t>
  </si>
  <si>
    <t>18BQ101</t>
  </si>
  <si>
    <t>Studim Projektim i murit rrethues</t>
  </si>
  <si>
    <t>18BQ103</t>
  </si>
  <si>
    <t>Studim tekniko - ekonomik per Industrine e perpunimit te drurit</t>
  </si>
  <si>
    <t xml:space="preserve">studim per industrine e drurit </t>
  </si>
  <si>
    <t>raporti</t>
  </si>
  <si>
    <t>Studim tekniko ekonomik per Industrine mekanike</t>
  </si>
  <si>
    <t xml:space="preserve">studim per industrine mekanike </t>
  </si>
  <si>
    <t xml:space="preserve">Hartimi I projekteve per riorganizimin e zonave industriale </t>
  </si>
  <si>
    <t xml:space="preserve">Buletini informativ per industrine </t>
  </si>
  <si>
    <t>Blerjw paisje per permiresimin e cilesise se punes</t>
  </si>
  <si>
    <t xml:space="preserve">Blerje paisje Komjuterike </t>
  </si>
  <si>
    <t>18BQ002</t>
  </si>
  <si>
    <t xml:space="preserve">Blerje paisje Dedegtuese per monitorimin e gazrave   </t>
  </si>
  <si>
    <t>18BQ003</t>
  </si>
  <si>
    <t xml:space="preserve">blerje paisje </t>
  </si>
  <si>
    <t>Ndertim dhe riparim I gardhit rrethues</t>
  </si>
  <si>
    <t>18BQ004</t>
  </si>
  <si>
    <t>meter linear</t>
  </si>
  <si>
    <t>Riparim ndricim  jashtem</t>
  </si>
  <si>
    <t>18BQ005</t>
  </si>
  <si>
    <t>Hapje pusi per furnizim me uje</t>
  </si>
  <si>
    <t>18BQ006</t>
  </si>
  <si>
    <t xml:space="preserve">Blerje dhe mobilim zyrash  </t>
  </si>
  <si>
    <t>18BQ007</t>
  </si>
  <si>
    <t>Blerje mjete transporti per QGKRR</t>
  </si>
  <si>
    <t>18BQ008</t>
  </si>
  <si>
    <r>
      <t xml:space="preserve">Detajimi i Kostos Totale të </t>
    </r>
    <r>
      <rPr>
        <b/>
        <sz val="8"/>
        <color rgb="FFFF0000"/>
        <rFont val="Garamond"/>
        <family val="1"/>
      </rPr>
      <t>Produktit 14</t>
    </r>
    <r>
      <rPr>
        <b/>
        <sz val="8"/>
        <color theme="1"/>
        <rFont val="Garamond"/>
        <family val="1"/>
      </rPr>
      <t xml:space="preserve"> sipas Artikujve Ekonomikë</t>
    </r>
  </si>
  <si>
    <t>18BQ009</t>
  </si>
  <si>
    <r>
      <t xml:space="preserve">Detajimi i Kostos Totale të </t>
    </r>
    <r>
      <rPr>
        <b/>
        <sz val="8"/>
        <color rgb="FFFF0000"/>
        <rFont val="Garamond"/>
        <family val="1"/>
      </rPr>
      <t>Produktit 15</t>
    </r>
    <r>
      <rPr>
        <b/>
        <sz val="8"/>
        <color theme="1"/>
        <rFont val="Garamond"/>
        <family val="1"/>
      </rPr>
      <t xml:space="preserve"> sipas Artikujve Ekonomikë</t>
    </r>
  </si>
  <si>
    <t>Blerje mjet transportues (vinc pirun) per QGKRR</t>
  </si>
  <si>
    <r>
      <t xml:space="preserve">Detajimi i Kostos Totale të </t>
    </r>
    <r>
      <rPr>
        <b/>
        <sz val="8"/>
        <color rgb="FFFF0000"/>
        <rFont val="Garamond"/>
        <family val="1"/>
      </rPr>
      <t>Produktit 16</t>
    </r>
    <r>
      <rPr>
        <b/>
        <sz val="8"/>
        <color theme="1"/>
        <rFont val="Garamond"/>
        <family val="1"/>
      </rPr>
      <t xml:space="preserve"> sipas Artikujve Ekonomikë</t>
    </r>
  </si>
  <si>
    <t xml:space="preserve">Paisje profesionale pune </t>
  </si>
  <si>
    <t>18BQ010</t>
  </si>
  <si>
    <t>Blerje paisje dhe aparatura per grupin e shpetimit dhe inspektmit</t>
  </si>
  <si>
    <t>18BQ013</t>
  </si>
  <si>
    <r>
      <t xml:space="preserve">Detajimi i Kostos Totale të </t>
    </r>
    <r>
      <rPr>
        <b/>
        <sz val="8"/>
        <color rgb="FFFF0000"/>
        <rFont val="Garamond"/>
        <family val="1"/>
      </rPr>
      <t>Produktit 20</t>
    </r>
    <r>
      <rPr>
        <b/>
        <sz val="8"/>
        <color theme="1"/>
        <rFont val="Garamond"/>
        <family val="1"/>
      </rPr>
      <t xml:space="preserve"> sipas Artikujve Ekonomikë</t>
    </r>
  </si>
  <si>
    <t>Blerje automjeti per inspektim AKSEM</t>
  </si>
  <si>
    <t>18BQ014</t>
  </si>
  <si>
    <t>Blerje automjeti per inspektim</t>
  </si>
  <si>
    <r>
      <t xml:space="preserve">Detajimi i Kostos Totale të </t>
    </r>
    <r>
      <rPr>
        <b/>
        <sz val="8"/>
        <color rgb="FFFF0000"/>
        <rFont val="Garamond"/>
        <family val="1"/>
      </rPr>
      <t>Produktit 21</t>
    </r>
    <r>
      <rPr>
        <b/>
        <sz val="8"/>
        <color theme="1"/>
        <rFont val="Garamond"/>
        <family val="1"/>
      </rPr>
      <t xml:space="preserve"> sipas Artikujve Ekonomikë</t>
    </r>
  </si>
  <si>
    <t>Blerje automjeti per emergjencen</t>
  </si>
  <si>
    <t>18BQ015</t>
  </si>
  <si>
    <r>
      <t xml:space="preserve">Detajimi i Kostos Totale të </t>
    </r>
    <r>
      <rPr>
        <b/>
        <sz val="8"/>
        <color rgb="FFFF0000"/>
        <rFont val="Garamond"/>
        <family val="1"/>
      </rPr>
      <t>Produktit 22</t>
    </r>
    <r>
      <rPr>
        <b/>
        <sz val="8"/>
        <color theme="1"/>
        <rFont val="Garamond"/>
        <family val="1"/>
      </rPr>
      <t xml:space="preserve"> sipas Artikujve Ekonomikë</t>
    </r>
  </si>
  <si>
    <t>Ndertim muri rrethues per Azotikun Fier</t>
  </si>
  <si>
    <t>18BQ211</t>
  </si>
  <si>
    <r>
      <t xml:space="preserve">Detajimi i Kostos Totale të </t>
    </r>
    <r>
      <rPr>
        <b/>
        <sz val="8"/>
        <color rgb="FFFF0000"/>
        <rFont val="Garamond"/>
        <family val="1"/>
      </rPr>
      <t>Produktit 23</t>
    </r>
    <r>
      <rPr>
        <b/>
        <sz val="8"/>
        <color theme="1"/>
        <rFont val="Garamond"/>
        <family val="1"/>
      </rPr>
      <t xml:space="preserve"> sipas Artikujve Ekonomikë</t>
    </r>
  </si>
  <si>
    <t>Mbikqyrje punimesh</t>
  </si>
  <si>
    <t>18BQ212</t>
  </si>
  <si>
    <r>
      <t xml:space="preserve">Detajimi i Kostos Totale të </t>
    </r>
    <r>
      <rPr>
        <b/>
        <sz val="8"/>
        <color rgb="FFFF0000"/>
        <rFont val="Garamond"/>
        <family val="1"/>
      </rPr>
      <t>Produktit 24</t>
    </r>
    <r>
      <rPr>
        <b/>
        <sz val="8"/>
        <color theme="1"/>
        <rFont val="Garamond"/>
        <family val="1"/>
      </rPr>
      <t xml:space="preserve"> sipas Artikujve Ekonomikë</t>
    </r>
  </si>
  <si>
    <t>Projekti I Rehabilitimit te Perpunimit te Uzines se Bakrit</t>
  </si>
  <si>
    <r>
      <t xml:space="preserve">Detajimi i Kostos Totale të </t>
    </r>
    <r>
      <rPr>
        <b/>
        <sz val="8"/>
        <color rgb="FFFF0000"/>
        <rFont val="Garamond"/>
        <family val="1"/>
      </rPr>
      <t>Produktit 25</t>
    </r>
    <r>
      <rPr>
        <b/>
        <sz val="8"/>
        <color theme="1"/>
        <rFont val="Garamond"/>
        <family val="1"/>
      </rPr>
      <t xml:space="preserve"> sipas Artikujve Ekonomikë</t>
    </r>
  </si>
  <si>
    <t xml:space="preserve">raport </t>
  </si>
  <si>
    <r>
      <t xml:space="preserve">Detajimi i Kostos Totale të </t>
    </r>
    <r>
      <rPr>
        <b/>
        <sz val="8"/>
        <color rgb="FFFF0000"/>
        <rFont val="Garamond"/>
        <family val="1"/>
      </rPr>
      <t>Produktit 26</t>
    </r>
    <r>
      <rPr>
        <b/>
        <sz val="8"/>
        <color theme="1"/>
        <rFont val="Garamond"/>
        <family val="1"/>
      </rPr>
      <t xml:space="preserve"> sipas Artikujve Ekonomikë</t>
    </r>
  </si>
  <si>
    <t>Kolaudim per rehabilitimin I Uzines se Perpunimit te Bakrit</t>
  </si>
  <si>
    <r>
      <t xml:space="preserve">Detajimi i Kostos Totale të </t>
    </r>
    <r>
      <rPr>
        <b/>
        <sz val="8"/>
        <color rgb="FFFF0000"/>
        <rFont val="Garamond"/>
        <family val="1"/>
      </rPr>
      <t>Produktit 27</t>
    </r>
    <r>
      <rPr>
        <b/>
        <sz val="8"/>
        <color theme="1"/>
        <rFont val="Garamond"/>
        <family val="1"/>
      </rPr>
      <t xml:space="preserve"> sipas Artikujve Ekonomikë</t>
    </r>
  </si>
  <si>
    <t>Konservimi ne ndermarrjeve</t>
  </si>
  <si>
    <t>Konservimi Kombinati Energjitik Elbasan</t>
  </si>
  <si>
    <t>18BQ203</t>
  </si>
  <si>
    <r>
      <t xml:space="preserve">Detajimi i Kostos Totale të </t>
    </r>
    <r>
      <rPr>
        <b/>
        <sz val="8"/>
        <color rgb="FFFF0000"/>
        <rFont val="Garamond"/>
        <family val="1"/>
      </rPr>
      <t>Produktit 28</t>
    </r>
    <r>
      <rPr>
        <b/>
        <sz val="8"/>
        <color theme="1"/>
        <rFont val="Garamond"/>
        <family val="1"/>
      </rPr>
      <t xml:space="preserve"> sipas Artikujve Ekonomikë</t>
    </r>
  </si>
  <si>
    <t>Konservim prodhim celiqeve Elbasan</t>
  </si>
  <si>
    <r>
      <t xml:space="preserve">Detajimi i Kostos Totale të </t>
    </r>
    <r>
      <rPr>
        <b/>
        <sz val="8"/>
        <color rgb="FFFF0000"/>
        <rFont val="Garamond"/>
        <family val="1"/>
      </rPr>
      <t>Produktit 29</t>
    </r>
    <r>
      <rPr>
        <b/>
        <sz val="8"/>
        <color theme="1"/>
        <rFont val="Garamond"/>
        <family val="1"/>
      </rPr>
      <t xml:space="preserve"> sipas Artikujve Ekonomikë</t>
    </r>
  </si>
  <si>
    <t>Azotiku Monitorimi I Landfilleve</t>
  </si>
  <si>
    <r>
      <t xml:space="preserve">Detajimi i Kostos Totale të </t>
    </r>
    <r>
      <rPr>
        <b/>
        <sz val="8"/>
        <color rgb="FFFF0000"/>
        <rFont val="Garamond"/>
        <family val="1"/>
      </rPr>
      <t>Produktit  30</t>
    </r>
    <r>
      <rPr>
        <b/>
        <sz val="8"/>
        <color theme="1"/>
        <rFont val="Garamond"/>
        <family val="1"/>
      </rPr>
      <t xml:space="preserve"> sipas Artikujve Ekonomikë</t>
    </r>
  </si>
  <si>
    <t>18BQ205</t>
  </si>
  <si>
    <r>
      <t xml:space="preserve">Detajimi i Kostos Totale të </t>
    </r>
    <r>
      <rPr>
        <b/>
        <sz val="8"/>
        <color rgb="FFFF0000"/>
        <rFont val="Garamond"/>
        <family val="1"/>
      </rPr>
      <t>Produktit 31</t>
    </r>
    <r>
      <rPr>
        <b/>
        <sz val="8"/>
        <color theme="1"/>
        <rFont val="Garamond"/>
        <family val="1"/>
      </rPr>
      <t xml:space="preserve"> sipas Artikujve Ekonomikë</t>
    </r>
  </si>
  <si>
    <t>Konservim prodhim kabllo Shkoder</t>
  </si>
  <si>
    <t>Konservim prodhim mobilje sh.a Tirane</t>
  </si>
  <si>
    <t>18BQ210</t>
  </si>
  <si>
    <r>
      <t xml:space="preserve">Detajimi i Kostos Totale të </t>
    </r>
    <r>
      <rPr>
        <b/>
        <sz val="8"/>
        <color rgb="FFFF0000"/>
        <rFont val="Garamond"/>
        <family val="1"/>
      </rPr>
      <t>Produktit 33</t>
    </r>
    <r>
      <rPr>
        <b/>
        <sz val="8"/>
        <color theme="1"/>
        <rFont val="Garamond"/>
        <family val="1"/>
      </rPr>
      <t xml:space="preserve"> sipas Artikujve Ekonomikë</t>
    </r>
  </si>
  <si>
    <t xml:space="preserve">Aparatura laboratorike per treguesit cilesor te naftes dhe gazit </t>
  </si>
  <si>
    <r>
      <t xml:space="preserve">Detajimi i Kostos Totale të </t>
    </r>
    <r>
      <rPr>
        <b/>
        <sz val="8"/>
        <color rgb="FFFF0000"/>
        <rFont val="Garamond"/>
        <family val="1"/>
      </rPr>
      <t>Produktit 34</t>
    </r>
    <r>
      <rPr>
        <b/>
        <sz val="8"/>
        <color theme="1"/>
        <rFont val="Garamond"/>
        <family val="1"/>
      </rPr>
      <t xml:space="preserve"> sipas Artikujve Ekonomikë</t>
    </r>
  </si>
  <si>
    <r>
      <t xml:space="preserve">Detajimi i Kostos Totale të </t>
    </r>
    <r>
      <rPr>
        <b/>
        <sz val="8"/>
        <color rgb="FFFF0000"/>
        <rFont val="Garamond"/>
        <family val="1"/>
      </rPr>
      <t>Produktit 35</t>
    </r>
    <r>
      <rPr>
        <b/>
        <sz val="8"/>
        <color theme="1"/>
        <rFont val="Garamond"/>
        <family val="1"/>
      </rPr>
      <t xml:space="preserve"> sipas Artikujve Ekonomikë</t>
    </r>
  </si>
  <si>
    <t xml:space="preserve">Implementi I sistemit te hidranteve </t>
  </si>
  <si>
    <r>
      <t xml:space="preserve">Detajimi i Kostos Totale të </t>
    </r>
    <r>
      <rPr>
        <b/>
        <sz val="8"/>
        <color rgb="FFFF0000"/>
        <rFont val="Garamond"/>
        <family val="1"/>
      </rPr>
      <t>Produktit 36</t>
    </r>
    <r>
      <rPr>
        <b/>
        <sz val="8"/>
        <color theme="1"/>
        <rFont val="Garamond"/>
        <family val="1"/>
      </rPr>
      <t xml:space="preserve"> sipas Artikujve Ekonomikë</t>
    </r>
  </si>
  <si>
    <t>Sistemi I ujrave dhe ne zonat industriale</t>
  </si>
  <si>
    <r>
      <t xml:space="preserve">Detajimi i Kostos Totale të </t>
    </r>
    <r>
      <rPr>
        <b/>
        <sz val="8"/>
        <color rgb="FFFF0000"/>
        <rFont val="Garamond"/>
        <family val="1"/>
      </rPr>
      <t>Produktit 37</t>
    </r>
    <r>
      <rPr>
        <b/>
        <sz val="8"/>
        <color theme="1"/>
        <rFont val="Garamond"/>
        <family val="1"/>
      </rPr>
      <t xml:space="preserve"> sipas Artikujve Ekonomikë</t>
    </r>
  </si>
  <si>
    <t>Fuqizimi i funksionit menaxhues, në funksion të implementimit të suksesshëm të programit, konform kërkesave të kuadrit ligjor në fuqi</t>
  </si>
  <si>
    <t xml:space="preserve">Realizimi i Projekteve Konkrete </t>
  </si>
  <si>
    <t>Hartimi dhe monitorimi i Planeve ne nivel lokal dhe rajonal</t>
  </si>
  <si>
    <t>Hartimi i Masterplanit të mbetjeve</t>
  </si>
  <si>
    <t xml:space="preserve"> Hartimin e rregullave dhe standarteve të projektimit në disa fusha ne vijim te MSA dhe perafrimit te legjislacionit tone me BE</t>
  </si>
  <si>
    <t xml:space="preserve">Mbeshtetjen e projekteve me fokus lokal, rajonal dhe ne rang vendi, si dhe hartimin e rregullave teknike ne projektim duke i harmonizuar këto plane me PPK, PINS Durana dhe PINS Tiranë Durrës, per nje zhvillimit te barabarte ne territorit.
</t>
  </si>
  <si>
    <t>Projekte të zbatuara AQTN</t>
  </si>
  <si>
    <t>Territore të zhvilluara</t>
  </si>
  <si>
    <t>Standarte Urbane sipas Direktivave të BE</t>
  </si>
  <si>
    <t xml:space="preserve">Administratë funksionale për realizimin e politikave të Planifikimit Urban </t>
  </si>
  <si>
    <r>
      <t xml:space="preserve">Detajimi i Kostos Totale të </t>
    </r>
    <r>
      <rPr>
        <b/>
        <sz val="9"/>
        <color rgb="FFFF0000"/>
        <rFont val="Garamond"/>
        <family val="1"/>
      </rPr>
      <t>Produktit 1</t>
    </r>
    <r>
      <rPr>
        <b/>
        <sz val="9"/>
        <color theme="1"/>
        <rFont val="Garamond"/>
        <family val="1"/>
      </rPr>
      <t xml:space="preserve"> sipas Artikujve Ekonomikë</t>
    </r>
  </si>
  <si>
    <t>Pajisje informatike AQTN</t>
  </si>
  <si>
    <r>
      <t xml:space="preserve">Detajimi i Kostos Totale të </t>
    </r>
    <r>
      <rPr>
        <b/>
        <sz val="9"/>
        <color rgb="FFFF0000"/>
        <rFont val="Garamond"/>
        <family val="1"/>
      </rPr>
      <t xml:space="preserve">Produktit 2 </t>
    </r>
    <r>
      <rPr>
        <b/>
        <sz val="9"/>
        <color theme="1"/>
        <rFont val="Garamond"/>
        <family val="1"/>
      </rPr>
      <t>sipas Artikujve Ekonomikë</t>
    </r>
  </si>
  <si>
    <t>Pajisje per skeleri dhe rafte arkivore AQTN</t>
  </si>
  <si>
    <t>Blerje rafte arkivorre</t>
  </si>
  <si>
    <r>
      <t xml:space="preserve">Detajimi i Kostos Totale të </t>
    </r>
    <r>
      <rPr>
        <b/>
        <sz val="9"/>
        <color rgb="FFFF0000"/>
        <rFont val="Garamond"/>
        <family val="1"/>
      </rPr>
      <t xml:space="preserve">Produktit 3 </t>
    </r>
    <r>
      <rPr>
        <b/>
        <sz val="9"/>
        <color theme="1"/>
        <rFont val="Garamond"/>
        <family val="1"/>
      </rPr>
      <t>sipas Artikujve Ekonomikë</t>
    </r>
  </si>
  <si>
    <t>Projektzbatim zgjerim e shtese kati</t>
  </si>
  <si>
    <t>M061461</t>
  </si>
  <si>
    <r>
      <t xml:space="preserve">Detajimi i Kostos Totale të </t>
    </r>
    <r>
      <rPr>
        <b/>
        <sz val="9"/>
        <color rgb="FFFF0000"/>
        <rFont val="Garamond"/>
        <family val="1"/>
      </rPr>
      <t xml:space="preserve">Produktit 1 </t>
    </r>
    <r>
      <rPr>
        <b/>
        <sz val="9"/>
        <color theme="1"/>
        <rFont val="Garamond"/>
        <family val="1"/>
      </rPr>
      <t>sipas Artikujve Ekonomikë</t>
    </r>
  </si>
  <si>
    <t>Hartimi i Planeve te Pergjithshme Vendore</t>
  </si>
  <si>
    <r>
      <t xml:space="preserve">Detajimi i Kostos Totale të </t>
    </r>
    <r>
      <rPr>
        <b/>
        <sz val="9"/>
        <color rgb="FFFF0000"/>
        <rFont val="Garamond"/>
        <family val="1"/>
      </rPr>
      <t>Produktit 2</t>
    </r>
    <r>
      <rPr>
        <b/>
        <sz val="9"/>
        <color theme="1"/>
        <rFont val="Garamond"/>
        <family val="1"/>
      </rPr>
      <t xml:space="preserve"> sipas Artikujve Ekonomikë</t>
    </r>
  </si>
  <si>
    <t xml:space="preserve">Projekte pilot per rikualifikimin e blloqeve urbane </t>
  </si>
  <si>
    <r>
      <t xml:space="preserve">Detajimi i Kostos Totale të </t>
    </r>
    <r>
      <rPr>
        <b/>
        <sz val="9"/>
        <color rgb="FFFF0000"/>
        <rFont val="Garamond"/>
        <family val="1"/>
      </rPr>
      <t>Produktit 4</t>
    </r>
    <r>
      <rPr>
        <b/>
        <sz val="9"/>
        <color theme="1"/>
        <rFont val="Garamond"/>
        <family val="1"/>
      </rPr>
      <t xml:space="preserve"> sipas Artikujve Ekonomikë</t>
    </r>
  </si>
  <si>
    <t>Projekt për zonen e liqenit te Pogradecit (Tushemisht-Drilon)</t>
  </si>
  <si>
    <r>
      <t xml:space="preserve">Detajimi i Kostos Totale të </t>
    </r>
    <r>
      <rPr>
        <b/>
        <sz val="9"/>
        <color rgb="FFFF0000"/>
        <rFont val="Garamond"/>
        <family val="1"/>
      </rPr>
      <t>Produktit 5</t>
    </r>
    <r>
      <rPr>
        <b/>
        <sz val="9"/>
        <color theme="1"/>
        <rFont val="Garamond"/>
        <family val="1"/>
      </rPr>
      <t xml:space="preserve"> sipas Artikujve Ekonomikë</t>
    </r>
  </si>
  <si>
    <t xml:space="preserve">Hartimi i Planeve Sektoriale/Rajonale me tematika te vecanta </t>
  </si>
  <si>
    <t>18BM901</t>
  </si>
  <si>
    <t>Sistemi i integruar për nformatizimin e Manualit të çmimeve për zërat e punimeve në ndërtim</t>
  </si>
  <si>
    <t>Hartimi i udhezimeve per zbatimin e eurokodeve</t>
  </si>
  <si>
    <r>
      <t xml:space="preserve">Detajimi i Kostos Totale të </t>
    </r>
    <r>
      <rPr>
        <b/>
        <sz val="9"/>
        <color rgb="FFFF0000"/>
        <rFont val="Garamond"/>
        <family val="1"/>
      </rPr>
      <t>Produktit 3</t>
    </r>
    <r>
      <rPr>
        <b/>
        <sz val="9"/>
        <color theme="1"/>
        <rFont val="Garamond"/>
        <family val="1"/>
      </rPr>
      <t xml:space="preserve"> sipas Artikujve Ekonomikë</t>
    </r>
  </si>
  <si>
    <t>Hartimi i standarteve te projektimit te strukturave industriale</t>
  </si>
  <si>
    <t>Hartimi i Standardeve të projektimit të spitaleve dhe klinikave mjekësore.</t>
  </si>
  <si>
    <t>18BM906</t>
  </si>
  <si>
    <r>
      <t xml:space="preserve">Detajimi i Kostos Totale të </t>
    </r>
    <r>
      <rPr>
        <b/>
        <sz val="9"/>
        <color rgb="FFFF0000"/>
        <rFont val="Garamond"/>
        <family val="1"/>
      </rPr>
      <t>Produktit 6</t>
    </r>
    <r>
      <rPr>
        <b/>
        <sz val="9"/>
        <color theme="1"/>
        <rFont val="Garamond"/>
        <family val="1"/>
      </rPr>
      <t xml:space="preserve"> sipas Artikujve Ekonomikë</t>
    </r>
  </si>
  <si>
    <t>18BM907</t>
  </si>
  <si>
    <r>
      <t xml:space="preserve">Detajimi i Kostos Totale të </t>
    </r>
    <r>
      <rPr>
        <b/>
        <sz val="9"/>
        <color rgb="FFFF0000"/>
        <rFont val="Garamond"/>
        <family val="1"/>
      </rPr>
      <t>Produktit 7</t>
    </r>
    <r>
      <rPr>
        <b/>
        <sz val="9"/>
        <color theme="1"/>
        <rFont val="Garamond"/>
        <family val="1"/>
      </rPr>
      <t xml:space="preserve"> sipas Artikujve Ekonomikë</t>
    </r>
  </si>
  <si>
    <t>18BM908</t>
  </si>
  <si>
    <r>
      <t xml:space="preserve">Detajimi i Kostos Totale të </t>
    </r>
    <r>
      <rPr>
        <b/>
        <sz val="9"/>
        <color rgb="FFFF0000"/>
        <rFont val="Garamond"/>
        <family val="1"/>
      </rPr>
      <t>Produktit 8</t>
    </r>
    <r>
      <rPr>
        <b/>
        <sz val="9"/>
        <color theme="1"/>
        <rFont val="Garamond"/>
        <family val="1"/>
      </rPr>
      <t xml:space="preserve"> sipas Artikujve Ekonomikë</t>
    </r>
  </si>
  <si>
    <t>Financimi I Huaj</t>
  </si>
  <si>
    <r>
      <t xml:space="preserve">Detajimi i Kostos Totale të </t>
    </r>
    <r>
      <rPr>
        <b/>
        <sz val="9"/>
        <color rgb="FFFF0000"/>
        <rFont val="Garamond"/>
        <family val="1"/>
      </rPr>
      <t>Produktit 9</t>
    </r>
    <r>
      <rPr>
        <b/>
        <sz val="9"/>
        <color theme="1"/>
        <rFont val="Garamond"/>
        <family val="1"/>
      </rPr>
      <t xml:space="preserve"> sipas Artikujve Ekonomikë</t>
    </r>
  </si>
  <si>
    <t>Projekti i GIZ, Lëvizja urbane miqësore ndaj mjedisit në Bashkinë Tiranë</t>
  </si>
  <si>
    <t xml:space="preserve">Ky projekt do të mbështesë:
- projektet pilote me impakt të matshëm, me zgjidhje të qëndrueshme sa i përket levizjes urbane, të cilat mund të ripërdoren në pjesë të ndryshme të territorit
- bashkëpunimet midis partrerëve (publik – privat)
- do të realizojë trajnime
- do të krijojë një rrjetë informacioni e cila do të përdoret nga kushdo
- do të mbështes procesin e transformimit të transportit alternativ  </t>
  </si>
  <si>
    <r>
      <t xml:space="preserve">Detajimi i Kostos Totale të </t>
    </r>
    <r>
      <rPr>
        <b/>
        <sz val="9"/>
        <color rgb="FFFF0000"/>
        <rFont val="Garamond"/>
        <family val="1"/>
      </rPr>
      <t>Produktit 10</t>
    </r>
    <r>
      <rPr>
        <b/>
        <sz val="9"/>
        <color theme="1"/>
        <rFont val="Garamond"/>
        <family val="1"/>
      </rPr>
      <t xml:space="preserve"> sipas Artikujve Ekonomikë</t>
    </r>
  </si>
  <si>
    <t>Furnizimi me Uje dhe Kanalizime</t>
  </si>
  <si>
    <t>0637</t>
  </si>
  <si>
    <t>Shërbim i furnizimit me ujë dhe kanalizime për të gjithë popullatën, me cilësi dhe sipas standardeve ndërkombëtare</t>
  </si>
  <si>
    <t>Mbulimi me shërbim furnizimi me ujë të pijshëm Urbane (%)</t>
  </si>
  <si>
    <t>Mbulimi me shërbim furnizimi me ujë të pijshëm Rurale(%)</t>
  </si>
  <si>
    <t>Mbulimi me kanalizime i popullatës Urbane (%)</t>
  </si>
  <si>
    <t>Mbulimi me kanalizime i popullatës Rurale (%)</t>
  </si>
  <si>
    <t>Cilesia e ujit te pijshem (% e-coli)</t>
  </si>
  <si>
    <t>Zgjerimi dhe përmirësimi i cilësisë së shërbimeve të sektorit të ujësjellës-kanalizimeve</t>
  </si>
  <si>
    <t>Treguesit e Performancës për Objektivin 1**</t>
  </si>
  <si>
    <t>Oret mesatare te furnizimit me uje te pijshem (ore/dite)</t>
  </si>
  <si>
    <t>Sasia e ujit te faturuar (liter/ fryme/dite)</t>
  </si>
  <si>
    <t xml:space="preserve"> Orët e furnizimit me ujë në zonat bregdetare (ore/dite)</t>
  </si>
  <si>
    <t xml:space="preserve"> Reduktimi i humbjeve në rrjet në nivel kombëtar (%)</t>
  </si>
  <si>
    <t>Mbulimi me sherbimin e ITUN (kanalizime+gropa septike) (%)</t>
  </si>
  <si>
    <t>Permiresimi i menaxhimit te investimeve dhe monitorimit te sektorit ujesjelles kanalizime</t>
  </si>
  <si>
    <t>Pagat &amp;Mallrat dhe shërbimet</t>
  </si>
  <si>
    <t>Nr.punonjes</t>
  </si>
  <si>
    <r>
      <t xml:space="preserve">Detajimi i Kostos Totale të </t>
    </r>
    <r>
      <rPr>
        <b/>
        <sz val="12"/>
        <color rgb="FFFF0000"/>
        <rFont val="Arial"/>
        <family val="2"/>
      </rPr>
      <t>Produktit 1</t>
    </r>
    <r>
      <rPr>
        <b/>
        <sz val="12"/>
        <color theme="1"/>
        <rFont val="Arial"/>
        <family val="2"/>
      </rPr>
      <t xml:space="preserve"> sipas Artikujve Ekonomikë</t>
    </r>
  </si>
  <si>
    <t>Mbulimi I kostos operative dhe  rritja e performances se Ndermarrjeve</t>
  </si>
  <si>
    <t>Subvension</t>
  </si>
  <si>
    <t>Nderrmarrje</t>
  </si>
  <si>
    <r>
      <t>Detajimi i Kostos Totale të</t>
    </r>
    <r>
      <rPr>
        <b/>
        <sz val="12"/>
        <color rgb="FFFF0000"/>
        <rFont val="Arial"/>
        <family val="2"/>
      </rPr>
      <t xml:space="preserve"> Produktit X </t>
    </r>
    <r>
      <rPr>
        <b/>
        <sz val="12"/>
        <color theme="1"/>
        <rFont val="Arial"/>
        <family val="2"/>
      </rPr>
      <t>sipas Artikujve Ekonomikë</t>
    </r>
  </si>
  <si>
    <t>2017 mbaruar</t>
  </si>
  <si>
    <r>
      <t xml:space="preserve">Detajimi i Kostos Totale të </t>
    </r>
    <r>
      <rPr>
        <b/>
        <sz val="12"/>
        <color rgb="FFFF0000"/>
        <rFont val="Arial"/>
        <family val="2"/>
      </rPr>
      <t xml:space="preserve">Produktit 1 </t>
    </r>
    <r>
      <rPr>
        <b/>
        <sz val="12"/>
        <color theme="1"/>
        <rFont val="Arial"/>
        <family val="2"/>
      </rPr>
      <t>sipas Artikujve Ekonomikë</t>
    </r>
  </si>
  <si>
    <r>
      <t xml:space="preserve">Supervizion punimesh per objektin: Furnizimi me uje i plazheve Durres - Kavaje nga burimet e Çermes, </t>
    </r>
    <r>
      <rPr>
        <b/>
        <sz val="12"/>
        <rFont val="Arial"/>
        <family val="2"/>
      </rPr>
      <t xml:space="preserve">Loti III: </t>
    </r>
    <r>
      <rPr>
        <i/>
        <sz val="12"/>
        <rFont val="Arial"/>
        <family val="2"/>
      </rPr>
      <t>Linja e ujesjellesit nga piketa Nr.235, degezim Kavaje deri ne depon e re 4000 m3 Arapaj, ndertim depo e re 4000 m3 Arapaj, Durres</t>
    </r>
  </si>
  <si>
    <t>Produkti  3</t>
  </si>
  <si>
    <r>
      <t xml:space="preserve">Detajimi i Kostos Totale të </t>
    </r>
    <r>
      <rPr>
        <b/>
        <sz val="12"/>
        <color rgb="FFFF0000"/>
        <rFont val="Arial"/>
        <family val="2"/>
      </rPr>
      <t xml:space="preserve">Produktit 1&amp;2 …X </t>
    </r>
    <r>
      <rPr>
        <b/>
        <sz val="12"/>
        <color theme="1"/>
        <rFont val="Arial"/>
        <family val="2"/>
      </rPr>
      <t>sipas Artikujve Ekonomikë</t>
    </r>
  </si>
  <si>
    <t>Ndërtim ujësjellësi Troshan, Komuna Blinisht</t>
  </si>
  <si>
    <t>.FV tub celiku dn 250 mm 7000 kg-41.7 kg/ml=168 mm
FV tub celiku dn 193,7 mm 60209 kg,= 20.8kg.ml=2895
FV tub PE100 dn 225 mm me gjatesi 2432 ml</t>
  </si>
  <si>
    <t>2019 perfunduar</t>
  </si>
  <si>
    <t>18BQ357</t>
  </si>
  <si>
    <t>18BQ358</t>
  </si>
  <si>
    <t>18BQ359</t>
  </si>
  <si>
    <t>Rrjet Ujesjellesi</t>
  </si>
  <si>
    <t>18BQ360</t>
  </si>
  <si>
    <t>F.V Matësa prodhimi /konsumi dhe Paisje për ndërmarrjet, Durrës, Elbasan, Lushnjë,Vlorë, Fier, Kavajë.</t>
  </si>
  <si>
    <t>18BQ361</t>
  </si>
  <si>
    <t xml:space="preserve"> Matesa prodhimi dhe konsumi  per 6 Ndermarrje + NDERMARRJE NE VAZHDIM</t>
  </si>
  <si>
    <t>nderrmarrje</t>
  </si>
  <si>
    <t>" Linja Kryesore per furnizimin me ujë dhe rrjeti shperndares i ujesjellesit për  qytetin e Belshit" Faza I</t>
  </si>
  <si>
    <t>“ Linja kryesore per furnizimin me uje dhe rrjeti shperndares i ujesjellesit per qytetin e Belshit “ i cili do te realizoje pusshpimet dhe rikonstruksionin e stacionit qendror ne Shelg , ndertimin e linjes se furnizimit me uje nga stacionet e pompimit deri ne depon Gastare me ngritje mekanike , linjat kryesore nga depo Gastare deri ne depon ekzistuese Belsh me gravitet , rikonstruksion i depos ekzistuese Gastare dhe ndertimi i depos se re ne Gastare , rikonstruksion i depos ekzistuese ne Belsh , ndertimin e rrjetit shperndares te zones se Belshit</t>
  </si>
  <si>
    <t>18BQ441</t>
  </si>
  <si>
    <t>Rrjeti shperndaes i qytetit
1.F.V Tuba PE-HD  Ø90 deri Ø315 mm</t>
  </si>
  <si>
    <t>18BQ442</t>
  </si>
  <si>
    <t xml:space="preserve">Rikonstruksion i linjave te puseve 281,282,283,depo 500 m3 ,Sistemime ne pusin Nr.6 dhe ndertim i Pusit Nr.7 </t>
  </si>
  <si>
    <t>18BQ623</t>
  </si>
  <si>
    <t xml:space="preserve">Linja e puseve, shtrim tubi,Rikonstruksion depo 500m3 dhe stacioni Cerme
</t>
  </si>
  <si>
    <t>Supervizion punimesh per objekti:Rikonstruksion i linjave te puseve 281,282,283,depo 500 m3 ,Sistemime ne pusin Nr.6 dhe ndertim i Pusit Nr.7"</t>
  </si>
  <si>
    <t>18BQ624</t>
  </si>
  <si>
    <t xml:space="preserve"> Shtimi i sasisë së furnizimit me  ujë të qytetit të Krujës</t>
  </si>
  <si>
    <t>18BQ614</t>
  </si>
  <si>
    <t xml:space="preserve">1. Ndertimi I kaptazhe ne burimin e ujit
2. Ndertim I linjes kryesore me gjatesi 3240 ml tub HDPE me diameter 80 mm
3. Ndertim I linjes kryesore me gjatesi 3640 ml tub celiku  me diameter 90 mm
4. Ndertim I dhomes se klorinimit
5. Ndertim I depos 500 m3
6. Ndertim pusete komandimi e manovrimi
7. Rrethimi I depos 40 x 40 ml
8. Rikonstruksion I linjes se dergimit  ekzistuese
</t>
  </si>
  <si>
    <t>Supervizion punimesh per objektin:" Shtimi i sasisë së furnizimit me  ujë të qytetit të Krujës</t>
  </si>
  <si>
    <t>18BQ615</t>
  </si>
  <si>
    <t>Transformimi i stacionit te pompave Peqin</t>
  </si>
  <si>
    <t>18BQ625</t>
  </si>
  <si>
    <t>1. Lidhja e puseve me linjen kryesore me tub PE HD d=600 mm me gjatesi 240 ml se bashku me rekorderite e ndryshme
2. Stacioni I pompimit ana ndertimore, realizohen 4 cope
3. Stacioni pompimit ana teknologjike me 5 pompa me prurje 54 l/sek
4. Paisje Elektrike 
5. Paisje Makineri</t>
  </si>
  <si>
    <t>Supervizion punimesh per objektin:"Transformimi I stacionit te pompave Peqin"</t>
  </si>
  <si>
    <t>18BQ626</t>
  </si>
  <si>
    <t>Permiresimi I furnizimit me uje per lagjen Kraste e Vogel, Harmes dhe qytetin Elbasan</t>
  </si>
  <si>
    <t>18BQ635</t>
  </si>
  <si>
    <t xml:space="preserve">Ndertimi i rrjetit shperndares per Zonen Kraste e Vogel.
2.Ndertim Linje transmetimi StP Kraste e vogel – Depo Kraste e vogel.
3. Ndertim Linje transmetimi (zevendesim) Depo Kraste e vogel - pergjate unazes Elbasan. 
4.Ndertim Depo e re Harmes. 
5.Ndertim Linje transmetimi Depo Kraste e madhe – StP ndermjetes Harmes- Depo e redhe linja e kthimit. 
6.Ndertim Linje jashtme (zevendesim)StP Mengel-Stp Frigoriferi Elbasan.
7. Ndertim Linje jashtme (zevendesim)ne zonen e vorrezave
</t>
  </si>
  <si>
    <t>Supervizion punimesh per objektin:"Permiresimi I furnizimit me uje per lagjen Kraste e Vogel, Harmes dhe qytetin Elbasan</t>
  </si>
  <si>
    <t>18BQ636</t>
  </si>
  <si>
    <t>Projekt per vendosje matesash ne pallatet me kollone te brendshme, Loti I,Qytet Durres</t>
  </si>
  <si>
    <t>18BQ627</t>
  </si>
  <si>
    <t xml:space="preserve">1. Vendosje  Matesash ne pallatet me kollone te  brendshme </t>
  </si>
  <si>
    <t>Supervizion punimesh per objektin "Projekt per vendosje matesash ne pallatet me kollone te brendshme, Loti I,Qytet Durres</t>
  </si>
  <si>
    <t>18BQ628</t>
  </si>
  <si>
    <t xml:space="preserve"> Ujesjellesi -Zona e ujit te ftohte dhe lungomares Rrapi Uji I Ftohte - Shkolla e Marines</t>
  </si>
  <si>
    <t>18BQ616</t>
  </si>
  <si>
    <t>Rikonstruksioni dhe zëvendësimi i rrjetit të ujësjellësit në gjendje të amortizuar, përfshirë pusetat e manovrimit dhe stacionet e pompimit, në të gjitha qendrat lokale dhe lokalitetet turistike ku vihet re ky problem, duke patur në vëmendje nevojën për ujë gjatë sezonit të fluksit më të madh të turistëve</t>
  </si>
  <si>
    <t xml:space="preserve"> Supervizion punimesh per objektin-Ujesjellesi -Zona e ujit te ftohte dhe lungomares Rrapi Uji I Ftohte - Shkolla e Marines</t>
  </si>
  <si>
    <t>18BQ617</t>
  </si>
  <si>
    <t>18BQ367</t>
  </si>
  <si>
    <t>18BQ368</t>
  </si>
  <si>
    <t xml:space="preserve">Ndertimi i rrjetit te jashtem  te ujesjellesit Kelcyre </t>
  </si>
  <si>
    <t>18BQ639</t>
  </si>
  <si>
    <t xml:space="preserve">1. Ndertimi I dy kaptazheve ne burimin e ujit
2. Rrethimi I vepres se marrjes, kaptazheve
3. Depo uji beton/arme 25 m3, grumbulluese
4. FV tub PE 100 PN 16 D=63 ML me gjatesi 1290 ml
5. FV tub celiku d=219 me gjatesi 9145 ml
6. Pusete shuarje se presionit tip
7. Depo uji 1000 m3 se bashku me rrethimin e impjantin e klorifikimit
8. Godina e sherbimit te depos
9. Impianti klorifikimit
</t>
  </si>
  <si>
    <t xml:space="preserve">Supervizion punimesh per"Ndertimi i rrjetit te jashtem  te ujesjellesit Kelcyre </t>
  </si>
  <si>
    <t>18BQ640</t>
  </si>
  <si>
    <t>Projekte  te  furnizimit me ujë dhe sistemim i ujrave te perdorua për zonat bregdetare -I</t>
  </si>
  <si>
    <t>18BQ363</t>
  </si>
  <si>
    <t>Ndertim dhe rikonstruksion I rrjetit te ujesjellesit+ depo + stacione pompimi</t>
  </si>
  <si>
    <r>
      <t xml:space="preserve">Detajimi i Kostos Totale të </t>
    </r>
    <r>
      <rPr>
        <b/>
        <sz val="12"/>
        <color rgb="FFFF0000"/>
        <rFont val="Arial Narrow"/>
        <family val="2"/>
        <charset val="238"/>
      </rPr>
      <t xml:space="preserve">Produktit 1&amp;2 …X </t>
    </r>
    <r>
      <rPr>
        <b/>
        <sz val="12"/>
        <color theme="1"/>
        <rFont val="Arial Narrow"/>
        <family val="2"/>
        <charset val="238"/>
      </rPr>
      <t>sipas Artikujve Ekonomikë</t>
    </r>
  </si>
  <si>
    <t>18BQ364</t>
  </si>
  <si>
    <t>Kosto totale e produktit 40</t>
  </si>
  <si>
    <t xml:space="preserve">Furnizimi me uje i qytetit Roskovec, rikonstruksioni i rrjetit te jashtem dhe te brendshem te ujesjellesit </t>
  </si>
  <si>
    <t>Supervizion punimesh per objekti:"Furnizimi me uje i qytetit Roskovec, rikonstruksioni i rrjetit te jashtem dhe te brendshem te ujesjellesit"</t>
  </si>
  <si>
    <t>Furnizimi me uje i zones se Koplikut Qender dhe Koplik i Siperm</t>
  </si>
  <si>
    <t>18BQ439</t>
  </si>
  <si>
    <t>Supervizion punimesh per objekti:"Furnizimi me uje i zones se Koplikut Qender dhe Koplik i Siperm"</t>
  </si>
  <si>
    <t>18BQ440</t>
  </si>
  <si>
    <t>Ndertim i Rrjetit te  Brendshem te ujesjellesit  Dropull</t>
  </si>
  <si>
    <t>RI 2020</t>
  </si>
  <si>
    <t xml:space="preserve">Ndertim i Rrjetit te  Brendshem te ujesjellesit  </t>
  </si>
  <si>
    <t xml:space="preserve"> Supervizion punimesh per objektin:Ndertimi Rjeti i Brendshem te ujesjellesit  Dropull</t>
  </si>
  <si>
    <t>Produkti  7</t>
  </si>
  <si>
    <t>Ndertim I ujesjellesit  Klos</t>
  </si>
  <si>
    <t>Ndertmi I rrjetit te brendshem</t>
  </si>
  <si>
    <t xml:space="preserve"> Supervizion punimesh per objektin:"Ndertim I ujesjellesit  Klos"</t>
  </si>
  <si>
    <t>Ndertim i Rrjetit te  Brendshem te ujesjellesit  Shijak</t>
  </si>
  <si>
    <t xml:space="preserve">Ndertim i Rrjetit te  Brendshem te ujesjellesit </t>
  </si>
  <si>
    <t xml:space="preserve"> Supervizion punimesh per objektin:Ndertimi Rjeti i Brendshem te ujesjellesit  SHijak</t>
  </si>
  <si>
    <t>Ndertim I rrjetit te Jashtem  te ujesjellesit  Fushe-Arrez</t>
  </si>
  <si>
    <t>Ndertim I rrjetit te Jashtem  te ujesjellesit</t>
  </si>
  <si>
    <t xml:space="preserve"> Supervizion punimesh per objektin;"Ndertim I rrjetit te Jashtem  te ujesjellesit  Fushe-Arrez"</t>
  </si>
  <si>
    <t>Ndërtim ujësjellësi për qytetin Rubik</t>
  </si>
  <si>
    <t>Ndertim I rrjetit te brendshem dhe te jashtem</t>
  </si>
  <si>
    <t>Produkti  10</t>
  </si>
  <si>
    <t>Supervizion punimesh per objektin:"Ndërtim ujësjellësi për qytetin Rubik"</t>
  </si>
  <si>
    <t>Produkti  11</t>
  </si>
  <si>
    <t>Ndertim  I rrjetit te jashtem dhe te brendshem  te qytetit  Burrel</t>
  </si>
  <si>
    <t>Ndertim  I rrjetit te jashtem dhe te brendshem</t>
  </si>
  <si>
    <t>Supervizion punimesh per objektin:"Ndertim  I rrjetit te jashtem dhe te brendshem  te qytetit  Burrel"</t>
  </si>
  <si>
    <t>Kosto totale e produktit 49</t>
  </si>
  <si>
    <t>" Linja Kryesore per furnizimin me ujë dhe rrjeti shperndares i ujesjellesit për  qytetin e Belshit" Faza II</t>
  </si>
  <si>
    <t xml:space="preserve"> Linja Kryesore per furnizimin me ujë dhe rrjeti shperndares i ujesjellesit për  qytetin</t>
  </si>
  <si>
    <t>Supervizion punimesh per objektin:" Linja Kryesore per furnizimin me ujë dhe rrjeti shperndares i ujesjellesit për  qytetin e Belshit" faza II</t>
  </si>
  <si>
    <t>Ndertim  I rrjetit te jashtem dhe te brendshem  te qytetit  Lac</t>
  </si>
  <si>
    <t xml:space="preserve">Ndertim  I rrjetit te jashtem dhe te brendshem </t>
  </si>
  <si>
    <t>Supervizion punimesh per objektin:"Ndertim  I rrjetit te jashtem dhe te brendshem  te qytetit  Lac"</t>
  </si>
  <si>
    <t>Produkti  14</t>
  </si>
  <si>
    <t>18BQ443</t>
  </si>
  <si>
    <t>Ndertim I rrjetit  shperndares+ depo</t>
  </si>
  <si>
    <t>18BQ444</t>
  </si>
  <si>
    <t>Ndertim  I rrjetit te jashtem dhe te brendshem  te qytetit  Prrenjas</t>
  </si>
  <si>
    <t>Ndertim I ujesjellesit  te jashtem</t>
  </si>
  <si>
    <t>Supervizion punimesh per objektin:"Ndertim  I rrjetit te jashtem dhe te brendshem  te qytetit  Prrenjas"</t>
  </si>
  <si>
    <t xml:space="preserve">Ndertim I ujesjellesit  te jashtem te qytetit te Peshkopise  </t>
  </si>
  <si>
    <t>Produkti  16</t>
  </si>
  <si>
    <t xml:space="preserve">Supervizion punimesh per objektin:"Ndertim I ujesjellesit  te jashtem te qytetit te Peshkopise"  </t>
  </si>
  <si>
    <t xml:space="preserve">Ndertim I rrjetit te jashtem dhe rrjetit te brendshem te qytetit Shkoder </t>
  </si>
  <si>
    <t xml:space="preserve">Ndertim I rrjetit te jashtem dhe rrjetit te brendshem </t>
  </si>
  <si>
    <t xml:space="preserve"> Supervizion punimesh per objektin:Ndertim I rrjetit te jashtem dhe rrjetit te brendshem te qytetit Shkoder" </t>
  </si>
  <si>
    <t>Ndertim  i rrjetit  brendshem  te  ujesjesllesit te qytetit  Delvine</t>
  </si>
  <si>
    <t>RI 2022</t>
  </si>
  <si>
    <t>Ndertim  i rrjetit  brendshem  te  ujesjesllesit</t>
  </si>
  <si>
    <t>Supervizion punimesh per objektin:"Ndertim  i rrjetit  brendshem  te  ujesjesllesit te qytetit  Delvine"</t>
  </si>
  <si>
    <t>Rrjeti i jashtem i furnizimit me uje dhe rrjeti shperndares Libohove</t>
  </si>
  <si>
    <t>Supervizion punimesh per objektin:"Rrjeti i jashtem i furnizimit me uje dhe rrjeti shperndares Libohove"</t>
  </si>
  <si>
    <t>Kosto totale e produktit  19</t>
  </si>
  <si>
    <t>18BQ418</t>
  </si>
  <si>
    <t>Rikonstruksion I linjave  te rrjetit te ujesjellesit  ne disa rruge  te qytetit Elbasan</t>
  </si>
  <si>
    <t>18BQ629</t>
  </si>
  <si>
    <t>Supervizion punimesh per objektin;"Rikonstruksion I linjave  te rrjetit te ujesjellesit  ne disa rruge  te qytetit Elbasan</t>
  </si>
  <si>
    <t>18BQ630</t>
  </si>
  <si>
    <t xml:space="preserve">Rikonstruksion  i magjistralit kryesor dhe rrjetit te brendshem te ujesjellesit ne Bashkine Rrogozhine Loti III </t>
  </si>
  <si>
    <t>18BQ620</t>
  </si>
  <si>
    <t xml:space="preserve">Supervizion punimesh per objektin:'Rikonstruksion  i magjistralit kryesor dhe rrjetit te brendshem te ujesjellesit ne Bashkine Rrogozhine Loti III </t>
  </si>
  <si>
    <t>18BQ621</t>
  </si>
  <si>
    <t>Rikonstruksion i rrjetit te brendshem te ujesjellesit ne qytetin e Gramshit</t>
  </si>
  <si>
    <t>18BQ637</t>
  </si>
  <si>
    <t>Supervizion punimesh per objektin:'Rikonstruksion i rrjetit te brendshem te ujesjellesit ne qytetin e Gramshit</t>
  </si>
  <si>
    <t>18BQ638</t>
  </si>
  <si>
    <t xml:space="preserve">Sistem per mbledhjen e te dhenave dhe monitorimin  e indikatorev te kontrates se performances ne Kuade  te reformes ne sektorin e Ujit te  Pijshem </t>
  </si>
  <si>
    <t>18BQ622</t>
  </si>
  <si>
    <t xml:space="preserve">Sistem per mbledhjen e te dhenave dhe monitorimin  e indikatorev te kontrates </t>
  </si>
  <si>
    <t>Rehabilitimi i rrjetit te ujesjellesit te qytetit Fushe-Kruje</t>
  </si>
  <si>
    <t>Supervizion punimesh per objektin:"Rehabilitimi i rrjetit te ujesjellesit te qytetit Fushe-Kruje"</t>
  </si>
  <si>
    <t>Kosto totale e produktit  1</t>
  </si>
  <si>
    <t>Produkti  2</t>
  </si>
  <si>
    <t>18BQ445</t>
  </si>
  <si>
    <t>18BQ446</t>
  </si>
  <si>
    <t>18BQ449</t>
  </si>
  <si>
    <t>18BQ450</t>
  </si>
  <si>
    <t>Produkti  5</t>
  </si>
  <si>
    <t>Rikonstruksioni I rrjetit te brendshem dhe te jashtem te rurnizimit me uje te qytetit te Leskovikut</t>
  </si>
  <si>
    <t>Supervizion punimesh per objektin:"Rikonstruksioni I rrjetit te brendshem dhe te jashtem te rurnizimit me uje te qytetit te Leskovikut"</t>
  </si>
  <si>
    <t>Kosto totale e produktit  5</t>
  </si>
  <si>
    <r>
      <t>Supervizion punimesh per perfundimin e rrjetit te Kanalizimeve te Ujrave te Zeza ne zonen e Perroit i Agait - Qerret'', Loti II (Linjat KUZ Perroi i Agait, Stacioni i Pompave Nr.1 dhe deri tek Stacioni i Pompave nr.2 )</t>
    </r>
    <r>
      <rPr>
        <sz val="12"/>
        <rFont val="Arial"/>
        <family val="2"/>
      </rPr>
      <t xml:space="preserve"> </t>
    </r>
  </si>
  <si>
    <t>18BQ515</t>
  </si>
  <si>
    <t>18BQ516</t>
  </si>
  <si>
    <t>18BQ517</t>
  </si>
  <si>
    <t>18BQ518</t>
  </si>
  <si>
    <t>18BQ603</t>
  </si>
  <si>
    <t>Rrjet Kanalizimi</t>
  </si>
  <si>
    <t>18BQ604</t>
  </si>
  <si>
    <t>Rehabilitimi  KUZ,lagja Bektesh,Njesia administrative Gjelpalaj</t>
  </si>
  <si>
    <t>18BQ631</t>
  </si>
  <si>
    <t>Supervizion punimesh per objektin:"Rehabilitimi  KUZ,lagja Bektesh",Njesia administrative Gjelpalaj</t>
  </si>
  <si>
    <t>18BQ632</t>
  </si>
  <si>
    <t>Ndertimi I rrjetit te jashtem te kanalzimeve te ujrave te  zeza dhe stacioni I pompimit ,Lagja Potam</t>
  </si>
  <si>
    <t>18BQ633</t>
  </si>
  <si>
    <t>Supervizion punimesh per objektin;"Ndertimi I rrjetit te jashtem te kanalzimeve te ujrave te  zeza dhe stacioni I pompimit ,Lagja Potam</t>
  </si>
  <si>
    <t>18BQ634</t>
  </si>
  <si>
    <t>Instalimi I teknologjive te reja ne stacionet e pompimit ne sistemin Mengel-Samurr Godolesh((per zevendesimin e pompave dhe paisjeve elektrike),Bashkia  Elbasan</t>
  </si>
  <si>
    <t>18BQ618</t>
  </si>
  <si>
    <t>Supervizion punimesh per objektin:"Instalimi I teknologjive te reja ne stacionet e pompimit ne sistemin Mengel-Samurr Godolesh((per zevendesimin e pompave dhe paisjeve elektrike),Bashkia  Elbasan</t>
  </si>
  <si>
    <t>18BQ619</t>
  </si>
  <si>
    <t>18BQ606</t>
  </si>
  <si>
    <t>REFORMA E UJIT</t>
  </si>
  <si>
    <t>18BQ607</t>
  </si>
  <si>
    <t>Studim Projektim  I skemave ekzituese te  furnzimit me uje ne Ndermarrjet Ujesjelles Kanalizim</t>
  </si>
  <si>
    <t>Ri 2021</t>
  </si>
  <si>
    <r>
      <t xml:space="preserve">Detajimi i Kostos Totale të </t>
    </r>
    <r>
      <rPr>
        <b/>
        <sz val="12"/>
        <color rgb="FFFF0000"/>
        <rFont val="Arial Narrow"/>
        <family val="2"/>
        <charset val="238"/>
      </rPr>
      <t>Produktit X</t>
    </r>
    <r>
      <rPr>
        <b/>
        <sz val="12"/>
        <color theme="1"/>
        <rFont val="Arial Narrow"/>
        <family val="2"/>
        <charset val="238"/>
      </rPr>
      <t xml:space="preserve"> sipas Artikujve Ekonomikë</t>
    </r>
  </si>
  <si>
    <t> Mbeshtetje ne planifikimin e sektorit te ujit per negociata me Bashkimin Europian </t>
  </si>
  <si>
    <t>Ri 2020</t>
  </si>
  <si>
    <t>konsulence</t>
  </si>
  <si>
    <r>
      <t xml:space="preserve">Detajimi i Kostos Totale të </t>
    </r>
    <r>
      <rPr>
        <b/>
        <sz val="12"/>
        <color rgb="FFFF0000"/>
        <rFont val="Arial"/>
        <family val="2"/>
      </rPr>
      <t>Produktit X</t>
    </r>
    <r>
      <rPr>
        <b/>
        <sz val="12"/>
        <color theme="1"/>
        <rFont val="Arial"/>
        <family val="2"/>
      </rPr>
      <t xml:space="preserve"> sipas Artikujve Ekonomikë</t>
    </r>
  </si>
  <si>
    <t>18BQ706</t>
  </si>
  <si>
    <r>
      <rPr>
        <b/>
        <sz val="12"/>
        <rFont val="Arial"/>
        <family val="2"/>
      </rPr>
      <t>Loti II</t>
    </r>
    <r>
      <rPr>
        <sz val="12"/>
        <rFont val="Arial"/>
        <family val="2"/>
      </rPr>
      <t xml:space="preserve"> “Studim projektim  i furnizimit me ujë për zonat bregdetare –I te njësisë administrative Golem,bashkia Kavajë"</t>
    </r>
  </si>
  <si>
    <t>18BQ707</t>
  </si>
  <si>
    <r>
      <rPr>
        <b/>
        <sz val="12"/>
        <rFont val="Arial"/>
        <family val="2"/>
      </rPr>
      <t xml:space="preserve">Loti III </t>
    </r>
    <r>
      <rPr>
        <sz val="12"/>
        <rFont val="Arial"/>
        <family val="2"/>
      </rPr>
      <t>“Studim projektim  i furnizimit me ujë për zonat bregdetare –I te njësisë administrative Synej,bashkia Kavaje.</t>
    </r>
  </si>
  <si>
    <t>18BQ708</t>
  </si>
  <si>
    <r>
      <rPr>
        <b/>
        <sz val="12"/>
        <rFont val="Arial"/>
        <family val="2"/>
      </rPr>
      <t>Loti IV</t>
    </r>
    <r>
      <rPr>
        <sz val="12"/>
        <rFont val="Arial"/>
        <family val="2"/>
      </rPr>
      <t xml:space="preserve"> “Studim projektim  i furnizimit me ujë për zonat bregdetare te njësisë administrative Kryevidh,bashkia Rrogozhinë"</t>
    </r>
  </si>
  <si>
    <t>18BQ709</t>
  </si>
  <si>
    <r>
      <rPr>
        <b/>
        <i/>
        <sz val="12"/>
        <rFont val="Arial"/>
        <family val="2"/>
      </rPr>
      <t xml:space="preserve">Loti V </t>
    </r>
    <r>
      <rPr>
        <i/>
        <sz val="12"/>
        <rFont val="Arial"/>
        <family val="2"/>
      </rPr>
      <t>“Studim projektim  i furnizimit me ujë për zonat bregdetare –I te njësisë administrative Divjakë,te njësisë administrative Remas,bashkia Divjakë)</t>
    </r>
  </si>
  <si>
    <t>18BQ710</t>
  </si>
  <si>
    <t>18BQ711</t>
  </si>
  <si>
    <t>Produkti-7</t>
  </si>
  <si>
    <t>Studim -Projektim per Ujesjellesin-Zona e ujit te ftohte dhe lungomares Rrapi Uji I Ftohte - Shkolla e Marines</t>
  </si>
  <si>
    <t>18BQ641</t>
  </si>
  <si>
    <t>Produkti-8</t>
  </si>
  <si>
    <t xml:space="preserve">Studim Projektimi  Impianteve Voltaike ,Elbasan, </t>
  </si>
  <si>
    <t>18BQ642</t>
  </si>
  <si>
    <t>Produkti-9</t>
  </si>
  <si>
    <t>Loti VI “Studim projektim  i furnizimit me ujë për zonat bregdetare te njësisë administrative Velipoje ,bashkia Shkoder”</t>
  </si>
  <si>
    <t>18BQ608</t>
  </si>
  <si>
    <t>Produkti-10</t>
  </si>
  <si>
    <t>Loti VII “Studim projektim  i furnizimit me ujë për zonat bregdetare te njësisë administrative Shengjin ,bashkia Lezhe”</t>
  </si>
  <si>
    <t>18BQ609</t>
  </si>
  <si>
    <t>Produkti-11</t>
  </si>
  <si>
    <t>Loti VIII“Studim projektim  i furnizimit me ujë për zonat bregdetare te njësisë administrative Ishem  ,bashkia Durres”</t>
  </si>
  <si>
    <t>18BQ610</t>
  </si>
  <si>
    <t>Produkti-12</t>
  </si>
  <si>
    <t>Loti I“Studim projektim  i  I sistemiet te kanalizimeve për zonat bregdetare te njësisë administrative Ishem  ,bashkia Durres”</t>
  </si>
  <si>
    <t>18BQ611</t>
  </si>
  <si>
    <t>Produkti-13</t>
  </si>
  <si>
    <t>Loti II “Studim projektim  I sistemiet te kanalizimeve  për zonat bregdetare –I te njësisë administrative Synej,bashkia Kavaje.</t>
  </si>
  <si>
    <t>18BQ612</t>
  </si>
  <si>
    <t>Produkti-14</t>
  </si>
  <si>
    <t>Loti III “Studim projektim  i  i  sistemiet te kanalizimeve për zonat bregdetare –I te njësisë administrative Divjakë,te njësisë administrative Remas,bashkia Divjakë)</t>
  </si>
  <si>
    <t>18BQ613</t>
  </si>
  <si>
    <t>FINANCIMI I HUAJ</t>
  </si>
  <si>
    <t>Menazhimi I mbetjeve urbane te Tiranes (faza dyte, impianti I pastrimit te ujrave te ndotura</t>
  </si>
  <si>
    <t>Ndrtimi I impiantit te trajtimit te ujrave te ndotura ne Sharre</t>
  </si>
  <si>
    <t>Mbeshtetje buxhetore per rimbursim tvsh</t>
  </si>
  <si>
    <t>000/leke</t>
  </si>
  <si>
    <r>
      <t xml:space="preserve">Detajimi i Kostos Totale të </t>
    </r>
    <r>
      <rPr>
        <b/>
        <sz val="12"/>
        <color rgb="FFFF0000"/>
        <rFont val="Arial"/>
        <family val="2"/>
      </rPr>
      <t xml:space="preserve">Produktit 2 </t>
    </r>
    <r>
      <rPr>
        <b/>
        <sz val="12"/>
        <color theme="1"/>
        <rFont val="Arial"/>
        <family val="2"/>
      </rPr>
      <t>sipas Artikujve Ekonomikë</t>
    </r>
  </si>
  <si>
    <t>Kosto Lokale "Menaxhimi i mbetjeve Urbane te Tiranes (faza e dyte) impianti i pastrimit te ujrave te ndotura "</t>
  </si>
  <si>
    <t>Mbeshtetje buxhetore per shpronesime dhe tarifa te tjera fikse qe dalin gjate zbatimit te projektit</t>
  </si>
  <si>
    <r>
      <t xml:space="preserve">Detajimi i Kostos Totale të </t>
    </r>
    <r>
      <rPr>
        <b/>
        <sz val="12"/>
        <color rgb="FFFF0000"/>
        <rFont val="Arial"/>
        <family val="2"/>
      </rPr>
      <t xml:space="preserve">Produktit X </t>
    </r>
    <r>
      <rPr>
        <b/>
        <sz val="12"/>
        <color theme="1"/>
        <rFont val="Arial"/>
        <family val="2"/>
      </rPr>
      <t>sipas Artikujve Ekonomikë</t>
    </r>
  </si>
  <si>
    <t>Kosto Lokale " Mbeshtetje per Rrjetin Hidrik të Tiranës (AT fin.per NUK , për nderhyrjet e metejshme në rrjetin ujësjellës kanalizime 20.3 + 32.9 mid IT )"</t>
  </si>
  <si>
    <t>Shpronesime dhe sherbime arkeologjike</t>
  </si>
  <si>
    <t>Projekti i kanalizimeve te Tiranes se madhe</t>
  </si>
  <si>
    <t>Konsulence</t>
  </si>
  <si>
    <t>Kosto Lokale "Projekti i kanalizimeve të Tiranës së madhe"</t>
  </si>
  <si>
    <t>Kosto lokale e planifikuar eshte per ruajtjen fizike te objektit, mirembajtja e kantierit, pagesa per procese gjyqesore  dhe  shpronesime.</t>
  </si>
  <si>
    <t xml:space="preserve">Mbeshtetje buxhetore per rimbursim tvsh </t>
  </si>
  <si>
    <t xml:space="preserve"> Rehabilitim rrjet kanalizime ne Ksamil</t>
  </si>
  <si>
    <t>Punime ndertimore mekanike dhe elektrike per ndertim ITUN</t>
  </si>
  <si>
    <t>Nderhyrje në rrjetin shpërndares të ujësjellësit të Durrësit</t>
  </si>
  <si>
    <t>Shpronesime dhe sherbime arkeologjike, taksa vendore</t>
  </si>
  <si>
    <t>Ndertim linje e re ujesjellesi</t>
  </si>
  <si>
    <t>Produkti 8 (shto produkte sipas rastit)</t>
  </si>
  <si>
    <t>Mbeshtetje  buxhetore per shpronesime dhe taksa te tjera vendore  qe dalin te nevojshme gjate zbatimit te projektit</t>
  </si>
  <si>
    <t>Studim fizibiliteti, Hartimi i projekteve te detajuara teknike per vitet 2019-2022, punime per vitet ne vazhdim</t>
  </si>
  <si>
    <t>Kosto lokaleInfrastruktura bashkiake V "</t>
  </si>
  <si>
    <t>Mbeshtetje  buxhetore per shpronesime dhe taksa te tjera vendore qe dalin te nevojshme gjate zbatimit te projektit</t>
  </si>
  <si>
    <t>Produkti11</t>
  </si>
  <si>
    <t>Kosto lokale"Projekti COMM.98-Frot/AID98/001/00. Furnizim paisje Sha .Ujesjelles - Kanalizime (shlyerje kredie)"</t>
  </si>
  <si>
    <t xml:space="preserve">Mbeshtetje buxhetore për shlyerje kredie e prapambetur  </t>
  </si>
  <si>
    <t>leke</t>
  </si>
  <si>
    <t>Orientimi i sherbimit te furnizimit me uje drejt performances dhe konsumatorit</t>
  </si>
  <si>
    <t>Detajimi i Kostos Totale të Produktit X sipas Artikujve Ekonomikë</t>
  </si>
  <si>
    <t>18BR701</t>
  </si>
  <si>
    <t xml:space="preserve">Mbeshtetje buxhetore per rimbursim TVSH </t>
  </si>
  <si>
    <t>Mbeshtetje buxhetore per rimbursim TVSH</t>
  </si>
  <si>
    <t xml:space="preserve">Mbeshtetje buxhetore per rimbursim  tvsh e prapambetur </t>
  </si>
  <si>
    <t>TRANSPORTI RRUGOR  POLITIKAT EKZISTUESE</t>
  </si>
  <si>
    <t>AUTORITETI RRUGOR SHQIPTAR</t>
  </si>
  <si>
    <t>Bazuar në objektivin e përgjithshëm të Strategjisë Sektoriale të Transportit dhe Planit të Veprimit 2016-2020, që synon:  (i) të zhvillojë më tej sistemin kombëtar të transportit dhe përveç kësaj; (ii) të përmirësojë ndjeshëm qëndrueshmërinë, ndërlidhjen, ndërveprimin dhe integrimin e tij më gjerë, me sistemin ndërkombëtar dhe evropian të transportit dhe rajonin, Programi i Transportit Rrugor mbulon me financim zgjerimin, rritjen e standardeve dhe mirëmbajtjen   e rrjetit kombëtar te rrugëve, përfshirë korridoret dhe rrugët për ne destinacionet kufitare dhe turistike, me synim krijimin e një transporti te qëndrueshëm, qe nënkupton uljen e kostos, rritjen e shpejtësisë së lëvizjes, sigurinë rrugore a atë fizike te mjetit, udhëtarit dhe ngarkesës, si dhe parametra te pranueshëm mjedisore. Në këtë kuadër, programi, financon gjithashtu, përgatitjen e studimeve, projektimeve dhe mbikqyerjen e punimeve.</t>
  </si>
  <si>
    <t>Qëllimi i Politikes se programit  është: i) të krijohen parakushtet për zhvillimin e sektorëve të tjerë të ekonomisë; ii) të rritet aksesi i mallrave dhe udhëtarëve në tregti dhe ofrimin e shërbimeve; iii) të kontribuohet në mënyrë të konsiderueshme në rritjen e përgjithshme dhe zhvillimin e ekonomisë; iv) rehabilitimi dhe mirëmbajtja, për të ruajtur investimet e mëparshme në infrastrukturën rrugore.</t>
  </si>
  <si>
    <t>Treguesit e Performancës në nivel Qëllimi*</t>
  </si>
  <si>
    <t>Rritja e numrit te km të rrjetit rrugor si një i tërë (km) (leke)</t>
  </si>
  <si>
    <t xml:space="preserve">Zgjerimi dhe mirembajtja e rrjetit të rrugëve kombëtare  nëpërmjet, ndertimit , rehabilitimit dhe sitemimit te rrugëve  kombëtare (nën administrimin e e Autoriteti Shqiptar Rrugor). </t>
  </si>
  <si>
    <t>Km te Ndertuara Reabilituara, sistemuara, asfaltuara</t>
  </si>
  <si>
    <t>Km Rruge te mirembajtura sipas standardeve</t>
  </si>
  <si>
    <t>Kategori 1 : Shpenzime Korrente</t>
  </si>
  <si>
    <t xml:space="preserve">Kontrata punimesh dhe mirembajtje te rrugeve nacionale te menaxhuara </t>
  </si>
  <si>
    <t>Shpenzime personeli (paga dhe sigurime shoqerore ) per Autoritetin Rrugor Shqiptar</t>
  </si>
  <si>
    <t>Shpenzime personeli per Autoritetin Rrugor Shqiptar</t>
  </si>
  <si>
    <t>numer punjonjes</t>
  </si>
  <si>
    <r>
      <t xml:space="preserve">Detajimi i Kostos Totale të </t>
    </r>
    <r>
      <rPr>
        <b/>
        <sz val="10"/>
        <color rgb="FFFF0000"/>
        <rFont val="Garamond"/>
        <family val="1"/>
      </rPr>
      <t>Produktit 1</t>
    </r>
    <r>
      <rPr>
        <b/>
        <sz val="10"/>
        <color theme="1"/>
        <rFont val="Garamond"/>
        <family val="1"/>
      </rPr>
      <t xml:space="preserve"> sipas Artikujve Ekonomikë</t>
    </r>
  </si>
  <si>
    <t>Shpenzime personeli (paga dhe sigurime shoqerore ) per Drejtorine e Rajonit Qendror Tirane</t>
  </si>
  <si>
    <r>
      <t xml:space="preserve">Detajimi i Kostos Totale të </t>
    </r>
    <r>
      <rPr>
        <b/>
        <sz val="10"/>
        <color rgb="FFFF0000"/>
        <rFont val="Garamond"/>
        <family val="1"/>
      </rPr>
      <t>Produktit 2</t>
    </r>
    <r>
      <rPr>
        <b/>
        <sz val="10"/>
        <color theme="1"/>
        <rFont val="Garamond"/>
        <family val="1"/>
      </rPr>
      <t xml:space="preserve"> sipas Artikujve Ekonomikë</t>
    </r>
  </si>
  <si>
    <t>Shpenzime personeli (paga dhe sigurime shoqerore ) per Drejtorine e Rajonit Verior Shkoder</t>
  </si>
  <si>
    <r>
      <t xml:space="preserve">Detajimi i Kostos Totale të </t>
    </r>
    <r>
      <rPr>
        <b/>
        <sz val="10"/>
        <color rgb="FFFF0000"/>
        <rFont val="Garamond"/>
        <family val="1"/>
      </rPr>
      <t>Produktit 3</t>
    </r>
    <r>
      <rPr>
        <b/>
        <sz val="10"/>
        <color theme="1"/>
        <rFont val="Garamond"/>
        <family val="1"/>
      </rPr>
      <t xml:space="preserve"> sipas Artikujve Ekonomikë</t>
    </r>
  </si>
  <si>
    <t>Shpenzime personeli (paga dhe sigurime shoqerore ) per Drejtorine e Rajonit Jugor Gjirokaster</t>
  </si>
  <si>
    <r>
      <t xml:space="preserve">Detajimi i Kostos Totale të </t>
    </r>
    <r>
      <rPr>
        <b/>
        <sz val="10"/>
        <color rgb="FFFF0000"/>
        <rFont val="Garamond"/>
        <family val="1"/>
      </rPr>
      <t>Produktit 4</t>
    </r>
    <r>
      <rPr>
        <b/>
        <sz val="10"/>
        <color theme="1"/>
        <rFont val="Garamond"/>
        <family val="1"/>
      </rPr>
      <t xml:space="preserve"> sipas Artikujve Ekonomikë</t>
    </r>
  </si>
  <si>
    <t xml:space="preserve">                                                                                                                Kategoria 2 : Shpenzime Korrente </t>
  </si>
  <si>
    <t xml:space="preserve">Kontrata punimesh dhe Mirembajtje te rrugeve nacionale (kontratat e mirembajtjes) Autoriteti Rrugor Shqiptar </t>
  </si>
  <si>
    <t xml:space="preserve">AUTORITETI RRUGOR SHQIPTAR . Ne kete produkt perfshihen shpenzimet qe ARRSH  per mirembajtjen e rrugeve nacionale sipas standardeve dhe tipeve te percaktuara ne manualet ne fuqi.                                                                        </t>
  </si>
  <si>
    <t xml:space="preserve">Kontrata punimesh dhe Mirembajtje te rrugeve nacionale (kontratat e mirembajtjes) Drejtorine e Rajonit Qendror Tirane </t>
  </si>
  <si>
    <t xml:space="preserve">DREJTORIA E RAJONIT QENDROR TIRANE. Ne kete produkt perfshihen shpenzimet qe  Drejtoria e Rajonit Qendror Tirane  alokon per mirembajtjen e rrugeve nacionale sipas standardeve dhe tipeve te percaktuara ne manualet ne fuqi.                                                                        </t>
  </si>
  <si>
    <r>
      <t xml:space="preserve">Detajimi i Kostos Totale të </t>
    </r>
    <r>
      <rPr>
        <b/>
        <sz val="10"/>
        <color rgb="FFFF0000"/>
        <rFont val="Garamond"/>
        <family val="1"/>
      </rPr>
      <t>Produktit 5</t>
    </r>
    <r>
      <rPr>
        <b/>
        <sz val="10"/>
        <color theme="1"/>
        <rFont val="Garamond"/>
        <family val="1"/>
      </rPr>
      <t xml:space="preserve"> sipas Artikujve Ekonomikë</t>
    </r>
  </si>
  <si>
    <t>Kontrata punimesh dhe Mirembajtje te rrugeve nacionale ( kontratat e mirembajtjes), Drejtoria e Rajonit Verior Shkoder</t>
  </si>
  <si>
    <t xml:space="preserve">DREJTORIA E RAJONIT VERIOR SHKODER. Ne kete produkt perfshihen shpenzimet qe  Drejtoria e Rajonit Verior Shkoder  alokon per mirembajtjen e rrugeve nacionale sipas standardeve dhe tipeve te percaktuara ne manualet ne fuqi.                                                                        </t>
  </si>
  <si>
    <r>
      <t xml:space="preserve">Detajimi i Kostos Totale të </t>
    </r>
    <r>
      <rPr>
        <b/>
        <sz val="10"/>
        <color rgb="FFFF0000"/>
        <rFont val="Garamond"/>
        <family val="1"/>
      </rPr>
      <t>Produktit 6</t>
    </r>
    <r>
      <rPr>
        <b/>
        <sz val="10"/>
        <color theme="1"/>
        <rFont val="Garamond"/>
        <family val="1"/>
      </rPr>
      <t xml:space="preserve"> sipas Artikujve Ekonomikë</t>
    </r>
  </si>
  <si>
    <t>Kontrata punimesh dhe Mirembajtje te rrugeve nacionale ( kontratat e mirembajtjes)Drejtoria e Rajonit Jugor Gjirokaster</t>
  </si>
  <si>
    <t xml:space="preserve">DREJTORIA E RAJONIT JUGOR GJIROKASTER                                                                                             Ne kete produkt perfshihen shpenzimet qe  Drejtoria e Rajonit Jugor Gjirokaster  alokon per mirembajtjen e rrugeve nacionale sipas standardeve dhe tipeve te percaktuara ne manualet ne fuqi.                                                                        </t>
  </si>
  <si>
    <r>
      <t xml:space="preserve">Detajimi i Kostos Totale të </t>
    </r>
    <r>
      <rPr>
        <b/>
        <sz val="10"/>
        <color rgb="FFFF0000"/>
        <rFont val="Garamond"/>
        <family val="1"/>
      </rPr>
      <t xml:space="preserve">Produktit 7 </t>
    </r>
    <r>
      <rPr>
        <b/>
        <sz val="10"/>
        <color theme="1"/>
        <rFont val="Garamond"/>
        <family val="1"/>
      </rPr>
      <t>sipas Artikujve Ekonomikë</t>
    </r>
  </si>
  <si>
    <t>Kontrata punimesh dhe Mirembajtje te rrugeve nacionale ( kontratat e mirembajtjes)Autoriteti Rrugor Shqiptar</t>
  </si>
  <si>
    <t xml:space="preserve">AUTORITETI RRUGOR QENDER                                                                                                      Ne kete produkt perfshihen shpenzimet qe ARRSH me institucionet e saj ne varesi alokon per mirembajtjen e rrugeve nacionale sipas standardeve dhe tipeve te percaktuara ne manualet ne fuqi.                                                                        </t>
  </si>
  <si>
    <r>
      <t xml:space="preserve">Detajimi i Kostos Totale të </t>
    </r>
    <r>
      <rPr>
        <b/>
        <sz val="10"/>
        <color rgb="FFFF0000"/>
        <rFont val="Garamond"/>
        <family val="1"/>
      </rPr>
      <t>Produktit 8</t>
    </r>
    <r>
      <rPr>
        <b/>
        <sz val="10"/>
        <color theme="1"/>
        <rFont val="Garamond"/>
        <family val="1"/>
      </rPr>
      <t xml:space="preserve"> sipas Artikujve Ekonomikë</t>
    </r>
  </si>
  <si>
    <t>Kontrata punimesh dhe Mirembajtje te rrugeve nacionale ( kontratat e mirembajtjes) Drejtoria e Rajonit Qendror Tirane</t>
  </si>
  <si>
    <t xml:space="preserve">DREJTORIA E RAJONIT QENDROR TIRANE                                                                                                      Ne kete produkt perfshihen shpenzimet qe  Drejtoria e Rajonit Qendror Tirane  alokon per mirembajtjen e rrugeve nacionale sipas standardeve dhe tipeve te percaktuara ne manualet ne fuqi.                                                                        </t>
  </si>
  <si>
    <r>
      <t xml:space="preserve">Detajimi i Kostos Totale të </t>
    </r>
    <r>
      <rPr>
        <b/>
        <sz val="10"/>
        <color rgb="FFFF0000"/>
        <rFont val="Garamond"/>
        <family val="1"/>
      </rPr>
      <t>Produktit 9</t>
    </r>
    <r>
      <rPr>
        <b/>
        <sz val="10"/>
        <color theme="1"/>
        <rFont val="Garamond"/>
        <family val="1"/>
      </rPr>
      <t xml:space="preserve"> sipas Artikujve Ekonomikë</t>
    </r>
  </si>
  <si>
    <t>Kontrata punimesh dhe Mirembajtje te rrugeve nacionale ( kontratat e mirembajtjes)Drejtoria e Rajonit Verior Shkoder</t>
  </si>
  <si>
    <t xml:space="preserve">DREJTORIA E RAJONIT VERIOR SHKODER                                                                                                    Ne kete produkt perfshihen shpenzimet qe  Drejtoria e Rajonit Verior Shkoder  alokon per mirembajtjen e rrugeve nacionale sipas standardeve dhe tipeve te percaktuara ne manualet ne fuqi.                                                                        </t>
  </si>
  <si>
    <t>Kontrata punimesh dhe Mirembajtje te rrugeve nacionale ( kontratat e mirembajtjes) Drejtoria e Rajonit Jugor Gjirokaster</t>
  </si>
  <si>
    <t>Studime e projekte te kryera nga Instituti I Transportit</t>
  </si>
  <si>
    <t>numer punonjes</t>
  </si>
  <si>
    <r>
      <t xml:space="preserve">Detajimi i Kostos Totale të </t>
    </r>
    <r>
      <rPr>
        <b/>
        <sz val="10"/>
        <color rgb="FFFF0000"/>
        <rFont val="Garamond"/>
        <family val="1"/>
      </rPr>
      <t xml:space="preserve">Produktit 3 </t>
    </r>
    <r>
      <rPr>
        <b/>
        <sz val="10"/>
        <color theme="1"/>
        <rFont val="Garamond"/>
        <family val="1"/>
      </rPr>
      <t>sipas Artikujve Ekonomikë</t>
    </r>
  </si>
  <si>
    <t>Investime ne Kontrata te Partneritetit Publik Privat</t>
  </si>
  <si>
    <t>Produkti 2(shto produkte sipas rastit)</t>
  </si>
  <si>
    <t>Shpenzime personeli, paga  dhe sigurime shoqerore                                                                                                                    DREJTORIA E RAJONIT QENDROR TIRANE</t>
  </si>
  <si>
    <t>LEKE</t>
  </si>
  <si>
    <t>Shpenzime personeli, paga  dhe sigurime shoqerore                                                                                                                      DREJTORIA E RAJONIT VERIOR SHKODER</t>
  </si>
  <si>
    <t>Shpenzime personeli, paga  dhe sigurime shoqerore                                                                                                                     DREJTORIA E RAJONIT JUGOR GJIROKASTER</t>
  </si>
  <si>
    <t>2. Shpenzime Administrative llogaria 602</t>
  </si>
  <si>
    <t>Kontrata punimesh dhe Mirembajtje te rrugeve nacionale (Shpenzime administrative)</t>
  </si>
  <si>
    <t>Autorieti Rrugor Shqiptar lidh kontrata per ndertim aksesh te reja rrugore, rikonstruksione, supervizime etj. si dhe per mirembajtjen e rrugeve nacionale sipas llojeve, duke monitoruar dhe mbikqyrur zbatimin e tyre.</t>
  </si>
  <si>
    <t>KM</t>
  </si>
  <si>
    <t>DREJTORIA E RAJONIT QENDROR TIRANE                                                                                            lidh kontrata per ndertim aksesh te reja rrugore, rikonstruksione, supervizime etj. si dhe per mirembajtjen e rrugeve nacionale sipas llojeve, duke monitoruar dhe mbikqyrur zbatimin e tyre.</t>
  </si>
  <si>
    <t>DREJTORIA E RAJONIT VERIOR SHKODER                                                                              lidhin kontrata per ndertim aksesh te reja rrugore, rikonstruksione, supervizime etj. si dhe per mirembajtjen e rrugeve nacionale sipas llojeve, duke monitoruar dhe mbikqyrur zbatimin e tyre.</t>
  </si>
  <si>
    <t>DREJTORIA E RAJONIT JUGOR GJIROKASER                                                                        lidhin kontrata per ndertim aksesh te reja rrugore, rikonstruksione, supervizime etj. si dhe per mirembajtjen e rrugeve nacionale sipas llojeve, duke monitoruar dhe mbikqyrur zbatimin e tyre.</t>
  </si>
  <si>
    <r>
      <t xml:space="preserve">Detajimi i Kostos Totale të </t>
    </r>
    <r>
      <rPr>
        <b/>
        <sz val="10"/>
        <color rgb="FFFF0000"/>
        <rFont val="Garamond"/>
        <family val="1"/>
      </rPr>
      <t xml:space="preserve">Produktit 4 </t>
    </r>
    <r>
      <rPr>
        <b/>
        <sz val="10"/>
        <color theme="1"/>
        <rFont val="Garamond"/>
        <family val="1"/>
      </rPr>
      <t>sipas Artikujve Ekonomikë</t>
    </r>
  </si>
  <si>
    <t>3. Shpenzime mirëmbajtje të akseve rrugore llogaria 602</t>
  </si>
  <si>
    <t xml:space="preserve">Kodi I Projektit te Investimeve </t>
  </si>
  <si>
    <t xml:space="preserve">Kodi i Projektit sipas listes se investimeve sipas listes </t>
  </si>
  <si>
    <t>90605AB</t>
  </si>
  <si>
    <t>Kontrata punimesh dhe Mirembajtje te rrugeve nacionale ( kontratat e mirembajtjes)</t>
  </si>
  <si>
    <t>Leke/Km/vite</t>
  </si>
  <si>
    <r>
      <t xml:space="preserve">Detajimi i Kostos Totale të </t>
    </r>
    <r>
      <rPr>
        <b/>
        <sz val="10"/>
        <color rgb="FFFF0000"/>
        <rFont val="Garamond"/>
        <family val="1"/>
      </rPr>
      <t xml:space="preserve">Produktit 1 </t>
    </r>
    <r>
      <rPr>
        <b/>
        <sz val="10"/>
        <color theme="1"/>
        <rFont val="Garamond"/>
        <family val="1"/>
      </rPr>
      <t>sipas Artikujve Ekonomikë</t>
    </r>
  </si>
  <si>
    <r>
      <t xml:space="preserve">Detajimi i Kostos Totale të </t>
    </r>
    <r>
      <rPr>
        <b/>
        <sz val="10"/>
        <color rgb="FFFF0000"/>
        <rFont val="Garamond"/>
        <family val="1"/>
      </rPr>
      <t xml:space="preserve">Produktit 2 </t>
    </r>
    <r>
      <rPr>
        <b/>
        <sz val="10"/>
        <color theme="1"/>
        <rFont val="Garamond"/>
        <family val="1"/>
      </rPr>
      <t>sipas Artikujve Ekonomikë</t>
    </r>
  </si>
  <si>
    <t xml:space="preserve">Kategoria 2: SHPENZIME KAPITALE </t>
  </si>
  <si>
    <t>1. FINANCIM I BRENDSHEM POLITIKAT EKZISTUESE</t>
  </si>
  <si>
    <t>Ndertim rruga  Kukes - Morine viaduktet Loti 2</t>
  </si>
  <si>
    <t>M061502</t>
  </si>
  <si>
    <t>Ndertim  Viadukti</t>
  </si>
  <si>
    <t>231. Aktive te trupëzuara</t>
  </si>
  <si>
    <t xml:space="preserve">Ndërtim rruga Kukës-Morinë Loti2  (dy viadukte) dublimi (shtesë punimesh)    </t>
  </si>
  <si>
    <t>M063474</t>
  </si>
  <si>
    <t>Ndertim rruge e tipit A2 (2x2)</t>
  </si>
  <si>
    <t xml:space="preserve">Plotesim, rakordim, masa mbrojtese dhe siguri rrugore ne viaduktet e aksit Kukes-Morine,  </t>
  </si>
  <si>
    <t>M064181</t>
  </si>
  <si>
    <t>Vendosje dhe plotesim sinjalistike horizontale, vertikale, guardraile etj.</t>
  </si>
  <si>
    <t>Ndertim rruga Kardhiq - Delvine Loti 4</t>
  </si>
  <si>
    <t>M064176</t>
  </si>
  <si>
    <t>Ndertim rruge tip B' (2x1)</t>
  </si>
  <si>
    <t xml:space="preserve">Ndertim rruga Kardhiq - Delvine Loti 5 </t>
  </si>
  <si>
    <t>M064177</t>
  </si>
  <si>
    <t>Ndertim rruga Kardhiq - Delvine Loti 6 (M064178)</t>
  </si>
  <si>
    <t xml:space="preserve">Ndertim rruga Kardhiq - Delvine Loti 6 </t>
  </si>
  <si>
    <t>M064178</t>
  </si>
  <si>
    <t xml:space="preserve">Ndertim rruga Kardhiq - Delvine Loti 7 </t>
  </si>
  <si>
    <t>M064179</t>
  </si>
  <si>
    <t>Ndertim tuneli</t>
  </si>
  <si>
    <t>Ndertim rruga Kardhiq - Delvinë Loti 8 (rishikimi dhe plotësimi i sinjalistikës nga Loti 1 deri në Lotin 7) dhe ndërtimi i rrugës lidhëse Shijan - Ura e Gajdarit dhe rehabilitimi i segmentit rrugor Shijan - Delvinë.</t>
  </si>
  <si>
    <t>M064180</t>
  </si>
  <si>
    <t>Sinjalistike hotizontale dhe vertikale (33 km sinjalistike dhe ndertimi i 12.5 km rruge e kategorise C)</t>
  </si>
  <si>
    <r>
      <t xml:space="preserve">Detajimi i Kostos Totale të </t>
    </r>
    <r>
      <rPr>
        <b/>
        <sz val="10"/>
        <color rgb="FFFF0000"/>
        <rFont val="Garamond"/>
        <family val="1"/>
      </rPr>
      <t xml:space="preserve">Produktit 8 </t>
    </r>
    <r>
      <rPr>
        <b/>
        <sz val="10"/>
        <color theme="1"/>
        <rFont val="Garamond"/>
        <family val="1"/>
      </rPr>
      <t>sipas Artikujve Ekonomikë</t>
    </r>
  </si>
  <si>
    <t xml:space="preserve">Ndërtim rruga Milot - F. Krujë (dublimi i superstradës) Loti3 sinjalistikë rrugore </t>
  </si>
  <si>
    <t>M061933</t>
  </si>
  <si>
    <t>Permiresim sinjalitike vendosje dhe plotesim sinjalistike horizontale, vertikale, guardraile etj.</t>
  </si>
  <si>
    <t xml:space="preserve">Perfundim i Punimeve te mbetura dhe plotesimi me rruge dytesore nyja e Milotit </t>
  </si>
  <si>
    <t>M064188</t>
  </si>
  <si>
    <t>Plotesim i nyjes se Milotit dhe ndertimi I rrugeve dytesore me shtresa asfaltike,pajisje rrugore dhe sinjalistike dhe ndertim i 12 km rrugeve dytesore e tipit C.</t>
  </si>
  <si>
    <r>
      <t xml:space="preserve">Detajimi i Kostos Totale të </t>
    </r>
    <r>
      <rPr>
        <b/>
        <sz val="10"/>
        <color rgb="FFFF0000"/>
        <rFont val="Garamond"/>
        <family val="1"/>
      </rPr>
      <t>Produktit 10</t>
    </r>
    <r>
      <rPr>
        <b/>
        <sz val="10"/>
        <color theme="1"/>
        <rFont val="Garamond"/>
        <family val="1"/>
      </rPr>
      <t xml:space="preserve"> sipas Artikujve Ekonomikë</t>
    </r>
  </si>
  <si>
    <t>Vendosja e mbikalimeve ne aksin rrugor Thumane - Milot dhe Kukes - Morine ( M064189).</t>
  </si>
  <si>
    <t xml:space="preserve">Vendosja e mbikalimeve ne aksin rrugor Thumane - Milot dhe Kukes - Morine </t>
  </si>
  <si>
    <t>M064189</t>
  </si>
  <si>
    <t>Vendosje mbikalimesh</t>
  </si>
  <si>
    <t>cope (gjithe objekti 10 cope)</t>
  </si>
  <si>
    <r>
      <t xml:space="preserve">Detajimi i Kostos Totale të </t>
    </r>
    <r>
      <rPr>
        <b/>
        <sz val="10"/>
        <color rgb="FFFF0000"/>
        <rFont val="Garamond"/>
        <family val="1"/>
      </rPr>
      <t>Produktit 11</t>
    </r>
    <r>
      <rPr>
        <b/>
        <sz val="10"/>
        <color theme="1"/>
        <rFont val="Garamond"/>
        <family val="1"/>
      </rPr>
      <t xml:space="preserve"> sipas Artikujve Ekonomikë</t>
    </r>
  </si>
  <si>
    <t xml:space="preserve">Ndertim By Pass Shkoder Loti 1 </t>
  </si>
  <si>
    <t>M062778</t>
  </si>
  <si>
    <t>Ndertim rruge tipit A2' (2x2)</t>
  </si>
  <si>
    <r>
      <t xml:space="preserve">Detajimi i Kostos Totale të </t>
    </r>
    <r>
      <rPr>
        <b/>
        <sz val="10"/>
        <color rgb="FFFF0000"/>
        <rFont val="Garamond"/>
        <family val="1"/>
      </rPr>
      <t xml:space="preserve">Produktit 12 </t>
    </r>
    <r>
      <rPr>
        <b/>
        <sz val="10"/>
        <color theme="1"/>
        <rFont val="Garamond"/>
        <family val="1"/>
      </rPr>
      <t>sipas Artikujve Ekonomikë</t>
    </r>
  </si>
  <si>
    <t xml:space="preserve">Ndertim By Pass Shkoder Loti 1shtese punimesh </t>
  </si>
  <si>
    <t>M064184</t>
  </si>
  <si>
    <r>
      <t xml:space="preserve">Detajimi i Kostos Totale të </t>
    </r>
    <r>
      <rPr>
        <b/>
        <sz val="10"/>
        <color rgb="FFFF0000"/>
        <rFont val="Garamond"/>
        <family val="1"/>
      </rPr>
      <t xml:space="preserve">Produktit 13 </t>
    </r>
    <r>
      <rPr>
        <b/>
        <sz val="10"/>
        <color theme="1"/>
        <rFont val="Garamond"/>
        <family val="1"/>
      </rPr>
      <t>sipas Artikujve Ekonomikë</t>
    </r>
  </si>
  <si>
    <t xml:space="preserve">Ndertim By Pass Shkoder  Loti 2 </t>
  </si>
  <si>
    <t>M062779</t>
  </si>
  <si>
    <r>
      <t xml:space="preserve">Detajimi i Kostos Totale të </t>
    </r>
    <r>
      <rPr>
        <b/>
        <sz val="10"/>
        <color rgb="FFFF0000"/>
        <rFont val="Garamond"/>
        <family val="1"/>
      </rPr>
      <t xml:space="preserve">Produktit 14 </t>
    </r>
    <r>
      <rPr>
        <b/>
        <sz val="10"/>
        <color theme="1"/>
        <rFont val="Garamond"/>
        <family val="1"/>
      </rPr>
      <t>sipas Artikujve Ekonomikë</t>
    </r>
  </si>
  <si>
    <t xml:space="preserve">Ndërtim i rruges së Unazës së Jashtme Tiranë,pjesa verilindore (seg Kth Saukut - Bregu i lumit Loti 1 </t>
  </si>
  <si>
    <t>M062973</t>
  </si>
  <si>
    <t>Km</t>
  </si>
  <si>
    <r>
      <t xml:space="preserve">Detajimi i Kostos Totale të </t>
    </r>
    <r>
      <rPr>
        <b/>
        <sz val="10"/>
        <color rgb="FFFF0000"/>
        <rFont val="Garamond"/>
        <family val="1"/>
      </rPr>
      <t>Produktit 15</t>
    </r>
    <r>
      <rPr>
        <b/>
        <sz val="10"/>
        <color theme="1"/>
        <rFont val="Garamond"/>
        <family val="1"/>
      </rPr>
      <t xml:space="preserve"> sipas Artikujve Ekonomikë</t>
    </r>
  </si>
  <si>
    <t xml:space="preserve">Ndërtim i rrugës së Unazës së Jashtme Tiranë,pjesa verilindore (seg Kth Saukut - Bregu i lumit) Loti 2 </t>
  </si>
  <si>
    <t>M062974</t>
  </si>
  <si>
    <r>
      <t xml:space="preserve">Detajimi i Kostos Totale të </t>
    </r>
    <r>
      <rPr>
        <b/>
        <sz val="10"/>
        <color rgb="FFFF0000"/>
        <rFont val="Garamond"/>
        <family val="1"/>
      </rPr>
      <t>Produktit 16</t>
    </r>
    <r>
      <rPr>
        <b/>
        <sz val="10"/>
        <color theme="1"/>
        <rFont val="Garamond"/>
        <family val="1"/>
      </rPr>
      <t xml:space="preserve"> sipas Artikujve Ekonomikë</t>
    </r>
  </si>
  <si>
    <t xml:space="preserve">Ndërtim i rrugës së Unazës së Jashtme Tiranë,pjesa verilindore (seg Kth Saukut - Bregu i lumit) Loti 3 </t>
  </si>
  <si>
    <t>M062975</t>
  </si>
  <si>
    <r>
      <t xml:space="preserve">Detajimi i Kostos Totale të </t>
    </r>
    <r>
      <rPr>
        <b/>
        <sz val="10"/>
        <color rgb="FFFF0000"/>
        <rFont val="Garamond"/>
        <family val="1"/>
      </rPr>
      <t>Produktit 17</t>
    </r>
    <r>
      <rPr>
        <b/>
        <sz val="10"/>
        <color theme="1"/>
        <rFont val="Garamond"/>
        <family val="1"/>
      </rPr>
      <t xml:space="preserve"> sipas Artikujve Ekonomikë</t>
    </r>
  </si>
  <si>
    <t>Rikualifikim I akseve rrugore Unaza Lindore Loti 2  (M064193)</t>
  </si>
  <si>
    <t>M064193</t>
  </si>
  <si>
    <r>
      <t xml:space="preserve">Detajimi i Kostos Totale të </t>
    </r>
    <r>
      <rPr>
        <b/>
        <sz val="10"/>
        <color rgb="FFFF0000"/>
        <rFont val="Garamond"/>
        <family val="1"/>
      </rPr>
      <t>Produktit 18</t>
    </r>
    <r>
      <rPr>
        <b/>
        <sz val="10"/>
        <color theme="1"/>
        <rFont val="Garamond"/>
        <family val="1"/>
      </rPr>
      <t xml:space="preserve"> sipas Artikujve Ekonomikë</t>
    </r>
  </si>
  <si>
    <t xml:space="preserve">Rikualifikim I akseve rrugore Unaza Lindore  Loti 3 </t>
  </si>
  <si>
    <t>M064194</t>
  </si>
  <si>
    <r>
      <t xml:space="preserve">Detajimi i Kostos Totale të </t>
    </r>
    <r>
      <rPr>
        <b/>
        <sz val="10"/>
        <color rgb="FFFF0000"/>
        <rFont val="Garamond"/>
        <family val="1"/>
      </rPr>
      <t>Produktit 19</t>
    </r>
    <r>
      <rPr>
        <b/>
        <sz val="10"/>
        <color theme="1"/>
        <rFont val="Garamond"/>
        <family val="1"/>
      </rPr>
      <t xml:space="preserve"> sipas Artikujve Ekonomikë</t>
    </r>
  </si>
  <si>
    <t xml:space="preserve">Rehabilitim i segmentit rrugore mbikalimi pallati me shigjeta  rrethrrotullimi Shqiponja Loti 1   </t>
  </si>
  <si>
    <t>M064190</t>
  </si>
  <si>
    <t>Rehabilitim rruge tip A me standartet e reja (Ndertim 1 mbikalim kryesor,1 rrethrrotullim,nenkalim dhe 2 mbikalime)</t>
  </si>
  <si>
    <r>
      <t xml:space="preserve">Detajimi i Kostos Totale të </t>
    </r>
    <r>
      <rPr>
        <b/>
        <sz val="10"/>
        <color rgb="FFFF0000"/>
        <rFont val="Garamond"/>
        <family val="1"/>
      </rPr>
      <t xml:space="preserve">Produktit 20 </t>
    </r>
    <r>
      <rPr>
        <b/>
        <sz val="10"/>
        <color theme="1"/>
        <rFont val="Garamond"/>
        <family val="1"/>
      </rPr>
      <t>sipas Artikujve Ekonomikë</t>
    </r>
  </si>
  <si>
    <t xml:space="preserve">Rehabilitim i segmentit rrugore mbikalimi pallati me shigjeta  rrethrrotullimi Shqiponja Loti 2  </t>
  </si>
  <si>
    <t>M064191</t>
  </si>
  <si>
    <t>Rehabilitim rruge tip A me standartet e reja (Ndertim nenkalimi dhe rruge)</t>
  </si>
  <si>
    <r>
      <t xml:space="preserve">Detajimi i Kostos Totale të </t>
    </r>
    <r>
      <rPr>
        <b/>
        <sz val="10"/>
        <color rgb="FFFF0000"/>
        <rFont val="Garamond"/>
        <family val="1"/>
      </rPr>
      <t xml:space="preserve">Produktit 21 </t>
    </r>
    <r>
      <rPr>
        <b/>
        <sz val="10"/>
        <color theme="1"/>
        <rFont val="Garamond"/>
        <family val="1"/>
      </rPr>
      <t>sipas Artikujve Ekonomikë</t>
    </r>
  </si>
  <si>
    <t xml:space="preserve">Rehabilitim i segmentit rrugore mbikalimi pallati me shigjeta  rrethrrotullimi Shqiponja Loti 3 </t>
  </si>
  <si>
    <t>M064192</t>
  </si>
  <si>
    <t>Rehabilitim rruge tip A me standartet e reja (Ndertim 1 mbikalimi dhe rakordim te rrugeve ekzistuese)</t>
  </si>
  <si>
    <r>
      <t xml:space="preserve">Detajimi i Kostos Totale të </t>
    </r>
    <r>
      <rPr>
        <b/>
        <sz val="10"/>
        <color rgb="FFFF0000"/>
        <rFont val="Garamond"/>
        <family val="1"/>
      </rPr>
      <t xml:space="preserve">Produktit 22 </t>
    </r>
    <r>
      <rPr>
        <b/>
        <sz val="10"/>
        <color theme="1"/>
        <rFont val="Garamond"/>
        <family val="1"/>
      </rPr>
      <t>sipas Artikujve Ekonomikë</t>
    </r>
  </si>
  <si>
    <t xml:space="preserve">Ndertim i aksit rrugore Skrapar - Permet Loti 1 </t>
  </si>
  <si>
    <t>M063827</t>
  </si>
  <si>
    <t>Ndertim rruge tipit C2  (2x1)</t>
  </si>
  <si>
    <r>
      <t xml:space="preserve">Detajimi i Kostos Totale të </t>
    </r>
    <r>
      <rPr>
        <b/>
        <sz val="10"/>
        <color rgb="FFFF0000"/>
        <rFont val="Garamond"/>
        <family val="1"/>
      </rPr>
      <t xml:space="preserve">Produktit 23 </t>
    </r>
    <r>
      <rPr>
        <b/>
        <sz val="10"/>
        <color theme="1"/>
        <rFont val="Garamond"/>
        <family val="1"/>
      </rPr>
      <t>sipas Artikujve Ekonomikë</t>
    </r>
  </si>
  <si>
    <t xml:space="preserve">Ndertim i aksit rrugore Skrapar - Permet Loti 1 shtese punimesh </t>
  </si>
  <si>
    <t>M064185</t>
  </si>
  <si>
    <r>
      <t xml:space="preserve">Detajimi i Kostos Totale të </t>
    </r>
    <r>
      <rPr>
        <b/>
        <sz val="10"/>
        <color rgb="FFFF0000"/>
        <rFont val="Garamond"/>
        <family val="1"/>
      </rPr>
      <t xml:space="preserve">Produktit 24 </t>
    </r>
    <r>
      <rPr>
        <b/>
        <sz val="10"/>
        <color theme="1"/>
        <rFont val="Garamond"/>
        <family val="1"/>
      </rPr>
      <t>sipas Artikujve Ekonomikë</t>
    </r>
  </si>
  <si>
    <t xml:space="preserve">Ndertim By Pass Tepelene Loti 1 </t>
  </si>
  <si>
    <t>M064228</t>
  </si>
  <si>
    <r>
      <t xml:space="preserve">Detajimi i Kostos Totale të </t>
    </r>
    <r>
      <rPr>
        <b/>
        <sz val="10"/>
        <color rgb="FFFF0000"/>
        <rFont val="Garamond"/>
        <family val="1"/>
      </rPr>
      <t xml:space="preserve">Produktit 25 </t>
    </r>
    <r>
      <rPr>
        <b/>
        <sz val="10"/>
        <color theme="1"/>
        <rFont val="Garamond"/>
        <family val="1"/>
      </rPr>
      <t>sipas Artikujve Ekonomikë</t>
    </r>
  </si>
  <si>
    <t xml:space="preserve">Sistemi Asafaltime, masa inxhinierike te akseve rrugore kombetare </t>
  </si>
  <si>
    <t xml:space="preserve"> Sistemim asfaltim masa inxhinierike në Km.21+050, në rrugën Qafë Thanë Lin-Pogradec</t>
  </si>
  <si>
    <t>M063673</t>
  </si>
  <si>
    <t>Sistemim Rruge tip B' (2x1)</t>
  </si>
  <si>
    <r>
      <t xml:space="preserve">Detajimi i Kostos Totale të </t>
    </r>
    <r>
      <rPr>
        <b/>
        <sz val="10"/>
        <color rgb="FFFF0000"/>
        <rFont val="Garamond"/>
        <family val="1"/>
      </rPr>
      <t>Produktit 26</t>
    </r>
    <r>
      <rPr>
        <b/>
        <sz val="10"/>
        <color theme="1"/>
        <rFont val="Garamond"/>
        <family val="1"/>
      </rPr>
      <t xml:space="preserve"> sipas Artikujve Ekonomikë</t>
    </r>
  </si>
  <si>
    <t xml:space="preserve">Sistemim asfaltim masa inxhinierike në Km.21+050, në rrugën Qafë Thanë Lin-Pogradec (shtese punimesh) </t>
  </si>
  <si>
    <t>M064182</t>
  </si>
  <si>
    <t xml:space="preserve">Sistemim Rruge tip B' (2x1). Kilometrat e ketij objekti jane pasqyruar te objekti baze dhe I gjithe objekti I ndertuar eshte rreth 1 km dhe shtesa e punimeve ka shtese ne volumin e punimeve, kryesisht masa inxhinierike. </t>
  </si>
  <si>
    <r>
      <t xml:space="preserve">Detajimi i Kostos Totale të </t>
    </r>
    <r>
      <rPr>
        <b/>
        <sz val="10"/>
        <color rgb="FFFF0000"/>
        <rFont val="Garamond"/>
        <family val="1"/>
      </rPr>
      <t>Produktit 27</t>
    </r>
    <r>
      <rPr>
        <b/>
        <sz val="10"/>
        <color theme="1"/>
        <rFont val="Garamond"/>
        <family val="1"/>
      </rPr>
      <t xml:space="preserve"> sipas Artikujve Ekonomikë</t>
    </r>
  </si>
  <si>
    <t xml:space="preserve">Pjesa e mbetur e punimeve ne segmentin Lin-Pogradec, km 4 deri 21 </t>
  </si>
  <si>
    <t>M063179</t>
  </si>
  <si>
    <r>
      <t xml:space="preserve">Detajimi i Kostos Totale të </t>
    </r>
    <r>
      <rPr>
        <b/>
        <sz val="10"/>
        <color rgb="FFFF0000"/>
        <rFont val="Garamond"/>
        <family val="1"/>
      </rPr>
      <t>Produktit 28</t>
    </r>
    <r>
      <rPr>
        <b/>
        <sz val="10"/>
        <color theme="1"/>
        <rFont val="Garamond"/>
        <family val="1"/>
      </rPr>
      <t xml:space="preserve"> sipas Artikujve Ekonomikë</t>
    </r>
  </si>
  <si>
    <t xml:space="preserve">Masa inxhinierike per stabilizimin e shembjes ne Km.21+363÷ Km.21+468, ne segmentin Lin - Pogradec </t>
  </si>
  <si>
    <t>18BS604</t>
  </si>
  <si>
    <t>Masa inxhinierike per stabilizim  shembje</t>
  </si>
  <si>
    <r>
      <t xml:space="preserve">Detajimi i Kostos Totale të </t>
    </r>
    <r>
      <rPr>
        <b/>
        <sz val="10"/>
        <color rgb="FFFF0000"/>
        <rFont val="Garamond"/>
        <family val="1"/>
      </rPr>
      <t>Produktit 29</t>
    </r>
    <r>
      <rPr>
        <b/>
        <sz val="10"/>
        <color theme="1"/>
        <rFont val="Garamond"/>
        <family val="1"/>
      </rPr>
      <t xml:space="preserve"> sipas Artikujve Ekonomikë</t>
    </r>
  </si>
  <si>
    <t>Riveshje Sistemim asfaltim rruga  Elbasan-Banjë Loti 3</t>
  </si>
  <si>
    <t>M063716</t>
  </si>
  <si>
    <t>Riveshje, Sistemim asfaltim rruge tip C2 (2X1)</t>
  </si>
  <si>
    <r>
      <t xml:space="preserve">Detajimi i Kostos Totale të </t>
    </r>
    <r>
      <rPr>
        <b/>
        <sz val="10"/>
        <color rgb="FFFF0000"/>
        <rFont val="Garamond"/>
        <family val="1"/>
      </rPr>
      <t>Produktit 30</t>
    </r>
    <r>
      <rPr>
        <b/>
        <sz val="10"/>
        <color theme="1"/>
        <rFont val="Garamond"/>
        <family val="1"/>
      </rPr>
      <t xml:space="preserve"> sipas Artikujve Ekonomikë</t>
    </r>
  </si>
  <si>
    <t xml:space="preserve">Riveshje Sistemim asfaltim rruga  Elbasan-Banjë Loti 3 (shtese punimesh)   </t>
  </si>
  <si>
    <t>M063717</t>
  </si>
  <si>
    <t>COPE</t>
  </si>
  <si>
    <r>
      <t xml:space="preserve">Detajimi i Kostos Totale të </t>
    </r>
    <r>
      <rPr>
        <b/>
        <sz val="10"/>
        <color rgb="FFFF0000"/>
        <rFont val="Garamond"/>
        <family val="1"/>
      </rPr>
      <t>Produktit 31</t>
    </r>
    <r>
      <rPr>
        <b/>
        <sz val="10"/>
        <color theme="1"/>
        <rFont val="Garamond"/>
        <family val="1"/>
      </rPr>
      <t xml:space="preserve"> sipas Artikujve Ekonomikë</t>
    </r>
  </si>
  <si>
    <t xml:space="preserve">Rikonstruksion rruge Ura e Gajdarit hyrje Sarande </t>
  </si>
  <si>
    <t>M063828</t>
  </si>
  <si>
    <t>Rikonstruksion rruge rruge tip C2 (2X1)</t>
  </si>
  <si>
    <r>
      <t xml:space="preserve">Detajimi i Kostos Totale të </t>
    </r>
    <r>
      <rPr>
        <b/>
        <sz val="10"/>
        <color rgb="FFFF0000"/>
        <rFont val="Garamond"/>
        <family val="1"/>
      </rPr>
      <t xml:space="preserve">Produktit 32 </t>
    </r>
    <r>
      <rPr>
        <b/>
        <sz val="10"/>
        <color theme="1"/>
        <rFont val="Garamond"/>
        <family val="1"/>
      </rPr>
      <t>sipas Artikujve Ekonomikë</t>
    </r>
  </si>
  <si>
    <t xml:space="preserve">Rikonstruksion dhe Sistemim asfaltim Fushe  Kruje - Kruje </t>
  </si>
  <si>
    <t>18BS608</t>
  </si>
  <si>
    <t xml:space="preserve">Rikonstruksion dhe Sistemim asfaltim rruge tip C </t>
  </si>
  <si>
    <r>
      <t xml:space="preserve">Detajimi i Kostos Totale të </t>
    </r>
    <r>
      <rPr>
        <b/>
        <sz val="10"/>
        <color rgb="FFFF0000"/>
        <rFont val="Garamond"/>
        <family val="1"/>
      </rPr>
      <t>Produktit 33</t>
    </r>
    <r>
      <rPr>
        <b/>
        <sz val="10"/>
        <color theme="1"/>
        <rFont val="Garamond"/>
        <family val="1"/>
      </rPr>
      <t xml:space="preserve"> sipas Artikujve Ekonomikë</t>
    </r>
  </si>
  <si>
    <t>Ndërtim mbikalimi Teg dhe rruget lidhese te tij.</t>
  </si>
  <si>
    <t>18BS609</t>
  </si>
  <si>
    <t xml:space="preserve">Ndertim mbikalimi  rreth 300 m ure, rreth 1 km rruge paralele dhe lidhese dhe rrethrrotullim. </t>
  </si>
  <si>
    <r>
      <t xml:space="preserve">Detajimi i Kostos Totale të </t>
    </r>
    <r>
      <rPr>
        <b/>
        <sz val="10"/>
        <color rgb="FFFF0000"/>
        <rFont val="Garamond"/>
        <family val="1"/>
      </rPr>
      <t>Produktit 34</t>
    </r>
    <r>
      <rPr>
        <b/>
        <sz val="10"/>
        <color theme="1"/>
        <rFont val="Garamond"/>
        <family val="1"/>
      </rPr>
      <t xml:space="preserve"> sipas Artikujve Ekonomikë</t>
    </r>
  </si>
  <si>
    <t xml:space="preserve">EMERGJENCAT Stabilizim i rreshqitjes ne aksin Tunel - Elbasan km 17.36- 17.46, segmenti 3, aksi Tirane - Elbasan (Dalje tuneli i Krrabes km 15.20 - Elbasan km 27 </t>
  </si>
  <si>
    <t>M064230</t>
  </si>
  <si>
    <t>Masa mbrojtese dhe stabilizim rreshqitje per te siguruar rruge te kalueshme dhe me standarte</t>
  </si>
  <si>
    <r>
      <t xml:space="preserve">Detajimi i Kostos Totale të </t>
    </r>
    <r>
      <rPr>
        <b/>
        <sz val="10"/>
        <color rgb="FFFF0000"/>
        <rFont val="Garamond"/>
        <family val="1"/>
      </rPr>
      <t>Produktit 35</t>
    </r>
    <r>
      <rPr>
        <b/>
        <sz val="10"/>
        <color theme="1"/>
        <rFont val="Garamond"/>
        <family val="1"/>
      </rPr>
      <t xml:space="preserve"> sipas Artikujve Ekonomikë</t>
    </r>
  </si>
  <si>
    <t>EMERGJENCAT    Ndertim mure mbajtes dhe prites ne segmentin rrugore Kuben - Vasije</t>
  </si>
  <si>
    <t>18BS611</t>
  </si>
  <si>
    <t>Masa mbrojtese dhe pritese  per te siguruar rruge te kalueshme dhe me standarte (ndertimi I dy mureve mbajtese me gjatesi 47 ml pjesa e pare dhe 78 ml pjesa e dyte, 318 ml rreshqitje ne 5 vende te ndryshme si dhe nderhyrja per pilat e ures dhe ndertimi i  shpatullave te ures me gjatesi 3 ml)</t>
  </si>
  <si>
    <r>
      <t xml:space="preserve">Detajimi i Kostos Totale të </t>
    </r>
    <r>
      <rPr>
        <b/>
        <sz val="10"/>
        <color rgb="FFFF0000"/>
        <rFont val="Garamond"/>
        <family val="1"/>
      </rPr>
      <t>Produktit 36</t>
    </r>
    <r>
      <rPr>
        <b/>
        <sz val="10"/>
        <color theme="1"/>
        <rFont val="Garamond"/>
        <family val="1"/>
      </rPr>
      <t xml:space="preserve"> sipas Artikujve Ekonomikë</t>
    </r>
  </si>
  <si>
    <t>Akse rrugore kombetare me sinjalistike dhe siguri rrugore</t>
  </si>
  <si>
    <t>Punime ndertimi  per eleminimin e pikave te zeza ne rruge ( bashkefinancim  IPA 2013, Siguria rrugore)</t>
  </si>
  <si>
    <t>18BS701</t>
  </si>
  <si>
    <t>Eleminimi I pikave te zeza ne rruge</t>
  </si>
  <si>
    <t xml:space="preserve">10 cope </t>
  </si>
  <si>
    <r>
      <t xml:space="preserve">Detajimi i Kostos Totale të </t>
    </r>
    <r>
      <rPr>
        <b/>
        <sz val="10"/>
        <color rgb="FFFF0000"/>
        <rFont val="Garamond"/>
        <family val="1"/>
      </rPr>
      <t>Produktit 37</t>
    </r>
    <r>
      <rPr>
        <b/>
        <sz val="10"/>
        <color theme="1"/>
        <rFont val="Garamond"/>
        <family val="1"/>
      </rPr>
      <t xml:space="preserve"> sipas Artikujve Ekonomikë</t>
    </r>
  </si>
  <si>
    <t xml:space="preserve">Përmiresimi rifreskimi sinjalistikës vertikale/horizontale në akset kombëtare dhe përmirësim të sigurisë rrugore ne akset e Rajonit Verior Loti 1 </t>
  </si>
  <si>
    <t>M064195</t>
  </si>
  <si>
    <t xml:space="preserve">Vendosje dhe plotesim sinjalistike horizontale, vertikale, guardraile etj  </t>
  </si>
  <si>
    <r>
      <t xml:space="preserve">Detajimi i Kostos Totale të </t>
    </r>
    <r>
      <rPr>
        <b/>
        <sz val="10"/>
        <color rgb="FFFF0000"/>
        <rFont val="Garamond"/>
        <family val="1"/>
      </rPr>
      <t>Produktit 38</t>
    </r>
    <r>
      <rPr>
        <b/>
        <sz val="10"/>
        <color theme="1"/>
        <rFont val="Garamond"/>
        <family val="1"/>
      </rPr>
      <t xml:space="preserve"> sipas Artikujve Ekonomikë</t>
    </r>
  </si>
  <si>
    <t>Përmiresimi rifreskimi sinjalistikës vertikale/horizontale në akset kombëtare dhe përmirësim të sigurisë rrugore ne akset e Rajonit Verior Loti 1 vazhdimi</t>
  </si>
  <si>
    <t>18BS703</t>
  </si>
  <si>
    <r>
      <t xml:space="preserve">Detajimi i Kostos Totale të </t>
    </r>
    <r>
      <rPr>
        <b/>
        <sz val="10"/>
        <color rgb="FFFF0000"/>
        <rFont val="Garamond"/>
        <family val="1"/>
      </rPr>
      <t>Produktit 39</t>
    </r>
    <r>
      <rPr>
        <b/>
        <sz val="10"/>
        <color theme="1"/>
        <rFont val="Garamond"/>
        <family val="1"/>
      </rPr>
      <t xml:space="preserve"> sipas Artikujve Ekonomikë</t>
    </r>
  </si>
  <si>
    <t>Produkti 40</t>
  </si>
  <si>
    <t xml:space="preserve">Përmiresimi rifreskimi sinjalistikës vertikale/horizontale në akset kombëtare dhe përmirësim të sigurisë rrugore ne akset e Rajonit Qendror Loti 2 </t>
  </si>
  <si>
    <t>M064196</t>
  </si>
  <si>
    <r>
      <t xml:space="preserve">Detajimi i Kostos Totale të </t>
    </r>
    <r>
      <rPr>
        <b/>
        <sz val="10"/>
        <color rgb="FFFF0000"/>
        <rFont val="Garamond"/>
        <family val="1"/>
      </rPr>
      <t xml:space="preserve">Produktit 40 </t>
    </r>
    <r>
      <rPr>
        <b/>
        <sz val="10"/>
        <color theme="1"/>
        <rFont val="Garamond"/>
        <family val="1"/>
      </rPr>
      <t>sipas Artikujve Ekonomikë</t>
    </r>
  </si>
  <si>
    <t>Produkti 41</t>
  </si>
  <si>
    <t>Përmiresimi rifreskimi sinjalistikës vertikale/horizontale në akset kombëtare dhe përmirësim të sigurisë rrugore ne akset e Rajonit Jugor Loti 3</t>
  </si>
  <si>
    <t>M064197</t>
  </si>
  <si>
    <r>
      <t xml:space="preserve">Detajimi i Kostos Totale të </t>
    </r>
    <r>
      <rPr>
        <b/>
        <sz val="10"/>
        <color rgb="FFFF0000"/>
        <rFont val="Garamond"/>
        <family val="1"/>
      </rPr>
      <t>Produktit 41</t>
    </r>
    <r>
      <rPr>
        <b/>
        <sz val="10"/>
        <color theme="1"/>
        <rFont val="Garamond"/>
        <family val="1"/>
      </rPr>
      <t xml:space="preserve"> sipas Artikujve Ekonomikë</t>
    </r>
  </si>
  <si>
    <t>Kosto totale e produktit 41</t>
  </si>
  <si>
    <t>Produkti 42</t>
  </si>
  <si>
    <t>Përmiresimi rifreskimi sinjalistikës vertikale/horizontale në akset kombëtare dhe përmirësim të sigurisë rrugore ne akset e Rajonit Jugor Loti 3 vazhdimi</t>
  </si>
  <si>
    <t>18BS706</t>
  </si>
  <si>
    <r>
      <t xml:space="preserve">Detajimi i Kostos Totale të </t>
    </r>
    <r>
      <rPr>
        <b/>
        <sz val="10"/>
        <color rgb="FFFF0000"/>
        <rFont val="Garamond"/>
        <family val="1"/>
      </rPr>
      <t xml:space="preserve">Produktit 42 </t>
    </r>
    <r>
      <rPr>
        <b/>
        <sz val="10"/>
        <color theme="1"/>
        <rFont val="Garamond"/>
        <family val="1"/>
      </rPr>
      <t>sipas Artikujve Ekonomikë</t>
    </r>
  </si>
  <si>
    <t>Kosto totale e produktit 42</t>
  </si>
  <si>
    <t>Shpronesime per pronaret qe preken nga ndertimi I akseve rrugore kombetare, sipas VKM dhe vendime gjyqesore ne proces</t>
  </si>
  <si>
    <t>Produkti 43</t>
  </si>
  <si>
    <t xml:space="preserve">Vendime Gjyqesore ne Proces </t>
  </si>
  <si>
    <t>M062991</t>
  </si>
  <si>
    <t>Mbrotja e ceshtjeve gjyqesore per shpronesime dhe çeshtje gjyqesore te humbura nga ARRSH-ja</t>
  </si>
  <si>
    <r>
      <t xml:space="preserve">Detajimi i Kostos Totale të </t>
    </r>
    <r>
      <rPr>
        <b/>
        <sz val="10"/>
        <color rgb="FFFF0000"/>
        <rFont val="Garamond"/>
        <family val="1"/>
      </rPr>
      <t xml:space="preserve">Produktit 43 </t>
    </r>
    <r>
      <rPr>
        <b/>
        <sz val="10"/>
        <color theme="1"/>
        <rFont val="Garamond"/>
        <family val="1"/>
      </rPr>
      <t>sipas Artikujve Ekonomikë</t>
    </r>
  </si>
  <si>
    <t>Kosto totale e produktit 43</t>
  </si>
  <si>
    <t>Produkti 44</t>
  </si>
  <si>
    <t xml:space="preserve">Shpronësime </t>
  </si>
  <si>
    <t>M062993</t>
  </si>
  <si>
    <t>Shpronësime per pronaret, sipas VKM te dala per akset e reja rrugore qe ndertohen.</t>
  </si>
  <si>
    <t>Leke</t>
  </si>
  <si>
    <r>
      <t xml:space="preserve">Detajimi i Kostos Totale të </t>
    </r>
    <r>
      <rPr>
        <b/>
        <sz val="10"/>
        <color rgb="FFFF0000"/>
        <rFont val="Garamond"/>
        <family val="1"/>
      </rPr>
      <t xml:space="preserve">Produktit 44 </t>
    </r>
    <r>
      <rPr>
        <b/>
        <sz val="10"/>
        <color theme="1"/>
        <rFont val="Garamond"/>
        <family val="1"/>
      </rPr>
      <t>sipas Artikujve Ekonomikë</t>
    </r>
  </si>
  <si>
    <t>Kosto totale e produktit 44</t>
  </si>
  <si>
    <t>Produkti 45</t>
  </si>
  <si>
    <t xml:space="preserve">Garanci objektesh  </t>
  </si>
  <si>
    <t>M062990</t>
  </si>
  <si>
    <t>Garanci per objektet e perfunduara</t>
  </si>
  <si>
    <t>nr kontrate</t>
  </si>
  <si>
    <r>
      <t xml:space="preserve">Detajimi i Kostos Totale të </t>
    </r>
    <r>
      <rPr>
        <b/>
        <sz val="10"/>
        <color rgb="FFFF0000"/>
        <rFont val="Garamond"/>
        <family val="1"/>
      </rPr>
      <t xml:space="preserve">Produktit 45 </t>
    </r>
    <r>
      <rPr>
        <b/>
        <sz val="10"/>
        <color theme="1"/>
        <rFont val="Garamond"/>
        <family val="1"/>
      </rPr>
      <t>sipas Artikujve Ekonomikë</t>
    </r>
  </si>
  <si>
    <t>Kosto totale e produktit 45</t>
  </si>
  <si>
    <t xml:space="preserve">                                                                                                                                                    Blerje paisje funksionale per permiresimin,e kushteve te punes se aparatit te ARRSh dhe riksonstruksion te godinave te drejtorive rajonale rrugore</t>
  </si>
  <si>
    <t>Produkti 46</t>
  </si>
  <si>
    <t>Blerje pajisje kompiuterike për ARRSH ne vitin 2019</t>
  </si>
  <si>
    <t>18BS901</t>
  </si>
  <si>
    <r>
      <t xml:space="preserve">Kompletimin e infrastrukturës TIK në server room (UPS),  Panel elektrik, Kondicioner, Rack. Realizimi i këtij objekti do të garantojë mbarëvajtjen normale të server room referuar standarteve të AKSHIT, 1 cope panel elektik, 1 cope kondicioner, 1 cope rack, 1 cope ups, 1 cope central telefonik. </t>
    </r>
    <r>
      <rPr>
        <b/>
        <sz val="10"/>
        <color theme="1"/>
        <rFont val="Garamond"/>
        <family val="1"/>
      </rPr>
      <t>Ky objekt sipas standarteve te AKSHIT do te mirembahet per 4 vitet e ardhshme. Mirembajtja e ketij objekti eshte parashikuar ne llog.602.</t>
    </r>
  </si>
  <si>
    <r>
      <t xml:space="preserve">Detajimi i Kostos Totale të </t>
    </r>
    <r>
      <rPr>
        <b/>
        <sz val="10"/>
        <color rgb="FFFF0000"/>
        <rFont val="Garamond"/>
        <family val="1"/>
      </rPr>
      <t xml:space="preserve">Produktit 46 </t>
    </r>
    <r>
      <rPr>
        <b/>
        <sz val="10"/>
        <color theme="1"/>
        <rFont val="Garamond"/>
        <family val="1"/>
      </rPr>
      <t>sipas Artikujve Ekonomikë</t>
    </r>
  </si>
  <si>
    <t>Kosto totale e produktit 46</t>
  </si>
  <si>
    <t>Produkti 47</t>
  </si>
  <si>
    <t>Implementi i  sistemit të menaxhimit të trafikut (Vazhdimi) dhe instalimi i sensoreve pesh per aks</t>
  </si>
  <si>
    <t>18BS902</t>
  </si>
  <si>
    <t>Instalimi i pajisjeve per matjen e trafikut dhe matjen e peshes per aks te automjeteve qe qarkullojne ne rrjetin rrugore. Instalimi I 6 paisjeve stacionere trafik ndarese dhe instalimi I 5 sensoreve pesh per aks</t>
  </si>
  <si>
    <r>
      <t xml:space="preserve">Detajimi i Kostos Totale të </t>
    </r>
    <r>
      <rPr>
        <b/>
        <sz val="10"/>
        <color rgb="FFFF0000"/>
        <rFont val="Garamond"/>
        <family val="1"/>
      </rPr>
      <t xml:space="preserve">Produktit 47 </t>
    </r>
    <r>
      <rPr>
        <b/>
        <sz val="10"/>
        <color theme="1"/>
        <rFont val="Garamond"/>
        <family val="1"/>
      </rPr>
      <t>sipas Artikujve Ekonomikë</t>
    </r>
  </si>
  <si>
    <t>Kosto totale e produktit 47</t>
  </si>
  <si>
    <t>Produkti 48</t>
  </si>
  <si>
    <t>Sistemi i menaxhimit te kontratave, inspektimi dhe raportimi</t>
  </si>
  <si>
    <t>18BS903</t>
  </si>
  <si>
    <t>Instalimi i nje sistemi qe do te menaxhoje kontratat e  investimeve dhe te mirembajtjes qe financohen nga ARRSH-ja.Perpunimi I menaxhimit te kontratave, inspektimi dhe raportimi</t>
  </si>
  <si>
    <r>
      <t xml:space="preserve">Detajimi i Kostos Totale të </t>
    </r>
    <r>
      <rPr>
        <b/>
        <sz val="10"/>
        <color rgb="FFFF0000"/>
        <rFont val="Garamond"/>
        <family val="1"/>
      </rPr>
      <t xml:space="preserve">Produktit 48 </t>
    </r>
    <r>
      <rPr>
        <b/>
        <sz val="10"/>
        <color theme="1"/>
        <rFont val="Garamond"/>
        <family val="1"/>
      </rPr>
      <t>sipas Artikujve Ekonomikë</t>
    </r>
  </si>
  <si>
    <t>Kosto totale e produktit 48</t>
  </si>
  <si>
    <t>Produkti 49</t>
  </si>
  <si>
    <t>Rikonstruksion i godines se ARRSH-se</t>
  </si>
  <si>
    <t>18BS904</t>
  </si>
  <si>
    <t xml:space="preserve">Rikonstruksion godine:  Rehabilitimi i Fasadës së godinës, Plotësimi i katit të pestë të godinës, Vendosja e ashensorit në godinë, Rikonstruksioni total i rrjetit inxhinierik ( elektrik, hidraulik dhe interneti). </t>
  </si>
  <si>
    <r>
      <t xml:space="preserve">Detajimi i Kostos Totale të </t>
    </r>
    <r>
      <rPr>
        <b/>
        <sz val="10"/>
        <color rgb="FFFF0000"/>
        <rFont val="Garamond"/>
        <family val="1"/>
      </rPr>
      <t xml:space="preserve">Produktit 49 </t>
    </r>
    <r>
      <rPr>
        <b/>
        <sz val="10"/>
        <color theme="1"/>
        <rFont val="Garamond"/>
        <family val="1"/>
      </rPr>
      <t>sipas Artikujve Ekonomikë</t>
    </r>
  </si>
  <si>
    <t>Produkti 50</t>
  </si>
  <si>
    <t>Rikonstruksion i godines se Drejtorise se Rajonit Qendror Tirane.</t>
  </si>
  <si>
    <t>18BS905</t>
  </si>
  <si>
    <t xml:space="preserve">Rikonstruksion godine (Punime shtresash kati parë;Punime tavani, suva dhe veshje;Punime dyer, dritare;Punime lyerje Punime të ndryshme).
</t>
  </si>
  <si>
    <r>
      <t xml:space="preserve">Detajimi i Kostos Totale të </t>
    </r>
    <r>
      <rPr>
        <b/>
        <sz val="10"/>
        <color rgb="FFFF0000"/>
        <rFont val="Garamond"/>
        <family val="1"/>
      </rPr>
      <t xml:space="preserve">Produktit 50 </t>
    </r>
    <r>
      <rPr>
        <b/>
        <sz val="10"/>
        <color theme="1"/>
        <rFont val="Garamond"/>
        <family val="1"/>
      </rPr>
      <t>sipas Artikujve Ekonomikë</t>
    </r>
  </si>
  <si>
    <t>Kosto totale e produktit 50</t>
  </si>
  <si>
    <t>Produkti 51</t>
  </si>
  <si>
    <t xml:space="preserve">Rikonstruksion i godines se Drejtorise se Rajonit Jugor Gjirokaster </t>
  </si>
  <si>
    <t>18BS906</t>
  </si>
  <si>
    <t xml:space="preserve">Rikonstruksion godine ( Ndërtim kati i dytë, shtesë me shkallë të jashtme ku përfshihen të gjitha llojet e punimeve; Rikonstruksion ambient zyra, dysheme, suvatime të brendshme, dyer, dritare.
</t>
  </si>
  <si>
    <r>
      <t xml:space="preserve">Detajimi i Kostos Totale të </t>
    </r>
    <r>
      <rPr>
        <b/>
        <sz val="10"/>
        <color rgb="FFFF0000"/>
        <rFont val="Garamond"/>
        <family val="1"/>
      </rPr>
      <t xml:space="preserve">Produktit 51 </t>
    </r>
    <r>
      <rPr>
        <b/>
        <sz val="10"/>
        <color theme="1"/>
        <rFont val="Garamond"/>
        <family val="1"/>
      </rPr>
      <t>sipas Artikujve Ekonomikë</t>
    </r>
  </si>
  <si>
    <t>Kosto totale e produktit 51</t>
  </si>
  <si>
    <t>Produkti 52</t>
  </si>
  <si>
    <t>Rikonstruksion i godines se  Sektori Korce.</t>
  </si>
  <si>
    <t>18BS907</t>
  </si>
  <si>
    <t xml:space="preserve">Rikonstruksion godine (Rikonstruksion ambiente zyra dysheme, suvatime të brendshme, dyer;Ndërrim tjegulla dhe elementët e drurit të çatisë të godinës së zyrave;
Rikonstruksion garazhe, magazinë dhe ndrrim çati magazine.
</t>
  </si>
  <si>
    <r>
      <t xml:space="preserve">Detajimi i Kostos Totale të </t>
    </r>
    <r>
      <rPr>
        <b/>
        <sz val="10"/>
        <color rgb="FFFF0000"/>
        <rFont val="Garamond"/>
        <family val="1"/>
      </rPr>
      <t xml:space="preserve">Produktit 52 </t>
    </r>
    <r>
      <rPr>
        <b/>
        <sz val="10"/>
        <color theme="1"/>
        <rFont val="Garamond"/>
        <family val="1"/>
      </rPr>
      <t>sipas Artikujve Ekonomikë</t>
    </r>
  </si>
  <si>
    <t>Kosto totale e produktit 52</t>
  </si>
  <si>
    <t>Produkti 53</t>
  </si>
  <si>
    <t>Blerje dhe instalim kondicionere stacionare</t>
  </si>
  <si>
    <t>18BS908</t>
  </si>
  <si>
    <t>Blerje kondicioneresh per zyrat ne ARRSH-Qender.</t>
  </si>
  <si>
    <r>
      <t xml:space="preserve">Detajimi i Kostos Totale të </t>
    </r>
    <r>
      <rPr>
        <b/>
        <sz val="10"/>
        <color rgb="FFFF0000"/>
        <rFont val="Garamond"/>
        <family val="1"/>
      </rPr>
      <t xml:space="preserve">Produktit 53 </t>
    </r>
    <r>
      <rPr>
        <b/>
        <sz val="10"/>
        <color theme="1"/>
        <rFont val="Garamond"/>
        <family val="1"/>
      </rPr>
      <t>sipas Artikujve Ekonomikë</t>
    </r>
  </si>
  <si>
    <t>Kosto totale e produktit 53</t>
  </si>
  <si>
    <t>Produkti 54</t>
  </si>
  <si>
    <t>Blerje orendi per zyra</t>
  </si>
  <si>
    <t>18BS909</t>
  </si>
  <si>
    <t>Blerje orendi zyre ( rreth 160 cope karrike rrotulluese, rreth 160 Cope tavolina zyre,rreth 160 cope dollape zyre, rreth 160 cope komodina zyre, rreth 5 sete kolltuqe zyre).</t>
  </si>
  <si>
    <r>
      <t xml:space="preserve">Detajimi i Kostos Totale të </t>
    </r>
    <r>
      <rPr>
        <b/>
        <sz val="10"/>
        <color rgb="FFFF0000"/>
        <rFont val="Garamond"/>
        <family val="1"/>
      </rPr>
      <t xml:space="preserve">Produktit 54 </t>
    </r>
    <r>
      <rPr>
        <b/>
        <sz val="10"/>
        <color theme="1"/>
        <rFont val="Garamond"/>
        <family val="1"/>
      </rPr>
      <t>sipas Artikujve Ekonomikë</t>
    </r>
  </si>
  <si>
    <t>Kosto totale e produktit 54</t>
  </si>
  <si>
    <t>Fond Emergjence per eleminimin e rreshqitjeve ne raste te pa parashikuara</t>
  </si>
  <si>
    <t>Produkti 55</t>
  </si>
  <si>
    <t>Eleminimi i emergjencave qe mund te dalin gjate viteve ne ARRSH.</t>
  </si>
  <si>
    <t>18BT001</t>
  </si>
  <si>
    <t>Eleminimi i emergjencave (vlera e nje rreshqitje ka vlera te ndryshme sipas llojeve te rreshqitjes).</t>
  </si>
  <si>
    <r>
      <t xml:space="preserve">Detajimi i Kostos Totale të </t>
    </r>
    <r>
      <rPr>
        <b/>
        <sz val="10"/>
        <color rgb="FFFF0000"/>
        <rFont val="Garamond"/>
        <family val="1"/>
      </rPr>
      <t xml:space="preserve">Produktit 55 </t>
    </r>
    <r>
      <rPr>
        <b/>
        <sz val="10"/>
        <color theme="1"/>
        <rFont val="Garamond"/>
        <family val="1"/>
      </rPr>
      <t>sipas Artikujve Ekonomikë</t>
    </r>
  </si>
  <si>
    <t>Kosto totale e produktit 55</t>
  </si>
  <si>
    <t xml:space="preserve">                                                                    Mbikqyrje e kontratave te zbatimit per akset rrugore kombetare, </t>
  </si>
  <si>
    <t>Produkti 56</t>
  </si>
  <si>
    <t>Supervizion punimesh Punime ndertimi  per eleminimin e pikave te zeza ne rruge  ( bashkefinancim  IPA 2013, Siguria rrugore)</t>
  </si>
  <si>
    <t>18BT101</t>
  </si>
  <si>
    <t>Çertifikim i punimeve te kryera ne objektin Punime ndertimi  per eleminimin e pikave te zeza ne rruge  (bashkefinancim  IPA 2013, Siguria rrugore).</t>
  </si>
  <si>
    <r>
      <t xml:space="preserve">Detajimi i Kostos Totale të </t>
    </r>
    <r>
      <rPr>
        <b/>
        <sz val="10"/>
        <color rgb="FFFF0000"/>
        <rFont val="Garamond"/>
        <family val="1"/>
      </rPr>
      <t xml:space="preserve">Produktit 56 </t>
    </r>
    <r>
      <rPr>
        <b/>
        <sz val="10"/>
        <color theme="1"/>
        <rFont val="Garamond"/>
        <family val="1"/>
      </rPr>
      <t>sipas Artikujve Ekonomikë</t>
    </r>
  </si>
  <si>
    <t>Kosto totale e produktit 56</t>
  </si>
  <si>
    <t>Produkti 57</t>
  </si>
  <si>
    <t xml:space="preserve">Supervizion punimesh ndërtim rruga Kukës Morinë loti 2 (dy viaduktet ) dublimi </t>
  </si>
  <si>
    <t>M062583</t>
  </si>
  <si>
    <t>Çertifikim i punimeve te kryera ne objektin ndërtim rruga Kukës Morinë loti 2 (dy viaduktet ) dublimi</t>
  </si>
  <si>
    <r>
      <t xml:space="preserve">Detajimi i Kostos Totale të </t>
    </r>
    <r>
      <rPr>
        <b/>
        <sz val="10"/>
        <color rgb="FFFF0000"/>
        <rFont val="Garamond"/>
        <family val="1"/>
      </rPr>
      <t xml:space="preserve">Produktit 57 </t>
    </r>
    <r>
      <rPr>
        <b/>
        <sz val="10"/>
        <color theme="1"/>
        <rFont val="Garamond"/>
        <family val="1"/>
      </rPr>
      <t>sipas Artikujve Ekonomikë</t>
    </r>
  </si>
  <si>
    <t>Kosto totale e produktit 57</t>
  </si>
  <si>
    <t>Produkti 58</t>
  </si>
  <si>
    <t xml:space="preserve">Supervizion punimesh Plotesim, rakordim, masa mbrojtese dhe siguri rrugore ne viaduktet e aksit Kukes-Morine </t>
  </si>
  <si>
    <t>M064198</t>
  </si>
  <si>
    <t>Çertifikim i punimeve te kryera ne objektin: Plotesim, rakordim, masa mbrojtese dhe siguri rrugore ne viaduktet e aksit Kukes-Morine</t>
  </si>
  <si>
    <r>
      <t xml:space="preserve">Detajimi i Kostos Totale të </t>
    </r>
    <r>
      <rPr>
        <b/>
        <sz val="10"/>
        <color rgb="FFFF0000"/>
        <rFont val="Garamond"/>
        <family val="1"/>
      </rPr>
      <t xml:space="preserve">Produktit 58 </t>
    </r>
    <r>
      <rPr>
        <b/>
        <sz val="10"/>
        <color theme="1"/>
        <rFont val="Garamond"/>
        <family val="1"/>
      </rPr>
      <t>sipas Artikujve Ekonomikë</t>
    </r>
  </si>
  <si>
    <t>Kosto totale e produktit 58</t>
  </si>
  <si>
    <t>Produkti 59</t>
  </si>
  <si>
    <t xml:space="preserve">Supervizion punimesh Ndërtim Rruga Milot-F.Krujë-Dublimi i Superstradës Loti 3 </t>
  </si>
  <si>
    <t>M062238</t>
  </si>
  <si>
    <t>Çertifikim i punimeve te kryera ne objektin: Ndërtim Rruga Milot-F.Krujë-Dublimi i Superstradës Loti 3</t>
  </si>
  <si>
    <r>
      <t xml:space="preserve">Detajimi i Kostos Totale të </t>
    </r>
    <r>
      <rPr>
        <b/>
        <sz val="10"/>
        <color rgb="FFFF0000"/>
        <rFont val="Garamond"/>
        <family val="1"/>
      </rPr>
      <t xml:space="preserve">Produktit 59 </t>
    </r>
    <r>
      <rPr>
        <b/>
        <sz val="10"/>
        <color theme="1"/>
        <rFont val="Garamond"/>
        <family val="1"/>
      </rPr>
      <t>sipas Artikujve Ekonomikë</t>
    </r>
  </si>
  <si>
    <t>Kosto totale e produktit 59</t>
  </si>
  <si>
    <t>Produkti 60</t>
  </si>
  <si>
    <t xml:space="preserve">Supervizor Punimesh Pjesa e mbetur e punimeve ne segmentin Lin-Pogradec, km 4 deri 21 </t>
  </si>
  <si>
    <t>M063721</t>
  </si>
  <si>
    <t>Çertifikim i punimeve te kryera ne objektin: Pjesa e mbetur e punimeve ne segmentin Lin-Pogradec, km 4 deri 21</t>
  </si>
  <si>
    <r>
      <t xml:space="preserve">Detajimi i Kostos Totale të </t>
    </r>
    <r>
      <rPr>
        <b/>
        <sz val="10"/>
        <color rgb="FFFF0000"/>
        <rFont val="Garamond"/>
        <family val="1"/>
      </rPr>
      <t xml:space="preserve">Produktit 60 </t>
    </r>
    <r>
      <rPr>
        <b/>
        <sz val="10"/>
        <color theme="1"/>
        <rFont val="Garamond"/>
        <family val="1"/>
      </rPr>
      <t>sipas Artikujve Ekonomikë</t>
    </r>
  </si>
  <si>
    <t>Kosto totale e produktit 60</t>
  </si>
  <si>
    <t>Produkti 61</t>
  </si>
  <si>
    <t xml:space="preserve">Supervizion punimesh Plotesimi dhe perfundimi i objektit - Ndërtim rruga Unaza e Re e Tiranës , Komuna e Parisit - Shkolla Teknologjike,pjesa e mbetur km 0.00-km0.640 </t>
  </si>
  <si>
    <t>M063789</t>
  </si>
  <si>
    <t>Çertifikim i punimeve te kryera ne objektin: Plotesimi dhe perfundimi i objektit - Ndërtim rruga Unaza e Re e Tiranës , Komuna e Parisit - Shkolla Teknologjike,pjesa e mbetur km 0.00-km0.640</t>
  </si>
  <si>
    <r>
      <t xml:space="preserve">Detajimi i Kostos Totale të </t>
    </r>
    <r>
      <rPr>
        <b/>
        <sz val="10"/>
        <color rgb="FFFF0000"/>
        <rFont val="Garamond"/>
        <family val="1"/>
      </rPr>
      <t xml:space="preserve">Produktit 61 </t>
    </r>
    <r>
      <rPr>
        <b/>
        <sz val="10"/>
        <color theme="1"/>
        <rFont val="Garamond"/>
        <family val="1"/>
      </rPr>
      <t>sipas Artikujve Ekonomikë</t>
    </r>
  </si>
  <si>
    <t>Kosto totale e produktit 61</t>
  </si>
  <si>
    <t>Produkti 62</t>
  </si>
  <si>
    <t>Supervizion punimesh  ndërtim i rrugës së Unazës së Jashtme Tiranë,pjesa verilindore (seg Kth.Saukut-Bregu i Lumit) Loti 2</t>
  </si>
  <si>
    <t>M063005</t>
  </si>
  <si>
    <t>Çertifikim i punimeve te kryera ne objektin:  ndërtim i rrugës së Unazës së Jashtme Tiranë,pjesa verilindore (seg Kth.Saukut-Bregu i Lumit) Loti 2</t>
  </si>
  <si>
    <r>
      <t xml:space="preserve">Detajimi i Kostos Totale të </t>
    </r>
    <r>
      <rPr>
        <b/>
        <sz val="10"/>
        <color rgb="FFFF0000"/>
        <rFont val="Garamond"/>
        <family val="1"/>
      </rPr>
      <t xml:space="preserve">Produktit 62 </t>
    </r>
    <r>
      <rPr>
        <b/>
        <sz val="10"/>
        <color theme="1"/>
        <rFont val="Garamond"/>
        <family val="1"/>
      </rPr>
      <t>sipas Artikujve Ekonomikë</t>
    </r>
  </si>
  <si>
    <t>Kosto totale e produktit 62</t>
  </si>
  <si>
    <t>Produkti 63</t>
  </si>
  <si>
    <t>Supervizion punimesh  ndërtim i rrugës së Unazës së Jashtme Tiranë, pjesa verilindore (seg Kth.Saukut-Bregu i Lumit) Loti 3</t>
  </si>
  <si>
    <t>M063006</t>
  </si>
  <si>
    <t>Çertifikim i punimeve te kryera ne objektin:  ndërtim i rrugës së Unazës së Jashtme Tiranë, pjesa verilindore (seg Kth.Saukut-Bregu i Lumit) Loti 3</t>
  </si>
  <si>
    <r>
      <t xml:space="preserve">Detajimi i Kostos Totale të </t>
    </r>
    <r>
      <rPr>
        <b/>
        <sz val="10"/>
        <color rgb="FFFF0000"/>
        <rFont val="Garamond"/>
        <family val="1"/>
      </rPr>
      <t xml:space="preserve">Produktit 63 </t>
    </r>
    <r>
      <rPr>
        <b/>
        <sz val="10"/>
        <color theme="1"/>
        <rFont val="Garamond"/>
        <family val="1"/>
      </rPr>
      <t>sipas Artikujve Ekonomikë</t>
    </r>
  </si>
  <si>
    <t>Kosto totale e produktit 63</t>
  </si>
  <si>
    <t>Produkti 64</t>
  </si>
  <si>
    <t>Supervizion punimesh Sistemim asfaltim rruga Elbasan-Banjë Loti 3</t>
  </si>
  <si>
    <t>M063619</t>
  </si>
  <si>
    <t>Çertifikim i punimeve te kryera ne objektin: Sistemim asfaltim rruga Elbasan-Banjë Loti 3</t>
  </si>
  <si>
    <r>
      <t xml:space="preserve">Detajimi i Kostos Totale të </t>
    </r>
    <r>
      <rPr>
        <b/>
        <sz val="10"/>
        <color rgb="FFFF0000"/>
        <rFont val="Garamond"/>
        <family val="1"/>
      </rPr>
      <t xml:space="preserve">Produktit 64 </t>
    </r>
    <r>
      <rPr>
        <b/>
        <sz val="10"/>
        <color theme="1"/>
        <rFont val="Garamond"/>
        <family val="1"/>
      </rPr>
      <t>sipas Artikujve Ekonomikë</t>
    </r>
  </si>
  <si>
    <t>Kosto totale e produktit 64</t>
  </si>
  <si>
    <t>Produkti 65</t>
  </si>
  <si>
    <t>Supervizion punimesh Sistemim asfaltim rruga Elbasan-Banjë Loti 3 (shtese kontrate)</t>
  </si>
  <si>
    <t>M063725</t>
  </si>
  <si>
    <t>Çertifikim i punimeve te kryera ne objektin: Sistemim asfaltim rruga Elbasan-Banjë Loti 3 (shtese kontrate)</t>
  </si>
  <si>
    <r>
      <t xml:space="preserve">Detajimi i Kostos Totale të </t>
    </r>
    <r>
      <rPr>
        <b/>
        <sz val="10"/>
        <color rgb="FFFF0000"/>
        <rFont val="Garamond"/>
        <family val="1"/>
      </rPr>
      <t xml:space="preserve">Produktit 65 </t>
    </r>
    <r>
      <rPr>
        <b/>
        <sz val="10"/>
        <color theme="1"/>
        <rFont val="Garamond"/>
        <family val="1"/>
      </rPr>
      <t>sipas Artikujve Ekonomikë</t>
    </r>
  </si>
  <si>
    <t>Kosto totale e produktit 65</t>
  </si>
  <si>
    <t>Produkti 66</t>
  </si>
  <si>
    <t xml:space="preserve">Supervizion punimesh Plotesimi i punimeve te mbetura dhe lidhja me rrugen ekzistuese te objektit Sistemim Asfaltim rruga Korce-Erseke Loti 1 </t>
  </si>
  <si>
    <t>M063848</t>
  </si>
  <si>
    <t>Çertifikim i punimeve te kryera ne objektin: Plotesimi ipunimeve te mbetura dhe lidhja me rrugen ekzistuese te objektit Sistemim Asfaltim rruga Korce-Erseke Loti 1</t>
  </si>
  <si>
    <r>
      <t xml:space="preserve">Detajimi i Kostos Totale të </t>
    </r>
    <r>
      <rPr>
        <b/>
        <sz val="10"/>
        <color rgb="FFFF0000"/>
        <rFont val="Garamond"/>
        <family val="1"/>
      </rPr>
      <t xml:space="preserve">Produktit 66 </t>
    </r>
    <r>
      <rPr>
        <b/>
        <sz val="10"/>
        <color theme="1"/>
        <rFont val="Garamond"/>
        <family val="1"/>
      </rPr>
      <t>sipas Artikujve Ekonomikë</t>
    </r>
  </si>
  <si>
    <t>Kosto totale e produktit 66</t>
  </si>
  <si>
    <t>Produkti 67</t>
  </si>
  <si>
    <t xml:space="preserve">Supervizion punimesh Ndërtim rruga By pass Perëndimor Shkoder  Loti1 </t>
  </si>
  <si>
    <t>M062783</t>
  </si>
  <si>
    <t>Çertifikim i punimeve te kryera ne objektin: Ndërtim rruga By pass Perëndimor Shkoder  Loti1</t>
  </si>
  <si>
    <r>
      <t xml:space="preserve">Detajimi i Kostos Totale të </t>
    </r>
    <r>
      <rPr>
        <b/>
        <sz val="10"/>
        <color rgb="FFFF0000"/>
        <rFont val="Garamond"/>
        <family val="1"/>
      </rPr>
      <t xml:space="preserve">Produktit 67 </t>
    </r>
    <r>
      <rPr>
        <b/>
        <sz val="10"/>
        <color theme="1"/>
        <rFont val="Garamond"/>
        <family val="1"/>
      </rPr>
      <t>sipas Artikujve Ekonomikë</t>
    </r>
  </si>
  <si>
    <t>Kosto totale e produktit 67</t>
  </si>
  <si>
    <t>Produkti 68</t>
  </si>
  <si>
    <t xml:space="preserve">Supervizion punimesh Ndërtim rruga By pass Perëndimor Shkoder  Loti 2  </t>
  </si>
  <si>
    <t>M062784</t>
  </si>
  <si>
    <t>Çertifikim i punimeve te kryera ne objektin: Ndërtim rruga By pass Perëndimor Shkoder  Loti2</t>
  </si>
  <si>
    <r>
      <t xml:space="preserve">Detajimi i Kostos Totale të </t>
    </r>
    <r>
      <rPr>
        <b/>
        <sz val="10"/>
        <color rgb="FFFF0000"/>
        <rFont val="Garamond"/>
        <family val="1"/>
      </rPr>
      <t xml:space="preserve">Produktit 68 </t>
    </r>
    <r>
      <rPr>
        <b/>
        <sz val="10"/>
        <color theme="1"/>
        <rFont val="Garamond"/>
        <family val="1"/>
      </rPr>
      <t>sipas Artikujve Ekonomikë</t>
    </r>
  </si>
  <si>
    <t>Kosto totale e produktit 68</t>
  </si>
  <si>
    <t>Produkti 69</t>
  </si>
  <si>
    <t xml:space="preserve">Supervizion punimesh Ndertim i aksit rrugore Skrapar - Permet Loti 1 </t>
  </si>
  <si>
    <t>M063849</t>
  </si>
  <si>
    <t>Çertifikim i punimeve te kryera ne objektin: Ndertim i aksit rrugore Skrapar - Permet Loti 1</t>
  </si>
  <si>
    <r>
      <t xml:space="preserve">Detajimi i Kostos Totale të </t>
    </r>
    <r>
      <rPr>
        <b/>
        <sz val="10"/>
        <color rgb="FFFF0000"/>
        <rFont val="Garamond"/>
        <family val="1"/>
      </rPr>
      <t xml:space="preserve">Produktit 69 </t>
    </r>
    <r>
      <rPr>
        <b/>
        <sz val="10"/>
        <color theme="1"/>
        <rFont val="Garamond"/>
        <family val="1"/>
      </rPr>
      <t>sipas Artikujve Ekonomikë</t>
    </r>
  </si>
  <si>
    <t>Kosto totale e produktit 69</t>
  </si>
  <si>
    <t>Produkti 70</t>
  </si>
  <si>
    <t xml:space="preserve">Supervizion punimesh Përmiresimi rifreskimi sinjalistikës vertikale/horizontale në akset kombëtare dhe përmirësim të sigurisë rrugore ne akset e Rajonit Verior Loti 1 </t>
  </si>
  <si>
    <t>M064203</t>
  </si>
  <si>
    <t>Çertifikim i punimeve te kryera ne objektin: Përmiresimi rifreskimi sinjalistikës vertikale/horizontale në akset kombëtare dhe përmirësim të sigurisë rrugore ne akset e Rajonit Verior Loti 1</t>
  </si>
  <si>
    <r>
      <t xml:space="preserve">Detajimi i Kostos Totale të </t>
    </r>
    <r>
      <rPr>
        <b/>
        <sz val="10"/>
        <color rgb="FFFF0000"/>
        <rFont val="Garamond"/>
        <family val="1"/>
      </rPr>
      <t xml:space="preserve">Produktit 70 </t>
    </r>
    <r>
      <rPr>
        <b/>
        <sz val="10"/>
        <color theme="1"/>
        <rFont val="Garamond"/>
        <family val="1"/>
      </rPr>
      <t>sipas Artikujve Ekonomikë</t>
    </r>
  </si>
  <si>
    <t>Kosto totale e produktit 70</t>
  </si>
  <si>
    <t>Produkti 71</t>
  </si>
  <si>
    <t>Supervizion punimesh Përmiresimi rifreskimi sinjalistikës vertikale/horizontale në akset kombëtare dhe përmirësim të sigurisë rrugore ne akset e Rajonit Qendror Loti 2</t>
  </si>
  <si>
    <t>M064204</t>
  </si>
  <si>
    <t>Çertifikim i punimeve te kryera ne objektin: Përmiresimi rifreskimi sinjalistikës vertikale/horizontale në akset kombëtare dhe përmirësim të sigurisë rrugore ne akset e Rajonit Qendror  Loti 2.</t>
  </si>
  <si>
    <r>
      <t xml:space="preserve">Detajimi i Kostos Totale të </t>
    </r>
    <r>
      <rPr>
        <b/>
        <sz val="10"/>
        <color rgb="FFFF0000"/>
        <rFont val="Garamond"/>
        <family val="1"/>
      </rPr>
      <t xml:space="preserve">Produktit 71 </t>
    </r>
    <r>
      <rPr>
        <b/>
        <sz val="10"/>
        <color theme="1"/>
        <rFont val="Garamond"/>
        <family val="1"/>
      </rPr>
      <t>sipas Artikujve Ekonomikë</t>
    </r>
  </si>
  <si>
    <t>Kosto totale e produktit 71</t>
  </si>
  <si>
    <t>Produkti 72</t>
  </si>
  <si>
    <t xml:space="preserve">Supervizion punimesh Përmiresimi rifreskimi sinjalistikës vertikale/horizontale në akset kombëtare dhe përmirësim të sigurisë rrugore ne akset e Rajonit Jugor Loti 3 </t>
  </si>
  <si>
    <t>M064205</t>
  </si>
  <si>
    <t>Çertifikim i punimeve te kryera ne objektin: Përmiresimi rifreskimi sinjalistikës vertikale/horizontale në akset kombëtare dhe përmirësim të sigurisë rrugore ne akset e Rajonit Jugor  Loti 3.</t>
  </si>
  <si>
    <r>
      <t xml:space="preserve">Detajimi i Kostos Totale të </t>
    </r>
    <r>
      <rPr>
        <b/>
        <sz val="10"/>
        <color rgb="FFFF0000"/>
        <rFont val="Garamond"/>
        <family val="1"/>
      </rPr>
      <t xml:space="preserve">Produktit 72 </t>
    </r>
    <r>
      <rPr>
        <b/>
        <sz val="10"/>
        <color theme="1"/>
        <rFont val="Garamond"/>
        <family val="1"/>
      </rPr>
      <t>sipas Artikujve Ekonomikë</t>
    </r>
  </si>
  <si>
    <t>Kosto totale e produktit 72</t>
  </si>
  <si>
    <t>Produkti 73</t>
  </si>
  <si>
    <t>Supervizion punimesh Perfundim i Punimeve te mbetura dhe plotesimi me rruge dytesore nyja e Milotit</t>
  </si>
  <si>
    <t>M064208</t>
  </si>
  <si>
    <t>Çertifikim i punimeve te kryera ne objektin: Perfundim i Punimeve te mbetura dhe plotesimi me rruge dytesore nyja e Milotit</t>
  </si>
  <si>
    <r>
      <t xml:space="preserve">Detajimi i Kostos Totale të </t>
    </r>
    <r>
      <rPr>
        <b/>
        <sz val="10"/>
        <color rgb="FFFF0000"/>
        <rFont val="Garamond"/>
        <family val="1"/>
      </rPr>
      <t xml:space="preserve">Produktit 73 </t>
    </r>
    <r>
      <rPr>
        <b/>
        <sz val="10"/>
        <color theme="1"/>
        <rFont val="Garamond"/>
        <family val="1"/>
      </rPr>
      <t>sipas Artikujve Ekonomikë</t>
    </r>
  </si>
  <si>
    <t>Kosto totale e produktit 73</t>
  </si>
  <si>
    <t>Produkti 74</t>
  </si>
  <si>
    <t>Supervizion punimesh Vendosja e mbikalimeve ne aksin rrugorThumane - Milot dhe  Kukes - Morine</t>
  </si>
  <si>
    <t>M064209</t>
  </si>
  <si>
    <r>
      <t xml:space="preserve">Detajimi i Kostos Totale të </t>
    </r>
    <r>
      <rPr>
        <b/>
        <sz val="10"/>
        <color rgb="FFFF0000"/>
        <rFont val="Garamond"/>
        <family val="1"/>
      </rPr>
      <t xml:space="preserve">Produktit 74 </t>
    </r>
    <r>
      <rPr>
        <b/>
        <sz val="10"/>
        <color theme="1"/>
        <rFont val="Garamond"/>
        <family val="1"/>
      </rPr>
      <t>sipas Artikujve Ekonomikë</t>
    </r>
  </si>
  <si>
    <t>Kosto totale e produktit 74</t>
  </si>
  <si>
    <t>Produkti 75</t>
  </si>
  <si>
    <t xml:space="preserve">Supervizion Punimesh Rehabilitim I segmentit rrugore mbikalimi pallati me shigjeta  rrethrrotullimi Shqiponja Loti 1 </t>
  </si>
  <si>
    <t>M064210</t>
  </si>
  <si>
    <t>Çertifikim i punimeve te kryera ne objektin: Rehabilitim I segmentit rrugore mbikalimi pallati me shigjeta  rrethrrotullimi Shqiponja Loti 1</t>
  </si>
  <si>
    <r>
      <t xml:space="preserve">Detajimi i Kostos Totale të </t>
    </r>
    <r>
      <rPr>
        <b/>
        <sz val="10"/>
        <color rgb="FFFF0000"/>
        <rFont val="Garamond"/>
        <family val="1"/>
      </rPr>
      <t xml:space="preserve">Produktit 75 </t>
    </r>
    <r>
      <rPr>
        <b/>
        <sz val="10"/>
        <color theme="1"/>
        <rFont val="Garamond"/>
        <family val="1"/>
      </rPr>
      <t>sipas Artikujve Ekonomikë</t>
    </r>
  </si>
  <si>
    <t>Kosto totale e produktit 75</t>
  </si>
  <si>
    <t>Produkti 76</t>
  </si>
  <si>
    <t xml:space="preserve">Supervizion Punimesh Rehabilitim I segmentit rrugore mbikalimi pallati me shigjeta  rrethrrotullimi Shqiponja Loti 2 </t>
  </si>
  <si>
    <t>M064211</t>
  </si>
  <si>
    <t>Çertifikim i punimeve te kryera ne objektin: Rehabilitim I segmentit rrugore mbikalimi pallati me shigjeta  rrethrrotullimi Shqiponja Loti 2</t>
  </si>
  <si>
    <r>
      <t xml:space="preserve">Detajimi i Kostos Totale të </t>
    </r>
    <r>
      <rPr>
        <b/>
        <sz val="10"/>
        <color rgb="FFFF0000"/>
        <rFont val="Garamond"/>
        <family val="1"/>
      </rPr>
      <t xml:space="preserve">Produktit 76 </t>
    </r>
    <r>
      <rPr>
        <b/>
        <sz val="10"/>
        <color theme="1"/>
        <rFont val="Garamond"/>
        <family val="1"/>
      </rPr>
      <t>sipas Artikujve Ekonomikë</t>
    </r>
  </si>
  <si>
    <t>Kosto totale e produktit 76</t>
  </si>
  <si>
    <t>Produkti 77</t>
  </si>
  <si>
    <t xml:space="preserve">Supervizion Punimesh Rehabilitim i segmentit rrugore mbikalimi pallati me shigjeta  rrethrrotullimi Shqiponja Loti 3 </t>
  </si>
  <si>
    <t>M064212</t>
  </si>
  <si>
    <t>Çertifikim i punimeve te kryera ne objektin: Rehabilitim I segmentit rrugore mbikalimi pallati me shigjeta  rrethrrotullimi Shqiponja Loti 3</t>
  </si>
  <si>
    <r>
      <t xml:space="preserve">Detajimi i Kostos Totale të </t>
    </r>
    <r>
      <rPr>
        <b/>
        <sz val="10"/>
        <color rgb="FFFF0000"/>
        <rFont val="Garamond"/>
        <family val="1"/>
      </rPr>
      <t xml:space="preserve">Produktit 77 </t>
    </r>
    <r>
      <rPr>
        <b/>
        <sz val="10"/>
        <color theme="1"/>
        <rFont val="Garamond"/>
        <family val="1"/>
      </rPr>
      <t>sipas Artikujve Ekonomikë</t>
    </r>
  </si>
  <si>
    <t>Kosto totale e produktit 77</t>
  </si>
  <si>
    <t>Produkti 78</t>
  </si>
  <si>
    <t xml:space="preserve"> Supervizion Punimesh Ndertim rruga Kardhiq - Delvine Loti 4, Loti 5, Loti 6 </t>
  </si>
  <si>
    <t>M064213</t>
  </si>
  <si>
    <t>Çertifikim i punimeve te kryera ne objektin: Ndertim rruga Kardhiq - Delvine Loti 4, Loti 5, Loti 6</t>
  </si>
  <si>
    <r>
      <t xml:space="preserve">Detajimi i Kostos Totale të </t>
    </r>
    <r>
      <rPr>
        <b/>
        <sz val="10"/>
        <color rgb="FFFF0000"/>
        <rFont val="Garamond"/>
        <family val="1"/>
      </rPr>
      <t xml:space="preserve">Produktit 78 </t>
    </r>
    <r>
      <rPr>
        <b/>
        <sz val="10"/>
        <color theme="1"/>
        <rFont val="Garamond"/>
        <family val="1"/>
      </rPr>
      <t>sipas Artikujve Ekonomikë</t>
    </r>
  </si>
  <si>
    <t>Kosto totale e produktit 78</t>
  </si>
  <si>
    <t>Produkti 79</t>
  </si>
  <si>
    <t xml:space="preserve"> Supervizion Punimesh Ndertim rruga Kardhiq - Delvine Loti 7</t>
  </si>
  <si>
    <t>M064214</t>
  </si>
  <si>
    <t>Çertifikim i punimeve te kryera ne objektin: Ndertim rruga Kardhiq - Delvine Loti 7</t>
  </si>
  <si>
    <r>
      <t xml:space="preserve">Detajimi i Kostos Totale të </t>
    </r>
    <r>
      <rPr>
        <b/>
        <sz val="10"/>
        <color rgb="FFFF0000"/>
        <rFont val="Garamond"/>
        <family val="1"/>
      </rPr>
      <t xml:space="preserve">Produktit 79 </t>
    </r>
    <r>
      <rPr>
        <b/>
        <sz val="10"/>
        <color theme="1"/>
        <rFont val="Garamond"/>
        <family val="1"/>
      </rPr>
      <t>sipas Artikujve Ekonomikë</t>
    </r>
  </si>
  <si>
    <t>Kosto totale e produktit 79</t>
  </si>
  <si>
    <t>Supervizion Punimesh 'Ndertim rruga Kardhiq - Delvinë Loti 8 (rishikimi dhe plotësimi i sinjalistikës nga Loti 1 deri në Lotin 7) dhe ndërtimi i rrugës lidhëse Shijan - Ura e Gajdarit dhe rehabilitimi i segmentit rrugor Shijan - Delvinë.</t>
  </si>
  <si>
    <t>18BT125</t>
  </si>
  <si>
    <t>Çertifikim i punimeve te kryera ne objektin: Ndertim rruga Kardhiq - Delvine Loti 8</t>
  </si>
  <si>
    <t>Produkti 80</t>
  </si>
  <si>
    <t xml:space="preserve"> Supervizion punimesh Ndertim By Pass Tepelene Loti 1 </t>
  </si>
  <si>
    <t>M064229</t>
  </si>
  <si>
    <t>Çertifikim i punimeve te kryera ne objektin: Ndertim By Pass Tepelene Loti 1</t>
  </si>
  <si>
    <r>
      <t xml:space="preserve">Detajimi i Kostos Totale të </t>
    </r>
    <r>
      <rPr>
        <b/>
        <sz val="10"/>
        <color rgb="FFFF0000"/>
        <rFont val="Garamond"/>
        <family val="1"/>
      </rPr>
      <t xml:space="preserve">Produktit 80 </t>
    </r>
    <r>
      <rPr>
        <b/>
        <sz val="10"/>
        <color theme="1"/>
        <rFont val="Garamond"/>
        <family val="1"/>
      </rPr>
      <t>sipas Artikujve Ekonomikë</t>
    </r>
  </si>
  <si>
    <t>Kosto totale e produktit 80</t>
  </si>
  <si>
    <t>Produkti 81</t>
  </si>
  <si>
    <t xml:space="preserve"> Supervizion punimesh Rikualifikim I akseve rrugore Unaza Lindore Loti 2 </t>
  </si>
  <si>
    <t>M064125</t>
  </si>
  <si>
    <t xml:space="preserve">Çertifikim i punimeve te kryera ne objektin: Rikualifikim I akseve rrugore Unaza Lindore Loti 2 </t>
  </si>
  <si>
    <r>
      <t xml:space="preserve">Detajimi i Kostos Totale të </t>
    </r>
    <r>
      <rPr>
        <b/>
        <sz val="10"/>
        <color rgb="FFFF0000"/>
        <rFont val="Garamond"/>
        <family val="1"/>
      </rPr>
      <t xml:space="preserve">Produktit 81  </t>
    </r>
    <r>
      <rPr>
        <b/>
        <sz val="10"/>
        <color theme="1"/>
        <rFont val="Garamond"/>
        <family val="1"/>
      </rPr>
      <t>sipas Artikujve Ekonomikë</t>
    </r>
  </si>
  <si>
    <t>Kosto totale e produktit 81</t>
  </si>
  <si>
    <t>Produkti 82</t>
  </si>
  <si>
    <t xml:space="preserve"> Supervizion punimesh Rikualifikim I akseve rrugore Unaza Lindore Loti 3  </t>
  </si>
  <si>
    <t>M0164216</t>
  </si>
  <si>
    <t xml:space="preserve">Çertifikim i punimeve te kryera ne objektin: Rikualifikim I akseve rrugore Unaza Lindore Loti 3. </t>
  </si>
  <si>
    <r>
      <t xml:space="preserve">Detajimi i Kostos Totale të </t>
    </r>
    <r>
      <rPr>
        <b/>
        <sz val="10"/>
        <color rgb="FFFF0000"/>
        <rFont val="Garamond"/>
        <family val="1"/>
      </rPr>
      <t xml:space="preserve">Produktit 82 </t>
    </r>
    <r>
      <rPr>
        <b/>
        <sz val="10"/>
        <color theme="1"/>
        <rFont val="Garamond"/>
        <family val="1"/>
      </rPr>
      <t>sipas Artikujve Ekonomikë</t>
    </r>
  </si>
  <si>
    <t>Kosto totale e produktit 82</t>
  </si>
  <si>
    <t>Produkti 83</t>
  </si>
  <si>
    <t>Supervizion punimesh Rikonstruksion dhe Sistemim asfaltim i rruges Fushe Kruje - Kruje</t>
  </si>
  <si>
    <t>18BT129</t>
  </si>
  <si>
    <t>Çertifikim i punimeve te kryera ne objektin: Rikonstruksion dhe Sistemim asfaltim i rruges Fushe Kruje - Kruje.</t>
  </si>
  <si>
    <r>
      <t xml:space="preserve">Detajimi i Kostos Totale të </t>
    </r>
    <r>
      <rPr>
        <b/>
        <sz val="10"/>
        <color rgb="FFFF0000"/>
        <rFont val="Garamond"/>
        <family val="1"/>
      </rPr>
      <t xml:space="preserve">Produktit 83 </t>
    </r>
    <r>
      <rPr>
        <b/>
        <sz val="10"/>
        <color theme="1"/>
        <rFont val="Garamond"/>
        <family val="1"/>
      </rPr>
      <t>sipas Artikujve Ekonomikë</t>
    </r>
  </si>
  <si>
    <t>Kosto totale e produktit 83</t>
  </si>
  <si>
    <t>Produkti 84</t>
  </si>
  <si>
    <t>Supervizion punimesh Ndertim rruga mbikalimi Teg dhe rruget lidhese te saj</t>
  </si>
  <si>
    <t>18BT130</t>
  </si>
  <si>
    <t>Çertifikim i punimeve te kryera ne objektin: Ndertim rruga mbikalimi Teg dhe rruget lidhese te saj</t>
  </si>
  <si>
    <r>
      <t xml:space="preserve">Detajimi i Kostos Totale të </t>
    </r>
    <r>
      <rPr>
        <b/>
        <sz val="10"/>
        <color rgb="FFFF0000"/>
        <rFont val="Garamond"/>
        <family val="1"/>
      </rPr>
      <t xml:space="preserve">Produktit 84 </t>
    </r>
    <r>
      <rPr>
        <b/>
        <sz val="10"/>
        <color theme="1"/>
        <rFont val="Garamond"/>
        <family val="1"/>
      </rPr>
      <t>sipas Artikujve Ekonomikë</t>
    </r>
  </si>
  <si>
    <t>Kosto totale e produktit 84</t>
  </si>
  <si>
    <t>Produkti 85</t>
  </si>
  <si>
    <t>Supervizion punimesh Sistemim asfaltim rruga Gjinar - Elbasan  (shtese kontrate)</t>
  </si>
  <si>
    <t>M062722</t>
  </si>
  <si>
    <t>Çertifikim i punimeve te kryera ne objektin: Sistemim asfaltim rruga Gjinar - Elbasan  (shtese kontrate)</t>
  </si>
  <si>
    <r>
      <t xml:space="preserve">Detajimi i Kostos Totale të </t>
    </r>
    <r>
      <rPr>
        <b/>
        <sz val="10"/>
        <color rgb="FFFF0000"/>
        <rFont val="Garamond"/>
        <family val="1"/>
      </rPr>
      <t xml:space="preserve">Produktit 85 </t>
    </r>
    <r>
      <rPr>
        <b/>
        <sz val="10"/>
        <color theme="1"/>
        <rFont val="Garamond"/>
        <family val="1"/>
      </rPr>
      <t>sipas Artikujve Ekonomikë</t>
    </r>
  </si>
  <si>
    <t>Kosto totale e produktit 85</t>
  </si>
  <si>
    <t>Produkti 86</t>
  </si>
  <si>
    <t xml:space="preserve">Supervizion punimesh Ndertim i by Pass Plepa -Kavaje- Rrogozhine Loti 10 shtese punimesh </t>
  </si>
  <si>
    <t>M063723</t>
  </si>
  <si>
    <t xml:space="preserve">Çertifikim i punimeve te kryera ne objektin: Ndertim i by Pass Plepa -Kavaje- Rrogozhine Loti 10 shtese punimesh </t>
  </si>
  <si>
    <r>
      <t xml:space="preserve">Detajimi i Kostos Totale të </t>
    </r>
    <r>
      <rPr>
        <b/>
        <sz val="10"/>
        <color rgb="FFFF0000"/>
        <rFont val="Garamond"/>
        <family val="1"/>
      </rPr>
      <t xml:space="preserve">Produktit 86 </t>
    </r>
    <r>
      <rPr>
        <b/>
        <sz val="10"/>
        <color theme="1"/>
        <rFont val="Garamond"/>
        <family val="1"/>
      </rPr>
      <t>sipas Artikujve Ekonomikë</t>
    </r>
  </si>
  <si>
    <t>Kosto totale e produktit 86</t>
  </si>
  <si>
    <t>Produkti 87</t>
  </si>
  <si>
    <t xml:space="preserve">Supervizion punimesh Ndertim rruga Kardhiq - Delvine,   Loti 1 shtese punimesh </t>
  </si>
  <si>
    <t>M062186</t>
  </si>
  <si>
    <t>Çertifikim i punimeve te kryera ne objektin: Ndertim rruga Kardhiq - Delvine,   Loti 1 shtese punimesh</t>
  </si>
  <si>
    <r>
      <t xml:space="preserve">Detajimi i Kostos Totale të </t>
    </r>
    <r>
      <rPr>
        <b/>
        <sz val="10"/>
        <color rgb="FFFF0000"/>
        <rFont val="Garamond"/>
        <family val="1"/>
      </rPr>
      <t xml:space="preserve">Produktit 87 </t>
    </r>
    <r>
      <rPr>
        <b/>
        <sz val="10"/>
        <color theme="1"/>
        <rFont val="Garamond"/>
        <family val="1"/>
      </rPr>
      <t>sipas Artikujve Ekonomikë</t>
    </r>
  </si>
  <si>
    <t>Kosto totale e produktit 87</t>
  </si>
  <si>
    <t xml:space="preserve">                       Hartim, studime dhe projektime per projekte te infrastruktures rrugore</t>
  </si>
  <si>
    <t>Produkti 88</t>
  </si>
  <si>
    <t>Studim Projektim Oponencë teknike (K.lidhur)</t>
  </si>
  <si>
    <t>M060526</t>
  </si>
  <si>
    <t>Miratimi i projekteve te reja  me vlere mbi 100 milion nga Instituti i Transportit para zbatimit te tyre.</t>
  </si>
  <si>
    <r>
      <t xml:space="preserve">Detajimi i Kostos Totale të </t>
    </r>
    <r>
      <rPr>
        <b/>
        <sz val="10"/>
        <color rgb="FFFF0000"/>
        <rFont val="Garamond"/>
        <family val="1"/>
      </rPr>
      <t xml:space="preserve">Produktit 88 </t>
    </r>
    <r>
      <rPr>
        <b/>
        <sz val="10"/>
        <color theme="1"/>
        <rFont val="Garamond"/>
        <family val="1"/>
      </rPr>
      <t>sipas Artikujve Ekonomikë</t>
    </r>
  </si>
  <si>
    <t>Kosto totale e produktit 88</t>
  </si>
  <si>
    <t>Produkti 89</t>
  </si>
  <si>
    <t xml:space="preserve">Studim projektim i aksit rrugor Gjirokastër - Libohovë - Poliçan - Zagori </t>
  </si>
  <si>
    <t>M063555</t>
  </si>
  <si>
    <t xml:space="preserve">Hartimi i studim projektimit per ndertimin e aksit Gjirokastër - Libohovë - Poliçan - Zagori </t>
  </si>
  <si>
    <r>
      <t xml:space="preserve">Detajimi i Kostos Totale të </t>
    </r>
    <r>
      <rPr>
        <b/>
        <sz val="10"/>
        <color rgb="FFFF0000"/>
        <rFont val="Garamond"/>
        <family val="1"/>
      </rPr>
      <t xml:space="preserve">Produktit 89 </t>
    </r>
    <r>
      <rPr>
        <b/>
        <sz val="10"/>
        <color theme="1"/>
        <rFont val="Garamond"/>
        <family val="1"/>
      </rPr>
      <t>sipas Artikujve Ekonomikë</t>
    </r>
  </si>
  <si>
    <t>Kosto totale e produktit 89</t>
  </si>
  <si>
    <t>Produkti 90</t>
  </si>
  <si>
    <t xml:space="preserve">Studim projektim Plotesimi i By Pass Shkodër si pjese e koridorit Veri-Jug dhe lidhja me qytetin. </t>
  </si>
  <si>
    <t>M063559</t>
  </si>
  <si>
    <t>Hartimi i studim projektimit per  objektin  Plotesimi i By Pass Shkodër si pjese e koridorit Veri-Jug dhe lidhja me qytetin.</t>
  </si>
  <si>
    <r>
      <t xml:space="preserve">Detajimi i Kostos Totale të </t>
    </r>
    <r>
      <rPr>
        <b/>
        <sz val="10"/>
        <color rgb="FFFF0000"/>
        <rFont val="Garamond"/>
        <family val="1"/>
      </rPr>
      <t xml:space="preserve">Produktit 91 </t>
    </r>
    <r>
      <rPr>
        <b/>
        <sz val="10"/>
        <color theme="1"/>
        <rFont val="Garamond"/>
        <family val="1"/>
      </rPr>
      <t>sipas Artikujve Ekonomikë</t>
    </r>
  </si>
  <si>
    <t>Kosto totale e produktit 91</t>
  </si>
  <si>
    <t>Produkti 92</t>
  </si>
  <si>
    <t xml:space="preserve">Studim projektim, rishikim i punimeve te mbetura ne aksin rrugor Elbasan - Gjinar </t>
  </si>
  <si>
    <t>M064234</t>
  </si>
  <si>
    <t xml:space="preserve">Hartimi i studim projektimit per rishikimin e punimeve te mbetura ne aksin rrugor Elbasan - Gjinar </t>
  </si>
  <si>
    <r>
      <t xml:space="preserve">Detajimi i Kostos Totale të </t>
    </r>
    <r>
      <rPr>
        <b/>
        <sz val="10"/>
        <color rgb="FFFF0000"/>
        <rFont val="Garamond"/>
        <family val="1"/>
      </rPr>
      <t xml:space="preserve">Produktit 92 </t>
    </r>
    <r>
      <rPr>
        <b/>
        <sz val="10"/>
        <color theme="1"/>
        <rFont val="Garamond"/>
        <family val="1"/>
      </rPr>
      <t>sipas Artikujve Ekonomikë</t>
    </r>
  </si>
  <si>
    <t>Kosto totale e produktit 92</t>
  </si>
  <si>
    <t>Produkti 93</t>
  </si>
  <si>
    <t>Studim Projektim i Urave te Leklit, Dragotit, Ura e Vores, Tapizes, Ura e Drojes, Zemblake , rikonstruksioni i ures se Kaludhit dhe nyja ne disnivel ne Bushnesh dhe ura lidhese e rrugeve Levan- Tepelene me Dragot - Tepelene</t>
  </si>
  <si>
    <t>M064231</t>
  </si>
  <si>
    <t>Studim projektim I Rikonstruksion i disa urave</t>
  </si>
  <si>
    <r>
      <t xml:space="preserve">Detajimi i Kostos Totale të </t>
    </r>
    <r>
      <rPr>
        <b/>
        <sz val="10"/>
        <color rgb="FFFF0000"/>
        <rFont val="Garamond"/>
        <family val="1"/>
      </rPr>
      <t xml:space="preserve">Produktit 93 </t>
    </r>
    <r>
      <rPr>
        <b/>
        <sz val="10"/>
        <color theme="1"/>
        <rFont val="Garamond"/>
        <family val="1"/>
      </rPr>
      <t>sipas Artikujve Ekonomikë</t>
    </r>
  </si>
  <si>
    <t>Kosto totale e produktit 93</t>
  </si>
  <si>
    <t>Produkti 94</t>
  </si>
  <si>
    <t xml:space="preserve">Studim Projekti , rishikim i projektit per segmentin rrugore te vazhdimit te unazes se madhe Tirane nga sheshi Shqiponja-Bulevardi I ri. </t>
  </si>
  <si>
    <t>M064232</t>
  </si>
  <si>
    <t>Rishikim i projektit per segmentin rrugore te vazhdimit te unazes se madhe Tirane nga sheshi Shqiponja-Bulevardi I ri</t>
  </si>
  <si>
    <r>
      <t xml:space="preserve">Detajimi i Kostos Totale të </t>
    </r>
    <r>
      <rPr>
        <b/>
        <sz val="10"/>
        <color rgb="FFFF0000"/>
        <rFont val="Garamond"/>
        <family val="1"/>
      </rPr>
      <t xml:space="preserve">Produktit 94 </t>
    </r>
    <r>
      <rPr>
        <b/>
        <sz val="10"/>
        <color theme="1"/>
        <rFont val="Garamond"/>
        <family val="1"/>
      </rPr>
      <t>sipas Artikujve Ekonomikë</t>
    </r>
  </si>
  <si>
    <t>Kosto totale e produktit 94</t>
  </si>
  <si>
    <t>Produkti 95</t>
  </si>
  <si>
    <t>Studim projektizbatimi vazhdimi I rruges Kardhiq - Delvine nga fshati Shijan (perfundimi I Lotit 2) deri tek Ura e Gajdarit, lidhja me qytetin e Delvines dhe rishikimi I projektzbatimit te Lotit 7 (tuneli), ne aksin rrugor Kradhiq - Delvine.</t>
  </si>
  <si>
    <t>M064244</t>
  </si>
  <si>
    <t>Hartim i projektit  per Tunelin (Loti 7) dhe Projekt zbatimi i sinjalistikes e sigurise rrugore (loti 8) ne aksin rrugor Kardhiq - Delvine</t>
  </si>
  <si>
    <r>
      <t xml:space="preserve">Detajimi i Kostos Totale të </t>
    </r>
    <r>
      <rPr>
        <b/>
        <sz val="10"/>
        <color rgb="FFFF0000"/>
        <rFont val="Garamond"/>
        <family val="1"/>
      </rPr>
      <t xml:space="preserve">Produktit 95 </t>
    </r>
    <r>
      <rPr>
        <b/>
        <sz val="10"/>
        <color theme="1"/>
        <rFont val="Garamond"/>
        <family val="1"/>
      </rPr>
      <t>sipas Artikujve Ekonomikë</t>
    </r>
  </si>
  <si>
    <t>Kosto totale e produktit 95</t>
  </si>
  <si>
    <t>Produkti 96</t>
  </si>
  <si>
    <t xml:space="preserve">Studim Projektim mbikalimi TEG </t>
  </si>
  <si>
    <t>M064233</t>
  </si>
  <si>
    <t>Hartim i projektit  per ndertimin e mbikalimit TEG.</t>
  </si>
  <si>
    <r>
      <t xml:space="preserve">Detajimi i Kostos Totale të </t>
    </r>
    <r>
      <rPr>
        <b/>
        <sz val="10"/>
        <color rgb="FFFF0000"/>
        <rFont val="Garamond"/>
        <family val="1"/>
      </rPr>
      <t xml:space="preserve">Produktit 96 </t>
    </r>
    <r>
      <rPr>
        <b/>
        <sz val="10"/>
        <color theme="1"/>
        <rFont val="Garamond"/>
        <family val="1"/>
      </rPr>
      <t>sipas Artikujve Ekonomikë</t>
    </r>
  </si>
  <si>
    <t>Kosto totale e produktit 96</t>
  </si>
  <si>
    <t>Produkti 97</t>
  </si>
  <si>
    <t>Studim Projektim rehabilitim I aksit rrugor Kthesa Bylis - Fratar -  (lidhja me rrugen e re Levan-Tepelene).</t>
  </si>
  <si>
    <t>18BT209</t>
  </si>
  <si>
    <t>Hartim i projektit  per rehabilitim</t>
  </si>
  <si>
    <r>
      <t xml:space="preserve">Detajimi i Kostos Totale të </t>
    </r>
    <r>
      <rPr>
        <b/>
        <sz val="10"/>
        <color rgb="FFFF0000"/>
        <rFont val="Garamond"/>
        <family val="1"/>
      </rPr>
      <t xml:space="preserve">Produktit 97 </t>
    </r>
    <r>
      <rPr>
        <b/>
        <sz val="10"/>
        <color theme="1"/>
        <rFont val="Garamond"/>
        <family val="1"/>
      </rPr>
      <t>sipas Artikujve Ekonomikë</t>
    </r>
  </si>
  <si>
    <t>Kosto totale e produktit 97</t>
  </si>
  <si>
    <t>Produkti 98</t>
  </si>
  <si>
    <t xml:space="preserve">Studim projektim, rehabilitim dhe masa inxhinierike rruga e Spillese. </t>
  </si>
  <si>
    <t>18BT210</t>
  </si>
  <si>
    <t>Hartim i projektit  per rehabilitim dhe masa inxhinierike</t>
  </si>
  <si>
    <r>
      <t xml:space="preserve">Detajimi i Kostos Totale të </t>
    </r>
    <r>
      <rPr>
        <b/>
        <sz val="10"/>
        <color rgb="FFFF0000"/>
        <rFont val="Garamond"/>
        <family val="1"/>
      </rPr>
      <t xml:space="preserve">Produktit 98 </t>
    </r>
    <r>
      <rPr>
        <b/>
        <sz val="10"/>
        <color theme="1"/>
        <rFont val="Garamond"/>
        <family val="1"/>
      </rPr>
      <t>sipas Artikujve Ekonomikë</t>
    </r>
  </si>
  <si>
    <t>Kosto totale e produktit 98</t>
  </si>
  <si>
    <t>Produkti 99</t>
  </si>
  <si>
    <t>Studim projektim e masa inxhinierike, Ura e Viroit- Gjirokaster</t>
  </si>
  <si>
    <t>18BT211</t>
  </si>
  <si>
    <t>Hartim i projektit per  masa inxhinierike</t>
  </si>
  <si>
    <r>
      <t xml:space="preserve">Detajimi i Kostos Totale të </t>
    </r>
    <r>
      <rPr>
        <b/>
        <sz val="10"/>
        <color rgb="FFFF0000"/>
        <rFont val="Garamond"/>
        <family val="1"/>
      </rPr>
      <t xml:space="preserve">Produktit 99 </t>
    </r>
    <r>
      <rPr>
        <b/>
        <sz val="10"/>
        <color theme="1"/>
        <rFont val="Garamond"/>
        <family val="1"/>
      </rPr>
      <t>sipas Artikujve Ekonomikë</t>
    </r>
  </si>
  <si>
    <t>Kosto totale e produktit 99</t>
  </si>
  <si>
    <t>Produkti 100</t>
  </si>
  <si>
    <t>Studim projektim I aksit te vjeter  K/Patosit - Ballsh - Bylis</t>
  </si>
  <si>
    <t>18BT212</t>
  </si>
  <si>
    <t>Hartim i projektit dhe studim fizibiliteti per aksin e vjeter K/Patosit - Ballsh - Bylis.</t>
  </si>
  <si>
    <r>
      <t xml:space="preserve">Detajimi i Kostos Totale të </t>
    </r>
    <r>
      <rPr>
        <b/>
        <sz val="10"/>
        <color rgb="FFFF0000"/>
        <rFont val="Garamond"/>
        <family val="1"/>
      </rPr>
      <t xml:space="preserve">Produktit 100 </t>
    </r>
    <r>
      <rPr>
        <b/>
        <sz val="10"/>
        <color theme="1"/>
        <rFont val="Garamond"/>
        <family val="1"/>
      </rPr>
      <t>sipas Artikujve Ekonomikë</t>
    </r>
  </si>
  <si>
    <t>Kosto totale e produktit 100</t>
  </si>
  <si>
    <t>Produkti 101</t>
  </si>
  <si>
    <t>Studim projektim rikuakifikim i Unazes lindore per lotet 4,5,6</t>
  </si>
  <si>
    <t>18BT213</t>
  </si>
  <si>
    <t>Hartim i projektit per rikualifikimin e Unazes lindore per lotet 4,5,6</t>
  </si>
  <si>
    <r>
      <t xml:space="preserve">Detajimi i Kostos Totale të </t>
    </r>
    <r>
      <rPr>
        <b/>
        <sz val="10"/>
        <color rgb="FFFF0000"/>
        <rFont val="Garamond"/>
        <family val="1"/>
      </rPr>
      <t xml:space="preserve">Produktit 101 </t>
    </r>
    <r>
      <rPr>
        <b/>
        <sz val="10"/>
        <color theme="1"/>
        <rFont val="Garamond"/>
        <family val="1"/>
      </rPr>
      <t>sipas Artikujve Ekonomikë</t>
    </r>
  </si>
  <si>
    <t>Kosto totale e produktit 101</t>
  </si>
  <si>
    <t>Produkti 102</t>
  </si>
  <si>
    <t>Studim Fizibiliteti për Qendrën e monitorimit dhe kontrollit të trafikut rrugor</t>
  </si>
  <si>
    <t>Hartimi I studimit te fizibikitetit per ngritjen e Qendres se Monitorimit dhe Kontrollit te trafikut rrugor.</t>
  </si>
  <si>
    <r>
      <t xml:space="preserve">Detajimi i Kostos Totale të </t>
    </r>
    <r>
      <rPr>
        <b/>
        <sz val="10"/>
        <color rgb="FFFF0000"/>
        <rFont val="Garamond"/>
        <family val="1"/>
      </rPr>
      <t xml:space="preserve">Produktit 102 </t>
    </r>
    <r>
      <rPr>
        <b/>
        <sz val="10"/>
        <color theme="1"/>
        <rFont val="Garamond"/>
        <family val="1"/>
      </rPr>
      <t>sipas Artikujve Ekonomikë</t>
    </r>
  </si>
  <si>
    <t>Kosto totale e produktit 102</t>
  </si>
  <si>
    <t>Produkti 103</t>
  </si>
  <si>
    <t>Studim projektim rruga Kardhiq - Delvinë Loti 8 (rishikimi dhe plotësimi i sinjalistikës nga Loti 1 deri në Lotin 7) dhe ndërtimi i rrugës lidhëse Shijan - Ura e Gajdarit dhe rehabilitimi i segmentit rrugor Shijan - Delvinë.</t>
  </si>
  <si>
    <t>Rishikimi dhe plotesimi  i Projekt te  sinjalistikes e sigurise rrugore (loti 1-loti 7)) ne aksin rrugor Kardhiq - Delvine.</t>
  </si>
  <si>
    <r>
      <t xml:space="preserve">Detajimi i Kostos Totale të </t>
    </r>
    <r>
      <rPr>
        <b/>
        <sz val="10"/>
        <color rgb="FFFF0000"/>
        <rFont val="Garamond"/>
        <family val="1"/>
      </rPr>
      <t xml:space="preserve">Produktit103 </t>
    </r>
    <r>
      <rPr>
        <b/>
        <sz val="10"/>
        <color theme="1"/>
        <rFont val="Garamond"/>
        <family val="1"/>
      </rPr>
      <t>sipas Artikujve Ekonomikë</t>
    </r>
  </si>
  <si>
    <t>Kosto totale e produktit 103</t>
  </si>
  <si>
    <t>Produkti 104</t>
  </si>
  <si>
    <t>Rikonstruksion i godines se ARRSH-se vazhdimi</t>
  </si>
  <si>
    <t xml:space="preserve">Rikonstruksion godine: Rikonstruksioni total i rrjetit inxhinierik (elektrik, hidraulik dhe rrjeti ethernet fizik/ LAN ) etj. </t>
  </si>
  <si>
    <r>
      <t xml:space="preserve">Detajimi i Kostos Totale të </t>
    </r>
    <r>
      <rPr>
        <b/>
        <sz val="10"/>
        <color rgb="FFFF0000"/>
        <rFont val="Garamond"/>
        <family val="1"/>
      </rPr>
      <t xml:space="preserve">Produktit 104 </t>
    </r>
    <r>
      <rPr>
        <b/>
        <sz val="10"/>
        <color theme="1"/>
        <rFont val="Garamond"/>
        <family val="1"/>
      </rPr>
      <t>sipas Artikujve Ekonomikë</t>
    </r>
  </si>
  <si>
    <t>Kosto totale e produktit 104</t>
  </si>
  <si>
    <t>2. Shpenzimet për projekte investimesh ME FINANCIM TE HUAJA DHE TVSH &amp; K.L</t>
  </si>
  <si>
    <t>RRSMSP/CW/2015/1- Kontrata A (Projekti i Bankes Boterore)                ( KM06100)</t>
  </si>
  <si>
    <t>Mirembajtje akseve te ndryshme rrugore</t>
  </si>
  <si>
    <t>Mirembajtje e 275 km akse rrugore te ndryshme ne Rajonin Verior te vendit.</t>
  </si>
  <si>
    <t xml:space="preserve">Kosto Lokale RRSMSP/CW/2015/1- Kontrata A (Projekti i Bankes Boterore) ( M063727) </t>
  </si>
  <si>
    <t>TVSH dhe T.D, RRSMSP/CW/2015/1- Kontrata A (Projekti i Bankes Boterore) (M063741)</t>
  </si>
  <si>
    <t xml:space="preserve"> RRSMSP/CW/2015/2- Kontrata B (Projekti i Bankes Boterore)                 (KM 06101)</t>
  </si>
  <si>
    <t>Mirembajtje e 286 km akse rrugore te ndryshme ne Rajonin Qendror te vendit.</t>
  </si>
  <si>
    <t>Kosto Lokale RRSMSP/CW/2015/2- Kontrata B (Projekti i Bankes Boterore) (M063728).</t>
  </si>
  <si>
    <t>TVSH dhe T.D, RRSMSP/CW/2015/2- Kontrata B (Projekti i Bankes Boterore) (M063742).</t>
  </si>
  <si>
    <t xml:space="preserve"> RRSMSP/CW/2015/3- Kontrata C (Projekti i Bankes Boterore) (KM06102)</t>
  </si>
  <si>
    <t>Mirembajtje e 419 km akse rrugore te ndryshme ne Rajonin Jugperendimor  te vendit.</t>
  </si>
  <si>
    <r>
      <t xml:space="preserve">Detajimi i Kostos Totale të </t>
    </r>
    <r>
      <rPr>
        <b/>
        <sz val="10"/>
        <color rgb="FFFF0000"/>
        <rFont val="Garamond"/>
        <family val="1"/>
      </rPr>
      <t>Produktit 7</t>
    </r>
    <r>
      <rPr>
        <b/>
        <sz val="10"/>
        <color theme="1"/>
        <rFont val="Garamond"/>
        <family val="1"/>
      </rPr>
      <t xml:space="preserve"> sipas Artikujve Ekonomikë</t>
    </r>
  </si>
  <si>
    <t>Kosto Lokale RRSMSP/CW/2015/3- Kontrata C (Projekti i Bankes Boterore) (M063729).</t>
  </si>
  <si>
    <t xml:space="preserve">TVSH dhe T.D, RRSMSP/CW/2015/3- Kontrata C (Projekti i Bankes Boterore) (M063743). </t>
  </si>
  <si>
    <t xml:space="preserve"> RRSMSP/CW/2015/4- Kontrata D (Projekti i Bankes Boterore)              (KM 06103)</t>
  </si>
  <si>
    <t>Mirembajtje e 350 km akse rrugore te ndryshme ne Rajonin Jugor  te vendit.</t>
  </si>
  <si>
    <t>Kosto Lokale RRSMSP/CW/2015/4- Kontrata D (Projekti i Bankes Boterore) (M063730)</t>
  </si>
  <si>
    <t>TVSH dhe T.D, RRSMSP/CW/2015/4- Kontrata D (Projekti i Bankes Boterore) (M063744).</t>
  </si>
  <si>
    <r>
      <t xml:space="preserve">Detajimi i Kostos Totale të </t>
    </r>
    <r>
      <rPr>
        <b/>
        <sz val="10"/>
        <color rgb="FFFF0000"/>
        <rFont val="Garamond"/>
        <family val="1"/>
      </rPr>
      <t>Produktit 12</t>
    </r>
    <r>
      <rPr>
        <b/>
        <sz val="10"/>
        <color theme="1"/>
        <rFont val="Garamond"/>
        <family val="1"/>
      </rPr>
      <t xml:space="preserve"> sipas Artikujve Ekonomikë</t>
    </r>
  </si>
  <si>
    <t>Konsulenti i Monitorimit (Supervizori) i kontratave te mirembajtjes (Projekti i Bankes Boterore) (KM06104).</t>
  </si>
  <si>
    <t>Çertifikim i punimeve te kryera ne te gjitha kontratat qe financohen nga BB (1330 km).</t>
  </si>
  <si>
    <t>Çertifikim i punimeve te kryera ne te gjitha kontratatat.</t>
  </si>
  <si>
    <r>
      <t xml:space="preserve">Detajimi i Kostos Totale të </t>
    </r>
    <r>
      <rPr>
        <b/>
        <sz val="10"/>
        <color rgb="FFFF0000"/>
        <rFont val="Garamond"/>
        <family val="1"/>
      </rPr>
      <t>Produktit 13</t>
    </r>
    <r>
      <rPr>
        <b/>
        <sz val="10"/>
        <color theme="1"/>
        <rFont val="Garamond"/>
        <family val="1"/>
      </rPr>
      <t xml:space="preserve"> sipas Artikujve Ekonomikë</t>
    </r>
  </si>
  <si>
    <t>Kosto Lokale Konsulenti i Monitorimit (Supervizori) i kontratave te mirembajtjes  (Projekti i Bankes Boterore) (M063731).</t>
  </si>
  <si>
    <r>
      <t xml:space="preserve">Detajimi i Kostos Totale të </t>
    </r>
    <r>
      <rPr>
        <b/>
        <sz val="10"/>
        <color rgb="FFFF0000"/>
        <rFont val="Garamond"/>
        <family val="1"/>
      </rPr>
      <t>Produktit 14</t>
    </r>
    <r>
      <rPr>
        <b/>
        <sz val="10"/>
        <color theme="1"/>
        <rFont val="Garamond"/>
        <family val="1"/>
      </rPr>
      <t xml:space="preserve"> sipas Artikujve Ekonomikë</t>
    </r>
  </si>
  <si>
    <t>TVSH dhe T.D, Konsulenti i Monitorimit (Supervizori) i kontratave te mirembajtjes  (Projekti i Bankes Boterore) (M063745).</t>
  </si>
  <si>
    <t>Asistence Teknike per Sigurine Rrugore( Projekti i Bankes Boterore) (KM06106).</t>
  </si>
  <si>
    <t>Rritja e kapaciteteve te burime njerezore.</t>
  </si>
  <si>
    <t>Rritja e kapaciteteve te burime njerezore nepermjet trajnimeve, pergatitje manualesh, e fushatave te ndergjegjesimit per sigurine rrugore.</t>
  </si>
  <si>
    <t>Kosto Lokale Asistence Teknike per Sigurine Rrugore (Projekti i Bankes Boterore) (M063733)</t>
  </si>
  <si>
    <t>TVSH dhe T.D, Asistence Teknike per Sigurine Rrugore( Projekti i Bankes Boterore) (M063747).</t>
  </si>
  <si>
    <t>Menaxhimi i aseteve rrugore ( Projekti i Bankes Boterore) (KM06121).</t>
  </si>
  <si>
    <t>Ndertimi i Softwerit te menaxhimit te aseteve rrugore.</t>
  </si>
  <si>
    <t>Ndertimi i Softwerit te menaxhimit te aseteve rrugore si dhe ngritkjen e kapaciteteve te burimeve njerezore qe do te menaxhojne kete sistem.</t>
  </si>
  <si>
    <t>Kosto lokale Menaxhimi i aseteve rrugore (Projekti i Bankes Boterore) (M064021)</t>
  </si>
  <si>
    <r>
      <t xml:space="preserve">Detajimi i Kostos Totale të </t>
    </r>
    <r>
      <rPr>
        <b/>
        <sz val="10"/>
        <color rgb="FFFF0000"/>
        <rFont val="Garamond"/>
        <family val="1"/>
      </rPr>
      <t>Produktit 20</t>
    </r>
    <r>
      <rPr>
        <b/>
        <sz val="10"/>
        <color theme="1"/>
        <rFont val="Garamond"/>
        <family val="1"/>
      </rPr>
      <t xml:space="preserve"> sipas Artikujve Ekonomikë</t>
    </r>
  </si>
  <si>
    <t>TVSH dhe Takse doganore Menaxhimi i aseteve rrugore ( Projekti i Bankes Boterore) (M064026).</t>
  </si>
  <si>
    <t>Ndertimi i Softwerit te menaxhimit te aseteve rrugore si dhe ngritjen e kapaciteteve te burimeve njerezore qe do te menaxhojne kete sistem.</t>
  </si>
  <si>
    <r>
      <t xml:space="preserve">Detajimi i Kostos Totale të </t>
    </r>
    <r>
      <rPr>
        <b/>
        <sz val="10"/>
        <color rgb="FFFF0000"/>
        <rFont val="Garamond"/>
        <family val="1"/>
      </rPr>
      <t>Produktit 21</t>
    </r>
    <r>
      <rPr>
        <b/>
        <sz val="10"/>
        <color theme="1"/>
        <rFont val="Garamond"/>
        <family val="1"/>
      </rPr>
      <t xml:space="preserve"> sipas Artikujve Ekonomikë</t>
    </r>
  </si>
  <si>
    <t>Data base e Sigurise rrugore ( Projekti i Bankes Boterore)  (KM06122).</t>
  </si>
  <si>
    <t>Infrastruktur fizike (Data base) per ruajtjen e informacionit</t>
  </si>
  <si>
    <t>Krijimi dhe ngritja e infrastruktures e teknologjise se informacionit per ruajtjen e studimeve lidhur me sigurine rrugore</t>
  </si>
  <si>
    <r>
      <t xml:space="preserve">Detajimi i Kostos Totale të </t>
    </r>
    <r>
      <rPr>
        <b/>
        <sz val="10"/>
        <color rgb="FFFF0000"/>
        <rFont val="Garamond"/>
        <family val="1"/>
      </rPr>
      <t>Produktit 22</t>
    </r>
    <r>
      <rPr>
        <b/>
        <sz val="10"/>
        <color theme="1"/>
        <rFont val="Garamond"/>
        <family val="1"/>
      </rPr>
      <t xml:space="preserve"> sipas Artikujve Ekonomikë</t>
    </r>
  </si>
  <si>
    <t>Kosto lokale Data baze e Sigurisë rrugore (Projekti i Bankes Boterore) (M064022)</t>
  </si>
  <si>
    <r>
      <t xml:space="preserve">Detajimi i Kostos Totale të </t>
    </r>
    <r>
      <rPr>
        <b/>
        <sz val="10"/>
        <color rgb="FFFF0000"/>
        <rFont val="Garamond"/>
        <family val="1"/>
      </rPr>
      <t>Produktit 23</t>
    </r>
    <r>
      <rPr>
        <b/>
        <sz val="10"/>
        <color theme="1"/>
        <rFont val="Garamond"/>
        <family val="1"/>
      </rPr>
      <t xml:space="preserve"> sipas Artikujve Ekonomikë</t>
    </r>
  </si>
  <si>
    <t>TVSH dhe Takse doganore  Data baze e Sigurisë rrugore ( Projekti i Bankes Boterore)(M064027)</t>
  </si>
  <si>
    <r>
      <t xml:space="preserve">Detajimi i Kostos Totale të </t>
    </r>
    <r>
      <rPr>
        <b/>
        <sz val="10"/>
        <color rgb="FFFF0000"/>
        <rFont val="Garamond"/>
        <family val="1"/>
      </rPr>
      <t>Produktit 24</t>
    </r>
    <r>
      <rPr>
        <b/>
        <sz val="10"/>
        <color theme="1"/>
        <rFont val="Garamond"/>
        <family val="1"/>
      </rPr>
      <t xml:space="preserve"> sipas Artikujve Ekonomikë</t>
    </r>
  </si>
  <si>
    <t>Strategjia e transportit &amp; Nihma per programin e investimeve &amp; aktivitete te tjera ( Projekti i Bankes Boterore) (KM06123).</t>
  </si>
  <si>
    <t>Asistence Teknike per politikat e strategjise se transportit</t>
  </si>
  <si>
    <t>Asistencw Teknike per politikat e strategjise se transportit per buxhetimin dhe investimet ne funksion te permirwsimit te infrastruktures se transportit</t>
  </si>
  <si>
    <r>
      <t xml:space="preserve">Detajimi i Kostos Totale të </t>
    </r>
    <r>
      <rPr>
        <b/>
        <sz val="10"/>
        <color rgb="FFFF0000"/>
        <rFont val="Garamond"/>
        <family val="1"/>
      </rPr>
      <t>Produktit 25</t>
    </r>
    <r>
      <rPr>
        <b/>
        <sz val="10"/>
        <color theme="1"/>
        <rFont val="Garamond"/>
        <family val="1"/>
      </rPr>
      <t xml:space="preserve"> sipas Artikujve Ekonomikë</t>
    </r>
  </si>
  <si>
    <t>TVSH dhe Takse doganore Strategjia e transportit &amp; Ndihma per programin e investimeve &amp; Aktivitetet e tjera ( Projekti i Bankes Boterore) (18BT502)</t>
  </si>
  <si>
    <t>Mbeshtetje per programin afatmesem te investimeve dhe mirembajtjes (KM06126).</t>
  </si>
  <si>
    <t>Asistence teknike per programin afatmesem te mirembajtjes dhe investimeve</t>
  </si>
  <si>
    <t>TVSH e T,D mbeshtetja per programin afatmesem te investimeve dhe mirembajtjes. (18BT504)</t>
  </si>
  <si>
    <t>Pajisje per sigurine Rrugore ( Projekti i Bankes Boterore) (KM06135).</t>
  </si>
  <si>
    <t>Blerje pajisjesh ne funksion te permiresimit te sigurise rrugore</t>
  </si>
  <si>
    <t>Blerje pajisjesh per policine rrugore ne funksion te permiresimit te sigurise rrugore</t>
  </si>
  <si>
    <t>Kosto Lokale Pajisje per sigurine Rrugore (Projekti i Bankes Boterore) (M063732).</t>
  </si>
  <si>
    <t>TVSH dhe T.D, Pajisje per sigurine Rrugore( Projekti i Bankes Boterore) (M063746).</t>
  </si>
  <si>
    <t>Perditesimi I planit te Transportit (KM 06131)</t>
  </si>
  <si>
    <t>Asistence teknike per Planin e Transportit</t>
  </si>
  <si>
    <r>
      <t xml:space="preserve">Detajimi i Kostos Totale të </t>
    </r>
    <r>
      <rPr>
        <b/>
        <sz val="10"/>
        <color rgb="FFFF0000"/>
        <rFont val="Garamond"/>
        <family val="1"/>
      </rPr>
      <t>Produktit 32</t>
    </r>
    <r>
      <rPr>
        <b/>
        <sz val="10"/>
        <color theme="1"/>
        <rFont val="Garamond"/>
        <family val="1"/>
      </rPr>
      <t xml:space="preserve"> sipas Artikujve Ekonomikë</t>
    </r>
  </si>
  <si>
    <t>TVSH dhe Takse doganore Perditesimi i planit te Transportit (M064219)</t>
  </si>
  <si>
    <t>Pergatitja e Manualeve te Transportit (KM06132)</t>
  </si>
  <si>
    <t>Asistence teknike per pwrgatitjen e manualeve te transportit</t>
  </si>
  <si>
    <t>TVSH dhe Takse doganore Pergatitja e Manualeve te Transportit (M064220)</t>
  </si>
  <si>
    <t>Asistence teknike per pergatitjen e manualeve te transportit</t>
  </si>
  <si>
    <t>Indipendent Annual Technical and DLI (KM06088)</t>
  </si>
  <si>
    <t>Konsulence Auditimi e pavarur per projektin</t>
  </si>
  <si>
    <t>Auditim teknik I ecurise se projektit dhe permbushjes se treguesve te disbursimit</t>
  </si>
  <si>
    <t xml:space="preserve"> TVSH dhe Takse doganore Indipendent Annual Technical and DLI ( Projekti i Bankes Boterore)(M064029)</t>
  </si>
  <si>
    <t>Njesia e Implementimit ( Konsulentet) RRMSP (Projekti i Bankes Boterore)  (KM06108)</t>
  </si>
  <si>
    <t>Shpenzime per Njesine e Projektit PMT</t>
  </si>
  <si>
    <t>Shpenzime per mirefunksionimin e Njesise se Projektit PMT ne funksion te implementimit te projektit</t>
  </si>
  <si>
    <t>TVSH dhe Takse Doganore Njesia e Implementimit (Konsulentet) te Projektit. (18BT512)</t>
  </si>
  <si>
    <t>Kosto Operacionale - RRMSP  (Projekti i Bankes Boterore) (KM06109).</t>
  </si>
  <si>
    <t>Shpenzime operacionale per funksionin e Njesise se Projektit PMT</t>
  </si>
  <si>
    <r>
      <t xml:space="preserve">Detajimi i Kostos Totale të </t>
    </r>
    <r>
      <rPr>
        <b/>
        <sz val="10"/>
        <color rgb="FFFF0000"/>
        <rFont val="Garamond"/>
        <family val="1"/>
      </rPr>
      <t>Produktit 40</t>
    </r>
    <r>
      <rPr>
        <b/>
        <sz val="10"/>
        <color theme="1"/>
        <rFont val="Garamond"/>
        <family val="1"/>
      </rPr>
      <t xml:space="preserve"> sipas Artikujve Ekonomikë</t>
    </r>
  </si>
  <si>
    <t>TVSH dhe T.D, Kosto Operacionale - RRMSP  (Projekti i Bankes Boterore) (M063749)</t>
  </si>
  <si>
    <t>Ndërtim By Pass i Fierit (Kontrate e Re) (KM06139)</t>
  </si>
  <si>
    <t xml:space="preserve">Ndertim rruge </t>
  </si>
  <si>
    <t>Ndertim rruge tip B</t>
  </si>
  <si>
    <r>
      <t xml:space="preserve">Detajimi i Kostos Totale të </t>
    </r>
    <r>
      <rPr>
        <b/>
        <sz val="10"/>
        <color rgb="FFFF0000"/>
        <rFont val="Garamond"/>
        <family val="1"/>
      </rPr>
      <t>Produktit 42</t>
    </r>
    <r>
      <rPr>
        <b/>
        <sz val="10"/>
        <color theme="1"/>
        <rFont val="Garamond"/>
        <family val="1"/>
      </rPr>
      <t xml:space="preserve"> sipas Artikujve Ekonomikë</t>
    </r>
  </si>
  <si>
    <t>TVSH e T.D. By Pass i Fierit (Kontrate e Re) (M064222)</t>
  </si>
  <si>
    <r>
      <t xml:space="preserve">Detajimi i Kostos Totale të </t>
    </r>
    <r>
      <rPr>
        <b/>
        <sz val="10"/>
        <color rgb="FFFF0000"/>
        <rFont val="Garamond"/>
        <family val="1"/>
      </rPr>
      <t>Produktit 43</t>
    </r>
    <r>
      <rPr>
        <b/>
        <sz val="10"/>
        <color theme="1"/>
        <rFont val="Garamond"/>
        <family val="1"/>
      </rPr>
      <t xml:space="preserve"> sipas Artikujve Ekonomikë</t>
    </r>
  </si>
  <si>
    <t>Kosto Lokale Supervizion  By Pass i Fierit (M063571)</t>
  </si>
  <si>
    <t>Çertifikim i punimeve te kryera ne objekt.</t>
  </si>
  <si>
    <t>Çertifikim i punimeve te kryera ne objektin: By Pass i Fierit</t>
  </si>
  <si>
    <r>
      <t xml:space="preserve">Detajimi i Kostos Totale të </t>
    </r>
    <r>
      <rPr>
        <b/>
        <sz val="10"/>
        <color rgb="FFFF0000"/>
        <rFont val="Garamond"/>
        <family val="1"/>
      </rPr>
      <t>Produktit 44</t>
    </r>
    <r>
      <rPr>
        <b/>
        <sz val="10"/>
        <color theme="1"/>
        <rFont val="Garamond"/>
        <family val="1"/>
      </rPr>
      <t xml:space="preserve"> sipas Artikujve Ekonomikë</t>
    </r>
  </si>
  <si>
    <t>TVSH e T.D. Supervizion By Pass i Fierit (M063573)</t>
  </si>
  <si>
    <r>
      <t xml:space="preserve">Detajimi i Kostos Totale të </t>
    </r>
    <r>
      <rPr>
        <b/>
        <sz val="10"/>
        <color rgb="FFFF0000"/>
        <rFont val="Garamond"/>
        <family val="1"/>
      </rPr>
      <t>Produktit 45</t>
    </r>
    <r>
      <rPr>
        <b/>
        <sz val="10"/>
        <color theme="1"/>
        <rFont val="Garamond"/>
        <family val="1"/>
      </rPr>
      <t xml:space="preserve"> sipas Artikujve Ekonomikë</t>
    </r>
  </si>
  <si>
    <t>Ndërtim By Pass i Vlorës(Kontrate e Re) (KM06140)</t>
  </si>
  <si>
    <t>Ndertim rruge tip C</t>
  </si>
  <si>
    <r>
      <t xml:space="preserve">Detajimi i Kostos Totale të </t>
    </r>
    <r>
      <rPr>
        <b/>
        <sz val="10"/>
        <color rgb="FFFF0000"/>
        <rFont val="Garamond"/>
        <family val="1"/>
      </rPr>
      <t>Produktit 46</t>
    </r>
    <r>
      <rPr>
        <b/>
        <sz val="10"/>
        <color theme="1"/>
        <rFont val="Garamond"/>
        <family val="1"/>
      </rPr>
      <t xml:space="preserve"> sipas Artikujve Ekonomikë</t>
    </r>
  </si>
  <si>
    <t>TVSH e T.D. Ndërtim By Pass i Vlorës (Kontrate e Re) (M064223)</t>
  </si>
  <si>
    <r>
      <t xml:space="preserve">Detajimi i Kostos Totale të </t>
    </r>
    <r>
      <rPr>
        <b/>
        <sz val="10"/>
        <color rgb="FFFF0000"/>
        <rFont val="Garamond"/>
        <family val="1"/>
      </rPr>
      <t>Produktit 47</t>
    </r>
    <r>
      <rPr>
        <b/>
        <sz val="10"/>
        <color theme="1"/>
        <rFont val="Garamond"/>
        <family val="1"/>
      </rPr>
      <t xml:space="preserve"> sipas Artikujve Ekonomikë</t>
    </r>
  </si>
  <si>
    <t>TVSH e T.D. Asistencë Teknike për By - Pass e Fierit dhe te Vlores. (18BT703)</t>
  </si>
  <si>
    <r>
      <t xml:space="preserve">Detajimi i Kostos Totale të </t>
    </r>
    <r>
      <rPr>
        <b/>
        <sz val="10"/>
        <color rgb="FFFF0000"/>
        <rFont val="Garamond"/>
        <family val="1"/>
      </rPr>
      <t>Produktit 48</t>
    </r>
    <r>
      <rPr>
        <b/>
        <sz val="10"/>
        <color theme="1"/>
        <rFont val="Garamond"/>
        <family val="1"/>
      </rPr>
      <t xml:space="preserve"> sipas Artikujve Ekonomikë</t>
    </r>
  </si>
  <si>
    <t>Supervizion Ndërtim By Pass i Vlorës (KM06097)</t>
  </si>
  <si>
    <t>Çertifikim i punimeve te kryera ne objektin: By Pass I Vlorës</t>
  </si>
  <si>
    <r>
      <t xml:space="preserve">Detajimi i Kostos Totale të </t>
    </r>
    <r>
      <rPr>
        <b/>
        <sz val="10"/>
        <color rgb="FFFF0000"/>
        <rFont val="Garamond"/>
        <family val="1"/>
      </rPr>
      <t>Produktit 49</t>
    </r>
    <r>
      <rPr>
        <b/>
        <sz val="10"/>
        <color theme="1"/>
        <rFont val="Garamond"/>
        <family val="1"/>
      </rPr>
      <t xml:space="preserve"> sipas Artikujve Ekonomikë</t>
    </r>
  </si>
  <si>
    <t>TVSH e T.D.Supervizion Ndërtim By Pass i Vlorës (M063676).</t>
  </si>
  <si>
    <r>
      <t xml:space="preserve">Detajimi i Kostos Totale të </t>
    </r>
    <r>
      <rPr>
        <b/>
        <sz val="10"/>
        <color rgb="FFFF0000"/>
        <rFont val="Garamond"/>
        <family val="1"/>
      </rPr>
      <t>Produktit 50</t>
    </r>
    <r>
      <rPr>
        <b/>
        <sz val="10"/>
        <color theme="1"/>
        <rFont val="Garamond"/>
        <family val="1"/>
      </rPr>
      <t xml:space="preserve"> sipas Artikujve Ekonomikë</t>
    </r>
  </si>
  <si>
    <t>TVSH e TD Pajisje për Supervizionin e Ndërtimit të Segmentit Rrugor, By - Pass Vlorës  (M064077).</t>
  </si>
  <si>
    <r>
      <t xml:space="preserve">Detajimi i Kostos Totale të </t>
    </r>
    <r>
      <rPr>
        <b/>
        <sz val="10"/>
        <color rgb="FFFF0000"/>
        <rFont val="Garamond"/>
        <family val="1"/>
      </rPr>
      <t>Produktit 51</t>
    </r>
    <r>
      <rPr>
        <b/>
        <sz val="10"/>
        <color theme="1"/>
        <rFont val="Garamond"/>
        <family val="1"/>
      </rPr>
      <t xml:space="preserve"> sipas Artikujve Ekonomikë</t>
    </r>
  </si>
  <si>
    <t>Ndërtim Segmenti 1, Aksi "Tiranë-Elbasan" (Sauk km 0-Hyrje tuneli i Krrabës km 13) (KM06081).</t>
  </si>
  <si>
    <r>
      <t xml:space="preserve">Detajimi i Kostos Totale të </t>
    </r>
    <r>
      <rPr>
        <b/>
        <sz val="10"/>
        <color rgb="FFFF0000"/>
        <rFont val="Garamond"/>
        <family val="1"/>
      </rPr>
      <t>Produktit 52</t>
    </r>
    <r>
      <rPr>
        <b/>
        <sz val="10"/>
        <color theme="1"/>
        <rFont val="Garamond"/>
        <family val="1"/>
      </rPr>
      <t xml:space="preserve"> sipas Artikujve Ekonomikë</t>
    </r>
  </si>
  <si>
    <t>TVSH e T.D. Ndërtim segmenti 1, aksi Tiranë - Elbasan (Sauk km 0 - Hyrje tuneli i Krrabës km 13) (M062854)</t>
  </si>
  <si>
    <r>
      <t xml:space="preserve">Detajimi i Kostos Totale të </t>
    </r>
    <r>
      <rPr>
        <b/>
        <sz val="10"/>
        <color rgb="FFFF0000"/>
        <rFont val="Garamond"/>
        <family val="1"/>
      </rPr>
      <t>Produktit 53</t>
    </r>
    <r>
      <rPr>
        <b/>
        <sz val="10"/>
        <color theme="1"/>
        <rFont val="Garamond"/>
        <family val="1"/>
      </rPr>
      <t xml:space="preserve"> sipas Artikujve Ekonomikë</t>
    </r>
  </si>
  <si>
    <t>Supervizion dhe Rishikimi i Projektit të Detajuar Segmenti Nr.1, Aksi "Tiranë - Elbasan" (Sauk km 0- Hyrje tuneli i Krrabës km 13) (KM06083)</t>
  </si>
  <si>
    <t>Çertifikim i punimeve te kryera ne objektin: Segmenti Nr.1, Aksi "Tiranë - Elbasan" (Sauk km 0- Hyrje tuneli i Krrabës km 13)</t>
  </si>
  <si>
    <r>
      <t xml:space="preserve">Detajimi i Kostos Totale të </t>
    </r>
    <r>
      <rPr>
        <b/>
        <sz val="10"/>
        <color rgb="FFFF0000"/>
        <rFont val="Garamond"/>
        <family val="1"/>
      </rPr>
      <t>Produktit 54</t>
    </r>
    <r>
      <rPr>
        <b/>
        <sz val="10"/>
        <color theme="1"/>
        <rFont val="Garamond"/>
        <family val="1"/>
      </rPr>
      <t xml:space="preserve"> sipas Artikujve Ekonomikë</t>
    </r>
  </si>
  <si>
    <t>TVSH e T.D. Supervizion dhe Rishikim i projektit të detajuar segmenti 1, aksi Tiranë - Elbasan (Sauk km 0 - Hyrje tuneli i Krrabës km 13) (M062855)</t>
  </si>
  <si>
    <r>
      <t xml:space="preserve">Detajimi i Kostos Totale të </t>
    </r>
    <r>
      <rPr>
        <b/>
        <sz val="10"/>
        <color rgb="FFFF0000"/>
        <rFont val="Garamond"/>
        <family val="1"/>
      </rPr>
      <t>Produktit 55</t>
    </r>
    <r>
      <rPr>
        <b/>
        <sz val="10"/>
        <color theme="1"/>
        <rFont val="Garamond"/>
        <family val="1"/>
      </rPr>
      <t xml:space="preserve"> sipas Artikujve Ekonomikë</t>
    </r>
  </si>
  <si>
    <t>Njesia e Menaxhimit të Projektit "Tiranë Elbasan" (KM06086)</t>
  </si>
  <si>
    <t>Shpenzime per funksionimin e Njesise</t>
  </si>
  <si>
    <t>Shpenzime operative</t>
  </si>
  <si>
    <r>
      <t xml:space="preserve">Detajimi i Kostos Totale të </t>
    </r>
    <r>
      <rPr>
        <b/>
        <sz val="10"/>
        <color rgb="FFFF0000"/>
        <rFont val="Garamond"/>
        <family val="1"/>
      </rPr>
      <t>Produktit 56</t>
    </r>
    <r>
      <rPr>
        <b/>
        <sz val="10"/>
        <color theme="1"/>
        <rFont val="Garamond"/>
        <family val="1"/>
      </rPr>
      <t xml:space="preserve"> sipas Artikujve Ekonomikë</t>
    </r>
  </si>
  <si>
    <t>Kosto Lokale ndërtim tuneli Rruga Tiranë - Elbasan (M062727)</t>
  </si>
  <si>
    <t>Shpenzime per sigurimet shoqerore te Njesise Tirane - Elbasan</t>
  </si>
  <si>
    <r>
      <t xml:space="preserve">Detajimi i Kostos Totale të </t>
    </r>
    <r>
      <rPr>
        <b/>
        <sz val="10"/>
        <color rgb="FFFF0000"/>
        <rFont val="Garamond"/>
        <family val="1"/>
      </rPr>
      <t>Produktit 57</t>
    </r>
    <r>
      <rPr>
        <b/>
        <sz val="10"/>
        <color theme="1"/>
        <rFont val="Garamond"/>
        <family val="1"/>
      </rPr>
      <t xml:space="preserve"> sipas Artikujve Ekonomikë</t>
    </r>
  </si>
  <si>
    <t>Kosto Lokale per auditimin e objektit Tirane - Elbasan (18BT807)</t>
  </si>
  <si>
    <t>Financimi I auditimit te projektit</t>
  </si>
  <si>
    <r>
      <t xml:space="preserve">Detajimi i Kostos Totale të </t>
    </r>
    <r>
      <rPr>
        <b/>
        <sz val="10"/>
        <color rgb="FFFF0000"/>
        <rFont val="Garamond"/>
        <family val="1"/>
      </rPr>
      <t>Produktit 58</t>
    </r>
    <r>
      <rPr>
        <b/>
        <sz val="10"/>
        <color theme="1"/>
        <rFont val="Garamond"/>
        <family val="1"/>
      </rPr>
      <t xml:space="preserve"> sipas Artikujve Ekonomikë</t>
    </r>
  </si>
  <si>
    <t>TVSH  Audit Projekti i rrugës "Tiranë- Elbasan " (M062962)</t>
  </si>
  <si>
    <r>
      <t xml:space="preserve">Detajimi i Kostos Totale të </t>
    </r>
    <r>
      <rPr>
        <b/>
        <sz val="10"/>
        <color rgb="FFFF0000"/>
        <rFont val="Garamond"/>
        <family val="1"/>
      </rPr>
      <t>Produktit 59</t>
    </r>
    <r>
      <rPr>
        <b/>
        <sz val="10"/>
        <color theme="1"/>
        <rFont val="Garamond"/>
        <family val="1"/>
      </rPr>
      <t xml:space="preserve"> sipas Artikujve Ekonomikë</t>
    </r>
  </si>
  <si>
    <t>TVSH e T.D. Kostor operative të Njesisë së Re të Menaxhimit të Projektit. (M062859)</t>
  </si>
  <si>
    <r>
      <t xml:space="preserve">Detajimi i Kostos Totale të </t>
    </r>
    <r>
      <rPr>
        <b/>
        <sz val="10"/>
        <color rgb="FFFF0000"/>
        <rFont val="Garamond"/>
        <family val="1"/>
      </rPr>
      <t>Produktit 60</t>
    </r>
    <r>
      <rPr>
        <b/>
        <sz val="10"/>
        <color theme="1"/>
        <rFont val="Garamond"/>
        <family val="1"/>
      </rPr>
      <t xml:space="preserve"> sipas Artikujve Ekonomikë</t>
    </r>
  </si>
  <si>
    <t>Ndërtim segmenti rrugor Qukës - Qafë Plloçë Loti 1 (KM06111).</t>
  </si>
  <si>
    <r>
      <t xml:space="preserve">Detajimi i Kostos Totale të </t>
    </r>
    <r>
      <rPr>
        <b/>
        <sz val="10"/>
        <color rgb="FFFF0000"/>
        <rFont val="Garamond"/>
        <family val="1"/>
      </rPr>
      <t>Produktit 61</t>
    </r>
    <r>
      <rPr>
        <b/>
        <sz val="10"/>
        <color theme="1"/>
        <rFont val="Garamond"/>
        <family val="1"/>
      </rPr>
      <t xml:space="preserve"> sipas Artikujve Ekonomikë</t>
    </r>
  </si>
  <si>
    <t>TVSH e T.D.Ndërtim segmenti "Qukës-Qafë Plloçë" Loti 1 (M063751).</t>
  </si>
  <si>
    <r>
      <t xml:space="preserve">Detajimi i Kostos Totale të </t>
    </r>
    <r>
      <rPr>
        <b/>
        <sz val="10"/>
        <color rgb="FFFF0000"/>
        <rFont val="Garamond"/>
        <family val="1"/>
      </rPr>
      <t>Produktit 62</t>
    </r>
    <r>
      <rPr>
        <b/>
        <sz val="10"/>
        <color theme="1"/>
        <rFont val="Garamond"/>
        <family val="1"/>
      </rPr>
      <t xml:space="preserve"> sipas Artikujve Ekonomikë</t>
    </r>
  </si>
  <si>
    <t>Ndërtim segmenti rrugor Qukës - Qafë Plloçë Loti 2 (KM06112).</t>
  </si>
  <si>
    <r>
      <t xml:space="preserve">Detajimi i Kostos Totale të </t>
    </r>
    <r>
      <rPr>
        <b/>
        <sz val="10"/>
        <color rgb="FFFF0000"/>
        <rFont val="Garamond"/>
        <family val="1"/>
      </rPr>
      <t>Produktit 63</t>
    </r>
    <r>
      <rPr>
        <b/>
        <sz val="10"/>
        <color theme="1"/>
        <rFont val="Garamond"/>
        <family val="1"/>
      </rPr>
      <t xml:space="preserve"> sipas Artikujve Ekonomikë</t>
    </r>
  </si>
  <si>
    <t>TVSH e T.D.Ndërtim segmenti "Qukës-Qafë Plloçë" Loti 2 (M063752).</t>
  </si>
  <si>
    <r>
      <t xml:space="preserve">Detajimi i Kostos Totale të </t>
    </r>
    <r>
      <rPr>
        <b/>
        <sz val="10"/>
        <color rgb="FFFF0000"/>
        <rFont val="Garamond"/>
        <family val="1"/>
      </rPr>
      <t>Produktit 64</t>
    </r>
    <r>
      <rPr>
        <b/>
        <sz val="10"/>
        <color theme="1"/>
        <rFont val="Garamond"/>
        <family val="1"/>
      </rPr>
      <t xml:space="preserve"> sipas Artikujve Ekonomikë</t>
    </r>
  </si>
  <si>
    <t>Supervizion Ndërtim Segmenti "Qukës -Qafë Plloçë" Loti 1 dhe Loti 2 (KM06113).</t>
  </si>
  <si>
    <t>Çertifikim i punimeve te kryera ne objektin: Ndërtim Segmenti "Qukës -Qafë Plloçë" Loti 1 dhe Loti 2.</t>
  </si>
  <si>
    <r>
      <t xml:space="preserve">Detajimi i Kostos Totale të </t>
    </r>
    <r>
      <rPr>
        <b/>
        <sz val="10"/>
        <color rgb="FFFF0000"/>
        <rFont val="Garamond"/>
        <family val="1"/>
      </rPr>
      <t>Produktit 65</t>
    </r>
    <r>
      <rPr>
        <b/>
        <sz val="10"/>
        <color theme="1"/>
        <rFont val="Garamond"/>
        <family val="1"/>
      </rPr>
      <t xml:space="preserve"> sipas Artikujve Ekonomikë</t>
    </r>
  </si>
  <si>
    <t>TVSH e T.D.Supervizion Punimesh Ndërtim segmenti "Qukës-Qafë Plloçë" Loti 1+Loti 2 (M063753).</t>
  </si>
  <si>
    <r>
      <t xml:space="preserve">Detajimi i Kostos Totale të </t>
    </r>
    <r>
      <rPr>
        <b/>
        <sz val="10"/>
        <color rgb="FFFF0000"/>
        <rFont val="Garamond"/>
        <family val="1"/>
      </rPr>
      <t>Produktit 66</t>
    </r>
    <r>
      <rPr>
        <b/>
        <sz val="10"/>
        <color theme="1"/>
        <rFont val="Garamond"/>
        <family val="1"/>
      </rPr>
      <t xml:space="preserve"> sipas Artikujve Ekonomikë</t>
    </r>
  </si>
  <si>
    <t>Njesia e Menaxhimit të Projektit "Qukës - Qafë Plloçë", financuar nga BIZH, Loti 1 dhe Loti 2 (KM06114)</t>
  </si>
  <si>
    <t>Shpenzimet operative per funksionimin e njesise Qukes - Qafe Plloce Loti 1 dhe Loti 2.</t>
  </si>
  <si>
    <r>
      <t xml:space="preserve">Detajimi i Kostos Totale të </t>
    </r>
    <r>
      <rPr>
        <b/>
        <sz val="10"/>
        <color rgb="FFFF0000"/>
        <rFont val="Garamond"/>
        <family val="1"/>
      </rPr>
      <t>Produktit 67</t>
    </r>
    <r>
      <rPr>
        <b/>
        <sz val="10"/>
        <color theme="1"/>
        <rFont val="Garamond"/>
        <family val="1"/>
      </rPr>
      <t xml:space="preserve"> sipas Artikujve Ekonomikë</t>
    </r>
  </si>
  <si>
    <t>Kosto Lokale për Njësine e menaxhimit te Projektit Qukës - Qafë- Plloçë Loti 1+ Loti 2 (M063737)</t>
  </si>
  <si>
    <t xml:space="preserve">Sigurimet shoqerore per stafin e njesise </t>
  </si>
  <si>
    <r>
      <t xml:space="preserve">Detajimi i Kostos Totale të </t>
    </r>
    <r>
      <rPr>
        <b/>
        <sz val="10"/>
        <color rgb="FFFF0000"/>
        <rFont val="Garamond"/>
        <family val="1"/>
      </rPr>
      <t>Produktit 68</t>
    </r>
    <r>
      <rPr>
        <b/>
        <sz val="10"/>
        <color theme="1"/>
        <rFont val="Garamond"/>
        <family val="1"/>
      </rPr>
      <t xml:space="preserve"> sipas Artikujve Ekonomikë</t>
    </r>
  </si>
  <si>
    <t>TVSH e T.D. Kostor operative të Njësisë së Re të Menaxhimit të Projektit "Qukës-Qafë Plloçë" Loti 1+Loti 2 (M063754)</t>
  </si>
  <si>
    <r>
      <t xml:space="preserve">Detajimi i Kostos Totale të </t>
    </r>
    <r>
      <rPr>
        <b/>
        <sz val="10"/>
        <color rgb="FFFF0000"/>
        <rFont val="Garamond"/>
        <family val="1"/>
      </rPr>
      <t>Produktit 69</t>
    </r>
    <r>
      <rPr>
        <b/>
        <sz val="10"/>
        <color theme="1"/>
        <rFont val="Garamond"/>
        <family val="1"/>
      </rPr>
      <t xml:space="preserve"> sipas Artikujve Ekonomikë</t>
    </r>
  </si>
  <si>
    <t>Audit segmenti rrugor Qukës-Qafë Plloçë Loti 1 &amp; Loti 2 (KM06115)</t>
  </si>
  <si>
    <t>Shpenzime per auditimin e projektit</t>
  </si>
  <si>
    <r>
      <t xml:space="preserve">Detajimi i Kostos Totale të </t>
    </r>
    <r>
      <rPr>
        <b/>
        <sz val="10"/>
        <color rgb="FFFF0000"/>
        <rFont val="Garamond"/>
        <family val="1"/>
      </rPr>
      <t>Produktit 70</t>
    </r>
    <r>
      <rPr>
        <b/>
        <sz val="10"/>
        <color theme="1"/>
        <rFont val="Garamond"/>
        <family val="1"/>
      </rPr>
      <t xml:space="preserve"> sipas Artikujve Ekonomikë</t>
    </r>
  </si>
  <si>
    <t>TVSH  Audit Projekti i rrugës "Qukës-Qafë Plloçë" Loti 1+Loti 2 (M063756).</t>
  </si>
  <si>
    <r>
      <t xml:space="preserve">Detajimi i Kostos Totale të </t>
    </r>
    <r>
      <rPr>
        <b/>
        <sz val="10"/>
        <color rgb="FFFF0000"/>
        <rFont val="Garamond"/>
        <family val="1"/>
      </rPr>
      <t>Produktit 71</t>
    </r>
    <r>
      <rPr>
        <b/>
        <sz val="10"/>
        <color theme="1"/>
        <rFont val="Garamond"/>
        <family val="1"/>
      </rPr>
      <t xml:space="preserve"> sipas Artikujve Ekonomikë</t>
    </r>
  </si>
  <si>
    <t>Ndërtim segmenti rrugor Qukës - Qafë Plloçë Loti 3 (KM06116).</t>
  </si>
  <si>
    <r>
      <t xml:space="preserve">Detajimi i Kostos Totale të </t>
    </r>
    <r>
      <rPr>
        <b/>
        <sz val="10"/>
        <color rgb="FFFF0000"/>
        <rFont val="Garamond"/>
        <family val="1"/>
      </rPr>
      <t>Produktit 72</t>
    </r>
    <r>
      <rPr>
        <b/>
        <sz val="10"/>
        <color theme="1"/>
        <rFont val="Garamond"/>
        <family val="1"/>
      </rPr>
      <t xml:space="preserve"> sipas Artikujve Ekonomikë</t>
    </r>
  </si>
  <si>
    <t>TVSH e T.D.Ndërtim segmenti "Qukës-Qafë Plloçë" Loti 3 (M063757).</t>
  </si>
  <si>
    <r>
      <t xml:space="preserve">Detajimi i Kostos Totale të </t>
    </r>
    <r>
      <rPr>
        <b/>
        <sz val="10"/>
        <color rgb="FFFF0000"/>
        <rFont val="Garamond"/>
        <family val="1"/>
      </rPr>
      <t>Produktit 73</t>
    </r>
    <r>
      <rPr>
        <b/>
        <sz val="10"/>
        <color theme="1"/>
        <rFont val="Garamond"/>
        <family val="1"/>
      </rPr>
      <t xml:space="preserve"> sipas Artikujve Ekonomikë</t>
    </r>
  </si>
  <si>
    <t>Supervizion Ndërtim Segmenti "Qukës -Qafë Plloçë" Loti 3 (KM06117).</t>
  </si>
  <si>
    <r>
      <t xml:space="preserve">Detajimi i Kostos Totale të </t>
    </r>
    <r>
      <rPr>
        <b/>
        <sz val="10"/>
        <color rgb="FFFF0000"/>
        <rFont val="Garamond"/>
        <family val="1"/>
      </rPr>
      <t>Produktit 74</t>
    </r>
    <r>
      <rPr>
        <b/>
        <sz val="10"/>
        <color theme="1"/>
        <rFont val="Garamond"/>
        <family val="1"/>
      </rPr>
      <t xml:space="preserve"> sipas Artikujve Ekonomikë</t>
    </r>
  </si>
  <si>
    <t>TVSH e T.D.Supervizion Punimesh Ndërtim segmenti "Qukës-Qafë Plloçë" Loti 3 (M063759).</t>
  </si>
  <si>
    <r>
      <t xml:space="preserve">Detajimi i Kostos Totale të </t>
    </r>
    <r>
      <rPr>
        <b/>
        <sz val="10"/>
        <color rgb="FFFF0000"/>
        <rFont val="Garamond"/>
        <family val="1"/>
      </rPr>
      <t>Produktit 75</t>
    </r>
    <r>
      <rPr>
        <b/>
        <sz val="10"/>
        <color theme="1"/>
        <rFont val="Garamond"/>
        <family val="1"/>
      </rPr>
      <t xml:space="preserve"> sipas Artikujve Ekonomikë</t>
    </r>
  </si>
  <si>
    <t>Njesia e Menaxhimit të Projektit "Qukës - Qafë Plloçë" financuar nga Fondi Saudit, Loti 3,  (KM06118)</t>
  </si>
  <si>
    <t>Shpenzime operative per funksionimin e Njesise Qukes Qafe Plloce Loti 3.</t>
  </si>
  <si>
    <r>
      <t xml:space="preserve">Detajimi i Kostos Totale të </t>
    </r>
    <r>
      <rPr>
        <b/>
        <sz val="10"/>
        <color rgb="FFFF0000"/>
        <rFont val="Garamond"/>
        <family val="1"/>
      </rPr>
      <t>Produktit 76</t>
    </r>
    <r>
      <rPr>
        <b/>
        <sz val="10"/>
        <color theme="1"/>
        <rFont val="Garamond"/>
        <family val="1"/>
      </rPr>
      <t xml:space="preserve"> sipas Artikujve Ekonomikë</t>
    </r>
  </si>
  <si>
    <t>Kosto Lokale për Njesinë e menaxhimit të Projektit Qukës - Qafë - Plloçë  Loti 3  (M063739)</t>
  </si>
  <si>
    <r>
      <t xml:space="preserve">Detajimi i Kostos Totale të </t>
    </r>
    <r>
      <rPr>
        <b/>
        <sz val="10"/>
        <color rgb="FFFF0000"/>
        <rFont val="Garamond"/>
        <family val="1"/>
      </rPr>
      <t>Produktit 77</t>
    </r>
    <r>
      <rPr>
        <b/>
        <sz val="10"/>
        <color theme="1"/>
        <rFont val="Garamond"/>
        <family val="1"/>
      </rPr>
      <t xml:space="preserve"> sipas Artikujve Ekonomikë</t>
    </r>
  </si>
  <si>
    <t>By Passi Elbasan. (18BU001)</t>
  </si>
  <si>
    <r>
      <t xml:space="preserve">Detajimi i Kostos Totale të </t>
    </r>
    <r>
      <rPr>
        <b/>
        <sz val="10"/>
        <color rgb="FFFF0000"/>
        <rFont val="Garamond"/>
        <family val="1"/>
      </rPr>
      <t>Produktit 78</t>
    </r>
    <r>
      <rPr>
        <b/>
        <sz val="10"/>
        <color theme="1"/>
        <rFont val="Garamond"/>
        <family val="1"/>
      </rPr>
      <t xml:space="preserve"> sipas Artikujve Ekonomikë</t>
    </r>
  </si>
  <si>
    <t>Tvsh By Passi Elbasan. (18BU002)</t>
  </si>
  <si>
    <r>
      <t xml:space="preserve">Detajimi i Kostos Totale të </t>
    </r>
    <r>
      <rPr>
        <b/>
        <sz val="10"/>
        <color rgb="FFFF0000"/>
        <rFont val="Garamond"/>
        <family val="1"/>
      </rPr>
      <t>Produktit 79</t>
    </r>
    <r>
      <rPr>
        <b/>
        <sz val="10"/>
        <color theme="1"/>
        <rFont val="Garamond"/>
        <family val="1"/>
      </rPr>
      <t xml:space="preserve"> sipas Artikujve Ekonomikë</t>
    </r>
  </si>
  <si>
    <t>STUDIME</t>
  </si>
  <si>
    <t>Projektimi i rruges By Pass Elbasan,Dublimi i rruges Milot - Lezhe - Shkoder, rruga Vaqarr - Kavaje ( KM 06099)</t>
  </si>
  <si>
    <t>Hartim projekti</t>
  </si>
  <si>
    <t>Hartim i projektit per rrugen By Pass Elbasan,Dublimi i rruges Milot - Lezhe - Shkoder, rruga Vaqarr - Kavaje</t>
  </si>
  <si>
    <r>
      <t xml:space="preserve">Detajimi i Kostos Totale të </t>
    </r>
    <r>
      <rPr>
        <b/>
        <sz val="10"/>
        <color rgb="FFFF0000"/>
        <rFont val="Garamond"/>
        <family val="1"/>
      </rPr>
      <t>Produktit 80</t>
    </r>
    <r>
      <rPr>
        <b/>
        <sz val="10"/>
        <color theme="1"/>
        <rFont val="Garamond"/>
        <family val="1"/>
      </rPr>
      <t xml:space="preserve"> sipas Artikujve Ekonomikë</t>
    </r>
  </si>
  <si>
    <t>Studim i fizibilitetit te autostrades Adriatiko - Joniane ( GM 06087)</t>
  </si>
  <si>
    <r>
      <t xml:space="preserve">Detajimi i Kostos Totale të </t>
    </r>
    <r>
      <rPr>
        <b/>
        <sz val="10"/>
        <color rgb="FFFF0000"/>
        <rFont val="Garamond"/>
        <family val="1"/>
      </rPr>
      <t>Produktit 81</t>
    </r>
    <r>
      <rPr>
        <b/>
        <sz val="10"/>
        <color theme="1"/>
        <rFont val="Garamond"/>
        <family val="1"/>
      </rPr>
      <t xml:space="preserve"> sipas Artikujve Ekonomikë</t>
    </r>
  </si>
  <si>
    <t>TE NDRYSHME TVSH &amp; KOSTO LOKALE</t>
  </si>
  <si>
    <t>TVSH e T.D. Asistencë Teknike Siguria Rrugore -  IPA (M063117)</t>
  </si>
  <si>
    <t>Mbulimi me TVSH I projektit IPA</t>
  </si>
  <si>
    <t>Kosto Lokale Ndërtim Segmenti Fier (Levan-Tepelenë) (M062959)</t>
  </si>
  <si>
    <t>Ndertim rruge</t>
  </si>
  <si>
    <r>
      <t xml:space="preserve">Detajimi i Kostos Totale të </t>
    </r>
    <r>
      <rPr>
        <b/>
        <sz val="10"/>
        <color rgb="FFFF0000"/>
        <rFont val="Garamond"/>
        <family val="1"/>
      </rPr>
      <t>Produktit 83</t>
    </r>
    <r>
      <rPr>
        <b/>
        <sz val="10"/>
        <color theme="1"/>
        <rFont val="Garamond"/>
        <family val="1"/>
      </rPr>
      <t xml:space="preserve"> sipas Artikujve Ekonomikë</t>
    </r>
  </si>
  <si>
    <t>TVSH e T.D. Ndërtim Rruga  Fier  (Levan) - Tepelenë (M060652)</t>
  </si>
  <si>
    <r>
      <t xml:space="preserve">Detajimi i Kostos Totale të </t>
    </r>
    <r>
      <rPr>
        <b/>
        <sz val="10"/>
        <color rgb="FFFF0000"/>
        <rFont val="Garamond"/>
        <family val="1"/>
      </rPr>
      <t>Produktit 84</t>
    </r>
    <r>
      <rPr>
        <b/>
        <sz val="10"/>
        <color theme="1"/>
        <rFont val="Garamond"/>
        <family val="1"/>
      </rPr>
      <t xml:space="preserve"> sipas Artikujve Ekonomikë</t>
    </r>
  </si>
  <si>
    <t>Kosto Lokale  Supervizion ndërtim segmenti Fier (Levan-Tepelenë)  (M062726)</t>
  </si>
  <si>
    <t xml:space="preserve">Çertifikim i punimeve te kryera ne objektin: Fier (Levan-Tepelenë) </t>
  </si>
  <si>
    <r>
      <t xml:space="preserve">Detajimi i Kostos Totale të </t>
    </r>
    <r>
      <rPr>
        <b/>
        <sz val="10"/>
        <color rgb="FFFF0000"/>
        <rFont val="Garamond"/>
        <family val="1"/>
      </rPr>
      <t>Produktit 85</t>
    </r>
    <r>
      <rPr>
        <b/>
        <sz val="10"/>
        <color theme="1"/>
        <rFont val="Garamond"/>
        <family val="1"/>
      </rPr>
      <t xml:space="preserve"> sipas Artikujve Ekonomikë</t>
    </r>
  </si>
  <si>
    <t>TVSH e T.D. Supervizion Ndërtim Rruga  Fier  (Levan) - Tepelenë.(M062730)</t>
  </si>
  <si>
    <r>
      <t xml:space="preserve">Detajimi i Kostos Totale të </t>
    </r>
    <r>
      <rPr>
        <b/>
        <sz val="10"/>
        <color rgb="FFFF0000"/>
        <rFont val="Garamond"/>
        <family val="1"/>
      </rPr>
      <t>Produktit 86</t>
    </r>
    <r>
      <rPr>
        <b/>
        <sz val="10"/>
        <color theme="1"/>
        <rFont val="Garamond"/>
        <family val="1"/>
      </rPr>
      <t xml:space="preserve"> sipas Artikujve Ekonomikë</t>
    </r>
  </si>
  <si>
    <t>TVSH Asistence teknike per forcimin e kapaciteteve per projektet e partneritetit publik privat (PPP)</t>
  </si>
  <si>
    <t xml:space="preserve">Mbulimi me TVSH I projektit </t>
  </si>
  <si>
    <t>Mbulimi me TVSH I projektit “Partnetitet Publik Privat”</t>
  </si>
  <si>
    <r>
      <t xml:space="preserve">Detajimi i Kostos Totale të </t>
    </r>
    <r>
      <rPr>
        <b/>
        <sz val="10"/>
        <color rgb="FFFF0000"/>
        <rFont val="Garamond"/>
        <family val="1"/>
      </rPr>
      <t>Produktit 87</t>
    </r>
    <r>
      <rPr>
        <b/>
        <sz val="10"/>
        <color theme="1"/>
        <rFont val="Garamond"/>
        <family val="1"/>
      </rPr>
      <t xml:space="preserve"> sipas Artikujve Ekonomikë</t>
    </r>
  </si>
  <si>
    <t>TVSH në zbatim të kontratës EuropeAid/138392/DH/SER/AL/T01 “Rishikimi i dytë 5-vjeçar i Planit Kombëtar të Transportit” (18BU401)</t>
  </si>
  <si>
    <t>Mbulimi me TVSH I projektit “Rishikimi i dytë 5-vjeçar i Planit Kombëtar të Transportit”</t>
  </si>
  <si>
    <r>
      <t xml:space="preserve">Detajimi i Kostos Totale të </t>
    </r>
    <r>
      <rPr>
        <b/>
        <sz val="10"/>
        <color rgb="FFFF0000"/>
        <rFont val="Garamond"/>
        <family val="1"/>
      </rPr>
      <t>Produktit 88</t>
    </r>
    <r>
      <rPr>
        <b/>
        <sz val="10"/>
        <color theme="1"/>
        <rFont val="Garamond"/>
        <family val="1"/>
      </rPr>
      <t xml:space="preserve"> sipas Artikujve Ekonomikë</t>
    </r>
  </si>
  <si>
    <t>*Shenim: Totali i  shpenzimeve sipas Formatit 2 te kostuar me siper, nuk perputhet me tavanet  buxhetore te miratuara me VKM per faze I te PBA 2020-2022, pasi kostimi I paraqitur nga Ministria e Infrastruktures dhe Energjise, per kete program buxhetor, eshte paraqitur ne baze te nevojave reale per shpenzime dhe jo ne perputhje me tavanet buxhetore te miratuara.</t>
  </si>
  <si>
    <t>Emërtimi i Njësisë së Qeverisjes Qendrore</t>
  </si>
  <si>
    <t>MINISTRIA E INFRASTRUKTURES DHE ENERGJISE</t>
  </si>
  <si>
    <t>Kodi i Njësisë së Qeverisjes Qendrore</t>
  </si>
  <si>
    <t>Misioni i Njësisë së Qeverisjes Qendrore</t>
  </si>
  <si>
    <t>Misioni i MIE-se eshte hartimi, zbatimi dhe monitorimi i politikave shteterore, programeve, normave dhe standarteve te percaktuara kombetare, ne funksion te zhvillimit te sektorit te planifikimit dhe zhvillimit urban, ne infrastrukturen rrugore dhe transportin, detare, hekurudhore dhe ajrore, ujesjelles kanalizime, , ne sektorin e telekomunikacionit e sherbimin postar, ne sektorin e energjise,shfrytezimit te burimeve energjike e minerare dhe ne sektorin e industrise, me synim rritjen e vazhdueshme te mireqenies se qytetareve, sigurimin e nje zhvillimi te qendrueshem dhe promovues per investimet private dhe rritjen ekonomike,zhvillimin e hapesires se lire private si dhe krijimin e kushteve per nje konkurrencete drejte ndermjet llojeve te transportit  dhe sistemit te licencimit, duke perdorur burimet e disponueshme me eficence dhe efektivitet.</t>
  </si>
  <si>
    <t>Programet Buxhetore</t>
  </si>
  <si>
    <t>Pershkrimi I Programit</t>
  </si>
  <si>
    <t>Planifikimi, Menaxhimi dhe Administrimi</t>
  </si>
  <si>
    <t>Mbështetje per Energjinë</t>
  </si>
  <si>
    <t>04320</t>
  </si>
  <si>
    <t>Politika e këtij programi konsiston në: zhvillimin e politikave dhe strategjive për zhvillimin e qendrueshem te sektorit te energjisë, ne zbatim te programit dhe prioriteteve te Qeverise, detyrave në zbatim të Traktatit per Krijimin e Komunitetit te Energjise e Direktivave të BE qe konsistojne ne plotësimin e kuadrit ligjor dhe institucional ne sektorin energjetik në përputhje me acquis communautaire; garantimin e një furnizimi të sigurt të ekonomisë me burime energjetike dhe për krijimin e kushteve të përshtatshme për nxitjen e zhvillimit të tregut të gazit natyror për të siguruar një zhvillim të shpejte dhe të qëndrueshëm ekonomik e social të vendit, si dhe për integrimin e vendit në BE; mbrojtjen e mjedisit dhe përdorimin eficent të burimeve natyrore tokësore dhe nëntokësore.</t>
  </si>
  <si>
    <t>Mbështetje për Burimet Natyrore</t>
  </si>
  <si>
    <t>Mbështetje për Industrinë</t>
  </si>
  <si>
    <t>Sigurimi i kushteve per monitorimin e standarteve teknike ne fushen e hidrokarbureve,  minierave dhe industrise, per problemet e sigurise se produkteve/pajisjeve/instalimeve dhe ne teresi veprimtarise industriale ne fushen e nxjerrjes dhe perpunimit si dhe në punimet nëntokësore të veprave hidroenergjetike. Krijimi i kushteve per miradministrimin e kimikateve te trasheguara dhe dy landfilleve ne te cilat jane depozituar mbetjet e rrezikshme si dhe konservimi dhe mbyllja e ish ndermarrjeve industriale ne varesi te MIE-s.</t>
  </si>
  <si>
    <t>Menaxhimi i Mbetjeve Urbane</t>
  </si>
  <si>
    <t>Kompletimi I kuadrit ligjor kombetar dhe Nderkombetar ne fushen e Transportit Detar. Konsolidimi i Drejtorise se pergjithshme Detare me struktura sipas standarteve nderkombetare. Ristrukturimi administrativ i porteve, komercializimi dhe privatizimi i sherbimeve. Rehabilitimi i infrastruktures se porteve. Studim master plane akte ligjore dhe nenligjore.</t>
  </si>
  <si>
    <t xml:space="preserve">Ky program merret me hartimin e politikave zhvilluese të transportit hekurudhor që synojnë përmirësimin e kuadrit ligjor dhe administrativ, në përputhje të plotë me aquise dhe nivelin administrativ rajonal dhe europian në këte sektor, për të mundësuar gjetjen e burime të ndryshme financuese dhe investuese për infrastrukurën dhe mjetet hekurudhore për një tranport malli/udhëtarësh në nivel bashkëkohor për klintët dhe transportuesit vendas dhe të huaj. </t>
  </si>
  <si>
    <t>Transporti Rrugor</t>
  </si>
  <si>
    <t>Ujesjelles-Kanalizime</t>
  </si>
  <si>
    <t>Krijimi i një mjedisi të përshtatshëm ligjor, financiar dhe institucional të fushës së Transportit Ajror, me qëllim për tu integruar në sistemet evropiane të transportit ajror</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</si>
</sst>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 #,##0.00_);_(* \(#,##0.00\);_(* &quot;-&quot;??_);_(@_)"/>
    <numFmt numFmtId="165" formatCode="0.0%"/>
    <numFmt numFmtId="166" formatCode="#,##0.0"/>
    <numFmt numFmtId="167" formatCode="#,##0;[Red]#,##0"/>
    <numFmt numFmtId="168" formatCode="#,##0.000"/>
    <numFmt numFmtId="169" formatCode="_(* #,##0_);_(* \(#,##0\);_(* &quot;-&quot;??_);_(@_)"/>
    <numFmt numFmtId="170" formatCode="_-* #,##0.00_L_e_k_-;\-* #,##0.00_L_e_k_-;_-* &quot;-&quot;??_L_e_k_-;_-@_-"/>
    <numFmt numFmtId="171" formatCode="_-* #,##0_-;\-* #,##0_-;_-* &quot;-&quot;??_-;_-@_-"/>
  </numFmts>
  <fonts count="13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Garamond"/>
      <family val="1"/>
    </font>
    <font>
      <sz val="8"/>
      <color theme="1"/>
      <name val="Garamond"/>
      <family val="1"/>
    </font>
    <font>
      <b/>
      <sz val="9"/>
      <color theme="1"/>
      <name val="Garamond"/>
      <family val="1"/>
    </font>
    <font>
      <i/>
      <sz val="8"/>
      <color theme="1"/>
      <name val="Garamond"/>
      <family val="1"/>
    </font>
    <font>
      <sz val="9"/>
      <color theme="1"/>
      <name val="Garamond"/>
      <family val="1"/>
    </font>
    <font>
      <b/>
      <sz val="8"/>
      <color theme="1"/>
      <name val="Garamond"/>
      <family val="1"/>
    </font>
    <font>
      <sz val="10"/>
      <name val="Arial"/>
      <family val="2"/>
    </font>
    <font>
      <i/>
      <sz val="9"/>
      <color theme="1"/>
      <name val="Garamond"/>
      <family val="1"/>
    </font>
    <font>
      <b/>
      <sz val="10"/>
      <color theme="1"/>
      <name val="Garamond"/>
      <family val="1"/>
    </font>
    <font>
      <b/>
      <sz val="8"/>
      <color rgb="FFFF0000"/>
      <name val="Garamond"/>
      <family val="1"/>
    </font>
    <font>
      <b/>
      <i/>
      <sz val="9"/>
      <color rgb="FFFF0000"/>
      <name val="Garamond"/>
      <family val="1"/>
    </font>
    <font>
      <b/>
      <sz val="9"/>
      <color rgb="FFFF0000"/>
      <name val="Garamond"/>
      <family val="1"/>
    </font>
    <font>
      <b/>
      <sz val="11"/>
      <color rgb="FFFF0000"/>
      <name val="Calibri"/>
      <family val="2"/>
      <scheme val="minor"/>
    </font>
    <font>
      <sz val="12"/>
      <color theme="1"/>
      <name val="Calibri"/>
      <family val="2"/>
      <scheme val="minor"/>
    </font>
    <font>
      <sz val="8"/>
      <color rgb="FFFF0000"/>
      <name val="Garamond"/>
      <family val="1"/>
    </font>
    <font>
      <sz val="8"/>
      <name val="Garamond"/>
      <family val="1"/>
    </font>
    <font>
      <sz val="8"/>
      <color theme="1"/>
      <name val="Garamond"/>
      <family val="1"/>
      <charset val="238"/>
    </font>
    <font>
      <b/>
      <i/>
      <sz val="8"/>
      <color theme="1"/>
      <name val="Garamond"/>
      <family val="1"/>
      <charset val="238"/>
    </font>
    <font>
      <b/>
      <sz val="12"/>
      <color theme="1"/>
      <name val="Garamond"/>
      <family val="1"/>
      <charset val="238"/>
    </font>
    <font>
      <sz val="12"/>
      <color theme="1"/>
      <name val="Garamond"/>
      <family val="1"/>
      <charset val="238"/>
    </font>
    <font>
      <sz val="12"/>
      <color theme="1"/>
      <name val="Times New Roman"/>
      <family val="1"/>
    </font>
    <font>
      <sz val="11"/>
      <name val="Arial Narrow"/>
      <family val="2"/>
      <charset val="238"/>
    </font>
    <font>
      <b/>
      <sz val="11"/>
      <color theme="1"/>
      <name val="Arial Narrow"/>
      <family val="2"/>
      <charset val="238"/>
    </font>
    <font>
      <b/>
      <sz val="11"/>
      <color rgb="FFFF0000"/>
      <name val="Arial Narrow"/>
      <family val="2"/>
      <charset val="238"/>
    </font>
    <font>
      <sz val="11"/>
      <color theme="1"/>
      <name val="Arial Narrow"/>
      <family val="2"/>
      <charset val="238"/>
    </font>
    <font>
      <i/>
      <sz val="11"/>
      <color theme="1"/>
      <name val="Arial Narrow"/>
      <family val="2"/>
      <charset val="238"/>
    </font>
    <font>
      <b/>
      <sz val="11"/>
      <name val="Arial Narrow"/>
      <family val="2"/>
      <charset val="238"/>
    </font>
    <font>
      <b/>
      <sz val="10"/>
      <color theme="1"/>
      <name val="Arial Narrow"/>
      <family val="2"/>
      <charset val="238"/>
    </font>
    <font>
      <sz val="9"/>
      <color theme="1"/>
      <name val="Arial Narrow"/>
      <family val="2"/>
      <charset val="238"/>
    </font>
    <font>
      <sz val="10"/>
      <color theme="1"/>
      <name val="Arial Narrow"/>
      <family val="2"/>
      <charset val="238"/>
    </font>
    <font>
      <b/>
      <sz val="9"/>
      <color theme="1"/>
      <name val="Arial Narrow"/>
      <family val="2"/>
      <charset val="238"/>
    </font>
    <font>
      <b/>
      <sz val="8"/>
      <color theme="1"/>
      <name val="Arial Narrow"/>
      <family val="2"/>
      <charset val="238"/>
    </font>
    <font>
      <sz val="8"/>
      <color theme="1"/>
      <name val="Arial Narrow"/>
      <family val="2"/>
      <charset val="238"/>
    </font>
    <font>
      <sz val="10"/>
      <name val="Arial"/>
    </font>
    <font>
      <b/>
      <sz val="9"/>
      <color theme="1"/>
      <name val="Garamond"/>
      <family val="1"/>
      <charset val="238"/>
    </font>
    <font>
      <b/>
      <i/>
      <sz val="8"/>
      <color theme="1"/>
      <name val="Garamond"/>
      <family val="1"/>
    </font>
    <font>
      <b/>
      <sz val="8"/>
      <color theme="1"/>
      <name val="Garamond"/>
      <family val="1"/>
      <charset val="238"/>
    </font>
    <font>
      <b/>
      <sz val="8"/>
      <name val="Garamond"/>
      <family val="1"/>
    </font>
    <font>
      <sz val="9"/>
      <name val="Garamond"/>
      <family val="1"/>
    </font>
    <font>
      <b/>
      <sz val="8"/>
      <color rgb="FFFF0000"/>
      <name val="Garamond"/>
      <family val="1"/>
      <charset val="238"/>
    </font>
    <font>
      <sz val="10"/>
      <name val="Arial"/>
      <family val="2"/>
      <charset val="238"/>
    </font>
    <font>
      <b/>
      <i/>
      <sz val="12"/>
      <color rgb="FFFF0000"/>
      <name val="Arial Narrow"/>
      <family val="2"/>
      <charset val="238"/>
    </font>
    <font>
      <b/>
      <sz val="12"/>
      <color rgb="FFFF0000"/>
      <name val="Arial Narrow"/>
      <family val="2"/>
      <charset val="238"/>
    </font>
    <font>
      <sz val="12"/>
      <color theme="1"/>
      <name val="Arial Narrow"/>
      <family val="2"/>
      <charset val="238"/>
    </font>
    <font>
      <b/>
      <sz val="12"/>
      <color theme="1"/>
      <name val="Arial Narrow"/>
      <family val="2"/>
      <charset val="238"/>
    </font>
    <font>
      <i/>
      <sz val="12"/>
      <color theme="1"/>
      <name val="Arial Narrow"/>
      <family val="2"/>
      <charset val="238"/>
    </font>
    <font>
      <sz val="12"/>
      <name val="Arial Narrow"/>
      <family val="2"/>
      <charset val="238"/>
    </font>
    <font>
      <b/>
      <sz val="12"/>
      <name val="Arial Narrow"/>
      <family val="2"/>
      <charset val="238"/>
    </font>
    <font>
      <i/>
      <sz val="12"/>
      <name val="Arial Narrow"/>
      <family val="2"/>
      <charset val="238"/>
    </font>
    <font>
      <b/>
      <sz val="12"/>
      <name val="Garamond"/>
      <family val="1"/>
      <charset val="238"/>
    </font>
    <font>
      <b/>
      <sz val="9"/>
      <color indexed="81"/>
      <name val="Tahoma"/>
      <family val="2"/>
      <charset val="238"/>
    </font>
    <font>
      <sz val="9"/>
      <color indexed="81"/>
      <name val="Tahoma"/>
      <family val="2"/>
      <charset val="238"/>
    </font>
    <font>
      <sz val="8"/>
      <color theme="1"/>
      <name val="Calibri"/>
      <family val="2"/>
      <scheme val="minor"/>
    </font>
    <font>
      <sz val="8"/>
      <color theme="1"/>
      <name val="Times New Roman"/>
      <family val="1"/>
    </font>
    <font>
      <sz val="12"/>
      <color rgb="FF000000"/>
      <name val="Garamond"/>
      <family val="1"/>
    </font>
    <font>
      <sz val="9"/>
      <color rgb="FF000000"/>
      <name val="Garamond"/>
      <family val="1"/>
    </font>
    <font>
      <sz val="9"/>
      <color rgb="FF000000"/>
      <name val="Garamond"/>
      <family val="1"/>
      <charset val="238"/>
    </font>
    <font>
      <sz val="10"/>
      <color rgb="FF000000"/>
      <name val="Garamond"/>
      <family val="1"/>
      <charset val="238"/>
    </font>
    <font>
      <b/>
      <sz val="8"/>
      <color rgb="FFFF0000"/>
      <name val="Arial Narrow"/>
      <family val="2"/>
      <charset val="238"/>
    </font>
    <font>
      <i/>
      <sz val="9"/>
      <color theme="1"/>
      <name val="Arial Narrow"/>
      <family val="2"/>
      <charset val="238"/>
    </font>
    <font>
      <b/>
      <i/>
      <sz val="9"/>
      <color rgb="FFFF0000"/>
      <name val="Arial Narrow"/>
      <family val="2"/>
      <charset val="238"/>
    </font>
    <font>
      <sz val="11"/>
      <color rgb="FF222222"/>
      <name val="Arial Narrow"/>
      <family val="2"/>
      <charset val="238"/>
    </font>
    <font>
      <b/>
      <sz val="11"/>
      <color rgb="FF222222"/>
      <name val="Arial Narrow"/>
      <family val="2"/>
      <charset val="238"/>
    </font>
    <font>
      <b/>
      <i/>
      <sz val="9"/>
      <color theme="1"/>
      <name val="Arial Narrow"/>
      <family val="2"/>
      <charset val="238"/>
    </font>
    <font>
      <sz val="9"/>
      <name val="Garamond"/>
      <family val="1"/>
      <charset val="238"/>
    </font>
    <font>
      <b/>
      <i/>
      <sz val="9"/>
      <color theme="1"/>
      <name val="Garamond"/>
      <family val="1"/>
    </font>
    <font>
      <b/>
      <i/>
      <sz val="9"/>
      <color rgb="FFFF0000"/>
      <name val="Garamond"/>
      <family val="1"/>
      <charset val="238"/>
    </font>
    <font>
      <sz val="7"/>
      <color theme="1"/>
      <name val="Garamond"/>
      <family val="1"/>
    </font>
    <font>
      <b/>
      <i/>
      <sz val="9"/>
      <name val="Garamond"/>
      <family val="1"/>
    </font>
    <font>
      <sz val="9"/>
      <color theme="1"/>
      <name val="Garamond"/>
      <family val="1"/>
      <charset val="238"/>
    </font>
    <font>
      <b/>
      <sz val="10"/>
      <color theme="1"/>
      <name val="Garamond"/>
      <family val="1"/>
      <charset val="238"/>
    </font>
    <font>
      <sz val="8"/>
      <color indexed="10"/>
      <name val="Garamond"/>
      <family val="1"/>
    </font>
    <font>
      <sz val="8"/>
      <color indexed="8"/>
      <name val="Garamond"/>
      <family val="1"/>
    </font>
    <font>
      <sz val="8"/>
      <name val="Calibri"/>
      <family val="2"/>
      <charset val="238"/>
      <scheme val="minor"/>
    </font>
    <font>
      <sz val="8"/>
      <name val="Arial Narrow"/>
      <family val="2"/>
      <charset val="238"/>
    </font>
    <font>
      <sz val="9"/>
      <color rgb="FFFF0000"/>
      <name val="Garamond"/>
      <family val="1"/>
    </font>
    <font>
      <b/>
      <sz val="9"/>
      <color rgb="FF000000"/>
      <name val="Garamond"/>
      <family val="1"/>
    </font>
    <font>
      <b/>
      <sz val="12"/>
      <color theme="1"/>
      <name val="Arial"/>
      <family val="2"/>
    </font>
    <font>
      <sz val="12"/>
      <color theme="1"/>
      <name val="Arial"/>
      <family val="2"/>
    </font>
    <font>
      <b/>
      <sz val="12"/>
      <color rgb="FFFF0000"/>
      <name val="Arial"/>
      <family val="2"/>
    </font>
    <font>
      <sz val="12"/>
      <color rgb="FF000000"/>
      <name val="Arial"/>
      <family val="2"/>
    </font>
    <font>
      <sz val="11"/>
      <color theme="1"/>
      <name val="Calibri"/>
      <family val="2"/>
      <charset val="238"/>
      <scheme val="minor"/>
    </font>
    <font>
      <sz val="12"/>
      <name val="Arial"/>
      <family val="2"/>
    </font>
    <font>
      <i/>
      <sz val="12"/>
      <color theme="1"/>
      <name val="Arial"/>
      <family val="2"/>
    </font>
    <font>
      <b/>
      <i/>
      <sz val="12"/>
      <color rgb="FFFF0000"/>
      <name val="Arial"/>
      <family val="2"/>
    </font>
    <font>
      <b/>
      <sz val="12"/>
      <name val="Arial"/>
      <family val="2"/>
    </font>
    <font>
      <i/>
      <sz val="12"/>
      <name val="Arial"/>
      <family val="2"/>
    </font>
    <font>
      <sz val="12"/>
      <color rgb="FFFF0000"/>
      <name val="Arial"/>
      <family val="2"/>
    </font>
    <font>
      <b/>
      <sz val="14"/>
      <color rgb="FFFF0000"/>
      <name val="Arial Narrow"/>
      <family val="2"/>
      <charset val="238"/>
    </font>
    <font>
      <b/>
      <sz val="12"/>
      <color rgb="FFFF0000"/>
      <name val="Arial"/>
      <family val="2"/>
      <charset val="238"/>
    </font>
    <font>
      <b/>
      <i/>
      <sz val="12"/>
      <name val="Arial"/>
      <family val="2"/>
    </font>
    <font>
      <b/>
      <sz val="14"/>
      <name val="Arial Narrow"/>
      <family val="2"/>
      <charset val="238"/>
    </font>
    <font>
      <b/>
      <sz val="12"/>
      <color theme="1"/>
      <name val="Arial"/>
      <family val="2"/>
      <charset val="238"/>
    </font>
    <font>
      <b/>
      <i/>
      <sz val="12"/>
      <color theme="1"/>
      <name val="Arial"/>
      <family val="2"/>
      <charset val="238"/>
    </font>
    <font>
      <sz val="14"/>
      <color theme="1"/>
      <name val="Arial Narrow"/>
      <family val="2"/>
      <charset val="238"/>
    </font>
    <font>
      <b/>
      <i/>
      <sz val="12"/>
      <name val="Arial Narrow"/>
      <family val="2"/>
      <charset val="238"/>
    </font>
    <font>
      <b/>
      <u/>
      <sz val="12"/>
      <color theme="1"/>
      <name val="Arial"/>
      <family val="2"/>
    </font>
    <font>
      <b/>
      <sz val="14"/>
      <color theme="1"/>
      <name val="Arial Narrow"/>
      <family val="2"/>
      <charset val="238"/>
    </font>
    <font>
      <b/>
      <sz val="8"/>
      <color indexed="81"/>
      <name val="Tahoma"/>
      <family val="2"/>
    </font>
    <font>
      <sz val="8"/>
      <color indexed="81"/>
      <name val="Tahoma"/>
      <family val="2"/>
    </font>
    <font>
      <b/>
      <sz val="10"/>
      <color rgb="FFFF0000"/>
      <name val="Garamond"/>
      <family val="1"/>
    </font>
    <font>
      <sz val="10"/>
      <name val="Garamond"/>
      <family val="1"/>
    </font>
    <font>
      <i/>
      <sz val="10"/>
      <color theme="1"/>
      <name val="Garamond"/>
      <family val="1"/>
    </font>
    <font>
      <b/>
      <i/>
      <sz val="10"/>
      <color rgb="FFFF0000"/>
      <name val="Garamond"/>
      <family val="1"/>
    </font>
    <font>
      <b/>
      <i/>
      <sz val="10"/>
      <color theme="1"/>
      <name val="Garamond"/>
      <family val="1"/>
    </font>
    <font>
      <b/>
      <sz val="10"/>
      <name val="Garamond"/>
      <family val="1"/>
    </font>
    <font>
      <sz val="10"/>
      <color rgb="FFFF0000"/>
      <name val="Garamond"/>
      <family val="1"/>
    </font>
    <font>
      <i/>
      <sz val="10"/>
      <name val="Garamond"/>
      <family val="1"/>
    </font>
    <font>
      <b/>
      <sz val="11"/>
      <color theme="1"/>
      <name val="Garamond"/>
      <family val="1"/>
    </font>
    <font>
      <b/>
      <sz val="12"/>
      <color theme="1"/>
      <name val="Garamond"/>
      <family val="1"/>
    </font>
    <font>
      <sz val="9"/>
      <color indexed="12"/>
      <name val="Arial"/>
      <family val="2"/>
    </font>
    <font>
      <b/>
      <sz val="9"/>
      <name val="Arial"/>
      <family val="2"/>
    </font>
    <font>
      <b/>
      <sz val="12"/>
      <color theme="1"/>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CFF"/>
        <bgColor indexed="64"/>
      </patternFill>
    </fill>
    <fill>
      <patternFill patternType="solid">
        <fgColor theme="2" tint="-9.9978637043366805E-2"/>
        <bgColor indexed="64"/>
      </patternFill>
    </fill>
    <fill>
      <patternFill patternType="solid">
        <fgColor rgb="FFCCFFCC"/>
        <bgColor indexed="64"/>
      </patternFill>
    </fill>
    <fill>
      <patternFill patternType="solid">
        <fgColor rgb="FF00B050"/>
        <bgColor indexed="64"/>
      </patternFill>
    </fill>
    <fill>
      <patternFill patternType="solid">
        <fgColor rgb="FFFFFF99"/>
        <bgColor indexed="64"/>
      </patternFill>
    </fill>
    <fill>
      <patternFill patternType="solid">
        <fgColor rgb="FF92D050"/>
        <bgColor indexed="64"/>
      </patternFill>
    </fill>
    <fill>
      <patternFill patternType="solid">
        <fgColor rgb="FFFFFF00"/>
        <bgColor indexed="64"/>
      </patternFill>
    </fill>
  </fills>
  <borders count="9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2E74B5"/>
      </left>
      <right/>
      <top style="medium">
        <color rgb="FF2E74B5"/>
      </top>
      <bottom style="medium">
        <color rgb="FF2E74B5"/>
      </bottom>
      <diagonal/>
    </border>
    <border>
      <left/>
      <right/>
      <top style="medium">
        <color rgb="FF2E74B5"/>
      </top>
      <bottom style="medium">
        <color rgb="FF2E74B5"/>
      </bottom>
      <diagonal/>
    </border>
    <border>
      <left/>
      <right/>
      <top/>
      <bottom style="medium">
        <color rgb="FF2E74B5"/>
      </bottom>
      <diagonal/>
    </border>
    <border>
      <left/>
      <right style="medium">
        <color rgb="FF2E74B5"/>
      </right>
      <top style="medium">
        <color rgb="FF2E74B5"/>
      </top>
      <bottom style="medium">
        <color rgb="FF2E74B5"/>
      </bottom>
      <diagonal/>
    </border>
    <border>
      <left/>
      <right style="medium">
        <color rgb="FF2E74B5"/>
      </right>
      <top/>
      <bottom style="medium">
        <color rgb="FF2E74B5"/>
      </bottom>
      <diagonal/>
    </border>
    <border>
      <left style="medium">
        <color rgb="FF2E74B5"/>
      </left>
      <right style="medium">
        <color rgb="FF2E74B5"/>
      </right>
      <top/>
      <bottom style="medium">
        <color rgb="FF2E74B5"/>
      </bottom>
      <diagonal/>
    </border>
    <border>
      <left/>
      <right style="medium">
        <color rgb="FF2E74B5"/>
      </right>
      <top/>
      <bottom/>
      <diagonal/>
    </border>
    <border>
      <left style="medium">
        <color rgb="FF2E74B5"/>
      </left>
      <right style="medium">
        <color rgb="FF2E74B5"/>
      </right>
      <top style="medium">
        <color rgb="FF2E74B5"/>
      </top>
      <bottom/>
      <diagonal/>
    </border>
    <border>
      <left style="medium">
        <color rgb="FF2E74B5"/>
      </left>
      <right style="medium">
        <color rgb="FF2E74B5"/>
      </right>
      <top style="medium">
        <color rgb="FF2E74B5"/>
      </top>
      <bottom style="medium">
        <color rgb="FF2E74B5"/>
      </bottom>
      <diagonal/>
    </border>
    <border>
      <left style="medium">
        <color rgb="FF2E74B5"/>
      </left>
      <right style="medium">
        <color rgb="FF2E74B5"/>
      </right>
      <top/>
      <bottom/>
      <diagonal/>
    </border>
    <border>
      <left style="medium">
        <color rgb="FF2E74B5"/>
      </left>
      <right/>
      <top/>
      <bottom style="medium">
        <color rgb="FF2E74B5"/>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2E74B5"/>
      </left>
      <right/>
      <top style="thin">
        <color indexed="64"/>
      </top>
      <bottom style="medium">
        <color rgb="FF2E74B5"/>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2E74B5"/>
      </left>
      <right/>
      <top style="medium">
        <color rgb="FF2E74B5"/>
      </top>
      <bottom/>
      <diagonal/>
    </border>
    <border>
      <left/>
      <right/>
      <top style="medium">
        <color rgb="FF2E74B5"/>
      </top>
      <bottom/>
      <diagonal/>
    </border>
    <border>
      <left/>
      <right style="medium">
        <color rgb="FF2E74B5"/>
      </right>
      <top style="medium">
        <color rgb="FF2E74B5"/>
      </top>
      <bottom/>
      <diagonal/>
    </border>
    <border>
      <left style="medium">
        <color rgb="FF2E74B5"/>
      </left>
      <right/>
      <top/>
      <bottom/>
      <diagonal/>
    </border>
    <border>
      <left style="dashed">
        <color indexed="64"/>
      </left>
      <right style="dashed">
        <color indexed="64"/>
      </right>
      <top style="dashed">
        <color indexed="64"/>
      </top>
      <bottom style="dashed">
        <color indexed="64"/>
      </bottom>
      <diagonal/>
    </border>
    <border>
      <left style="medium">
        <color rgb="FF2E74B5"/>
      </left>
      <right style="medium">
        <color rgb="FF2E74B5"/>
      </right>
      <top style="medium">
        <color rgb="FF2E74B5"/>
      </top>
      <bottom style="thin">
        <color indexed="64"/>
      </bottom>
      <diagonal/>
    </border>
    <border>
      <left style="dotted">
        <color indexed="64"/>
      </left>
      <right style="dotted">
        <color indexed="64"/>
      </right>
      <top style="dotted">
        <color indexed="64"/>
      </top>
      <bottom style="medium">
        <color indexed="64"/>
      </bottom>
      <diagonal/>
    </border>
    <border>
      <left style="dashed">
        <color indexed="64"/>
      </left>
      <right style="dashed">
        <color indexed="64"/>
      </right>
      <top style="dashed">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rgb="FF2E74B5"/>
      </top>
      <bottom style="medium">
        <color rgb="FF2E74B5"/>
      </bottom>
      <diagonal/>
    </border>
    <border>
      <left/>
      <right style="medium">
        <color rgb="FF2E74B5"/>
      </right>
      <top style="medium">
        <color rgb="FF2E74B5"/>
      </top>
      <bottom style="thin">
        <color indexed="64"/>
      </bottom>
      <diagonal/>
    </border>
    <border>
      <left/>
      <right style="medium">
        <color rgb="FF2E74B5"/>
      </right>
      <top style="thin">
        <color indexed="64"/>
      </top>
      <bottom style="medium">
        <color rgb="FF2E74B5"/>
      </bottom>
      <diagonal/>
    </border>
    <border>
      <left style="medium">
        <color rgb="FF2E74B5"/>
      </left>
      <right/>
      <top style="medium">
        <color rgb="FF2E74B5"/>
      </top>
      <bottom style="thin">
        <color indexed="64"/>
      </bottom>
      <diagonal/>
    </border>
    <border>
      <left style="medium">
        <color rgb="FF0070C0"/>
      </left>
      <right style="medium">
        <color rgb="FF0070C0"/>
      </right>
      <top style="medium">
        <color rgb="FF0070C0"/>
      </top>
      <bottom style="medium">
        <color rgb="FF0070C0"/>
      </bottom>
      <diagonal/>
    </border>
    <border>
      <left style="thin">
        <color rgb="FF0070C0"/>
      </left>
      <right style="thin">
        <color rgb="FF0070C0"/>
      </right>
      <top style="thin">
        <color rgb="FF0070C0"/>
      </top>
      <bottom style="thin">
        <color rgb="FF0070C0"/>
      </bottom>
      <diagonal/>
    </border>
    <border>
      <left/>
      <right style="medium">
        <color rgb="FF0070C0"/>
      </right>
      <top style="medium">
        <color rgb="FF0070C0"/>
      </top>
      <bottom style="medium">
        <color rgb="FF0070C0"/>
      </bottom>
      <diagonal/>
    </border>
    <border>
      <left style="medium">
        <color theme="4" tint="-0.249977111117893"/>
      </left>
      <right style="medium">
        <color theme="4" tint="-0.249977111117893"/>
      </right>
      <top style="medium">
        <color theme="4" tint="-0.249977111117893"/>
      </top>
      <bottom style="medium">
        <color theme="4" tint="-0.249977111117893"/>
      </bottom>
      <diagonal/>
    </border>
    <border>
      <left style="medium">
        <color rgb="FF2E74B5"/>
      </left>
      <right/>
      <top style="medium">
        <color rgb="FF2E74B5"/>
      </top>
      <bottom style="thin">
        <color theme="4" tint="-0.249977111117893"/>
      </bottom>
      <diagonal/>
    </border>
    <border>
      <left style="double">
        <color rgb="FF2E74B5"/>
      </left>
      <right style="double">
        <color rgb="FF2E74B5"/>
      </right>
      <top style="double">
        <color rgb="FF2E74B5"/>
      </top>
      <bottom style="double">
        <color rgb="FF2E74B5"/>
      </bottom>
      <diagonal/>
    </border>
    <border>
      <left style="medium">
        <color indexed="64"/>
      </left>
      <right style="medium">
        <color rgb="FF2E74B5"/>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dashed">
        <color indexed="64"/>
      </left>
      <right style="dashed">
        <color indexed="64"/>
      </right>
      <top style="dashed">
        <color indexed="64"/>
      </top>
      <bottom/>
      <diagonal/>
    </border>
    <border>
      <left style="dashed">
        <color indexed="64"/>
      </left>
      <right style="medium">
        <color rgb="FF2E74B5"/>
      </right>
      <top style="dashed">
        <color indexed="64"/>
      </top>
      <bottom/>
      <diagonal/>
    </border>
    <border>
      <left style="dashed">
        <color indexed="64"/>
      </left>
      <right style="medium">
        <color rgb="FF2E74B5"/>
      </right>
      <top style="dashed">
        <color indexed="64"/>
      </top>
      <bottom style="dashed">
        <color indexed="64"/>
      </bottom>
      <diagonal/>
    </border>
    <border>
      <left style="medium">
        <color rgb="FF2E74B5"/>
      </left>
      <right style="medium">
        <color indexed="64"/>
      </right>
      <top/>
      <bottom style="medium">
        <color rgb="FF2E74B5"/>
      </bottom>
      <diagonal/>
    </border>
    <border>
      <left/>
      <right style="medium">
        <color rgb="FF2E74B5"/>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rgb="FF0070C0"/>
      </left>
      <right style="medium">
        <color rgb="FF2E74B5"/>
      </right>
      <top style="medium">
        <color rgb="FF2E74B5"/>
      </top>
      <bottom style="medium">
        <color rgb="FF2E74B5"/>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medium">
        <color rgb="FF0070C0"/>
      </left>
      <right style="medium">
        <color rgb="FF0070C0"/>
      </right>
      <top/>
      <bottom style="medium">
        <color rgb="FF0070C0"/>
      </bottom>
      <diagonal/>
    </border>
    <border>
      <left style="thin">
        <color rgb="FF0070C0"/>
      </left>
      <right style="thin">
        <color rgb="FF0070C0"/>
      </right>
      <top style="thin">
        <color rgb="FF0070C0"/>
      </top>
      <bottom/>
      <diagonal/>
    </border>
    <border>
      <left style="thin">
        <color indexed="64"/>
      </left>
      <right style="medium">
        <color rgb="FF2E74B5"/>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medium">
        <color rgb="FF2E74B5"/>
      </left>
      <right style="medium">
        <color rgb="FF2E74B5"/>
      </right>
      <top style="thin">
        <color indexed="64"/>
      </top>
      <bottom style="thin">
        <color indexed="64"/>
      </bottom>
      <diagonal/>
    </border>
    <border>
      <left style="medium">
        <color indexed="64"/>
      </left>
      <right/>
      <top style="medium">
        <color theme="4"/>
      </top>
      <bottom style="thin">
        <color theme="4"/>
      </bottom>
      <diagonal/>
    </border>
    <border>
      <left style="medium">
        <color theme="4"/>
      </left>
      <right style="medium">
        <color rgb="FF2E74B5"/>
      </right>
      <top style="medium">
        <color rgb="FF2E74B5"/>
      </top>
      <bottom style="thin">
        <color theme="4"/>
      </bottom>
      <diagonal/>
    </border>
    <border>
      <left style="medium">
        <color rgb="FF2E74B5"/>
      </left>
      <right/>
      <top style="thin">
        <color theme="4"/>
      </top>
      <bottom style="medium">
        <color rgb="FF2E74B5"/>
      </bottom>
      <diagonal/>
    </border>
    <border>
      <left/>
      <right/>
      <top style="thin">
        <color theme="4"/>
      </top>
      <bottom style="medium">
        <color rgb="FF2E74B5"/>
      </bottom>
      <diagonal/>
    </border>
    <border>
      <left/>
      <right style="medium">
        <color rgb="FF2E74B5"/>
      </right>
      <top style="thin">
        <color theme="4"/>
      </top>
      <bottom style="medium">
        <color rgb="FF2E74B5"/>
      </bottom>
      <diagonal/>
    </border>
    <border>
      <left style="thin">
        <color indexed="64"/>
      </left>
      <right style="thin">
        <color indexed="64"/>
      </right>
      <top style="thin">
        <color indexed="64"/>
      </top>
      <bottom style="double">
        <color indexed="64"/>
      </bottom>
      <diagonal/>
    </border>
    <border>
      <left style="thin">
        <color theme="4"/>
      </left>
      <right style="thin">
        <color theme="4"/>
      </right>
      <top style="thin">
        <color theme="4"/>
      </top>
      <bottom style="thin">
        <color theme="4"/>
      </bottom>
      <diagonal/>
    </border>
    <border>
      <left style="thin">
        <color theme="4"/>
      </left>
      <right style="thin">
        <color theme="4"/>
      </right>
      <top/>
      <bottom style="thin">
        <color theme="4"/>
      </bottom>
      <diagonal/>
    </border>
    <border>
      <left style="medium">
        <color theme="4" tint="-0.249977111117893"/>
      </left>
      <right style="medium">
        <color theme="4" tint="-0.249977111117893"/>
      </right>
      <top style="medium">
        <color theme="4" tint="-0.249977111117893"/>
      </top>
      <bottom/>
      <diagonal/>
    </border>
    <border>
      <left style="medium">
        <color rgb="FF2E74B5"/>
      </left>
      <right/>
      <top style="thin">
        <color theme="4" tint="-0.249977111117893"/>
      </top>
      <bottom style="medium">
        <color rgb="FF2E74B5"/>
      </bottom>
      <diagonal/>
    </border>
    <border>
      <left style="medium">
        <color rgb="FF2E74B5"/>
      </left>
      <right style="medium">
        <color rgb="FF2E74B5"/>
      </right>
      <top style="medium">
        <color theme="4" tint="-0.499984740745262"/>
      </top>
      <bottom style="medium">
        <color theme="4" tint="-0.499984740745262"/>
      </bottom>
      <diagonal/>
    </border>
    <border>
      <left/>
      <right/>
      <top style="medium">
        <color theme="4" tint="-0.499984740745262"/>
      </top>
      <bottom style="medium">
        <color theme="4" tint="-0.499984740745262"/>
      </bottom>
      <diagonal/>
    </border>
    <border>
      <left/>
      <right style="medium">
        <color theme="4" tint="-0.499984740745262"/>
      </right>
      <top style="medium">
        <color theme="4" tint="-0.499984740745262"/>
      </top>
      <bottom style="medium">
        <color theme="4" tint="-0.499984740745262"/>
      </bottom>
      <diagonal/>
    </border>
    <border>
      <left style="medium">
        <color theme="4" tint="-0.249977111117893"/>
      </left>
      <right style="medium">
        <color rgb="FF2E74B5"/>
      </right>
      <top style="medium">
        <color theme="4" tint="-0.249977111117893"/>
      </top>
      <bottom style="medium">
        <color theme="4" tint="-0.249977111117893"/>
      </bottom>
      <diagonal/>
    </border>
    <border>
      <left/>
      <right style="medium">
        <color rgb="FF2E74B5"/>
      </right>
      <top style="medium">
        <color theme="4" tint="-0.249977111117893"/>
      </top>
      <bottom style="medium">
        <color theme="4" tint="-0.249977111117893"/>
      </bottom>
      <diagonal/>
    </border>
    <border>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thin">
        <color indexed="64"/>
      </left>
      <right/>
      <top style="medium">
        <color rgb="FF2E74B5"/>
      </top>
      <bottom/>
      <diagonal/>
    </border>
    <border>
      <left style="medium">
        <color indexed="64"/>
      </left>
      <right style="medium">
        <color indexed="64"/>
      </right>
      <top/>
      <bottom style="medium">
        <color indexed="64"/>
      </bottom>
      <diagonal/>
    </border>
    <border>
      <left style="double">
        <color rgb="FF2E74B5"/>
      </left>
      <right/>
      <top style="double">
        <color rgb="FF2E74B5"/>
      </top>
      <bottom style="double">
        <color rgb="FF2E74B5"/>
      </bottom>
      <diagonal/>
    </border>
    <border>
      <left style="medium">
        <color theme="4" tint="-0.249977111117893"/>
      </left>
      <right/>
      <top style="medium">
        <color theme="4" tint="-0.249977111117893"/>
      </top>
      <bottom style="medium">
        <color theme="4" tint="-0.249977111117893"/>
      </bottom>
      <diagonal/>
    </border>
    <border>
      <left style="medium">
        <color theme="4" tint="-0.249977111117893"/>
      </left>
      <right style="thin">
        <color indexed="64"/>
      </right>
      <top style="medium">
        <color theme="4" tint="-0.249977111117893"/>
      </top>
      <bottom style="medium">
        <color theme="4" tint="-0.249977111117893"/>
      </bottom>
      <diagonal/>
    </border>
    <border>
      <left style="thin">
        <color indexed="64"/>
      </left>
      <right style="thin">
        <color indexed="64"/>
      </right>
      <top style="medium">
        <color theme="4" tint="-0.249977111117893"/>
      </top>
      <bottom style="medium">
        <color theme="4" tint="-0.249977111117893"/>
      </bottom>
      <diagonal/>
    </border>
    <border>
      <left style="thin">
        <color indexed="64"/>
      </left>
      <right style="medium">
        <color theme="4" tint="-0.249977111117893"/>
      </right>
      <top style="medium">
        <color theme="4" tint="-0.249977111117893"/>
      </top>
      <bottom style="medium">
        <color theme="4" tint="-0.249977111117893"/>
      </bottom>
      <diagonal/>
    </border>
    <border>
      <left/>
      <right style="thin">
        <color indexed="64"/>
      </right>
      <top style="medium">
        <color rgb="FF2E74B5"/>
      </top>
      <bottom style="medium">
        <color rgb="FF2E74B5"/>
      </bottom>
      <diagonal/>
    </border>
    <border>
      <left style="medium">
        <color rgb="FF2E74B5"/>
      </left>
      <right/>
      <top style="medium">
        <color rgb="FF2E74B5"/>
      </top>
      <bottom style="medium">
        <color theme="3" tint="0.39994506668294322"/>
      </bottom>
      <diagonal/>
    </border>
    <border>
      <left/>
      <right/>
      <top style="medium">
        <color rgb="FF2E74B5"/>
      </top>
      <bottom style="medium">
        <color theme="3" tint="0.39994506668294322"/>
      </bottom>
      <diagonal/>
    </border>
    <border>
      <left/>
      <right style="medium">
        <color rgb="FF2E74B5"/>
      </right>
      <top style="medium">
        <color rgb="FF2E74B5"/>
      </top>
      <bottom style="medium">
        <color theme="3" tint="0.39994506668294322"/>
      </bottom>
      <diagonal/>
    </border>
    <border>
      <left style="medium">
        <color theme="3" tint="0.39994506668294322"/>
      </left>
      <right style="medium">
        <color theme="3" tint="0.39991454817346722"/>
      </right>
      <top style="medium">
        <color rgb="FF2E74B5"/>
      </top>
      <bottom style="medium">
        <color theme="3" tint="0.39994506668294322"/>
      </bottom>
      <diagonal/>
    </border>
    <border>
      <left/>
      <right/>
      <top style="medium">
        <color theme="3" tint="0.39994506668294322"/>
      </top>
      <bottom style="medium">
        <color theme="3" tint="0.39994506668294322"/>
      </bottom>
      <diagonal/>
    </border>
    <border>
      <left/>
      <right style="medium">
        <color theme="3" tint="0.39994506668294322"/>
      </right>
      <top style="medium">
        <color theme="3" tint="0.39994506668294322"/>
      </top>
      <bottom style="medium">
        <color theme="3" tint="0.39994506668294322"/>
      </bottom>
      <diagonal/>
    </border>
  </borders>
  <cellStyleXfs count="6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4" fillId="0" borderId="0"/>
    <xf numFmtId="9" fontId="1" fillId="0" borderId="0" applyFont="0" applyFill="0" applyBorder="0" applyAlignment="0" applyProtection="0"/>
    <xf numFmtId="0" fontId="31" fillId="0" borderId="0"/>
    <xf numFmtId="0" fontId="24" fillId="0" borderId="0"/>
    <xf numFmtId="0" fontId="51" fillId="0" borderId="0"/>
    <xf numFmtId="9" fontId="51" fillId="0" borderId="0" applyFont="0" applyFill="0" applyBorder="0" applyAlignment="0" applyProtection="0"/>
    <xf numFmtId="0" fontId="24" fillId="0" borderId="0"/>
    <xf numFmtId="0" fontId="51" fillId="0" borderId="0"/>
    <xf numFmtId="0" fontId="58" fillId="0" borderId="0"/>
    <xf numFmtId="166" fontId="24" fillId="0" borderId="0" applyFill="0" applyBorder="0" applyAlignment="0" applyProtection="0"/>
    <xf numFmtId="0" fontId="24" fillId="0" borderId="0"/>
    <xf numFmtId="164" fontId="1" fillId="0" borderId="0" applyFont="0" applyFill="0" applyBorder="0" applyAlignment="0" applyProtection="0"/>
    <xf numFmtId="0" fontId="1" fillId="0" borderId="0"/>
    <xf numFmtId="0" fontId="24" fillId="0" borderId="0"/>
    <xf numFmtId="0" fontId="24" fillId="0" borderId="0"/>
    <xf numFmtId="170" fontId="1" fillId="0" borderId="0" applyFont="0" applyFill="0" applyBorder="0" applyAlignment="0" applyProtection="0"/>
    <xf numFmtId="0" fontId="1" fillId="0" borderId="0"/>
    <xf numFmtId="0" fontId="99" fillId="0" borderId="0"/>
    <xf numFmtId="9" fontId="99" fillId="0" borderId="0" applyFont="0" applyFill="0" applyBorder="0" applyAlignment="0" applyProtection="0"/>
    <xf numFmtId="0" fontId="31" fillId="0" borderId="0"/>
    <xf numFmtId="0" fontId="24" fillId="0" borderId="0"/>
    <xf numFmtId="43" fontId="99" fillId="0" borderId="0" applyFont="0" applyFill="0" applyBorder="0" applyAlignment="0" applyProtection="0"/>
    <xf numFmtId="0" fontId="24" fillId="0" borderId="0"/>
  </cellStyleXfs>
  <cellXfs count="1411">
    <xf numFmtId="0" fontId="0" fillId="0" borderId="0" xfId="0"/>
    <xf numFmtId="0" fontId="22" fillId="0" borderId="15" xfId="0" applyFont="1" applyBorder="1" applyAlignment="1">
      <alignment horizontal="left" vertical="center" wrapText="1" indent="1"/>
    </xf>
    <xf numFmtId="0" fontId="19" fillId="33" borderId="16" xfId="0" applyFont="1" applyFill="1" applyBorder="1" applyAlignment="1">
      <alignment horizontal="center" vertical="center" wrapText="1"/>
    </xf>
    <xf numFmtId="0" fontId="19" fillId="33" borderId="15" xfId="0" applyFont="1" applyFill="1" applyBorder="1" applyAlignment="1">
      <alignment horizontal="left" vertical="center" wrapText="1"/>
    </xf>
    <xf numFmtId="3" fontId="19" fillId="33" borderId="15" xfId="0" applyNumberFormat="1" applyFont="1" applyFill="1" applyBorder="1" applyAlignment="1">
      <alignment horizontal="center" vertical="center" wrapText="1"/>
    </xf>
    <xf numFmtId="165" fontId="19" fillId="33" borderId="14" xfId="0" applyNumberFormat="1" applyFont="1" applyFill="1" applyBorder="1" applyAlignment="1">
      <alignment horizontal="center" vertical="center"/>
    </xf>
    <xf numFmtId="3" fontId="19" fillId="0" borderId="14" xfId="0" applyNumberFormat="1" applyFont="1" applyBorder="1" applyAlignment="1">
      <alignment horizontal="center" vertical="center"/>
    </xf>
    <xf numFmtId="3" fontId="0" fillId="0" borderId="0" xfId="0" applyNumberFormat="1"/>
    <xf numFmtId="0" fontId="25" fillId="0" borderId="15" xfId="0" applyFont="1" applyBorder="1" applyAlignment="1">
      <alignment horizontal="left" vertical="center" wrapText="1" indent="1"/>
    </xf>
    <xf numFmtId="3" fontId="21" fillId="0" borderId="14" xfId="0" applyNumberFormat="1" applyFont="1" applyBorder="1" applyAlignment="1">
      <alignment horizontal="center" vertical="center"/>
    </xf>
    <xf numFmtId="0" fontId="19" fillId="33" borderId="15" xfId="0" applyFont="1" applyFill="1" applyBorder="1" applyAlignment="1">
      <alignment vertical="center" wrapText="1"/>
    </xf>
    <xf numFmtId="0" fontId="20" fillId="34" borderId="15" xfId="0" applyFont="1" applyFill="1" applyBorder="1" applyAlignment="1">
      <alignment vertical="center" wrapText="1"/>
    </xf>
    <xf numFmtId="0" fontId="26" fillId="34" borderId="18" xfId="0" applyFont="1" applyFill="1" applyBorder="1" applyAlignment="1">
      <alignment vertical="center" wrapText="1"/>
    </xf>
    <xf numFmtId="0" fontId="26" fillId="33" borderId="18" xfId="0" applyFont="1" applyFill="1" applyBorder="1" applyAlignment="1">
      <alignment horizontal="left" vertical="center" wrapText="1"/>
    </xf>
    <xf numFmtId="0" fontId="23" fillId="33" borderId="16" xfId="0" applyFont="1" applyFill="1" applyBorder="1" applyAlignment="1">
      <alignment horizontal="center" vertical="center" wrapText="1"/>
    </xf>
    <xf numFmtId="0" fontId="23" fillId="33" borderId="14" xfId="0" applyFont="1" applyFill="1" applyBorder="1" applyAlignment="1">
      <alignment horizontal="center" vertical="center" wrapText="1"/>
    </xf>
    <xf numFmtId="0" fontId="27" fillId="34" borderId="15" xfId="0" applyFont="1" applyFill="1" applyBorder="1" applyAlignment="1">
      <alignment horizontal="left" vertical="center" wrapText="1"/>
    </xf>
    <xf numFmtId="0" fontId="28" fillId="0" borderId="19" xfId="0" applyFont="1" applyBorder="1" applyAlignment="1">
      <alignment horizontal="left" vertical="center" wrapText="1" indent="1"/>
    </xf>
    <xf numFmtId="0" fontId="29" fillId="35" borderId="15" xfId="0" applyFont="1" applyFill="1" applyBorder="1" applyAlignment="1">
      <alignment vertical="center" wrapText="1"/>
    </xf>
    <xf numFmtId="3" fontId="23" fillId="35" borderId="14" xfId="0" applyNumberFormat="1" applyFont="1" applyFill="1" applyBorder="1" applyAlignment="1">
      <alignment horizontal="center" vertical="center"/>
    </xf>
    <xf numFmtId="165" fontId="0" fillId="0" borderId="0" xfId="43" applyNumberFormat="1" applyFont="1"/>
    <xf numFmtId="9" fontId="19" fillId="36" borderId="14" xfId="0" applyNumberFormat="1" applyFont="1" applyFill="1" applyBorder="1" applyAlignment="1">
      <alignment horizontal="center" vertical="center"/>
    </xf>
    <xf numFmtId="0" fontId="19" fillId="36" borderId="15" xfId="0" applyFont="1" applyFill="1" applyBorder="1" applyAlignment="1">
      <alignment vertical="center" wrapText="1"/>
    </xf>
    <xf numFmtId="3" fontId="19" fillId="36" borderId="14" xfId="43" applyNumberFormat="1" applyFont="1" applyFill="1" applyBorder="1" applyAlignment="1">
      <alignment horizontal="center" vertical="center"/>
    </xf>
    <xf numFmtId="0" fontId="19" fillId="36" borderId="15" xfId="0" applyFont="1" applyFill="1" applyBorder="1" applyAlignment="1">
      <alignment horizontal="left" vertical="center" wrapText="1"/>
    </xf>
    <xf numFmtId="3" fontId="32" fillId="36" borderId="14" xfId="43" applyNumberFormat="1" applyFont="1" applyFill="1" applyBorder="1" applyAlignment="1">
      <alignment horizontal="center" vertical="center"/>
    </xf>
    <xf numFmtId="9" fontId="32" fillId="36" borderId="14" xfId="0" applyNumberFormat="1" applyFont="1" applyFill="1" applyBorder="1" applyAlignment="1">
      <alignment horizontal="center" vertical="center"/>
    </xf>
    <xf numFmtId="3" fontId="53" fillId="0" borderId="14" xfId="0" applyNumberFormat="1" applyFont="1" applyBorder="1" applyAlignment="1">
      <alignment horizontal="center" vertical="center"/>
    </xf>
    <xf numFmtId="9" fontId="27" fillId="34" borderId="18" xfId="0" applyNumberFormat="1" applyFont="1" applyFill="1" applyBorder="1" applyAlignment="1">
      <alignment horizontal="center" vertical="center" wrapText="1"/>
    </xf>
    <xf numFmtId="3" fontId="54" fillId="33" borderId="14" xfId="0" applyNumberFormat="1" applyFont="1" applyFill="1" applyBorder="1" applyAlignment="1">
      <alignment horizontal="center" vertical="center"/>
    </xf>
    <xf numFmtId="0" fontId="27" fillId="34" borderId="15" xfId="0" applyFont="1" applyFill="1" applyBorder="1" applyAlignment="1">
      <alignment horizontal="left" vertical="center"/>
    </xf>
    <xf numFmtId="0" fontId="25" fillId="0" borderId="19" xfId="0" applyFont="1" applyBorder="1" applyAlignment="1">
      <alignment horizontal="left" vertical="center" wrapText="1" indent="1"/>
    </xf>
    <xf numFmtId="0" fontId="28" fillId="0" borderId="34" xfId="0" applyFont="1" applyBorder="1" applyAlignment="1">
      <alignment horizontal="left" vertical="center" wrapText="1" indent="1"/>
    </xf>
    <xf numFmtId="0" fontId="27" fillId="34" borderId="18" xfId="0" applyFont="1" applyFill="1" applyBorder="1" applyAlignment="1">
      <alignment vertical="center" wrapText="1"/>
    </xf>
    <xf numFmtId="0" fontId="19" fillId="34" borderId="11" xfId="0" applyFont="1" applyFill="1" applyBorder="1" applyAlignment="1">
      <alignment vertical="center"/>
    </xf>
    <xf numFmtId="0" fontId="19" fillId="34" borderId="13" xfId="0" applyFont="1" applyFill="1" applyBorder="1" applyAlignment="1">
      <alignment vertical="center"/>
    </xf>
    <xf numFmtId="0" fontId="19" fillId="34" borderId="10" xfId="0" applyFont="1" applyFill="1" applyBorder="1" applyAlignment="1">
      <alignment vertical="center"/>
    </xf>
    <xf numFmtId="9" fontId="19" fillId="34" borderId="13" xfId="0" applyNumberFormat="1" applyFont="1" applyFill="1" applyBorder="1" applyAlignment="1">
      <alignment vertical="center"/>
    </xf>
    <xf numFmtId="3" fontId="19" fillId="33" borderId="14" xfId="0" applyNumberFormat="1" applyFont="1" applyFill="1" applyBorder="1" applyAlignment="1">
      <alignment horizontal="center" vertical="center" wrapText="1"/>
    </xf>
    <xf numFmtId="3" fontId="35" fillId="33" borderId="14" xfId="0" applyNumberFormat="1" applyFont="1" applyFill="1" applyBorder="1" applyAlignment="1">
      <alignment horizontal="center" vertical="center"/>
    </xf>
    <xf numFmtId="0" fontId="28" fillId="33" borderId="34" xfId="0" applyFont="1" applyFill="1" applyBorder="1" applyAlignment="1">
      <alignment horizontal="left" vertical="center" wrapText="1" indent="1"/>
    </xf>
    <xf numFmtId="0" fontId="19" fillId="34" borderId="10" xfId="0" applyFont="1" applyFill="1" applyBorder="1" applyAlignment="1">
      <alignment horizontal="center" vertical="center" wrapText="1"/>
    </xf>
    <xf numFmtId="0" fontId="28" fillId="33" borderId="19" xfId="0" applyFont="1" applyFill="1" applyBorder="1" applyAlignment="1">
      <alignment horizontal="left" vertical="center" wrapText="1" indent="1"/>
    </xf>
    <xf numFmtId="0" fontId="33" fillId="33" borderId="15" xfId="0" applyFont="1" applyFill="1" applyBorder="1" applyAlignment="1">
      <alignment horizontal="left" vertical="center" wrapText="1"/>
    </xf>
    <xf numFmtId="3" fontId="33" fillId="33" borderId="15" xfId="0" applyNumberFormat="1" applyFont="1" applyFill="1" applyBorder="1" applyAlignment="1">
      <alignment horizontal="center" vertical="center" wrapText="1"/>
    </xf>
    <xf numFmtId="0" fontId="28" fillId="0" borderId="34" xfId="0" applyFont="1" applyFill="1" applyBorder="1" applyAlignment="1">
      <alignment horizontal="left" vertical="center" wrapText="1" indent="1"/>
    </xf>
    <xf numFmtId="3" fontId="54" fillId="0" borderId="14" xfId="0" applyNumberFormat="1" applyFont="1" applyBorder="1" applyAlignment="1">
      <alignment horizontal="center" vertical="center"/>
    </xf>
    <xf numFmtId="0" fontId="57" fillId="34" borderId="15" xfId="0" applyFont="1" applyFill="1" applyBorder="1" applyAlignment="1">
      <alignment horizontal="left" vertical="center" wrapText="1"/>
    </xf>
    <xf numFmtId="3" fontId="23" fillId="33" borderId="14" xfId="0" applyNumberFormat="1" applyFont="1" applyFill="1" applyBorder="1" applyAlignment="1">
      <alignment horizontal="center" vertical="center" wrapText="1"/>
    </xf>
    <xf numFmtId="3" fontId="21" fillId="33" borderId="14" xfId="0" applyNumberFormat="1" applyFont="1" applyFill="1" applyBorder="1" applyAlignment="1">
      <alignment horizontal="center" vertical="center" wrapText="1"/>
    </xf>
    <xf numFmtId="3" fontId="34" fillId="33" borderId="25" xfId="0" applyNumberFormat="1" applyFont="1" applyFill="1" applyBorder="1" applyAlignment="1">
      <alignment horizontal="center" vertical="center" wrapText="1"/>
    </xf>
    <xf numFmtId="0" fontId="19" fillId="0" borderId="15" xfId="0" applyFont="1" applyFill="1" applyBorder="1" applyAlignment="1">
      <alignment horizontal="left" vertical="center" wrapText="1"/>
    </xf>
    <xf numFmtId="0" fontId="23" fillId="0" borderId="16" xfId="0" applyFont="1" applyFill="1" applyBorder="1" applyAlignment="1">
      <alignment horizontal="center" vertical="center" wrapText="1"/>
    </xf>
    <xf numFmtId="3" fontId="19" fillId="0" borderId="15" xfId="0" applyNumberFormat="1" applyFont="1" applyFill="1" applyBorder="1" applyAlignment="1">
      <alignment horizontal="center" vertical="center" wrapText="1"/>
    </xf>
    <xf numFmtId="0" fontId="22" fillId="0" borderId="15" xfId="0" applyFont="1" applyFill="1" applyBorder="1" applyAlignment="1">
      <alignment horizontal="left" vertical="center" wrapText="1" indent="1"/>
    </xf>
    <xf numFmtId="3" fontId="19" fillId="0" borderId="14" xfId="0" applyNumberFormat="1" applyFont="1" applyFill="1" applyBorder="1" applyAlignment="1">
      <alignment horizontal="center" vertical="center"/>
    </xf>
    <xf numFmtId="0" fontId="25" fillId="0" borderId="15" xfId="0" applyFont="1" applyFill="1" applyBorder="1" applyAlignment="1">
      <alignment horizontal="left" vertical="center" wrapText="1" indent="1"/>
    </xf>
    <xf numFmtId="3" fontId="21" fillId="0" borderId="14" xfId="0" applyNumberFormat="1" applyFont="1" applyFill="1" applyBorder="1" applyAlignment="1">
      <alignment horizontal="center" vertical="center"/>
    </xf>
    <xf numFmtId="3" fontId="21" fillId="0" borderId="16" xfId="0" applyNumberFormat="1" applyFont="1" applyFill="1" applyBorder="1" applyAlignment="1">
      <alignment horizontal="center" vertical="center"/>
    </xf>
    <xf numFmtId="3" fontId="19" fillId="0" borderId="16" xfId="0" applyNumberFormat="1" applyFont="1" applyFill="1" applyBorder="1" applyAlignment="1">
      <alignment horizontal="center" vertical="center"/>
    </xf>
    <xf numFmtId="3" fontId="21" fillId="33" borderId="14" xfId="0" applyNumberFormat="1" applyFont="1" applyFill="1" applyBorder="1" applyAlignment="1">
      <alignment horizontal="center" vertical="center"/>
    </xf>
    <xf numFmtId="0" fontId="22" fillId="33" borderId="15" xfId="0" applyFont="1" applyFill="1" applyBorder="1" applyAlignment="1">
      <alignment horizontal="left" vertical="center" wrapText="1" indent="1"/>
    </xf>
    <xf numFmtId="3" fontId="19" fillId="33" borderId="14" xfId="0" applyNumberFormat="1" applyFont="1" applyFill="1" applyBorder="1" applyAlignment="1">
      <alignment horizontal="center" vertical="center"/>
    </xf>
    <xf numFmtId="0" fontId="25" fillId="33" borderId="15" xfId="0" applyFont="1" applyFill="1" applyBorder="1" applyAlignment="1">
      <alignment horizontal="left" vertical="center" wrapText="1" indent="1"/>
    </xf>
    <xf numFmtId="3" fontId="21" fillId="0" borderId="16" xfId="0" applyNumberFormat="1" applyFont="1" applyBorder="1" applyAlignment="1">
      <alignment horizontal="center" vertical="center"/>
    </xf>
    <xf numFmtId="0" fontId="20" fillId="33" borderId="15" xfId="0" applyFont="1" applyFill="1" applyBorder="1" applyAlignment="1">
      <alignment vertical="center" wrapText="1"/>
    </xf>
    <xf numFmtId="0" fontId="19" fillId="33" borderId="20" xfId="0" applyFont="1" applyFill="1" applyBorder="1" applyAlignment="1">
      <alignment horizontal="left" vertical="center" wrapText="1"/>
    </xf>
    <xf numFmtId="0" fontId="33" fillId="34" borderId="15" xfId="0" applyFont="1" applyFill="1" applyBorder="1" applyAlignment="1">
      <alignment horizontal="center" vertical="center" wrapText="1"/>
    </xf>
    <xf numFmtId="3" fontId="34" fillId="33" borderId="15" xfId="0" applyNumberFormat="1" applyFont="1" applyFill="1" applyBorder="1" applyAlignment="1">
      <alignment horizontal="center" vertical="center" wrapText="1"/>
    </xf>
    <xf numFmtId="0" fontId="27" fillId="34" borderId="18" xfId="0" applyFont="1" applyFill="1" applyBorder="1" applyAlignment="1">
      <alignment horizontal="center" vertical="center" wrapText="1"/>
    </xf>
    <xf numFmtId="0" fontId="33" fillId="34" borderId="42" xfId="0" applyFont="1" applyFill="1" applyBorder="1" applyAlignment="1">
      <alignment horizontal="center" vertical="center" wrapText="1"/>
    </xf>
    <xf numFmtId="9" fontId="27" fillId="34" borderId="13" xfId="0" applyNumberFormat="1" applyFont="1" applyFill="1" applyBorder="1" applyAlignment="1">
      <alignment horizontal="center" vertical="center" wrapText="1"/>
    </xf>
    <xf numFmtId="0" fontId="27" fillId="34" borderId="18" xfId="0" applyFont="1" applyFill="1" applyBorder="1" applyAlignment="1">
      <alignment horizontal="left" vertical="center" wrapText="1"/>
    </xf>
    <xf numFmtId="0" fontId="19" fillId="34" borderId="11" xfId="0" applyFont="1" applyFill="1" applyBorder="1" applyAlignment="1">
      <alignment horizontal="center" vertical="center" wrapText="1"/>
    </xf>
    <xf numFmtId="3" fontId="33" fillId="0" borderId="15" xfId="0" applyNumberFormat="1" applyFont="1" applyFill="1" applyBorder="1" applyAlignment="1">
      <alignment horizontal="center" vertical="center" wrapText="1"/>
    </xf>
    <xf numFmtId="0" fontId="29" fillId="37" borderId="15" xfId="0" applyFont="1" applyFill="1" applyBorder="1" applyAlignment="1">
      <alignment vertical="center" wrapText="1"/>
    </xf>
    <xf numFmtId="3" fontId="23" fillId="37" borderId="14" xfId="0" applyNumberFormat="1" applyFont="1" applyFill="1" applyBorder="1" applyAlignment="1">
      <alignment horizontal="center" vertical="center"/>
    </xf>
    <xf numFmtId="0" fontId="19" fillId="34" borderId="15" xfId="0" applyFont="1" applyFill="1" applyBorder="1" applyAlignment="1">
      <alignment horizontal="center" vertical="center" wrapText="1"/>
    </xf>
    <xf numFmtId="0" fontId="27" fillId="33" borderId="15" xfId="0" applyFont="1" applyFill="1" applyBorder="1" applyAlignment="1">
      <alignment horizontal="left" vertical="center" wrapText="1"/>
    </xf>
    <xf numFmtId="0" fontId="19" fillId="33" borderId="25" xfId="0" applyFont="1" applyFill="1" applyBorder="1" applyAlignment="1">
      <alignment horizontal="center" vertical="center" wrapText="1"/>
    </xf>
    <xf numFmtId="0" fontId="0" fillId="33" borderId="0" xfId="0" applyFill="1"/>
    <xf numFmtId="0" fontId="19" fillId="33" borderId="15" xfId="0" applyFont="1" applyFill="1" applyBorder="1" applyAlignment="1">
      <alignment horizontal="center" vertical="center" wrapText="1"/>
    </xf>
    <xf numFmtId="0" fontId="16" fillId="0" borderId="0" xfId="0" applyFont="1" applyAlignment="1">
      <alignment horizontal="center"/>
    </xf>
    <xf numFmtId="0" fontId="19" fillId="34" borderId="11" xfId="0" applyFont="1" applyFill="1" applyBorder="1" applyAlignment="1">
      <alignment horizontal="center" vertical="center"/>
    </xf>
    <xf numFmtId="0" fontId="19" fillId="0" borderId="15" xfId="0" applyFont="1" applyFill="1" applyBorder="1" applyAlignment="1">
      <alignment horizontal="center" vertical="center" wrapText="1"/>
    </xf>
    <xf numFmtId="0" fontId="19" fillId="33" borderId="14" xfId="0" applyFont="1" applyFill="1" applyBorder="1" applyAlignment="1">
      <alignment horizontal="center" vertical="center" wrapText="1"/>
    </xf>
    <xf numFmtId="9" fontId="19" fillId="33" borderId="14" xfId="0" applyNumberFormat="1" applyFont="1" applyFill="1" applyBorder="1" applyAlignment="1">
      <alignment horizontal="center" vertical="center"/>
    </xf>
    <xf numFmtId="0" fontId="19" fillId="0" borderId="10" xfId="0" applyFont="1" applyFill="1" applyBorder="1" applyAlignment="1">
      <alignment horizontal="center" vertical="center" wrapText="1"/>
    </xf>
    <xf numFmtId="0" fontId="19" fillId="33" borderId="13" xfId="0" applyFont="1" applyFill="1" applyBorder="1" applyAlignment="1">
      <alignment vertical="center"/>
    </xf>
    <xf numFmtId="0" fontId="19" fillId="33" borderId="15" xfId="0" applyFont="1" applyFill="1" applyBorder="1" applyAlignment="1">
      <alignment horizontal="center" vertical="center" wrapText="1"/>
    </xf>
    <xf numFmtId="9" fontId="19" fillId="33" borderId="14" xfId="0" applyNumberFormat="1" applyFont="1" applyFill="1" applyBorder="1" applyAlignment="1">
      <alignment horizontal="center" vertical="center"/>
    </xf>
    <xf numFmtId="4" fontId="0" fillId="0" borderId="0" xfId="0" applyNumberFormat="1"/>
    <xf numFmtId="0" fontId="30" fillId="0" borderId="0" xfId="0" applyFont="1"/>
    <xf numFmtId="165" fontId="21" fillId="0" borderId="14" xfId="0" applyNumberFormat="1" applyFont="1" applyBorder="1" applyAlignment="1">
      <alignment horizontal="center" vertical="center"/>
    </xf>
    <xf numFmtId="0" fontId="70" fillId="0" borderId="0" xfId="0" applyFont="1" applyAlignment="1">
      <alignment wrapText="1"/>
    </xf>
    <xf numFmtId="165" fontId="19" fillId="0" borderId="14" xfId="43" applyNumberFormat="1" applyFont="1" applyBorder="1" applyAlignment="1">
      <alignment horizontal="center" vertical="center"/>
    </xf>
    <xf numFmtId="9" fontId="19" fillId="0" borderId="14" xfId="43" applyFont="1" applyBorder="1" applyAlignment="1">
      <alignment horizontal="center" vertical="center"/>
    </xf>
    <xf numFmtId="3" fontId="35" fillId="0" borderId="14" xfId="0" applyNumberFormat="1" applyFont="1" applyBorder="1" applyAlignment="1">
      <alignment horizontal="center" vertical="center"/>
    </xf>
    <xf numFmtId="0" fontId="0" fillId="0" borderId="0" xfId="0" applyBorder="1"/>
    <xf numFmtId="0" fontId="0" fillId="33" borderId="0" xfId="0" applyFill="1" applyBorder="1"/>
    <xf numFmtId="0" fontId="55" fillId="34" borderId="15" xfId="0" applyFont="1" applyFill="1" applyBorder="1" applyAlignment="1">
      <alignment horizontal="center" vertical="center" wrapText="1"/>
    </xf>
    <xf numFmtId="0" fontId="23" fillId="34" borderId="15" xfId="0" applyFont="1" applyFill="1" applyBorder="1" applyAlignment="1">
      <alignment horizontal="center" vertical="center" wrapText="1"/>
    </xf>
    <xf numFmtId="0" fontId="72" fillId="33" borderId="25" xfId="0" applyNumberFormat="1" applyFont="1" applyFill="1" applyBorder="1" applyAlignment="1" applyProtection="1">
      <alignment horizontal="center" vertical="center" wrapText="1"/>
    </xf>
    <xf numFmtId="0" fontId="73" fillId="33" borderId="25" xfId="0" applyNumberFormat="1" applyFont="1" applyFill="1" applyBorder="1" applyAlignment="1" applyProtection="1">
      <alignment horizontal="center" vertical="center" wrapText="1"/>
    </xf>
    <xf numFmtId="0" fontId="19" fillId="34" borderId="10" xfId="0" applyFont="1" applyFill="1" applyBorder="1" applyAlignment="1">
      <alignment vertical="center" wrapText="1"/>
    </xf>
    <xf numFmtId="0" fontId="74" fillId="0" borderId="25" xfId="0" applyNumberFormat="1" applyFont="1" applyFill="1" applyBorder="1" applyAlignment="1" applyProtection="1">
      <alignment horizontal="center" vertical="center" wrapText="1"/>
    </xf>
    <xf numFmtId="0" fontId="75" fillId="0" borderId="25" xfId="0" applyNumberFormat="1" applyFont="1" applyFill="1" applyBorder="1" applyAlignment="1" applyProtection="1">
      <alignment horizontal="center" vertical="center" wrapText="1"/>
    </xf>
    <xf numFmtId="3" fontId="23" fillId="34" borderId="14" xfId="0" applyNumberFormat="1" applyFont="1" applyFill="1" applyBorder="1" applyAlignment="1">
      <alignment horizontal="center" vertical="center"/>
    </xf>
    <xf numFmtId="3" fontId="23" fillId="0" borderId="14" xfId="0" applyNumberFormat="1" applyFont="1" applyBorder="1" applyAlignment="1">
      <alignment horizontal="center" vertical="center"/>
    </xf>
    <xf numFmtId="0" fontId="20" fillId="0" borderId="0" xfId="0" applyFont="1" applyBorder="1" applyAlignment="1">
      <alignment horizontal="left" vertical="center" wrapText="1" indent="1"/>
    </xf>
    <xf numFmtId="3" fontId="19" fillId="0" borderId="0" xfId="0" applyNumberFormat="1" applyFont="1" applyBorder="1" applyAlignment="1">
      <alignment horizontal="center" vertical="center"/>
    </xf>
    <xf numFmtId="0" fontId="42" fillId="0" borderId="0" xfId="54" applyFont="1" applyFill="1"/>
    <xf numFmtId="0" fontId="45" fillId="0" borderId="18" xfId="54" applyFont="1" applyFill="1" applyBorder="1" applyAlignment="1">
      <alignment horizontal="left" vertical="center" wrapText="1"/>
    </xf>
    <xf numFmtId="0" fontId="45" fillId="0" borderId="18" xfId="54" applyFont="1" applyFill="1" applyBorder="1" applyAlignment="1">
      <alignment vertical="center" wrapText="1"/>
    </xf>
    <xf numFmtId="0" fontId="42" fillId="0" borderId="16" xfId="54" applyFont="1" applyFill="1" applyBorder="1" applyAlignment="1">
      <alignment horizontal="center" vertical="center" wrapText="1"/>
    </xf>
    <xf numFmtId="0" fontId="42" fillId="0" borderId="14" xfId="54" applyFont="1" applyFill="1" applyBorder="1" applyAlignment="1">
      <alignment horizontal="center" vertical="center" wrapText="1"/>
    </xf>
    <xf numFmtId="0" fontId="50" fillId="0" borderId="15" xfId="54" applyFont="1" applyFill="1" applyBorder="1" applyAlignment="1">
      <alignment vertical="center" wrapText="1"/>
    </xf>
    <xf numFmtId="9" fontId="42" fillId="0" borderId="14" xfId="54" applyNumberFormat="1" applyFont="1" applyFill="1" applyBorder="1" applyAlignment="1">
      <alignment horizontal="center" vertical="center"/>
    </xf>
    <xf numFmtId="0" fontId="50" fillId="0" borderId="15" xfId="54" applyFont="1" applyFill="1" applyBorder="1" applyAlignment="1">
      <alignment horizontal="left" vertical="center" wrapText="1"/>
    </xf>
    <xf numFmtId="0" fontId="48" fillId="0" borderId="15" xfId="54" applyFont="1" applyFill="1" applyBorder="1" applyAlignment="1">
      <alignment vertical="center" wrapText="1"/>
    </xf>
    <xf numFmtId="0" fontId="27" fillId="34" borderId="15" xfId="54" applyFont="1" applyFill="1" applyBorder="1" applyAlignment="1">
      <alignment horizontal="left" vertical="center" wrapText="1"/>
    </xf>
    <xf numFmtId="0" fontId="19" fillId="33" borderId="15" xfId="54" applyFont="1" applyFill="1" applyBorder="1" applyAlignment="1">
      <alignment horizontal="left" vertical="center" wrapText="1"/>
    </xf>
    <xf numFmtId="0" fontId="23" fillId="33" borderId="16" xfId="54" applyFont="1" applyFill="1" applyBorder="1" applyAlignment="1">
      <alignment horizontal="center" vertical="center" wrapText="1"/>
    </xf>
    <xf numFmtId="0" fontId="23" fillId="33" borderId="14" xfId="54" applyFont="1" applyFill="1" applyBorder="1" applyAlignment="1">
      <alignment horizontal="center" vertical="center" wrapText="1"/>
    </xf>
    <xf numFmtId="3" fontId="19" fillId="33" borderId="15" xfId="54" applyNumberFormat="1" applyFont="1" applyFill="1" applyBorder="1" applyAlignment="1">
      <alignment horizontal="center" vertical="center" wrapText="1"/>
    </xf>
    <xf numFmtId="0" fontId="19" fillId="33" borderId="15" xfId="54" applyFont="1" applyFill="1" applyBorder="1" applyAlignment="1">
      <alignment horizontal="center" vertical="center" wrapText="1"/>
    </xf>
    <xf numFmtId="165" fontId="19" fillId="33" borderId="14" xfId="54" applyNumberFormat="1" applyFont="1" applyFill="1" applyBorder="1" applyAlignment="1">
      <alignment horizontal="center" vertical="center"/>
    </xf>
    <xf numFmtId="0" fontId="22" fillId="0" borderId="15" xfId="54" applyFont="1" applyBorder="1" applyAlignment="1">
      <alignment horizontal="left" vertical="center" wrapText="1" indent="1"/>
    </xf>
    <xf numFmtId="3" fontId="19" fillId="0" borderId="14" xfId="54" applyNumberFormat="1" applyFont="1" applyBorder="1" applyAlignment="1">
      <alignment horizontal="center" vertical="center"/>
    </xf>
    <xf numFmtId="0" fontId="25" fillId="0" borderId="15" xfId="54" applyFont="1" applyBorder="1" applyAlignment="1">
      <alignment horizontal="left" vertical="center" wrapText="1" indent="1"/>
    </xf>
    <xf numFmtId="3" fontId="21" fillId="0" borderId="14" xfId="54" applyNumberFormat="1" applyFont="1" applyBorder="1" applyAlignment="1">
      <alignment horizontal="center" vertical="center"/>
    </xf>
    <xf numFmtId="3" fontId="21" fillId="33" borderId="14" xfId="54" applyNumberFormat="1" applyFont="1" applyFill="1" applyBorder="1" applyAlignment="1">
      <alignment horizontal="center" vertical="center"/>
    </xf>
    <xf numFmtId="3" fontId="19" fillId="33" borderId="14" xfId="54" applyNumberFormat="1" applyFont="1" applyFill="1" applyBorder="1" applyAlignment="1">
      <alignment horizontal="center" vertical="center"/>
    </xf>
    <xf numFmtId="0" fontId="28" fillId="0" borderId="19" xfId="54" applyFont="1" applyBorder="1" applyAlignment="1">
      <alignment horizontal="left" vertical="center" wrapText="1" indent="1"/>
    </xf>
    <xf numFmtId="0" fontId="76" fillId="0" borderId="15" xfId="54" applyFont="1" applyFill="1" applyBorder="1" applyAlignment="1">
      <alignment horizontal="left" vertical="center" wrapText="1"/>
    </xf>
    <xf numFmtId="0" fontId="39" fillId="0" borderId="33" xfId="52" applyFont="1" applyFill="1" applyBorder="1" applyAlignment="1">
      <alignment horizontal="left" vertical="center" wrapText="1"/>
    </xf>
    <xf numFmtId="9" fontId="41" fillId="0" borderId="18" xfId="54" applyNumberFormat="1" applyFont="1" applyFill="1" applyBorder="1" applyAlignment="1">
      <alignment horizontal="center" vertical="center" wrapText="1"/>
    </xf>
    <xf numFmtId="0" fontId="76" fillId="0" borderId="15" xfId="54" applyFont="1" applyFill="1" applyBorder="1" applyAlignment="1">
      <alignment horizontal="left" vertical="center"/>
    </xf>
    <xf numFmtId="0" fontId="40" fillId="0" borderId="16" xfId="54" applyFont="1" applyFill="1" applyBorder="1" applyAlignment="1">
      <alignment horizontal="center" vertical="center" wrapText="1"/>
    </xf>
    <xf numFmtId="0" fontId="40" fillId="0" borderId="14" xfId="54" applyFont="1" applyFill="1" applyBorder="1" applyAlignment="1">
      <alignment horizontal="center" vertical="center" wrapText="1"/>
    </xf>
    <xf numFmtId="3" fontId="42" fillId="0" borderId="15" xfId="54" applyNumberFormat="1" applyFont="1" applyFill="1" applyBorder="1" applyAlignment="1">
      <alignment horizontal="center" vertical="center" wrapText="1"/>
    </xf>
    <xf numFmtId="3" fontId="39" fillId="0" borderId="33" xfId="54" applyNumberFormat="1" applyFont="1" applyFill="1" applyBorder="1" applyAlignment="1">
      <alignment vertical="center"/>
    </xf>
    <xf numFmtId="165" fontId="42" fillId="0" borderId="14" xfId="54" applyNumberFormat="1" applyFont="1" applyFill="1" applyBorder="1" applyAlignment="1">
      <alignment horizontal="center" vertical="center"/>
    </xf>
    <xf numFmtId="0" fontId="46" fillId="0" borderId="15" xfId="54" applyFont="1" applyFill="1" applyBorder="1" applyAlignment="1">
      <alignment horizontal="left" vertical="center" wrapText="1" indent="1"/>
    </xf>
    <xf numFmtId="3" fontId="42" fillId="0" borderId="14" xfId="54" applyNumberFormat="1" applyFont="1" applyFill="1" applyBorder="1" applyAlignment="1">
      <alignment horizontal="center" vertical="center"/>
    </xf>
    <xf numFmtId="0" fontId="77" fillId="0" borderId="15" xfId="54" applyFont="1" applyFill="1" applyBorder="1" applyAlignment="1">
      <alignment horizontal="left" vertical="center" wrapText="1" indent="1"/>
    </xf>
    <xf numFmtId="3" fontId="43" fillId="0" borderId="14" xfId="54" applyNumberFormat="1" applyFont="1" applyFill="1" applyBorder="1" applyAlignment="1">
      <alignment horizontal="center" vertical="center"/>
    </xf>
    <xf numFmtId="0" fontId="78" fillId="0" borderId="34" xfId="54" applyFont="1" applyFill="1" applyBorder="1" applyAlignment="1">
      <alignment horizontal="left" vertical="center" wrapText="1" indent="1"/>
    </xf>
    <xf numFmtId="0" fontId="42" fillId="0" borderId="15" xfId="54" applyFont="1" applyFill="1" applyBorder="1" applyAlignment="1">
      <alignment horizontal="center" vertical="center" wrapText="1"/>
    </xf>
    <xf numFmtId="9" fontId="41" fillId="38" borderId="18" xfId="54" applyNumberFormat="1" applyFont="1" applyFill="1" applyBorder="1" applyAlignment="1">
      <alignment horizontal="center" vertical="center" wrapText="1"/>
    </xf>
    <xf numFmtId="3" fontId="39" fillId="0" borderId="33" xfId="54" applyNumberFormat="1" applyFont="1" applyFill="1" applyBorder="1" applyAlignment="1">
      <alignment horizontal="right" vertical="center"/>
    </xf>
    <xf numFmtId="0" fontId="76" fillId="38" borderId="15" xfId="54" applyFont="1" applyFill="1" applyBorder="1" applyAlignment="1">
      <alignment horizontal="left" vertical="center" wrapText="1"/>
    </xf>
    <xf numFmtId="0" fontId="39" fillId="0" borderId="33" xfId="54" applyFont="1" applyFill="1" applyBorder="1" applyAlignment="1">
      <alignment vertical="center" wrapText="1"/>
    </xf>
    <xf numFmtId="168" fontId="42" fillId="0" borderId="15" xfId="54" applyNumberFormat="1" applyFont="1" applyFill="1" applyBorder="1" applyAlignment="1">
      <alignment horizontal="center" vertical="center" wrapText="1"/>
    </xf>
    <xf numFmtId="0" fontId="50" fillId="0" borderId="18" xfId="54" applyFont="1" applyFill="1" applyBorder="1" applyAlignment="1">
      <alignment horizontal="left" vertical="center" wrapText="1"/>
    </xf>
    <xf numFmtId="3" fontId="39" fillId="0" borderId="50" xfId="54" applyNumberFormat="1" applyFont="1" applyFill="1" applyBorder="1" applyAlignment="1">
      <alignment horizontal="right" vertical="center"/>
    </xf>
    <xf numFmtId="3" fontId="39" fillId="0" borderId="51" xfId="54" applyNumberFormat="1" applyFont="1" applyFill="1" applyBorder="1" applyAlignment="1">
      <alignment horizontal="right" vertical="center"/>
    </xf>
    <xf numFmtId="3" fontId="39" fillId="0" borderId="52" xfId="54" applyNumberFormat="1" applyFont="1" applyFill="1" applyBorder="1" applyAlignment="1">
      <alignment horizontal="right" vertical="center"/>
    </xf>
    <xf numFmtId="0" fontId="78" fillId="0" borderId="18" xfId="54" applyFont="1" applyFill="1" applyBorder="1" applyAlignment="1">
      <alignment horizontal="left" vertical="center" wrapText="1" indent="1"/>
    </xf>
    <xf numFmtId="3" fontId="43" fillId="0" borderId="18" xfId="54" applyNumberFormat="1" applyFont="1" applyFill="1" applyBorder="1" applyAlignment="1">
      <alignment horizontal="center" vertical="center"/>
    </xf>
    <xf numFmtId="0" fontId="42" fillId="0" borderId="0" xfId="54" applyFont="1" applyFill="1" applyBorder="1"/>
    <xf numFmtId="0" fontId="78" fillId="0" borderId="17" xfId="54" applyFont="1" applyFill="1" applyBorder="1" applyAlignment="1">
      <alignment horizontal="left" vertical="center" wrapText="1" indent="1"/>
    </xf>
    <xf numFmtId="0" fontId="39" fillId="38" borderId="33" xfId="52" applyFont="1" applyFill="1" applyBorder="1" applyAlignment="1">
      <alignment horizontal="left" vertical="center" wrapText="1"/>
    </xf>
    <xf numFmtId="0" fontId="79" fillId="0" borderId="33" xfId="54" applyFont="1" applyFill="1" applyBorder="1" applyAlignment="1">
      <alignment wrapText="1"/>
    </xf>
    <xf numFmtId="0" fontId="79" fillId="0" borderId="35" xfId="54" applyFont="1" applyFill="1" applyBorder="1" applyAlignment="1">
      <alignment wrapText="1"/>
    </xf>
    <xf numFmtId="0" fontId="81" fillId="0" borderId="15" xfId="54" applyFont="1" applyFill="1" applyBorder="1" applyAlignment="1">
      <alignment horizontal="left" vertical="center" wrapText="1" indent="1"/>
    </xf>
    <xf numFmtId="3" fontId="44" fillId="0" borderId="33" xfId="54" applyNumberFormat="1" applyFont="1" applyFill="1" applyBorder="1" applyAlignment="1">
      <alignment horizontal="right" vertical="center"/>
    </xf>
    <xf numFmtId="0" fontId="39" fillId="0" borderId="33" xfId="48" applyFont="1" applyFill="1" applyBorder="1" applyAlignment="1">
      <alignment vertical="center" wrapText="1"/>
    </xf>
    <xf numFmtId="166" fontId="42" fillId="0" borderId="15" xfId="54" applyNumberFormat="1" applyFont="1" applyFill="1" applyBorder="1" applyAlignment="1">
      <alignment horizontal="center" vertical="center" wrapText="1"/>
    </xf>
    <xf numFmtId="3" fontId="43" fillId="0" borderId="16" xfId="54" applyNumberFormat="1" applyFont="1" applyFill="1" applyBorder="1" applyAlignment="1">
      <alignment horizontal="center" vertical="center"/>
    </xf>
    <xf numFmtId="0" fontId="39" fillId="0" borderId="36" xfId="52" applyFont="1" applyFill="1" applyBorder="1" applyAlignment="1">
      <alignment horizontal="left" vertical="center" wrapText="1"/>
    </xf>
    <xf numFmtId="3" fontId="39" fillId="0" borderId="36" xfId="54" applyNumberFormat="1" applyFont="1" applyFill="1" applyBorder="1" applyAlignment="1">
      <alignment horizontal="right" vertical="center"/>
    </xf>
    <xf numFmtId="3" fontId="39" fillId="0" borderId="18" xfId="54" applyNumberFormat="1" applyFont="1" applyFill="1" applyBorder="1" applyAlignment="1">
      <alignment horizontal="right" vertical="center"/>
    </xf>
    <xf numFmtId="0" fontId="76" fillId="38" borderId="15" xfId="55" applyFont="1" applyFill="1" applyBorder="1" applyAlignment="1">
      <alignment horizontal="left" vertical="center" wrapText="1"/>
    </xf>
    <xf numFmtId="9" fontId="41" fillId="38" borderId="18" xfId="55" applyNumberFormat="1" applyFont="1" applyFill="1" applyBorder="1" applyAlignment="1">
      <alignment horizontal="center" vertical="center" wrapText="1"/>
    </xf>
    <xf numFmtId="0" fontId="76" fillId="34" borderId="15" xfId="55" applyFont="1" applyFill="1" applyBorder="1" applyAlignment="1">
      <alignment horizontal="left" vertical="center" wrapText="1"/>
    </xf>
    <xf numFmtId="0" fontId="41" fillId="34" borderId="15" xfId="55" applyFont="1" applyFill="1" applyBorder="1" applyAlignment="1">
      <alignment horizontal="left" vertical="center" wrapText="1"/>
    </xf>
    <xf numFmtId="9" fontId="41" fillId="34" borderId="18" xfId="55" applyNumberFormat="1" applyFont="1" applyFill="1" applyBorder="1" applyAlignment="1">
      <alignment horizontal="center" vertical="center" wrapText="1"/>
    </xf>
    <xf numFmtId="0" fontId="76" fillId="34" borderId="15" xfId="55" applyFont="1" applyFill="1" applyBorder="1" applyAlignment="1">
      <alignment horizontal="left" vertical="center"/>
    </xf>
    <xf numFmtId="0" fontId="50" fillId="33" borderId="15" xfId="55" applyFont="1" applyFill="1" applyBorder="1" applyAlignment="1">
      <alignment horizontal="left" vertical="center" wrapText="1"/>
    </xf>
    <xf numFmtId="0" fontId="40" fillId="33" borderId="14" xfId="55" applyFont="1" applyFill="1" applyBorder="1" applyAlignment="1">
      <alignment horizontal="center" vertical="center" wrapText="1"/>
    </xf>
    <xf numFmtId="166" fontId="42" fillId="33" borderId="15" xfId="55" applyNumberFormat="1" applyFont="1" applyFill="1" applyBorder="1" applyAlignment="1">
      <alignment horizontal="center" vertical="center" wrapText="1"/>
    </xf>
    <xf numFmtId="3" fontId="42" fillId="33" borderId="15" xfId="55" applyNumberFormat="1" applyFont="1" applyFill="1" applyBorder="1" applyAlignment="1">
      <alignment horizontal="center" vertical="center" wrapText="1"/>
    </xf>
    <xf numFmtId="0" fontId="42" fillId="33" borderId="15" xfId="55" applyFont="1" applyFill="1" applyBorder="1" applyAlignment="1">
      <alignment horizontal="center" vertical="center" wrapText="1"/>
    </xf>
    <xf numFmtId="165" fontId="42" fillId="33" borderId="14" xfId="55" applyNumberFormat="1" applyFont="1" applyFill="1" applyBorder="1" applyAlignment="1">
      <alignment horizontal="center" vertical="center"/>
    </xf>
    <xf numFmtId="0" fontId="46" fillId="0" borderId="15" xfId="55" applyFont="1" applyBorder="1" applyAlignment="1">
      <alignment horizontal="left" vertical="center" wrapText="1" indent="1"/>
    </xf>
    <xf numFmtId="3" fontId="42" fillId="0" borderId="14" xfId="55" applyNumberFormat="1" applyFont="1" applyBorder="1" applyAlignment="1">
      <alignment horizontal="center" vertical="center"/>
    </xf>
    <xf numFmtId="0" fontId="77" fillId="0" borderId="15" xfId="55" applyFont="1" applyBorder="1" applyAlignment="1">
      <alignment horizontal="left" vertical="center" wrapText="1" indent="1"/>
    </xf>
    <xf numFmtId="3" fontId="43" fillId="0" borderId="14" xfId="55" applyNumberFormat="1" applyFont="1" applyBorder="1" applyAlignment="1">
      <alignment horizontal="center" vertical="center"/>
    </xf>
    <xf numFmtId="0" fontId="78" fillId="0" borderId="34" xfId="55" applyFont="1" applyBorder="1" applyAlignment="1">
      <alignment horizontal="left" vertical="center" wrapText="1" indent="1"/>
    </xf>
    <xf numFmtId="0" fontId="42" fillId="33" borderId="15" xfId="55" applyFont="1" applyFill="1" applyBorder="1" applyAlignment="1">
      <alignment horizontal="left" vertical="center" wrapText="1"/>
    </xf>
    <xf numFmtId="0" fontId="41" fillId="38" borderId="15" xfId="55" applyFont="1" applyFill="1" applyBorder="1" applyAlignment="1">
      <alignment horizontal="left" vertical="center" wrapText="1"/>
    </xf>
    <xf numFmtId="0" fontId="76" fillId="38" borderId="15" xfId="55" applyFont="1" applyFill="1" applyBorder="1" applyAlignment="1">
      <alignment horizontal="left" vertical="center"/>
    </xf>
    <xf numFmtId="0" fontId="50" fillId="38" borderId="15" xfId="55" applyFont="1" applyFill="1" applyBorder="1" applyAlignment="1">
      <alignment horizontal="left" vertical="center" wrapText="1"/>
    </xf>
    <xf numFmtId="0" fontId="78" fillId="38" borderId="34" xfId="55" applyFont="1" applyFill="1" applyBorder="1" applyAlignment="1">
      <alignment horizontal="left" vertical="center" wrapText="1" indent="1"/>
    </xf>
    <xf numFmtId="3" fontId="43" fillId="38" borderId="14" xfId="55" applyNumberFormat="1" applyFont="1" applyFill="1" applyBorder="1" applyAlignment="1">
      <alignment horizontal="center" vertical="center"/>
    </xf>
    <xf numFmtId="0" fontId="42" fillId="0" borderId="15" xfId="55" applyFont="1" applyBorder="1" applyAlignment="1">
      <alignment horizontal="left" vertical="center" wrapText="1" indent="1"/>
    </xf>
    <xf numFmtId="3" fontId="40" fillId="0" borderId="14" xfId="55" applyNumberFormat="1" applyFont="1" applyBorder="1" applyAlignment="1">
      <alignment horizontal="center" vertical="center"/>
    </xf>
    <xf numFmtId="0" fontId="43" fillId="0" borderId="15" xfId="55" applyFont="1" applyBorder="1" applyAlignment="1">
      <alignment horizontal="left" vertical="center" wrapText="1" indent="1"/>
    </xf>
    <xf numFmtId="0" fontId="29" fillId="37" borderId="15" xfId="54" applyFont="1" applyFill="1" applyBorder="1" applyAlignment="1">
      <alignment vertical="center" wrapText="1"/>
    </xf>
    <xf numFmtId="3" fontId="23" fillId="37" borderId="14" xfId="54" applyNumberFormat="1" applyFont="1" applyFill="1" applyBorder="1" applyAlignment="1">
      <alignment horizontal="center" vertical="center"/>
    </xf>
    <xf numFmtId="0" fontId="20" fillId="34" borderId="15" xfId="54" applyFont="1" applyFill="1" applyBorder="1" applyAlignment="1">
      <alignment vertical="center" wrapText="1"/>
    </xf>
    <xf numFmtId="3" fontId="23" fillId="34" borderId="14" xfId="54" applyNumberFormat="1" applyFont="1" applyFill="1" applyBorder="1" applyAlignment="1">
      <alignment horizontal="center" vertical="center"/>
    </xf>
    <xf numFmtId="0" fontId="52" fillId="0" borderId="15" xfId="54" applyFont="1" applyBorder="1" applyAlignment="1">
      <alignment horizontal="left" vertical="center" wrapText="1" indent="1"/>
    </xf>
    <xf numFmtId="3" fontId="54" fillId="0" borderId="14" xfId="54" applyNumberFormat="1" applyFont="1" applyBorder="1" applyAlignment="1">
      <alignment horizontal="center" vertical="center"/>
    </xf>
    <xf numFmtId="3" fontId="35" fillId="0" borderId="14" xfId="54" applyNumberFormat="1" applyFont="1" applyBorder="1" applyAlignment="1">
      <alignment horizontal="center" vertical="center"/>
    </xf>
    <xf numFmtId="0" fontId="29" fillId="35" borderId="15" xfId="54" applyFont="1" applyFill="1" applyBorder="1" applyAlignment="1">
      <alignment vertical="center" wrapText="1"/>
    </xf>
    <xf numFmtId="3" fontId="23" fillId="35" borderId="14" xfId="54" applyNumberFormat="1" applyFont="1" applyFill="1" applyBorder="1" applyAlignment="1">
      <alignment horizontal="center" vertical="center"/>
    </xf>
    <xf numFmtId="0" fontId="34" fillId="33" borderId="15" xfId="0" applyFont="1" applyFill="1" applyBorder="1" applyAlignment="1">
      <alignment vertical="center" wrapText="1"/>
    </xf>
    <xf numFmtId="9" fontId="34" fillId="33" borderId="14" xfId="0" applyNumberFormat="1" applyFont="1" applyFill="1" applyBorder="1" applyAlignment="1">
      <alignment horizontal="center" vertical="center"/>
    </xf>
    <xf numFmtId="3" fontId="34" fillId="0" borderId="14" xfId="0" applyNumberFormat="1" applyFont="1" applyBorder="1" applyAlignment="1">
      <alignment horizontal="center" vertical="center"/>
    </xf>
    <xf numFmtId="0" fontId="19" fillId="34" borderId="15" xfId="0" applyFont="1" applyFill="1" applyBorder="1" applyAlignment="1">
      <alignment vertical="center" wrapText="1"/>
    </xf>
    <xf numFmtId="0" fontId="29" fillId="0" borderId="19" xfId="0" applyFont="1" applyBorder="1" applyAlignment="1">
      <alignment horizontal="left" vertical="center" wrapText="1" indent="1"/>
    </xf>
    <xf numFmtId="0" fontId="27" fillId="34" borderId="15" xfId="0" applyFont="1" applyFill="1" applyBorder="1" applyAlignment="1">
      <alignment horizontal="center" vertical="center" wrapText="1"/>
    </xf>
    <xf numFmtId="3" fontId="34" fillId="33" borderId="53" xfId="0" applyNumberFormat="1" applyFont="1" applyFill="1" applyBorder="1" applyAlignment="1">
      <alignment horizontal="center" vertical="center" wrapText="1"/>
    </xf>
    <xf numFmtId="0" fontId="54" fillId="34" borderId="18" xfId="0" applyFont="1" applyFill="1" applyBorder="1" applyAlignment="1">
      <alignment horizontal="center" vertical="center" wrapText="1"/>
    </xf>
    <xf numFmtId="0" fontId="82" fillId="33" borderId="23" xfId="44" applyFont="1" applyFill="1" applyBorder="1" applyAlignment="1">
      <alignment horizontal="center" vertical="center" wrapText="1"/>
    </xf>
    <xf numFmtId="3" fontId="34" fillId="33" borderId="49" xfId="0" applyNumberFormat="1" applyFont="1" applyFill="1" applyBorder="1" applyAlignment="1">
      <alignment horizontal="center" vertical="center" wrapText="1"/>
    </xf>
    <xf numFmtId="1" fontId="19" fillId="33" borderId="14" xfId="0" applyNumberFormat="1" applyFont="1" applyFill="1" applyBorder="1" applyAlignment="1">
      <alignment horizontal="center" vertical="center"/>
    </xf>
    <xf numFmtId="9" fontId="21" fillId="0" borderId="14" xfId="43" applyFont="1" applyBorder="1" applyAlignment="1">
      <alignment horizontal="center" vertical="center"/>
    </xf>
    <xf numFmtId="0" fontId="28" fillId="0" borderId="48" xfId="0" applyFont="1" applyBorder="1" applyAlignment="1">
      <alignment horizontal="left" vertical="center" wrapText="1" indent="1"/>
    </xf>
    <xf numFmtId="3" fontId="21" fillId="0" borderId="54" xfId="0" applyNumberFormat="1" applyFont="1" applyBorder="1" applyAlignment="1">
      <alignment horizontal="center" vertical="center"/>
    </xf>
    <xf numFmtId="3" fontId="21" fillId="0" borderId="28" xfId="0" applyNumberFormat="1" applyFont="1" applyBorder="1" applyAlignment="1">
      <alignment horizontal="center" vertical="center"/>
    </xf>
    <xf numFmtId="0" fontId="52" fillId="0" borderId="15" xfId="0" applyFont="1" applyBorder="1" applyAlignment="1">
      <alignment horizontal="left" vertical="center" wrapText="1" indent="1"/>
    </xf>
    <xf numFmtId="9" fontId="21" fillId="36" borderId="14" xfId="0" applyNumberFormat="1" applyFont="1" applyFill="1" applyBorder="1" applyAlignment="1">
      <alignment horizontal="center" vertical="center"/>
    </xf>
    <xf numFmtId="9" fontId="21" fillId="36" borderId="14" xfId="43" applyFont="1" applyFill="1" applyBorder="1" applyAlignment="1">
      <alignment horizontal="center" vertical="center"/>
    </xf>
    <xf numFmtId="49" fontId="21" fillId="36" borderId="14" xfId="43" applyNumberFormat="1" applyFont="1" applyFill="1" applyBorder="1" applyAlignment="1">
      <alignment horizontal="center" vertical="center"/>
    </xf>
    <xf numFmtId="49" fontId="21" fillId="36" borderId="14" xfId="0" applyNumberFormat="1" applyFont="1" applyFill="1" applyBorder="1" applyAlignment="1">
      <alignment horizontal="center" vertical="center"/>
    </xf>
    <xf numFmtId="3" fontId="53" fillId="33" borderId="14" xfId="0" applyNumberFormat="1" applyFont="1" applyFill="1" applyBorder="1" applyAlignment="1">
      <alignment horizontal="center" vertical="center" wrapText="1"/>
    </xf>
    <xf numFmtId="3" fontId="21" fillId="33" borderId="15" xfId="0" applyNumberFormat="1" applyFont="1" applyFill="1" applyBorder="1" applyAlignment="1">
      <alignment horizontal="center" vertical="center" wrapText="1"/>
    </xf>
    <xf numFmtId="165" fontId="21" fillId="33" borderId="14" xfId="0" applyNumberFormat="1" applyFont="1" applyFill="1" applyBorder="1" applyAlignment="1">
      <alignment horizontal="center" vertical="center"/>
    </xf>
    <xf numFmtId="0" fontId="23" fillId="34" borderId="15" xfId="0" applyFont="1" applyFill="1" applyBorder="1" applyAlignment="1">
      <alignment horizontal="left" vertical="center" wrapText="1"/>
    </xf>
    <xf numFmtId="0" fontId="70" fillId="0" borderId="0" xfId="0" applyFont="1" applyAlignment="1">
      <alignment horizontal="center" wrapText="1"/>
    </xf>
    <xf numFmtId="0" fontId="23" fillId="34" borderId="14" xfId="0" applyFont="1" applyFill="1" applyBorder="1" applyAlignment="1">
      <alignment horizontal="center" vertical="center"/>
    </xf>
    <xf numFmtId="0" fontId="83" fillId="0" borderId="34" xfId="0" applyFont="1" applyBorder="1" applyAlignment="1">
      <alignment horizontal="left" vertical="center" wrapText="1" indent="1"/>
    </xf>
    <xf numFmtId="3" fontId="35" fillId="0" borderId="14" xfId="0" applyNumberFormat="1" applyFont="1" applyFill="1" applyBorder="1" applyAlignment="1">
      <alignment horizontal="center" vertical="center"/>
    </xf>
    <xf numFmtId="0" fontId="21" fillId="33" borderId="15" xfId="0" applyFont="1" applyFill="1" applyBorder="1" applyAlignment="1">
      <alignment horizontal="center" wrapText="1"/>
    </xf>
    <xf numFmtId="3" fontId="54" fillId="0" borderId="14" xfId="0" applyNumberFormat="1" applyFont="1" applyFill="1" applyBorder="1" applyAlignment="1">
      <alignment horizontal="center" vertical="center"/>
    </xf>
    <xf numFmtId="0" fontId="23" fillId="34" borderId="18" xfId="0" applyFont="1" applyFill="1" applyBorder="1" applyAlignment="1">
      <alignment horizontal="center" vertical="center" wrapText="1"/>
    </xf>
    <xf numFmtId="0" fontId="53" fillId="33" borderId="14" xfId="0" applyFont="1" applyFill="1" applyBorder="1" applyAlignment="1">
      <alignment horizontal="center" vertical="center" wrapText="1"/>
    </xf>
    <xf numFmtId="0" fontId="21" fillId="33" borderId="15" xfId="0" applyFont="1" applyFill="1" applyBorder="1" applyAlignment="1">
      <alignment horizontal="center" vertical="center" wrapText="1"/>
    </xf>
    <xf numFmtId="0" fontId="21" fillId="33" borderId="14" xfId="0" applyFont="1" applyFill="1" applyBorder="1" applyAlignment="1">
      <alignment horizontal="center" vertical="center" wrapText="1"/>
    </xf>
    <xf numFmtId="0" fontId="27" fillId="34" borderId="25" xfId="0" applyFont="1" applyFill="1" applyBorder="1" applyAlignment="1">
      <alignment horizontal="left" vertical="center" wrapText="1"/>
    </xf>
    <xf numFmtId="0" fontId="84" fillId="0" borderId="19" xfId="0" applyFont="1" applyBorder="1" applyAlignment="1">
      <alignment horizontal="left" vertical="center" wrapText="1" indent="1"/>
    </xf>
    <xf numFmtId="0" fontId="54" fillId="34" borderId="11" xfId="0" applyFont="1" applyFill="1" applyBorder="1" applyAlignment="1">
      <alignment horizontal="center" vertical="center"/>
    </xf>
    <xf numFmtId="0" fontId="53" fillId="33" borderId="16" xfId="0" applyFont="1" applyFill="1" applyBorder="1" applyAlignment="1">
      <alignment horizontal="center" vertical="center" wrapText="1"/>
    </xf>
    <xf numFmtId="0" fontId="0" fillId="0" borderId="0" xfId="0" applyFill="1"/>
    <xf numFmtId="0" fontId="19" fillId="34" borderId="15" xfId="0" applyFont="1" applyFill="1" applyBorder="1" applyAlignment="1">
      <alignment horizontal="center" vertical="top" wrapText="1"/>
    </xf>
    <xf numFmtId="3" fontId="34" fillId="33" borderId="14" xfId="0" applyNumberFormat="1" applyFont="1" applyFill="1" applyBorder="1" applyAlignment="1">
      <alignment horizontal="center" vertical="center"/>
    </xf>
    <xf numFmtId="3" fontId="34" fillId="33" borderId="14" xfId="0" applyNumberFormat="1" applyFont="1" applyFill="1" applyBorder="1" applyAlignment="1">
      <alignment horizontal="center" vertical="center" wrapText="1"/>
    </xf>
    <xf numFmtId="3" fontId="53" fillId="0" borderId="14" xfId="0" applyNumberFormat="1" applyFont="1" applyFill="1" applyBorder="1" applyAlignment="1">
      <alignment horizontal="center" vertical="center"/>
    </xf>
    <xf numFmtId="3" fontId="21" fillId="0" borderId="14" xfId="0" applyNumberFormat="1" applyFont="1" applyFill="1" applyBorder="1" applyAlignment="1">
      <alignment horizontal="center" vertical="center" wrapText="1"/>
    </xf>
    <xf numFmtId="0" fontId="27" fillId="0" borderId="37" xfId="0" applyFont="1" applyFill="1" applyBorder="1" applyAlignment="1">
      <alignment horizontal="left" vertical="center" wrapText="1"/>
    </xf>
    <xf numFmtId="0" fontId="0" fillId="0" borderId="0" xfId="0" applyFill="1" applyAlignment="1">
      <alignment vertical="center"/>
    </xf>
    <xf numFmtId="9" fontId="27" fillId="0" borderId="18" xfId="0" applyNumberFormat="1" applyFont="1" applyFill="1" applyBorder="1" applyAlignment="1">
      <alignment horizontal="center" vertical="center" wrapText="1"/>
    </xf>
    <xf numFmtId="0" fontId="27" fillId="0" borderId="37" xfId="0" applyFont="1" applyFill="1" applyBorder="1" applyAlignment="1">
      <alignment horizontal="left" wrapText="1"/>
    </xf>
    <xf numFmtId="9" fontId="19" fillId="0" borderId="38" xfId="0" applyNumberFormat="1" applyFont="1" applyFill="1" applyBorder="1" applyAlignment="1"/>
    <xf numFmtId="9" fontId="19" fillId="0" borderId="11" xfId="0" applyNumberFormat="1" applyFont="1" applyFill="1" applyBorder="1" applyAlignment="1"/>
    <xf numFmtId="9" fontId="19" fillId="0" borderId="13" xfId="0" applyNumberFormat="1" applyFont="1" applyFill="1" applyBorder="1" applyAlignment="1"/>
    <xf numFmtId="0" fontId="0" fillId="0" borderId="0" xfId="0" applyFill="1" applyAlignment="1"/>
    <xf numFmtId="0" fontId="27" fillId="0" borderId="15" xfId="0" applyFont="1" applyFill="1" applyBorder="1" applyAlignment="1">
      <alignment horizontal="left" vertical="center" wrapText="1"/>
    </xf>
    <xf numFmtId="0" fontId="54" fillId="0" borderId="11" xfId="0" applyFont="1" applyFill="1" applyBorder="1" applyAlignment="1">
      <alignment horizontal="center" vertical="center"/>
    </xf>
    <xf numFmtId="0" fontId="19" fillId="0" borderId="13" xfId="0" applyFont="1" applyFill="1" applyBorder="1" applyAlignment="1">
      <alignment vertical="center"/>
    </xf>
    <xf numFmtId="0" fontId="53" fillId="0" borderId="14" xfId="0" applyFont="1" applyFill="1" applyBorder="1" applyAlignment="1">
      <alignment horizontal="center" vertical="center" wrapText="1"/>
    </xf>
    <xf numFmtId="3" fontId="53" fillId="0" borderId="14" xfId="0" applyNumberFormat="1" applyFont="1" applyFill="1" applyBorder="1" applyAlignment="1">
      <alignment horizontal="center" vertical="center" wrapText="1"/>
    </xf>
    <xf numFmtId="0" fontId="21" fillId="0" borderId="15" xfId="0" applyFont="1" applyFill="1" applyBorder="1" applyAlignment="1">
      <alignment horizontal="center" vertical="center" wrapText="1"/>
    </xf>
    <xf numFmtId="3" fontId="21" fillId="0" borderId="15" xfId="0" applyNumberFormat="1" applyFont="1" applyFill="1" applyBorder="1" applyAlignment="1">
      <alignment horizontal="center" vertical="center" wrapText="1"/>
    </xf>
    <xf numFmtId="165" fontId="21" fillId="0" borderId="14" xfId="0" applyNumberFormat="1" applyFont="1" applyFill="1" applyBorder="1" applyAlignment="1">
      <alignment horizontal="center" vertical="center"/>
    </xf>
    <xf numFmtId="0" fontId="21" fillId="0" borderId="14" xfId="0" applyFont="1" applyFill="1" applyBorder="1" applyAlignment="1">
      <alignment horizontal="center" vertical="center" wrapText="1"/>
    </xf>
    <xf numFmtId="0" fontId="28" fillId="0" borderId="32" xfId="0" applyFont="1" applyFill="1" applyBorder="1" applyAlignment="1">
      <alignment horizontal="left" vertical="center" wrapText="1" indent="1"/>
    </xf>
    <xf numFmtId="3" fontId="54" fillId="0" borderId="55" xfId="0" applyNumberFormat="1" applyFont="1" applyFill="1" applyBorder="1" applyAlignment="1">
      <alignment horizontal="center" vertical="center"/>
    </xf>
    <xf numFmtId="0" fontId="27" fillId="0" borderId="26" xfId="0" applyFont="1" applyFill="1" applyBorder="1" applyAlignment="1">
      <alignment horizontal="left" vertical="center" wrapText="1"/>
    </xf>
    <xf numFmtId="0" fontId="19" fillId="0" borderId="37" xfId="0" applyFont="1" applyFill="1" applyBorder="1" applyAlignment="1">
      <alignment horizontal="center" vertical="center" wrapText="1"/>
    </xf>
    <xf numFmtId="0" fontId="54" fillId="0" borderId="26" xfId="0" applyFont="1" applyFill="1" applyBorder="1" applyAlignment="1">
      <alignment horizontal="center" vertical="center"/>
    </xf>
    <xf numFmtId="0" fontId="19" fillId="0" borderId="28" xfId="0" applyFont="1" applyFill="1" applyBorder="1" applyAlignment="1">
      <alignment vertical="center"/>
    </xf>
    <xf numFmtId="0" fontId="84" fillId="0" borderId="19" xfId="0" applyFont="1" applyFill="1" applyBorder="1" applyAlignment="1">
      <alignment horizontal="left" vertical="center" wrapText="1" indent="1"/>
    </xf>
    <xf numFmtId="0" fontId="0" fillId="0" borderId="0" xfId="0" applyAlignment="1">
      <alignment vertical="top"/>
    </xf>
    <xf numFmtId="0" fontId="26" fillId="34" borderId="18" xfId="0" applyFont="1" applyFill="1" applyBorder="1" applyAlignment="1">
      <alignment vertical="top" wrapText="1"/>
    </xf>
    <xf numFmtId="0" fontId="54" fillId="33" borderId="16" xfId="0" applyFont="1" applyFill="1" applyBorder="1" applyAlignment="1">
      <alignment horizontal="center" vertical="center" wrapText="1"/>
    </xf>
    <xf numFmtId="0" fontId="19" fillId="33" borderId="14" xfId="0" applyNumberFormat="1" applyFont="1" applyFill="1" applyBorder="1" applyAlignment="1">
      <alignment horizontal="center" vertical="center"/>
    </xf>
    <xf numFmtId="0" fontId="20" fillId="34" borderId="56" xfId="0" applyFont="1" applyFill="1" applyBorder="1" applyAlignment="1">
      <alignment vertical="center" wrapText="1"/>
    </xf>
    <xf numFmtId="0" fontId="19" fillId="0" borderId="20" xfId="0" applyFont="1" applyFill="1" applyBorder="1" applyAlignment="1">
      <alignment vertical="center" wrapText="1"/>
    </xf>
    <xf numFmtId="1" fontId="19" fillId="0" borderId="57" xfId="0" applyNumberFormat="1" applyFont="1" applyFill="1" applyBorder="1" applyAlignment="1">
      <alignment horizontal="center" vertical="center"/>
    </xf>
    <xf numFmtId="1" fontId="19" fillId="0" borderId="16" xfId="0" applyNumberFormat="1" applyFont="1" applyFill="1" applyBorder="1" applyAlignment="1">
      <alignment horizontal="center" vertical="center"/>
    </xf>
    <xf numFmtId="3" fontId="33" fillId="0" borderId="25" xfId="56" applyNumberFormat="1" applyFont="1" applyBorder="1" applyAlignment="1">
      <alignment horizontal="center" vertical="center"/>
    </xf>
    <xf numFmtId="3" fontId="22" fillId="0" borderId="25" xfId="0" applyNumberFormat="1" applyFont="1" applyBorder="1" applyAlignment="1">
      <alignment horizontal="center"/>
    </xf>
    <xf numFmtId="3" fontId="19" fillId="33" borderId="25" xfId="0" applyNumberFormat="1" applyFont="1" applyFill="1" applyBorder="1" applyAlignment="1">
      <alignment horizontal="center" vertical="center" wrapText="1"/>
    </xf>
    <xf numFmtId="165" fontId="19" fillId="33" borderId="25" xfId="0" applyNumberFormat="1" applyFont="1" applyFill="1" applyBorder="1" applyAlignment="1">
      <alignment horizontal="center" vertical="center"/>
    </xf>
    <xf numFmtId="0" fontId="22" fillId="0" borderId="20" xfId="0" applyFont="1" applyBorder="1" applyAlignment="1">
      <alignment horizontal="left" vertical="center" wrapText="1" indent="1"/>
    </xf>
    <xf numFmtId="169" fontId="20" fillId="0" borderId="25" xfId="53" applyNumberFormat="1" applyFont="1" applyBorder="1" applyAlignment="1">
      <alignment horizontal="center" vertical="center"/>
    </xf>
    <xf numFmtId="0" fontId="25" fillId="0" borderId="20" xfId="0" applyFont="1" applyBorder="1" applyAlignment="1">
      <alignment horizontal="left" vertical="center" wrapText="1" indent="1"/>
    </xf>
    <xf numFmtId="169" fontId="22" fillId="0" borderId="25" xfId="53" applyNumberFormat="1" applyFont="1" applyBorder="1" applyAlignment="1">
      <alignment horizontal="center" vertical="center"/>
    </xf>
    <xf numFmtId="169" fontId="52" fillId="0" borderId="25" xfId="53" applyNumberFormat="1" applyFont="1" applyBorder="1" applyAlignment="1">
      <alignment horizontal="center" vertical="center"/>
    </xf>
    <xf numFmtId="3" fontId="22" fillId="0" borderId="25" xfId="0" applyNumberFormat="1" applyFont="1" applyBorder="1" applyAlignment="1">
      <alignment horizontal="right"/>
    </xf>
    <xf numFmtId="3" fontId="19" fillId="0" borderId="25" xfId="53" applyNumberFormat="1" applyFont="1" applyBorder="1" applyAlignment="1">
      <alignment horizontal="right" vertical="center"/>
    </xf>
    <xf numFmtId="0" fontId="25" fillId="0" borderId="32" xfId="0" applyFont="1" applyBorder="1" applyAlignment="1">
      <alignment horizontal="left" vertical="center" wrapText="1" indent="1"/>
    </xf>
    <xf numFmtId="0" fontId="28" fillId="0" borderId="25" xfId="0" applyFont="1" applyBorder="1" applyAlignment="1">
      <alignment horizontal="left" vertical="center" wrapText="1" indent="1"/>
    </xf>
    <xf numFmtId="0" fontId="19" fillId="34" borderId="15" xfId="0" applyFont="1" applyFill="1" applyBorder="1" applyAlignment="1">
      <alignment horizontal="left" vertical="center" wrapText="1"/>
    </xf>
    <xf numFmtId="0" fontId="28" fillId="0" borderId="17" xfId="0" applyFont="1" applyBorder="1" applyAlignment="1">
      <alignment horizontal="left" vertical="center" wrapText="1" indent="1"/>
    </xf>
    <xf numFmtId="3" fontId="53" fillId="0" borderId="16" xfId="0" applyNumberFormat="1" applyFont="1" applyBorder="1" applyAlignment="1">
      <alignment horizontal="center" vertical="center"/>
    </xf>
    <xf numFmtId="0" fontId="86" fillId="0" borderId="43" xfId="0" applyFont="1" applyBorder="1" applyAlignment="1">
      <alignment horizontal="left" vertical="center" wrapText="1" indent="1"/>
    </xf>
    <xf numFmtId="3" fontId="21" fillId="0" borderId="43" xfId="0" applyNumberFormat="1" applyFont="1" applyBorder="1" applyAlignment="1">
      <alignment horizontal="center" vertical="center"/>
    </xf>
    <xf numFmtId="0" fontId="33" fillId="34" borderId="44" xfId="0" applyFont="1" applyFill="1" applyBorder="1" applyAlignment="1">
      <alignment horizontal="center" vertical="center" wrapText="1"/>
    </xf>
    <xf numFmtId="0" fontId="33" fillId="34" borderId="15" xfId="0" applyFont="1" applyFill="1" applyBorder="1" applyAlignment="1">
      <alignment horizontal="left" vertical="center" wrapText="1"/>
    </xf>
    <xf numFmtId="3" fontId="21" fillId="0" borderId="25" xfId="0" applyNumberFormat="1" applyFont="1" applyBorder="1" applyAlignment="1">
      <alignment horizontal="center" vertical="center"/>
    </xf>
    <xf numFmtId="0" fontId="19" fillId="34" borderId="20" xfId="0" applyFont="1" applyFill="1" applyBorder="1" applyAlignment="1">
      <alignment vertical="center" wrapText="1"/>
    </xf>
    <xf numFmtId="0" fontId="27" fillId="34" borderId="15" xfId="0" applyFont="1" applyFill="1" applyBorder="1" applyAlignment="1">
      <alignment vertical="center" wrapText="1"/>
    </xf>
    <xf numFmtId="3" fontId="33" fillId="33" borderId="14" xfId="43" applyNumberFormat="1" applyFont="1" applyFill="1" applyBorder="1" applyAlignment="1">
      <alignment horizontal="center" vertical="center"/>
    </xf>
    <xf numFmtId="9" fontId="33" fillId="33" borderId="14" xfId="0" applyNumberFormat="1" applyFont="1" applyFill="1" applyBorder="1" applyAlignment="1">
      <alignment horizontal="center" vertical="center"/>
    </xf>
    <xf numFmtId="0" fontId="33" fillId="0" borderId="15" xfId="0" applyFont="1" applyFill="1" applyBorder="1" applyAlignment="1">
      <alignment vertical="center" wrapText="1"/>
    </xf>
    <xf numFmtId="0" fontId="33" fillId="0" borderId="14" xfId="0" applyNumberFormat="1" applyFont="1" applyFill="1" applyBorder="1" applyAlignment="1">
      <alignment horizontal="center" vertical="center"/>
    </xf>
    <xf numFmtId="0" fontId="33" fillId="0" borderId="15" xfId="0" applyFont="1" applyFill="1" applyBorder="1" applyAlignment="1">
      <alignment horizontal="left" vertical="center" wrapText="1"/>
    </xf>
    <xf numFmtId="0" fontId="33" fillId="0" borderId="19" xfId="0" applyFont="1" applyFill="1" applyBorder="1" applyAlignment="1">
      <alignment horizontal="left" vertical="center" wrapText="1"/>
    </xf>
    <xf numFmtId="0" fontId="33" fillId="0" borderId="16" xfId="0" applyNumberFormat="1" applyFont="1" applyFill="1" applyBorder="1" applyAlignment="1">
      <alignment horizontal="center" vertical="center"/>
    </xf>
    <xf numFmtId="0" fontId="19" fillId="34" borderId="20" xfId="0" applyFont="1" applyFill="1" applyBorder="1" applyAlignment="1">
      <alignment horizontal="center" vertical="center" wrapText="1"/>
    </xf>
    <xf numFmtId="0" fontId="19" fillId="34" borderId="12" xfId="0" applyFont="1" applyFill="1" applyBorder="1" applyAlignment="1">
      <alignment horizontal="center" vertical="center"/>
    </xf>
    <xf numFmtId="0" fontId="19" fillId="34" borderId="14" xfId="0" applyFont="1" applyFill="1" applyBorder="1" applyAlignment="1">
      <alignment horizontal="center" vertical="center"/>
    </xf>
    <xf numFmtId="0" fontId="28" fillId="0" borderId="55" xfId="0" applyFont="1" applyBorder="1" applyAlignment="1">
      <alignment horizontal="left" vertical="center" wrapText="1" indent="1"/>
    </xf>
    <xf numFmtId="1" fontId="19" fillId="34" borderId="25" xfId="0" applyNumberFormat="1" applyFont="1" applyFill="1" applyBorder="1" applyAlignment="1">
      <alignment horizontal="center" vertical="center"/>
    </xf>
    <xf numFmtId="9" fontId="27" fillId="34" borderId="15" xfId="0" applyNumberFormat="1" applyFont="1" applyFill="1" applyBorder="1" applyAlignment="1">
      <alignment horizontal="center" vertical="center" wrapText="1"/>
    </xf>
    <xf numFmtId="3" fontId="35" fillId="0" borderId="16" xfId="0" applyNumberFormat="1" applyFont="1" applyBorder="1" applyAlignment="1">
      <alignment horizontal="center" vertical="center"/>
    </xf>
    <xf numFmtId="0" fontId="33" fillId="34" borderId="61" xfId="0" applyFont="1" applyFill="1" applyBorder="1" applyAlignment="1">
      <alignment horizontal="center" vertical="center" wrapText="1"/>
    </xf>
    <xf numFmtId="9" fontId="27" fillId="34" borderId="14" xfId="0" applyNumberFormat="1" applyFont="1" applyFill="1" applyBorder="1" applyAlignment="1">
      <alignment horizontal="center" vertical="center" wrapText="1"/>
    </xf>
    <xf numFmtId="0" fontId="27" fillId="34" borderId="20" xfId="0" applyFont="1" applyFill="1" applyBorder="1" applyAlignment="1">
      <alignment horizontal="left" vertical="center" wrapText="1"/>
    </xf>
    <xf numFmtId="0" fontId="19" fillId="0" borderId="32" xfId="0" applyFont="1" applyFill="1" applyBorder="1" applyAlignment="1">
      <alignment horizontal="center" vertical="center" wrapText="1"/>
    </xf>
    <xf numFmtId="0" fontId="27" fillId="34" borderId="19" xfId="0" applyFont="1" applyFill="1" applyBorder="1" applyAlignment="1">
      <alignment horizontal="center" vertical="center" wrapText="1"/>
    </xf>
    <xf numFmtId="0" fontId="19" fillId="34" borderId="0" xfId="0" applyFont="1" applyFill="1" applyBorder="1" applyAlignment="1">
      <alignment horizontal="center" vertical="center"/>
    </xf>
    <xf numFmtId="0" fontId="19" fillId="34" borderId="16" xfId="0" applyFont="1" applyFill="1" applyBorder="1" applyAlignment="1">
      <alignment vertical="center"/>
    </xf>
    <xf numFmtId="3" fontId="21" fillId="0" borderId="55" xfId="0" applyNumberFormat="1" applyFont="1" applyBorder="1" applyAlignment="1">
      <alignment horizontal="center" vertical="center"/>
    </xf>
    <xf numFmtId="0" fontId="55" fillId="34" borderId="25" xfId="0" applyFont="1" applyFill="1" applyBorder="1" applyAlignment="1">
      <alignment horizontal="left" vertical="center" wrapText="1"/>
    </xf>
    <xf numFmtId="0" fontId="28" fillId="0" borderId="62" xfId="0" applyFont="1" applyBorder="1" applyAlignment="1">
      <alignment horizontal="left" vertical="center" wrapText="1" indent="1"/>
    </xf>
    <xf numFmtId="0" fontId="20" fillId="34" borderId="43" xfId="0" applyFont="1" applyFill="1" applyBorder="1" applyAlignment="1">
      <alignment vertical="center" wrapText="1"/>
    </xf>
    <xf numFmtId="0" fontId="19" fillId="34" borderId="14" xfId="0" applyNumberFormat="1" applyFont="1" applyFill="1" applyBorder="1" applyAlignment="1">
      <alignment horizontal="center" vertical="center"/>
    </xf>
    <xf numFmtId="0" fontId="16" fillId="0" borderId="0" xfId="0" applyFont="1" applyAlignment="1"/>
    <xf numFmtId="0" fontId="20" fillId="34" borderId="18" xfId="0" applyFont="1" applyFill="1" applyBorder="1" applyAlignment="1">
      <alignment vertical="center" wrapText="1"/>
    </xf>
    <xf numFmtId="0" fontId="22" fillId="33" borderId="16" xfId="0" applyFont="1" applyFill="1" applyBorder="1" applyAlignment="1">
      <alignment horizontal="center" vertical="center" wrapText="1"/>
    </xf>
    <xf numFmtId="0" fontId="22" fillId="33" borderId="14" xfId="0" applyFont="1" applyFill="1" applyBorder="1" applyAlignment="1">
      <alignment horizontal="center" vertical="center" wrapText="1"/>
    </xf>
    <xf numFmtId="0" fontId="19" fillId="0" borderId="15" xfId="0" applyFont="1" applyFill="1" applyBorder="1" applyAlignment="1">
      <alignment vertical="center" wrapText="1"/>
    </xf>
    <xf numFmtId="0" fontId="0" fillId="0" borderId="25" xfId="0" applyBorder="1"/>
    <xf numFmtId="3" fontId="19" fillId="33" borderId="14" xfId="43" applyNumberFormat="1" applyFont="1" applyFill="1" applyBorder="1" applyAlignment="1">
      <alignment horizontal="center" vertical="center"/>
    </xf>
    <xf numFmtId="9" fontId="32" fillId="33" borderId="14" xfId="0" applyNumberFormat="1" applyFont="1" applyFill="1" applyBorder="1" applyAlignment="1">
      <alignment horizontal="center" vertical="center"/>
    </xf>
    <xf numFmtId="3" fontId="33" fillId="33" borderId="14" xfId="0" applyNumberFormat="1" applyFont="1" applyFill="1" applyBorder="1" applyAlignment="1">
      <alignment horizontal="center" vertical="center"/>
    </xf>
    <xf numFmtId="3" fontId="32" fillId="33" borderId="14" xfId="43" applyNumberFormat="1" applyFont="1" applyFill="1" applyBorder="1" applyAlignment="1">
      <alignment horizontal="center" vertical="center"/>
    </xf>
    <xf numFmtId="0" fontId="27" fillId="33" borderId="18" xfId="0" applyFont="1" applyFill="1" applyBorder="1" applyAlignment="1">
      <alignment horizontal="center" vertical="center" wrapText="1"/>
    </xf>
    <xf numFmtId="0" fontId="27" fillId="34" borderId="63" xfId="0" applyFont="1" applyFill="1" applyBorder="1" applyAlignment="1">
      <alignment horizontal="left" vertical="center" wrapText="1"/>
    </xf>
    <xf numFmtId="0" fontId="20" fillId="0" borderId="0" xfId="0" applyFont="1" applyAlignment="1">
      <alignment horizontal="center"/>
    </xf>
    <xf numFmtId="0" fontId="22" fillId="0" borderId="0" xfId="0" applyFont="1"/>
    <xf numFmtId="0" fontId="22" fillId="33" borderId="0" xfId="0" applyFont="1" applyFill="1"/>
    <xf numFmtId="0" fontId="20" fillId="33" borderId="18" xfId="0" applyFont="1" applyFill="1" applyBorder="1" applyAlignment="1">
      <alignment horizontal="left" vertical="center" wrapText="1"/>
    </xf>
    <xf numFmtId="0" fontId="22" fillId="0" borderId="15" xfId="0" applyFont="1" applyFill="1" applyBorder="1" applyAlignment="1">
      <alignment vertical="center" wrapText="1"/>
    </xf>
    <xf numFmtId="9" fontId="22" fillId="36" borderId="14" xfId="0" applyNumberFormat="1" applyFont="1" applyFill="1" applyBorder="1" applyAlignment="1">
      <alignment horizontal="center" vertical="center"/>
    </xf>
    <xf numFmtId="0" fontId="22" fillId="0" borderId="15" xfId="0" applyFont="1" applyFill="1" applyBorder="1" applyAlignment="1">
      <alignment horizontal="left" vertical="center" wrapText="1"/>
    </xf>
    <xf numFmtId="9" fontId="22" fillId="33" borderId="14" xfId="0" applyNumberFormat="1" applyFont="1" applyFill="1" applyBorder="1" applyAlignment="1">
      <alignment horizontal="center" vertical="center"/>
    </xf>
    <xf numFmtId="0" fontId="22" fillId="33" borderId="15" xfId="0" applyFont="1" applyFill="1" applyBorder="1" applyAlignment="1">
      <alignment vertical="center" wrapText="1"/>
    </xf>
    <xf numFmtId="0" fontId="22" fillId="33" borderId="15" xfId="0" applyFont="1" applyFill="1" applyBorder="1" applyAlignment="1">
      <alignment horizontal="left" vertical="center" wrapText="1"/>
    </xf>
    <xf numFmtId="3" fontId="22" fillId="33" borderId="14" xfId="43" applyNumberFormat="1" applyFont="1" applyFill="1" applyBorder="1" applyAlignment="1">
      <alignment horizontal="center" vertical="center"/>
    </xf>
    <xf numFmtId="0" fontId="29" fillId="33" borderId="15" xfId="0" applyFont="1" applyFill="1" applyBorder="1" applyAlignment="1">
      <alignment horizontal="left" vertical="center" wrapText="1"/>
    </xf>
    <xf numFmtId="0" fontId="20" fillId="33" borderId="16" xfId="0" applyFont="1" applyFill="1" applyBorder="1" applyAlignment="1">
      <alignment horizontal="center" vertical="center" wrapText="1"/>
    </xf>
    <xf numFmtId="0" fontId="20" fillId="33" borderId="14" xfId="0" applyFont="1" applyFill="1" applyBorder="1" applyAlignment="1">
      <alignment horizontal="center" vertical="center" wrapText="1"/>
    </xf>
    <xf numFmtId="3" fontId="22" fillId="33" borderId="15" xfId="0" applyNumberFormat="1" applyFont="1" applyFill="1" applyBorder="1" applyAlignment="1">
      <alignment horizontal="center" vertical="center" wrapText="1"/>
    </xf>
    <xf numFmtId="0" fontId="22" fillId="33" borderId="15" xfId="0" applyFont="1" applyFill="1" applyBorder="1" applyAlignment="1">
      <alignment horizontal="center" vertical="center" wrapText="1"/>
    </xf>
    <xf numFmtId="165" fontId="22" fillId="33" borderId="14" xfId="0" applyNumberFormat="1" applyFont="1" applyFill="1" applyBorder="1" applyAlignment="1">
      <alignment horizontal="center" vertical="center"/>
    </xf>
    <xf numFmtId="3" fontId="20" fillId="33" borderId="15" xfId="0" applyNumberFormat="1" applyFont="1" applyFill="1" applyBorder="1" applyAlignment="1">
      <alignment horizontal="center" vertical="center" wrapText="1"/>
    </xf>
    <xf numFmtId="3" fontId="25" fillId="33" borderId="14" xfId="0" applyNumberFormat="1" applyFont="1" applyFill="1" applyBorder="1" applyAlignment="1">
      <alignment horizontal="center" vertical="center"/>
    </xf>
    <xf numFmtId="165" fontId="25" fillId="33" borderId="14" xfId="0" applyNumberFormat="1" applyFont="1" applyFill="1" applyBorder="1" applyAlignment="1">
      <alignment horizontal="center" vertical="center"/>
    </xf>
    <xf numFmtId="9" fontId="25" fillId="33" borderId="14" xfId="43" applyFont="1" applyFill="1" applyBorder="1" applyAlignment="1">
      <alignment horizontal="center" vertical="center"/>
    </xf>
    <xf numFmtId="3" fontId="22" fillId="0" borderId="0" xfId="0" applyNumberFormat="1" applyFont="1"/>
    <xf numFmtId="3" fontId="22" fillId="33" borderId="14" xfId="0" applyNumberFormat="1" applyFont="1" applyFill="1" applyBorder="1" applyAlignment="1">
      <alignment horizontal="center" vertical="center"/>
    </xf>
    <xf numFmtId="3" fontId="83" fillId="33" borderId="14" xfId="0" applyNumberFormat="1" applyFont="1" applyFill="1" applyBorder="1" applyAlignment="1">
      <alignment horizontal="center" vertical="center"/>
    </xf>
    <xf numFmtId="0" fontId="29" fillId="33" borderId="66" xfId="0" applyFont="1" applyFill="1" applyBorder="1" applyAlignment="1">
      <alignment vertical="center" wrapText="1"/>
    </xf>
    <xf numFmtId="3" fontId="20" fillId="33" borderId="67" xfId="0" applyNumberFormat="1" applyFont="1" applyFill="1" applyBorder="1" applyAlignment="1">
      <alignment horizontal="center" vertical="center"/>
    </xf>
    <xf numFmtId="3" fontId="20" fillId="33" borderId="16" xfId="0" applyNumberFormat="1" applyFont="1" applyFill="1" applyBorder="1" applyAlignment="1">
      <alignment horizontal="center" vertical="center"/>
    </xf>
    <xf numFmtId="0" fontId="73" fillId="33" borderId="25" xfId="0" applyNumberFormat="1" applyFont="1" applyFill="1" applyBorder="1" applyAlignment="1" applyProtection="1">
      <alignment horizontal="left" vertical="center" wrapText="1"/>
    </xf>
    <xf numFmtId="9" fontId="29" fillId="33" borderId="18" xfId="0" applyNumberFormat="1" applyFont="1" applyFill="1" applyBorder="1" applyAlignment="1">
      <alignment horizontal="center" vertical="center" wrapText="1"/>
    </xf>
    <xf numFmtId="0" fontId="29" fillId="33" borderId="15" xfId="0" applyFont="1" applyFill="1" applyBorder="1" applyAlignment="1">
      <alignment horizontal="left" vertical="center"/>
    </xf>
    <xf numFmtId="3" fontId="20" fillId="33" borderId="14" xfId="0" applyNumberFormat="1" applyFont="1" applyFill="1" applyBorder="1" applyAlignment="1">
      <alignment horizontal="center" vertical="center"/>
    </xf>
    <xf numFmtId="0" fontId="22" fillId="33" borderId="10" xfId="0" applyFont="1" applyFill="1" applyBorder="1" applyAlignment="1">
      <alignment vertical="center"/>
    </xf>
    <xf numFmtId="0" fontId="29" fillId="33" borderId="18" xfId="0" applyFont="1" applyFill="1" applyBorder="1" applyAlignment="1">
      <alignment horizontal="center" vertical="center" wrapText="1"/>
    </xf>
    <xf numFmtId="0" fontId="22" fillId="33" borderId="11" xfId="0" applyFont="1" applyFill="1" applyBorder="1" applyAlignment="1">
      <alignment vertical="center"/>
    </xf>
    <xf numFmtId="0" fontId="22" fillId="33" borderId="13" xfId="0" applyFont="1" applyFill="1" applyBorder="1" applyAlignment="1">
      <alignment vertical="center"/>
    </xf>
    <xf numFmtId="0" fontId="29" fillId="33" borderId="45" xfId="0" applyFont="1" applyFill="1" applyBorder="1" applyAlignment="1">
      <alignment horizontal="left" vertical="center" wrapText="1"/>
    </xf>
    <xf numFmtId="0" fontId="94" fillId="33" borderId="71" xfId="0" applyNumberFormat="1" applyFont="1" applyFill="1" applyBorder="1" applyAlignment="1" applyProtection="1">
      <alignment horizontal="center" vertical="center" wrapText="1"/>
    </xf>
    <xf numFmtId="0" fontId="22" fillId="33" borderId="45" xfId="0" applyFont="1" applyFill="1" applyBorder="1" applyAlignment="1">
      <alignment horizontal="left" vertical="center" wrapText="1"/>
    </xf>
    <xf numFmtId="0" fontId="29" fillId="33" borderId="18" xfId="0" applyFont="1" applyFill="1" applyBorder="1" applyAlignment="1">
      <alignment horizontal="left" vertical="center" wrapText="1"/>
    </xf>
    <xf numFmtId="167" fontId="56" fillId="33" borderId="72" xfId="44" applyNumberFormat="1" applyFont="1" applyFill="1" applyBorder="1" applyAlignment="1">
      <alignment horizontal="left" vertical="center" wrapText="1"/>
    </xf>
    <xf numFmtId="167" fontId="20" fillId="33" borderId="72" xfId="44" applyNumberFormat="1" applyFont="1" applyFill="1" applyBorder="1" applyAlignment="1">
      <alignment horizontal="justify" vertical="center" wrapText="1"/>
    </xf>
    <xf numFmtId="0" fontId="22" fillId="33" borderId="20" xfId="0" applyFont="1" applyFill="1" applyBorder="1" applyAlignment="1">
      <alignment horizontal="left" vertical="center" wrapText="1"/>
    </xf>
    <xf numFmtId="3" fontId="56" fillId="33" borderId="14" xfId="0" applyNumberFormat="1" applyFont="1" applyFill="1" applyBorder="1" applyAlignment="1">
      <alignment horizontal="center" vertical="center" wrapText="1"/>
    </xf>
    <xf numFmtId="3" fontId="56" fillId="33" borderId="15" xfId="0" applyNumberFormat="1" applyFont="1" applyFill="1" applyBorder="1" applyAlignment="1">
      <alignment horizontal="center" vertical="center" wrapText="1"/>
    </xf>
    <xf numFmtId="0" fontId="25" fillId="33" borderId="19" xfId="0" applyFont="1" applyFill="1" applyBorder="1" applyAlignment="1">
      <alignment horizontal="left" vertical="center" wrapText="1" indent="1"/>
    </xf>
    <xf numFmtId="0" fontId="28" fillId="33" borderId="45" xfId="0" applyFont="1" applyFill="1" applyBorder="1" applyAlignment="1">
      <alignment horizontal="left" vertical="center" wrapText="1" indent="1"/>
    </xf>
    <xf numFmtId="167" fontId="56" fillId="33" borderId="73" xfId="57" applyNumberFormat="1" applyFont="1" applyFill="1" applyBorder="1" applyAlignment="1">
      <alignment horizontal="justify" vertical="center" wrapText="1"/>
    </xf>
    <xf numFmtId="167" fontId="20" fillId="33" borderId="73" xfId="57" applyNumberFormat="1" applyFont="1" applyFill="1" applyBorder="1" applyAlignment="1">
      <alignment horizontal="justify" vertical="center" wrapText="1"/>
    </xf>
    <xf numFmtId="0" fontId="29" fillId="33" borderId="18" xfId="0" applyFont="1" applyFill="1" applyBorder="1" applyAlignment="1">
      <alignment vertical="center" wrapText="1"/>
    </xf>
    <xf numFmtId="3" fontId="25" fillId="33" borderId="16" xfId="0" applyNumberFormat="1" applyFont="1" applyFill="1" applyBorder="1" applyAlignment="1">
      <alignment horizontal="center" vertical="center"/>
    </xf>
    <xf numFmtId="0" fontId="28" fillId="33" borderId="46" xfId="0" applyFont="1" applyFill="1" applyBorder="1" applyAlignment="1">
      <alignment horizontal="left" vertical="center" wrapText="1" indent="1"/>
    </xf>
    <xf numFmtId="3" fontId="25" fillId="33" borderId="74" xfId="0" applyNumberFormat="1" applyFont="1" applyFill="1" applyBorder="1" applyAlignment="1">
      <alignment horizontal="center" vertical="center"/>
    </xf>
    <xf numFmtId="0" fontId="29" fillId="33" borderId="75" xfId="0" applyFont="1" applyFill="1" applyBorder="1" applyAlignment="1">
      <alignment horizontal="left" vertical="center" wrapText="1"/>
    </xf>
    <xf numFmtId="0" fontId="29" fillId="33" borderId="76" xfId="0" applyFont="1" applyFill="1" applyBorder="1" applyAlignment="1">
      <alignment vertical="center" wrapText="1"/>
    </xf>
    <xf numFmtId="0" fontId="22" fillId="33" borderId="77" xfId="0" applyFont="1" applyFill="1" applyBorder="1" applyAlignment="1">
      <alignment vertical="center"/>
    </xf>
    <xf numFmtId="0" fontId="22" fillId="33" borderId="78" xfId="0" applyFont="1" applyFill="1" applyBorder="1" applyAlignment="1">
      <alignment vertical="center"/>
    </xf>
    <xf numFmtId="0" fontId="29" fillId="33" borderId="79" xfId="0" applyFont="1" applyFill="1" applyBorder="1" applyAlignment="1">
      <alignment horizontal="left" vertical="center" wrapText="1"/>
    </xf>
    <xf numFmtId="0" fontId="22" fillId="33" borderId="72" xfId="44" applyFont="1" applyFill="1" applyBorder="1" applyAlignment="1">
      <alignment horizontal="justify" vertical="center" wrapText="1"/>
    </xf>
    <xf numFmtId="0" fontId="29" fillId="33" borderId="80" xfId="0" applyFont="1" applyFill="1" applyBorder="1" applyAlignment="1">
      <alignment vertical="center" wrapText="1"/>
    </xf>
    <xf numFmtId="0" fontId="22" fillId="33" borderId="81" xfId="0" applyFont="1" applyFill="1" applyBorder="1" applyAlignment="1">
      <alignment vertical="center"/>
    </xf>
    <xf numFmtId="0" fontId="22" fillId="33" borderId="82" xfId="0" applyFont="1" applyFill="1" applyBorder="1" applyAlignment="1">
      <alignment vertical="center"/>
    </xf>
    <xf numFmtId="0" fontId="29" fillId="33" borderId="80" xfId="0" applyFont="1" applyFill="1" applyBorder="1" applyAlignment="1">
      <alignment horizontal="center" vertical="center" wrapText="1"/>
    </xf>
    <xf numFmtId="167" fontId="22" fillId="33" borderId="72" xfId="44" applyNumberFormat="1" applyFont="1" applyFill="1" applyBorder="1" applyAlignment="1">
      <alignment horizontal="justify" vertical="center" wrapText="1"/>
    </xf>
    <xf numFmtId="3" fontId="20" fillId="37" borderId="14" xfId="0" applyNumberFormat="1" applyFont="1" applyFill="1" applyBorder="1" applyAlignment="1">
      <alignment horizontal="center" vertical="center"/>
    </xf>
    <xf numFmtId="3" fontId="20" fillId="34" borderId="14" xfId="0" applyNumberFormat="1" applyFont="1" applyFill="1" applyBorder="1" applyAlignment="1">
      <alignment horizontal="center" vertical="center"/>
    </xf>
    <xf numFmtId="3" fontId="20" fillId="0" borderId="14" xfId="0" applyNumberFormat="1" applyFont="1" applyBorder="1" applyAlignment="1">
      <alignment horizontal="center" vertical="center"/>
    </xf>
    <xf numFmtId="3" fontId="25" fillId="0" borderId="14" xfId="0" applyNumberFormat="1" applyFont="1" applyBorder="1" applyAlignment="1">
      <alignment horizontal="center" vertical="center"/>
    </xf>
    <xf numFmtId="3" fontId="22" fillId="0" borderId="14" xfId="0" applyNumberFormat="1" applyFont="1" applyBorder="1" applyAlignment="1">
      <alignment horizontal="center" vertical="center"/>
    </xf>
    <xf numFmtId="3" fontId="20" fillId="35" borderId="14" xfId="0" applyNumberFormat="1" applyFont="1" applyFill="1" applyBorder="1" applyAlignment="1">
      <alignment horizontal="center" vertical="center"/>
    </xf>
    <xf numFmtId="0" fontId="96" fillId="0" borderId="0" xfId="58" applyFont="1" applyFill="1"/>
    <xf numFmtId="167" fontId="95" fillId="33" borderId="0" xfId="58" applyNumberFormat="1" applyFont="1" applyFill="1" applyAlignment="1">
      <alignment horizontal="center"/>
    </xf>
    <xf numFmtId="0" fontId="96" fillId="33" borderId="0" xfId="58" applyFont="1" applyFill="1"/>
    <xf numFmtId="0" fontId="96" fillId="33" borderId="0" xfId="58" applyFont="1" applyFill="1" applyAlignment="1">
      <alignment horizontal="center"/>
    </xf>
    <xf numFmtId="167" fontId="96" fillId="33" borderId="0" xfId="58" applyNumberFormat="1" applyFont="1" applyFill="1"/>
    <xf numFmtId="0" fontId="95" fillId="33" borderId="18" xfId="58" applyFont="1" applyFill="1" applyBorder="1" applyAlignment="1">
      <alignment horizontal="left" vertical="center" wrapText="1"/>
    </xf>
    <xf numFmtId="0" fontId="95" fillId="33" borderId="18" xfId="58" applyFont="1" applyFill="1" applyBorder="1" applyAlignment="1">
      <alignment vertical="center" wrapText="1"/>
    </xf>
    <xf numFmtId="0" fontId="96" fillId="33" borderId="16" xfId="58" applyFont="1" applyFill="1" applyBorder="1" applyAlignment="1">
      <alignment horizontal="center" vertical="center" wrapText="1"/>
    </xf>
    <xf numFmtId="0" fontId="96" fillId="33" borderId="15" xfId="58" applyFont="1" applyFill="1" applyBorder="1" applyAlignment="1">
      <alignment horizontal="center" vertical="center" wrapText="1"/>
    </xf>
    <xf numFmtId="0" fontId="96" fillId="33" borderId="14" xfId="58" applyFont="1" applyFill="1" applyBorder="1" applyAlignment="1">
      <alignment horizontal="center" vertical="center" wrapText="1"/>
    </xf>
    <xf numFmtId="3" fontId="98" fillId="33" borderId="15" xfId="58" applyNumberFormat="1" applyFont="1" applyFill="1" applyBorder="1" applyAlignment="1">
      <alignment vertical="center" wrapText="1"/>
    </xf>
    <xf numFmtId="3" fontId="98" fillId="33" borderId="14" xfId="58" applyNumberFormat="1" applyFont="1" applyFill="1" applyBorder="1" applyAlignment="1">
      <alignment horizontal="center" vertical="center"/>
    </xf>
    <xf numFmtId="0" fontId="96" fillId="33" borderId="15" xfId="58" applyFont="1" applyFill="1" applyBorder="1" applyAlignment="1">
      <alignment horizontal="left" vertical="center" wrapText="1"/>
    </xf>
    <xf numFmtId="9" fontId="96" fillId="33" borderId="14" xfId="58" applyNumberFormat="1" applyFont="1" applyFill="1" applyBorder="1" applyAlignment="1">
      <alignment horizontal="center" vertical="center"/>
    </xf>
    <xf numFmtId="0" fontId="95" fillId="33" borderId="19" xfId="58" applyFont="1" applyFill="1" applyBorder="1" applyAlignment="1">
      <alignment vertical="center" wrapText="1"/>
    </xf>
    <xf numFmtId="0" fontId="98" fillId="33" borderId="15" xfId="58" applyFont="1" applyFill="1" applyBorder="1" applyAlignment="1">
      <alignment vertical="center" wrapText="1"/>
    </xf>
    <xf numFmtId="9" fontId="98" fillId="33" borderId="14" xfId="58" applyNumberFormat="1" applyFont="1" applyFill="1" applyBorder="1" applyAlignment="1">
      <alignment horizontal="center" vertical="center"/>
    </xf>
    <xf numFmtId="0" fontId="97" fillId="33" borderId="15" xfId="59" applyFont="1" applyFill="1" applyBorder="1" applyAlignment="1">
      <alignment horizontal="left" vertical="center" wrapText="1"/>
    </xf>
    <xf numFmtId="0" fontId="96" fillId="33" borderId="15" xfId="59" applyFont="1" applyFill="1" applyBorder="1" applyAlignment="1">
      <alignment horizontal="left" vertical="center" wrapText="1"/>
    </xf>
    <xf numFmtId="0" fontId="95" fillId="33" borderId="16" xfId="59" applyFont="1" applyFill="1" applyBorder="1" applyAlignment="1">
      <alignment horizontal="center" vertical="center" wrapText="1"/>
    </xf>
    <xf numFmtId="0" fontId="95" fillId="33" borderId="14" xfId="59" applyFont="1" applyFill="1" applyBorder="1" applyAlignment="1">
      <alignment horizontal="center" vertical="center" wrapText="1"/>
    </xf>
    <xf numFmtId="3" fontId="96" fillId="33" borderId="15" xfId="59" applyNumberFormat="1" applyFont="1" applyFill="1" applyBorder="1" applyAlignment="1">
      <alignment horizontal="center" vertical="center" wrapText="1"/>
    </xf>
    <xf numFmtId="0" fontId="96" fillId="33" borderId="15" xfId="59" applyFont="1" applyFill="1" applyBorder="1" applyAlignment="1">
      <alignment horizontal="center" vertical="center" wrapText="1"/>
    </xf>
    <xf numFmtId="165" fontId="96" fillId="33" borderId="14" xfId="59" applyNumberFormat="1" applyFont="1" applyFill="1" applyBorder="1" applyAlignment="1">
      <alignment horizontal="center" vertical="center"/>
    </xf>
    <xf numFmtId="0" fontId="96" fillId="33" borderId="15" xfId="59" applyFont="1" applyFill="1" applyBorder="1" applyAlignment="1">
      <alignment horizontal="left" vertical="center" wrapText="1" indent="1"/>
    </xf>
    <xf numFmtId="3" fontId="96" fillId="33" borderId="14" xfId="59" applyNumberFormat="1" applyFont="1" applyFill="1" applyBorder="1" applyAlignment="1">
      <alignment horizontal="center" vertical="center"/>
    </xf>
    <xf numFmtId="0" fontId="101" fillId="33" borderId="15" xfId="59" applyFont="1" applyFill="1" applyBorder="1" applyAlignment="1">
      <alignment horizontal="left" vertical="center" wrapText="1" indent="1"/>
    </xf>
    <xf numFmtId="3" fontId="101" fillId="33" borderId="14" xfId="59" applyNumberFormat="1" applyFont="1" applyFill="1" applyBorder="1" applyAlignment="1">
      <alignment horizontal="center" vertical="center"/>
    </xf>
    <xf numFmtId="165" fontId="101" fillId="33" borderId="14" xfId="59" applyNumberFormat="1" applyFont="1" applyFill="1" applyBorder="1" applyAlignment="1">
      <alignment horizontal="center" vertical="center"/>
    </xf>
    <xf numFmtId="9" fontId="96" fillId="33" borderId="14" xfId="60" applyFont="1" applyFill="1" applyBorder="1" applyAlignment="1">
      <alignment horizontal="center" vertical="center"/>
    </xf>
    <xf numFmtId="165" fontId="96" fillId="33" borderId="14" xfId="60" applyNumberFormat="1" applyFont="1" applyFill="1" applyBorder="1" applyAlignment="1">
      <alignment horizontal="center" vertical="center"/>
    </xf>
    <xf numFmtId="0" fontId="102" fillId="33" borderId="34" xfId="59" applyFont="1" applyFill="1" applyBorder="1" applyAlignment="1">
      <alignment horizontal="left" vertical="center" wrapText="1" indent="1"/>
    </xf>
    <xf numFmtId="0" fontId="97" fillId="33" borderId="15" xfId="59" applyFont="1" applyFill="1" applyBorder="1" applyAlignment="1">
      <alignment vertical="center" wrapText="1"/>
    </xf>
    <xf numFmtId="3" fontId="95" fillId="33" borderId="14" xfId="59" applyNumberFormat="1" applyFont="1" applyFill="1" applyBorder="1" applyAlignment="1">
      <alignment horizontal="center" vertical="center"/>
    </xf>
    <xf numFmtId="167" fontId="105" fillId="33" borderId="0" xfId="58" applyNumberFormat="1" applyFont="1" applyFill="1"/>
    <xf numFmtId="167" fontId="96" fillId="33" borderId="15" xfId="58" applyNumberFormat="1" applyFont="1" applyFill="1" applyBorder="1" applyAlignment="1">
      <alignment horizontal="center" vertical="center" wrapText="1"/>
    </xf>
    <xf numFmtId="3" fontId="102" fillId="0" borderId="10" xfId="58" applyNumberFormat="1" applyFont="1" applyFill="1" applyBorder="1" applyAlignment="1">
      <alignment horizontal="center" vertical="center"/>
    </xf>
    <xf numFmtId="0" fontId="59" fillId="33" borderId="19" xfId="58" applyFont="1" applyFill="1" applyBorder="1" applyAlignment="1">
      <alignment horizontal="left" vertical="center" wrapText="1" indent="1"/>
    </xf>
    <xf numFmtId="3" fontId="63" fillId="33" borderId="14" xfId="58" applyNumberFormat="1" applyFont="1" applyFill="1" applyBorder="1" applyAlignment="1">
      <alignment horizontal="center" vertical="center"/>
    </xf>
    <xf numFmtId="3" fontId="102" fillId="40" borderId="10" xfId="58" applyNumberFormat="1" applyFont="1" applyFill="1" applyBorder="1" applyAlignment="1">
      <alignment horizontal="center" vertical="center"/>
    </xf>
    <xf numFmtId="167" fontId="96" fillId="33" borderId="14" xfId="58" applyNumberFormat="1" applyFont="1" applyFill="1" applyBorder="1" applyAlignment="1">
      <alignment horizontal="center" vertical="center"/>
    </xf>
    <xf numFmtId="9" fontId="97" fillId="40" borderId="10" xfId="58" applyNumberFormat="1" applyFont="1" applyFill="1" applyBorder="1" applyAlignment="1">
      <alignment horizontal="center" vertical="center"/>
    </xf>
    <xf numFmtId="167" fontId="110" fillId="33" borderId="0" xfId="58" applyNumberFormat="1" applyFont="1" applyFill="1"/>
    <xf numFmtId="0" fontId="97" fillId="33" borderId="18" xfId="59" applyFont="1" applyFill="1" applyBorder="1" applyAlignment="1">
      <alignment horizontal="left" vertical="center" wrapText="1"/>
    </xf>
    <xf numFmtId="3" fontId="101" fillId="33" borderId="12" xfId="59" applyNumberFormat="1" applyFont="1" applyFill="1" applyBorder="1" applyAlignment="1">
      <alignment horizontal="center" vertical="center"/>
    </xf>
    <xf numFmtId="167" fontId="96" fillId="33" borderId="15" xfId="59" applyNumberFormat="1" applyFont="1" applyFill="1" applyBorder="1" applyAlignment="1">
      <alignment horizontal="center" vertical="center" wrapText="1"/>
    </xf>
    <xf numFmtId="0" fontId="96" fillId="33" borderId="20" xfId="59" applyFont="1" applyFill="1" applyBorder="1" applyAlignment="1">
      <alignment horizontal="center" vertical="center"/>
    </xf>
    <xf numFmtId="0" fontId="96" fillId="33" borderId="12" xfId="59" applyFont="1" applyFill="1" applyBorder="1" applyAlignment="1">
      <alignment horizontal="center" vertical="center"/>
    </xf>
    <xf numFmtId="0" fontId="96" fillId="33" borderId="11" xfId="59" applyFont="1" applyFill="1" applyBorder="1" applyAlignment="1">
      <alignment horizontal="center" vertical="center"/>
    </xf>
    <xf numFmtId="0" fontId="96" fillId="33" borderId="13" xfId="59" applyFont="1" applyFill="1" applyBorder="1" applyAlignment="1">
      <alignment horizontal="center" vertical="center"/>
    </xf>
    <xf numFmtId="9" fontId="96" fillId="33" borderId="20" xfId="59" applyNumberFormat="1" applyFont="1" applyFill="1" applyBorder="1" applyAlignment="1">
      <alignment horizontal="center" vertical="center"/>
    </xf>
    <xf numFmtId="9" fontId="96" fillId="33" borderId="12" xfId="59" applyNumberFormat="1" applyFont="1" applyFill="1" applyBorder="1" applyAlignment="1">
      <alignment horizontal="center" vertical="center"/>
    </xf>
    <xf numFmtId="9" fontId="96" fillId="33" borderId="11" xfId="59" applyNumberFormat="1" applyFont="1" applyFill="1" applyBorder="1" applyAlignment="1">
      <alignment horizontal="center" vertical="center"/>
    </xf>
    <xf numFmtId="9" fontId="96" fillId="33" borderId="13" xfId="59" applyNumberFormat="1" applyFont="1" applyFill="1" applyBorder="1" applyAlignment="1">
      <alignment horizontal="center" vertical="center"/>
    </xf>
    <xf numFmtId="0" fontId="102" fillId="33" borderId="19" xfId="59" applyFont="1" applyFill="1" applyBorder="1" applyAlignment="1">
      <alignment horizontal="left" vertical="center" wrapText="1" indent="1"/>
    </xf>
    <xf numFmtId="0" fontId="97" fillId="33" borderId="25" xfId="59" applyFont="1" applyFill="1" applyBorder="1" applyAlignment="1">
      <alignment horizontal="left" vertical="center" wrapText="1"/>
    </xf>
    <xf numFmtId="0" fontId="96" fillId="41" borderId="0" xfId="58" applyFont="1" applyFill="1"/>
    <xf numFmtId="3" fontId="96" fillId="41" borderId="0" xfId="58" applyNumberFormat="1" applyFont="1" applyFill="1"/>
    <xf numFmtId="0" fontId="95" fillId="33" borderId="47" xfId="58" applyFont="1" applyFill="1" applyBorder="1" applyAlignment="1">
      <alignment vertical="center" wrapText="1"/>
    </xf>
    <xf numFmtId="3" fontId="95" fillId="33" borderId="47" xfId="58" applyNumberFormat="1" applyFont="1" applyFill="1" applyBorder="1" applyAlignment="1">
      <alignment horizontal="right" vertical="center"/>
    </xf>
    <xf numFmtId="3" fontId="115" fillId="33" borderId="33" xfId="61" applyNumberFormat="1" applyFont="1" applyFill="1" applyBorder="1" applyAlignment="1">
      <alignment horizontal="right" vertical="center" wrapText="1"/>
    </xf>
    <xf numFmtId="167" fontId="95" fillId="33" borderId="26" xfId="58" applyNumberFormat="1" applyFont="1" applyFill="1" applyBorder="1"/>
    <xf numFmtId="0" fontId="96" fillId="33" borderId="47" xfId="58" applyFont="1" applyFill="1" applyBorder="1" applyAlignment="1">
      <alignment horizontal="left" vertical="center" wrapText="1" indent="1"/>
    </xf>
    <xf numFmtId="0" fontId="101" fillId="33" borderId="47" xfId="58" applyFont="1" applyFill="1" applyBorder="1" applyAlignment="1">
      <alignment horizontal="left" vertical="center" wrapText="1" indent="1"/>
    </xf>
    <xf numFmtId="3" fontId="101" fillId="33" borderId="47" xfId="58" applyNumberFormat="1" applyFont="1" applyFill="1" applyBorder="1" applyAlignment="1">
      <alignment horizontal="right" vertical="center"/>
    </xf>
    <xf numFmtId="3" fontId="96" fillId="33" borderId="47" xfId="58" applyNumberFormat="1" applyFont="1" applyFill="1" applyBorder="1" applyAlignment="1">
      <alignment horizontal="right" vertical="center"/>
    </xf>
    <xf numFmtId="3" fontId="95" fillId="33" borderId="85" xfId="58" applyNumberFormat="1" applyFont="1" applyFill="1" applyBorder="1" applyAlignment="1">
      <alignment horizontal="right" vertical="center"/>
    </xf>
    <xf numFmtId="3" fontId="96" fillId="33" borderId="85" xfId="58" applyNumberFormat="1" applyFont="1" applyFill="1" applyBorder="1" applyAlignment="1">
      <alignment horizontal="right" vertical="center"/>
    </xf>
    <xf numFmtId="3" fontId="101" fillId="33" borderId="85" xfId="58" applyNumberFormat="1" applyFont="1" applyFill="1" applyBorder="1" applyAlignment="1">
      <alignment horizontal="right" vertical="center"/>
    </xf>
    <xf numFmtId="0" fontId="110" fillId="33" borderId="47" xfId="58" applyFont="1" applyFill="1" applyBorder="1" applyAlignment="1">
      <alignment horizontal="left" vertical="center" wrapText="1" indent="1"/>
    </xf>
    <xf numFmtId="167" fontId="96" fillId="0" borderId="0" xfId="58" applyNumberFormat="1" applyFont="1" applyFill="1" applyAlignment="1">
      <alignment vertical="center" wrapText="1"/>
    </xf>
    <xf numFmtId="167" fontId="96" fillId="33" borderId="0" xfId="58" applyNumberFormat="1" applyFont="1" applyFill="1" applyAlignment="1">
      <alignment horizontal="center"/>
    </xf>
    <xf numFmtId="0" fontId="41" fillId="33" borderId="47" xfId="58" applyFont="1" applyFill="1" applyBorder="1" applyAlignment="1">
      <alignment vertical="center" wrapText="1"/>
    </xf>
    <xf numFmtId="3" fontId="62" fillId="33" borderId="47" xfId="58" applyNumberFormat="1" applyFont="1" applyFill="1" applyBorder="1" applyAlignment="1">
      <alignment horizontal="right" vertical="center"/>
    </xf>
    <xf numFmtId="0" fontId="18" fillId="33" borderId="10" xfId="0" applyFont="1" applyFill="1" applyBorder="1" applyAlignment="1">
      <alignment horizontal="center" vertical="center" wrapText="1"/>
    </xf>
    <xf numFmtId="0" fontId="76" fillId="33" borderId="15" xfId="55" applyFont="1" applyFill="1" applyBorder="1" applyAlignment="1">
      <alignment horizontal="left" vertical="center" wrapText="1"/>
    </xf>
    <xf numFmtId="0" fontId="76" fillId="33" borderId="18" xfId="55" applyFont="1" applyFill="1" applyBorder="1" applyAlignment="1">
      <alignment horizontal="left" vertical="center" wrapText="1"/>
    </xf>
    <xf numFmtId="0" fontId="41" fillId="33" borderId="18" xfId="55" applyFont="1" applyFill="1" applyBorder="1" applyAlignment="1">
      <alignment horizontal="left" vertical="center" wrapText="1"/>
    </xf>
    <xf numFmtId="9" fontId="41" fillId="33" borderId="18" xfId="55" applyNumberFormat="1" applyFont="1" applyFill="1" applyBorder="1" applyAlignment="1">
      <alignment horizontal="center" vertical="center" wrapText="1"/>
    </xf>
    <xf numFmtId="0" fontId="76" fillId="33" borderId="18" xfId="55" applyFont="1" applyFill="1" applyBorder="1" applyAlignment="1">
      <alignment horizontal="left" vertical="center"/>
    </xf>
    <xf numFmtId="0" fontId="50" fillId="33" borderId="18" xfId="55" applyFont="1" applyFill="1" applyBorder="1" applyAlignment="1">
      <alignment horizontal="left" vertical="center" wrapText="1"/>
    </xf>
    <xf numFmtId="0" fontId="40" fillId="33" borderId="16" xfId="54" applyFont="1" applyFill="1" applyBorder="1" applyAlignment="1">
      <alignment horizontal="center" vertical="center" wrapText="1"/>
    </xf>
    <xf numFmtId="0" fontId="40" fillId="33" borderId="18" xfId="55" applyFont="1" applyFill="1" applyBorder="1" applyAlignment="1">
      <alignment horizontal="center" vertical="center" wrapText="1"/>
    </xf>
    <xf numFmtId="3" fontId="42" fillId="33" borderId="18" xfId="55" applyNumberFormat="1" applyFont="1" applyFill="1" applyBorder="1" applyAlignment="1">
      <alignment horizontal="center" vertical="center" wrapText="1"/>
    </xf>
    <xf numFmtId="0" fontId="42" fillId="33" borderId="18" xfId="55" applyFont="1" applyFill="1" applyBorder="1" applyAlignment="1">
      <alignment horizontal="center" vertical="center" wrapText="1"/>
    </xf>
    <xf numFmtId="165" fontId="42" fillId="33" borderId="18" xfId="55" applyNumberFormat="1" applyFont="1" applyFill="1" applyBorder="1" applyAlignment="1">
      <alignment horizontal="center" vertical="center"/>
    </xf>
    <xf numFmtId="0" fontId="46" fillId="33" borderId="18" xfId="55" applyFont="1" applyFill="1" applyBorder="1" applyAlignment="1">
      <alignment horizontal="left" vertical="center" wrapText="1" indent="1"/>
    </xf>
    <xf numFmtId="3" fontId="42" fillId="33" borderId="18" xfId="55" applyNumberFormat="1" applyFont="1" applyFill="1" applyBorder="1" applyAlignment="1">
      <alignment horizontal="center" vertical="center"/>
    </xf>
    <xf numFmtId="0" fontId="77" fillId="33" borderId="18" xfId="55" applyFont="1" applyFill="1" applyBorder="1" applyAlignment="1">
      <alignment horizontal="left" vertical="center" wrapText="1" indent="1"/>
    </xf>
    <xf numFmtId="3" fontId="43" fillId="33" borderId="18" xfId="55" applyNumberFormat="1" applyFont="1" applyFill="1" applyBorder="1" applyAlignment="1">
      <alignment horizontal="center" vertical="center"/>
    </xf>
    <xf numFmtId="0" fontId="78" fillId="33" borderId="18" xfId="55" applyFont="1" applyFill="1" applyBorder="1" applyAlignment="1">
      <alignment horizontal="left" vertical="center" wrapText="1" indent="1"/>
    </xf>
    <xf numFmtId="3" fontId="40" fillId="33" borderId="18" xfId="55" applyNumberFormat="1" applyFont="1" applyFill="1" applyBorder="1" applyAlignment="1">
      <alignment horizontal="center" vertical="center"/>
    </xf>
    <xf numFmtId="3" fontId="40" fillId="33" borderId="18" xfId="55" applyNumberFormat="1" applyFont="1" applyFill="1" applyBorder="1" applyAlignment="1">
      <alignment horizontal="center" vertical="center" wrapText="1"/>
    </xf>
    <xf numFmtId="0" fontId="39" fillId="33" borderId="25" xfId="48" applyFont="1" applyFill="1" applyBorder="1" applyAlignment="1">
      <alignment horizontal="center" vertical="center" wrapText="1"/>
    </xf>
    <xf numFmtId="0" fontId="19" fillId="33" borderId="11" xfId="0" applyFont="1" applyFill="1" applyBorder="1" applyAlignment="1">
      <alignment vertical="center"/>
    </xf>
    <xf numFmtId="0" fontId="97" fillId="33" borderId="15" xfId="58" applyFont="1" applyFill="1" applyBorder="1" applyAlignment="1">
      <alignment horizontal="left" vertical="center" wrapText="1"/>
    </xf>
    <xf numFmtId="9" fontId="97" fillId="33" borderId="18" xfId="58" applyNumberFormat="1" applyFont="1" applyFill="1" applyBorder="1" applyAlignment="1">
      <alignment horizontal="center" vertical="center" wrapText="1"/>
    </xf>
    <xf numFmtId="0" fontId="95" fillId="33" borderId="16" xfId="58" applyFont="1" applyFill="1" applyBorder="1" applyAlignment="1">
      <alignment horizontal="center" vertical="center" wrapText="1"/>
    </xf>
    <xf numFmtId="0" fontId="95" fillId="33" borderId="14" xfId="58" applyFont="1" applyFill="1" applyBorder="1" applyAlignment="1">
      <alignment horizontal="center" vertical="center" wrapText="1"/>
    </xf>
    <xf numFmtId="3" fontId="96" fillId="33" borderId="15" xfId="58" applyNumberFormat="1" applyFont="1" applyFill="1" applyBorder="1" applyAlignment="1">
      <alignment horizontal="center" vertical="center" wrapText="1"/>
    </xf>
    <xf numFmtId="3" fontId="101" fillId="33" borderId="14" xfId="58" applyNumberFormat="1" applyFont="1" applyFill="1" applyBorder="1" applyAlignment="1">
      <alignment horizontal="center" vertical="center"/>
    </xf>
    <xf numFmtId="3" fontId="96" fillId="33" borderId="14" xfId="58" applyNumberFormat="1" applyFont="1" applyFill="1" applyBorder="1" applyAlignment="1">
      <alignment horizontal="center" vertical="center"/>
    </xf>
    <xf numFmtId="165" fontId="96" fillId="33" borderId="14" xfId="58" applyNumberFormat="1" applyFont="1" applyFill="1" applyBorder="1" applyAlignment="1">
      <alignment horizontal="center" vertical="center"/>
    </xf>
    <xf numFmtId="0" fontId="96" fillId="33" borderId="15" xfId="58" applyFont="1" applyFill="1" applyBorder="1" applyAlignment="1">
      <alignment horizontal="left" vertical="center" wrapText="1" indent="1"/>
    </xf>
    <xf numFmtId="0" fontId="101" fillId="33" borderId="15" xfId="58" applyFont="1" applyFill="1" applyBorder="1" applyAlignment="1">
      <alignment horizontal="left" vertical="center" wrapText="1" indent="1"/>
    </xf>
    <xf numFmtId="0" fontId="102" fillId="33" borderId="15" xfId="58" applyFont="1" applyFill="1" applyBorder="1" applyAlignment="1">
      <alignment horizontal="left" vertical="center" wrapText="1"/>
    </xf>
    <xf numFmtId="0" fontId="100" fillId="33" borderId="33" xfId="58" applyFont="1" applyFill="1" applyBorder="1" applyAlignment="1">
      <alignment horizontal="left" vertical="center" wrapText="1"/>
    </xf>
    <xf numFmtId="0" fontId="97" fillId="33" borderId="18" xfId="58" applyFont="1" applyFill="1" applyBorder="1" applyAlignment="1">
      <alignment horizontal="center" vertical="center" wrapText="1"/>
    </xf>
    <xf numFmtId="0" fontId="96" fillId="33" borderId="11" xfId="58" applyFont="1" applyFill="1" applyBorder="1" applyAlignment="1">
      <alignment vertical="center"/>
    </xf>
    <xf numFmtId="0" fontId="96" fillId="33" borderId="13" xfId="58" applyFont="1" applyFill="1" applyBorder="1" applyAlignment="1">
      <alignment vertical="center"/>
    </xf>
    <xf numFmtId="49" fontId="106" fillId="33" borderId="33" xfId="52" applyNumberFormat="1" applyFont="1" applyFill="1" applyBorder="1" applyAlignment="1">
      <alignment horizontal="center" vertical="center" wrapText="1"/>
    </xf>
    <xf numFmtId="3" fontId="101" fillId="33" borderId="16" xfId="58" applyNumberFormat="1" applyFont="1" applyFill="1" applyBorder="1" applyAlignment="1">
      <alignment horizontal="center" vertical="center"/>
    </xf>
    <xf numFmtId="0" fontId="97" fillId="33" borderId="10" xfId="58" applyFont="1" applyFill="1" applyBorder="1" applyAlignment="1">
      <alignment horizontal="center" vertical="center"/>
    </xf>
    <xf numFmtId="0" fontId="96" fillId="33" borderId="10" xfId="58" applyFont="1" applyFill="1" applyBorder="1" applyAlignment="1">
      <alignment vertical="center"/>
    </xf>
    <xf numFmtId="3" fontId="96" fillId="33" borderId="12" xfId="58" applyNumberFormat="1" applyFont="1" applyFill="1" applyBorder="1" applyAlignment="1">
      <alignment horizontal="center" vertical="center"/>
    </xf>
    <xf numFmtId="0" fontId="97" fillId="33" borderId="15" xfId="58" applyFont="1" applyFill="1" applyBorder="1" applyAlignment="1">
      <alignment horizontal="center" vertical="center" wrapText="1"/>
    </xf>
    <xf numFmtId="0" fontId="60" fillId="33" borderId="15" xfId="58" applyFont="1" applyFill="1" applyBorder="1" applyAlignment="1">
      <alignment horizontal="left" vertical="center" wrapText="1"/>
    </xf>
    <xf numFmtId="0" fontId="60" fillId="33" borderId="18" xfId="58" applyFont="1" applyFill="1" applyBorder="1" applyAlignment="1">
      <alignment horizontal="center" vertical="center" wrapText="1"/>
    </xf>
    <xf numFmtId="0" fontId="61" fillId="33" borderId="11" xfId="58" applyFont="1" applyFill="1" applyBorder="1" applyAlignment="1">
      <alignment vertical="center"/>
    </xf>
    <xf numFmtId="0" fontId="61" fillId="33" borderId="15" xfId="58" applyFont="1" applyFill="1" applyBorder="1" applyAlignment="1">
      <alignment horizontal="left" vertical="center" wrapText="1"/>
    </xf>
    <xf numFmtId="0" fontId="62" fillId="33" borderId="16" xfId="58" applyFont="1" applyFill="1" applyBorder="1" applyAlignment="1">
      <alignment horizontal="center" vertical="center" wrapText="1"/>
    </xf>
    <xf numFmtId="0" fontId="62" fillId="33" borderId="14" xfId="58" applyFont="1" applyFill="1" applyBorder="1" applyAlignment="1">
      <alignment horizontal="center" vertical="center" wrapText="1"/>
    </xf>
    <xf numFmtId="3" fontId="61" fillId="33" borderId="15" xfId="58" applyNumberFormat="1" applyFont="1" applyFill="1" applyBorder="1" applyAlignment="1">
      <alignment horizontal="center" vertical="center" wrapText="1"/>
    </xf>
    <xf numFmtId="0" fontId="61" fillId="33" borderId="15" xfId="58" applyFont="1" applyFill="1" applyBorder="1" applyAlignment="1">
      <alignment horizontal="center" vertical="center" wrapText="1"/>
    </xf>
    <xf numFmtId="165" fontId="61" fillId="33" borderId="14" xfId="58" applyNumberFormat="1" applyFont="1" applyFill="1" applyBorder="1" applyAlignment="1">
      <alignment horizontal="center" vertical="center"/>
    </xf>
    <xf numFmtId="0" fontId="61" fillId="33" borderId="15" xfId="58" applyFont="1" applyFill="1" applyBorder="1" applyAlignment="1">
      <alignment horizontal="left" vertical="center" wrapText="1" indent="1"/>
    </xf>
    <xf numFmtId="3" fontId="61" fillId="33" borderId="14" xfId="58" applyNumberFormat="1" applyFont="1" applyFill="1" applyBorder="1" applyAlignment="1">
      <alignment horizontal="center" vertical="center"/>
    </xf>
    <xf numFmtId="0" fontId="63" fillId="33" borderId="15" xfId="58" applyFont="1" applyFill="1" applyBorder="1" applyAlignment="1">
      <alignment horizontal="left" vertical="center" wrapText="1" indent="1"/>
    </xf>
    <xf numFmtId="0" fontId="59" fillId="33" borderId="15" xfId="58" applyFont="1" applyFill="1" applyBorder="1" applyAlignment="1">
      <alignment horizontal="left" vertical="center" wrapText="1"/>
    </xf>
    <xf numFmtId="3" fontId="61" fillId="33" borderId="12" xfId="58" applyNumberFormat="1" applyFont="1" applyFill="1" applyBorder="1" applyAlignment="1">
      <alignment horizontal="center" vertical="center"/>
    </xf>
    <xf numFmtId="0" fontId="67" fillId="33" borderId="25" xfId="52" applyFont="1" applyFill="1" applyBorder="1" applyAlignment="1">
      <alignment horizontal="center" vertical="center"/>
    </xf>
    <xf numFmtId="0" fontId="60" fillId="33" borderId="15" xfId="58" applyFont="1" applyFill="1" applyBorder="1" applyAlignment="1">
      <alignment horizontal="center" vertical="center" wrapText="1"/>
    </xf>
    <xf numFmtId="0" fontId="102" fillId="33" borderId="19" xfId="58" applyFont="1" applyFill="1" applyBorder="1" applyAlignment="1">
      <alignment horizontal="left" vertical="center" wrapText="1" indent="1"/>
    </xf>
    <xf numFmtId="0" fontId="65" fillId="33" borderId="33" xfId="61" applyFont="1" applyFill="1" applyBorder="1" applyAlignment="1">
      <alignment horizontal="left" vertical="center" wrapText="1"/>
    </xf>
    <xf numFmtId="0" fontId="107" fillId="33" borderId="15" xfId="58" applyFont="1" applyFill="1" applyBorder="1" applyAlignment="1">
      <alignment horizontal="left" vertical="center" wrapText="1"/>
    </xf>
    <xf numFmtId="0" fontId="105" fillId="33" borderId="15" xfId="58" applyFont="1" applyFill="1" applyBorder="1" applyAlignment="1">
      <alignment horizontal="left" vertical="center" wrapText="1"/>
    </xf>
    <xf numFmtId="0" fontId="61" fillId="33" borderId="13" xfId="58" applyFont="1" applyFill="1" applyBorder="1" applyAlignment="1">
      <alignment vertical="center"/>
    </xf>
    <xf numFmtId="0" fontId="59" fillId="33" borderId="34" xfId="58" applyFont="1" applyFill="1" applyBorder="1" applyAlignment="1">
      <alignment horizontal="left" vertical="center" wrapText="1" indent="1"/>
    </xf>
    <xf numFmtId="0" fontId="102" fillId="33" borderId="34" xfId="58" applyFont="1" applyFill="1" applyBorder="1" applyAlignment="1">
      <alignment horizontal="left" vertical="center" wrapText="1" indent="1"/>
    </xf>
    <xf numFmtId="0" fontId="100" fillId="33" borderId="0" xfId="62" applyFont="1" applyFill="1" applyAlignment="1">
      <alignment horizontal="justify" vertical="center"/>
    </xf>
    <xf numFmtId="0" fontId="100" fillId="33" borderId="25" xfId="62" applyFont="1" applyFill="1" applyBorder="1" applyAlignment="1">
      <alignment horizontal="justify" vertical="center"/>
    </xf>
    <xf numFmtId="0" fontId="104" fillId="33" borderId="0" xfId="62" applyFont="1" applyFill="1" applyAlignment="1">
      <alignment horizontal="justify" vertical="center"/>
    </xf>
    <xf numFmtId="49" fontId="103" fillId="33" borderId="33" xfId="52" applyNumberFormat="1" applyFont="1" applyFill="1" applyBorder="1" applyAlignment="1">
      <alignment horizontal="center" vertical="center" wrapText="1"/>
    </xf>
    <xf numFmtId="49" fontId="109" fillId="33" borderId="33" xfId="52" applyNumberFormat="1" applyFont="1" applyFill="1" applyBorder="1" applyAlignment="1">
      <alignment horizontal="center" vertical="center" wrapText="1"/>
    </xf>
    <xf numFmtId="0" fontId="105" fillId="33" borderId="15" xfId="58" applyFont="1" applyFill="1" applyBorder="1" applyAlignment="1">
      <alignment horizontal="center" vertical="center" wrapText="1"/>
    </xf>
    <xf numFmtId="0" fontId="97" fillId="33" borderId="15" xfId="59" applyFont="1" applyFill="1" applyBorder="1" applyAlignment="1">
      <alignment horizontal="center" vertical="center" wrapText="1"/>
    </xf>
    <xf numFmtId="0" fontId="97" fillId="33" borderId="15" xfId="59" applyFont="1" applyFill="1" applyBorder="1" applyAlignment="1">
      <alignment horizontal="left" vertical="center"/>
    </xf>
    <xf numFmtId="0" fontId="97" fillId="33" borderId="18" xfId="59" applyFont="1" applyFill="1" applyBorder="1" applyAlignment="1">
      <alignment vertical="center" wrapText="1"/>
    </xf>
    <xf numFmtId="0" fontId="96" fillId="33" borderId="11" xfId="59" applyFont="1" applyFill="1" applyBorder="1" applyAlignment="1">
      <alignment vertical="center"/>
    </xf>
    <xf numFmtId="0" fontId="96" fillId="33" borderId="13" xfId="59" applyFont="1" applyFill="1" applyBorder="1" applyAlignment="1">
      <alignment vertical="center"/>
    </xf>
    <xf numFmtId="0" fontId="97" fillId="33" borderId="18" xfId="59" applyFont="1" applyFill="1" applyBorder="1" applyAlignment="1">
      <alignment horizontal="center" vertical="center" wrapText="1"/>
    </xf>
    <xf numFmtId="171" fontId="96" fillId="33" borderId="15" xfId="63" applyNumberFormat="1" applyFont="1" applyFill="1" applyBorder="1" applyAlignment="1">
      <alignment horizontal="center" vertical="center" wrapText="1"/>
    </xf>
    <xf numFmtId="0" fontId="111" fillId="33" borderId="15" xfId="59" applyFont="1" applyFill="1" applyBorder="1" applyAlignment="1">
      <alignment horizontal="left" vertical="center" wrapText="1" indent="1"/>
    </xf>
    <xf numFmtId="3" fontId="111" fillId="33" borderId="14" xfId="59" applyNumberFormat="1" applyFont="1" applyFill="1" applyBorder="1" applyAlignment="1">
      <alignment horizontal="center" vertical="center"/>
    </xf>
    <xf numFmtId="169" fontId="112" fillId="33" borderId="72" xfId="63" applyNumberFormat="1" applyFont="1" applyFill="1" applyBorder="1" applyAlignment="1">
      <alignment horizontal="right"/>
    </xf>
    <xf numFmtId="164" fontId="96" fillId="33" borderId="15" xfId="63" applyNumberFormat="1" applyFont="1" applyFill="1" applyBorder="1" applyAlignment="1">
      <alignment horizontal="center" vertical="center" wrapText="1"/>
    </xf>
    <xf numFmtId="169" fontId="96" fillId="33" borderId="15" xfId="63" applyNumberFormat="1" applyFont="1" applyFill="1" applyBorder="1" applyAlignment="1">
      <alignment horizontal="center" vertical="center" wrapText="1"/>
    </xf>
    <xf numFmtId="0" fontId="41" fillId="33" borderId="20" xfId="58" applyFont="1" applyFill="1" applyBorder="1" applyAlignment="1">
      <alignment horizontal="left" vertical="center" wrapText="1"/>
    </xf>
    <xf numFmtId="0" fontId="60" fillId="33" borderId="37" xfId="58" applyFont="1" applyFill="1" applyBorder="1" applyAlignment="1">
      <alignment horizontal="left" vertical="center" wrapText="1"/>
    </xf>
    <xf numFmtId="0" fontId="60" fillId="33" borderId="13" xfId="58" applyFont="1" applyFill="1" applyBorder="1" applyAlignment="1">
      <alignment horizontal="center" vertical="center" wrapText="1"/>
    </xf>
    <xf numFmtId="0" fontId="42" fillId="33" borderId="15" xfId="58" applyFont="1" applyFill="1" applyBorder="1" applyAlignment="1">
      <alignment horizontal="left" vertical="center" wrapText="1"/>
    </xf>
    <xf numFmtId="0" fontId="42" fillId="33" borderId="20" xfId="58" applyFont="1" applyFill="1" applyBorder="1" applyAlignment="1">
      <alignment horizontal="left" vertical="center" wrapText="1"/>
    </xf>
    <xf numFmtId="169" fontId="61" fillId="33" borderId="15" xfId="53" applyNumberFormat="1" applyFont="1" applyFill="1" applyBorder="1" applyAlignment="1">
      <alignment horizontal="center" vertical="center" wrapText="1"/>
    </xf>
    <xf numFmtId="3" fontId="62" fillId="33" borderId="14" xfId="58" applyNumberFormat="1" applyFont="1" applyFill="1" applyBorder="1" applyAlignment="1">
      <alignment horizontal="center" vertical="center"/>
    </xf>
    <xf numFmtId="169" fontId="112" fillId="33" borderId="72" xfId="63" applyNumberFormat="1" applyFont="1" applyFill="1" applyBorder="1" applyAlignment="1">
      <alignment horizontal="center"/>
    </xf>
    <xf numFmtId="0" fontId="97" fillId="33" borderId="20" xfId="59" applyFont="1" applyFill="1" applyBorder="1" applyAlignment="1">
      <alignment horizontal="left" vertical="center" wrapText="1"/>
    </xf>
    <xf numFmtId="0" fontId="97" fillId="33" borderId="37" xfId="59" applyFont="1" applyFill="1" applyBorder="1" applyAlignment="1">
      <alignment horizontal="left" vertical="center" wrapText="1"/>
    </xf>
    <xf numFmtId="0" fontId="97" fillId="33" borderId="13" xfId="59" applyFont="1" applyFill="1" applyBorder="1" applyAlignment="1">
      <alignment horizontal="center" vertical="center" wrapText="1"/>
    </xf>
    <xf numFmtId="0" fontId="65" fillId="33" borderId="15" xfId="58" applyFont="1" applyFill="1" applyBorder="1" applyAlignment="1">
      <alignment horizontal="left" vertical="center" wrapText="1"/>
    </xf>
    <xf numFmtId="3" fontId="66" fillId="33" borderId="14" xfId="58" applyNumberFormat="1" applyFont="1" applyFill="1" applyBorder="1" applyAlignment="1">
      <alignment horizontal="center" vertical="center" wrapText="1"/>
    </xf>
    <xf numFmtId="0" fontId="65" fillId="33" borderId="18" xfId="58" applyFont="1" applyFill="1" applyBorder="1" applyAlignment="1">
      <alignment horizontal="center" vertical="center" wrapText="1"/>
    </xf>
    <xf numFmtId="0" fontId="64" fillId="33" borderId="11" xfId="58" applyFont="1" applyFill="1" applyBorder="1" applyAlignment="1">
      <alignment vertical="center"/>
    </xf>
    <xf numFmtId="0" fontId="64" fillId="33" borderId="13" xfId="58" applyFont="1" applyFill="1" applyBorder="1" applyAlignment="1">
      <alignment vertical="center"/>
    </xf>
    <xf numFmtId="0" fontId="64" fillId="33" borderId="15" xfId="58" applyFont="1" applyFill="1" applyBorder="1" applyAlignment="1">
      <alignment horizontal="left" vertical="center" wrapText="1"/>
    </xf>
    <xf numFmtId="0" fontId="65" fillId="33" borderId="16" xfId="58" applyFont="1" applyFill="1" applyBorder="1" applyAlignment="1">
      <alignment horizontal="center" vertical="center" wrapText="1"/>
    </xf>
    <xf numFmtId="0" fontId="65" fillId="33" borderId="14" xfId="58" applyFont="1" applyFill="1" applyBorder="1" applyAlignment="1">
      <alignment horizontal="center" vertical="center" wrapText="1"/>
    </xf>
    <xf numFmtId="0" fontId="64" fillId="33" borderId="15" xfId="58" applyFont="1" applyFill="1" applyBorder="1" applyAlignment="1">
      <alignment horizontal="center" vertical="center" wrapText="1"/>
    </xf>
    <xf numFmtId="3" fontId="64" fillId="33" borderId="15" xfId="58" applyNumberFormat="1" applyFont="1" applyFill="1" applyBorder="1" applyAlignment="1">
      <alignment horizontal="center" vertical="center" wrapText="1"/>
    </xf>
    <xf numFmtId="165" fontId="64" fillId="33" borderId="14" xfId="58" applyNumberFormat="1" applyFont="1" applyFill="1" applyBorder="1" applyAlignment="1">
      <alignment horizontal="center" vertical="center"/>
    </xf>
    <xf numFmtId="0" fontId="64" fillId="33" borderId="15" xfId="58" applyFont="1" applyFill="1" applyBorder="1" applyAlignment="1">
      <alignment horizontal="left" vertical="center" wrapText="1" indent="1"/>
    </xf>
    <xf numFmtId="3" fontId="64" fillId="33" borderId="14" xfId="58" applyNumberFormat="1" applyFont="1" applyFill="1" applyBorder="1" applyAlignment="1">
      <alignment horizontal="center" vertical="center"/>
    </xf>
    <xf numFmtId="0" fontId="66" fillId="33" borderId="15" xfId="58" applyFont="1" applyFill="1" applyBorder="1" applyAlignment="1">
      <alignment horizontal="left" vertical="center" wrapText="1" indent="1"/>
    </xf>
    <xf numFmtId="3" fontId="66" fillId="33" borderId="14" xfId="58" applyNumberFormat="1" applyFont="1" applyFill="1" applyBorder="1" applyAlignment="1">
      <alignment horizontal="center" vertical="center"/>
    </xf>
    <xf numFmtId="0" fontId="113" fillId="33" borderId="34" xfId="58" applyFont="1" applyFill="1" applyBorder="1" applyAlignment="1">
      <alignment horizontal="left" vertical="center" wrapText="1" indent="1"/>
    </xf>
    <xf numFmtId="0" fontId="97" fillId="33" borderId="37" xfId="59" applyFont="1" applyFill="1" applyBorder="1" applyAlignment="1">
      <alignment horizontal="center" vertical="center" wrapText="1"/>
    </xf>
    <xf numFmtId="0" fontId="114" fillId="33" borderId="13" xfId="59" applyFont="1" applyFill="1" applyBorder="1" applyAlignment="1">
      <alignment horizontal="center" vertical="center" wrapText="1"/>
    </xf>
    <xf numFmtId="0" fontId="97" fillId="33" borderId="84" xfId="59" applyFont="1" applyFill="1" applyBorder="1" applyAlignment="1">
      <alignment horizontal="left" vertical="center" wrapText="1"/>
    </xf>
    <xf numFmtId="0" fontId="97" fillId="33" borderId="14" xfId="59" applyFont="1" applyFill="1" applyBorder="1" applyAlignment="1">
      <alignment horizontal="left" vertical="center" wrapText="1"/>
    </xf>
    <xf numFmtId="3" fontId="101" fillId="33" borderId="16" xfId="59" applyNumberFormat="1" applyFont="1" applyFill="1" applyBorder="1" applyAlignment="1">
      <alignment horizontal="center" vertical="center"/>
    </xf>
    <xf numFmtId="0" fontId="95" fillId="0" borderId="0" xfId="58" applyFont="1" applyFill="1" applyAlignment="1"/>
    <xf numFmtId="0" fontId="92" fillId="33" borderId="50" xfId="44" applyFont="1" applyFill="1" applyBorder="1" applyAlignment="1">
      <alignment horizontal="center" vertical="center" wrapText="1"/>
    </xf>
    <xf numFmtId="9" fontId="27" fillId="33" borderId="18" xfId="0" applyNumberFormat="1" applyFont="1" applyFill="1" applyBorder="1" applyAlignment="1">
      <alignment horizontal="center" vertical="center" wrapText="1"/>
    </xf>
    <xf numFmtId="0" fontId="92" fillId="33" borderId="36" xfId="44" applyFont="1" applyFill="1" applyBorder="1" applyAlignment="1">
      <alignment horizontal="center" vertical="center" wrapText="1"/>
    </xf>
    <xf numFmtId="49" fontId="92" fillId="33" borderId="36" xfId="52" applyNumberFormat="1" applyFont="1" applyFill="1" applyBorder="1" applyAlignment="1">
      <alignment horizontal="center" vertical="center" wrapText="1"/>
    </xf>
    <xf numFmtId="49" fontId="92" fillId="33" borderId="50" xfId="52" applyNumberFormat="1" applyFont="1" applyFill="1" applyBorder="1" applyAlignment="1">
      <alignment horizontal="center" vertical="center" wrapText="1"/>
    </xf>
    <xf numFmtId="9" fontId="19" fillId="33" borderId="14" xfId="43" applyFont="1" applyFill="1" applyBorder="1" applyAlignment="1">
      <alignment horizontal="center" vertical="center"/>
    </xf>
    <xf numFmtId="165" fontId="19" fillId="33" borderId="14" xfId="43" applyNumberFormat="1" applyFont="1" applyFill="1" applyBorder="1" applyAlignment="1">
      <alignment horizontal="center" vertical="center"/>
    </xf>
    <xf numFmtId="3" fontId="23" fillId="33" borderId="14" xfId="0" applyNumberFormat="1" applyFont="1" applyFill="1" applyBorder="1" applyAlignment="1">
      <alignment horizontal="center" vertical="center"/>
    </xf>
    <xf numFmtId="0" fontId="91" fillId="33" borderId="50" xfId="44" applyFont="1" applyFill="1" applyBorder="1" applyAlignment="1">
      <alignment horizontal="center" vertical="center" wrapText="1"/>
    </xf>
    <xf numFmtId="0" fontId="19" fillId="33" borderId="10" xfId="0" applyFont="1" applyFill="1" applyBorder="1" applyAlignment="1">
      <alignment vertical="center"/>
    </xf>
    <xf numFmtId="0" fontId="27" fillId="33" borderId="18" xfId="0" applyFont="1" applyFill="1" applyBorder="1" applyAlignment="1">
      <alignment vertical="center" wrapText="1"/>
    </xf>
    <xf numFmtId="3" fontId="21" fillId="33" borderId="16" xfId="0" applyNumberFormat="1" applyFont="1" applyFill="1" applyBorder="1" applyAlignment="1">
      <alignment horizontal="center" vertical="center"/>
    </xf>
    <xf numFmtId="0" fontId="92" fillId="33" borderId="64" xfId="44" applyFont="1" applyFill="1" applyBorder="1" applyAlignment="1">
      <alignment horizontal="center" vertical="center" wrapText="1"/>
    </xf>
    <xf numFmtId="0" fontId="27" fillId="33" borderId="65" xfId="0" applyFont="1" applyFill="1" applyBorder="1" applyAlignment="1">
      <alignment horizontal="center" vertical="center" wrapText="1"/>
    </xf>
    <xf numFmtId="49" fontId="92" fillId="33" borderId="64" xfId="52" applyNumberFormat="1" applyFont="1" applyFill="1" applyBorder="1" applyAlignment="1">
      <alignment horizontal="center" vertical="center" wrapText="1"/>
    </xf>
    <xf numFmtId="0" fontId="19" fillId="33" borderId="23" xfId="0" applyFont="1" applyFill="1" applyBorder="1" applyAlignment="1">
      <alignment vertical="center"/>
    </xf>
    <xf numFmtId="0" fontId="18" fillId="0" borderId="0" xfId="0" applyFont="1"/>
    <xf numFmtId="0" fontId="18" fillId="0" borderId="0" xfId="0" applyFont="1" applyFill="1" applyAlignment="1">
      <alignment horizontal="right"/>
    </xf>
    <xf numFmtId="0" fontId="18" fillId="33" borderId="0" xfId="0" applyFont="1" applyFill="1"/>
    <xf numFmtId="0" fontId="38" fillId="33" borderId="0" xfId="0" applyFont="1" applyFill="1"/>
    <xf numFmtId="0" fontId="26" fillId="33" borderId="18" xfId="0" applyFont="1" applyFill="1" applyBorder="1" applyAlignment="1">
      <alignment vertical="center" wrapText="1"/>
    </xf>
    <xf numFmtId="0" fontId="18" fillId="33" borderId="16" xfId="0" applyFont="1" applyFill="1" applyBorder="1" applyAlignment="1">
      <alignment horizontal="center" vertical="center" wrapText="1"/>
    </xf>
    <xf numFmtId="0" fontId="18" fillId="33" borderId="14" xfId="0" applyFont="1" applyFill="1" applyBorder="1" applyAlignment="1">
      <alignment horizontal="center" vertical="center" wrapText="1"/>
    </xf>
    <xf numFmtId="0" fontId="18" fillId="33" borderId="15" xfId="0" applyFont="1" applyFill="1" applyBorder="1" applyAlignment="1">
      <alignment vertical="center" wrapText="1"/>
    </xf>
    <xf numFmtId="169" fontId="18" fillId="33" borderId="14" xfId="53" applyNumberFormat="1" applyFont="1" applyFill="1" applyBorder="1" applyAlignment="1">
      <alignment horizontal="center" vertical="center"/>
    </xf>
    <xf numFmtId="0" fontId="26" fillId="33" borderId="15" xfId="0" applyFont="1" applyFill="1" applyBorder="1" applyAlignment="1">
      <alignment vertical="center" wrapText="1"/>
    </xf>
    <xf numFmtId="4" fontId="18" fillId="33" borderId="0" xfId="0" applyNumberFormat="1" applyFont="1" applyFill="1"/>
    <xf numFmtId="4" fontId="38" fillId="33" borderId="0" xfId="0" applyNumberFormat="1" applyFont="1" applyFill="1"/>
    <xf numFmtId="2" fontId="18" fillId="33" borderId="15" xfId="0" applyNumberFormat="1" applyFont="1" applyFill="1" applyBorder="1" applyAlignment="1">
      <alignment vertical="center" wrapText="1"/>
    </xf>
    <xf numFmtId="2" fontId="18" fillId="33" borderId="14" xfId="0" applyNumberFormat="1" applyFont="1" applyFill="1" applyBorder="1" applyAlignment="1">
      <alignment horizontal="center" vertical="center"/>
    </xf>
    <xf numFmtId="0" fontId="19" fillId="33" borderId="0" xfId="0" applyFont="1" applyFill="1"/>
    <xf numFmtId="1" fontId="18" fillId="33" borderId="14" xfId="0" applyNumberFormat="1" applyFont="1" applyFill="1" applyBorder="1" applyAlignment="1">
      <alignment horizontal="center" vertical="center"/>
    </xf>
    <xf numFmtId="0" fontId="18" fillId="0" borderId="0" xfId="0" applyFont="1" applyAlignment="1">
      <alignment vertical="center"/>
    </xf>
    <xf numFmtId="0" fontId="118" fillId="33" borderId="15" xfId="0" applyFont="1" applyFill="1" applyBorder="1" applyAlignment="1">
      <alignment horizontal="left" vertical="center" wrapText="1"/>
    </xf>
    <xf numFmtId="0" fontId="0" fillId="0" borderId="0" xfId="0" applyAlignment="1">
      <alignment vertical="center"/>
    </xf>
    <xf numFmtId="0" fontId="18" fillId="33" borderId="15" xfId="0" applyFont="1" applyFill="1" applyBorder="1" applyAlignment="1">
      <alignment horizontal="left" vertical="center" wrapText="1"/>
    </xf>
    <xf numFmtId="0" fontId="26" fillId="33" borderId="16" xfId="0" applyFont="1" applyFill="1" applyBorder="1" applyAlignment="1">
      <alignment horizontal="center" vertical="center" wrapText="1"/>
    </xf>
    <xf numFmtId="0" fontId="26" fillId="33" borderId="14" xfId="0" applyFont="1" applyFill="1" applyBorder="1" applyAlignment="1">
      <alignment horizontal="center" vertical="center" wrapText="1"/>
    </xf>
    <xf numFmtId="3" fontId="18" fillId="0" borderId="15" xfId="0" applyNumberFormat="1" applyFont="1" applyFill="1" applyBorder="1" applyAlignment="1">
      <alignment horizontal="center" vertical="center" wrapText="1"/>
    </xf>
    <xf numFmtId="3" fontId="18" fillId="33" borderId="15" xfId="0" applyNumberFormat="1" applyFont="1" applyFill="1" applyBorder="1" applyAlignment="1">
      <alignment horizontal="center" vertical="center" wrapText="1"/>
    </xf>
    <xf numFmtId="0" fontId="18" fillId="33" borderId="15" xfId="0" applyFont="1" applyFill="1" applyBorder="1" applyAlignment="1">
      <alignment horizontal="center" vertical="center" wrapText="1"/>
    </xf>
    <xf numFmtId="165" fontId="18" fillId="33" borderId="14" xfId="0" applyNumberFormat="1" applyFont="1" applyFill="1" applyBorder="1" applyAlignment="1">
      <alignment horizontal="center" vertical="center"/>
    </xf>
    <xf numFmtId="3" fontId="18" fillId="0" borderId="0" xfId="0" applyNumberFormat="1" applyFont="1"/>
    <xf numFmtId="0" fontId="18" fillId="33" borderId="15" xfId="0" applyFont="1" applyFill="1" applyBorder="1" applyAlignment="1">
      <alignment horizontal="left" vertical="center" wrapText="1" indent="1"/>
    </xf>
    <xf numFmtId="3" fontId="18" fillId="33" borderId="14" xfId="0" applyNumberFormat="1" applyFont="1" applyFill="1" applyBorder="1" applyAlignment="1">
      <alignment horizontal="center" vertical="center"/>
    </xf>
    <xf numFmtId="0" fontId="120" fillId="33" borderId="15" xfId="0" applyFont="1" applyFill="1" applyBorder="1" applyAlignment="1">
      <alignment horizontal="left" vertical="center" wrapText="1" indent="1"/>
    </xf>
    <xf numFmtId="3" fontId="18" fillId="0" borderId="14" xfId="0" applyNumberFormat="1" applyFont="1" applyFill="1" applyBorder="1" applyAlignment="1">
      <alignment horizontal="center" vertical="center"/>
    </xf>
    <xf numFmtId="3" fontId="120" fillId="33" borderId="14" xfId="0" applyNumberFormat="1" applyFont="1" applyFill="1" applyBorder="1" applyAlignment="1">
      <alignment horizontal="center" vertical="center"/>
    </xf>
    <xf numFmtId="9" fontId="18" fillId="33" borderId="14" xfId="43" applyFont="1" applyFill="1" applyBorder="1" applyAlignment="1">
      <alignment horizontal="center" vertical="center"/>
    </xf>
    <xf numFmtId="165" fontId="18" fillId="33" borderId="14" xfId="43" applyNumberFormat="1" applyFont="1" applyFill="1" applyBorder="1" applyAlignment="1">
      <alignment horizontal="center" vertical="center"/>
    </xf>
    <xf numFmtId="0" fontId="121" fillId="33" borderId="19" xfId="0" applyFont="1" applyFill="1" applyBorder="1" applyAlignment="1">
      <alignment horizontal="left" vertical="center" wrapText="1" indent="1"/>
    </xf>
    <xf numFmtId="3" fontId="122" fillId="33" borderId="14" xfId="0" applyNumberFormat="1" applyFont="1" applyFill="1" applyBorder="1" applyAlignment="1">
      <alignment horizontal="center" vertical="center"/>
    </xf>
    <xf numFmtId="0" fontId="118" fillId="33" borderId="15" xfId="0" applyFont="1" applyFill="1" applyBorder="1" applyAlignment="1">
      <alignment vertical="center" wrapText="1"/>
    </xf>
    <xf numFmtId="3" fontId="26" fillId="33" borderId="14" xfId="0" applyNumberFormat="1" applyFont="1" applyFill="1" applyBorder="1" applyAlignment="1">
      <alignment horizontal="center" vertical="center"/>
    </xf>
    <xf numFmtId="0" fontId="123" fillId="33" borderId="20" xfId="0" applyFont="1" applyFill="1" applyBorder="1" applyAlignment="1">
      <alignment horizontal="center" vertical="center"/>
    </xf>
    <xf numFmtId="3" fontId="123" fillId="33" borderId="12" xfId="0" applyNumberFormat="1" applyFont="1" applyFill="1" applyBorder="1" applyAlignment="1">
      <alignment horizontal="center" vertical="center"/>
    </xf>
    <xf numFmtId="3" fontId="123" fillId="33" borderId="14" xfId="0" applyNumberFormat="1" applyFont="1" applyFill="1" applyBorder="1" applyAlignment="1">
      <alignment horizontal="center" vertical="center"/>
    </xf>
    <xf numFmtId="0" fontId="18" fillId="33" borderId="20" xfId="0" applyFont="1" applyFill="1" applyBorder="1" applyAlignment="1">
      <alignment horizontal="left" vertical="center" wrapText="1"/>
    </xf>
    <xf numFmtId="0" fontId="18" fillId="0" borderId="15" xfId="0" applyFont="1" applyFill="1" applyBorder="1" applyAlignment="1">
      <alignment horizontal="center" vertical="center" wrapText="1"/>
    </xf>
    <xf numFmtId="3" fontId="120" fillId="0" borderId="14" xfId="0" applyNumberFormat="1" applyFont="1" applyFill="1" applyBorder="1" applyAlignment="1">
      <alignment horizontal="center" vertical="center"/>
    </xf>
    <xf numFmtId="0" fontId="18" fillId="0" borderId="15" xfId="0" applyFont="1" applyBorder="1" applyAlignment="1">
      <alignment horizontal="left" vertical="center" wrapText="1" indent="1"/>
    </xf>
    <xf numFmtId="3" fontId="18" fillId="0" borderId="14" xfId="0" applyNumberFormat="1" applyFont="1" applyBorder="1" applyAlignment="1">
      <alignment horizontal="center" vertical="center"/>
    </xf>
    <xf numFmtId="3" fontId="120" fillId="0" borderId="14" xfId="0" applyNumberFormat="1" applyFont="1" applyBorder="1" applyAlignment="1">
      <alignment horizontal="center" vertical="center"/>
    </xf>
    <xf numFmtId="3" fontId="120" fillId="0" borderId="14" xfId="43" applyNumberFormat="1" applyFont="1" applyBorder="1" applyAlignment="1">
      <alignment horizontal="center" vertical="center"/>
    </xf>
    <xf numFmtId="0" fontId="121" fillId="0" borderId="19" xfId="0" applyFont="1" applyBorder="1" applyAlignment="1">
      <alignment horizontal="left" vertical="center" wrapText="1" indent="1"/>
    </xf>
    <xf numFmtId="0" fontId="26" fillId="0" borderId="14" xfId="0" applyFont="1" applyFill="1" applyBorder="1" applyAlignment="1">
      <alignment horizontal="center" vertical="center" wrapText="1"/>
    </xf>
    <xf numFmtId="165" fontId="18" fillId="0" borderId="14" xfId="0" applyNumberFormat="1" applyFont="1" applyFill="1" applyBorder="1" applyAlignment="1">
      <alignment horizontal="center" vertical="center"/>
    </xf>
    <xf numFmtId="0" fontId="26" fillId="0" borderId="16" xfId="0" applyFont="1" applyFill="1" applyBorder="1" applyAlignment="1">
      <alignment horizontal="center" vertical="center" wrapText="1"/>
    </xf>
    <xf numFmtId="0" fontId="120" fillId="0" borderId="15" xfId="0" applyFont="1" applyBorder="1" applyAlignment="1">
      <alignment horizontal="left" vertical="center" wrapText="1" indent="1"/>
    </xf>
    <xf numFmtId="9" fontId="18" fillId="0" borderId="14" xfId="43" applyFont="1" applyFill="1" applyBorder="1" applyAlignment="1">
      <alignment horizontal="center" vertical="center"/>
    </xf>
    <xf numFmtId="165" fontId="18" fillId="0" borderId="0" xfId="43" applyNumberFormat="1" applyFont="1"/>
    <xf numFmtId="165" fontId="18" fillId="0" borderId="14" xfId="43" applyNumberFormat="1" applyFont="1" applyFill="1" applyBorder="1" applyAlignment="1">
      <alignment horizontal="center" vertical="center"/>
    </xf>
    <xf numFmtId="0" fontId="118" fillId="35" borderId="15" xfId="0" applyFont="1" applyFill="1" applyBorder="1" applyAlignment="1">
      <alignment vertical="center" wrapText="1"/>
    </xf>
    <xf numFmtId="0" fontId="118" fillId="34" borderId="15" xfId="0" applyFont="1" applyFill="1" applyBorder="1" applyAlignment="1">
      <alignment horizontal="left" vertical="center" wrapText="1"/>
    </xf>
    <xf numFmtId="4" fontId="18" fillId="0" borderId="15" xfId="0" applyNumberFormat="1" applyFont="1" applyFill="1" applyBorder="1" applyAlignment="1">
      <alignment horizontal="center" vertical="center" wrapText="1"/>
    </xf>
    <xf numFmtId="0" fontId="118" fillId="35" borderId="15" xfId="0" applyFont="1" applyFill="1" applyBorder="1" applyAlignment="1">
      <alignment horizontal="center" vertical="center" wrapText="1"/>
    </xf>
    <xf numFmtId="0" fontId="26" fillId="0" borderId="15" xfId="0" applyFont="1" applyBorder="1" applyAlignment="1">
      <alignment horizontal="left" vertical="center" wrapText="1" indent="1"/>
    </xf>
    <xf numFmtId="3" fontId="26" fillId="0" borderId="14" xfId="0" applyNumberFormat="1" applyFont="1" applyFill="1" applyBorder="1" applyAlignment="1">
      <alignment horizontal="center" vertical="center"/>
    </xf>
    <xf numFmtId="0" fontId="26" fillId="34" borderId="20" xfId="0" applyFont="1" applyFill="1" applyBorder="1" applyAlignment="1">
      <alignment horizontal="center" vertical="center"/>
    </xf>
    <xf numFmtId="0" fontId="18" fillId="0" borderId="11" xfId="0" applyFont="1" applyFill="1" applyBorder="1" applyAlignment="1">
      <alignment horizontal="center" vertical="center" wrapText="1"/>
    </xf>
    <xf numFmtId="9" fontId="118" fillId="0" borderId="17" xfId="0" applyNumberFormat="1" applyFont="1" applyFill="1" applyBorder="1" applyAlignment="1">
      <alignment horizontal="center" vertical="center" wrapText="1"/>
    </xf>
    <xf numFmtId="0" fontId="123" fillId="0" borderId="25" xfId="64" applyFont="1" applyFill="1" applyBorder="1" applyAlignment="1">
      <alignment horizontal="center" vertical="center" wrapText="1"/>
    </xf>
    <xf numFmtId="0" fontId="18" fillId="0" borderId="25" xfId="0" applyFont="1" applyFill="1" applyBorder="1" applyAlignment="1">
      <alignment vertical="center" wrapText="1"/>
    </xf>
    <xf numFmtId="3" fontId="122" fillId="0" borderId="14" xfId="0" applyNumberFormat="1" applyFont="1" applyFill="1" applyBorder="1" applyAlignment="1">
      <alignment horizontal="center" vertical="center"/>
    </xf>
    <xf numFmtId="3" fontId="26" fillId="0" borderId="15" xfId="0" applyNumberFormat="1" applyFont="1" applyFill="1" applyBorder="1" applyAlignment="1">
      <alignment horizontal="center" vertical="center" wrapText="1"/>
    </xf>
    <xf numFmtId="0" fontId="26" fillId="33" borderId="20" xfId="0" applyFont="1" applyFill="1" applyBorder="1" applyAlignment="1">
      <alignment horizontal="center" vertical="center" wrapText="1"/>
    </xf>
    <xf numFmtId="0" fontId="18" fillId="33" borderId="84" xfId="0" applyFont="1" applyFill="1" applyBorder="1" applyAlignment="1">
      <alignment horizontal="center" vertical="center" wrapText="1"/>
    </xf>
    <xf numFmtId="4" fontId="18" fillId="33" borderId="15" xfId="0" applyNumberFormat="1" applyFont="1" applyFill="1" applyBorder="1" applyAlignment="1">
      <alignment horizontal="center" vertical="center" wrapText="1"/>
    </xf>
    <xf numFmtId="0" fontId="121" fillId="33" borderId="25" xfId="0" applyFont="1" applyFill="1" applyBorder="1" applyAlignment="1">
      <alignment horizontal="left" vertical="center" wrapText="1" indent="1"/>
    </xf>
    <xf numFmtId="9" fontId="26" fillId="33" borderId="10" xfId="0" applyNumberFormat="1" applyFont="1" applyFill="1" applyBorder="1" applyAlignment="1">
      <alignment horizontal="center" vertical="center" wrapText="1"/>
    </xf>
    <xf numFmtId="9" fontId="26" fillId="33" borderId="37" xfId="0" applyNumberFormat="1" applyFont="1" applyFill="1" applyBorder="1" applyAlignment="1">
      <alignment horizontal="center" vertical="center" wrapText="1"/>
    </xf>
    <xf numFmtId="3" fontId="120" fillId="33" borderId="16" xfId="0" applyNumberFormat="1" applyFont="1" applyFill="1" applyBorder="1" applyAlignment="1">
      <alignment horizontal="center" vertical="center"/>
    </xf>
    <xf numFmtId="0" fontId="26" fillId="33" borderId="15" xfId="0" applyFont="1" applyFill="1" applyBorder="1" applyAlignment="1">
      <alignment horizontal="left" vertical="center" wrapText="1"/>
    </xf>
    <xf numFmtId="0" fontId="118" fillId="33" borderId="20" xfId="0" applyFont="1" applyFill="1" applyBorder="1" applyAlignment="1">
      <alignment horizontal="left" vertical="center" wrapText="1"/>
    </xf>
    <xf numFmtId="0" fontId="26" fillId="33" borderId="37" xfId="0" applyFont="1" applyFill="1" applyBorder="1" applyAlignment="1">
      <alignment horizontal="center" vertical="center" wrapText="1"/>
    </xf>
    <xf numFmtId="0" fontId="121" fillId="33" borderId="34" xfId="0" applyFont="1" applyFill="1" applyBorder="1" applyAlignment="1">
      <alignment horizontal="left" vertical="center" wrapText="1" indent="1"/>
    </xf>
    <xf numFmtId="0" fontId="26" fillId="33" borderId="10" xfId="0" applyFont="1" applyFill="1" applyBorder="1" applyAlignment="1">
      <alignment horizontal="center" vertical="center" wrapText="1"/>
    </xf>
    <xf numFmtId="0" fontId="18" fillId="33" borderId="18" xfId="0" applyFont="1" applyFill="1" applyBorder="1" applyAlignment="1">
      <alignment horizontal="left" vertical="center" wrapText="1"/>
    </xf>
    <xf numFmtId="4" fontId="119" fillId="33" borderId="15" xfId="0" applyNumberFormat="1" applyFont="1" applyFill="1" applyBorder="1" applyAlignment="1">
      <alignment horizontal="center" vertical="center" wrapText="1"/>
    </xf>
    <xf numFmtId="0" fontId="121" fillId="33" borderId="17" xfId="0" applyFont="1" applyFill="1" applyBorder="1" applyAlignment="1">
      <alignment horizontal="left" vertical="center" wrapText="1" indent="1"/>
    </xf>
    <xf numFmtId="0" fontId="124" fillId="33" borderId="15" xfId="0" applyFont="1" applyFill="1" applyBorder="1" applyAlignment="1">
      <alignment horizontal="left" vertical="center" wrapText="1"/>
    </xf>
    <xf numFmtId="4" fontId="124" fillId="33" borderId="15" xfId="0" applyNumberFormat="1" applyFont="1" applyFill="1" applyBorder="1" applyAlignment="1">
      <alignment horizontal="center" vertical="center" wrapText="1"/>
    </xf>
    <xf numFmtId="4" fontId="118" fillId="33" borderId="15" xfId="0" applyNumberFormat="1" applyFont="1" applyFill="1" applyBorder="1" applyAlignment="1">
      <alignment horizontal="center" vertical="center" wrapText="1"/>
    </xf>
    <xf numFmtId="3" fontId="18" fillId="33" borderId="16" xfId="0" applyNumberFormat="1" applyFont="1" applyFill="1" applyBorder="1" applyAlignment="1">
      <alignment horizontal="center" vertical="center"/>
    </xf>
    <xf numFmtId="9" fontId="26" fillId="33" borderId="26" xfId="0" applyNumberFormat="1" applyFont="1" applyFill="1" applyBorder="1" applyAlignment="1">
      <alignment horizontal="center" vertical="center" wrapText="1"/>
    </xf>
    <xf numFmtId="4" fontId="26" fillId="33" borderId="15" xfId="0" applyNumberFormat="1" applyFont="1" applyFill="1" applyBorder="1" applyAlignment="1">
      <alignment horizontal="center" vertical="center" wrapText="1"/>
    </xf>
    <xf numFmtId="9" fontId="26" fillId="33" borderId="10" xfId="0" applyNumberFormat="1" applyFont="1" applyFill="1" applyBorder="1" applyAlignment="1">
      <alignment vertical="center" wrapText="1"/>
    </xf>
    <xf numFmtId="0" fontId="125" fillId="33" borderId="17" xfId="0" applyFont="1" applyFill="1" applyBorder="1" applyAlignment="1">
      <alignment horizontal="center" vertical="center" wrapText="1"/>
    </xf>
    <xf numFmtId="0" fontId="18" fillId="33" borderId="25" xfId="0" applyFont="1" applyFill="1" applyBorder="1" applyAlignment="1">
      <alignment horizontal="left" vertical="center" wrapText="1"/>
    </xf>
    <xf numFmtId="0" fontId="26" fillId="33" borderId="22" xfId="0" applyFont="1" applyFill="1" applyBorder="1" applyAlignment="1">
      <alignment vertical="center"/>
    </xf>
    <xf numFmtId="9" fontId="26" fillId="33" borderId="24" xfId="0" applyNumberFormat="1" applyFont="1" applyFill="1" applyBorder="1" applyAlignment="1">
      <alignment horizontal="center" vertical="center" wrapText="1"/>
    </xf>
    <xf numFmtId="165" fontId="120" fillId="33" borderId="16" xfId="0" applyNumberFormat="1" applyFont="1" applyFill="1" applyBorder="1" applyAlignment="1">
      <alignment horizontal="center" vertical="center"/>
    </xf>
    <xf numFmtId="165" fontId="120" fillId="33" borderId="14" xfId="0" applyNumberFormat="1" applyFont="1" applyFill="1" applyBorder="1" applyAlignment="1">
      <alignment horizontal="center" vertical="center"/>
    </xf>
    <xf numFmtId="0" fontId="118" fillId="33" borderId="17" xfId="0" applyFont="1" applyFill="1" applyBorder="1" applyAlignment="1">
      <alignment horizontal="left" vertical="center" wrapText="1" indent="1"/>
    </xf>
    <xf numFmtId="0" fontId="18" fillId="33" borderId="18" xfId="0" applyFont="1" applyFill="1" applyBorder="1" applyAlignment="1">
      <alignment horizontal="left" vertical="center"/>
    </xf>
    <xf numFmtId="9" fontId="26" fillId="33" borderId="13" xfId="0" applyNumberFormat="1" applyFont="1" applyFill="1" applyBorder="1" applyAlignment="1">
      <alignment vertical="center" wrapText="1"/>
    </xf>
    <xf numFmtId="9" fontId="26" fillId="33" borderId="10" xfId="0" applyNumberFormat="1" applyFont="1" applyFill="1" applyBorder="1" applyAlignment="1">
      <alignment horizontal="center" vertical="center"/>
    </xf>
    <xf numFmtId="9" fontId="26" fillId="33" borderId="37" xfId="0" applyNumberFormat="1" applyFont="1" applyFill="1" applyBorder="1" applyAlignment="1">
      <alignment horizontal="center" vertical="center"/>
    </xf>
    <xf numFmtId="0" fontId="18" fillId="33" borderId="0" xfId="0" applyFont="1" applyFill="1" applyAlignment="1">
      <alignment horizontal="left"/>
    </xf>
    <xf numFmtId="0" fontId="121" fillId="33" borderId="55" xfId="0" applyFont="1" applyFill="1" applyBorder="1" applyAlignment="1">
      <alignment horizontal="left" vertical="center" wrapText="1" indent="1"/>
    </xf>
    <xf numFmtId="0" fontId="125" fillId="33" borderId="55" xfId="0" applyFont="1" applyFill="1" applyBorder="1" applyAlignment="1">
      <alignment horizontal="right" wrapText="1" indent="1"/>
    </xf>
    <xf numFmtId="0" fontId="26" fillId="33" borderId="37" xfId="0" applyFont="1" applyFill="1" applyBorder="1" applyAlignment="1">
      <alignment horizontal="left" vertical="center"/>
    </xf>
    <xf numFmtId="3" fontId="26" fillId="33" borderId="37" xfId="0" applyNumberFormat="1" applyFont="1" applyFill="1" applyBorder="1" applyAlignment="1">
      <alignment horizontal="center" vertical="center" wrapText="1"/>
    </xf>
    <xf numFmtId="9" fontId="26" fillId="33" borderId="84" xfId="0" applyNumberFormat="1" applyFont="1" applyFill="1" applyBorder="1" applyAlignment="1">
      <alignment horizontal="center" vertical="center" wrapText="1"/>
    </xf>
    <xf numFmtId="9" fontId="26" fillId="33" borderId="12" xfId="0" applyNumberFormat="1" applyFont="1" applyFill="1" applyBorder="1" applyAlignment="1">
      <alignment vertical="center" wrapText="1"/>
    </xf>
    <xf numFmtId="9" fontId="26" fillId="33" borderId="14" xfId="0" applyNumberFormat="1" applyFont="1" applyFill="1" applyBorder="1" applyAlignment="1">
      <alignment vertical="center" wrapText="1"/>
    </xf>
    <xf numFmtId="9" fontId="26" fillId="33" borderId="25" xfId="0" applyNumberFormat="1" applyFont="1" applyFill="1" applyBorder="1" applyAlignment="1">
      <alignment horizontal="center" vertical="center" wrapText="1"/>
    </xf>
    <xf numFmtId="9" fontId="26" fillId="33" borderId="11" xfId="0" applyNumberFormat="1" applyFont="1" applyFill="1" applyBorder="1" applyAlignment="1">
      <alignment vertical="center" wrapText="1"/>
    </xf>
    <xf numFmtId="9" fontId="26" fillId="33" borderId="29" xfId="0" applyNumberFormat="1" applyFont="1" applyFill="1" applyBorder="1" applyAlignment="1">
      <alignment horizontal="center" vertical="center" wrapText="1"/>
    </xf>
    <xf numFmtId="9" fontId="26" fillId="33" borderId="30" xfId="0" applyNumberFormat="1" applyFont="1" applyFill="1" applyBorder="1" applyAlignment="1">
      <alignment vertical="center" wrapText="1"/>
    </xf>
    <xf numFmtId="9" fontId="26" fillId="33" borderId="31" xfId="0" applyNumberFormat="1" applyFont="1" applyFill="1" applyBorder="1" applyAlignment="1">
      <alignment vertical="center" wrapText="1"/>
    </xf>
    <xf numFmtId="9" fontId="26" fillId="33" borderId="27" xfId="0" applyNumberFormat="1" applyFont="1" applyFill="1" applyBorder="1" applyAlignment="1">
      <alignment vertical="center" wrapText="1"/>
    </xf>
    <xf numFmtId="9" fontId="26" fillId="33" borderId="28" xfId="0" applyNumberFormat="1" applyFont="1" applyFill="1" applyBorder="1" applyAlignment="1">
      <alignment vertical="center" wrapText="1"/>
    </xf>
    <xf numFmtId="0" fontId="26" fillId="33" borderId="11" xfId="0" applyFont="1" applyFill="1" applyBorder="1" applyAlignment="1">
      <alignment vertical="center" wrapText="1"/>
    </xf>
    <xf numFmtId="0" fontId="26" fillId="33" borderId="13" xfId="0" applyFont="1" applyFill="1" applyBorder="1" applyAlignment="1">
      <alignment vertical="center" wrapText="1"/>
    </xf>
    <xf numFmtId="0" fontId="18" fillId="33" borderId="11" xfId="0" applyFont="1" applyFill="1" applyBorder="1" applyAlignment="1">
      <alignment vertical="center" wrapText="1"/>
    </xf>
    <xf numFmtId="0" fontId="18" fillId="33" borderId="13" xfId="0" applyFont="1" applyFill="1" applyBorder="1" applyAlignment="1">
      <alignment vertical="center" wrapText="1"/>
    </xf>
    <xf numFmtId="0" fontId="26" fillId="33" borderId="0" xfId="0" applyFont="1" applyFill="1" applyAlignment="1">
      <alignment horizontal="center" vertical="center"/>
    </xf>
    <xf numFmtId="0" fontId="18" fillId="33" borderId="0" xfId="0" applyFont="1" applyFill="1" applyAlignment="1">
      <alignment vertical="center"/>
    </xf>
    <xf numFmtId="49" fontId="123" fillId="33" borderId="25" xfId="0" applyNumberFormat="1" applyFont="1" applyFill="1" applyBorder="1" applyAlignment="1">
      <alignment horizontal="center" vertical="center" wrapText="1"/>
    </xf>
    <xf numFmtId="0" fontId="26" fillId="33" borderId="21" xfId="0" applyFont="1" applyFill="1" applyBorder="1" applyAlignment="1">
      <alignment horizontal="left" vertical="center" wrapText="1"/>
    </xf>
    <xf numFmtId="4" fontId="18" fillId="33" borderId="15" xfId="0" applyNumberFormat="1" applyFont="1" applyFill="1" applyBorder="1" applyAlignment="1">
      <alignment horizontal="right" vertical="center" wrapText="1"/>
    </xf>
    <xf numFmtId="169" fontId="18" fillId="33" borderId="25" xfId="53" applyNumberFormat="1" applyFont="1" applyFill="1" applyBorder="1" applyAlignment="1">
      <alignment horizontal="right" vertical="center"/>
    </xf>
    <xf numFmtId="3" fontId="18" fillId="33" borderId="15" xfId="0" applyNumberFormat="1" applyFont="1" applyFill="1" applyBorder="1" applyAlignment="1">
      <alignment horizontal="right" vertical="center" wrapText="1"/>
    </xf>
    <xf numFmtId="0" fontId="18" fillId="33" borderId="15" xfId="0" applyFont="1" applyFill="1" applyBorder="1" applyAlignment="1">
      <alignment horizontal="right" vertical="center" wrapText="1"/>
    </xf>
    <xf numFmtId="165" fontId="18" fillId="33" borderId="14" xfId="0" applyNumberFormat="1" applyFont="1" applyFill="1" applyBorder="1" applyAlignment="1">
      <alignment horizontal="right" vertical="center"/>
    </xf>
    <xf numFmtId="3" fontId="18" fillId="33" borderId="14" xfId="0" applyNumberFormat="1" applyFont="1" applyFill="1" applyBorder="1" applyAlignment="1">
      <alignment horizontal="right" vertical="center"/>
    </xf>
    <xf numFmtId="3" fontId="120" fillId="33" borderId="14" xfId="0" applyNumberFormat="1" applyFont="1" applyFill="1" applyBorder="1" applyAlignment="1">
      <alignment horizontal="right" vertical="center"/>
    </xf>
    <xf numFmtId="3" fontId="18" fillId="33" borderId="14" xfId="0" applyNumberFormat="1" applyFont="1" applyFill="1" applyBorder="1" applyAlignment="1">
      <alignment horizontal="right" vertical="center" wrapText="1"/>
    </xf>
    <xf numFmtId="0" fontId="18" fillId="0" borderId="0" xfId="0" applyFont="1" applyFill="1"/>
    <xf numFmtId="0" fontId="26" fillId="33" borderId="16" xfId="0" applyFont="1" applyFill="1" applyBorder="1" applyAlignment="1">
      <alignment horizontal="right" vertical="center" wrapText="1"/>
    </xf>
    <xf numFmtId="0" fontId="26" fillId="33" borderId="14" xfId="0" applyFont="1" applyFill="1" applyBorder="1" applyAlignment="1">
      <alignment horizontal="right" vertical="center" wrapText="1"/>
    </xf>
    <xf numFmtId="0" fontId="18" fillId="33" borderId="17" xfId="0" applyFont="1" applyFill="1" applyBorder="1" applyAlignment="1">
      <alignment horizontal="center" vertical="center" wrapText="1"/>
    </xf>
    <xf numFmtId="168" fontId="18" fillId="33" borderId="15" xfId="0" applyNumberFormat="1" applyFont="1" applyFill="1" applyBorder="1" applyAlignment="1">
      <alignment horizontal="right" vertical="center" wrapText="1"/>
    </xf>
    <xf numFmtId="169" fontId="18" fillId="33" borderId="14" xfId="53" applyNumberFormat="1" applyFont="1" applyFill="1" applyBorder="1" applyAlignment="1">
      <alignment horizontal="center" vertical="center" wrapText="1"/>
    </xf>
    <xf numFmtId="3" fontId="23" fillId="44" borderId="14" xfId="0" applyNumberFormat="1" applyFont="1" applyFill="1" applyBorder="1" applyAlignment="1">
      <alignment horizontal="center" vertical="center"/>
    </xf>
    <xf numFmtId="0" fontId="16" fillId="0" borderId="0" xfId="0" applyFont="1" applyAlignment="1">
      <alignment horizontal="center" wrapText="1"/>
    </xf>
    <xf numFmtId="0" fontId="23" fillId="34" borderId="10" xfId="0" applyFont="1" applyFill="1" applyBorder="1" applyAlignment="1">
      <alignment horizontal="center" vertical="center"/>
    </xf>
    <xf numFmtId="0" fontId="23" fillId="34" borderId="11" xfId="0" applyFont="1" applyFill="1" applyBorder="1" applyAlignment="1">
      <alignment horizontal="center" vertical="center"/>
    </xf>
    <xf numFmtId="0" fontId="23" fillId="34" borderId="13" xfId="0" applyFont="1" applyFill="1" applyBorder="1" applyAlignment="1">
      <alignment horizontal="center" vertical="center"/>
    </xf>
    <xf numFmtId="0" fontId="30" fillId="35" borderId="0" xfId="0" applyFont="1" applyFill="1" applyAlignment="1">
      <alignment horizontal="center"/>
    </xf>
    <xf numFmtId="0" fontId="18" fillId="33" borderId="18" xfId="0" applyFont="1" applyFill="1" applyBorder="1" applyAlignment="1">
      <alignment horizontal="center" vertical="center"/>
    </xf>
    <xf numFmtId="49" fontId="18" fillId="33" borderId="10" xfId="0" applyNumberFormat="1" applyFont="1" applyFill="1" applyBorder="1" applyAlignment="1">
      <alignment horizontal="center" vertical="center"/>
    </xf>
    <xf numFmtId="49" fontId="18" fillId="33" borderId="11" xfId="0" applyNumberFormat="1" applyFont="1" applyFill="1" applyBorder="1" applyAlignment="1">
      <alignment horizontal="center" vertical="center"/>
    </xf>
    <xf numFmtId="49" fontId="18" fillId="33" borderId="13" xfId="0" applyNumberFormat="1" applyFont="1" applyFill="1" applyBorder="1" applyAlignment="1">
      <alignment horizontal="center" vertical="center"/>
    </xf>
    <xf numFmtId="0" fontId="18" fillId="33" borderId="10" xfId="0" applyFont="1" applyFill="1" applyBorder="1" applyAlignment="1">
      <alignment horizontal="center" vertical="center" wrapText="1"/>
    </xf>
    <xf numFmtId="0" fontId="18" fillId="33" borderId="11" xfId="0" applyFont="1" applyFill="1" applyBorder="1" applyAlignment="1">
      <alignment horizontal="center" vertical="center" wrapText="1"/>
    </xf>
    <xf numFmtId="0" fontId="18" fillId="33" borderId="13" xfId="0" applyFont="1" applyFill="1" applyBorder="1" applyAlignment="1">
      <alignment horizontal="center" vertical="center" wrapText="1"/>
    </xf>
    <xf numFmtId="0" fontId="26" fillId="0" borderId="10" xfId="0" applyFont="1" applyBorder="1" applyAlignment="1">
      <alignment horizontal="center"/>
    </xf>
    <xf numFmtId="0" fontId="26" fillId="0" borderId="11" xfId="0" applyFont="1" applyBorder="1" applyAlignment="1">
      <alignment horizontal="center"/>
    </xf>
    <xf numFmtId="0" fontId="26" fillId="0" borderId="13" xfId="0" applyFont="1" applyBorder="1" applyAlignment="1">
      <alignment horizontal="center"/>
    </xf>
    <xf numFmtId="0" fontId="22" fillId="0" borderId="10"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3" xfId="0" applyFont="1" applyBorder="1" applyAlignment="1">
      <alignment horizontal="center" vertical="center" wrapText="1"/>
    </xf>
    <xf numFmtId="0" fontId="18" fillId="34" borderId="11" xfId="0" applyFont="1" applyFill="1" applyBorder="1" applyAlignment="1">
      <alignment horizontal="center" vertical="center" wrapText="1"/>
    </xf>
    <xf numFmtId="0" fontId="18" fillId="34" borderId="11" xfId="0" applyFont="1" applyFill="1" applyBorder="1" applyAlignment="1">
      <alignment horizontal="center" vertical="center"/>
    </xf>
    <xf numFmtId="0" fontId="18" fillId="34" borderId="13" xfId="0" applyFont="1" applyFill="1" applyBorder="1" applyAlignment="1">
      <alignment horizontal="center" vertical="center"/>
    </xf>
    <xf numFmtId="0" fontId="19" fillId="33" borderId="17" xfId="0" applyFont="1" applyFill="1" applyBorder="1" applyAlignment="1">
      <alignment horizontal="center" vertical="center" wrapText="1"/>
    </xf>
    <xf numFmtId="0" fontId="19" fillId="33" borderId="15" xfId="0" applyFont="1" applyFill="1" applyBorder="1" applyAlignment="1">
      <alignment horizontal="center" vertical="center" wrapText="1"/>
    </xf>
    <xf numFmtId="0" fontId="22" fillId="34" borderId="10" xfId="0" applyFont="1" applyFill="1" applyBorder="1" applyAlignment="1">
      <alignment horizontal="center" vertical="center" wrapText="1"/>
    </xf>
    <xf numFmtId="0" fontId="22" fillId="34" borderId="11" xfId="0" applyFont="1" applyFill="1" applyBorder="1" applyAlignment="1">
      <alignment horizontal="center" vertical="center" wrapText="1"/>
    </xf>
    <xf numFmtId="0" fontId="22" fillId="34" borderId="13" xfId="0" applyFont="1" applyFill="1" applyBorder="1" applyAlignment="1">
      <alignment horizontal="center" vertical="center" wrapText="1"/>
    </xf>
    <xf numFmtId="0" fontId="19" fillId="33" borderId="10" xfId="0" applyFont="1" applyFill="1" applyBorder="1" applyAlignment="1">
      <alignment horizontal="center" vertical="center" wrapText="1"/>
    </xf>
    <xf numFmtId="0" fontId="19" fillId="33" borderId="11" xfId="0" applyFont="1" applyFill="1" applyBorder="1" applyAlignment="1">
      <alignment horizontal="center" vertical="center" wrapText="1"/>
    </xf>
    <xf numFmtId="0" fontId="19" fillId="33" borderId="13" xfId="0" applyFont="1" applyFill="1" applyBorder="1" applyAlignment="1">
      <alignment horizontal="center" vertical="center" wrapText="1"/>
    </xf>
    <xf numFmtId="0" fontId="71" fillId="33" borderId="0" xfId="0" applyFont="1" applyFill="1" applyBorder="1" applyAlignment="1">
      <alignment horizontal="left" vertical="top" wrapText="1"/>
    </xf>
    <xf numFmtId="9" fontId="19" fillId="34" borderId="10" xfId="0" applyNumberFormat="1" applyFont="1" applyFill="1" applyBorder="1" applyAlignment="1">
      <alignment horizontal="center" vertical="center"/>
    </xf>
    <xf numFmtId="9" fontId="19" fillId="34" borderId="12" xfId="0" applyNumberFormat="1" applyFont="1" applyFill="1" applyBorder="1" applyAlignment="1">
      <alignment horizontal="center" vertical="center"/>
    </xf>
    <xf numFmtId="9" fontId="19" fillId="34" borderId="11" xfId="0" applyNumberFormat="1" applyFont="1" applyFill="1" applyBorder="1" applyAlignment="1">
      <alignment horizontal="center" vertical="center"/>
    </xf>
    <xf numFmtId="9" fontId="19" fillId="34" borderId="13" xfId="0" applyNumberFormat="1" applyFont="1" applyFill="1" applyBorder="1" applyAlignment="1">
      <alignment horizontal="center" vertical="center"/>
    </xf>
    <xf numFmtId="0" fontId="26" fillId="34" borderId="10" xfId="0" applyFont="1" applyFill="1" applyBorder="1" applyAlignment="1">
      <alignment horizontal="center" vertical="center"/>
    </xf>
    <xf numFmtId="0" fontId="26" fillId="34" borderId="11" xfId="0" applyFont="1" applyFill="1" applyBorder="1" applyAlignment="1">
      <alignment horizontal="center" vertical="center"/>
    </xf>
    <xf numFmtId="0" fontId="26" fillId="34" borderId="13" xfId="0" applyFont="1" applyFill="1" applyBorder="1" applyAlignment="1">
      <alignment horizontal="center" vertical="center"/>
    </xf>
    <xf numFmtId="0" fontId="19" fillId="34" borderId="10" xfId="0" applyFont="1" applyFill="1" applyBorder="1" applyAlignment="1">
      <alignment horizontal="center" vertical="center" wrapText="1"/>
    </xf>
    <xf numFmtId="0" fontId="19" fillId="34" borderId="11" xfId="0" applyFont="1" applyFill="1" applyBorder="1" applyAlignment="1">
      <alignment horizontal="center" vertical="center"/>
    </xf>
    <xf numFmtId="0" fontId="19" fillId="34" borderId="13" xfId="0" applyFont="1" applyFill="1" applyBorder="1" applyAlignment="1">
      <alignment horizontal="center" vertical="center"/>
    </xf>
    <xf numFmtId="0" fontId="33" fillId="33" borderId="10" xfId="0" applyFont="1" applyFill="1" applyBorder="1" applyAlignment="1">
      <alignment horizontal="center" vertical="center" wrapText="1"/>
    </xf>
    <xf numFmtId="0" fontId="33" fillId="33" borderId="11" xfId="0" applyFont="1" applyFill="1" applyBorder="1" applyAlignment="1">
      <alignment horizontal="center" vertical="center" wrapText="1"/>
    </xf>
    <xf numFmtId="0" fontId="33" fillId="33" borderId="13" xfId="0" applyFont="1" applyFill="1" applyBorder="1" applyAlignment="1">
      <alignment horizontal="center" vertical="center" wrapText="1"/>
    </xf>
    <xf numFmtId="0" fontId="19" fillId="33" borderId="10" xfId="0" applyFont="1" applyFill="1" applyBorder="1" applyAlignment="1">
      <alignment horizontal="center" vertical="center"/>
    </xf>
    <xf numFmtId="0" fontId="19" fillId="33" borderId="11" xfId="0" applyFont="1" applyFill="1" applyBorder="1" applyAlignment="1">
      <alignment horizontal="center" vertical="center"/>
    </xf>
    <xf numFmtId="0" fontId="19" fillId="33" borderId="13" xfId="0" applyFont="1" applyFill="1" applyBorder="1" applyAlignment="1">
      <alignment horizontal="center" vertical="center"/>
    </xf>
    <xf numFmtId="0" fontId="23" fillId="34" borderId="10" xfId="0" applyFont="1" applyFill="1" applyBorder="1" applyAlignment="1">
      <alignment horizontal="center" vertical="center" wrapText="1"/>
    </xf>
    <xf numFmtId="0" fontId="23" fillId="34" borderId="11" xfId="0" applyFont="1" applyFill="1" applyBorder="1" applyAlignment="1">
      <alignment horizontal="center" vertical="center" wrapText="1"/>
    </xf>
    <xf numFmtId="0" fontId="23" fillId="34" borderId="13" xfId="0" applyFont="1" applyFill="1" applyBorder="1" applyAlignment="1">
      <alignment horizontal="center" vertical="center" wrapText="1"/>
    </xf>
    <xf numFmtId="0" fontId="26" fillId="38" borderId="10" xfId="0" applyFont="1" applyFill="1" applyBorder="1" applyAlignment="1">
      <alignment horizontal="center" vertical="center"/>
    </xf>
    <xf numFmtId="0" fontId="26" fillId="38" borderId="11" xfId="0" applyFont="1" applyFill="1" applyBorder="1" applyAlignment="1">
      <alignment horizontal="center" vertical="center"/>
    </xf>
    <xf numFmtId="0" fontId="26" fillId="38" borderId="13" xfId="0" applyFont="1" applyFill="1" applyBorder="1" applyAlignment="1">
      <alignment horizontal="center" vertical="center"/>
    </xf>
    <xf numFmtId="9" fontId="19" fillId="34" borderId="30" xfId="0" applyNumberFormat="1" applyFont="1" applyFill="1" applyBorder="1" applyAlignment="1">
      <alignment horizontal="center" vertical="center"/>
    </xf>
    <xf numFmtId="0" fontId="18" fillId="33" borderId="30" xfId="0" applyFont="1" applyFill="1" applyBorder="1" applyAlignment="1">
      <alignment horizontal="left" vertical="top" wrapText="1"/>
    </xf>
    <xf numFmtId="0" fontId="18" fillId="33" borderId="0" xfId="0" applyFont="1" applyFill="1" applyAlignment="1">
      <alignment horizontal="left" vertical="top" wrapText="1"/>
    </xf>
    <xf numFmtId="0" fontId="26" fillId="0" borderId="0" xfId="0" applyFont="1" applyAlignment="1">
      <alignment horizontal="center" wrapText="1"/>
    </xf>
    <xf numFmtId="0" fontId="118" fillId="35" borderId="0" xfId="0" applyFont="1" applyFill="1" applyAlignment="1">
      <alignment horizontal="center"/>
    </xf>
    <xf numFmtId="0" fontId="18" fillId="0" borderId="18" xfId="0" applyFont="1" applyFill="1" applyBorder="1" applyAlignment="1">
      <alignment horizontal="center" vertical="center"/>
    </xf>
    <xf numFmtId="49" fontId="18" fillId="0" borderId="10" xfId="0" applyNumberFormat="1" applyFont="1" applyFill="1" applyBorder="1" applyAlignment="1">
      <alignment horizontal="center" vertical="center"/>
    </xf>
    <xf numFmtId="49" fontId="18" fillId="0" borderId="11" xfId="0" applyNumberFormat="1" applyFont="1" applyFill="1" applyBorder="1" applyAlignment="1">
      <alignment horizontal="center" vertical="center"/>
    </xf>
    <xf numFmtId="49" fontId="18" fillId="0" borderId="13" xfId="0" applyNumberFormat="1" applyFont="1" applyFill="1" applyBorder="1" applyAlignment="1">
      <alignment horizontal="center" vertical="center"/>
    </xf>
    <xf numFmtId="0" fontId="18" fillId="0" borderId="10"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0" borderId="13" xfId="0" applyFont="1" applyFill="1" applyBorder="1" applyAlignment="1">
      <alignment horizontal="center" vertical="center" wrapText="1"/>
    </xf>
    <xf numFmtId="0" fontId="26" fillId="33" borderId="10" xfId="0" applyFont="1" applyFill="1" applyBorder="1" applyAlignment="1">
      <alignment horizontal="center" vertical="center"/>
    </xf>
    <xf numFmtId="0" fontId="26" fillId="33" borderId="11" xfId="0" applyFont="1" applyFill="1" applyBorder="1" applyAlignment="1">
      <alignment horizontal="center" vertical="center"/>
    </xf>
    <xf numFmtId="0" fontId="26" fillId="33" borderId="13" xfId="0" applyFont="1" applyFill="1" applyBorder="1" applyAlignment="1">
      <alignment horizontal="center" vertical="center"/>
    </xf>
    <xf numFmtId="0" fontId="18" fillId="33" borderId="17" xfId="0" applyFont="1" applyFill="1" applyBorder="1" applyAlignment="1">
      <alignment horizontal="center" vertical="center" wrapText="1"/>
    </xf>
    <xf numFmtId="0" fontId="18" fillId="33" borderId="15" xfId="0" applyFont="1" applyFill="1" applyBorder="1" applyAlignment="1">
      <alignment horizontal="center" vertical="center" wrapText="1"/>
    </xf>
    <xf numFmtId="0" fontId="119" fillId="33" borderId="10" xfId="0" applyFont="1" applyFill="1" applyBorder="1" applyAlignment="1">
      <alignment horizontal="center" vertical="center" wrapText="1"/>
    </xf>
    <xf numFmtId="0" fontId="119" fillId="33" borderId="11" xfId="0" applyFont="1" applyFill="1" applyBorder="1" applyAlignment="1">
      <alignment horizontal="center" vertical="center" wrapText="1"/>
    </xf>
    <xf numFmtId="0" fontId="119" fillId="33" borderId="13" xfId="0" applyFont="1" applyFill="1" applyBorder="1" applyAlignment="1">
      <alignment horizontal="center" vertical="center" wrapText="1"/>
    </xf>
    <xf numFmtId="0" fontId="18" fillId="33" borderId="10" xfId="0" applyFont="1" applyFill="1" applyBorder="1" applyAlignment="1">
      <alignment horizontal="center" vertical="center"/>
    </xf>
    <xf numFmtId="0" fontId="18" fillId="33" borderId="11" xfId="0" applyFont="1" applyFill="1" applyBorder="1" applyAlignment="1">
      <alignment horizontal="center" vertical="center"/>
    </xf>
    <xf numFmtId="0" fontId="18" fillId="33" borderId="13" xfId="0" applyFont="1" applyFill="1" applyBorder="1" applyAlignment="1">
      <alignment horizontal="center" vertical="center"/>
    </xf>
    <xf numFmtId="0" fontId="26" fillId="33" borderId="10" xfId="0" applyFont="1" applyFill="1" applyBorder="1" applyAlignment="1">
      <alignment horizontal="center" vertical="center" wrapText="1"/>
    </xf>
    <xf numFmtId="0" fontId="26" fillId="33" borderId="11" xfId="0" applyFont="1" applyFill="1" applyBorder="1" applyAlignment="1">
      <alignment horizontal="center" vertical="center" wrapText="1"/>
    </xf>
    <xf numFmtId="0" fontId="26" fillId="33" borderId="13" xfId="0" applyFont="1" applyFill="1" applyBorder="1" applyAlignment="1">
      <alignment horizontal="center" vertical="center" wrapText="1"/>
    </xf>
    <xf numFmtId="0" fontId="18" fillId="33" borderId="29" xfId="0" applyFont="1" applyFill="1" applyBorder="1" applyAlignment="1">
      <alignment horizontal="center" vertical="center" wrapText="1"/>
    </xf>
    <xf numFmtId="0" fontId="18" fillId="33" borderId="30" xfId="0" applyFont="1" applyFill="1" applyBorder="1" applyAlignment="1">
      <alignment horizontal="center" vertical="center" wrapText="1"/>
    </xf>
    <xf numFmtId="0" fontId="18" fillId="33" borderId="31" xfId="0" applyFont="1" applyFill="1" applyBorder="1" applyAlignment="1">
      <alignment horizontal="center" vertical="center" wrapText="1"/>
    </xf>
    <xf numFmtId="0" fontId="18" fillId="33" borderId="86" xfId="0" applyFont="1" applyFill="1" applyBorder="1" applyAlignment="1">
      <alignment horizontal="center" vertical="center" wrapText="1"/>
    </xf>
    <xf numFmtId="0" fontId="18" fillId="33" borderId="81" xfId="0" applyFont="1" applyFill="1" applyBorder="1" applyAlignment="1">
      <alignment horizontal="center" vertical="center" wrapText="1"/>
    </xf>
    <xf numFmtId="0" fontId="18" fillId="33" borderId="82" xfId="0" applyFont="1" applyFill="1" applyBorder="1" applyAlignment="1">
      <alignment horizontal="center" vertical="center" wrapText="1"/>
    </xf>
    <xf numFmtId="0" fontId="18" fillId="33" borderId="20" xfId="0" applyFont="1" applyFill="1" applyBorder="1" applyAlignment="1">
      <alignment horizontal="center" vertical="center"/>
    </xf>
    <xf numFmtId="0" fontId="18" fillId="33" borderId="12" xfId="0" applyFont="1" applyFill="1" applyBorder="1" applyAlignment="1">
      <alignment horizontal="center" vertical="center"/>
    </xf>
    <xf numFmtId="0" fontId="18" fillId="33" borderId="14" xfId="0" applyFont="1" applyFill="1" applyBorder="1" applyAlignment="1">
      <alignment horizontal="center" vertical="center"/>
    </xf>
    <xf numFmtId="0" fontId="18" fillId="0" borderId="29"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18" fillId="0" borderId="31" xfId="0" applyFont="1" applyFill="1" applyBorder="1" applyAlignment="1">
      <alignment horizontal="center" vertical="center" wrapText="1"/>
    </xf>
    <xf numFmtId="0" fontId="18" fillId="33" borderId="87" xfId="0" applyFont="1" applyFill="1" applyBorder="1" applyAlignment="1">
      <alignment horizontal="center" vertical="center" wrapText="1"/>
    </xf>
    <xf numFmtId="0" fontId="18" fillId="33" borderId="88" xfId="0" applyFont="1" applyFill="1" applyBorder="1" applyAlignment="1">
      <alignment horizontal="center" vertical="center" wrapText="1"/>
    </xf>
    <xf numFmtId="0" fontId="18" fillId="33" borderId="89" xfId="0" applyFont="1" applyFill="1" applyBorder="1" applyAlignment="1">
      <alignment horizontal="center" vertical="center" wrapText="1"/>
    </xf>
    <xf numFmtId="0" fontId="26" fillId="34" borderId="10" xfId="0" applyFont="1" applyFill="1" applyBorder="1" applyAlignment="1">
      <alignment horizontal="center" vertical="center" wrapText="1"/>
    </xf>
    <xf numFmtId="0" fontId="26" fillId="34" borderId="11" xfId="0" applyFont="1" applyFill="1" applyBorder="1" applyAlignment="1">
      <alignment horizontal="center" vertical="center" wrapText="1"/>
    </xf>
    <xf numFmtId="0" fontId="26" fillId="34" borderId="13" xfId="0" applyFont="1" applyFill="1" applyBorder="1" applyAlignment="1">
      <alignment horizontal="center" vertical="center" wrapText="1"/>
    </xf>
    <xf numFmtId="9" fontId="26" fillId="34" borderId="10" xfId="0" applyNumberFormat="1" applyFont="1" applyFill="1" applyBorder="1" applyAlignment="1">
      <alignment horizontal="center" vertical="center"/>
    </xf>
    <xf numFmtId="9" fontId="26" fillId="34" borderId="11" xfId="0" applyNumberFormat="1" applyFont="1" applyFill="1" applyBorder="1" applyAlignment="1">
      <alignment horizontal="center" vertical="center"/>
    </xf>
    <xf numFmtId="9" fontId="26" fillId="34" borderId="13" xfId="0" applyNumberFormat="1" applyFont="1" applyFill="1" applyBorder="1" applyAlignment="1">
      <alignment horizontal="center" vertical="center"/>
    </xf>
    <xf numFmtId="0" fontId="26" fillId="34" borderId="29" xfId="0" applyFont="1" applyFill="1" applyBorder="1" applyAlignment="1">
      <alignment horizontal="center" vertical="center" wrapText="1"/>
    </xf>
    <xf numFmtId="0" fontId="26" fillId="34" borderId="30" xfId="0" applyFont="1" applyFill="1" applyBorder="1" applyAlignment="1">
      <alignment horizontal="center" vertical="center" wrapText="1"/>
    </xf>
    <xf numFmtId="0" fontId="26" fillId="34" borderId="31" xfId="0" applyFont="1" applyFill="1" applyBorder="1" applyAlignment="1">
      <alignment horizontal="center" vertical="center" wrapText="1"/>
    </xf>
    <xf numFmtId="0" fontId="18" fillId="34" borderId="29" xfId="0" applyFont="1" applyFill="1" applyBorder="1" applyAlignment="1">
      <alignment horizontal="center" vertical="center" wrapText="1"/>
    </xf>
    <xf numFmtId="0" fontId="18" fillId="34" borderId="30" xfId="0" applyFont="1" applyFill="1" applyBorder="1" applyAlignment="1">
      <alignment horizontal="center" vertical="center" wrapText="1"/>
    </xf>
    <xf numFmtId="0" fontId="18" fillId="34" borderId="31" xfId="0" applyFont="1" applyFill="1" applyBorder="1" applyAlignment="1">
      <alignment horizontal="center" vertical="center" wrapText="1"/>
    </xf>
    <xf numFmtId="0" fontId="18" fillId="33" borderId="86" xfId="0" applyFont="1" applyFill="1" applyBorder="1" applyAlignment="1">
      <alignment horizontal="center" vertical="center"/>
    </xf>
    <xf numFmtId="0" fontId="18" fillId="33" borderId="81" xfId="0" applyFont="1" applyFill="1" applyBorder="1" applyAlignment="1">
      <alignment horizontal="center" vertical="center"/>
    </xf>
    <xf numFmtId="0" fontId="18" fillId="33" borderId="82" xfId="0" applyFont="1" applyFill="1" applyBorder="1" applyAlignment="1">
      <alignment horizontal="center" vertical="center"/>
    </xf>
    <xf numFmtId="0" fontId="18" fillId="0" borderId="11" xfId="0" applyFont="1" applyFill="1" applyBorder="1" applyAlignment="1">
      <alignment horizontal="center" vertical="center"/>
    </xf>
    <xf numFmtId="0" fontId="18" fillId="0" borderId="13" xfId="0" applyFont="1" applyFill="1" applyBorder="1" applyAlignment="1">
      <alignment horizontal="center" vertical="center"/>
    </xf>
    <xf numFmtId="0" fontId="123" fillId="42" borderId="10" xfId="0" applyFont="1" applyFill="1" applyBorder="1" applyAlignment="1">
      <alignment horizontal="center" vertical="center" wrapText="1"/>
    </xf>
    <xf numFmtId="0" fontId="123" fillId="42" borderId="11" xfId="0" applyFont="1" applyFill="1" applyBorder="1" applyAlignment="1">
      <alignment horizontal="center" vertical="center" wrapText="1"/>
    </xf>
    <xf numFmtId="0" fontId="123" fillId="42" borderId="13" xfId="0" applyFont="1" applyFill="1" applyBorder="1" applyAlignment="1">
      <alignment horizontal="center" vertical="center" wrapText="1"/>
    </xf>
    <xf numFmtId="0" fontId="18" fillId="0" borderId="10" xfId="0" applyFont="1" applyFill="1" applyBorder="1" applyAlignment="1">
      <alignment horizontal="center" vertical="center"/>
    </xf>
    <xf numFmtId="0" fontId="18" fillId="0" borderId="14" xfId="0" applyFont="1" applyFill="1" applyBorder="1" applyAlignment="1">
      <alignment horizontal="center" vertical="center"/>
    </xf>
    <xf numFmtId="0" fontId="123" fillId="42" borderId="90" xfId="0" applyFont="1" applyFill="1" applyBorder="1" applyAlignment="1">
      <alignment horizontal="center" vertical="center" wrapText="1"/>
    </xf>
    <xf numFmtId="0" fontId="123" fillId="43" borderId="10" xfId="0" applyFont="1" applyFill="1" applyBorder="1" applyAlignment="1">
      <alignment horizontal="center" vertical="center" wrapText="1"/>
    </xf>
    <xf numFmtId="0" fontId="123" fillId="43" borderId="11" xfId="0" applyFont="1" applyFill="1" applyBorder="1" applyAlignment="1">
      <alignment horizontal="center" vertical="center" wrapText="1"/>
    </xf>
    <xf numFmtId="0" fontId="123" fillId="43" borderId="13" xfId="0" applyFont="1" applyFill="1" applyBorder="1" applyAlignment="1">
      <alignment horizontal="center" vertical="center" wrapText="1"/>
    </xf>
    <xf numFmtId="0" fontId="26" fillId="42" borderId="10" xfId="0" applyFont="1" applyFill="1" applyBorder="1" applyAlignment="1">
      <alignment horizontal="center" vertical="center" wrapText="1"/>
    </xf>
    <xf numFmtId="0" fontId="26" fillId="42" borderId="11" xfId="0" applyFont="1" applyFill="1" applyBorder="1" applyAlignment="1">
      <alignment horizontal="center" vertical="center" wrapText="1"/>
    </xf>
    <xf numFmtId="0" fontId="26" fillId="42" borderId="13" xfId="0" applyFont="1" applyFill="1" applyBorder="1" applyAlignment="1">
      <alignment horizontal="center" vertical="center" wrapText="1"/>
    </xf>
    <xf numFmtId="0" fontId="26" fillId="42" borderId="21" xfId="0" applyFont="1" applyFill="1" applyBorder="1" applyAlignment="1">
      <alignment horizontal="center" vertical="center" wrapText="1"/>
    </xf>
    <xf numFmtId="0" fontId="26" fillId="42" borderId="22" xfId="0" applyFont="1" applyFill="1" applyBorder="1" applyAlignment="1">
      <alignment horizontal="center" vertical="center" wrapText="1"/>
    </xf>
    <xf numFmtId="0" fontId="26" fillId="42" borderId="23" xfId="0" applyFont="1" applyFill="1" applyBorder="1" applyAlignment="1">
      <alignment horizontal="center" vertical="center" wrapText="1"/>
    </xf>
    <xf numFmtId="0" fontId="26" fillId="43" borderId="20" xfId="0" applyFont="1" applyFill="1" applyBorder="1" applyAlignment="1">
      <alignment horizontal="center" vertical="center" wrapText="1"/>
    </xf>
    <xf numFmtId="0" fontId="26" fillId="43" borderId="12" xfId="0" applyFont="1" applyFill="1" applyBorder="1" applyAlignment="1">
      <alignment horizontal="center" vertical="center" wrapText="1"/>
    </xf>
    <xf numFmtId="0" fontId="26" fillId="43" borderId="14" xfId="0" applyFont="1" applyFill="1" applyBorder="1" applyAlignment="1">
      <alignment horizontal="center" vertical="center" wrapText="1"/>
    </xf>
    <xf numFmtId="0" fontId="18" fillId="0" borderId="20" xfId="0" applyFont="1" applyFill="1" applyBorder="1" applyAlignment="1">
      <alignment horizontal="center" vertical="center"/>
    </xf>
    <xf numFmtId="0" fontId="18" fillId="0" borderId="12" xfId="0" applyFont="1" applyFill="1" applyBorder="1" applyAlignment="1">
      <alignment horizontal="center" vertical="center"/>
    </xf>
    <xf numFmtId="0" fontId="26" fillId="41" borderId="10" xfId="0" applyFont="1" applyFill="1" applyBorder="1" applyAlignment="1">
      <alignment horizontal="center" vertical="center" wrapText="1"/>
    </xf>
    <xf numFmtId="0" fontId="26" fillId="41" borderId="11" xfId="0" applyFont="1" applyFill="1" applyBorder="1" applyAlignment="1">
      <alignment horizontal="center" vertical="center" wrapText="1"/>
    </xf>
    <xf numFmtId="0" fontId="26" fillId="41" borderId="13" xfId="0" applyFont="1" applyFill="1" applyBorder="1" applyAlignment="1">
      <alignment horizontal="center" vertical="center" wrapText="1"/>
    </xf>
    <xf numFmtId="0" fontId="26" fillId="42" borderId="25" xfId="0" applyFont="1" applyFill="1" applyBorder="1" applyAlignment="1">
      <alignment horizontal="center" vertical="center" wrapText="1"/>
    </xf>
    <xf numFmtId="0" fontId="18" fillId="33" borderId="20" xfId="0" applyFont="1" applyFill="1" applyBorder="1" applyAlignment="1">
      <alignment horizontal="center" vertical="center" wrapText="1"/>
    </xf>
    <xf numFmtId="0" fontId="18" fillId="33" borderId="12" xfId="0" applyFont="1" applyFill="1" applyBorder="1" applyAlignment="1">
      <alignment horizontal="center" vertical="center" wrapText="1"/>
    </xf>
    <xf numFmtId="0" fontId="26" fillId="33" borderId="30" xfId="0" applyFont="1" applyFill="1" applyBorder="1" applyAlignment="1">
      <alignment horizontal="center" vertical="center" wrapText="1"/>
    </xf>
    <xf numFmtId="9" fontId="26" fillId="33" borderId="10" xfId="0" applyNumberFormat="1" applyFont="1" applyFill="1" applyBorder="1" applyAlignment="1">
      <alignment horizontal="center" vertical="center" wrapText="1"/>
    </xf>
    <xf numFmtId="9" fontId="26" fillId="33" borderId="30" xfId="0" applyNumberFormat="1" applyFont="1" applyFill="1" applyBorder="1" applyAlignment="1">
      <alignment horizontal="center" vertical="center" wrapText="1"/>
    </xf>
    <xf numFmtId="9" fontId="26" fillId="33" borderId="11" xfId="0" applyNumberFormat="1" applyFont="1" applyFill="1" applyBorder="1" applyAlignment="1">
      <alignment horizontal="center" vertical="center" wrapText="1"/>
    </xf>
    <xf numFmtId="9" fontId="26" fillId="33" borderId="13" xfId="0" applyNumberFormat="1" applyFont="1" applyFill="1" applyBorder="1" applyAlignment="1">
      <alignment horizontal="center" vertical="center" wrapText="1"/>
    </xf>
    <xf numFmtId="3" fontId="26" fillId="33" borderId="29" xfId="0" applyNumberFormat="1" applyFont="1" applyFill="1" applyBorder="1" applyAlignment="1">
      <alignment horizontal="center" vertical="center"/>
    </xf>
    <xf numFmtId="3" fontId="26" fillId="33" borderId="30" xfId="0" applyNumberFormat="1" applyFont="1" applyFill="1" applyBorder="1" applyAlignment="1">
      <alignment horizontal="center" vertical="center"/>
    </xf>
    <xf numFmtId="3" fontId="26" fillId="33" borderId="31" xfId="0" applyNumberFormat="1" applyFont="1" applyFill="1" applyBorder="1" applyAlignment="1">
      <alignment horizontal="center" vertical="center"/>
    </xf>
    <xf numFmtId="0" fontId="18" fillId="33" borderId="10" xfId="0" applyFont="1" applyFill="1" applyBorder="1" applyAlignment="1">
      <alignment horizontal="center" wrapText="1"/>
    </xf>
    <xf numFmtId="0" fontId="18" fillId="33" borderId="12" xfId="0" applyFont="1" applyFill="1" applyBorder="1" applyAlignment="1">
      <alignment horizontal="center" wrapText="1"/>
    </xf>
    <xf numFmtId="0" fontId="18" fillId="33" borderId="11" xfId="0" applyFont="1" applyFill="1" applyBorder="1" applyAlignment="1">
      <alignment horizontal="center" wrapText="1"/>
    </xf>
    <xf numFmtId="0" fontId="18" fillId="33" borderId="13" xfId="0" applyFont="1" applyFill="1" applyBorder="1" applyAlignment="1">
      <alignment horizontal="center" wrapText="1"/>
    </xf>
    <xf numFmtId="0" fontId="18" fillId="33" borderId="14" xfId="0" applyFont="1" applyFill="1" applyBorder="1" applyAlignment="1">
      <alignment horizontal="center" vertical="center" wrapText="1"/>
    </xf>
    <xf numFmtId="9" fontId="18" fillId="33" borderId="10" xfId="0" applyNumberFormat="1" applyFont="1" applyFill="1" applyBorder="1" applyAlignment="1">
      <alignment horizontal="center" vertical="center" wrapText="1"/>
    </xf>
    <xf numFmtId="9" fontId="18" fillId="33" borderId="12" xfId="0" applyNumberFormat="1" applyFont="1" applyFill="1" applyBorder="1" applyAlignment="1">
      <alignment horizontal="center" vertical="center" wrapText="1"/>
    </xf>
    <xf numFmtId="9" fontId="18" fillId="33" borderId="11" xfId="0" applyNumberFormat="1" applyFont="1" applyFill="1" applyBorder="1" applyAlignment="1">
      <alignment horizontal="center" vertical="center" wrapText="1"/>
    </xf>
    <xf numFmtId="9" fontId="18" fillId="33" borderId="13" xfId="0" applyNumberFormat="1" applyFont="1" applyFill="1" applyBorder="1" applyAlignment="1">
      <alignment horizontal="center" vertical="center" wrapText="1"/>
    </xf>
    <xf numFmtId="9" fontId="18" fillId="33" borderId="20" xfId="0" applyNumberFormat="1" applyFont="1" applyFill="1" applyBorder="1" applyAlignment="1">
      <alignment horizontal="center" vertical="top" wrapText="1"/>
    </xf>
    <xf numFmtId="9" fontId="18" fillId="33" borderId="12" xfId="0" applyNumberFormat="1" applyFont="1" applyFill="1" applyBorder="1" applyAlignment="1">
      <alignment horizontal="center" vertical="top" wrapText="1"/>
    </xf>
    <xf numFmtId="9" fontId="18" fillId="33" borderId="11" xfId="0" applyNumberFormat="1" applyFont="1" applyFill="1" applyBorder="1" applyAlignment="1">
      <alignment horizontal="center" vertical="top" wrapText="1"/>
    </xf>
    <xf numFmtId="9" fontId="18" fillId="33" borderId="13" xfId="0" applyNumberFormat="1" applyFont="1" applyFill="1" applyBorder="1" applyAlignment="1">
      <alignment horizontal="center" vertical="top" wrapText="1"/>
    </xf>
    <xf numFmtId="9" fontId="26" fillId="33" borderId="12" xfId="0" applyNumberFormat="1" applyFont="1" applyFill="1" applyBorder="1" applyAlignment="1">
      <alignment horizontal="center" vertical="center" wrapText="1"/>
    </xf>
    <xf numFmtId="9" fontId="26" fillId="33" borderId="10" xfId="0" applyNumberFormat="1" applyFont="1" applyFill="1" applyBorder="1" applyAlignment="1">
      <alignment horizontal="right" vertical="center" wrapText="1"/>
    </xf>
    <xf numFmtId="9" fontId="26" fillId="33" borderId="11" xfId="0" applyNumberFormat="1" applyFont="1" applyFill="1" applyBorder="1" applyAlignment="1">
      <alignment horizontal="right" vertical="center" wrapText="1"/>
    </xf>
    <xf numFmtId="9" fontId="26" fillId="33" borderId="13" xfId="0" applyNumberFormat="1" applyFont="1" applyFill="1" applyBorder="1" applyAlignment="1">
      <alignment horizontal="right" vertical="center" wrapText="1"/>
    </xf>
    <xf numFmtId="9" fontId="26" fillId="33" borderId="10" xfId="0" applyNumberFormat="1" applyFont="1" applyFill="1" applyBorder="1" applyAlignment="1">
      <alignment horizontal="center" vertical="center"/>
    </xf>
    <xf numFmtId="9" fontId="26" fillId="33" borderId="11" xfId="0" applyNumberFormat="1" applyFont="1" applyFill="1" applyBorder="1" applyAlignment="1">
      <alignment horizontal="center" vertical="center"/>
    </xf>
    <xf numFmtId="9" fontId="26" fillId="33" borderId="13" xfId="0" applyNumberFormat="1" applyFont="1" applyFill="1" applyBorder="1" applyAlignment="1">
      <alignment horizontal="center" vertical="center"/>
    </xf>
    <xf numFmtId="3" fontId="122" fillId="33" borderId="10" xfId="0" applyNumberFormat="1" applyFont="1" applyFill="1" applyBorder="1" applyAlignment="1">
      <alignment horizontal="center" vertical="center"/>
    </xf>
    <xf numFmtId="3" fontId="122" fillId="33" borderId="11" xfId="0" applyNumberFormat="1" applyFont="1" applyFill="1" applyBorder="1" applyAlignment="1">
      <alignment horizontal="center" vertical="center"/>
    </xf>
    <xf numFmtId="3" fontId="122" fillId="33" borderId="13" xfId="0" applyNumberFormat="1" applyFont="1" applyFill="1" applyBorder="1" applyAlignment="1">
      <alignment horizontal="center" vertical="center"/>
    </xf>
    <xf numFmtId="3" fontId="26" fillId="33" borderId="10" xfId="0" applyNumberFormat="1" applyFont="1" applyFill="1" applyBorder="1" applyAlignment="1">
      <alignment horizontal="center" vertical="center"/>
    </xf>
    <xf numFmtId="3" fontId="26" fillId="33" borderId="11" xfId="0" applyNumberFormat="1" applyFont="1" applyFill="1" applyBorder="1" applyAlignment="1">
      <alignment horizontal="center" vertical="center"/>
    </xf>
    <xf numFmtId="3" fontId="26" fillId="33" borderId="13" xfId="0" applyNumberFormat="1" applyFont="1" applyFill="1" applyBorder="1" applyAlignment="1">
      <alignment horizontal="center" vertical="center"/>
    </xf>
    <xf numFmtId="0" fontId="40" fillId="0" borderId="0" xfId="54" applyFont="1" applyFill="1" applyAlignment="1">
      <alignment horizontal="center" wrapText="1"/>
    </xf>
    <xf numFmtId="0" fontId="47" fillId="0" borderId="29" xfId="54" applyFont="1" applyFill="1" applyBorder="1" applyAlignment="1">
      <alignment horizontal="justify" vertical="justify" wrapText="1"/>
    </xf>
    <xf numFmtId="0" fontId="47" fillId="0" borderId="30" xfId="54" applyFont="1" applyFill="1" applyBorder="1" applyAlignment="1">
      <alignment horizontal="justify" vertical="justify" wrapText="1"/>
    </xf>
    <xf numFmtId="0" fontId="47" fillId="0" borderId="31" xfId="54" applyFont="1" applyFill="1" applyBorder="1" applyAlignment="1">
      <alignment horizontal="justify" vertical="justify" wrapText="1"/>
    </xf>
    <xf numFmtId="0" fontId="47" fillId="0" borderId="32" xfId="54" applyFont="1" applyFill="1" applyBorder="1" applyAlignment="1">
      <alignment horizontal="justify" vertical="justify" wrapText="1"/>
    </xf>
    <xf numFmtId="0" fontId="47" fillId="0" borderId="0" xfId="54" applyFont="1" applyFill="1" applyBorder="1" applyAlignment="1">
      <alignment horizontal="justify" vertical="justify" wrapText="1"/>
    </xf>
    <xf numFmtId="0" fontId="47" fillId="0" borderId="16" xfId="54" applyFont="1" applyFill="1" applyBorder="1" applyAlignment="1">
      <alignment horizontal="justify" vertical="justify" wrapText="1"/>
    </xf>
    <xf numFmtId="0" fontId="47" fillId="0" borderId="20" xfId="54" applyFont="1" applyFill="1" applyBorder="1" applyAlignment="1">
      <alignment horizontal="justify" vertical="justify" wrapText="1"/>
    </xf>
    <xf numFmtId="0" fontId="47" fillId="0" borderId="12" xfId="54" applyFont="1" applyFill="1" applyBorder="1" applyAlignment="1">
      <alignment horizontal="justify" vertical="justify" wrapText="1"/>
    </xf>
    <xf numFmtId="0" fontId="47" fillId="0" borderId="14" xfId="54" applyFont="1" applyFill="1" applyBorder="1" applyAlignment="1">
      <alignment horizontal="justify" vertical="justify" wrapText="1"/>
    </xf>
    <xf numFmtId="0" fontId="42" fillId="0" borderId="11" xfId="54" applyFont="1" applyFill="1" applyBorder="1" applyAlignment="1">
      <alignment horizontal="center" vertical="center" wrapText="1"/>
    </xf>
    <xf numFmtId="0" fontId="42" fillId="0" borderId="11" xfId="54" applyFont="1" applyFill="1" applyBorder="1" applyAlignment="1">
      <alignment horizontal="center" vertical="center"/>
    </xf>
    <xf numFmtId="0" fontId="42" fillId="0" borderId="13" xfId="54" applyFont="1" applyFill="1" applyBorder="1" applyAlignment="1">
      <alignment horizontal="center" vertical="center"/>
    </xf>
    <xf numFmtId="0" fontId="50" fillId="0" borderId="17" xfId="54" applyFont="1" applyFill="1" applyBorder="1" applyAlignment="1">
      <alignment horizontal="center" vertical="center" wrapText="1"/>
    </xf>
    <xf numFmtId="0" fontId="50" fillId="0" borderId="15" xfId="54" applyFont="1" applyFill="1" applyBorder="1" applyAlignment="1">
      <alignment horizontal="center" vertical="center" wrapText="1"/>
    </xf>
    <xf numFmtId="0" fontId="42" fillId="0" borderId="10" xfId="54" applyFont="1" applyFill="1" applyBorder="1" applyAlignment="1">
      <alignment horizontal="center" vertical="center" wrapText="1"/>
    </xf>
    <xf numFmtId="0" fontId="42" fillId="0" borderId="13" xfId="54" applyFont="1" applyFill="1" applyBorder="1" applyAlignment="1">
      <alignment horizontal="center" vertical="center" wrapText="1"/>
    </xf>
    <xf numFmtId="0" fontId="26" fillId="34" borderId="10" xfId="54" applyFont="1" applyFill="1" applyBorder="1" applyAlignment="1">
      <alignment horizontal="center" vertical="center"/>
    </xf>
    <xf numFmtId="0" fontId="26" fillId="34" borderId="11" xfId="54" applyFont="1" applyFill="1" applyBorder="1" applyAlignment="1">
      <alignment horizontal="center" vertical="center"/>
    </xf>
    <xf numFmtId="0" fontId="26" fillId="34" borderId="13" xfId="54" applyFont="1" applyFill="1" applyBorder="1" applyAlignment="1">
      <alignment horizontal="center" vertical="center"/>
    </xf>
    <xf numFmtId="0" fontId="19" fillId="34" borderId="10" xfId="54" applyFont="1" applyFill="1" applyBorder="1" applyAlignment="1">
      <alignment horizontal="center" vertical="center" wrapText="1"/>
    </xf>
    <xf numFmtId="0" fontId="19" fillId="34" borderId="11" xfId="54" applyFont="1" applyFill="1" applyBorder="1" applyAlignment="1">
      <alignment horizontal="center" vertical="center" wrapText="1"/>
    </xf>
    <xf numFmtId="0" fontId="19" fillId="34" borderId="13" xfId="54" applyFont="1" applyFill="1" applyBorder="1" applyAlignment="1">
      <alignment horizontal="center" vertical="center" wrapText="1"/>
    </xf>
    <xf numFmtId="0" fontId="41" fillId="0" borderId="0" xfId="54" applyFont="1" applyFill="1" applyAlignment="1">
      <alignment horizontal="center"/>
    </xf>
    <xf numFmtId="0" fontId="42" fillId="0" borderId="18" xfId="54" applyFont="1" applyFill="1" applyBorder="1" applyAlignment="1">
      <alignment horizontal="center" vertical="center"/>
    </xf>
    <xf numFmtId="49" fontId="42" fillId="0" borderId="10" xfId="54" applyNumberFormat="1" applyFont="1" applyFill="1" applyBorder="1" applyAlignment="1">
      <alignment horizontal="center" vertical="center"/>
    </xf>
    <xf numFmtId="49" fontId="42" fillId="0" borderId="11" xfId="54" applyNumberFormat="1" applyFont="1" applyFill="1" applyBorder="1" applyAlignment="1">
      <alignment horizontal="center" vertical="center"/>
    </xf>
    <xf numFmtId="49" fontId="42" fillId="0" borderId="13" xfId="54" applyNumberFormat="1" applyFont="1" applyFill="1" applyBorder="1" applyAlignment="1">
      <alignment horizontal="center" vertical="center"/>
    </xf>
    <xf numFmtId="0" fontId="45" fillId="0" borderId="10" xfId="54" applyFont="1" applyFill="1" applyBorder="1" applyAlignment="1">
      <alignment horizontal="center"/>
    </xf>
    <xf numFmtId="0" fontId="45" fillId="0" borderId="11" xfId="54" applyFont="1" applyFill="1" applyBorder="1" applyAlignment="1">
      <alignment horizontal="center"/>
    </xf>
    <xf numFmtId="0" fontId="45" fillId="0" borderId="13" xfId="54" applyFont="1" applyFill="1" applyBorder="1" applyAlignment="1">
      <alignment horizontal="center"/>
    </xf>
    <xf numFmtId="9" fontId="42" fillId="0" borderId="10" xfId="54" applyNumberFormat="1" applyFont="1" applyFill="1" applyBorder="1" applyAlignment="1">
      <alignment horizontal="center" vertical="center"/>
    </xf>
    <xf numFmtId="9" fontId="42" fillId="0" borderId="30" xfId="54" applyNumberFormat="1" applyFont="1" applyFill="1" applyBorder="1" applyAlignment="1">
      <alignment horizontal="center" vertical="center"/>
    </xf>
    <xf numFmtId="9" fontId="42" fillId="0" borderId="11" xfId="54" applyNumberFormat="1" applyFont="1" applyFill="1" applyBorder="1" applyAlignment="1">
      <alignment horizontal="center" vertical="center"/>
    </xf>
    <xf numFmtId="9" fontId="42" fillId="0" borderId="13" xfId="54" applyNumberFormat="1" applyFont="1" applyFill="1" applyBorder="1" applyAlignment="1">
      <alignment horizontal="center" vertical="center"/>
    </xf>
    <xf numFmtId="9" fontId="42" fillId="0" borderId="12" xfId="54" applyNumberFormat="1" applyFont="1" applyFill="1" applyBorder="1" applyAlignment="1">
      <alignment horizontal="center" vertical="center"/>
    </xf>
    <xf numFmtId="0" fontId="42" fillId="0" borderId="10" xfId="54" applyFont="1" applyFill="1" applyBorder="1" applyAlignment="1">
      <alignment horizontal="center" vertical="center"/>
    </xf>
    <xf numFmtId="0" fontId="33" fillId="33" borderId="10" xfId="54" applyFont="1" applyFill="1" applyBorder="1" applyAlignment="1">
      <alignment horizontal="center" vertical="center" wrapText="1"/>
    </xf>
    <xf numFmtId="0" fontId="33" fillId="33" borderId="11" xfId="54" applyFont="1" applyFill="1" applyBorder="1" applyAlignment="1">
      <alignment horizontal="center" vertical="center" wrapText="1"/>
    </xf>
    <xf numFmtId="0" fontId="33" fillId="33" borderId="13" xfId="54" applyFont="1" applyFill="1" applyBorder="1" applyAlignment="1">
      <alignment horizontal="center" vertical="center" wrapText="1"/>
    </xf>
    <xf numFmtId="0" fontId="19" fillId="33" borderId="10" xfId="54" applyFont="1" applyFill="1" applyBorder="1" applyAlignment="1">
      <alignment horizontal="center" vertical="center"/>
    </xf>
    <xf numFmtId="0" fontId="19" fillId="33" borderId="11" xfId="54" applyFont="1" applyFill="1" applyBorder="1" applyAlignment="1">
      <alignment horizontal="center" vertical="center"/>
    </xf>
    <xf numFmtId="0" fontId="19" fillId="33" borderId="13" xfId="54" applyFont="1" applyFill="1" applyBorder="1" applyAlignment="1">
      <alignment horizontal="center" vertical="center"/>
    </xf>
    <xf numFmtId="0" fontId="19" fillId="33" borderId="17" xfId="54" applyFont="1" applyFill="1" applyBorder="1" applyAlignment="1">
      <alignment horizontal="center" vertical="center" wrapText="1"/>
    </xf>
    <xf numFmtId="0" fontId="19" fillId="33" borderId="15" xfId="54" applyFont="1" applyFill="1" applyBorder="1" applyAlignment="1">
      <alignment horizontal="center" vertical="center" wrapText="1"/>
    </xf>
    <xf numFmtId="0" fontId="23" fillId="34" borderId="10" xfId="54" applyFont="1" applyFill="1" applyBorder="1" applyAlignment="1">
      <alignment horizontal="center" vertical="center" wrapText="1"/>
    </xf>
    <xf numFmtId="0" fontId="23" fillId="34" borderId="11" xfId="54" applyFont="1" applyFill="1" applyBorder="1" applyAlignment="1">
      <alignment horizontal="center" vertical="center" wrapText="1"/>
    </xf>
    <xf numFmtId="0" fontId="23" fillId="34" borderId="13" xfId="54" applyFont="1" applyFill="1" applyBorder="1" applyAlignment="1">
      <alignment horizontal="center" vertical="center" wrapText="1"/>
    </xf>
    <xf numFmtId="0" fontId="45" fillId="0" borderId="10" xfId="54" applyFont="1" applyFill="1" applyBorder="1" applyAlignment="1">
      <alignment horizontal="center" vertical="center"/>
    </xf>
    <xf numFmtId="0" fontId="45" fillId="0" borderId="11" xfId="54" applyFont="1" applyFill="1" applyBorder="1" applyAlignment="1">
      <alignment horizontal="center" vertical="center"/>
    </xf>
    <xf numFmtId="0" fontId="45" fillId="0" borderId="13" xfId="54" applyFont="1" applyFill="1" applyBorder="1" applyAlignment="1">
      <alignment horizontal="center" vertical="center"/>
    </xf>
    <xf numFmtId="0" fontId="49" fillId="0" borderId="10" xfId="54" applyFont="1" applyFill="1" applyBorder="1" applyAlignment="1">
      <alignment horizontal="center" vertical="center" wrapText="1"/>
    </xf>
    <xf numFmtId="0" fontId="49" fillId="0" borderId="11" xfId="54" applyFont="1" applyFill="1" applyBorder="1" applyAlignment="1">
      <alignment horizontal="center" vertical="center" wrapText="1"/>
    </xf>
    <xf numFmtId="0" fontId="49" fillId="0" borderId="13" xfId="54" applyFont="1" applyFill="1" applyBorder="1" applyAlignment="1">
      <alignment horizontal="center" vertical="center" wrapText="1"/>
    </xf>
    <xf numFmtId="9" fontId="42" fillId="0" borderId="10" xfId="54" applyNumberFormat="1" applyFont="1" applyFill="1" applyBorder="1" applyAlignment="1">
      <alignment horizontal="left" vertical="center"/>
    </xf>
    <xf numFmtId="9" fontId="42" fillId="0" borderId="11" xfId="54" applyNumberFormat="1" applyFont="1" applyFill="1" applyBorder="1" applyAlignment="1">
      <alignment horizontal="left" vertical="center"/>
    </xf>
    <xf numFmtId="9" fontId="42" fillId="0" borderId="13" xfId="54" applyNumberFormat="1" applyFont="1" applyFill="1" applyBorder="1" applyAlignment="1">
      <alignment horizontal="left" vertical="center"/>
    </xf>
    <xf numFmtId="9" fontId="40" fillId="0" borderId="11" xfId="54" applyNumberFormat="1" applyFont="1" applyFill="1" applyBorder="1" applyAlignment="1">
      <alignment horizontal="center" vertical="center"/>
    </xf>
    <xf numFmtId="9" fontId="40" fillId="0" borderId="13" xfId="54" applyNumberFormat="1" applyFont="1" applyFill="1" applyBorder="1" applyAlignment="1">
      <alignment horizontal="center" vertical="center"/>
    </xf>
    <xf numFmtId="9" fontId="42" fillId="0" borderId="20" xfId="54" applyNumberFormat="1" applyFont="1" applyFill="1" applyBorder="1" applyAlignment="1">
      <alignment horizontal="center" vertical="center"/>
    </xf>
    <xf numFmtId="9" fontId="42" fillId="0" borderId="0" xfId="54" applyNumberFormat="1" applyFont="1" applyFill="1" applyBorder="1" applyAlignment="1">
      <alignment horizontal="center" vertical="center"/>
    </xf>
    <xf numFmtId="9" fontId="42" fillId="0" borderId="14" xfId="54" applyNumberFormat="1" applyFont="1" applyFill="1" applyBorder="1" applyAlignment="1">
      <alignment horizontal="center" vertical="center"/>
    </xf>
    <xf numFmtId="9" fontId="42" fillId="38" borderId="11" xfId="54" applyNumberFormat="1" applyFont="1" applyFill="1" applyBorder="1" applyAlignment="1">
      <alignment horizontal="center" vertical="center"/>
    </xf>
    <xf numFmtId="9" fontId="42" fillId="38" borderId="13" xfId="54" applyNumberFormat="1" applyFont="1" applyFill="1" applyBorder="1" applyAlignment="1">
      <alignment horizontal="center" vertical="center"/>
    </xf>
    <xf numFmtId="9" fontId="42" fillId="38" borderId="10" xfId="54" applyNumberFormat="1" applyFont="1" applyFill="1" applyBorder="1" applyAlignment="1">
      <alignment horizontal="center" vertical="center"/>
    </xf>
    <xf numFmtId="9" fontId="42" fillId="38" borderId="30" xfId="54" applyNumberFormat="1" applyFont="1" applyFill="1" applyBorder="1" applyAlignment="1">
      <alignment horizontal="center" vertical="center"/>
    </xf>
    <xf numFmtId="9" fontId="42" fillId="38" borderId="10" xfId="54" applyNumberFormat="1" applyFont="1" applyFill="1" applyBorder="1" applyAlignment="1">
      <alignment horizontal="left" vertical="center"/>
    </xf>
    <xf numFmtId="9" fontId="42" fillId="38" borderId="11" xfId="54" applyNumberFormat="1" applyFont="1" applyFill="1" applyBorder="1" applyAlignment="1">
      <alignment horizontal="left" vertical="center"/>
    </xf>
    <xf numFmtId="9" fontId="42" fillId="38" borderId="13" xfId="54" applyNumberFormat="1" applyFont="1" applyFill="1" applyBorder="1" applyAlignment="1">
      <alignment horizontal="left" vertical="center"/>
    </xf>
    <xf numFmtId="9" fontId="42" fillId="0" borderId="20" xfId="54" applyNumberFormat="1" applyFont="1" applyFill="1" applyBorder="1" applyAlignment="1">
      <alignment horizontal="left" vertical="center"/>
    </xf>
    <xf numFmtId="9" fontId="42" fillId="0" borderId="12" xfId="54" applyNumberFormat="1" applyFont="1" applyFill="1" applyBorder="1" applyAlignment="1">
      <alignment horizontal="left" vertical="center"/>
    </xf>
    <xf numFmtId="9" fontId="42" fillId="0" borderId="14" xfId="54" applyNumberFormat="1" applyFont="1" applyFill="1" applyBorder="1" applyAlignment="1">
      <alignment horizontal="left" vertical="center"/>
    </xf>
    <xf numFmtId="0" fontId="42" fillId="0" borderId="10" xfId="54" applyFont="1" applyFill="1" applyBorder="1" applyAlignment="1">
      <alignment horizontal="center" vertical="top" wrapText="1"/>
    </xf>
    <xf numFmtId="0" fontId="42" fillId="0" borderId="11" xfId="54" applyFont="1" applyFill="1" applyBorder="1" applyAlignment="1">
      <alignment horizontal="center" vertical="top" wrapText="1"/>
    </xf>
    <xf numFmtId="0" fontId="42" fillId="0" borderId="13" xfId="54" applyFont="1" applyFill="1" applyBorder="1" applyAlignment="1">
      <alignment horizontal="center" vertical="top" wrapText="1"/>
    </xf>
    <xf numFmtId="9" fontId="42" fillId="33" borderId="10" xfId="54" applyNumberFormat="1" applyFont="1" applyFill="1" applyBorder="1" applyAlignment="1">
      <alignment horizontal="center" vertical="center"/>
    </xf>
    <xf numFmtId="9" fontId="42" fillId="33" borderId="30" xfId="54" applyNumberFormat="1" applyFont="1" applyFill="1" applyBorder="1" applyAlignment="1">
      <alignment horizontal="center" vertical="center"/>
    </xf>
    <xf numFmtId="9" fontId="42" fillId="33" borderId="11" xfId="54" applyNumberFormat="1" applyFont="1" applyFill="1" applyBorder="1" applyAlignment="1">
      <alignment horizontal="center" vertical="center"/>
    </xf>
    <xf numFmtId="9" fontId="42" fillId="33" borderId="13" xfId="54" applyNumberFormat="1" applyFont="1" applyFill="1" applyBorder="1" applyAlignment="1">
      <alignment horizontal="center" vertical="center"/>
    </xf>
    <xf numFmtId="9" fontId="42" fillId="33" borderId="10" xfId="55" applyNumberFormat="1" applyFont="1" applyFill="1" applyBorder="1" applyAlignment="1">
      <alignment horizontal="center" vertical="center"/>
    </xf>
    <xf numFmtId="9" fontId="42" fillId="33" borderId="13" xfId="55" applyNumberFormat="1" applyFont="1" applyFill="1" applyBorder="1" applyAlignment="1">
      <alignment horizontal="center" vertical="center"/>
    </xf>
    <xf numFmtId="9" fontId="42" fillId="33" borderId="18" xfId="55" applyNumberFormat="1" applyFont="1" applyFill="1" applyBorder="1" applyAlignment="1">
      <alignment horizontal="center" vertical="center"/>
    </xf>
    <xf numFmtId="0" fontId="42" fillId="33" borderId="18" xfId="55" applyFont="1" applyFill="1" applyBorder="1" applyAlignment="1">
      <alignment horizontal="center" vertical="center" wrapText="1"/>
    </xf>
    <xf numFmtId="0" fontId="42" fillId="33" borderId="18" xfId="55" applyFont="1" applyFill="1" applyBorder="1" applyAlignment="1">
      <alignment horizontal="center" vertical="center"/>
    </xf>
    <xf numFmtId="0" fontId="50" fillId="33" borderId="18" xfId="55" applyFont="1" applyFill="1" applyBorder="1" applyAlignment="1">
      <alignment horizontal="center" vertical="center" wrapText="1"/>
    </xf>
    <xf numFmtId="0" fontId="49" fillId="33" borderId="18" xfId="55" applyFont="1" applyFill="1" applyBorder="1" applyAlignment="1">
      <alignment horizontal="center" vertical="center" wrapText="1"/>
    </xf>
    <xf numFmtId="0" fontId="42" fillId="33" borderId="10" xfId="54" applyFont="1" applyFill="1" applyBorder="1" applyAlignment="1">
      <alignment horizontal="center" vertical="center"/>
    </xf>
    <xf numFmtId="0" fontId="42" fillId="33" borderId="11" xfId="54" applyFont="1" applyFill="1" applyBorder="1" applyAlignment="1">
      <alignment horizontal="center" vertical="center"/>
    </xf>
    <xf numFmtId="0" fontId="42" fillId="33" borderId="13" xfId="54" applyFont="1" applyFill="1" applyBorder="1" applyAlignment="1">
      <alignment horizontal="center" vertical="center"/>
    </xf>
    <xf numFmtId="9" fontId="42" fillId="33" borderId="20" xfId="55" applyNumberFormat="1" applyFont="1" applyFill="1" applyBorder="1" applyAlignment="1">
      <alignment horizontal="left" vertical="center"/>
    </xf>
    <xf numFmtId="9" fontId="42" fillId="33" borderId="12" xfId="55" applyNumberFormat="1" applyFont="1" applyFill="1" applyBorder="1" applyAlignment="1">
      <alignment horizontal="left" vertical="center"/>
    </xf>
    <xf numFmtId="9" fontId="42" fillId="33" borderId="14" xfId="55" applyNumberFormat="1" applyFont="1" applyFill="1" applyBorder="1" applyAlignment="1">
      <alignment horizontal="left" vertical="center"/>
    </xf>
    <xf numFmtId="9" fontId="42" fillId="34" borderId="11" xfId="55" applyNumberFormat="1" applyFont="1" applyFill="1" applyBorder="1" applyAlignment="1">
      <alignment horizontal="center" vertical="center"/>
    </xf>
    <xf numFmtId="9" fontId="42" fillId="34" borderId="13" xfId="55" applyNumberFormat="1" applyFont="1" applyFill="1" applyBorder="1" applyAlignment="1">
      <alignment horizontal="center" vertical="center"/>
    </xf>
    <xf numFmtId="9" fontId="42" fillId="34" borderId="10" xfId="55" applyNumberFormat="1" applyFont="1" applyFill="1" applyBorder="1" applyAlignment="1">
      <alignment horizontal="left" vertical="center"/>
    </xf>
    <xf numFmtId="9" fontId="42" fillId="34" borderId="11" xfId="55" applyNumberFormat="1" applyFont="1" applyFill="1" applyBorder="1" applyAlignment="1">
      <alignment horizontal="left" vertical="center"/>
    </xf>
    <xf numFmtId="9" fontId="42" fillId="34" borderId="13" xfId="55" applyNumberFormat="1" applyFont="1" applyFill="1" applyBorder="1" applyAlignment="1">
      <alignment horizontal="left" vertical="center"/>
    </xf>
    <xf numFmtId="0" fontId="42" fillId="33" borderId="10" xfId="55" applyFont="1" applyFill="1" applyBorder="1" applyAlignment="1">
      <alignment horizontal="center" vertical="center" wrapText="1"/>
    </xf>
    <xf numFmtId="0" fontId="42" fillId="33" borderId="11" xfId="55" applyFont="1" applyFill="1" applyBorder="1" applyAlignment="1">
      <alignment horizontal="center" vertical="center" wrapText="1"/>
    </xf>
    <xf numFmtId="0" fontId="42" fillId="33" borderId="13" xfId="55" applyFont="1" applyFill="1" applyBorder="1" applyAlignment="1">
      <alignment horizontal="center" vertical="center" wrapText="1"/>
    </xf>
    <xf numFmtId="0" fontId="42" fillId="33" borderId="10" xfId="55" applyFont="1" applyFill="1" applyBorder="1" applyAlignment="1">
      <alignment horizontal="center" vertical="center"/>
    </xf>
    <xf numFmtId="0" fontId="42" fillId="33" borderId="11" xfId="55" applyFont="1" applyFill="1" applyBorder="1" applyAlignment="1">
      <alignment horizontal="center" vertical="center"/>
    </xf>
    <xf numFmtId="0" fontId="42" fillId="33" borderId="13" xfId="55" applyFont="1" applyFill="1" applyBorder="1" applyAlignment="1">
      <alignment horizontal="center" vertical="center"/>
    </xf>
    <xf numFmtId="0" fontId="50" fillId="33" borderId="17" xfId="55" applyFont="1" applyFill="1" applyBorder="1" applyAlignment="1">
      <alignment horizontal="center" vertical="center" wrapText="1"/>
    </xf>
    <xf numFmtId="0" fontId="50" fillId="33" borderId="15" xfId="55" applyFont="1" applyFill="1" applyBorder="1" applyAlignment="1">
      <alignment horizontal="center" vertical="center" wrapText="1"/>
    </xf>
    <xf numFmtId="0" fontId="49" fillId="34" borderId="10" xfId="55" applyFont="1" applyFill="1" applyBorder="1" applyAlignment="1">
      <alignment horizontal="center" vertical="center" wrapText="1"/>
    </xf>
    <xf numFmtId="0" fontId="49" fillId="34" borderId="11" xfId="55" applyFont="1" applyFill="1" applyBorder="1" applyAlignment="1">
      <alignment horizontal="center" vertical="center" wrapText="1"/>
    </xf>
    <xf numFmtId="0" fontId="49" fillId="34" borderId="13" xfId="55" applyFont="1" applyFill="1" applyBorder="1" applyAlignment="1">
      <alignment horizontal="center" vertical="center" wrapText="1"/>
    </xf>
    <xf numFmtId="9" fontId="42" fillId="34" borderId="10" xfId="55" applyNumberFormat="1" applyFont="1" applyFill="1" applyBorder="1" applyAlignment="1">
      <alignment horizontal="center" vertical="center"/>
    </xf>
    <xf numFmtId="9" fontId="42" fillId="34" borderId="12" xfId="55" applyNumberFormat="1" applyFont="1" applyFill="1" applyBorder="1" applyAlignment="1">
      <alignment horizontal="center" vertical="center"/>
    </xf>
    <xf numFmtId="9" fontId="42" fillId="38" borderId="10" xfId="55" applyNumberFormat="1" applyFont="1" applyFill="1" applyBorder="1" applyAlignment="1">
      <alignment horizontal="center" vertical="center"/>
    </xf>
    <xf numFmtId="9" fontId="42" fillId="38" borderId="12" xfId="55" applyNumberFormat="1" applyFont="1" applyFill="1" applyBorder="1" applyAlignment="1">
      <alignment horizontal="center" vertical="center"/>
    </xf>
    <xf numFmtId="9" fontId="42" fillId="38" borderId="11" xfId="55" applyNumberFormat="1" applyFont="1" applyFill="1" applyBorder="1" applyAlignment="1">
      <alignment horizontal="center" vertical="center"/>
    </xf>
    <xf numFmtId="9" fontId="42" fillId="38" borderId="13" xfId="55" applyNumberFormat="1" applyFont="1" applyFill="1" applyBorder="1" applyAlignment="1">
      <alignment horizontal="center" vertical="center"/>
    </xf>
    <xf numFmtId="0" fontId="42" fillId="38" borderId="10" xfId="55" applyFont="1" applyFill="1" applyBorder="1" applyAlignment="1">
      <alignment horizontal="center" vertical="center" wrapText="1"/>
    </xf>
    <xf numFmtId="0" fontId="42" fillId="38" borderId="11" xfId="55" applyFont="1" applyFill="1" applyBorder="1" applyAlignment="1">
      <alignment horizontal="center" vertical="center" wrapText="1"/>
    </xf>
    <xf numFmtId="0" fontId="42" fillId="38" borderId="13" xfId="55" applyFont="1" applyFill="1" applyBorder="1" applyAlignment="1">
      <alignment horizontal="center" vertical="center" wrapText="1"/>
    </xf>
    <xf numFmtId="9" fontId="42" fillId="38" borderId="10" xfId="54" applyNumberFormat="1" applyFont="1" applyFill="1" applyBorder="1" applyAlignment="1">
      <alignment vertical="center" wrapText="1"/>
    </xf>
    <xf numFmtId="9" fontId="42" fillId="38" borderId="11" xfId="54" applyNumberFormat="1" applyFont="1" applyFill="1" applyBorder="1" applyAlignment="1">
      <alignment vertical="center" wrapText="1"/>
    </xf>
    <xf numFmtId="9" fontId="42" fillId="38" borderId="13" xfId="54" applyNumberFormat="1" applyFont="1" applyFill="1" applyBorder="1" applyAlignment="1">
      <alignment vertical="center" wrapText="1"/>
    </xf>
    <xf numFmtId="49" fontId="18" fillId="33" borderId="10" xfId="0" quotePrefix="1" applyNumberFormat="1" applyFont="1" applyFill="1" applyBorder="1" applyAlignment="1">
      <alignment horizontal="center" vertical="center"/>
    </xf>
    <xf numFmtId="0" fontId="54" fillId="33" borderId="10" xfId="0" applyFont="1" applyFill="1" applyBorder="1" applyAlignment="1">
      <alignment horizontal="center" vertical="center"/>
    </xf>
    <xf numFmtId="0" fontId="54" fillId="33" borderId="11" xfId="0" applyFont="1" applyFill="1" applyBorder="1" applyAlignment="1">
      <alignment horizontal="center" vertical="center"/>
    </xf>
    <xf numFmtId="0" fontId="54" fillId="33" borderId="13" xfId="0" applyFont="1" applyFill="1" applyBorder="1" applyAlignment="1">
      <alignment horizontal="center" vertical="center"/>
    </xf>
    <xf numFmtId="0" fontId="34" fillId="33" borderId="10" xfId="0" applyFont="1" applyFill="1" applyBorder="1" applyAlignment="1">
      <alignment horizontal="center" vertical="center" wrapText="1"/>
    </xf>
    <xf numFmtId="0" fontId="34" fillId="33" borderId="11" xfId="0" applyFont="1" applyFill="1" applyBorder="1" applyAlignment="1">
      <alignment horizontal="center" vertical="center" wrapText="1"/>
    </xf>
    <xf numFmtId="0" fontId="34" fillId="33" borderId="13" xfId="0" applyFont="1" applyFill="1" applyBorder="1" applyAlignment="1">
      <alignment horizontal="center" vertical="center" wrapText="1"/>
    </xf>
    <xf numFmtId="0" fontId="19" fillId="34" borderId="10" xfId="0" applyFont="1" applyFill="1" applyBorder="1" applyAlignment="1">
      <alignment horizontal="center" vertical="center"/>
    </xf>
    <xf numFmtId="9" fontId="19" fillId="33" borderId="10" xfId="0" applyNumberFormat="1" applyFont="1" applyFill="1" applyBorder="1" applyAlignment="1">
      <alignment horizontal="center" vertical="center"/>
    </xf>
    <xf numFmtId="9" fontId="19" fillId="33" borderId="13" xfId="0" applyNumberFormat="1" applyFont="1" applyFill="1" applyBorder="1" applyAlignment="1">
      <alignment horizontal="center" vertical="center"/>
    </xf>
    <xf numFmtId="0" fontId="34" fillId="33" borderId="10" xfId="0" applyFont="1" applyFill="1" applyBorder="1" applyAlignment="1">
      <alignment horizontal="center" vertical="center"/>
    </xf>
    <xf numFmtId="0" fontId="34" fillId="33" borderId="11" xfId="0" applyFont="1" applyFill="1" applyBorder="1" applyAlignment="1">
      <alignment horizontal="center" vertical="center"/>
    </xf>
    <xf numFmtId="0" fontId="34" fillId="33" borderId="13" xfId="0" applyFont="1" applyFill="1" applyBorder="1" applyAlignment="1">
      <alignment horizontal="center" vertical="center"/>
    </xf>
    <xf numFmtId="0" fontId="34" fillId="34" borderId="10" xfId="0" applyFont="1" applyFill="1" applyBorder="1" applyAlignment="1">
      <alignment horizontal="left" vertical="center" wrapText="1"/>
    </xf>
    <xf numFmtId="0" fontId="34" fillId="34" borderId="11" xfId="0" applyFont="1" applyFill="1" applyBorder="1" applyAlignment="1">
      <alignment horizontal="left" vertical="center" wrapText="1"/>
    </xf>
    <xf numFmtId="0" fontId="34" fillId="34" borderId="13" xfId="0" applyFont="1" applyFill="1" applyBorder="1" applyAlignment="1">
      <alignment horizontal="left" vertical="center" wrapText="1"/>
    </xf>
    <xf numFmtId="0" fontId="34" fillId="34" borderId="10" xfId="0" applyFont="1" applyFill="1" applyBorder="1" applyAlignment="1">
      <alignment horizontal="center" vertical="center" wrapText="1"/>
    </xf>
    <xf numFmtId="0" fontId="34" fillId="34" borderId="11" xfId="0" applyFont="1" applyFill="1" applyBorder="1" applyAlignment="1">
      <alignment horizontal="center" vertical="center" wrapText="1"/>
    </xf>
    <xf numFmtId="0" fontId="34" fillId="34" borderId="13" xfId="0" applyFont="1" applyFill="1" applyBorder="1" applyAlignment="1">
      <alignment horizontal="center" vertical="center" wrapText="1"/>
    </xf>
    <xf numFmtId="0" fontId="19" fillId="33" borderId="17" xfId="0" applyFont="1" applyFill="1" applyBorder="1" applyAlignment="1">
      <alignment vertical="center" wrapText="1"/>
    </xf>
    <xf numFmtId="0" fontId="19" fillId="33" borderId="19" xfId="0" applyFont="1" applyFill="1" applyBorder="1" applyAlignment="1">
      <alignment vertical="center" wrapText="1"/>
    </xf>
    <xf numFmtId="0" fontId="19" fillId="33" borderId="15" xfId="0" applyFont="1" applyFill="1" applyBorder="1" applyAlignment="1">
      <alignment vertical="center" wrapText="1"/>
    </xf>
    <xf numFmtId="0" fontId="19" fillId="33" borderId="29" xfId="0" applyFont="1" applyFill="1" applyBorder="1" applyAlignment="1">
      <alignment horizontal="center" vertical="center"/>
    </xf>
    <xf numFmtId="0" fontId="19" fillId="33" borderId="30" xfId="0" applyFont="1" applyFill="1" applyBorder="1" applyAlignment="1">
      <alignment horizontal="center" vertical="center"/>
    </xf>
    <xf numFmtId="0" fontId="19" fillId="33" borderId="31" xfId="0" applyFont="1" applyFill="1" applyBorder="1" applyAlignment="1">
      <alignment horizontal="center" vertical="center"/>
    </xf>
    <xf numFmtId="0" fontId="19" fillId="33" borderId="32" xfId="0" applyFont="1" applyFill="1" applyBorder="1" applyAlignment="1">
      <alignment horizontal="center" vertical="center"/>
    </xf>
    <xf numFmtId="0" fontId="19" fillId="33" borderId="0" xfId="0" applyFont="1" applyFill="1" applyBorder="1" applyAlignment="1">
      <alignment horizontal="center" vertical="center"/>
    </xf>
    <xf numFmtId="0" fontId="19" fillId="33" borderId="16" xfId="0" applyFont="1" applyFill="1" applyBorder="1" applyAlignment="1">
      <alignment horizontal="center" vertical="center"/>
    </xf>
    <xf numFmtId="0" fontId="19" fillId="33" borderId="20" xfId="0" applyFont="1" applyFill="1" applyBorder="1" applyAlignment="1">
      <alignment horizontal="center" vertical="center"/>
    </xf>
    <xf numFmtId="0" fontId="19" fillId="33" borderId="12" xfId="0" applyFont="1" applyFill="1" applyBorder="1" applyAlignment="1">
      <alignment horizontal="center" vertical="center"/>
    </xf>
    <xf numFmtId="0" fontId="19" fillId="33" borderId="14" xfId="0" applyFont="1" applyFill="1" applyBorder="1" applyAlignment="1">
      <alignment horizontal="center" vertical="center"/>
    </xf>
    <xf numFmtId="9" fontId="19" fillId="34" borderId="10" xfId="0" applyNumberFormat="1" applyFont="1" applyFill="1" applyBorder="1" applyAlignment="1">
      <alignment horizontal="center" vertical="center" wrapText="1"/>
    </xf>
    <xf numFmtId="9" fontId="19" fillId="34" borderId="11" xfId="0" applyNumberFormat="1" applyFont="1" applyFill="1" applyBorder="1" applyAlignment="1">
      <alignment horizontal="center" vertical="center" wrapText="1"/>
    </xf>
    <xf numFmtId="9" fontId="19" fillId="34" borderId="13" xfId="0" applyNumberFormat="1" applyFont="1" applyFill="1" applyBorder="1" applyAlignment="1">
      <alignment horizontal="center" vertical="center" wrapText="1"/>
    </xf>
    <xf numFmtId="0" fontId="54" fillId="33" borderId="10" xfId="0" applyFont="1" applyFill="1" applyBorder="1" applyAlignment="1">
      <alignment horizontal="center" vertical="center" wrapText="1"/>
    </xf>
    <xf numFmtId="0" fontId="54" fillId="33" borderId="11" xfId="0" applyFont="1" applyFill="1" applyBorder="1" applyAlignment="1">
      <alignment horizontal="center" vertical="center" wrapText="1"/>
    </xf>
    <xf numFmtId="0" fontId="54" fillId="33" borderId="13" xfId="0" applyFont="1" applyFill="1" applyBorder="1" applyAlignment="1">
      <alignment horizontal="center" vertical="center" wrapText="1"/>
    </xf>
    <xf numFmtId="9" fontId="19" fillId="34" borderId="10" xfId="0" applyNumberFormat="1" applyFont="1" applyFill="1" applyBorder="1" applyAlignment="1">
      <alignment horizontal="center" vertical="top" wrapText="1"/>
    </xf>
    <xf numFmtId="9" fontId="19" fillId="34" borderId="11" xfId="0" applyNumberFormat="1" applyFont="1" applyFill="1" applyBorder="1" applyAlignment="1">
      <alignment horizontal="center" vertical="top" wrapText="1"/>
    </xf>
    <xf numFmtId="9" fontId="19" fillId="34" borderId="13" xfId="0" applyNumberFormat="1" applyFont="1" applyFill="1" applyBorder="1" applyAlignment="1">
      <alignment horizontal="center" vertical="top" wrapText="1"/>
    </xf>
    <xf numFmtId="0" fontId="96" fillId="33" borderId="10" xfId="58" applyFont="1" applyFill="1" applyBorder="1" applyAlignment="1">
      <alignment horizontal="center" vertical="center" wrapText="1"/>
    </xf>
    <xf numFmtId="0" fontId="96" fillId="33" borderId="11" xfId="58" applyFont="1" applyFill="1" applyBorder="1" applyAlignment="1">
      <alignment horizontal="center" vertical="center" wrapText="1"/>
    </xf>
    <xf numFmtId="0" fontId="96" fillId="33" borderId="13" xfId="58" applyFont="1" applyFill="1" applyBorder="1" applyAlignment="1">
      <alignment horizontal="center" vertical="center" wrapText="1"/>
    </xf>
    <xf numFmtId="0" fontId="96" fillId="33" borderId="11" xfId="58" applyFont="1" applyFill="1" applyBorder="1" applyAlignment="1">
      <alignment horizontal="center" vertical="center"/>
    </xf>
    <xf numFmtId="0" fontId="96" fillId="33" borderId="13" xfId="58" applyFont="1" applyFill="1" applyBorder="1" applyAlignment="1">
      <alignment horizontal="center" vertical="center"/>
    </xf>
    <xf numFmtId="0" fontId="96" fillId="33" borderId="17" xfId="58" applyFont="1" applyFill="1" applyBorder="1" applyAlignment="1">
      <alignment horizontal="center" vertical="center" wrapText="1"/>
    </xf>
    <xf numFmtId="0" fontId="96" fillId="33" borderId="15" xfId="58" applyFont="1" applyFill="1" applyBorder="1" applyAlignment="1">
      <alignment horizontal="center" vertical="center" wrapText="1"/>
    </xf>
    <xf numFmtId="0" fontId="96" fillId="33" borderId="29" xfId="58" applyFont="1" applyFill="1" applyBorder="1" applyAlignment="1">
      <alignment horizontal="center" vertical="center" wrapText="1"/>
    </xf>
    <xf numFmtId="0" fontId="96" fillId="33" borderId="30" xfId="58" applyFont="1" applyFill="1" applyBorder="1" applyAlignment="1">
      <alignment horizontal="center" vertical="center" wrapText="1"/>
    </xf>
    <xf numFmtId="0" fontId="96" fillId="33" borderId="31" xfId="58" applyFont="1" applyFill="1" applyBorder="1" applyAlignment="1">
      <alignment horizontal="center" vertical="center" wrapText="1"/>
    </xf>
    <xf numFmtId="0" fontId="98" fillId="33" borderId="26" xfId="58" applyFont="1" applyFill="1" applyBorder="1" applyAlignment="1">
      <alignment horizontal="center" vertical="center" wrapText="1"/>
    </xf>
    <xf numFmtId="0" fontId="98" fillId="33" borderId="27" xfId="58" applyFont="1" applyFill="1" applyBorder="1" applyAlignment="1">
      <alignment horizontal="center" vertical="center" wrapText="1"/>
    </xf>
    <xf numFmtId="0" fontId="98" fillId="33" borderId="28" xfId="58" applyFont="1" applyFill="1" applyBorder="1" applyAlignment="1">
      <alignment horizontal="center" vertical="center" wrapText="1"/>
    </xf>
    <xf numFmtId="0" fontId="95" fillId="33" borderId="10" xfId="59" applyFont="1" applyFill="1" applyBorder="1" applyAlignment="1">
      <alignment horizontal="center" vertical="center"/>
    </xf>
    <xf numFmtId="0" fontId="95" fillId="33" borderId="11" xfId="59" applyFont="1" applyFill="1" applyBorder="1" applyAlignment="1">
      <alignment horizontal="center" vertical="center"/>
    </xf>
    <xf numFmtId="0" fontId="95" fillId="33" borderId="13" xfId="59" applyFont="1" applyFill="1" applyBorder="1" applyAlignment="1">
      <alignment horizontal="center" vertical="center"/>
    </xf>
    <xf numFmtId="0" fontId="97" fillId="33" borderId="0" xfId="58" applyFont="1" applyFill="1" applyAlignment="1">
      <alignment horizontal="center"/>
    </xf>
    <xf numFmtId="0" fontId="96" fillId="33" borderId="18" xfId="58" applyFont="1" applyFill="1" applyBorder="1" applyAlignment="1">
      <alignment horizontal="center" vertical="center"/>
    </xf>
    <xf numFmtId="49" fontId="96" fillId="33" borderId="10" xfId="58" applyNumberFormat="1" applyFont="1" applyFill="1" applyBorder="1" applyAlignment="1">
      <alignment horizontal="center" vertical="center"/>
    </xf>
    <xf numFmtId="49" fontId="96" fillId="33" borderId="11" xfId="58" applyNumberFormat="1" applyFont="1" applyFill="1" applyBorder="1" applyAlignment="1">
      <alignment horizontal="center" vertical="center"/>
    </xf>
    <xf numFmtId="49" fontId="96" fillId="33" borderId="13" xfId="58" applyNumberFormat="1" applyFont="1" applyFill="1" applyBorder="1" applyAlignment="1">
      <alignment horizontal="center" vertical="center"/>
    </xf>
    <xf numFmtId="0" fontId="95" fillId="33" borderId="10" xfId="58" applyFont="1" applyFill="1" applyBorder="1" applyAlignment="1">
      <alignment horizontal="center"/>
    </xf>
    <xf numFmtId="0" fontId="95" fillId="33" borderId="11" xfId="58" applyFont="1" applyFill="1" applyBorder="1" applyAlignment="1">
      <alignment horizontal="center"/>
    </xf>
    <xf numFmtId="0" fontId="95" fillId="33" borderId="13" xfId="58" applyFont="1" applyFill="1" applyBorder="1" applyAlignment="1">
      <alignment horizontal="center"/>
    </xf>
    <xf numFmtId="0" fontId="95" fillId="0" borderId="0" xfId="58" applyFont="1" applyFill="1" applyAlignment="1">
      <alignment horizontal="center" wrapText="1"/>
    </xf>
    <xf numFmtId="0" fontId="95" fillId="33" borderId="10" xfId="58" applyFont="1" applyFill="1" applyBorder="1" applyAlignment="1">
      <alignment horizontal="center" vertical="center"/>
    </xf>
    <xf numFmtId="0" fontId="95" fillId="33" borderId="11" xfId="58" applyFont="1" applyFill="1" applyBorder="1" applyAlignment="1">
      <alignment horizontal="center" vertical="center"/>
    </xf>
    <xf numFmtId="0" fontId="95" fillId="33" borderId="13" xfId="58" applyFont="1" applyFill="1" applyBorder="1" applyAlignment="1">
      <alignment horizontal="center" vertical="center"/>
    </xf>
    <xf numFmtId="0" fontId="102" fillId="33" borderId="10" xfId="58" applyFont="1" applyFill="1" applyBorder="1" applyAlignment="1">
      <alignment horizontal="center" vertical="center" wrapText="1"/>
    </xf>
    <xf numFmtId="0" fontId="102" fillId="33" borderId="11" xfId="58" applyFont="1" applyFill="1" applyBorder="1" applyAlignment="1">
      <alignment horizontal="center" vertical="center" wrapText="1"/>
    </xf>
    <xf numFmtId="0" fontId="102" fillId="33" borderId="13" xfId="58" applyFont="1" applyFill="1" applyBorder="1" applyAlignment="1">
      <alignment horizontal="center" vertical="center" wrapText="1"/>
    </xf>
    <xf numFmtId="9" fontId="96" fillId="33" borderId="11" xfId="58" applyNumberFormat="1" applyFont="1" applyFill="1" applyBorder="1" applyAlignment="1">
      <alignment horizontal="center" vertical="center"/>
    </xf>
    <xf numFmtId="9" fontId="96" fillId="33" borderId="13" xfId="58" applyNumberFormat="1" applyFont="1" applyFill="1" applyBorder="1" applyAlignment="1">
      <alignment horizontal="center" vertical="center"/>
    </xf>
    <xf numFmtId="0" fontId="96" fillId="33" borderId="10" xfId="58" applyFont="1" applyFill="1" applyBorder="1" applyAlignment="1">
      <alignment horizontal="center" vertical="center"/>
    </xf>
    <xf numFmtId="0" fontId="96" fillId="33" borderId="10" xfId="59" applyFont="1" applyFill="1" applyBorder="1" applyAlignment="1">
      <alignment horizontal="center" vertical="center"/>
    </xf>
    <xf numFmtId="0" fontId="96" fillId="33" borderId="11" xfId="59" applyFont="1" applyFill="1" applyBorder="1" applyAlignment="1">
      <alignment horizontal="center" vertical="center"/>
    </xf>
    <xf numFmtId="0" fontId="96" fillId="33" borderId="13" xfId="59" applyFont="1" applyFill="1" applyBorder="1" applyAlignment="1">
      <alignment horizontal="center" vertical="center"/>
    </xf>
    <xf numFmtId="0" fontId="96" fillId="33" borderId="10" xfId="59" applyFont="1" applyFill="1" applyBorder="1" applyAlignment="1">
      <alignment horizontal="center" vertical="center" wrapText="1"/>
    </xf>
    <xf numFmtId="0" fontId="96" fillId="33" borderId="11" xfId="59" applyFont="1" applyFill="1" applyBorder="1" applyAlignment="1">
      <alignment horizontal="center" vertical="center" wrapText="1"/>
    </xf>
    <xf numFmtId="0" fontId="96" fillId="33" borderId="13" xfId="59" applyFont="1" applyFill="1" applyBorder="1" applyAlignment="1">
      <alignment horizontal="center" vertical="center" wrapText="1"/>
    </xf>
    <xf numFmtId="0" fontId="96" fillId="33" borderId="17" xfId="59" applyFont="1" applyFill="1" applyBorder="1" applyAlignment="1">
      <alignment horizontal="center" vertical="center" wrapText="1"/>
    </xf>
    <xf numFmtId="0" fontId="96" fillId="33" borderId="15" xfId="59" applyFont="1" applyFill="1" applyBorder="1" applyAlignment="1">
      <alignment horizontal="center" vertical="center" wrapText="1"/>
    </xf>
    <xf numFmtId="0" fontId="95" fillId="33" borderId="10" xfId="59" applyFont="1" applyFill="1" applyBorder="1" applyAlignment="1">
      <alignment horizontal="center" vertical="center" wrapText="1"/>
    </xf>
    <xf numFmtId="0" fontId="95" fillId="33" borderId="11" xfId="59" applyFont="1" applyFill="1" applyBorder="1" applyAlignment="1">
      <alignment horizontal="center" vertical="center" wrapText="1"/>
    </xf>
    <xf numFmtId="0" fontId="95" fillId="33" borderId="13" xfId="59" applyFont="1" applyFill="1" applyBorder="1" applyAlignment="1">
      <alignment horizontal="center" vertical="center" wrapText="1"/>
    </xf>
    <xf numFmtId="0" fontId="100" fillId="33" borderId="10" xfId="59" applyFont="1" applyFill="1" applyBorder="1" applyAlignment="1">
      <alignment horizontal="center" vertical="center" wrapText="1"/>
    </xf>
    <xf numFmtId="0" fontId="100" fillId="33" borderId="11" xfId="59" applyFont="1" applyFill="1" applyBorder="1" applyAlignment="1">
      <alignment horizontal="center" vertical="center" wrapText="1"/>
    </xf>
    <xf numFmtId="0" fontId="100" fillId="33" borderId="13" xfId="59" applyFont="1" applyFill="1" applyBorder="1" applyAlignment="1">
      <alignment horizontal="center" vertical="center" wrapText="1"/>
    </xf>
    <xf numFmtId="0" fontId="95" fillId="33" borderId="10" xfId="58" applyFont="1" applyFill="1" applyBorder="1" applyAlignment="1">
      <alignment horizontal="center" vertical="center" wrapText="1"/>
    </xf>
    <xf numFmtId="0" fontId="95" fillId="33" borderId="11" xfId="58" applyFont="1" applyFill="1" applyBorder="1" applyAlignment="1">
      <alignment horizontal="center" vertical="center" wrapText="1"/>
    </xf>
    <xf numFmtId="0" fontId="95" fillId="33" borderId="13" xfId="58" applyFont="1" applyFill="1" applyBorder="1" applyAlignment="1">
      <alignment horizontal="center" vertical="center" wrapText="1"/>
    </xf>
    <xf numFmtId="0" fontId="96" fillId="33" borderId="12" xfId="58" applyFont="1" applyFill="1" applyBorder="1" applyAlignment="1">
      <alignment horizontal="center" vertical="center" wrapText="1"/>
    </xf>
    <xf numFmtId="0" fontId="96" fillId="33" borderId="14" xfId="58" applyFont="1" applyFill="1" applyBorder="1" applyAlignment="1">
      <alignment horizontal="center" vertical="center" wrapText="1"/>
    </xf>
    <xf numFmtId="0" fontId="96" fillId="33" borderId="10" xfId="58" applyFont="1" applyFill="1" applyBorder="1" applyAlignment="1">
      <alignment horizontal="center" wrapText="1"/>
    </xf>
    <xf numFmtId="0" fontId="96" fillId="33" borderId="11" xfId="58" applyFont="1" applyFill="1" applyBorder="1" applyAlignment="1">
      <alignment horizontal="center" wrapText="1"/>
    </xf>
    <xf numFmtId="0" fontId="96" fillId="33" borderId="13" xfId="58" applyFont="1" applyFill="1" applyBorder="1" applyAlignment="1">
      <alignment horizontal="center" wrapText="1"/>
    </xf>
    <xf numFmtId="0" fontId="59" fillId="33" borderId="10" xfId="58" applyFont="1" applyFill="1" applyBorder="1" applyAlignment="1">
      <alignment horizontal="center" vertical="center" wrapText="1"/>
    </xf>
    <xf numFmtId="0" fontId="59" fillId="33" borderId="11" xfId="58" applyFont="1" applyFill="1" applyBorder="1" applyAlignment="1">
      <alignment horizontal="center" vertical="center" wrapText="1"/>
    </xf>
    <xf numFmtId="0" fontId="59" fillId="33" borderId="13" xfId="58" applyFont="1" applyFill="1" applyBorder="1" applyAlignment="1">
      <alignment horizontal="center" vertical="center" wrapText="1"/>
    </xf>
    <xf numFmtId="0" fontId="61" fillId="33" borderId="10" xfId="58" applyFont="1" applyFill="1" applyBorder="1" applyAlignment="1">
      <alignment horizontal="center" vertical="center" wrapText="1"/>
    </xf>
    <xf numFmtId="0" fontId="61" fillId="33" borderId="11" xfId="58" applyFont="1" applyFill="1" applyBorder="1" applyAlignment="1">
      <alignment horizontal="center" vertical="center" wrapText="1"/>
    </xf>
    <xf numFmtId="0" fontId="61" fillId="33" borderId="13" xfId="58" applyFont="1" applyFill="1" applyBorder="1" applyAlignment="1">
      <alignment horizontal="center" vertical="center" wrapText="1"/>
    </xf>
    <xf numFmtId="0" fontId="62" fillId="33" borderId="10" xfId="58" applyFont="1" applyFill="1" applyBorder="1" applyAlignment="1">
      <alignment horizontal="center" vertical="center" wrapText="1"/>
    </xf>
    <xf numFmtId="0" fontId="62" fillId="33" borderId="11" xfId="58" applyFont="1" applyFill="1" applyBorder="1" applyAlignment="1">
      <alignment horizontal="center" vertical="center" wrapText="1"/>
    </xf>
    <xf numFmtId="0" fontId="62" fillId="33" borderId="13" xfId="58" applyFont="1" applyFill="1" applyBorder="1" applyAlignment="1">
      <alignment horizontal="center" vertical="center" wrapText="1"/>
    </xf>
    <xf numFmtId="0" fontId="61" fillId="33" borderId="17" xfId="58" applyFont="1" applyFill="1" applyBorder="1" applyAlignment="1">
      <alignment horizontal="center" vertical="center" wrapText="1"/>
    </xf>
    <xf numFmtId="0" fontId="61" fillId="33" borderId="15" xfId="58" applyFont="1" applyFill="1" applyBorder="1" applyAlignment="1">
      <alignment horizontal="center" vertical="center" wrapText="1"/>
    </xf>
    <xf numFmtId="0" fontId="61" fillId="33" borderId="10" xfId="58" applyFont="1" applyFill="1" applyBorder="1" applyAlignment="1">
      <alignment horizontal="center" vertical="center"/>
    </xf>
    <xf numFmtId="0" fontId="61" fillId="33" borderId="11" xfId="58" applyFont="1" applyFill="1" applyBorder="1" applyAlignment="1">
      <alignment horizontal="center" vertical="center"/>
    </xf>
    <xf numFmtId="0" fontId="61" fillId="33" borderId="13" xfId="58" applyFont="1" applyFill="1" applyBorder="1" applyAlignment="1">
      <alignment horizontal="center" vertical="center"/>
    </xf>
    <xf numFmtId="3" fontId="102" fillId="33" borderId="10" xfId="58" applyNumberFormat="1" applyFont="1" applyFill="1" applyBorder="1" applyAlignment="1">
      <alignment horizontal="center" vertical="center"/>
    </xf>
    <xf numFmtId="3" fontId="102" fillId="33" borderId="11" xfId="58" applyNumberFormat="1" applyFont="1" applyFill="1" applyBorder="1" applyAlignment="1">
      <alignment horizontal="center" vertical="center"/>
    </xf>
    <xf numFmtId="3" fontId="59" fillId="33" borderId="10" xfId="58" applyNumberFormat="1" applyFont="1" applyFill="1" applyBorder="1" applyAlignment="1">
      <alignment horizontal="center" vertical="center"/>
    </xf>
    <xf numFmtId="3" fontId="59" fillId="33" borderId="11" xfId="58" applyNumberFormat="1" applyFont="1" applyFill="1" applyBorder="1" applyAlignment="1">
      <alignment horizontal="center" vertical="center"/>
    </xf>
    <xf numFmtId="3" fontId="102" fillId="33" borderId="13" xfId="58" applyNumberFormat="1" applyFont="1" applyFill="1" applyBorder="1" applyAlignment="1">
      <alignment horizontal="center" vertical="center"/>
    </xf>
    <xf numFmtId="3" fontId="59" fillId="33" borderId="13" xfId="58" applyNumberFormat="1" applyFont="1" applyFill="1" applyBorder="1" applyAlignment="1">
      <alignment horizontal="center" vertical="center"/>
    </xf>
    <xf numFmtId="9" fontId="60" fillId="33" borderId="10" xfId="58" applyNumberFormat="1" applyFont="1" applyFill="1" applyBorder="1" applyAlignment="1">
      <alignment horizontal="center" vertical="center"/>
    </xf>
    <xf numFmtId="9" fontId="60" fillId="33" borderId="30" xfId="58" applyNumberFormat="1" applyFont="1" applyFill="1" applyBorder="1" applyAlignment="1">
      <alignment horizontal="center" vertical="center"/>
    </xf>
    <xf numFmtId="9" fontId="60" fillId="33" borderId="11" xfId="58" applyNumberFormat="1" applyFont="1" applyFill="1" applyBorder="1" applyAlignment="1">
      <alignment horizontal="center" vertical="center"/>
    </xf>
    <xf numFmtId="9" fontId="60" fillId="33" borderId="13" xfId="58" applyNumberFormat="1" applyFont="1" applyFill="1" applyBorder="1" applyAlignment="1">
      <alignment horizontal="center" vertical="center"/>
    </xf>
    <xf numFmtId="3" fontId="96" fillId="33" borderId="10" xfId="59" applyNumberFormat="1" applyFont="1" applyFill="1" applyBorder="1" applyAlignment="1">
      <alignment horizontal="center" vertical="center" wrapText="1"/>
    </xf>
    <xf numFmtId="3" fontId="96" fillId="33" borderId="11" xfId="59" applyNumberFormat="1" applyFont="1" applyFill="1" applyBorder="1" applyAlignment="1">
      <alignment horizontal="center" vertical="center" wrapText="1"/>
    </xf>
    <xf numFmtId="3" fontId="96" fillId="33" borderId="13" xfId="59" applyNumberFormat="1" applyFont="1" applyFill="1" applyBorder="1" applyAlignment="1">
      <alignment horizontal="center" vertical="center" wrapText="1"/>
    </xf>
    <xf numFmtId="9" fontId="96" fillId="33" borderId="10" xfId="59" applyNumberFormat="1" applyFont="1" applyFill="1" applyBorder="1" applyAlignment="1">
      <alignment horizontal="center" vertical="center"/>
    </xf>
    <xf numFmtId="9" fontId="96" fillId="33" borderId="13" xfId="59" applyNumberFormat="1" applyFont="1" applyFill="1" applyBorder="1" applyAlignment="1">
      <alignment horizontal="center" vertical="center"/>
    </xf>
    <xf numFmtId="0" fontId="97" fillId="33" borderId="10" xfId="59" applyFont="1" applyFill="1" applyBorder="1" applyAlignment="1">
      <alignment horizontal="center" vertical="center" wrapText="1"/>
    </xf>
    <xf numFmtId="0" fontId="97" fillId="33" borderId="11" xfId="59" applyFont="1" applyFill="1" applyBorder="1" applyAlignment="1">
      <alignment horizontal="center" vertical="center" wrapText="1"/>
    </xf>
    <xf numFmtId="0" fontId="97" fillId="33" borderId="13" xfId="59" applyFont="1" applyFill="1" applyBorder="1" applyAlignment="1">
      <alignment horizontal="center" vertical="center" wrapText="1"/>
    </xf>
    <xf numFmtId="9" fontId="96" fillId="33" borderId="11" xfId="59" applyNumberFormat="1" applyFont="1" applyFill="1" applyBorder="1" applyAlignment="1">
      <alignment horizontal="center" vertical="center"/>
    </xf>
    <xf numFmtId="0" fontId="96" fillId="33" borderId="20" xfId="59" applyFont="1" applyFill="1" applyBorder="1" applyAlignment="1">
      <alignment horizontal="center" vertical="center" wrapText="1"/>
    </xf>
    <xf numFmtId="0" fontId="61" fillId="33" borderId="32" xfId="58" applyFont="1" applyFill="1" applyBorder="1" applyAlignment="1">
      <alignment horizontal="center" vertical="center" wrapText="1"/>
    </xf>
    <xf numFmtId="0" fontId="61" fillId="33" borderId="30" xfId="58" applyFont="1" applyFill="1" applyBorder="1" applyAlignment="1">
      <alignment horizontal="center" vertical="center" wrapText="1"/>
    </xf>
    <xf numFmtId="0" fontId="61" fillId="33" borderId="31" xfId="58" applyFont="1" applyFill="1" applyBorder="1" applyAlignment="1">
      <alignment horizontal="center" vertical="center" wrapText="1"/>
    </xf>
    <xf numFmtId="0" fontId="61" fillId="33" borderId="26" xfId="58" applyFont="1" applyFill="1" applyBorder="1" applyAlignment="1">
      <alignment horizontal="center" vertical="center"/>
    </xf>
    <xf numFmtId="0" fontId="61" fillId="33" borderId="27" xfId="58" applyFont="1" applyFill="1" applyBorder="1" applyAlignment="1">
      <alignment horizontal="center" vertical="center"/>
    </xf>
    <xf numFmtId="0" fontId="61" fillId="33" borderId="28" xfId="58" applyFont="1" applyFill="1" applyBorder="1" applyAlignment="1">
      <alignment horizontal="center" vertical="center"/>
    </xf>
    <xf numFmtId="3" fontId="101" fillId="33" borderId="83" xfId="59" applyNumberFormat="1" applyFont="1" applyFill="1" applyBorder="1" applyAlignment="1">
      <alignment horizontal="center" vertical="center"/>
    </xf>
    <xf numFmtId="3" fontId="101" fillId="33" borderId="30" xfId="59" applyNumberFormat="1" applyFont="1" applyFill="1" applyBorder="1" applyAlignment="1">
      <alignment horizontal="center" vertical="center"/>
    </xf>
    <xf numFmtId="3" fontId="101" fillId="33" borderId="31" xfId="59" applyNumberFormat="1" applyFont="1" applyFill="1" applyBorder="1" applyAlignment="1">
      <alignment horizontal="center" vertical="center"/>
    </xf>
    <xf numFmtId="0" fontId="64" fillId="33" borderId="10" xfId="58" applyFont="1" applyFill="1" applyBorder="1" applyAlignment="1">
      <alignment horizontal="center" vertical="center" wrapText="1"/>
    </xf>
    <xf numFmtId="0" fontId="64" fillId="33" borderId="11" xfId="58" applyFont="1" applyFill="1" applyBorder="1" applyAlignment="1">
      <alignment horizontal="center" vertical="center" wrapText="1"/>
    </xf>
    <xf numFmtId="0" fontId="64" fillId="33" borderId="13" xfId="58" applyFont="1" applyFill="1" applyBorder="1" applyAlignment="1">
      <alignment horizontal="center" vertical="center" wrapText="1"/>
    </xf>
    <xf numFmtId="0" fontId="64" fillId="33" borderId="10" xfId="58" applyFont="1" applyFill="1" applyBorder="1" applyAlignment="1">
      <alignment horizontal="center" vertical="center"/>
    </xf>
    <xf numFmtId="0" fontId="64" fillId="33" borderId="11" xfId="58" applyFont="1" applyFill="1" applyBorder="1" applyAlignment="1">
      <alignment horizontal="center" vertical="center"/>
    </xf>
    <xf numFmtId="0" fontId="64" fillId="33" borderId="13" xfId="58" applyFont="1" applyFill="1" applyBorder="1" applyAlignment="1">
      <alignment horizontal="center" vertical="center"/>
    </xf>
    <xf numFmtId="0" fontId="96" fillId="33" borderId="12" xfId="59" applyFont="1" applyFill="1" applyBorder="1" applyAlignment="1">
      <alignment horizontal="center" vertical="center" wrapText="1"/>
    </xf>
    <xf numFmtId="0" fontId="96" fillId="33" borderId="14" xfId="59" applyFont="1" applyFill="1" applyBorder="1" applyAlignment="1">
      <alignment horizontal="center" vertical="center" wrapText="1"/>
    </xf>
    <xf numFmtId="0" fontId="96" fillId="33" borderId="20" xfId="59" applyNumberFormat="1" applyFont="1" applyFill="1" applyBorder="1" applyAlignment="1">
      <alignment horizontal="center" wrapText="1"/>
    </xf>
    <xf numFmtId="0" fontId="96" fillId="33" borderId="12" xfId="59" applyNumberFormat="1" applyFont="1" applyFill="1" applyBorder="1" applyAlignment="1">
      <alignment horizontal="center" wrapText="1"/>
    </xf>
    <xf numFmtId="0" fontId="96" fillId="33" borderId="14" xfId="59" applyNumberFormat="1" applyFont="1" applyFill="1" applyBorder="1" applyAlignment="1">
      <alignment horizontal="center" wrapText="1"/>
    </xf>
    <xf numFmtId="0" fontId="64" fillId="33" borderId="17" xfId="58" applyFont="1" applyFill="1" applyBorder="1" applyAlignment="1">
      <alignment horizontal="center" vertical="center" wrapText="1"/>
    </xf>
    <xf numFmtId="0" fontId="64" fillId="33" borderId="15" xfId="58" applyFont="1" applyFill="1" applyBorder="1" applyAlignment="1">
      <alignment horizontal="center" vertical="center" wrapText="1"/>
    </xf>
    <xf numFmtId="0" fontId="65" fillId="33" borderId="10" xfId="58" applyFont="1" applyFill="1" applyBorder="1" applyAlignment="1">
      <alignment horizontal="center" vertical="center" wrapText="1"/>
    </xf>
    <xf numFmtId="0" fontId="65" fillId="33" borderId="11" xfId="58" applyFont="1" applyFill="1" applyBorder="1" applyAlignment="1">
      <alignment horizontal="center" vertical="center" wrapText="1"/>
    </xf>
    <xf numFmtId="0" fontId="65" fillId="33" borderId="13" xfId="58" applyFont="1" applyFill="1" applyBorder="1" applyAlignment="1">
      <alignment horizontal="center" vertical="center" wrapText="1"/>
    </xf>
    <xf numFmtId="0" fontId="19" fillId="34" borderId="10" xfId="0" applyFont="1" applyFill="1" applyBorder="1" applyAlignment="1">
      <alignment horizontal="center" vertical="top" wrapText="1"/>
    </xf>
    <xf numFmtId="0" fontId="19" fillId="34" borderId="11" xfId="0" applyFont="1" applyFill="1" applyBorder="1" applyAlignment="1">
      <alignment horizontal="center" vertical="top"/>
    </xf>
    <xf numFmtId="0" fontId="19" fillId="34" borderId="13" xfId="0" applyFont="1" applyFill="1" applyBorder="1" applyAlignment="1">
      <alignment horizontal="center" vertical="top"/>
    </xf>
    <xf numFmtId="9" fontId="19" fillId="34" borderId="30" xfId="0" applyNumberFormat="1" applyFont="1" applyFill="1" applyBorder="1" applyAlignment="1">
      <alignment horizontal="center" vertical="center" wrapText="1"/>
    </xf>
    <xf numFmtId="9" fontId="54" fillId="34" borderId="11" xfId="0" applyNumberFormat="1" applyFont="1" applyFill="1" applyBorder="1" applyAlignment="1">
      <alignment horizontal="center" vertical="center"/>
    </xf>
    <xf numFmtId="9" fontId="54" fillId="34" borderId="13" xfId="0" applyNumberFormat="1" applyFont="1" applyFill="1" applyBorder="1" applyAlignment="1">
      <alignment horizontal="center" vertical="center"/>
    </xf>
    <xf numFmtId="0" fontId="19" fillId="33" borderId="10" xfId="0" applyFont="1" applyFill="1" applyBorder="1" applyAlignment="1">
      <alignment horizontal="center" vertical="top" wrapText="1"/>
    </xf>
    <xf numFmtId="0" fontId="19" fillId="33" borderId="11" xfId="0" applyFont="1" applyFill="1" applyBorder="1" applyAlignment="1">
      <alignment horizontal="center" vertical="top" wrapText="1"/>
    </xf>
    <xf numFmtId="0" fontId="19" fillId="33" borderId="13" xfId="0" applyFont="1" applyFill="1" applyBorder="1" applyAlignment="1">
      <alignment horizontal="center" vertical="top" wrapText="1"/>
    </xf>
    <xf numFmtId="9" fontId="54" fillId="34" borderId="10" xfId="0" applyNumberFormat="1" applyFont="1" applyFill="1" applyBorder="1" applyAlignment="1">
      <alignment horizontal="center" vertical="center"/>
    </xf>
    <xf numFmtId="9" fontId="19" fillId="0" borderId="38" xfId="0" applyNumberFormat="1" applyFont="1" applyFill="1" applyBorder="1" applyAlignment="1">
      <alignment horizontal="center" vertical="top" wrapText="1"/>
    </xf>
    <xf numFmtId="9" fontId="19" fillId="0" borderId="11" xfId="0" applyNumberFormat="1" applyFont="1" applyFill="1" applyBorder="1" applyAlignment="1">
      <alignment horizontal="center" vertical="top"/>
    </xf>
    <xf numFmtId="9" fontId="19" fillId="0" borderId="13" xfId="0" applyNumberFormat="1" applyFont="1" applyFill="1" applyBorder="1" applyAlignment="1">
      <alignment horizontal="center" vertical="top"/>
    </xf>
    <xf numFmtId="9" fontId="19" fillId="0" borderId="38" xfId="0" applyNumberFormat="1" applyFont="1" applyFill="1" applyBorder="1" applyAlignment="1">
      <alignment horizontal="center" vertical="center" wrapText="1"/>
    </xf>
    <xf numFmtId="9" fontId="19" fillId="0" borderId="11" xfId="0" applyNumberFormat="1" applyFont="1" applyFill="1" applyBorder="1" applyAlignment="1">
      <alignment horizontal="center" vertical="center"/>
    </xf>
    <xf numFmtId="9" fontId="19" fillId="0" borderId="13" xfId="0" applyNumberFormat="1" applyFont="1" applyFill="1" applyBorder="1" applyAlignment="1">
      <alignment horizontal="center" vertical="center"/>
    </xf>
    <xf numFmtId="9" fontId="54" fillId="0" borderId="11" xfId="0" applyNumberFormat="1" applyFont="1" applyFill="1" applyBorder="1" applyAlignment="1">
      <alignment horizontal="center" vertical="center"/>
    </xf>
    <xf numFmtId="9" fontId="54" fillId="0" borderId="13" xfId="0" applyNumberFormat="1" applyFont="1" applyFill="1" applyBorder="1" applyAlignment="1">
      <alignment horizontal="center" vertical="center"/>
    </xf>
    <xf numFmtId="0" fontId="19" fillId="0" borderId="10" xfId="0" applyFont="1" applyFill="1" applyBorder="1" applyAlignment="1">
      <alignment horizontal="center" vertical="center" wrapText="1"/>
    </xf>
    <xf numFmtId="0" fontId="19" fillId="0" borderId="11" xfId="0" applyFont="1" applyFill="1" applyBorder="1" applyAlignment="1">
      <alignment horizontal="center" vertical="center" wrapText="1"/>
    </xf>
    <xf numFmtId="0" fontId="19" fillId="0" borderId="13" xfId="0" applyFont="1" applyFill="1" applyBorder="1" applyAlignment="1">
      <alignment horizontal="center" vertical="center" wrapText="1"/>
    </xf>
    <xf numFmtId="0" fontId="19" fillId="0" borderId="17" xfId="0" applyFont="1" applyFill="1" applyBorder="1" applyAlignment="1">
      <alignment horizontal="center" vertical="center" wrapText="1"/>
    </xf>
    <xf numFmtId="0" fontId="19" fillId="0" borderId="15"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19" fillId="0" borderId="10" xfId="0" applyFont="1" applyFill="1" applyBorder="1" applyAlignment="1">
      <alignment horizontal="center" vertical="center"/>
    </xf>
    <xf numFmtId="0" fontId="19" fillId="0" borderId="11" xfId="0" applyFont="1" applyFill="1" applyBorder="1" applyAlignment="1">
      <alignment horizontal="center" vertical="center"/>
    </xf>
    <xf numFmtId="0" fontId="19" fillId="0" borderId="13" xfId="0" applyFont="1" applyFill="1" applyBorder="1" applyAlignment="1">
      <alignment horizontal="center" vertical="center"/>
    </xf>
    <xf numFmtId="0" fontId="19" fillId="0" borderId="20" xfId="0" applyFont="1" applyFill="1" applyBorder="1" applyAlignment="1">
      <alignment horizontal="center" vertical="center" wrapText="1"/>
    </xf>
    <xf numFmtId="0" fontId="19" fillId="0" borderId="12" xfId="0" applyFont="1" applyFill="1" applyBorder="1" applyAlignment="1">
      <alignment horizontal="center" vertical="center" wrapText="1"/>
    </xf>
    <xf numFmtId="0" fontId="19" fillId="0" borderId="14" xfId="0" applyFont="1" applyFill="1" applyBorder="1" applyAlignment="1">
      <alignment horizontal="center" vertical="center" wrapText="1"/>
    </xf>
    <xf numFmtId="0" fontId="22" fillId="34" borderId="10" xfId="0" applyFont="1" applyFill="1" applyBorder="1" applyAlignment="1">
      <alignment horizontal="center" vertical="top" wrapText="1"/>
    </xf>
    <xf numFmtId="0" fontId="22" fillId="34" borderId="11" xfId="0" applyFont="1" applyFill="1" applyBorder="1" applyAlignment="1">
      <alignment horizontal="center" vertical="top"/>
    </xf>
    <xf numFmtId="0" fontId="22" fillId="34" borderId="13" xfId="0" applyFont="1" applyFill="1" applyBorder="1" applyAlignment="1">
      <alignment horizontal="center" vertical="top"/>
    </xf>
    <xf numFmtId="0" fontId="20" fillId="34" borderId="27" xfId="0" applyFont="1" applyFill="1" applyBorder="1" applyAlignment="1">
      <alignment horizontal="center" vertical="center" wrapText="1"/>
    </xf>
    <xf numFmtId="0" fontId="20" fillId="34" borderId="28" xfId="0" applyFont="1" applyFill="1" applyBorder="1" applyAlignment="1">
      <alignment horizontal="center" vertical="center" wrapText="1"/>
    </xf>
    <xf numFmtId="0" fontId="19" fillId="34" borderId="20" xfId="0" applyFont="1" applyFill="1" applyBorder="1" applyAlignment="1">
      <alignment horizontal="center" vertical="center" wrapText="1"/>
    </xf>
    <xf numFmtId="0" fontId="19" fillId="34" borderId="12" xfId="0" applyFont="1" applyFill="1" applyBorder="1" applyAlignment="1">
      <alignment horizontal="center" vertical="center" wrapText="1"/>
    </xf>
    <xf numFmtId="0" fontId="19" fillId="34" borderId="14" xfId="0" applyFont="1" applyFill="1" applyBorder="1" applyAlignment="1">
      <alignment horizontal="center" vertical="center" wrapText="1"/>
    </xf>
    <xf numFmtId="0" fontId="23" fillId="0" borderId="10" xfId="0" applyFont="1" applyFill="1" applyBorder="1" applyAlignment="1">
      <alignment horizontal="center" vertical="center"/>
    </xf>
    <xf numFmtId="0" fontId="23" fillId="0" borderId="11" xfId="0" applyFont="1" applyFill="1" applyBorder="1" applyAlignment="1">
      <alignment horizontal="center" vertical="center"/>
    </xf>
    <xf numFmtId="0" fontId="23" fillId="0" borderId="13" xfId="0" applyFont="1" applyFill="1" applyBorder="1" applyAlignment="1">
      <alignment horizontal="center" vertical="center"/>
    </xf>
    <xf numFmtId="0" fontId="26" fillId="0" borderId="10" xfId="0" applyFont="1" applyFill="1" applyBorder="1" applyAlignment="1">
      <alignment horizontal="center" vertical="center"/>
    </xf>
    <xf numFmtId="0" fontId="26" fillId="0" borderId="11" xfId="0" applyFont="1" applyFill="1" applyBorder="1" applyAlignment="1">
      <alignment horizontal="center" vertical="center"/>
    </xf>
    <xf numFmtId="0" fontId="26" fillId="0" borderId="13" xfId="0" applyFont="1" applyFill="1" applyBorder="1" applyAlignment="1">
      <alignment horizontal="center" vertical="center"/>
    </xf>
    <xf numFmtId="0" fontId="33" fillId="0" borderId="10" xfId="0" applyFont="1" applyFill="1" applyBorder="1" applyAlignment="1">
      <alignment horizontal="center" vertical="center" wrapText="1"/>
    </xf>
    <xf numFmtId="0" fontId="33" fillId="0" borderId="11" xfId="0" applyFont="1" applyFill="1" applyBorder="1" applyAlignment="1">
      <alignment horizontal="center" vertical="center" wrapText="1"/>
    </xf>
    <xf numFmtId="0" fontId="33" fillId="0" borderId="13" xfId="0" applyFont="1" applyFill="1" applyBorder="1" applyAlignment="1">
      <alignment horizontal="center" vertical="center" wrapText="1"/>
    </xf>
    <xf numFmtId="0" fontId="85" fillId="34" borderId="10" xfId="0" applyFont="1" applyFill="1" applyBorder="1" applyAlignment="1">
      <alignment horizontal="center" vertical="center" wrapText="1"/>
    </xf>
    <xf numFmtId="0" fontId="85" fillId="34" borderId="11" xfId="0" applyFont="1" applyFill="1" applyBorder="1" applyAlignment="1">
      <alignment horizontal="center" vertical="center" wrapText="1"/>
    </xf>
    <xf numFmtId="0" fontId="85" fillId="34" borderId="13" xfId="0" applyFont="1" applyFill="1" applyBorder="1" applyAlignment="1">
      <alignment horizontal="center" vertical="center" wrapText="1"/>
    </xf>
    <xf numFmtId="0" fontId="33" fillId="34" borderId="20" xfId="0" applyFont="1" applyFill="1" applyBorder="1" applyAlignment="1">
      <alignment horizontal="center" vertical="center" wrapText="1"/>
    </xf>
    <xf numFmtId="0" fontId="33" fillId="34" borderId="12" xfId="0" applyFont="1" applyFill="1" applyBorder="1" applyAlignment="1">
      <alignment horizontal="center" vertical="center" wrapText="1"/>
    </xf>
    <xf numFmtId="0" fontId="33" fillId="34" borderId="14" xfId="0" applyFont="1" applyFill="1" applyBorder="1" applyAlignment="1">
      <alignment horizontal="center" vertical="center" wrapText="1"/>
    </xf>
    <xf numFmtId="0" fontId="19" fillId="34" borderId="24" xfId="0" applyFont="1" applyFill="1" applyBorder="1" applyAlignment="1">
      <alignment horizontal="center" vertical="center"/>
    </xf>
    <xf numFmtId="0" fontId="19" fillId="34" borderId="40" xfId="0" applyFont="1" applyFill="1" applyBorder="1" applyAlignment="1">
      <alignment horizontal="center" vertical="center"/>
    </xf>
    <xf numFmtId="0" fontId="23" fillId="0" borderId="58"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19" fillId="34" borderId="20" xfId="0" applyFont="1" applyFill="1" applyBorder="1" applyAlignment="1">
      <alignment horizontal="center" vertical="center"/>
    </xf>
    <xf numFmtId="0" fontId="19" fillId="34" borderId="12" xfId="0" applyFont="1" applyFill="1" applyBorder="1" applyAlignment="1">
      <alignment horizontal="center" vertical="center"/>
    </xf>
    <xf numFmtId="0" fontId="19" fillId="34" borderId="14" xfId="0" applyFont="1" applyFill="1" applyBorder="1" applyAlignment="1">
      <alignment horizontal="center" vertical="center"/>
    </xf>
    <xf numFmtId="0" fontId="52" fillId="34" borderId="20" xfId="0" applyFont="1" applyFill="1" applyBorder="1" applyAlignment="1">
      <alignment horizontal="center" vertical="center" wrapText="1"/>
    </xf>
    <xf numFmtId="0" fontId="52" fillId="34" borderId="12" xfId="0" applyFont="1" applyFill="1" applyBorder="1" applyAlignment="1">
      <alignment horizontal="center" vertical="center" wrapText="1"/>
    </xf>
    <xf numFmtId="0" fontId="52" fillId="34" borderId="14" xfId="0" applyFont="1" applyFill="1" applyBorder="1" applyAlignment="1">
      <alignment horizontal="center" vertical="center" wrapText="1"/>
    </xf>
    <xf numFmtId="0" fontId="87" fillId="34" borderId="10" xfId="0" applyFont="1" applyFill="1" applyBorder="1" applyAlignment="1">
      <alignment horizontal="center" vertical="center" wrapText="1"/>
    </xf>
    <xf numFmtId="0" fontId="87" fillId="34" borderId="11" xfId="0" applyFont="1" applyFill="1" applyBorder="1" applyAlignment="1">
      <alignment horizontal="center" vertical="center" wrapText="1"/>
    </xf>
    <xf numFmtId="0" fontId="87" fillId="34" borderId="13" xfId="0" applyFont="1" applyFill="1" applyBorder="1" applyAlignment="1">
      <alignment horizontal="center" vertical="center" wrapText="1"/>
    </xf>
    <xf numFmtId="9" fontId="54" fillId="33" borderId="11" xfId="0" applyNumberFormat="1" applyFont="1" applyFill="1" applyBorder="1" applyAlignment="1">
      <alignment horizontal="center" vertical="center"/>
    </xf>
    <xf numFmtId="9" fontId="54" fillId="33" borderId="13" xfId="0" applyNumberFormat="1" applyFont="1" applyFill="1" applyBorder="1" applyAlignment="1">
      <alignment horizontal="center" vertical="center"/>
    </xf>
    <xf numFmtId="9" fontId="23" fillId="34" borderId="10" xfId="0" applyNumberFormat="1" applyFont="1" applyFill="1" applyBorder="1" applyAlignment="1">
      <alignment horizontal="center" vertical="center"/>
    </xf>
    <xf numFmtId="9" fontId="23" fillId="34" borderId="12" xfId="0" applyNumberFormat="1" applyFont="1" applyFill="1" applyBorder="1" applyAlignment="1">
      <alignment horizontal="center" vertical="center"/>
    </xf>
    <xf numFmtId="9" fontId="23" fillId="34" borderId="11" xfId="0" applyNumberFormat="1" applyFont="1" applyFill="1" applyBorder="1" applyAlignment="1">
      <alignment horizontal="center" vertical="center"/>
    </xf>
    <xf numFmtId="9" fontId="23" fillId="34" borderId="13" xfId="0" applyNumberFormat="1" applyFont="1" applyFill="1" applyBorder="1" applyAlignment="1">
      <alignment horizontal="center" vertical="center"/>
    </xf>
    <xf numFmtId="0" fontId="55" fillId="34" borderId="10" xfId="0" applyFont="1" applyFill="1" applyBorder="1" applyAlignment="1">
      <alignment horizontal="center" vertical="center" wrapText="1"/>
    </xf>
    <xf numFmtId="0" fontId="55" fillId="34" borderId="11" xfId="0" applyFont="1" applyFill="1" applyBorder="1" applyAlignment="1">
      <alignment horizontal="center" vertical="center" wrapText="1"/>
    </xf>
    <xf numFmtId="0" fontId="55" fillId="34" borderId="13" xfId="0" applyFont="1" applyFill="1" applyBorder="1" applyAlignment="1">
      <alignment horizontal="center" vertical="center" wrapText="1"/>
    </xf>
    <xf numFmtId="0" fontId="23" fillId="33" borderId="10" xfId="0" applyFont="1" applyFill="1" applyBorder="1" applyAlignment="1">
      <alignment horizontal="center" vertical="center"/>
    </xf>
    <xf numFmtId="9" fontId="19" fillId="33" borderId="12" xfId="0" applyNumberFormat="1" applyFont="1" applyFill="1" applyBorder="1" applyAlignment="1">
      <alignment horizontal="center" vertical="center"/>
    </xf>
    <xf numFmtId="9" fontId="19" fillId="33" borderId="14" xfId="0" applyNumberFormat="1" applyFont="1" applyFill="1" applyBorder="1" applyAlignment="1">
      <alignment horizontal="center" vertical="center"/>
    </xf>
    <xf numFmtId="0" fontId="23" fillId="39" borderId="10" xfId="0" applyFont="1" applyFill="1" applyBorder="1" applyAlignment="1">
      <alignment horizontal="center" vertical="center" wrapText="1"/>
    </xf>
    <xf numFmtId="0" fontId="23" fillId="39" borderId="11" xfId="0" applyFont="1" applyFill="1" applyBorder="1" applyAlignment="1">
      <alignment horizontal="center" vertical="center" wrapText="1"/>
    </xf>
    <xf numFmtId="0" fontId="23" fillId="39" borderId="13" xfId="0" applyFont="1" applyFill="1" applyBorder="1" applyAlignment="1">
      <alignment horizontal="center" vertical="center" wrapText="1"/>
    </xf>
    <xf numFmtId="0" fontId="55" fillId="34" borderId="20" xfId="0" applyFont="1" applyFill="1" applyBorder="1" applyAlignment="1">
      <alignment horizontal="center" vertical="center" wrapText="1"/>
    </xf>
    <xf numFmtId="0" fontId="55" fillId="34" borderId="12" xfId="0" applyFont="1" applyFill="1" applyBorder="1" applyAlignment="1">
      <alignment horizontal="center" vertical="center" wrapText="1"/>
    </xf>
    <xf numFmtId="0" fontId="55" fillId="34" borderId="14" xfId="0" applyFont="1" applyFill="1" applyBorder="1" applyAlignment="1">
      <alignment horizontal="center" vertical="center" wrapText="1"/>
    </xf>
    <xf numFmtId="9" fontId="19" fillId="34" borderId="14" xfId="0" applyNumberFormat="1" applyFont="1" applyFill="1" applyBorder="1" applyAlignment="1">
      <alignment horizontal="center" vertical="center"/>
    </xf>
    <xf numFmtId="0" fontId="19" fillId="0" borderId="25" xfId="0" applyFont="1" applyBorder="1" applyAlignment="1">
      <alignment horizontal="center" wrapText="1"/>
    </xf>
    <xf numFmtId="0" fontId="19" fillId="0" borderId="25" xfId="0" applyFont="1" applyBorder="1" applyAlignment="1">
      <alignment horizontal="center"/>
    </xf>
    <xf numFmtId="0" fontId="19" fillId="33" borderId="20" xfId="0" applyFont="1" applyFill="1" applyBorder="1" applyAlignment="1">
      <alignment horizontal="center" vertical="center" wrapText="1"/>
    </xf>
    <xf numFmtId="0" fontId="19" fillId="33" borderId="12" xfId="0" applyFont="1" applyFill="1" applyBorder="1" applyAlignment="1">
      <alignment horizontal="center" vertical="center" wrapText="1"/>
    </xf>
    <xf numFmtId="0" fontId="19" fillId="33" borderId="14" xfId="0" applyFont="1" applyFill="1" applyBorder="1" applyAlignment="1">
      <alignment horizontal="center" vertical="center" wrapText="1"/>
    </xf>
    <xf numFmtId="0" fontId="19" fillId="34" borderId="41" xfId="0" applyFont="1" applyFill="1" applyBorder="1" applyAlignment="1">
      <alignment horizontal="center" vertical="center"/>
    </xf>
    <xf numFmtId="0" fontId="19" fillId="34" borderId="39" xfId="0" applyFont="1" applyFill="1" applyBorder="1" applyAlignment="1">
      <alignment horizontal="center" vertical="center"/>
    </xf>
    <xf numFmtId="0" fontId="19" fillId="34" borderId="29" xfId="0" applyFont="1" applyFill="1" applyBorder="1" applyAlignment="1">
      <alignment horizontal="center" vertical="center"/>
    </xf>
    <xf numFmtId="0" fontId="19" fillId="34" borderId="31" xfId="0" applyFont="1" applyFill="1" applyBorder="1" applyAlignment="1">
      <alignment horizontal="center" vertical="center"/>
    </xf>
    <xf numFmtId="0" fontId="19" fillId="0" borderId="21" xfId="0" applyFont="1" applyBorder="1" applyAlignment="1">
      <alignment horizontal="center" wrapText="1"/>
    </xf>
    <xf numFmtId="0" fontId="19" fillId="0" borderId="22" xfId="0" applyFont="1" applyBorder="1" applyAlignment="1">
      <alignment horizontal="center"/>
    </xf>
    <xf numFmtId="0" fontId="19" fillId="0" borderId="23" xfId="0" applyFont="1" applyBorder="1" applyAlignment="1">
      <alignment horizontal="center"/>
    </xf>
    <xf numFmtId="0" fontId="20" fillId="34" borderId="59" xfId="0" applyFont="1" applyFill="1" applyBorder="1" applyAlignment="1">
      <alignment horizontal="center" vertical="center" wrapText="1"/>
    </xf>
    <xf numFmtId="0" fontId="20" fillId="34" borderId="60" xfId="0" applyFont="1" applyFill="1" applyBorder="1" applyAlignment="1">
      <alignment horizontal="center" vertical="center" wrapText="1"/>
    </xf>
    <xf numFmtId="0" fontId="23" fillId="34" borderId="20" xfId="0" applyFont="1" applyFill="1" applyBorder="1" applyAlignment="1">
      <alignment horizontal="center" vertical="center" wrapText="1"/>
    </xf>
    <xf numFmtId="0" fontId="23" fillId="34" borderId="12" xfId="0" applyFont="1" applyFill="1" applyBorder="1" applyAlignment="1">
      <alignment horizontal="center" vertical="center" wrapText="1"/>
    </xf>
    <xf numFmtId="0" fontId="23" fillId="34" borderId="14" xfId="0" applyFont="1" applyFill="1" applyBorder="1" applyAlignment="1">
      <alignment horizontal="center" vertical="center" wrapText="1"/>
    </xf>
    <xf numFmtId="0" fontId="87" fillId="34" borderId="59" xfId="0" applyFont="1" applyFill="1" applyBorder="1" applyAlignment="1">
      <alignment horizontal="center" vertical="center" wrapText="1"/>
    </xf>
    <xf numFmtId="0" fontId="87" fillId="34" borderId="60" xfId="0" applyFont="1" applyFill="1" applyBorder="1" applyAlignment="1">
      <alignment horizontal="center" vertical="center" wrapText="1"/>
    </xf>
    <xf numFmtId="0" fontId="22" fillId="0" borderId="29" xfId="0" applyFont="1" applyBorder="1" applyAlignment="1">
      <alignment horizontal="center" vertical="center" wrapText="1"/>
    </xf>
    <xf numFmtId="0" fontId="22" fillId="0" borderId="30" xfId="0" applyFont="1" applyBorder="1" applyAlignment="1">
      <alignment horizontal="center" vertical="center" wrapText="1"/>
    </xf>
    <xf numFmtId="0" fontId="2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4" xfId="0" applyFont="1" applyBorder="1" applyAlignment="1">
      <alignment horizontal="center" vertical="center" wrapText="1"/>
    </xf>
    <xf numFmtId="0" fontId="22" fillId="33" borderId="17" xfId="0" applyFont="1" applyFill="1" applyBorder="1" applyAlignment="1">
      <alignment horizontal="center" vertical="center" wrapText="1"/>
    </xf>
    <xf numFmtId="0" fontId="22" fillId="33" borderId="15" xfId="0" applyFont="1" applyFill="1" applyBorder="1" applyAlignment="1">
      <alignment horizontal="center" vertical="center" wrapText="1"/>
    </xf>
    <xf numFmtId="0" fontId="19" fillId="33" borderId="29" xfId="0" applyFont="1" applyFill="1" applyBorder="1" applyAlignment="1">
      <alignment horizontal="center" vertical="center" wrapText="1"/>
    </xf>
    <xf numFmtId="0" fontId="37" fillId="34" borderId="10" xfId="0" applyFont="1" applyFill="1" applyBorder="1" applyAlignment="1">
      <alignment horizontal="center" vertical="center"/>
    </xf>
    <xf numFmtId="0" fontId="37" fillId="34" borderId="11" xfId="0" applyFont="1" applyFill="1" applyBorder="1" applyAlignment="1">
      <alignment horizontal="center" vertical="center"/>
    </xf>
    <xf numFmtId="0" fontId="37" fillId="34" borderId="13" xfId="0" applyFont="1" applyFill="1" applyBorder="1" applyAlignment="1">
      <alignment horizontal="center" vertical="center"/>
    </xf>
    <xf numFmtId="0" fontId="88" fillId="34" borderId="10" xfId="0" applyFont="1" applyFill="1" applyBorder="1" applyAlignment="1">
      <alignment horizontal="center" vertical="center"/>
    </xf>
    <xf numFmtId="0" fontId="88" fillId="34" borderId="11" xfId="0" applyFont="1" applyFill="1" applyBorder="1" applyAlignment="1">
      <alignment horizontal="center" vertical="center"/>
    </xf>
    <xf numFmtId="0" fontId="88" fillId="34" borderId="13" xfId="0" applyFont="1" applyFill="1" applyBorder="1" applyAlignment="1">
      <alignment horizontal="center" vertical="center"/>
    </xf>
    <xf numFmtId="0" fontId="88" fillId="33" borderId="18" xfId="0" applyFont="1" applyFill="1" applyBorder="1" applyAlignment="1">
      <alignment horizontal="center" vertical="center"/>
    </xf>
    <xf numFmtId="0" fontId="88" fillId="33" borderId="10" xfId="0" applyFont="1" applyFill="1" applyBorder="1" applyAlignment="1">
      <alignment horizontal="center" vertical="center" wrapText="1"/>
    </xf>
    <xf numFmtId="0" fontId="88" fillId="33" borderId="11" xfId="0" applyFont="1" applyFill="1" applyBorder="1" applyAlignment="1">
      <alignment horizontal="center" vertical="center" wrapText="1"/>
    </xf>
    <xf numFmtId="0" fontId="88" fillId="33" borderId="13" xfId="0" applyFont="1" applyFill="1" applyBorder="1" applyAlignment="1">
      <alignment horizontal="center" vertical="center" wrapText="1"/>
    </xf>
    <xf numFmtId="9" fontId="23" fillId="33" borderId="10" xfId="0" applyNumberFormat="1" applyFont="1" applyFill="1" applyBorder="1" applyAlignment="1">
      <alignment horizontal="center" vertical="center"/>
    </xf>
    <xf numFmtId="9" fontId="23" fillId="33" borderId="30" xfId="0" applyNumberFormat="1" applyFont="1" applyFill="1" applyBorder="1" applyAlignment="1">
      <alignment horizontal="center" vertical="center"/>
    </xf>
    <xf numFmtId="9" fontId="23" fillId="33" borderId="11" xfId="0" applyNumberFormat="1" applyFont="1" applyFill="1" applyBorder="1" applyAlignment="1">
      <alignment horizontal="center" vertical="center"/>
    </xf>
    <xf numFmtId="9" fontId="23" fillId="33" borderId="13" xfId="0" applyNumberFormat="1" applyFont="1" applyFill="1" applyBorder="1" applyAlignment="1">
      <alignment horizontal="center" vertical="center"/>
    </xf>
    <xf numFmtId="9" fontId="34" fillId="33" borderId="11" xfId="0" applyNumberFormat="1" applyFont="1" applyFill="1" applyBorder="1" applyAlignment="1">
      <alignment horizontal="center" vertical="center"/>
    </xf>
    <xf numFmtId="9" fontId="34" fillId="33" borderId="13" xfId="0" applyNumberFormat="1" applyFont="1" applyFill="1" applyBorder="1" applyAlignment="1">
      <alignment horizontal="center" vertical="center"/>
    </xf>
    <xf numFmtId="9" fontId="19" fillId="33" borderId="11" xfId="0" applyNumberFormat="1" applyFont="1" applyFill="1" applyBorder="1" applyAlignment="1">
      <alignment horizontal="center" vertical="center"/>
    </xf>
    <xf numFmtId="0" fontId="23" fillId="33" borderId="10" xfId="0" applyFont="1" applyFill="1" applyBorder="1" applyAlignment="1">
      <alignment horizontal="center" vertical="center" wrapText="1"/>
    </xf>
    <xf numFmtId="0" fontId="23" fillId="33" borderId="11" xfId="0" applyFont="1" applyFill="1" applyBorder="1" applyAlignment="1">
      <alignment horizontal="center" vertical="center" wrapText="1"/>
    </xf>
    <xf numFmtId="0" fontId="23" fillId="33" borderId="13" xfId="0" applyFont="1" applyFill="1" applyBorder="1" applyAlignment="1">
      <alignment horizontal="center" vertical="center" wrapText="1"/>
    </xf>
    <xf numFmtId="9" fontId="34" fillId="33" borderId="10" xfId="0" applyNumberFormat="1" applyFont="1" applyFill="1" applyBorder="1" applyAlignment="1">
      <alignment horizontal="center" vertical="center"/>
    </xf>
    <xf numFmtId="9" fontId="34" fillId="33" borderId="30" xfId="0" applyNumberFormat="1" applyFont="1" applyFill="1" applyBorder="1" applyAlignment="1">
      <alignment horizontal="center" vertical="center"/>
    </xf>
    <xf numFmtId="0" fontId="22" fillId="0" borderId="11" xfId="0" applyFont="1" applyFill="1" applyBorder="1" applyAlignment="1">
      <alignment horizontal="center" vertical="center" wrapText="1"/>
    </xf>
    <xf numFmtId="0" fontId="22" fillId="0" borderId="11" xfId="0" applyFont="1" applyFill="1" applyBorder="1" applyAlignment="1">
      <alignment horizontal="center" vertical="center"/>
    </xf>
    <xf numFmtId="0" fontId="22" fillId="0" borderId="13" xfId="0" applyFont="1" applyFill="1" applyBorder="1" applyAlignment="1">
      <alignment horizontal="center" vertical="center"/>
    </xf>
    <xf numFmtId="0" fontId="22" fillId="33" borderId="10" xfId="0" applyFont="1" applyFill="1" applyBorder="1" applyAlignment="1">
      <alignment horizontal="center" vertical="center" wrapText="1"/>
    </xf>
    <xf numFmtId="0" fontId="22" fillId="33" borderId="11" xfId="0" applyFont="1" applyFill="1" applyBorder="1" applyAlignment="1">
      <alignment horizontal="center" vertical="center" wrapText="1"/>
    </xf>
    <xf numFmtId="0" fontId="22" fillId="33" borderId="13" xfId="0" applyFont="1" applyFill="1" applyBorder="1" applyAlignment="1">
      <alignment horizontal="center" vertical="center" wrapText="1"/>
    </xf>
    <xf numFmtId="0" fontId="20" fillId="33" borderId="10" xfId="0" applyFont="1" applyFill="1" applyBorder="1" applyAlignment="1">
      <alignment horizontal="center" vertical="center"/>
    </xf>
    <xf numFmtId="0" fontId="20" fillId="33" borderId="11" xfId="0" applyFont="1" applyFill="1" applyBorder="1" applyAlignment="1">
      <alignment horizontal="center" vertical="center"/>
    </xf>
    <xf numFmtId="0" fontId="20" fillId="33" borderId="13" xfId="0" applyFont="1" applyFill="1" applyBorder="1" applyAlignment="1">
      <alignment horizontal="center" vertical="center"/>
    </xf>
    <xf numFmtId="0" fontId="29" fillId="35" borderId="0" xfId="0" applyFont="1" applyFill="1" applyAlignment="1">
      <alignment horizontal="center"/>
    </xf>
    <xf numFmtId="0" fontId="22" fillId="33" borderId="18" xfId="0" applyFont="1" applyFill="1" applyBorder="1" applyAlignment="1">
      <alignment horizontal="center" vertical="center"/>
    </xf>
    <xf numFmtId="49" fontId="22" fillId="33" borderId="10" xfId="0" applyNumberFormat="1" applyFont="1" applyFill="1" applyBorder="1" applyAlignment="1">
      <alignment horizontal="center" vertical="center"/>
    </xf>
    <xf numFmtId="49" fontId="22" fillId="33" borderId="11" xfId="0" applyNumberFormat="1" applyFont="1" applyFill="1" applyBorder="1" applyAlignment="1">
      <alignment horizontal="center" vertical="center"/>
    </xf>
    <xf numFmtId="49" fontId="22" fillId="33" borderId="13" xfId="0" applyNumberFormat="1" applyFont="1" applyFill="1" applyBorder="1" applyAlignment="1">
      <alignment horizontal="center" vertical="center"/>
    </xf>
    <xf numFmtId="0" fontId="20" fillId="0" borderId="10" xfId="0" applyFont="1" applyBorder="1" applyAlignment="1">
      <alignment horizontal="center"/>
    </xf>
    <xf numFmtId="0" fontId="20" fillId="0" borderId="11" xfId="0" applyFont="1" applyBorder="1" applyAlignment="1">
      <alignment horizontal="center"/>
    </xf>
    <xf numFmtId="0" fontId="20" fillId="0" borderId="13" xfId="0" applyFont="1" applyBorder="1" applyAlignment="1">
      <alignment horizontal="center"/>
    </xf>
    <xf numFmtId="0" fontId="20" fillId="33" borderId="68" xfId="0" applyFont="1" applyFill="1" applyBorder="1" applyAlignment="1">
      <alignment horizontal="center" vertical="center"/>
    </xf>
    <xf numFmtId="0" fontId="20" fillId="33" borderId="69" xfId="0" applyFont="1" applyFill="1" applyBorder="1" applyAlignment="1">
      <alignment horizontal="center" vertical="center"/>
    </xf>
    <xf numFmtId="0" fontId="20" fillId="33" borderId="70" xfId="0" applyFont="1" applyFill="1" applyBorder="1" applyAlignment="1">
      <alignment horizontal="center" vertical="center"/>
    </xf>
    <xf numFmtId="9" fontId="93" fillId="33" borderId="10" xfId="0" applyNumberFormat="1" applyFont="1" applyFill="1" applyBorder="1" applyAlignment="1">
      <alignment horizontal="center" vertical="center" wrapText="1"/>
    </xf>
    <xf numFmtId="9" fontId="93" fillId="33" borderId="11" xfId="0" applyNumberFormat="1" applyFont="1" applyFill="1" applyBorder="1" applyAlignment="1">
      <alignment horizontal="center" vertical="center"/>
    </xf>
    <xf numFmtId="9" fontId="93" fillId="33" borderId="13" xfId="0" applyNumberFormat="1" applyFont="1" applyFill="1" applyBorder="1" applyAlignment="1">
      <alignment horizontal="center" vertical="center"/>
    </xf>
    <xf numFmtId="9" fontId="22" fillId="33" borderId="10" xfId="0" applyNumberFormat="1" applyFont="1" applyFill="1" applyBorder="1" applyAlignment="1">
      <alignment horizontal="center" vertical="center"/>
    </xf>
    <xf numFmtId="9" fontId="22" fillId="33" borderId="13" xfId="0" applyNumberFormat="1" applyFont="1" applyFill="1" applyBorder="1" applyAlignment="1">
      <alignment horizontal="center" vertical="center"/>
    </xf>
    <xf numFmtId="0" fontId="22" fillId="33" borderId="10" xfId="0" applyFont="1" applyFill="1" applyBorder="1" applyAlignment="1">
      <alignment horizontal="center" vertical="center"/>
    </xf>
    <xf numFmtId="0" fontId="22" fillId="33" borderId="11" xfId="0" applyFont="1" applyFill="1" applyBorder="1" applyAlignment="1">
      <alignment horizontal="center" vertical="center"/>
    </xf>
    <xf numFmtId="0" fontId="22" fillId="33" borderId="13" xfId="0" applyFont="1" applyFill="1" applyBorder="1" applyAlignment="1">
      <alignment horizontal="center" vertical="center"/>
    </xf>
    <xf numFmtId="0" fontId="20" fillId="33" borderId="10" xfId="0" applyFont="1" applyFill="1" applyBorder="1" applyAlignment="1">
      <alignment horizontal="center" vertical="center" wrapText="1"/>
    </xf>
    <xf numFmtId="0" fontId="20" fillId="33" borderId="11" xfId="0" applyFont="1" applyFill="1" applyBorder="1" applyAlignment="1">
      <alignment horizontal="center" vertical="center" wrapText="1"/>
    </xf>
    <xf numFmtId="0" fontId="20" fillId="33" borderId="13" xfId="0" applyFont="1" applyFill="1" applyBorder="1" applyAlignment="1">
      <alignment horizontal="center" vertical="center" wrapText="1"/>
    </xf>
    <xf numFmtId="9" fontId="22" fillId="33" borderId="11" xfId="0" applyNumberFormat="1" applyFont="1" applyFill="1" applyBorder="1" applyAlignment="1">
      <alignment horizontal="center" vertical="center"/>
    </xf>
    <xf numFmtId="9" fontId="22" fillId="33" borderId="10" xfId="0" applyNumberFormat="1" applyFont="1" applyFill="1" applyBorder="1" applyAlignment="1">
      <alignment horizontal="center" vertical="center" wrapText="1"/>
    </xf>
    <xf numFmtId="0" fontId="56" fillId="33" borderId="10" xfId="0" applyFont="1" applyFill="1" applyBorder="1" applyAlignment="1">
      <alignment horizontal="center" vertical="center"/>
    </xf>
    <xf numFmtId="0" fontId="56" fillId="33" borderId="11" xfId="0" applyFont="1" applyFill="1" applyBorder="1" applyAlignment="1">
      <alignment horizontal="center" vertical="center"/>
    </xf>
    <xf numFmtId="0" fontId="56" fillId="33" borderId="13" xfId="0" applyFont="1" applyFill="1" applyBorder="1" applyAlignment="1">
      <alignment horizontal="center" vertical="center"/>
    </xf>
    <xf numFmtId="9" fontId="22" fillId="33" borderId="30" xfId="0" applyNumberFormat="1" applyFont="1" applyFill="1" applyBorder="1" applyAlignment="1">
      <alignment horizontal="center" vertical="center"/>
    </xf>
    <xf numFmtId="0" fontId="22" fillId="33" borderId="20" xfId="0" applyFont="1" applyFill="1" applyBorder="1" applyAlignment="1">
      <alignment horizontal="center" vertical="center"/>
    </xf>
    <xf numFmtId="0" fontId="22" fillId="33" borderId="12" xfId="0" applyFont="1" applyFill="1" applyBorder="1" applyAlignment="1">
      <alignment horizontal="center" vertical="center"/>
    </xf>
    <xf numFmtId="0" fontId="22" fillId="33" borderId="14" xfId="0" applyFont="1" applyFill="1" applyBorder="1" applyAlignment="1">
      <alignment horizontal="center" vertical="center"/>
    </xf>
    <xf numFmtId="9" fontId="93" fillId="33" borderId="10" xfId="0" applyNumberFormat="1" applyFont="1" applyFill="1" applyBorder="1" applyAlignment="1">
      <alignment horizontal="center" vertical="center"/>
    </xf>
    <xf numFmtId="0" fontId="28" fillId="33" borderId="0" xfId="0" applyFont="1" applyFill="1" applyBorder="1" applyAlignment="1">
      <alignment horizontal="center" vertical="center" wrapText="1"/>
    </xf>
    <xf numFmtId="0" fontId="28" fillId="33" borderId="16" xfId="0" applyFont="1" applyFill="1" applyBorder="1" applyAlignment="1">
      <alignment horizontal="center" vertical="center" wrapText="1"/>
    </xf>
    <xf numFmtId="0" fontId="0" fillId="0" borderId="0" xfId="0" applyNumberFormat="1"/>
    <xf numFmtId="0" fontId="127" fillId="0" borderId="18" xfId="0" applyFont="1" applyFill="1" applyBorder="1" applyAlignment="1">
      <alignment horizontal="left" vertical="center" wrapText="1"/>
    </xf>
    <xf numFmtId="0" fontId="126" fillId="0" borderId="10" xfId="0" applyFont="1" applyFill="1" applyBorder="1" applyAlignment="1">
      <alignment horizontal="center" vertical="center"/>
    </xf>
    <xf numFmtId="0" fontId="126" fillId="0" borderId="11" xfId="0" applyFont="1" applyFill="1" applyBorder="1" applyAlignment="1">
      <alignment horizontal="center" vertical="center"/>
    </xf>
    <xf numFmtId="0" fontId="126" fillId="0" borderId="13" xfId="0" applyFont="1" applyFill="1" applyBorder="1" applyAlignment="1">
      <alignment horizontal="center" vertical="center"/>
    </xf>
    <xf numFmtId="0" fontId="127" fillId="33" borderId="91" xfId="0" applyNumberFormat="1" applyFont="1" applyFill="1" applyBorder="1" applyAlignment="1">
      <alignment horizontal="center" vertical="center"/>
    </xf>
    <xf numFmtId="0" fontId="127" fillId="33" borderId="92" xfId="0" applyNumberFormat="1" applyFont="1" applyFill="1" applyBorder="1" applyAlignment="1">
      <alignment horizontal="center" vertical="center"/>
    </xf>
    <xf numFmtId="0" fontId="127" fillId="33" borderId="93" xfId="0" applyNumberFormat="1" applyFont="1" applyFill="1" applyBorder="1" applyAlignment="1">
      <alignment horizontal="center" vertical="center"/>
    </xf>
    <xf numFmtId="0" fontId="127" fillId="0" borderId="10" xfId="0" applyFont="1" applyFill="1" applyBorder="1" applyAlignment="1">
      <alignment horizontal="left" vertical="center" wrapText="1"/>
    </xf>
    <xf numFmtId="0" fontId="18" fillId="33" borderId="10" xfId="0" applyFont="1" applyFill="1" applyBorder="1" applyAlignment="1">
      <alignment horizontal="left" vertical="center" wrapText="1"/>
    </xf>
    <xf numFmtId="0" fontId="18" fillId="33" borderId="11" xfId="0" applyFont="1" applyFill="1" applyBorder="1" applyAlignment="1">
      <alignment horizontal="left" vertical="center" wrapText="1"/>
    </xf>
    <xf numFmtId="0" fontId="18" fillId="33" borderId="13" xfId="0" applyFont="1" applyFill="1" applyBorder="1" applyAlignment="1">
      <alignment horizontal="left" vertical="center" wrapText="1"/>
    </xf>
    <xf numFmtId="0" fontId="128" fillId="0" borderId="0" xfId="0" applyFont="1" applyFill="1" applyBorder="1" applyAlignment="1">
      <alignment vertical="top" wrapText="1"/>
    </xf>
    <xf numFmtId="0" fontId="129" fillId="0" borderId="94" xfId="0" applyNumberFormat="1" applyFont="1" applyFill="1" applyBorder="1" applyAlignment="1">
      <alignment vertical="top" wrapText="1"/>
    </xf>
    <xf numFmtId="0" fontId="129" fillId="0" borderId="95" xfId="0" applyFont="1" applyFill="1" applyBorder="1" applyAlignment="1">
      <alignment horizontal="center" vertical="top" wrapText="1"/>
    </xf>
    <xf numFmtId="0" fontId="129" fillId="0" borderId="96" xfId="0" applyFont="1" applyFill="1" applyBorder="1" applyAlignment="1">
      <alignment horizontal="center" vertical="top" wrapText="1"/>
    </xf>
    <xf numFmtId="0" fontId="18" fillId="33" borderId="15" xfId="0" applyNumberFormat="1" applyFont="1" applyFill="1" applyBorder="1" applyAlignment="1">
      <alignment horizontal="center" vertical="center" wrapText="1"/>
    </xf>
    <xf numFmtId="49" fontId="18" fillId="33" borderId="15" xfId="0" applyNumberFormat="1" applyFont="1" applyFill="1" applyBorder="1" applyAlignment="1">
      <alignment horizontal="center" vertical="center" wrapText="1"/>
    </xf>
    <xf numFmtId="0" fontId="127" fillId="0" borderId="0" xfId="0" applyFont="1" applyFill="1" applyBorder="1" applyAlignment="1">
      <alignment horizontal="left" vertical="center" wrapText="1"/>
    </xf>
    <xf numFmtId="0" fontId="18" fillId="33" borderId="0" xfId="0" applyNumberFormat="1" applyFont="1" applyFill="1" applyBorder="1" applyAlignment="1">
      <alignment horizontal="center" vertical="center" wrapText="1"/>
    </xf>
    <xf numFmtId="0" fontId="18" fillId="33" borderId="0" xfId="0" applyFont="1" applyFill="1" applyBorder="1" applyAlignment="1">
      <alignment horizontal="center" vertical="center" wrapText="1"/>
    </xf>
    <xf numFmtId="0" fontId="130" fillId="0" borderId="0" xfId="0" applyFont="1" applyAlignment="1">
      <alignment horizontal="center"/>
    </xf>
  </cellXfs>
  <cellStyles count="6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2" xfId="53"/>
    <cellStyle name="Comma 2" xfId="51"/>
    <cellStyle name="Comma 3" xfId="57"/>
    <cellStyle name="Comma 4" xfId="6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cellStyle name="Normal 3" xfId="44"/>
    <cellStyle name="Normal 3 2" xfId="58"/>
    <cellStyle name="Normal 3 3" xfId="64"/>
    <cellStyle name="Normal 3 4" xfId="61"/>
    <cellStyle name="Normal 4" xfId="45"/>
    <cellStyle name="Normal 4 2" xfId="54"/>
    <cellStyle name="Normal 4 2 2" xfId="62"/>
    <cellStyle name="Normal 4 3" xfId="49"/>
    <cellStyle name="Normal 5" xfId="46"/>
    <cellStyle name="Normal 5 2" xfId="50"/>
    <cellStyle name="Normal 5 4" xfId="52"/>
    <cellStyle name="Normal 6" xfId="55"/>
    <cellStyle name="Normal 7" xfId="59"/>
    <cellStyle name="Normal_Formati_permbledhese_Investimet 2007" xfId="48"/>
    <cellStyle name="Normal_Udhezimi-Tabelat" xfId="56"/>
    <cellStyle name="Note" xfId="15" builtinId="10" customBuiltin="1"/>
    <cellStyle name="Output" xfId="10" builtinId="21" customBuiltin="1"/>
    <cellStyle name="Percent" xfId="43" builtinId="5"/>
    <cellStyle name="Percent 2" xfId="47"/>
    <cellStyle name="Percent 3" xfId="60"/>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sharedStrings" Target="sharedStrings.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DATA\O2\ALB\Exchange%20rate\alb%20Ex%20rate%20and%20reserves%202004%20to%202005%20c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EUR\Moldova\FPmodel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EUR\WINDOWS\TEMP\GeoBop0900_BseLin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EUR\DATA\Rwanda\Bref1098\RWBOP9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ALB\FIS\alfis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SWN06p\wrs2\eur\system\WRSTA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GWN03P\EUR\indo\Indonesia\Real\indo-jan\medium-term\mission\Indonesia\Real\IScalc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EUR\WIN\TEMP\fiscal%201229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JANUARY\september\data\BOPoctober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EUR\Documents%20and%20Settings\Ivladkovahollar\My%20Local%20Documents\infl_9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EUR\DATA\US\GEO\REP\Geored99\geored99_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EUR\DATA\O2\ALB\Exchange%20rate\alb%20Ex%20rate%20and%20reserves%202004%20to%202005%20c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int.imf.org/depts/res/weo/GEE/current/G9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EUR\Documents%20and%20Settings\MEDWARDS\Local%20Settings\Temporary%20Internet%20Files\OLK9\wrs914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albania\data\gov.grants&amp;loan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EUR\WIN\TEMP\may\russi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EUR\DATA\O2\ALB\BOP\AL%20BO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EUR\TEMP\BOP97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EUR\DATA\O1\ALB\REAL\AL%20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Documents%20and%20Settings\CSONG\Local%20Settings\Temporary%20Internet%20Files\OLK3\BOPmd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EUR\TEMP\DEBT97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mf1s\vol1\data\wrs\eu2\system2000\WRST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2\EUR\My%20Documents\Albania\Monpol\AL%20MONETARY%20PROJECTIONS_Apr-1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y_data\Redi\redi\2005\2005%20buletini%20Korrik%202006\Sample%20Buletini%202005%20Prill_20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My_data\Redi\redi\2007\File-i%20i%20punes\buletini%20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2\EUR\WINDOWS\TEMP\GeoBop0900_BseLin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2\EUR\DATA\O2\ALB\MON\Archive\ALB-Monetar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2\TGSI\DATA\SEN\Current\Framework%20WEO%20june%202003\SNFIS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2\EUR\000\RWA\AAA\Frame\RwHu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2\EUR\DATA\US\GEO\MON\GEOINT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l"/>
      <sheetName val="BOP"/>
      <sheetName val="Public"/>
      <sheetName val="Monetary"/>
      <sheetName val="Interaction"/>
      <sheetName val="SimInp1"/>
      <sheetName val="SimInp2"/>
      <sheetName val="SimOut1"/>
      <sheetName val="SimOut2"/>
      <sheetName val="SimOut3"/>
      <sheetName val="SimOut4"/>
      <sheetName val="SimOut5"/>
      <sheetName val="SimOut6"/>
      <sheetName val="SimOut7"/>
      <sheetName val="SimBase1"/>
      <sheetName val="SimBase2"/>
      <sheetName val="SimBase3"/>
      <sheetName val="SimBase4"/>
      <sheetName val="SimBase5"/>
      <sheetName val="SimBase6"/>
      <sheetName val="Model"/>
      <sheetName val="Model2"/>
      <sheetName val="PE"/>
      <sheetName val="ModDef"/>
      <sheetName val="Chart1"/>
      <sheetName val="Chart2"/>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1">
          <cell r="A1" t="str">
            <v>Table 1.  Moldova:  Input for Simulation of Financial Programming Model</v>
          </cell>
        </row>
        <row r="2">
          <cell r="A2" t="str">
            <v>(In millions of Lei, unless otherwise specified)</v>
          </cell>
        </row>
        <row r="5">
          <cell r="B5" t="str">
            <v>Name</v>
          </cell>
          <cell r="C5" t="str">
            <v>Status 1/</v>
          </cell>
          <cell r="D5">
            <v>1996</v>
          </cell>
          <cell r="E5">
            <v>1997</v>
          </cell>
          <cell r="F5">
            <v>1998</v>
          </cell>
          <cell r="G5">
            <v>1999</v>
          </cell>
          <cell r="H5">
            <v>2000</v>
          </cell>
          <cell r="I5">
            <v>2001</v>
          </cell>
          <cell r="J5">
            <v>2002</v>
          </cell>
          <cell r="K5">
            <v>2003</v>
          </cell>
          <cell r="L5">
            <v>2004</v>
          </cell>
        </row>
        <row r="8">
          <cell r="A8" t="str">
            <v>Real Sector:</v>
          </cell>
        </row>
        <row r="10">
          <cell r="A10" t="str">
            <v>Total resources</v>
          </cell>
          <cell r="C10" t="str">
            <v>END</v>
          </cell>
          <cell r="E10">
            <v>16728.952043956888</v>
          </cell>
          <cell r="F10">
            <v>16752.595008888773</v>
          </cell>
        </row>
        <row r="11">
          <cell r="A11" t="str">
            <v xml:space="preserve">   Gross domestic product </v>
          </cell>
          <cell r="B11" t="str">
            <v>Q</v>
          </cell>
          <cell r="C11" t="str">
            <v>END</v>
          </cell>
          <cell r="E11">
            <v>10118.517443956885</v>
          </cell>
          <cell r="F11">
            <v>10121.128308888774</v>
          </cell>
        </row>
        <row r="12">
          <cell r="A12" t="str">
            <v xml:space="preserve">   Imports of goods and services</v>
          </cell>
          <cell r="B12" t="str">
            <v>M</v>
          </cell>
          <cell r="C12" t="str">
            <v>END</v>
          </cell>
          <cell r="E12">
            <v>6610.4346000000005</v>
          </cell>
          <cell r="F12">
            <v>6631.4666999999999</v>
          </cell>
        </row>
        <row r="13">
          <cell r="A13" t="str">
            <v>Total expenditures</v>
          </cell>
          <cell r="C13" t="str">
            <v>END</v>
          </cell>
          <cell r="E13">
            <v>16728.952043956888</v>
          </cell>
          <cell r="F13">
            <v>16752.595008888773</v>
          </cell>
        </row>
        <row r="14">
          <cell r="A14" t="str">
            <v xml:space="preserve">   Private consumption </v>
          </cell>
          <cell r="B14" t="str">
            <v>CP</v>
          </cell>
          <cell r="C14" t="str">
            <v>END</v>
          </cell>
          <cell r="E14">
            <v>6243.0685354465459</v>
          </cell>
          <cell r="F14">
            <v>6879.992387598686</v>
          </cell>
        </row>
        <row r="15">
          <cell r="A15" t="str">
            <v xml:space="preserve">   Public consumption</v>
          </cell>
          <cell r="B15" t="str">
            <v>CG</v>
          </cell>
          <cell r="C15" t="str">
            <v>END</v>
          </cell>
          <cell r="E15">
            <v>2664</v>
          </cell>
          <cell r="F15">
            <v>2288</v>
          </cell>
        </row>
        <row r="16">
          <cell r="A16" t="str">
            <v xml:space="preserve">   Private investment</v>
          </cell>
          <cell r="B16" t="str">
            <v>IP</v>
          </cell>
          <cell r="C16" t="str">
            <v>END</v>
          </cell>
          <cell r="E16">
            <v>2418.7003085103406</v>
          </cell>
          <cell r="F16">
            <v>2830.7592212900868</v>
          </cell>
        </row>
        <row r="17">
          <cell r="A17" t="str">
            <v xml:space="preserve">   Public investment</v>
          </cell>
          <cell r="B17" t="str">
            <v>IG</v>
          </cell>
          <cell r="C17" t="str">
            <v>END</v>
          </cell>
          <cell r="E17">
            <v>234.2</v>
          </cell>
          <cell r="F17">
            <v>206</v>
          </cell>
        </row>
        <row r="18">
          <cell r="A18" t="str">
            <v xml:space="preserve">   Changes in inventories  2/  5/</v>
          </cell>
          <cell r="B18" t="str">
            <v>IS</v>
          </cell>
          <cell r="C18" t="str">
            <v>EXOG</v>
          </cell>
          <cell r="E18">
            <v>438.75000000000006</v>
          </cell>
          <cell r="F18">
            <v>450.15750000000008</v>
          </cell>
          <cell r="G18">
            <v>450.15750000000008</v>
          </cell>
          <cell r="H18">
            <v>450.15750000000008</v>
          </cell>
          <cell r="I18">
            <v>450.15750000000008</v>
          </cell>
          <cell r="J18">
            <v>450.15750000000008</v>
          </cell>
          <cell r="K18">
            <v>450.15750000000008</v>
          </cell>
          <cell r="L18">
            <v>450.15750000000008</v>
          </cell>
        </row>
        <row r="19">
          <cell r="A19" t="str">
            <v xml:space="preserve">   Export of goods and services</v>
          </cell>
          <cell r="B19" t="str">
            <v>X</v>
          </cell>
          <cell r="C19" t="str">
            <v>END</v>
          </cell>
          <cell r="E19">
            <v>4730.2332000000006</v>
          </cell>
          <cell r="F19">
            <v>4097.6858999999995</v>
          </cell>
        </row>
        <row r="21">
          <cell r="A21" t="str">
            <v>Memorandum items:</v>
          </cell>
        </row>
        <row r="22">
          <cell r="A22" t="str">
            <v>National disposable income</v>
          </cell>
          <cell r="B22" t="str">
            <v>YD</v>
          </cell>
          <cell r="C22" t="str">
            <v>END</v>
          </cell>
          <cell r="E22">
            <v>10759.403843956885</v>
          </cell>
          <cell r="F22">
            <v>10862.779008888774</v>
          </cell>
        </row>
        <row r="23">
          <cell r="A23" t="str">
            <v>Private disposable income</v>
          </cell>
          <cell r="B23" t="str">
            <v>YDP</v>
          </cell>
          <cell r="C23" t="str">
            <v>END</v>
          </cell>
          <cell r="E23">
            <v>8145.4038439568849</v>
          </cell>
          <cell r="F23">
            <v>8217.7790088887741</v>
          </cell>
        </row>
        <row r="24">
          <cell r="A24" t="str">
            <v>Growth of real export of goods and services</v>
          </cell>
          <cell r="B24" t="str">
            <v>ZX</v>
          </cell>
          <cell r="C24" t="str">
            <v>END</v>
          </cell>
          <cell r="E24">
            <v>6.8426197458455684E-2</v>
          </cell>
          <cell r="F24">
            <v>-0.26644936846219303</v>
          </cell>
          <cell r="G24">
            <v>-0.32524229057870202</v>
          </cell>
          <cell r="H24">
            <v>9.5520563754657228E-2</v>
          </cell>
          <cell r="I24">
            <v>8.4970389010702294E-2</v>
          </cell>
          <cell r="J24">
            <v>0.10715030227225351</v>
          </cell>
          <cell r="K24">
            <v>0.11692786715101189</v>
          </cell>
          <cell r="L24">
            <v>0.11692786715101189</v>
          </cell>
        </row>
        <row r="25">
          <cell r="A25" t="str">
            <v>Growth of real GDP, short-term</v>
          </cell>
          <cell r="B25" t="str">
            <v>ZQ</v>
          </cell>
          <cell r="C25" t="str">
            <v>END</v>
          </cell>
          <cell r="E25">
            <v>1.3283464188091738E-2</v>
          </cell>
          <cell r="F25">
            <v>-8.6150024392002547E-2</v>
          </cell>
        </row>
        <row r="26">
          <cell r="A26" t="str">
            <v>Growth of real GDP, long-term</v>
          </cell>
          <cell r="B26" t="str">
            <v>ZQL</v>
          </cell>
          <cell r="C26" t="str">
            <v>EXOG</v>
          </cell>
          <cell r="E26">
            <v>0</v>
          </cell>
          <cell r="F26">
            <v>0</v>
          </cell>
          <cell r="G26">
            <v>-1.4999999999999999E-2</v>
          </cell>
          <cell r="H26">
            <v>-0.01</v>
          </cell>
          <cell r="I26">
            <v>0</v>
          </cell>
          <cell r="J26">
            <v>0.01</v>
          </cell>
          <cell r="K26">
            <v>0.02</v>
          </cell>
          <cell r="L26">
            <v>0.05</v>
          </cell>
        </row>
        <row r="27">
          <cell r="A27" t="str">
            <v>Growth of total factor productivity</v>
          </cell>
          <cell r="B27" t="str">
            <v>ZQT</v>
          </cell>
          <cell r="C27" t="str">
            <v>EXOG</v>
          </cell>
          <cell r="E27">
            <v>0</v>
          </cell>
          <cell r="F27">
            <v>0</v>
          </cell>
          <cell r="G27">
            <v>0</v>
          </cell>
          <cell r="H27">
            <v>5.0000000000000001E-3</v>
          </cell>
          <cell r="I27">
            <v>0.01</v>
          </cell>
          <cell r="J27">
            <v>1.4999999999999999E-2</v>
          </cell>
          <cell r="K27">
            <v>0.02</v>
          </cell>
          <cell r="L27">
            <v>0.02</v>
          </cell>
        </row>
        <row r="28">
          <cell r="A28" t="str">
            <v>Maximum sustainable GDP growth</v>
          </cell>
          <cell r="C28" t="str">
            <v>END</v>
          </cell>
          <cell r="E28">
            <v>1.4999999999999999E-2</v>
          </cell>
          <cell r="F28">
            <v>1.4999999999999999E-2</v>
          </cell>
          <cell r="G28">
            <v>1.4999999999999999E-2</v>
          </cell>
          <cell r="H28">
            <v>2.3333333333333331E-2</v>
          </cell>
          <cell r="I28">
            <v>3.1666666666666669E-2</v>
          </cell>
          <cell r="J28">
            <v>0.04</v>
          </cell>
          <cell r="K28">
            <v>4.8333333333333332E-2</v>
          </cell>
          <cell r="L28">
            <v>4.8333333333333332E-2</v>
          </cell>
        </row>
        <row r="29">
          <cell r="A29" t="str">
            <v>Growth of world real GDP</v>
          </cell>
          <cell r="B29" t="str">
            <v>ZQW</v>
          </cell>
          <cell r="C29" t="str">
            <v>EXOG</v>
          </cell>
          <cell r="G29">
            <v>0.02</v>
          </cell>
          <cell r="H29">
            <v>0.02</v>
          </cell>
          <cell r="I29">
            <v>0.02</v>
          </cell>
          <cell r="J29">
            <v>0.02</v>
          </cell>
          <cell r="K29">
            <v>0.02</v>
          </cell>
          <cell r="L29">
            <v>0.02</v>
          </cell>
        </row>
        <row r="31">
          <cell r="A31" t="str">
            <v>External Sector:</v>
          </cell>
        </row>
        <row r="33">
          <cell r="A33" t="str">
            <v xml:space="preserve">Current account </v>
          </cell>
          <cell r="B33" t="str">
            <v>CAB</v>
          </cell>
          <cell r="C33" t="str">
            <v>END</v>
          </cell>
          <cell r="E33">
            <v>-1059.0643316612591</v>
          </cell>
          <cell r="F33">
            <v>-1514.5852682364416</v>
          </cell>
        </row>
        <row r="34">
          <cell r="A34" t="str">
            <v xml:space="preserve">   Export of goods services</v>
          </cell>
          <cell r="B34" t="str">
            <v>X</v>
          </cell>
          <cell r="C34" t="str">
            <v>END</v>
          </cell>
          <cell r="E34">
            <v>4730.2332000000006</v>
          </cell>
          <cell r="F34">
            <v>4097.6858999999995</v>
          </cell>
        </row>
        <row r="35">
          <cell r="A35" t="str">
            <v xml:space="preserve">   Imports of goods and services</v>
          </cell>
          <cell r="B35" t="str">
            <v>-M</v>
          </cell>
          <cell r="C35" t="str">
            <v>END</v>
          </cell>
          <cell r="E35">
            <v>-6610.4346000000005</v>
          </cell>
          <cell r="F35">
            <v>-6631.4666999999999</v>
          </cell>
        </row>
        <row r="36">
          <cell r="A36" t="str">
            <v xml:space="preserve">   Net income  3/</v>
          </cell>
          <cell r="B36" t="str">
            <v>FS</v>
          </cell>
          <cell r="C36" t="str">
            <v>EXOG</v>
          </cell>
          <cell r="E36">
            <v>287.73359999999997</v>
          </cell>
          <cell r="F36">
            <v>217.86090000000007</v>
          </cell>
          <cell r="G36">
            <v>338.18486219480872</v>
          </cell>
          <cell r="H36">
            <v>202.15325673104908</v>
          </cell>
          <cell r="I36">
            <v>217.00227489751421</v>
          </cell>
          <cell r="J36">
            <v>222.25156965539813</v>
          </cell>
          <cell r="K36">
            <v>234.18254593236708</v>
          </cell>
          <cell r="L36">
            <v>234.18254593236708</v>
          </cell>
        </row>
        <row r="37">
          <cell r="A37" t="str">
            <v xml:space="preserve">    Of which: Public sector interest due</v>
          </cell>
          <cell r="B37" t="str">
            <v>IFG</v>
          </cell>
          <cell r="C37" t="str">
            <v>EXOG</v>
          </cell>
          <cell r="E37">
            <v>180.2506683387407</v>
          </cell>
          <cell r="F37">
            <v>277.5448317635587</v>
          </cell>
          <cell r="G37">
            <v>251.90442088886221</v>
          </cell>
          <cell r="H37">
            <v>299.2065134832892</v>
          </cell>
          <cell r="I37">
            <v>331.28277115964607</v>
          </cell>
          <cell r="J37">
            <v>321.96755774764222</v>
          </cell>
          <cell r="K37">
            <v>298.47920291630862</v>
          </cell>
          <cell r="L37">
            <v>293.37814907804432</v>
          </cell>
        </row>
        <row r="38">
          <cell r="A38" t="str">
            <v xml:space="preserve">   Foreign grants  3/</v>
          </cell>
          <cell r="B38" t="str">
            <v>G</v>
          </cell>
          <cell r="C38" t="str">
            <v>EXOG</v>
          </cell>
          <cell r="E38">
            <v>353.15280000000001</v>
          </cell>
          <cell r="F38">
            <v>523.78980000000001</v>
          </cell>
          <cell r="G38">
            <v>506.39100000000008</v>
          </cell>
          <cell r="H38">
            <v>579.96</v>
          </cell>
          <cell r="I38">
            <v>510.15000000000003</v>
          </cell>
          <cell r="J38">
            <v>499.41000000000008</v>
          </cell>
          <cell r="K38">
            <v>488.67</v>
          </cell>
          <cell r="L38">
            <v>488.67</v>
          </cell>
        </row>
        <row r="39">
          <cell r="A39" t="str">
            <v>Capital and finacial account</v>
          </cell>
          <cell r="C39" t="str">
            <v>EXOG</v>
          </cell>
          <cell r="E39">
            <v>1297.2715316612591</v>
          </cell>
          <cell r="F39">
            <v>302.01190168882636</v>
          </cell>
          <cell r="G39">
            <v>757.14622394243213</v>
          </cell>
          <cell r="H39">
            <v>737.98592831972951</v>
          </cell>
          <cell r="I39">
            <v>761.65677314887773</v>
          </cell>
          <cell r="J39">
            <v>828.56203930673598</v>
          </cell>
          <cell r="K39">
            <v>861.82643282404342</v>
          </cell>
          <cell r="L39">
            <v>861.82643282404342</v>
          </cell>
        </row>
        <row r="40">
          <cell r="A40" t="str">
            <v xml:space="preserve">   Public financing  3/</v>
          </cell>
          <cell r="B40" t="str">
            <v>CFCG</v>
          </cell>
          <cell r="C40" t="str">
            <v>EXOG</v>
          </cell>
          <cell r="E40">
            <v>268.2493316612593</v>
          </cell>
          <cell r="F40">
            <v>-404.5448317635587</v>
          </cell>
          <cell r="G40">
            <v>115.62987123774747</v>
          </cell>
          <cell r="H40">
            <v>205.75077893389206</v>
          </cell>
          <cell r="I40">
            <v>107.34445749314727</v>
          </cell>
          <cell r="J40">
            <v>69.870952027308775</v>
          </cell>
          <cell r="K40">
            <v>64.912196744700168</v>
          </cell>
          <cell r="L40">
            <v>64.912196744700168</v>
          </cell>
        </row>
        <row r="41">
          <cell r="A41" t="str">
            <v xml:space="preserve">   Central bank financing  3/</v>
          </cell>
          <cell r="B41" t="str">
            <v>CFCCB</v>
          </cell>
          <cell r="C41" t="str">
            <v>EXOG</v>
          </cell>
          <cell r="E41">
            <v>0</v>
          </cell>
          <cell r="F41">
            <v>0</v>
          </cell>
          <cell r="G41">
            <v>0</v>
          </cell>
          <cell r="H41">
            <v>0</v>
          </cell>
          <cell r="I41">
            <v>0</v>
          </cell>
          <cell r="J41">
            <v>0</v>
          </cell>
          <cell r="K41">
            <v>0</v>
          </cell>
          <cell r="L41">
            <v>0</v>
          </cell>
        </row>
        <row r="42">
          <cell r="A42" t="str">
            <v xml:space="preserve">   Private financing and other 3/</v>
          </cell>
          <cell r="B42" t="str">
            <v>CFCP</v>
          </cell>
          <cell r="C42" t="str">
            <v>EXOG</v>
          </cell>
          <cell r="E42">
            <v>1029.0221999999999</v>
          </cell>
          <cell r="F42">
            <v>706.55673345238506</v>
          </cell>
          <cell r="G42">
            <v>641.51635270468466</v>
          </cell>
          <cell r="H42">
            <v>532.23514938583742</v>
          </cell>
          <cell r="I42">
            <v>654.31231565573046</v>
          </cell>
          <cell r="J42">
            <v>758.69108727942717</v>
          </cell>
          <cell r="K42">
            <v>796.91423607934325</v>
          </cell>
          <cell r="L42">
            <v>796.91423607934325</v>
          </cell>
        </row>
        <row r="43">
          <cell r="A43" t="str">
            <v xml:space="preserve">Change in net international reserves </v>
          </cell>
          <cell r="B43" t="str">
            <v>CNIR</v>
          </cell>
          <cell r="C43" t="str">
            <v>END</v>
          </cell>
          <cell r="E43">
            <v>238.20719999999997</v>
          </cell>
          <cell r="F43">
            <v>-1212.5733665476153</v>
          </cell>
        </row>
        <row r="45">
          <cell r="A45" t="str">
            <v>Memorandum items:</v>
          </cell>
        </row>
        <row r="46">
          <cell r="A46" t="str">
            <v>Direct foreign financed project import  3/</v>
          </cell>
          <cell r="B46" t="str">
            <v>MP</v>
          </cell>
          <cell r="C46" t="str">
            <v>EXOG</v>
          </cell>
          <cell r="E46">
            <v>134.12466583062965</v>
          </cell>
          <cell r="F46">
            <v>392.84235000000001</v>
          </cell>
          <cell r="G46">
            <v>379.79325000000006</v>
          </cell>
          <cell r="H46">
            <v>434.97</v>
          </cell>
          <cell r="I46">
            <v>382.61250000000001</v>
          </cell>
          <cell r="J46">
            <v>374.55750000000006</v>
          </cell>
          <cell r="K46">
            <v>366.5025</v>
          </cell>
          <cell r="L46">
            <v>366.5025</v>
          </cell>
        </row>
        <row r="47">
          <cell r="A47" t="str">
            <v>Imports to be excluded for GIR in terms of imports 3/</v>
          </cell>
          <cell r="B47" t="str">
            <v>MEA</v>
          </cell>
          <cell r="C47" t="str">
            <v>EXOG</v>
          </cell>
          <cell r="E47">
            <v>0</v>
          </cell>
          <cell r="F47">
            <v>0</v>
          </cell>
          <cell r="G47">
            <v>0</v>
          </cell>
          <cell r="H47">
            <v>0</v>
          </cell>
          <cell r="I47">
            <v>0</v>
          </cell>
          <cell r="J47">
            <v>0</v>
          </cell>
          <cell r="K47">
            <v>0</v>
          </cell>
          <cell r="L47">
            <v>0</v>
          </cell>
        </row>
        <row r="49">
          <cell r="A49" t="str">
            <v>Public Sector:</v>
          </cell>
        </row>
        <row r="51">
          <cell r="A51" t="str">
            <v>Total revenue and grants</v>
          </cell>
          <cell r="B51" t="str">
            <v>RVN</v>
          </cell>
          <cell r="C51" t="str">
            <v>END</v>
          </cell>
          <cell r="E51">
            <v>2614</v>
          </cell>
          <cell r="F51">
            <v>2645</v>
          </cell>
        </row>
        <row r="52">
          <cell r="A52" t="str">
            <v xml:space="preserve">   Of which:  foreign grants  3/</v>
          </cell>
          <cell r="B52" t="str">
            <v>GG</v>
          </cell>
          <cell r="C52" t="str">
            <v>EXOG</v>
          </cell>
          <cell r="E52">
            <v>0</v>
          </cell>
          <cell r="F52">
            <v>0</v>
          </cell>
          <cell r="G52">
            <v>0</v>
          </cell>
          <cell r="H52">
            <v>0</v>
          </cell>
          <cell r="I52">
            <v>0</v>
          </cell>
          <cell r="J52">
            <v>0</v>
          </cell>
          <cell r="K52">
            <v>0</v>
          </cell>
          <cell r="L52">
            <v>0</v>
          </cell>
        </row>
        <row r="53">
          <cell r="A53" t="str">
            <v>Total expenditures</v>
          </cell>
          <cell r="C53" t="str">
            <v>END</v>
          </cell>
          <cell r="E53">
            <v>3305.2</v>
          </cell>
          <cell r="F53">
            <v>2945</v>
          </cell>
        </row>
        <row r="54">
          <cell r="A54" t="str">
            <v xml:space="preserve">   Consumption</v>
          </cell>
          <cell r="B54" t="str">
            <v>CG</v>
          </cell>
          <cell r="C54" t="str">
            <v>END</v>
          </cell>
          <cell r="E54">
            <v>2664</v>
          </cell>
          <cell r="F54">
            <v>2288</v>
          </cell>
        </row>
        <row r="55">
          <cell r="A55" t="str">
            <v xml:space="preserve">   Investment </v>
          </cell>
          <cell r="B55" t="str">
            <v>IG</v>
          </cell>
          <cell r="C55" t="str">
            <v>END</v>
          </cell>
          <cell r="E55">
            <v>234.2</v>
          </cell>
          <cell r="F55">
            <v>206</v>
          </cell>
        </row>
        <row r="56">
          <cell r="A56" t="str">
            <v xml:space="preserve">   Domestic interest payments </v>
          </cell>
          <cell r="B56" t="str">
            <v>INTGD</v>
          </cell>
          <cell r="C56" t="str">
            <v>EXOG</v>
          </cell>
          <cell r="E56">
            <v>212.5</v>
          </cell>
          <cell r="F56">
            <v>244</v>
          </cell>
          <cell r="G56">
            <v>256.2</v>
          </cell>
          <cell r="H56">
            <v>269.01</v>
          </cell>
          <cell r="I56">
            <v>282.46050000000002</v>
          </cell>
          <cell r="J56">
            <v>296.58352500000007</v>
          </cell>
          <cell r="K56">
            <v>311.41270125000005</v>
          </cell>
          <cell r="L56">
            <v>326.98333631250006</v>
          </cell>
        </row>
        <row r="57">
          <cell r="A57" t="str">
            <v xml:space="preserve">   Foreign interest payments  3/</v>
          </cell>
          <cell r="B57" t="str">
            <v>INTGF</v>
          </cell>
          <cell r="C57" t="str">
            <v>EXOG</v>
          </cell>
          <cell r="E57">
            <v>164.5</v>
          </cell>
          <cell r="F57">
            <v>177</v>
          </cell>
          <cell r="G57">
            <v>251.90442088886221</v>
          </cell>
          <cell r="H57">
            <v>299.2065134832892</v>
          </cell>
          <cell r="I57">
            <v>331.28277115964607</v>
          </cell>
          <cell r="J57">
            <v>321.96755774764222</v>
          </cell>
          <cell r="K57">
            <v>298.47920291630862</v>
          </cell>
          <cell r="L57">
            <v>293.37814907804432</v>
          </cell>
        </row>
        <row r="58">
          <cell r="A58" t="str">
            <v xml:space="preserve">   Net lending</v>
          </cell>
          <cell r="B58" t="str">
            <v>NL</v>
          </cell>
          <cell r="C58" t="str">
            <v>EXOG</v>
          </cell>
          <cell r="E58">
            <v>30</v>
          </cell>
          <cell r="F58">
            <v>30</v>
          </cell>
          <cell r="G58">
            <v>30</v>
          </cell>
          <cell r="H58">
            <v>30</v>
          </cell>
          <cell r="I58">
            <v>30</v>
          </cell>
          <cell r="J58">
            <v>30</v>
          </cell>
          <cell r="K58">
            <v>30</v>
          </cell>
          <cell r="L58">
            <v>30</v>
          </cell>
        </row>
        <row r="59">
          <cell r="A59" t="str">
            <v>Balance of the rest of public sector</v>
          </cell>
          <cell r="B59" t="str">
            <v>REST</v>
          </cell>
          <cell r="C59" t="str">
            <v>EXOG</v>
          </cell>
          <cell r="E59">
            <v>0.1999999999998181</v>
          </cell>
          <cell r="F59">
            <v>0</v>
          </cell>
          <cell r="G59">
            <v>0</v>
          </cell>
          <cell r="H59">
            <v>0</v>
          </cell>
          <cell r="I59">
            <v>0</v>
          </cell>
          <cell r="J59">
            <v>0</v>
          </cell>
          <cell r="K59">
            <v>0</v>
          </cell>
          <cell r="L59">
            <v>0</v>
          </cell>
        </row>
        <row r="61">
          <cell r="A61" t="str">
            <v>Overall balance (excl. foreign grants)</v>
          </cell>
          <cell r="C61" t="str">
            <v>END</v>
          </cell>
          <cell r="E61">
            <v>-691</v>
          </cell>
          <cell r="F61">
            <v>-300</v>
          </cell>
        </row>
        <row r="62">
          <cell r="A62" t="str">
            <v>Overall balance (incl. foreign grants)</v>
          </cell>
          <cell r="C62" t="str">
            <v>END</v>
          </cell>
          <cell r="E62">
            <v>-691</v>
          </cell>
          <cell r="F62">
            <v>-300</v>
          </cell>
        </row>
        <row r="64">
          <cell r="A64" t="str">
            <v>Total financing</v>
          </cell>
          <cell r="C64" t="str">
            <v>END</v>
          </cell>
          <cell r="E64">
            <v>691</v>
          </cell>
          <cell r="F64">
            <v>300</v>
          </cell>
        </row>
        <row r="65">
          <cell r="A65" t="str">
            <v xml:space="preserve">   Net foreign financing  3/</v>
          </cell>
          <cell r="B65" t="str">
            <v>CFCGC</v>
          </cell>
          <cell r="C65" t="str">
            <v>EXOG</v>
          </cell>
          <cell r="E65">
            <v>284</v>
          </cell>
          <cell r="F65">
            <v>-304</v>
          </cell>
          <cell r="G65">
            <v>115.62987123774747</v>
          </cell>
          <cell r="H65">
            <v>205.75077893389209</v>
          </cell>
          <cell r="I65">
            <v>107.34445749314727</v>
          </cell>
          <cell r="J65">
            <v>69.870952027308761</v>
          </cell>
          <cell r="K65">
            <v>64.912196744700168</v>
          </cell>
          <cell r="L65">
            <v>64.912196744700168</v>
          </cell>
        </row>
        <row r="66">
          <cell r="A66" t="str">
            <v xml:space="preserve">   Counterpart funds (-) 3/</v>
          </cell>
          <cell r="B66" t="str">
            <v>CDCGCBCF</v>
          </cell>
          <cell r="C66" t="str">
            <v>EXOG</v>
          </cell>
          <cell r="F66">
            <v>0</v>
          </cell>
          <cell r="G66">
            <v>0</v>
          </cell>
          <cell r="H66">
            <v>0</v>
          </cell>
          <cell r="I66">
            <v>0</v>
          </cell>
          <cell r="J66">
            <v>0</v>
          </cell>
          <cell r="K66">
            <v>0</v>
          </cell>
          <cell r="L66">
            <v>0</v>
          </cell>
        </row>
        <row r="67">
          <cell r="A67" t="str">
            <v xml:space="preserve">   Net domestic credit, central bank</v>
          </cell>
          <cell r="B67" t="str">
            <v>CDCGCB</v>
          </cell>
          <cell r="C67" t="str">
            <v>END</v>
          </cell>
          <cell r="E67">
            <v>142</v>
          </cell>
          <cell r="F67">
            <v>824</v>
          </cell>
          <cell r="G67">
            <v>0</v>
          </cell>
          <cell r="H67">
            <v>0</v>
          </cell>
          <cell r="I67">
            <v>0</v>
          </cell>
          <cell r="J67">
            <v>0</v>
          </cell>
          <cell r="K67">
            <v>0</v>
          </cell>
          <cell r="L67">
            <v>0</v>
          </cell>
        </row>
        <row r="68">
          <cell r="A68" t="str">
            <v xml:space="preserve">   Net domestic credit, banks</v>
          </cell>
          <cell r="B68" t="str">
            <v>CDCGB</v>
          </cell>
          <cell r="C68" t="str">
            <v>EXOG</v>
          </cell>
          <cell r="E68">
            <v>189</v>
          </cell>
          <cell r="F68">
            <v>-93</v>
          </cell>
          <cell r="G68">
            <v>0</v>
          </cell>
          <cell r="H68">
            <v>0</v>
          </cell>
          <cell r="I68">
            <v>0</v>
          </cell>
          <cell r="J68">
            <v>0</v>
          </cell>
          <cell r="K68">
            <v>0</v>
          </cell>
          <cell r="L68">
            <v>0</v>
          </cell>
        </row>
        <row r="69">
          <cell r="A69" t="str">
            <v xml:space="preserve">   Net domestic bonds and other</v>
          </cell>
          <cell r="B69" t="str">
            <v>CB</v>
          </cell>
          <cell r="C69" t="str">
            <v>END</v>
          </cell>
          <cell r="E69">
            <v>76</v>
          </cell>
          <cell r="F69">
            <v>-127</v>
          </cell>
        </row>
        <row r="71">
          <cell r="A71" t="str">
            <v>Memorandum items:</v>
          </cell>
        </row>
        <row r="72">
          <cell r="A72" t="str">
            <v>Overall balance (incl. Grants) in percent of GDP</v>
          </cell>
          <cell r="B72" t="str">
            <v>BALG_Q</v>
          </cell>
          <cell r="C72" t="str">
            <v>EXOG</v>
          </cell>
          <cell r="E72">
            <v>-6.8290636827699314E-2</v>
          </cell>
          <cell r="F72">
            <v>-2.9640964015496984E-2</v>
          </cell>
          <cell r="G72">
            <v>-0.03</v>
          </cell>
          <cell r="H72">
            <v>-2.5000000000000001E-2</v>
          </cell>
          <cell r="I72">
            <v>-0.02</v>
          </cell>
          <cell r="J72">
            <v>-1.4999999999999999E-2</v>
          </cell>
          <cell r="K72">
            <v>-0.01</v>
          </cell>
          <cell r="L72">
            <v>-0.01</v>
          </cell>
        </row>
        <row r="73">
          <cell r="A73" t="str">
            <v>Current consumption in percent of GDP</v>
          </cell>
          <cell r="B73" t="str">
            <v>CG_Q</v>
          </cell>
          <cell r="C73" t="str">
            <v>EXOG</v>
          </cell>
          <cell r="E73">
            <v>0.26327967656872786</v>
          </cell>
          <cell r="F73">
            <v>0.226061752224857</v>
          </cell>
          <cell r="G73">
            <v>0.226061752224857</v>
          </cell>
          <cell r="H73">
            <v>0.226061752224857</v>
          </cell>
          <cell r="I73">
            <v>0.226061752224857</v>
          </cell>
          <cell r="J73">
            <v>0.226061752224857</v>
          </cell>
          <cell r="K73">
            <v>0.226061752224857</v>
          </cell>
          <cell r="L73">
            <v>0.226061752224857</v>
          </cell>
        </row>
        <row r="74">
          <cell r="A74" t="str">
            <v>Investments in percent of GDP</v>
          </cell>
          <cell r="B74" t="str">
            <v>IG_Q</v>
          </cell>
          <cell r="C74" t="str">
            <v>EXOG</v>
          </cell>
          <cell r="E74">
            <v>2.3145683277926453E-2</v>
          </cell>
          <cell r="F74">
            <v>2.0353461957307931E-2</v>
          </cell>
          <cell r="G74">
            <v>2.0353461957307931E-2</v>
          </cell>
          <cell r="H74">
            <v>2.0353461957307931E-2</v>
          </cell>
          <cell r="I74">
            <v>2.0353461957307931E-2</v>
          </cell>
          <cell r="J74">
            <v>2.0353461957307931E-2</v>
          </cell>
          <cell r="K74">
            <v>2.0353461957307931E-2</v>
          </cell>
          <cell r="L74">
            <v>2.0353461957307931E-2</v>
          </cell>
        </row>
        <row r="75">
          <cell r="A75" t="str">
            <v>Current transfers in percent of GDP</v>
          </cell>
          <cell r="C75" t="str">
            <v>EXOG</v>
          </cell>
          <cell r="E75">
            <v>0.10446194374367319</v>
          </cell>
          <cell r="F75">
            <v>8.4970763511091355E-2</v>
          </cell>
          <cell r="G75">
            <v>8.4970763511091355E-2</v>
          </cell>
          <cell r="H75">
            <v>8.4970763511091355E-2</v>
          </cell>
          <cell r="I75">
            <v>8.4970763511091355E-2</v>
          </cell>
          <cell r="J75">
            <v>8.4970763511091355E-2</v>
          </cell>
          <cell r="K75">
            <v>8.4970763511091355E-2</v>
          </cell>
          <cell r="L75">
            <v>8.4970763511091355E-2</v>
          </cell>
        </row>
        <row r="77">
          <cell r="K77" t="str">
            <v>....table continues</v>
          </cell>
        </row>
        <row r="78">
          <cell r="A78" t="str">
            <v>Table 1.  Moldova:  Input for Simulation of Financial Programming Model (concluded)</v>
          </cell>
        </row>
        <row r="79">
          <cell r="A79" t="str">
            <v>(In millions of Lei, unless otherwise specified)</v>
          </cell>
        </row>
        <row r="82">
          <cell r="B82" t="str">
            <v>Name</v>
          </cell>
          <cell r="C82" t="str">
            <v>Status  1/</v>
          </cell>
          <cell r="D82">
            <v>1996</v>
          </cell>
          <cell r="E82">
            <v>1997</v>
          </cell>
          <cell r="F82">
            <v>1998</v>
          </cell>
          <cell r="G82">
            <v>1999</v>
          </cell>
          <cell r="H82">
            <v>2000</v>
          </cell>
          <cell r="I82">
            <v>2001</v>
          </cell>
          <cell r="J82">
            <v>2002</v>
          </cell>
          <cell r="K82">
            <v>2003</v>
          </cell>
          <cell r="L82">
            <v>2004</v>
          </cell>
        </row>
        <row r="85">
          <cell r="A85" t="str">
            <v>Banking Sector:</v>
          </cell>
        </row>
        <row r="87">
          <cell r="A87" t="str">
            <v>I.   Consolidated</v>
          </cell>
        </row>
        <row r="89">
          <cell r="A89" t="str">
            <v>Total assets</v>
          </cell>
          <cell r="C89" t="str">
            <v>NM</v>
          </cell>
          <cell r="D89">
            <v>1434.3385000000001</v>
          </cell>
          <cell r="E89">
            <v>1922.8</v>
          </cell>
          <cell r="F89">
            <v>1755.7</v>
          </cell>
        </row>
        <row r="90">
          <cell r="A90" t="str">
            <v xml:space="preserve">   Net foreign assets </v>
          </cell>
          <cell r="B90" t="str">
            <v>NFA</v>
          </cell>
          <cell r="C90" t="str">
            <v>NM</v>
          </cell>
          <cell r="D90">
            <v>270.98759999999993</v>
          </cell>
          <cell r="E90">
            <v>484.19113534500025</v>
          </cell>
          <cell r="F90">
            <v>-629.40000000000009</v>
          </cell>
        </row>
        <row r="91">
          <cell r="A91" t="str">
            <v xml:space="preserve">   Net domestic assets </v>
          </cell>
          <cell r="B91" t="str">
            <v>NDA</v>
          </cell>
          <cell r="C91" t="str">
            <v>NM</v>
          </cell>
          <cell r="D91">
            <v>1658</v>
          </cell>
          <cell r="E91">
            <v>1841</v>
          </cell>
          <cell r="F91">
            <v>1435</v>
          </cell>
        </row>
        <row r="92">
          <cell r="A92" t="str">
            <v xml:space="preserve">Total liabilities to private sector </v>
          </cell>
          <cell r="B92" t="str">
            <v>MQM</v>
          </cell>
          <cell r="C92" t="str">
            <v>NM</v>
          </cell>
          <cell r="D92">
            <v>1434.3385000000001</v>
          </cell>
          <cell r="E92">
            <v>1922.8</v>
          </cell>
          <cell r="F92">
            <v>1755.7</v>
          </cell>
        </row>
        <row r="93">
          <cell r="A93" t="str">
            <v xml:space="preserve">   Ruble Money</v>
          </cell>
          <cell r="B93" t="str">
            <v>M1</v>
          </cell>
          <cell r="C93" t="str">
            <v>END</v>
          </cell>
          <cell r="D93">
            <v>1292.4000000000001</v>
          </cell>
          <cell r="E93">
            <v>1739.7</v>
          </cell>
          <cell r="F93">
            <v>1357.9</v>
          </cell>
        </row>
        <row r="94">
          <cell r="A94" t="str">
            <v xml:space="preserve">      Currency outside banks</v>
          </cell>
          <cell r="B94" t="str">
            <v>HCOB</v>
          </cell>
          <cell r="C94" t="str">
            <v>NM</v>
          </cell>
          <cell r="D94">
            <v>731.06079999999997</v>
          </cell>
          <cell r="E94">
            <v>972.1</v>
          </cell>
          <cell r="F94">
            <v>855.3</v>
          </cell>
        </row>
        <row r="95">
          <cell r="A95" t="str">
            <v xml:space="preserve">      Deposits</v>
          </cell>
          <cell r="B95" t="str">
            <v>LCD</v>
          </cell>
          <cell r="C95" t="str">
            <v>NM</v>
          </cell>
          <cell r="D95">
            <v>561.33920000000012</v>
          </cell>
          <cell r="E95">
            <v>767.6</v>
          </cell>
          <cell r="F95">
            <v>502.60000000000014</v>
          </cell>
        </row>
        <row r="96">
          <cell r="A96" t="str">
            <v xml:space="preserve">   Foreign currency deposits and other</v>
          </cell>
          <cell r="B96" t="str">
            <v>FCD</v>
          </cell>
          <cell r="C96" t="str">
            <v>NM</v>
          </cell>
          <cell r="D96">
            <v>141.93849999999998</v>
          </cell>
          <cell r="E96">
            <v>183.09999999999991</v>
          </cell>
          <cell r="F96">
            <v>397.79999999999995</v>
          </cell>
        </row>
        <row r="98">
          <cell r="A98" t="str">
            <v>II.   Central bank</v>
          </cell>
        </row>
        <row r="100">
          <cell r="A100" t="str">
            <v>Total assets</v>
          </cell>
          <cell r="C100" t="str">
            <v>END</v>
          </cell>
          <cell r="D100">
            <v>854.35199999999998</v>
          </cell>
          <cell r="E100">
            <v>1122.6300000000001</v>
          </cell>
          <cell r="F100">
            <v>1060.3</v>
          </cell>
        </row>
        <row r="101">
          <cell r="A101" t="str">
            <v xml:space="preserve">   Net foreign assets</v>
          </cell>
          <cell r="B101" t="str">
            <v>NFACB</v>
          </cell>
          <cell r="C101" t="str">
            <v>END</v>
          </cell>
          <cell r="D101">
            <v>313.90000000000009</v>
          </cell>
          <cell r="E101">
            <v>618</v>
          </cell>
          <cell r="F101">
            <v>-304</v>
          </cell>
        </row>
        <row r="102">
          <cell r="A102" t="str">
            <v xml:space="preserve">      Net international reserves</v>
          </cell>
          <cell r="B102" t="str">
            <v>NIR</v>
          </cell>
          <cell r="C102" t="str">
            <v>END</v>
          </cell>
          <cell r="D102">
            <v>1458</v>
          </cell>
          <cell r="E102">
            <v>1704</v>
          </cell>
          <cell r="F102">
            <v>1164</v>
          </cell>
        </row>
        <row r="103">
          <cell r="A103" t="str">
            <v xml:space="preserve">         Gross international reserves</v>
          </cell>
          <cell r="B103" t="str">
            <v>GIR</v>
          </cell>
          <cell r="C103" t="str">
            <v>END</v>
          </cell>
          <cell r="D103">
            <v>1487</v>
          </cell>
          <cell r="E103">
            <v>1704</v>
          </cell>
          <cell r="F103">
            <v>1166</v>
          </cell>
        </row>
        <row r="104">
          <cell r="A104" t="str">
            <v xml:space="preserve">         Gross international liabilities  3/ </v>
          </cell>
          <cell r="B104" t="str">
            <v>GIL</v>
          </cell>
          <cell r="C104" t="str">
            <v>EXOG</v>
          </cell>
          <cell r="D104" t="e">
            <v>#REF!</v>
          </cell>
          <cell r="E104">
            <v>0</v>
          </cell>
          <cell r="F104">
            <v>-2</v>
          </cell>
          <cell r="G104">
            <v>-2</v>
          </cell>
          <cell r="H104">
            <v>-2</v>
          </cell>
          <cell r="I104">
            <v>-2</v>
          </cell>
          <cell r="J104">
            <v>-2</v>
          </cell>
          <cell r="K104">
            <v>-2</v>
          </cell>
          <cell r="L104">
            <v>-2</v>
          </cell>
        </row>
        <row r="105">
          <cell r="A105" t="str">
            <v xml:space="preserve">      MLT foreign liabilities  3/</v>
          </cell>
          <cell r="B105" t="str">
            <v>FCCB</v>
          </cell>
          <cell r="C105" t="str">
            <v>EXOG</v>
          </cell>
          <cell r="D105">
            <v>-1144.0999999999999</v>
          </cell>
          <cell r="E105">
            <v>-1086</v>
          </cell>
          <cell r="F105">
            <v>-1468</v>
          </cell>
          <cell r="G105">
            <v>-1468</v>
          </cell>
          <cell r="H105">
            <v>-1468</v>
          </cell>
          <cell r="I105">
            <v>-1468</v>
          </cell>
          <cell r="J105">
            <v>-1468</v>
          </cell>
          <cell r="K105">
            <v>-1468</v>
          </cell>
          <cell r="L105">
            <v>-1468</v>
          </cell>
        </row>
        <row r="106">
          <cell r="A106" t="str">
            <v xml:space="preserve">   Net domestic assets</v>
          </cell>
          <cell r="B106" t="str">
            <v>NDACB</v>
          </cell>
          <cell r="C106" t="str">
            <v>END</v>
          </cell>
          <cell r="D106">
            <v>540.45199999999988</v>
          </cell>
          <cell r="E106">
            <v>504.63000000000011</v>
          </cell>
          <cell r="F106">
            <v>1364.3</v>
          </cell>
        </row>
        <row r="107">
          <cell r="A107" t="str">
            <v xml:space="preserve">      Net dom. credit to the public sector</v>
          </cell>
          <cell r="B107" t="str">
            <v>DCGCB</v>
          </cell>
          <cell r="C107" t="str">
            <v>EXOG</v>
          </cell>
          <cell r="D107">
            <v>369.7817</v>
          </cell>
          <cell r="E107">
            <v>517</v>
          </cell>
          <cell r="F107">
            <v>1341</v>
          </cell>
          <cell r="G107">
            <v>1341</v>
          </cell>
          <cell r="H107">
            <v>1341</v>
          </cell>
          <cell r="I107">
            <v>1341</v>
          </cell>
          <cell r="J107">
            <v>1341</v>
          </cell>
          <cell r="K107">
            <v>1341</v>
          </cell>
          <cell r="L107">
            <v>1341</v>
          </cell>
        </row>
        <row r="108">
          <cell r="A108" t="str">
            <v xml:space="preserve">      Counterpart funds (-)</v>
          </cell>
          <cell r="B108" t="str">
            <v>DCGCBCF</v>
          </cell>
          <cell r="C108" t="str">
            <v>EXOG</v>
          </cell>
          <cell r="D108">
            <v>0</v>
          </cell>
          <cell r="E108">
            <v>0</v>
          </cell>
          <cell r="F108">
            <v>0</v>
          </cell>
          <cell r="G108">
            <v>0</v>
          </cell>
          <cell r="H108">
            <v>0</v>
          </cell>
          <cell r="I108">
            <v>0</v>
          </cell>
          <cell r="J108">
            <v>0</v>
          </cell>
          <cell r="K108">
            <v>0</v>
          </cell>
          <cell r="L108">
            <v>0</v>
          </cell>
        </row>
        <row r="109">
          <cell r="A109" t="str">
            <v xml:space="preserve">      Net dom. credit to the private sector</v>
          </cell>
          <cell r="B109" t="str">
            <v>DCPCB</v>
          </cell>
          <cell r="C109" t="str">
            <v>END</v>
          </cell>
          <cell r="D109">
            <v>362.6302</v>
          </cell>
          <cell r="E109">
            <v>270</v>
          </cell>
          <cell r="F109">
            <v>229.5</v>
          </cell>
        </row>
        <row r="110">
          <cell r="A110" t="str">
            <v xml:space="preserve">      Other assets, net</v>
          </cell>
          <cell r="B110" t="str">
            <v>OANCB</v>
          </cell>
          <cell r="C110" t="str">
            <v>END</v>
          </cell>
          <cell r="D110">
            <v>-191.95990000000012</v>
          </cell>
          <cell r="E110">
            <v>-282.36999999999989</v>
          </cell>
          <cell r="F110">
            <v>-206.20000000000005</v>
          </cell>
        </row>
        <row r="111">
          <cell r="A111" t="str">
            <v>Total liabilities</v>
          </cell>
          <cell r="C111" t="str">
            <v>END</v>
          </cell>
          <cell r="D111">
            <v>854.35199999999998</v>
          </cell>
          <cell r="E111">
            <v>1122.6300000000001</v>
          </cell>
          <cell r="F111">
            <v>1060.3</v>
          </cell>
        </row>
        <row r="112">
          <cell r="A112" t="str">
            <v xml:space="preserve">   Reserve money</v>
          </cell>
          <cell r="B112" t="str">
            <v>HM</v>
          </cell>
          <cell r="C112" t="str">
            <v>END</v>
          </cell>
          <cell r="D112">
            <v>854.35199999999998</v>
          </cell>
          <cell r="E112">
            <v>1122.6300000000001</v>
          </cell>
          <cell r="F112">
            <v>1060.3</v>
          </cell>
        </row>
        <row r="113">
          <cell r="A113" t="str">
            <v xml:space="preserve">      Currency in circulation</v>
          </cell>
          <cell r="B113" t="str">
            <v>HC</v>
          </cell>
          <cell r="C113" t="str">
            <v>NM</v>
          </cell>
          <cell r="D113">
            <v>731.06</v>
          </cell>
          <cell r="E113">
            <v>972.1</v>
          </cell>
          <cell r="F113">
            <v>855.3</v>
          </cell>
        </row>
        <row r="114">
          <cell r="A114" t="str">
            <v xml:space="preserve">      Bank reserve deposits</v>
          </cell>
          <cell r="B114" t="str">
            <v>RD</v>
          </cell>
          <cell r="C114" t="str">
            <v>NM</v>
          </cell>
          <cell r="D114">
            <v>123.292</v>
          </cell>
          <cell r="E114">
            <v>150.53</v>
          </cell>
          <cell r="F114">
            <v>205</v>
          </cell>
        </row>
        <row r="116">
          <cell r="A116" t="str">
            <v>Memorandum items:</v>
          </cell>
        </row>
        <row r="117">
          <cell r="A117" t="str">
            <v>Gross reserves in months of import</v>
          </cell>
          <cell r="B117" t="str">
            <v>GOR_M</v>
          </cell>
          <cell r="C117" t="str">
            <v>END</v>
          </cell>
          <cell r="D117" t="e">
            <v>#N/A</v>
          </cell>
          <cell r="E117">
            <v>3.0932913245976295</v>
          </cell>
          <cell r="F117">
            <v>1.3613991242646015</v>
          </cell>
        </row>
        <row r="118">
          <cell r="A118" t="str">
            <v>Bank reserves/Local curr. deposits (pct.)</v>
          </cell>
          <cell r="B118" t="str">
            <v>r'</v>
          </cell>
          <cell r="C118" t="str">
            <v>NM</v>
          </cell>
          <cell r="D118">
            <v>0.21963903465141926</v>
          </cell>
          <cell r="E118">
            <v>0.19610474205315268</v>
          </cell>
          <cell r="F118">
            <v>0.40787902904894535</v>
          </cell>
        </row>
        <row r="119">
          <cell r="A119" t="str">
            <v xml:space="preserve">   Bank reserve deposits(pct.)</v>
          </cell>
          <cell r="C119" t="str">
            <v>NM</v>
          </cell>
          <cell r="D119">
            <v>0.21963903465141926</v>
          </cell>
          <cell r="E119">
            <v>0.19610474205315268</v>
          </cell>
          <cell r="F119">
            <v>0.40787902904894535</v>
          </cell>
        </row>
        <row r="120">
          <cell r="A120" t="str">
            <v xml:space="preserve">   Bonds (pct.)</v>
          </cell>
          <cell r="C120" t="str">
            <v>NM</v>
          </cell>
          <cell r="D120">
            <v>0</v>
          </cell>
          <cell r="E120">
            <v>0</v>
          </cell>
          <cell r="F120">
            <v>0</v>
          </cell>
        </row>
        <row r="121">
          <cell r="A121" t="str">
            <v>Bank reserves/Total deposits (pct.)</v>
          </cell>
          <cell r="B121" t="str">
            <v>r</v>
          </cell>
          <cell r="C121" t="str">
            <v>EXOG</v>
          </cell>
          <cell r="D121">
            <v>0.17531054944583055</v>
          </cell>
          <cell r="E121">
            <v>0.15833596297465027</v>
          </cell>
          <cell r="F121">
            <v>0.22767658818302974</v>
          </cell>
          <cell r="G121">
            <v>0.22767658818302974</v>
          </cell>
          <cell r="H121">
            <v>0.22767658818302974</v>
          </cell>
          <cell r="I121">
            <v>0.22767658818302974</v>
          </cell>
          <cell r="J121">
            <v>0.22767658818302974</v>
          </cell>
          <cell r="K121">
            <v>0.22767658818302974</v>
          </cell>
          <cell r="L121">
            <v>0.22767658818302974</v>
          </cell>
        </row>
        <row r="122">
          <cell r="A122" t="str">
            <v>Foreign curr. dep/Local curr. dep. (pct.)</v>
          </cell>
          <cell r="B122" t="str">
            <v>d</v>
          </cell>
          <cell r="C122" t="str">
            <v>EXOG</v>
          </cell>
          <cell r="D122">
            <v>0.25285691788494363</v>
          </cell>
          <cell r="E122">
            <v>0.23853569567483052</v>
          </cell>
          <cell r="F122">
            <v>0.79148428173497776</v>
          </cell>
          <cell r="G122">
            <v>0.79148428173497776</v>
          </cell>
          <cell r="H122">
            <v>0.79148428173497776</v>
          </cell>
          <cell r="I122">
            <v>0.79148428173497776</v>
          </cell>
          <cell r="J122">
            <v>0.79148428173497776</v>
          </cell>
          <cell r="K122">
            <v>0.79148428173497776</v>
          </cell>
          <cell r="L122">
            <v>0.79148428173497776</v>
          </cell>
        </row>
        <row r="123">
          <cell r="A123" t="str">
            <v>Currency/Deposits (pct.)</v>
          </cell>
          <cell r="B123" t="str">
            <v>c</v>
          </cell>
          <cell r="C123" t="str">
            <v>EXOG</v>
          </cell>
          <cell r="D123">
            <v>1.30234980917064</v>
          </cell>
          <cell r="E123">
            <v>1.2664147993746744</v>
          </cell>
          <cell r="F123">
            <v>1.7017508953442095</v>
          </cell>
          <cell r="G123">
            <v>1.7017508953442095</v>
          </cell>
          <cell r="H123">
            <v>1.7017508953442095</v>
          </cell>
          <cell r="I123">
            <v>1.7017508953442095</v>
          </cell>
          <cell r="J123">
            <v>1.7017508953442095</v>
          </cell>
          <cell r="K123">
            <v>1.7017508953442095</v>
          </cell>
          <cell r="L123">
            <v>1.7017508953442095</v>
          </cell>
        </row>
        <row r="124">
          <cell r="A124" t="str">
            <v>Cash in vault/Local curr. dep. (pct.)</v>
          </cell>
          <cell r="B124" t="str">
            <v>v</v>
          </cell>
          <cell r="C124" t="str">
            <v>EXOG</v>
          </cell>
          <cell r="D124">
            <v>-1.4251632524978784E-6</v>
          </cell>
          <cell r="E124">
            <v>0</v>
          </cell>
          <cell r="F124">
            <v>0</v>
          </cell>
          <cell r="G124">
            <v>0</v>
          </cell>
          <cell r="H124">
            <v>0</v>
          </cell>
          <cell r="I124">
            <v>0</v>
          </cell>
          <cell r="J124">
            <v>0</v>
          </cell>
          <cell r="K124">
            <v>0</v>
          </cell>
          <cell r="L124">
            <v>0</v>
          </cell>
        </row>
        <row r="125">
          <cell r="A125" t="str">
            <v>Time deposits/Deposits</v>
          </cell>
          <cell r="B125" t="str">
            <v>d</v>
          </cell>
          <cell r="C125" t="str">
            <v>EXOG</v>
          </cell>
          <cell r="G125">
            <v>0</v>
          </cell>
          <cell r="H125">
            <v>0</v>
          </cell>
          <cell r="I125">
            <v>0</v>
          </cell>
          <cell r="J125">
            <v>0</v>
          </cell>
          <cell r="K125">
            <v>0</v>
          </cell>
          <cell r="L125">
            <v>0</v>
          </cell>
        </row>
        <row r="126">
          <cell r="A126" t="str">
            <v>Money multiplier</v>
          </cell>
          <cell r="B126" t="str">
            <v>mu</v>
          </cell>
          <cell r="C126" t="str">
            <v>EXOG</v>
          </cell>
          <cell r="D126">
            <v>1.5127254340131471</v>
          </cell>
          <cell r="E126">
            <v>1.5496646268138208</v>
          </cell>
          <cell r="F126">
            <v>1.2806752805809678</v>
          </cell>
          <cell r="G126">
            <v>1.2806752805809678</v>
          </cell>
          <cell r="H126">
            <v>1.2806752805809678</v>
          </cell>
          <cell r="I126">
            <v>1.2806752805809678</v>
          </cell>
          <cell r="J126">
            <v>1.2806752805809678</v>
          </cell>
          <cell r="K126">
            <v>1.2806752805809678</v>
          </cell>
          <cell r="L126">
            <v>1.2806752805809678</v>
          </cell>
        </row>
        <row r="128">
          <cell r="A128" t="str">
            <v>Price and Exchange Rate Indices:  4/</v>
          </cell>
        </row>
        <row r="130">
          <cell r="A130" t="str">
            <v>Domestic goods prices (EOP)</v>
          </cell>
          <cell r="C130" t="str">
            <v>EXOG</v>
          </cell>
          <cell r="D130">
            <v>0.5</v>
          </cell>
          <cell r="E130">
            <v>1.381431833350399</v>
          </cell>
          <cell r="F130">
            <v>0.61856816664960101</v>
          </cell>
          <cell r="G130">
            <v>0.60928964414985698</v>
          </cell>
          <cell r="H130">
            <v>0.7189617800968312</v>
          </cell>
          <cell r="I130">
            <v>0.70458254449489455</v>
          </cell>
          <cell r="J130">
            <v>0.73981167171963935</v>
          </cell>
          <cell r="K130">
            <v>0.7768022553056213</v>
          </cell>
          <cell r="L130">
            <v>0.8311784131770148</v>
          </cell>
        </row>
      </sheetData>
      <sheetData sheetId="7" refreshError="1">
        <row r="1">
          <cell r="A1" t="str">
            <v>Table 2. Moldova:  Coefficient Matrix for Financial Programming Model</v>
          </cell>
        </row>
        <row r="4">
          <cell r="B4" t="str">
            <v>Real</v>
          </cell>
          <cell r="F4" t="str">
            <v>Real</v>
          </cell>
          <cell r="G4" t="str">
            <v>Employment</v>
          </cell>
          <cell r="H4" t="str">
            <v>Real Private</v>
          </cell>
          <cell r="I4" t="str">
            <v>Real</v>
          </cell>
          <cell r="J4" t="str">
            <v>Real</v>
          </cell>
          <cell r="K4" t="str">
            <v>Real Money</v>
          </cell>
          <cell r="L4" t="str">
            <v>Consumption</v>
          </cell>
          <cell r="M4" t="str">
            <v>Investment</v>
          </cell>
          <cell r="N4" t="str">
            <v>Inflation</v>
          </cell>
        </row>
        <row r="5">
          <cell r="B5" t="str">
            <v>Capital Stock</v>
          </cell>
          <cell r="F5" t="str">
            <v>Output</v>
          </cell>
          <cell r="H5" t="str">
            <v>Consumption</v>
          </cell>
          <cell r="I5" t="str">
            <v>Import</v>
          </cell>
          <cell r="J5" t="str">
            <v>Export</v>
          </cell>
          <cell r="K5" t="str">
            <v>Demand</v>
          </cell>
          <cell r="L5" t="str">
            <v>Prices</v>
          </cell>
          <cell r="M5" t="str">
            <v>Prices</v>
          </cell>
          <cell r="N5" t="str">
            <v>Supply side</v>
          </cell>
        </row>
        <row r="7">
          <cell r="B7" t="str">
            <v>k(t)</v>
          </cell>
          <cell r="C7" t="str">
            <v>k1(t)</v>
          </cell>
          <cell r="D7" t="str">
            <v>k2(t)</v>
          </cell>
          <cell r="E7" t="str">
            <v>kg(t)</v>
          </cell>
          <cell r="F7" t="str">
            <v>ln ql(t)</v>
          </cell>
          <cell r="G7" t="str">
            <v>ln l(t)</v>
          </cell>
          <cell r="H7" t="str">
            <v>ln cp(t)</v>
          </cell>
          <cell r="I7" t="str">
            <v>ln (m(t)</v>
          </cell>
          <cell r="J7" t="str">
            <v>ln (x(t)</v>
          </cell>
          <cell r="K7" t="str">
            <v>ln m(t)</v>
          </cell>
          <cell r="L7" t="str">
            <v>PC(t)</v>
          </cell>
          <cell r="M7" t="str">
            <v>PI(t)</v>
          </cell>
          <cell r="N7" t="str">
            <v>P(t)/P(t-1)-1</v>
          </cell>
        </row>
        <row r="8">
          <cell r="F8" t="str">
            <v>-ln ql(t-1)</v>
          </cell>
          <cell r="G8" t="str">
            <v>-ln l(t-1)</v>
          </cell>
          <cell r="H8" t="str">
            <v>-ln cp(t-1)</v>
          </cell>
          <cell r="I8" t="str">
            <v>-mp(t))</v>
          </cell>
          <cell r="J8" t="str">
            <v>-ln x(t-1)</v>
          </cell>
          <cell r="K8" t="str">
            <v>-ln m(t-1),</v>
          </cell>
        </row>
        <row r="9">
          <cell r="K9" t="str">
            <v>m=M1/P</v>
          </cell>
        </row>
        <row r="12">
          <cell r="A12" t="str">
            <v>Constant</v>
          </cell>
          <cell r="F12">
            <v>0</v>
          </cell>
          <cell r="G12">
            <v>1.4999999999999999E-2</v>
          </cell>
          <cell r="H12">
            <v>-3.5536486700485169E-2</v>
          </cell>
          <cell r="J12">
            <v>0</v>
          </cell>
          <cell r="K12">
            <v>-0.35711327386683522</v>
          </cell>
        </row>
        <row r="14">
          <cell r="A14" t="str">
            <v>k1(t)</v>
          </cell>
          <cell r="B14">
            <v>1</v>
          </cell>
        </row>
        <row r="16">
          <cell r="A16" t="str">
            <v>k2(t)</v>
          </cell>
          <cell r="B16">
            <v>0.5</v>
          </cell>
        </row>
        <row r="18">
          <cell r="A18" t="str">
            <v>kg(t)</v>
          </cell>
          <cell r="B18">
            <v>0.9</v>
          </cell>
        </row>
        <row r="20">
          <cell r="A20" t="str">
            <v>i(t)</v>
          </cell>
          <cell r="C20">
            <v>1</v>
          </cell>
          <cell r="D20">
            <v>1</v>
          </cell>
          <cell r="E20">
            <v>1</v>
          </cell>
        </row>
        <row r="22">
          <cell r="A22" t="str">
            <v>k(t-1)</v>
          </cell>
          <cell r="C22">
            <v>0.9</v>
          </cell>
          <cell r="D22">
            <v>0.85</v>
          </cell>
          <cell r="E22">
            <v>0.85</v>
          </cell>
        </row>
        <row r="24">
          <cell r="A24" t="str">
            <v>ln k(t)-ln k(t-1)</v>
          </cell>
          <cell r="F24">
            <v>0.4</v>
          </cell>
        </row>
        <row r="26">
          <cell r="A26" t="str">
            <v>ln l(t)-ln l(t-1)</v>
          </cell>
          <cell r="F26">
            <v>0.6</v>
          </cell>
        </row>
        <row r="28">
          <cell r="A28" t="str">
            <v>ZQT(t)</v>
          </cell>
          <cell r="F28">
            <v>1</v>
          </cell>
        </row>
        <row r="30">
          <cell r="A30" t="str">
            <v>ln cp(t-1)-ln cp(t-2)</v>
          </cell>
          <cell r="H30">
            <v>0.1</v>
          </cell>
        </row>
        <row r="32">
          <cell r="A32" t="str">
            <v>ln ydp(t)-ln ydp(t-1)</v>
          </cell>
          <cell r="H32">
            <v>0.9</v>
          </cell>
        </row>
        <row r="34">
          <cell r="A34" t="str">
            <v>ln yd(t)-ln yd(t-1)</v>
          </cell>
          <cell r="K34">
            <v>0.7</v>
          </cell>
        </row>
        <row r="36">
          <cell r="A36" t="str">
            <v>ln(PM(t)*E(t)/P(t))</v>
          </cell>
          <cell r="I36">
            <v>-1</v>
          </cell>
          <cell r="J36">
            <v>1</v>
          </cell>
        </row>
        <row r="38">
          <cell r="A38" t="str">
            <v>ln(PM(t-1)*E(t-1)/P(t-1))</v>
          </cell>
          <cell r="J38">
            <v>-1</v>
          </cell>
        </row>
        <row r="40">
          <cell r="A40" t="str">
            <v>ln P(t)-2 ln P(t-1)+ln P(t-2)</v>
          </cell>
          <cell r="K40">
            <v>-0.3</v>
          </cell>
        </row>
        <row r="42">
          <cell r="A42" t="str">
            <v>P(t)</v>
          </cell>
          <cell r="L42">
            <v>0.87</v>
          </cell>
          <cell r="M42">
            <v>0.4</v>
          </cell>
        </row>
        <row r="44">
          <cell r="A44" t="str">
            <v>PM(t)</v>
          </cell>
          <cell r="L44">
            <v>0.13</v>
          </cell>
          <cell r="M44">
            <v>0.6</v>
          </cell>
        </row>
        <row r="46">
          <cell r="A46" t="str">
            <v>CP(t)+CG(t)</v>
          </cell>
          <cell r="I46">
            <v>0.39892910653489105</v>
          </cell>
        </row>
        <row r="48">
          <cell r="A48" t="str">
            <v>IT(t)</v>
          </cell>
          <cell r="I48">
            <v>0.85</v>
          </cell>
        </row>
        <row r="50">
          <cell r="A50" t="str">
            <v>P(t-1)/P(t-2)-1</v>
          </cell>
          <cell r="N50">
            <v>1</v>
          </cell>
        </row>
        <row r="52">
          <cell r="A52" t="str">
            <v>q(t)/ql(t)-1</v>
          </cell>
          <cell r="N52">
            <v>1000000</v>
          </cell>
        </row>
        <row r="54">
          <cell r="A54" t="str">
            <v>ZQW</v>
          </cell>
          <cell r="J54">
            <v>1</v>
          </cell>
        </row>
        <row r="56">
          <cell r="A56" t="str">
            <v>Error correction term:</v>
          </cell>
          <cell r="H56">
            <v>-0.2</v>
          </cell>
          <cell r="K56">
            <v>-0.1</v>
          </cell>
        </row>
        <row r="58">
          <cell r="A58" t="str">
            <v>ln cp(t-1)</v>
          </cell>
          <cell r="H58">
            <v>1</v>
          </cell>
        </row>
        <row r="60">
          <cell r="A60" t="str">
            <v>ln ydp(t-1)</v>
          </cell>
          <cell r="H60">
            <v>-1</v>
          </cell>
        </row>
        <row r="62">
          <cell r="A62" t="str">
            <v>ln M1(t-1)-ln P(t-1)</v>
          </cell>
          <cell r="K62">
            <v>1</v>
          </cell>
        </row>
        <row r="64">
          <cell r="A64" t="str">
            <v>ln yd(t-1)</v>
          </cell>
          <cell r="K64">
            <v>-1.2</v>
          </cell>
        </row>
        <row r="66">
          <cell r="A66" t="str">
            <v>ln P(t-1)-ln P(t-2)</v>
          </cell>
          <cell r="K66">
            <v>0.3</v>
          </cell>
        </row>
        <row r="69">
          <cell r="A69" t="str">
            <v>Explanation of variable names:</v>
          </cell>
        </row>
        <row r="71">
          <cell r="A71" t="str">
            <v>cp</v>
          </cell>
          <cell r="B71" t="str">
            <v>Real private consumption</v>
          </cell>
        </row>
        <row r="72">
          <cell r="A72" t="str">
            <v>cg</v>
          </cell>
          <cell r="B72" t="str">
            <v>Real public consumption</v>
          </cell>
        </row>
        <row r="73">
          <cell r="A73" t="str">
            <v>E</v>
          </cell>
          <cell r="B73" t="str">
            <v>Exchange rate (TR per US dollar)</v>
          </cell>
        </row>
        <row r="74">
          <cell r="A74" t="str">
            <v>M1</v>
          </cell>
          <cell r="B74" t="str">
            <v>Aggregate money supply</v>
          </cell>
        </row>
        <row r="75">
          <cell r="A75" t="str">
            <v>i</v>
          </cell>
          <cell r="B75" t="str">
            <v>Real investments</v>
          </cell>
        </row>
        <row r="76">
          <cell r="A76" t="str">
            <v>k</v>
          </cell>
          <cell r="B76" t="str">
            <v>Real capital stock</v>
          </cell>
        </row>
        <row r="77">
          <cell r="A77" t="str">
            <v>m</v>
          </cell>
          <cell r="B77" t="str">
            <v>Real imports of goods and nonfactor services</v>
          </cell>
        </row>
        <row r="78">
          <cell r="A78" t="str">
            <v>P</v>
          </cell>
          <cell r="B78" t="str">
            <v>Price level on domestic output supplied domestically.</v>
          </cell>
        </row>
        <row r="79">
          <cell r="A79" t="str">
            <v>PC</v>
          </cell>
          <cell r="B79" t="str">
            <v>Price level on consumption goods</v>
          </cell>
        </row>
        <row r="80">
          <cell r="A80" t="str">
            <v>PI</v>
          </cell>
          <cell r="B80" t="str">
            <v>Price level on investment goods</v>
          </cell>
        </row>
        <row r="81">
          <cell r="A81" t="str">
            <v>PM</v>
          </cell>
          <cell r="B81" t="str">
            <v>Price level on imported goods and nonfactor services</v>
          </cell>
        </row>
        <row r="82">
          <cell r="A82" t="str">
            <v>q</v>
          </cell>
          <cell r="B82" t="str">
            <v>Real domestic output (GDP)</v>
          </cell>
        </row>
        <row r="83">
          <cell r="A83" t="str">
            <v>ql</v>
          </cell>
          <cell r="B83" t="str">
            <v xml:space="preserve">Long-run real domestic output (GDP) </v>
          </cell>
        </row>
        <row r="84">
          <cell r="A84" t="str">
            <v>yd</v>
          </cell>
          <cell r="B84" t="str">
            <v>Real national disposable income</v>
          </cell>
        </row>
        <row r="85">
          <cell r="A85" t="str">
            <v>ydp</v>
          </cell>
          <cell r="B85" t="str">
            <v>Real private disposable income</v>
          </cell>
        </row>
        <row r="86">
          <cell r="A86" t="str">
            <v>ZQT</v>
          </cell>
          <cell r="B86" t="str">
            <v>Growth of total factor productivity</v>
          </cell>
        </row>
        <row r="87">
          <cell r="A87" t="str">
            <v>ZQW</v>
          </cell>
          <cell r="B87" t="str">
            <v>Growth of world GDP</v>
          </cell>
        </row>
      </sheetData>
      <sheetData sheetId="8" refreshError="1">
        <row r="1">
          <cell r="A1" t="str">
            <v>Table 3. Moldova:  Simulation Output of Financial Programming Model</v>
          </cell>
        </row>
        <row r="2">
          <cell r="A2" t="str">
            <v>(In millions of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16728.952043956888</v>
          </cell>
          <cell r="E10">
            <v>16752.595008888773</v>
          </cell>
          <cell r="F10">
            <v>20435.418769050502</v>
          </cell>
          <cell r="G10">
            <v>22628.971292305752</v>
          </cell>
          <cell r="H10">
            <v>24145.636154662439</v>
          </cell>
          <cell r="I10">
            <v>25993.810079776908</v>
          </cell>
          <cell r="J10">
            <v>28217.439652933132</v>
          </cell>
          <cell r="K10">
            <v>31634.136370045919</v>
          </cell>
        </row>
        <row r="11">
          <cell r="A11" t="str">
            <v xml:space="preserve">   Gross domestic product </v>
          </cell>
          <cell r="B11" t="str">
            <v>Q</v>
          </cell>
          <cell r="C11" t="str">
            <v>END</v>
          </cell>
          <cell r="D11">
            <v>10118.517443956885</v>
          </cell>
          <cell r="E11">
            <v>10121.128308888774</v>
          </cell>
          <cell r="F11">
            <v>12965.024518876309</v>
          </cell>
          <cell r="G11">
            <v>14589.352787543006</v>
          </cell>
          <cell r="H11">
            <v>15572.476281726062</v>
          </cell>
          <cell r="I11">
            <v>16753.13999263299</v>
          </cell>
          <cell r="J11">
            <v>18177.939571815816</v>
          </cell>
          <cell r="K11">
            <v>19647.265430095147</v>
          </cell>
        </row>
        <row r="12">
          <cell r="A12" t="str">
            <v xml:space="preserve">   Imports of goods and services</v>
          </cell>
          <cell r="B12" t="str">
            <v>M</v>
          </cell>
          <cell r="C12" t="str">
            <v>END</v>
          </cell>
          <cell r="D12">
            <v>6610.4346000000005</v>
          </cell>
          <cell r="E12">
            <v>6631.4666999999999</v>
          </cell>
          <cell r="F12">
            <v>7470.3942501741922</v>
          </cell>
          <cell r="G12">
            <v>8039.6185047627459</v>
          </cell>
          <cell r="H12">
            <v>8573.1598729363759</v>
          </cell>
          <cell r="I12">
            <v>9240.6700871439152</v>
          </cell>
          <cell r="J12">
            <v>10039.500081117316</v>
          </cell>
          <cell r="K12">
            <v>11986.87093995077</v>
          </cell>
        </row>
        <row r="13">
          <cell r="A13" t="str">
            <v>Total expenditures</v>
          </cell>
          <cell r="C13" t="str">
            <v>END</v>
          </cell>
          <cell r="D13">
            <v>16293.761262138569</v>
          </cell>
          <cell r="E13">
            <v>16752.595008888773</v>
          </cell>
          <cell r="F13">
            <v>20490.30128920652</v>
          </cell>
          <cell r="G13">
            <v>23249.754626939368</v>
          </cell>
          <cell r="H13">
            <v>25020.800186920875</v>
          </cell>
          <cell r="I13">
            <v>26853.901588667621</v>
          </cell>
          <cell r="J13">
            <v>29065.682305666487</v>
          </cell>
          <cell r="K13">
            <v>32457.113681391664</v>
          </cell>
        </row>
        <row r="14">
          <cell r="A14" t="str">
            <v xml:space="preserve">   Private consumption </v>
          </cell>
          <cell r="B14" t="str">
            <v>CP</v>
          </cell>
          <cell r="C14" t="str">
            <v>END</v>
          </cell>
          <cell r="D14">
            <v>5833.8886451869821</v>
          </cell>
          <cell r="E14">
            <v>6879.992387598686</v>
          </cell>
          <cell r="F14">
            <v>9567.2808160636614</v>
          </cell>
          <cell r="G14">
            <v>10874.247096081304</v>
          </cell>
          <cell r="H14">
            <v>11617.468635431633</v>
          </cell>
          <cell r="I14">
            <v>12406.704380048493</v>
          </cell>
          <cell r="J14">
            <v>13417.719147011643</v>
          </cell>
          <cell r="K14">
            <v>14403.870188135679</v>
          </cell>
        </row>
        <row r="15">
          <cell r="A15" t="str">
            <v xml:space="preserve">   Public consumption</v>
          </cell>
          <cell r="B15" t="str">
            <v>CG</v>
          </cell>
          <cell r="C15" t="str">
            <v>END</v>
          </cell>
          <cell r="D15">
            <v>2664</v>
          </cell>
          <cell r="E15">
            <v>2288</v>
          </cell>
          <cell r="F15">
            <v>2943.7976912559543</v>
          </cell>
          <cell r="G15">
            <v>3447.5153332102036</v>
          </cell>
          <cell r="H15">
            <v>3733.1617518174867</v>
          </cell>
          <cell r="I15">
            <v>3996.7982083850534</v>
          </cell>
          <cell r="J15">
            <v>4315.7624767278803</v>
          </cell>
          <cell r="K15">
            <v>4642.0719406206454</v>
          </cell>
        </row>
        <row r="16">
          <cell r="A16" t="str">
            <v xml:space="preserve">   Private investment</v>
          </cell>
          <cell r="B16" t="str">
            <v>IP</v>
          </cell>
          <cell r="C16" t="str">
            <v>END</v>
          </cell>
          <cell r="D16">
            <v>2418.7003085103406</v>
          </cell>
          <cell r="E16">
            <v>2830.7592212900868</v>
          </cell>
          <cell r="F16">
            <v>2121.7062416006179</v>
          </cell>
          <cell r="G16">
            <v>2172.0300781027681</v>
          </cell>
          <cell r="H16">
            <v>2428.4348532814615</v>
          </cell>
          <cell r="I16">
            <v>2702.1535281782417</v>
          </cell>
          <cell r="J16">
            <v>3009.8361016730914</v>
          </cell>
          <cell r="K16">
            <v>4868.6515241813113</v>
          </cell>
        </row>
        <row r="17">
          <cell r="A17" t="str">
            <v xml:space="preserve">   Public investment</v>
          </cell>
          <cell r="B17" t="str">
            <v>IG</v>
          </cell>
          <cell r="C17" t="str">
            <v>END</v>
          </cell>
          <cell r="D17">
            <v>234.20000000000002</v>
          </cell>
          <cell r="E17">
            <v>206</v>
          </cell>
          <cell r="F17">
            <v>263.88647869662293</v>
          </cell>
          <cell r="G17">
            <v>296.94760144588724</v>
          </cell>
          <cell r="H17">
            <v>316.95782175592092</v>
          </cell>
          <cell r="I17">
            <v>340.98872033206374</v>
          </cell>
          <cell r="J17">
            <v>369.9886920028855</v>
          </cell>
          <cell r="K17">
            <v>399.89493908584984</v>
          </cell>
        </row>
        <row r="18">
          <cell r="A18" t="str">
            <v xml:space="preserve">   Changes in inventories</v>
          </cell>
          <cell r="B18" t="str">
            <v>IS</v>
          </cell>
          <cell r="C18" t="str">
            <v>EXOG</v>
          </cell>
          <cell r="D18">
            <v>412.73910844124384</v>
          </cell>
          <cell r="E18">
            <v>450.15750000000008</v>
          </cell>
          <cell r="F18">
            <v>597.91834417142718</v>
          </cell>
          <cell r="G18">
            <v>656.12587664227738</v>
          </cell>
          <cell r="H18">
            <v>677.94098789409441</v>
          </cell>
          <cell r="I18">
            <v>700.63809807421353</v>
          </cell>
          <cell r="J18">
            <v>723.83165580682225</v>
          </cell>
          <cell r="K18">
            <v>751.31211671780068</v>
          </cell>
        </row>
        <row r="19">
          <cell r="A19" t="str">
            <v xml:space="preserve">   Export of goods and services</v>
          </cell>
          <cell r="B19" t="str">
            <v>X</v>
          </cell>
          <cell r="C19" t="str">
            <v>END</v>
          </cell>
          <cell r="D19">
            <v>4730.2332000000006</v>
          </cell>
          <cell r="E19">
            <v>4097.6858999999995</v>
          </cell>
          <cell r="F19">
            <v>4995.7117174182367</v>
          </cell>
          <cell r="G19">
            <v>5802.888641456927</v>
          </cell>
          <cell r="H19">
            <v>6246.8361367402786</v>
          </cell>
          <cell r="I19">
            <v>6706.6186536495497</v>
          </cell>
          <cell r="J19">
            <v>7228.5442324441628</v>
          </cell>
          <cell r="K19">
            <v>7391.3129726503785</v>
          </cell>
        </row>
        <row r="21">
          <cell r="A21" t="str">
            <v>Memorandum items:</v>
          </cell>
        </row>
        <row r="22">
          <cell r="A22" t="str">
            <v>National disposable income</v>
          </cell>
          <cell r="B22" t="str">
            <v>YD</v>
          </cell>
          <cell r="C22" t="str">
            <v>END</v>
          </cell>
          <cell r="D22">
            <v>10121.542449946566</v>
          </cell>
          <cell r="E22">
            <v>10862.779008888774</v>
          </cell>
          <cell r="F22">
            <v>13611.880418361699</v>
          </cell>
          <cell r="G22">
            <v>15088.866071669312</v>
          </cell>
          <cell r="H22">
            <v>16077.251771748779</v>
          </cell>
          <cell r="I22">
            <v>17294.69990750917</v>
          </cell>
          <cell r="J22">
            <v>18767.132647770879</v>
          </cell>
          <cell r="K22">
            <v>20229.178329894683</v>
          </cell>
        </row>
        <row r="23">
          <cell r="A23" t="str">
            <v>Private disposable income</v>
          </cell>
          <cell r="B23" t="str">
            <v>YDP</v>
          </cell>
          <cell r="C23" t="str">
            <v>END</v>
          </cell>
          <cell r="D23">
            <v>7563.0490658838298</v>
          </cell>
          <cell r="E23">
            <v>8217.7790088887741</v>
          </cell>
          <cell r="F23">
            <v>10561.837125083572</v>
          </cell>
          <cell r="G23">
            <v>12098.419544736527</v>
          </cell>
          <cell r="H23">
            <v>12989.863687873472</v>
          </cell>
          <cell r="I23">
            <v>13910.432420989004</v>
          </cell>
          <cell r="J23">
            <v>15065.671614219802</v>
          </cell>
          <cell r="K23">
            <v>16155.076250613729</v>
          </cell>
        </row>
        <row r="24">
          <cell r="A24" t="str">
            <v>Capital-Output ratio (COR)</v>
          </cell>
          <cell r="B24" t="str">
            <v>COR</v>
          </cell>
          <cell r="C24" t="str">
            <v>END</v>
          </cell>
          <cell r="D24">
            <v>2.1505331829231999</v>
          </cell>
          <cell r="E24">
            <v>2.3394655282612149</v>
          </cell>
          <cell r="F24">
            <v>1.9746381844313754</v>
          </cell>
          <cell r="G24">
            <v>1.8312015024052477</v>
          </cell>
          <cell r="H24">
            <v>1.6953992906506024</v>
          </cell>
          <cell r="I24">
            <v>1.5748783969731899</v>
          </cell>
          <cell r="J24">
            <v>1.4675084392285274</v>
          </cell>
          <cell r="K24">
            <v>1.4685788270075268</v>
          </cell>
        </row>
        <row r="25">
          <cell r="A25" t="str">
            <v>Incremental capital-output ratio (ICOR)</v>
          </cell>
          <cell r="E25">
            <v>-3.1827382842640448</v>
          </cell>
          <cell r="F25">
            <v>-3.1808860557517749</v>
          </cell>
          <cell r="G25">
            <v>9.7847627353810971</v>
          </cell>
          <cell r="H25">
            <v>5.2891460678055777</v>
          </cell>
          <cell r="I25">
            <v>4.1710026887578753</v>
          </cell>
          <cell r="J25">
            <v>3.4569904260167807</v>
          </cell>
          <cell r="K25">
            <v>4.8893756685163119</v>
          </cell>
        </row>
        <row r="27">
          <cell r="A27" t="str">
            <v>External Sector:</v>
          </cell>
        </row>
        <row r="29">
          <cell r="A29" t="str">
            <v xml:space="preserve">Current account </v>
          </cell>
          <cell r="B29" t="str">
            <v>CAB</v>
          </cell>
          <cell r="C29" t="str">
            <v>END</v>
          </cell>
          <cell r="D29">
            <v>-1059.0643316612591</v>
          </cell>
          <cell r="E29">
            <v>-1514.5852682364416</v>
          </cell>
          <cell r="F29">
            <v>-1430.6387684938925</v>
          </cell>
          <cell r="G29">
            <v>-1188.6763444391024</v>
          </cell>
          <cell r="H29">
            <v>-1208.8301084616719</v>
          </cell>
          <cell r="I29">
            <v>-1306.9605438685533</v>
          </cell>
          <cell r="J29">
            <v>-1442.0497802392676</v>
          </cell>
          <cell r="K29">
            <v>-3233.3807154725946</v>
          </cell>
        </row>
        <row r="30">
          <cell r="A30" t="str">
            <v xml:space="preserve">   Export of goods and services</v>
          </cell>
          <cell r="B30" t="str">
            <v>X</v>
          </cell>
          <cell r="C30" t="str">
            <v>END</v>
          </cell>
          <cell r="D30">
            <v>4730.2332000000006</v>
          </cell>
          <cell r="E30">
            <v>4097.6858999999995</v>
          </cell>
          <cell r="F30">
            <v>4995.7117174182367</v>
          </cell>
          <cell r="G30">
            <v>5802.888641456927</v>
          </cell>
          <cell r="H30">
            <v>6246.8361367402786</v>
          </cell>
          <cell r="I30">
            <v>6706.6186536495497</v>
          </cell>
          <cell r="J30">
            <v>7228.5442324441628</v>
          </cell>
          <cell r="K30">
            <v>7391.3129726503785</v>
          </cell>
        </row>
        <row r="31">
          <cell r="A31" t="str">
            <v xml:space="preserve">   Imports of goods and services</v>
          </cell>
          <cell r="B31" t="str">
            <v>-M</v>
          </cell>
          <cell r="C31" t="str">
            <v>END</v>
          </cell>
          <cell r="D31">
            <v>6610.4346000000005</v>
          </cell>
          <cell r="E31">
            <v>6631.4666999999999</v>
          </cell>
          <cell r="F31">
            <v>7470.3942501741922</v>
          </cell>
          <cell r="G31">
            <v>8039.6185047627459</v>
          </cell>
          <cell r="H31">
            <v>8573.1598729363759</v>
          </cell>
          <cell r="I31">
            <v>9240.6700871439152</v>
          </cell>
          <cell r="J31">
            <v>10039.500081117316</v>
          </cell>
          <cell r="K31">
            <v>11986.87093995077</v>
          </cell>
        </row>
        <row r="32">
          <cell r="A32" t="str">
            <v xml:space="preserve">   Net income</v>
          </cell>
          <cell r="B32" t="str">
            <v>FS</v>
          </cell>
          <cell r="C32" t="str">
            <v>EXOG</v>
          </cell>
          <cell r="D32">
            <v>247.54734301675975</v>
          </cell>
          <cell r="E32">
            <v>217.86090000000007</v>
          </cell>
          <cell r="F32">
            <v>538.70324698784373</v>
          </cell>
          <cell r="G32">
            <v>360.63472783852984</v>
          </cell>
          <cell r="H32">
            <v>394.36156487241692</v>
          </cell>
          <cell r="I32">
            <v>410.94244358742031</v>
          </cell>
          <cell r="J32">
            <v>441.33604832269327</v>
          </cell>
          <cell r="K32">
            <v>439.16667430343153</v>
          </cell>
        </row>
        <row r="33">
          <cell r="A33" t="str">
            <v xml:space="preserve">   Foreign grants</v>
          </cell>
          <cell r="B33" t="str">
            <v>G</v>
          </cell>
          <cell r="C33" t="str">
            <v>EXOG</v>
          </cell>
          <cell r="D33">
            <v>303.82978324022349</v>
          </cell>
          <cell r="E33">
            <v>523.78980000000001</v>
          </cell>
          <cell r="F33">
            <v>806.64307141068934</v>
          </cell>
          <cell r="G33">
            <v>1034.6294694401006</v>
          </cell>
          <cell r="H33">
            <v>927.10342513542048</v>
          </cell>
          <cell r="I33">
            <v>923.40749750474902</v>
          </cell>
          <cell r="J33">
            <v>920.93834694297107</v>
          </cell>
          <cell r="K33">
            <v>916.41150230657013</v>
          </cell>
        </row>
        <row r="34">
          <cell r="A34" t="str">
            <v>Capital account</v>
          </cell>
          <cell r="C34" t="str">
            <v>EXOG</v>
          </cell>
          <cell r="D34">
            <v>1297.2715316612591</v>
          </cell>
          <cell r="E34">
            <v>302.01190168882636</v>
          </cell>
          <cell r="F34">
            <v>1206.23464626948</v>
          </cell>
          <cell r="G34">
            <v>1316.7141183613603</v>
          </cell>
          <cell r="H34">
            <v>1384.3509761934954</v>
          </cell>
          <cell r="I34">
            <v>1532.2082717636413</v>
          </cell>
          <cell r="J34">
            <v>1624.3937028856874</v>
          </cell>
          <cell r="K34">
            <v>1616.409044688186</v>
          </cell>
        </row>
        <row r="35">
          <cell r="A35" t="str">
            <v xml:space="preserve">   Public sector financing </v>
          </cell>
          <cell r="B35" t="str">
            <v>CFCG</v>
          </cell>
          <cell r="C35" t="str">
            <v>EXOG</v>
          </cell>
          <cell r="D35">
            <v>230.78434120577614</v>
          </cell>
          <cell r="E35">
            <v>-404.5448317635587</v>
          </cell>
          <cell r="F35">
            <v>184.18975550916016</v>
          </cell>
          <cell r="G35">
            <v>367.05258853241634</v>
          </cell>
          <cell r="H35">
            <v>195.07873019935388</v>
          </cell>
          <cell r="I35">
            <v>129.1911674972699</v>
          </cell>
          <cell r="J35">
            <v>122.3323125350463</v>
          </cell>
          <cell r="K35">
            <v>121.73099174663952</v>
          </cell>
        </row>
        <row r="36">
          <cell r="A36" t="str">
            <v xml:space="preserve">   Central bank financing </v>
          </cell>
          <cell r="B36" t="str">
            <v>CFCCB</v>
          </cell>
          <cell r="C36" t="str">
            <v>EXOG</v>
          </cell>
          <cell r="D36">
            <v>0</v>
          </cell>
          <cell r="E36">
            <v>0</v>
          </cell>
          <cell r="F36">
            <v>0</v>
          </cell>
          <cell r="G36">
            <v>0</v>
          </cell>
          <cell r="H36">
            <v>0</v>
          </cell>
          <cell r="I36">
            <v>0</v>
          </cell>
          <cell r="J36">
            <v>0</v>
          </cell>
          <cell r="K36">
            <v>0</v>
          </cell>
        </row>
        <row r="37">
          <cell r="A37" t="str">
            <v xml:space="preserve">   Private financing </v>
          </cell>
          <cell r="B37" t="str">
            <v>CFCP</v>
          </cell>
          <cell r="C37" t="str">
            <v>EXOG</v>
          </cell>
          <cell r="D37">
            <v>885.30401564245801</v>
          </cell>
          <cell r="E37">
            <v>706.55673345238506</v>
          </cell>
          <cell r="F37">
            <v>1021.8876739631822</v>
          </cell>
          <cell r="G37">
            <v>949.48991348789855</v>
          </cell>
          <cell r="H37">
            <v>1189.0918140796159</v>
          </cell>
          <cell r="I37">
            <v>1402.8174011010049</v>
          </cell>
          <cell r="J37">
            <v>1501.8496720286307</v>
          </cell>
          <cell r="K37">
            <v>1494.4673753145551</v>
          </cell>
        </row>
        <row r="38">
          <cell r="A38" t="str">
            <v>Change in net international reserves</v>
          </cell>
          <cell r="B38" t="str">
            <v>CNIR</v>
          </cell>
          <cell r="C38" t="str">
            <v>END</v>
          </cell>
          <cell r="D38">
            <v>238.20719999999997</v>
          </cell>
          <cell r="E38">
            <v>-1212.5733665476153</v>
          </cell>
          <cell r="F38">
            <v>-224.40412222441245</v>
          </cell>
          <cell r="G38">
            <v>128.037773922258</v>
          </cell>
          <cell r="H38">
            <v>175.52086773182356</v>
          </cell>
          <cell r="I38">
            <v>225.24772789508813</v>
          </cell>
          <cell r="J38">
            <v>182.3439226464198</v>
          </cell>
          <cell r="K38">
            <v>-1616.9716707844086</v>
          </cell>
        </row>
        <row r="40">
          <cell r="A40" t="str">
            <v>Financing gap</v>
          </cell>
          <cell r="B40" t="str">
            <v>GAP</v>
          </cell>
          <cell r="C40" t="str">
            <v>END</v>
          </cell>
          <cell r="D40">
            <v>0</v>
          </cell>
          <cell r="E40">
            <v>0</v>
          </cell>
          <cell r="F40">
            <v>0.1572167971376075</v>
          </cell>
          <cell r="G40">
            <v>0.17161634104536461</v>
          </cell>
          <cell r="H40">
            <v>0.18043191452557039</v>
          </cell>
          <cell r="I40">
            <v>0.19970316536637256</v>
          </cell>
          <cell r="J40">
            <v>0.21171832201048346</v>
          </cell>
          <cell r="K40">
            <v>0.21067762699135528</v>
          </cell>
        </row>
        <row r="42">
          <cell r="A42" t="str">
            <v>Public Sector:</v>
          </cell>
        </row>
        <row r="44">
          <cell r="A44" t="str">
            <v>Total revenue</v>
          </cell>
          <cell r="B44" t="str">
            <v>RVN</v>
          </cell>
          <cell r="C44" t="str">
            <v>END</v>
          </cell>
          <cell r="D44">
            <v>2614</v>
          </cell>
          <cell r="E44">
            <v>2645</v>
          </cell>
          <cell r="F44">
            <v>3493.386309366867</v>
          </cell>
          <cell r="G44">
            <v>4063.2043576417313</v>
          </cell>
          <cell r="H44">
            <v>4440.4784435399706</v>
          </cell>
          <cell r="I44">
            <v>4798.961929647071</v>
          </cell>
          <cell r="J44">
            <v>5201.5926162299647</v>
          </cell>
          <cell r="K44">
            <v>5552.2061320009816</v>
          </cell>
        </row>
        <row r="45">
          <cell r="A45" t="str">
            <v xml:space="preserve">   Of which:  official grants</v>
          </cell>
          <cell r="B45" t="str">
            <v>GG</v>
          </cell>
          <cell r="C45" t="str">
            <v>EXOG</v>
          </cell>
          <cell r="D45">
            <v>0</v>
          </cell>
          <cell r="E45">
            <v>0</v>
          </cell>
          <cell r="F45">
            <v>0</v>
          </cell>
          <cell r="G45">
            <v>0</v>
          </cell>
          <cell r="H45">
            <v>0</v>
          </cell>
          <cell r="I45">
            <v>0</v>
          </cell>
          <cell r="J45">
            <v>0</v>
          </cell>
          <cell r="K45">
            <v>0</v>
          </cell>
        </row>
        <row r="46">
          <cell r="A46" t="str">
            <v>Total expenditures</v>
          </cell>
          <cell r="C46" t="str">
            <v>END</v>
          </cell>
          <cell r="D46">
            <v>3282.2251396648044</v>
          </cell>
          <cell r="E46">
            <v>2945</v>
          </cell>
          <cell r="F46">
            <v>3895.149112986167</v>
          </cell>
          <cell r="G46">
            <v>4577.2474644482108</v>
          </cell>
          <cell r="H46">
            <v>4964.6253383591793</v>
          </cell>
          <cell r="I46">
            <v>5259.6874413174173</v>
          </cell>
          <cell r="J46">
            <v>5589.6721961121038</v>
          </cell>
          <cell r="K46">
            <v>5949.1274528874983</v>
          </cell>
        </row>
        <row r="47">
          <cell r="A47" t="str">
            <v xml:space="preserve">   Consumption</v>
          </cell>
          <cell r="B47" t="str">
            <v>CG</v>
          </cell>
          <cell r="C47" t="str">
            <v>END</v>
          </cell>
          <cell r="D47">
            <v>2664</v>
          </cell>
          <cell r="E47">
            <v>2288</v>
          </cell>
          <cell r="F47">
            <v>2943.7976912559543</v>
          </cell>
          <cell r="G47">
            <v>3447.5153332102036</v>
          </cell>
          <cell r="H47">
            <v>3733.1617518174867</v>
          </cell>
          <cell r="I47">
            <v>3996.7982083850534</v>
          </cell>
          <cell r="J47">
            <v>4315.7624767278803</v>
          </cell>
          <cell r="K47">
            <v>4642.0719406206454</v>
          </cell>
        </row>
        <row r="48">
          <cell r="A48" t="str">
            <v xml:space="preserve">   Investment </v>
          </cell>
          <cell r="B48" t="str">
            <v>IG</v>
          </cell>
          <cell r="C48" t="str">
            <v>END</v>
          </cell>
          <cell r="D48">
            <v>234.20000000000002</v>
          </cell>
          <cell r="E48">
            <v>206</v>
          </cell>
          <cell r="F48">
            <v>263.88647869662293</v>
          </cell>
          <cell r="G48">
            <v>296.94760144588724</v>
          </cell>
          <cell r="H48">
            <v>316.95782175592092</v>
          </cell>
          <cell r="I48">
            <v>340.98872033206374</v>
          </cell>
          <cell r="J48">
            <v>369.9886920028855</v>
          </cell>
          <cell r="K48">
            <v>399.89493908584984</v>
          </cell>
        </row>
        <row r="49">
          <cell r="A49" t="str">
            <v xml:space="preserve">   Domestic interest payments </v>
          </cell>
          <cell r="B49" t="str">
            <v>INTGD</v>
          </cell>
          <cell r="C49" t="str">
            <v>EXOG</v>
          </cell>
          <cell r="D49">
            <v>212.5</v>
          </cell>
          <cell r="E49">
            <v>244</v>
          </cell>
          <cell r="F49">
            <v>256.2</v>
          </cell>
          <cell r="G49">
            <v>269.01</v>
          </cell>
          <cell r="H49">
            <v>282.46050000000002</v>
          </cell>
          <cell r="I49">
            <v>296.58352500000007</v>
          </cell>
          <cell r="J49">
            <v>311.41270125000005</v>
          </cell>
          <cell r="K49">
            <v>326.98333631250006</v>
          </cell>
        </row>
        <row r="50">
          <cell r="A50" t="str">
            <v xml:space="preserve">   Foreign interest payments </v>
          </cell>
          <cell r="B50" t="str">
            <v>INTGF</v>
          </cell>
          <cell r="C50" t="str">
            <v>EXOG</v>
          </cell>
          <cell r="D50">
            <v>141.52513966480447</v>
          </cell>
          <cell r="E50">
            <v>177</v>
          </cell>
          <cell r="F50">
            <v>401.26494303359021</v>
          </cell>
          <cell r="G50">
            <v>533.77452979211978</v>
          </cell>
          <cell r="H50">
            <v>602.04526478577191</v>
          </cell>
          <cell r="I50">
            <v>595.31698760030042</v>
          </cell>
          <cell r="J50">
            <v>562.50832613133787</v>
          </cell>
          <cell r="K50">
            <v>550.17723686850331</v>
          </cell>
        </row>
        <row r="51">
          <cell r="A51" t="str">
            <v xml:space="preserve">   Net lending</v>
          </cell>
          <cell r="B51" t="str">
            <v>NL</v>
          </cell>
          <cell r="C51" t="str">
            <v>EXOG</v>
          </cell>
          <cell r="D51">
            <v>30</v>
          </cell>
          <cell r="E51">
            <v>30</v>
          </cell>
          <cell r="F51">
            <v>30</v>
          </cell>
          <cell r="G51">
            <v>30</v>
          </cell>
          <cell r="H51">
            <v>30</v>
          </cell>
          <cell r="I51">
            <v>30</v>
          </cell>
          <cell r="J51">
            <v>30</v>
          </cell>
          <cell r="K51">
            <v>30</v>
          </cell>
        </row>
        <row r="52">
          <cell r="A52" t="str">
            <v>Balance of the rest of public sector</v>
          </cell>
          <cell r="B52" t="str">
            <v>REST</v>
          </cell>
          <cell r="C52" t="str">
            <v>EXOG</v>
          </cell>
          <cell r="D52">
            <v>0.1999999999998181</v>
          </cell>
          <cell r="E52">
            <v>0</v>
          </cell>
          <cell r="F52">
            <v>0</v>
          </cell>
          <cell r="G52">
            <v>0</v>
          </cell>
          <cell r="H52">
            <v>0</v>
          </cell>
          <cell r="I52">
            <v>0</v>
          </cell>
          <cell r="J52">
            <v>0</v>
          </cell>
          <cell r="K52">
            <v>0</v>
          </cell>
        </row>
        <row r="54">
          <cell r="A54" t="str">
            <v>Overall balance (excl. foreign grants)</v>
          </cell>
          <cell r="C54" t="str">
            <v>END</v>
          </cell>
          <cell r="D54">
            <v>-668.02513966480456</v>
          </cell>
          <cell r="E54">
            <v>-300</v>
          </cell>
          <cell r="F54">
            <v>-401.76280361930003</v>
          </cell>
          <cell r="G54">
            <v>-514.0431068064795</v>
          </cell>
          <cell r="H54">
            <v>-524.14689481920868</v>
          </cell>
          <cell r="I54">
            <v>-460.72551167034635</v>
          </cell>
          <cell r="J54">
            <v>-388.07957988213911</v>
          </cell>
          <cell r="K54">
            <v>-396.9213208865167</v>
          </cell>
        </row>
        <row r="55">
          <cell r="A55" t="str">
            <v>Overall balance (incl. foreign grants)</v>
          </cell>
          <cell r="C55" t="str">
            <v>END</v>
          </cell>
          <cell r="D55">
            <v>-668.02513966480456</v>
          </cell>
          <cell r="E55">
            <v>-300</v>
          </cell>
          <cell r="F55">
            <v>-401.76280361930003</v>
          </cell>
          <cell r="G55">
            <v>-514.0431068064795</v>
          </cell>
          <cell r="H55">
            <v>-524.14689481920868</v>
          </cell>
          <cell r="I55">
            <v>-460.72551167034635</v>
          </cell>
          <cell r="J55">
            <v>-388.07957988213911</v>
          </cell>
          <cell r="K55">
            <v>-396.9213208865167</v>
          </cell>
        </row>
        <row r="57">
          <cell r="A57" t="str">
            <v>Total financing</v>
          </cell>
          <cell r="C57" t="str">
            <v>END</v>
          </cell>
          <cell r="D57">
            <v>637.78434120577617</v>
          </cell>
          <cell r="E57">
            <v>199.4551682364413</v>
          </cell>
          <cell r="F57">
            <v>388.92672572851313</v>
          </cell>
          <cell r="G57">
            <v>364.68597298243486</v>
          </cell>
          <cell r="H57">
            <v>311.4240963685819</v>
          </cell>
          <cell r="I57">
            <v>251.28025932791058</v>
          </cell>
          <cell r="J57">
            <v>181.76344923100086</v>
          </cell>
          <cell r="K57">
            <v>196.45678619026225</v>
          </cell>
        </row>
        <row r="58">
          <cell r="A58" t="str">
            <v xml:space="preserve">   Net foreign financing </v>
          </cell>
          <cell r="B58" t="str">
            <v>CFCG</v>
          </cell>
          <cell r="C58" t="str">
            <v>EXOG</v>
          </cell>
          <cell r="D58">
            <v>230.78434120577614</v>
          </cell>
          <cell r="E58">
            <v>-404.5448317635587</v>
          </cell>
          <cell r="F58">
            <v>184.18975550916016</v>
          </cell>
          <cell r="G58">
            <v>367.05258853241634</v>
          </cell>
          <cell r="H58">
            <v>195.07873019935388</v>
          </cell>
          <cell r="I58">
            <v>129.1911674972699</v>
          </cell>
          <cell r="J58">
            <v>122.3323125350463</v>
          </cell>
          <cell r="K58">
            <v>121.73099174663952</v>
          </cell>
        </row>
        <row r="59">
          <cell r="A59" t="str">
            <v xml:space="preserve">   Net domestic credit, central bank</v>
          </cell>
          <cell r="B59" t="str">
            <v>CDCGCB</v>
          </cell>
          <cell r="C59" t="str">
            <v>END</v>
          </cell>
          <cell r="D59">
            <v>142</v>
          </cell>
          <cell r="E59">
            <v>824</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-93</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-127</v>
          </cell>
          <cell r="F62">
            <v>204.736970219353</v>
          </cell>
          <cell r="G62">
            <v>-2.3666155499814869</v>
          </cell>
          <cell r="H62">
            <v>116.34536616922801</v>
          </cell>
          <cell r="I62">
            <v>122.0890918306407</v>
          </cell>
          <cell r="J62">
            <v>59.431136695954557</v>
          </cell>
          <cell r="K62">
            <v>74.725794443622732</v>
          </cell>
        </row>
        <row r="64">
          <cell r="A64" t="str">
            <v>Financing gap</v>
          </cell>
          <cell r="B64" t="str">
            <v>GAP</v>
          </cell>
          <cell r="C64" t="str">
            <v>END</v>
          </cell>
          <cell r="D64">
            <v>0</v>
          </cell>
          <cell r="E64">
            <v>0</v>
          </cell>
          <cell r="F64">
            <v>0.1572167971376075</v>
          </cell>
          <cell r="G64">
            <v>0.17161634104536461</v>
          </cell>
          <cell r="H64">
            <v>0.18043191452557039</v>
          </cell>
          <cell r="I64">
            <v>0.19970316536637256</v>
          </cell>
          <cell r="J64">
            <v>0.21171832201048346</v>
          </cell>
          <cell r="K64">
            <v>0.21067762699135528</v>
          </cell>
        </row>
        <row r="66">
          <cell r="A66" t="str">
            <v>The Central Bank:</v>
          </cell>
        </row>
        <row r="68">
          <cell r="A68" t="str">
            <v>Total assets</v>
          </cell>
          <cell r="C68" t="str">
            <v>END</v>
          </cell>
          <cell r="D68">
            <v>1122.6300000000001</v>
          </cell>
          <cell r="E68">
            <v>1060.3</v>
          </cell>
          <cell r="F68">
            <v>1340.8543132478483</v>
          </cell>
          <cell r="G68">
            <v>1635.8524079596759</v>
          </cell>
          <cell r="H68">
            <v>1810.3346812985667</v>
          </cell>
          <cell r="I68">
            <v>1975.2794086706413</v>
          </cell>
          <cell r="J68">
            <v>2167.9656125883603</v>
          </cell>
          <cell r="K68">
            <v>2360.6321671677961</v>
          </cell>
        </row>
        <row r="69">
          <cell r="A69" t="str">
            <v xml:space="preserve">   Net foreign assets</v>
          </cell>
          <cell r="B69" t="str">
            <v>NFACB</v>
          </cell>
          <cell r="C69" t="str">
            <v>END</v>
          </cell>
          <cell r="D69">
            <v>536.29050279329613</v>
          </cell>
          <cell r="E69">
            <v>-304</v>
          </cell>
          <cell r="F69">
            <v>-551.49017277934206</v>
          </cell>
          <cell r="G69">
            <v>-512.44478810804605</v>
          </cell>
          <cell r="H69">
            <v>-287.27769682329188</v>
          </cell>
          <cell r="I69">
            <v>-93.520831658531606</v>
          </cell>
          <cell r="J69">
            <v>88.491158753480633</v>
          </cell>
          <cell r="K69">
            <v>-1605.6674644435352</v>
          </cell>
        </row>
        <row r="70">
          <cell r="A70" t="str">
            <v xml:space="preserve">      Net international reserves</v>
          </cell>
          <cell r="B70" t="str">
            <v>NIR</v>
          </cell>
          <cell r="C70" t="str">
            <v>END</v>
          </cell>
          <cell r="D70">
            <v>1704</v>
          </cell>
          <cell r="E70">
            <v>1164</v>
          </cell>
          <cell r="F70">
            <v>998.53843742803258</v>
          </cell>
          <cell r="G70">
            <v>1317.5112379334037</v>
          </cell>
          <cell r="H70">
            <v>1325.9343105503376</v>
          </cell>
          <cell r="I70">
            <v>1796.4603293698535</v>
          </cell>
          <cell r="J70">
            <v>1769.1231633740456</v>
          </cell>
          <cell r="K70">
            <v>266.76245538479253</v>
          </cell>
        </row>
        <row r="71">
          <cell r="A71" t="str">
            <v xml:space="preserve">         Gross official reserves</v>
          </cell>
          <cell r="B71" t="str">
            <v>GOR</v>
          </cell>
          <cell r="C71" t="str">
            <v>END</v>
          </cell>
          <cell r="D71">
            <v>1704</v>
          </cell>
          <cell r="E71">
            <v>1166</v>
          </cell>
          <cell r="F71">
            <v>1000.6501930291672</v>
          </cell>
          <cell r="G71">
            <v>1320.0043660360357</v>
          </cell>
          <cell r="H71">
            <v>1328.1321470334367</v>
          </cell>
          <cell r="I71">
            <v>1799.0352354145994</v>
          </cell>
          <cell r="J71">
            <v>1771.4128526987031</v>
          </cell>
          <cell r="K71">
            <v>269.3134500937316</v>
          </cell>
        </row>
        <row r="72">
          <cell r="A72" t="str">
            <v xml:space="preserve">         Gross official liabilities</v>
          </cell>
          <cell r="B72" t="str">
            <v>GOL</v>
          </cell>
          <cell r="C72" t="str">
            <v>EXOG</v>
          </cell>
          <cell r="D72">
            <v>0</v>
          </cell>
          <cell r="E72">
            <v>-2</v>
          </cell>
          <cell r="F72">
            <v>-2.1114803602120285</v>
          </cell>
          <cell r="G72">
            <v>-2.4928031544664369</v>
          </cell>
          <cell r="H72">
            <v>-2.1975500632674976</v>
          </cell>
          <cell r="I72">
            <v>-2.5745706088278331</v>
          </cell>
          <cell r="J72">
            <v>-2.28939094874212</v>
          </cell>
          <cell r="K72">
            <v>-2.5506619526603123</v>
          </cell>
        </row>
        <row r="73">
          <cell r="A73" t="str">
            <v xml:space="preserve">      MLT foreign liabilities</v>
          </cell>
          <cell r="B73" t="str">
            <v>FCCB</v>
          </cell>
          <cell r="C73" t="str">
            <v>EXOG</v>
          </cell>
          <cell r="D73">
            <v>-1167.7094972067039</v>
          </cell>
          <cell r="E73">
            <v>-1468</v>
          </cell>
          <cell r="F73">
            <v>-1550.0286102073746</v>
          </cell>
          <cell r="G73">
            <v>-1829.9560260414496</v>
          </cell>
          <cell r="H73">
            <v>-1613.2120073736296</v>
          </cell>
          <cell r="I73">
            <v>-1889.981161028385</v>
          </cell>
          <cell r="J73">
            <v>-1680.6320046205649</v>
          </cell>
          <cell r="K73">
            <v>-1872.4299198283277</v>
          </cell>
        </row>
        <row r="74">
          <cell r="A74" t="str">
            <v xml:space="preserve">   Net domestic assets</v>
          </cell>
          <cell r="B74" t="str">
            <v>NDACB</v>
          </cell>
          <cell r="C74" t="str">
            <v>END</v>
          </cell>
          <cell r="D74">
            <v>504.63000000000011</v>
          </cell>
          <cell r="E74">
            <v>1364.3</v>
          </cell>
          <cell r="F74">
            <v>1892.3444860271904</v>
          </cell>
          <cell r="G74">
            <v>2148.2971960677223</v>
          </cell>
          <cell r="H74">
            <v>2097.6123781218621</v>
          </cell>
          <cell r="I74">
            <v>2068.8002403291725</v>
          </cell>
          <cell r="J74">
            <v>2079.4744538348818</v>
          </cell>
          <cell r="K74">
            <v>3966.2996316113322</v>
          </cell>
        </row>
        <row r="75">
          <cell r="A75" t="str">
            <v xml:space="preserve">      Net dom. credit to the public sector</v>
          </cell>
          <cell r="B75" t="str">
            <v>DCGCB</v>
          </cell>
          <cell r="C75" t="str">
            <v>EXOG</v>
          </cell>
          <cell r="D75">
            <v>517</v>
          </cell>
          <cell r="E75">
            <v>1341</v>
          </cell>
          <cell r="F75">
            <v>1341</v>
          </cell>
          <cell r="G75">
            <v>1341</v>
          </cell>
          <cell r="H75">
            <v>1341</v>
          </cell>
          <cell r="I75">
            <v>1341</v>
          </cell>
          <cell r="J75">
            <v>1341</v>
          </cell>
          <cell r="K75">
            <v>1341</v>
          </cell>
        </row>
        <row r="76">
          <cell r="A76" t="str">
            <v xml:space="preserve">      Counterpart funds (-)</v>
          </cell>
          <cell r="B76" t="str">
            <v>DCGCBCF</v>
          </cell>
          <cell r="D76">
            <v>0</v>
          </cell>
          <cell r="E76">
            <v>0</v>
          </cell>
          <cell r="F76">
            <v>0</v>
          </cell>
          <cell r="G76">
            <v>0</v>
          </cell>
          <cell r="H76">
            <v>0</v>
          </cell>
          <cell r="I76">
            <v>0</v>
          </cell>
          <cell r="J76">
            <v>0</v>
          </cell>
        </row>
        <row r="77">
          <cell r="A77" t="str">
            <v xml:space="preserve">      Net dom. credit to the private sector</v>
          </cell>
          <cell r="B77" t="str">
            <v>DCPCB</v>
          </cell>
          <cell r="C77" t="str">
            <v>END</v>
          </cell>
          <cell r="D77">
            <v>270</v>
          </cell>
          <cell r="E77">
            <v>229.5</v>
          </cell>
          <cell r="F77">
            <v>728.42732051935627</v>
          </cell>
          <cell r="G77">
            <v>912.19180112827166</v>
          </cell>
          <cell r="H77">
            <v>936.98737957852677</v>
          </cell>
          <cell r="I77">
            <v>913.12906243260227</v>
          </cell>
          <cell r="J77">
            <v>955.86019753716414</v>
          </cell>
          <cell r="K77">
            <v>2484.8523699577754</v>
          </cell>
        </row>
        <row r="78">
          <cell r="A78" t="str">
            <v xml:space="preserve">      Other assets, net</v>
          </cell>
          <cell r="B78" t="str">
            <v>OANCB</v>
          </cell>
          <cell r="C78" t="str">
            <v>END</v>
          </cell>
          <cell r="D78">
            <v>-282.36999999999989</v>
          </cell>
          <cell r="E78">
            <v>-206.20000000000005</v>
          </cell>
          <cell r="F78">
            <v>-177.08283449216583</v>
          </cell>
          <cell r="G78">
            <v>-104.89460506054934</v>
          </cell>
          <cell r="H78">
            <v>-180.37500145666468</v>
          </cell>
          <cell r="I78">
            <v>-185.32882210342973</v>
          </cell>
          <cell r="J78">
            <v>-217.3857437022823</v>
          </cell>
          <cell r="K78">
            <v>140.44726165355678</v>
          </cell>
        </row>
        <row r="79">
          <cell r="A79" t="str">
            <v>Total liabilities/Reserve money</v>
          </cell>
          <cell r="B79" t="str">
            <v>HM</v>
          </cell>
          <cell r="C79" t="str">
            <v>END</v>
          </cell>
          <cell r="D79">
            <v>1122.6300000000001</v>
          </cell>
          <cell r="E79">
            <v>1060.3</v>
          </cell>
          <cell r="F79">
            <v>1340.8543132478483</v>
          </cell>
          <cell r="G79">
            <v>1635.8524079596759</v>
          </cell>
          <cell r="H79">
            <v>1810.3346812985667</v>
          </cell>
          <cell r="I79">
            <v>1975.2794086706413</v>
          </cell>
          <cell r="J79">
            <v>2167.9656125883603</v>
          </cell>
          <cell r="K79">
            <v>2360.6321671677961</v>
          </cell>
        </row>
        <row r="81">
          <cell r="A81" t="str">
            <v>Memorandum items:</v>
          </cell>
        </row>
        <row r="82">
          <cell r="A82" t="str">
            <v>Money demand (M1)</v>
          </cell>
          <cell r="B82" t="str">
            <v>M1</v>
          </cell>
          <cell r="C82" t="str">
            <v>END</v>
          </cell>
          <cell r="D82">
            <v>1739.7</v>
          </cell>
          <cell r="E82">
            <v>1357.9</v>
          </cell>
          <cell r="F82">
            <v>1717.1989738368891</v>
          </cell>
          <cell r="G82">
            <v>2094.9957415528097</v>
          </cell>
          <cell r="H82">
            <v>2318.4508759174973</v>
          </cell>
          <cell r="I82">
            <v>2529.6915109250835</v>
          </cell>
          <cell r="J82">
            <v>2776.4599691914882</v>
          </cell>
          <cell r="K82">
            <v>3023.2032630360754</v>
          </cell>
        </row>
        <row r="83">
          <cell r="A83" t="str">
            <v>Velocity</v>
          </cell>
          <cell r="C83" t="str">
            <v>END</v>
          </cell>
          <cell r="D83">
            <v>5.8162427107874262</v>
          </cell>
          <cell r="E83">
            <v>7.4535152138513689</v>
          </cell>
          <cell r="F83">
            <v>7.5501003182568951</v>
          </cell>
          <cell r="G83">
            <v>6.9639057007005594</v>
          </cell>
          <cell r="H83">
            <v>6.7167592134396434</v>
          </cell>
          <cell r="I83">
            <v>6.6226019735135733</v>
          </cell>
          <cell r="J83">
            <v>6.5471642932094118</v>
          </cell>
          <cell r="K83">
            <v>6.4988238370595788</v>
          </cell>
        </row>
        <row r="84">
          <cell r="A84" t="str">
            <v>Money multiplier</v>
          </cell>
          <cell r="B84" t="str">
            <v>MU</v>
          </cell>
          <cell r="C84" t="str">
            <v>EXOG</v>
          </cell>
          <cell r="D84">
            <v>1.549664626813821</v>
          </cell>
          <cell r="E84">
            <v>1.2806752805809678</v>
          </cell>
          <cell r="F84">
            <v>1.2806752805809678</v>
          </cell>
          <cell r="G84">
            <v>1.2806752805809678</v>
          </cell>
          <cell r="H84">
            <v>1.2806752805809669</v>
          </cell>
          <cell r="I84">
            <v>1.2806752805809687</v>
          </cell>
          <cell r="J84">
            <v>1.2806752805809678</v>
          </cell>
          <cell r="K84">
            <v>1.2806752805809678</v>
          </cell>
        </row>
        <row r="85">
          <cell r="A85" t="str">
            <v>Gross forex reserves in months of import</v>
          </cell>
          <cell r="B85" t="str">
            <v>GOR_M</v>
          </cell>
          <cell r="C85" t="str">
            <v>EXOG</v>
          </cell>
          <cell r="D85">
            <v>4.7529321963061584</v>
          </cell>
          <cell r="E85">
            <v>1.3613991242646013</v>
          </cell>
          <cell r="F85">
            <v>1.5648533704797254</v>
          </cell>
          <cell r="G85">
            <v>1.8195552588032382</v>
          </cell>
          <cell r="H85">
            <v>1.983893654827422</v>
          </cell>
          <cell r="I85">
            <v>2.1651802880799331</v>
          </cell>
          <cell r="J85">
            <v>2.2492054470151013</v>
          </cell>
          <cell r="K85">
            <v>0.25580007590916493</v>
          </cell>
        </row>
        <row r="88">
          <cell r="A88" t="str">
            <v>1/   Variables are either endogenous (END) or exogenous (EXOG).</v>
          </cell>
        </row>
      </sheetData>
      <sheetData sheetId="9" refreshError="1">
        <row r="1">
          <cell r="A1" t="str">
            <v>Table 4. Moldova: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165.33007070070303</v>
          </cell>
          <cell r="E10">
            <v>165.52102194155552</v>
          </cell>
          <cell r="F10">
            <v>157.61959215192954</v>
          </cell>
          <cell r="G10">
            <v>155.10606688205735</v>
          </cell>
          <cell r="H10">
            <v>155.0532857962788</v>
          </cell>
          <cell r="I10">
            <v>155.15783961220046</v>
          </cell>
          <cell r="J10">
            <v>155.2290320993429</v>
          </cell>
          <cell r="K10">
            <v>161.01037817501873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65.330070700703018</v>
          </cell>
          <cell r="E12">
            <v>65.521021941555517</v>
          </cell>
          <cell r="F12">
            <v>57.619592151929524</v>
          </cell>
          <cell r="G12">
            <v>55.106066882057334</v>
          </cell>
          <cell r="H12">
            <v>55.053285796278786</v>
          </cell>
          <cell r="I12">
            <v>55.157839612200455</v>
          </cell>
          <cell r="J12">
            <v>55.229032099342923</v>
          </cell>
          <cell r="K12">
            <v>61.01037817501873</v>
          </cell>
        </row>
        <row r="13">
          <cell r="A13" t="str">
            <v>Total expenditures</v>
          </cell>
          <cell r="C13" t="str">
            <v>END</v>
          </cell>
          <cell r="D13">
            <v>161.02913645585247</v>
          </cell>
          <cell r="E13">
            <v>165.52102194155552</v>
          </cell>
          <cell r="F13">
            <v>158.04290427198075</v>
          </cell>
          <cell r="G13">
            <v>159.36111056818757</v>
          </cell>
          <cell r="H13">
            <v>160.67322713653579</v>
          </cell>
          <cell r="I13">
            <v>160.29175187741717</v>
          </cell>
          <cell r="J13">
            <v>159.89536212746404</v>
          </cell>
          <cell r="K13">
            <v>165.19914080091135</v>
          </cell>
        </row>
        <row r="14">
          <cell r="A14" t="str">
            <v xml:space="preserve">   Private consumption </v>
          </cell>
          <cell r="B14" t="str">
            <v>CP</v>
          </cell>
          <cell r="C14" t="str">
            <v>END</v>
          </cell>
          <cell r="D14">
            <v>57.655567404009112</v>
          </cell>
          <cell r="E14">
            <v>67.97653559590195</v>
          </cell>
          <cell r="F14">
            <v>73.79300210450252</v>
          </cell>
          <cell r="G14">
            <v>74.535500336698874</v>
          </cell>
          <cell r="H14">
            <v>74.60257717049447</v>
          </cell>
          <cell r="I14">
            <v>74.055994192755534</v>
          </cell>
          <cell r="J14">
            <v>73.813201402733739</v>
          </cell>
          <cell r="K14">
            <v>73.312340790552071</v>
          </cell>
        </row>
        <row r="15">
          <cell r="A15" t="str">
            <v xml:space="preserve">   Public consumption</v>
          </cell>
          <cell r="B15" t="str">
            <v>CG</v>
          </cell>
          <cell r="C15" t="str">
            <v>END</v>
          </cell>
          <cell r="D15">
            <v>26.327967656872787</v>
          </cell>
          <cell r="E15">
            <v>22.6061752224857</v>
          </cell>
          <cell r="F15">
            <v>22.705685492302454</v>
          </cell>
          <cell r="G15">
            <v>23.63035141732836</v>
          </cell>
          <cell r="H15">
            <v>23.972820277776023</v>
          </cell>
          <cell r="I15">
            <v>23.857009552493452</v>
          </cell>
          <cell r="J15">
            <v>23.741758298169838</v>
          </cell>
          <cell r="K15">
            <v>23.627063812707725</v>
          </cell>
        </row>
        <row r="16">
          <cell r="A16" t="str">
            <v xml:space="preserve">   Private investment</v>
          </cell>
          <cell r="B16" t="str">
            <v>IP</v>
          </cell>
          <cell r="C16" t="str">
            <v>END</v>
          </cell>
          <cell r="D16">
            <v>23.903702512810991</v>
          </cell>
          <cell r="E16">
            <v>27.968810738265244</v>
          </cell>
          <cell r="F16">
            <v>16.364845577511549</v>
          </cell>
          <cell r="G16">
            <v>14.887775419053115</v>
          </cell>
          <cell r="H16">
            <v>15.594403930036313</v>
          </cell>
          <cell r="I16">
            <v>16.129236246855719</v>
          </cell>
          <cell r="J16">
            <v>16.557630691762913</v>
          </cell>
          <cell r="K16">
            <v>24.780301062781202</v>
          </cell>
        </row>
        <row r="17">
          <cell r="A17" t="str">
            <v xml:space="preserve">   Public investment</v>
          </cell>
          <cell r="B17" t="str">
            <v>IG</v>
          </cell>
          <cell r="C17" t="str">
            <v>END</v>
          </cell>
          <cell r="D17">
            <v>2.3145683277926454</v>
          </cell>
          <cell r="E17">
            <v>2.035346195730793</v>
          </cell>
          <cell r="F17">
            <v>2.0353719988143473</v>
          </cell>
          <cell r="G17">
            <v>2.0353719988143228</v>
          </cell>
          <cell r="H17">
            <v>2.0353719987864971</v>
          </cell>
          <cell r="I17">
            <v>2.0353719988134151</v>
          </cell>
          <cell r="J17">
            <v>2.0353719987964891</v>
          </cell>
          <cell r="K17">
            <v>2.0353719987581664</v>
          </cell>
        </row>
        <row r="18">
          <cell r="A18" t="str">
            <v xml:space="preserve">   Changes in inventories</v>
          </cell>
          <cell r="B18" t="str">
            <v>IS</v>
          </cell>
          <cell r="C18" t="str">
            <v>EXOG</v>
          </cell>
          <cell r="D18">
            <v>4.0790472589217632</v>
          </cell>
          <cell r="E18">
            <v>4.4477007529353623</v>
          </cell>
          <cell r="F18">
            <v>4.6117795095635445</v>
          </cell>
          <cell r="G18">
            <v>4.4972925543517244</v>
          </cell>
          <cell r="H18">
            <v>4.3534565449275551</v>
          </cell>
          <cell r="I18">
            <v>4.1821300268624952</v>
          </cell>
          <cell r="J18">
            <v>3.9819235450044896</v>
          </cell>
          <cell r="K18">
            <v>3.824003494995091</v>
          </cell>
        </row>
        <row r="19">
          <cell r="A19" t="str">
            <v xml:space="preserve">   Export of goods and services</v>
          </cell>
          <cell r="B19" t="str">
            <v>X</v>
          </cell>
          <cell r="C19" t="str">
            <v>END</v>
          </cell>
          <cell r="D19">
            <v>46.748283295445155</v>
          </cell>
          <cell r="E19">
            <v>40.486453436236452</v>
          </cell>
          <cell r="F19">
            <v>38.532219589286356</v>
          </cell>
          <cell r="G19">
            <v>39.774818841941183</v>
          </cell>
          <cell r="H19">
            <v>40.114597214514916</v>
          </cell>
          <cell r="I19">
            <v>40.032009859636531</v>
          </cell>
          <cell r="J19">
            <v>39.765476190996573</v>
          </cell>
          <cell r="K19">
            <v>37.620059641117109</v>
          </cell>
        </row>
        <row r="21">
          <cell r="A21" t="str">
            <v>Memorandum items:</v>
          </cell>
        </row>
        <row r="22">
          <cell r="A22" t="str">
            <v>National disposable income</v>
          </cell>
          <cell r="B22" t="str">
            <v>YD</v>
          </cell>
          <cell r="C22" t="str">
            <v>END</v>
          </cell>
          <cell r="D22">
            <v>100.02989574319</v>
          </cell>
          <cell r="E22">
            <v>107.3277472369227</v>
          </cell>
          <cell r="F22">
            <v>104.98923776459972</v>
          </cell>
          <cell r="G22">
            <v>103.42382072323875</v>
          </cell>
          <cell r="H22">
            <v>103.24145936003164</v>
          </cell>
          <cell r="I22">
            <v>103.232587533527</v>
          </cell>
          <cell r="J22">
            <v>103.24125335342507</v>
          </cell>
          <cell r="K22">
            <v>102.96180097871624</v>
          </cell>
        </row>
        <row r="23">
          <cell r="A23" t="str">
            <v>Private disposable income</v>
          </cell>
          <cell r="B23" t="str">
            <v>YDP</v>
          </cell>
          <cell r="C23" t="str">
            <v>END</v>
          </cell>
          <cell r="D23">
            <v>74.744636334058342</v>
          </cell>
          <cell r="E23">
            <v>81.194297296592879</v>
          </cell>
          <cell r="F23">
            <v>81.464073667629094</v>
          </cell>
          <cell r="G23">
            <v>82.926362265135296</v>
          </cell>
          <cell r="H23">
            <v>83.415530406790694</v>
          </cell>
          <cell r="I23">
            <v>83.031792410891114</v>
          </cell>
          <cell r="J23">
            <v>82.878873893818721</v>
          </cell>
          <cell r="K23">
            <v>82.225571329981733</v>
          </cell>
        </row>
        <row r="25">
          <cell r="A25" t="str">
            <v>External Sector:</v>
          </cell>
        </row>
        <row r="27">
          <cell r="A27" t="str">
            <v xml:space="preserve">Current account </v>
          </cell>
          <cell r="B27" t="str">
            <v>CAB</v>
          </cell>
          <cell r="C27" t="str">
            <v>END</v>
          </cell>
          <cell r="D27">
            <v>-10.466595897344304</v>
          </cell>
          <cell r="E27">
            <v>-14.964589144732738</v>
          </cell>
          <cell r="F27">
            <v>-11.034601333849906</v>
          </cell>
          <cell r="G27">
            <v>-8.1475604966797679</v>
          </cell>
          <cell r="H27">
            <v>-7.7626068365260954</v>
          </cell>
          <cell r="I27">
            <v>-7.801287068831722</v>
          </cell>
          <cell r="J27">
            <v>-7.9329660798031778</v>
          </cell>
          <cell r="K27">
            <v>-16.457153933085213</v>
          </cell>
        </row>
        <row r="28">
          <cell r="A28" t="str">
            <v xml:space="preserve">   Export of goods and services</v>
          </cell>
          <cell r="B28" t="str">
            <v>X</v>
          </cell>
          <cell r="C28" t="str">
            <v>END</v>
          </cell>
          <cell r="D28">
            <v>46.748283295445155</v>
          </cell>
          <cell r="E28">
            <v>40.486453436236452</v>
          </cell>
          <cell r="F28">
            <v>38.532219589286356</v>
          </cell>
          <cell r="G28">
            <v>39.774818841941183</v>
          </cell>
          <cell r="H28">
            <v>40.114597214514916</v>
          </cell>
          <cell r="I28">
            <v>40.032009859636531</v>
          </cell>
          <cell r="J28">
            <v>39.765476190996573</v>
          </cell>
          <cell r="K28">
            <v>37.620059641117109</v>
          </cell>
        </row>
        <row r="29">
          <cell r="A29" t="str">
            <v xml:space="preserve">   Imports of goods and services</v>
          </cell>
          <cell r="B29" t="str">
            <v>-M</v>
          </cell>
          <cell r="C29" t="str">
            <v>END</v>
          </cell>
          <cell r="D29">
            <v>65.330070700703018</v>
          </cell>
          <cell r="E29">
            <v>65.521021941555517</v>
          </cell>
          <cell r="F29">
            <v>57.619592151929524</v>
          </cell>
          <cell r="G29">
            <v>55.106066882057334</v>
          </cell>
          <cell r="H29">
            <v>55.053285796278786</v>
          </cell>
          <cell r="I29">
            <v>55.157839612200455</v>
          </cell>
          <cell r="J29">
            <v>55.229032099342923</v>
          </cell>
          <cell r="K29">
            <v>61.01037817501873</v>
          </cell>
        </row>
        <row r="30">
          <cell r="A30" t="str">
            <v xml:space="preserve">   Net income</v>
          </cell>
          <cell r="B30" t="str">
            <v>FS</v>
          </cell>
          <cell r="C30" t="str">
            <v>EXOG</v>
          </cell>
          <cell r="D30">
            <v>2.446478393577344</v>
          </cell>
          <cell r="E30">
            <v>2.1525356990945963</v>
          </cell>
          <cell r="F30">
            <v>4.1550499669593659</v>
          </cell>
          <cell r="G30">
            <v>2.4719035387673585</v>
          </cell>
          <cell r="H30">
            <v>2.5324268134233154</v>
          </cell>
          <cell r="I30">
            <v>2.4529278915363193</v>
          </cell>
          <cell r="J30">
            <v>2.4278661868090237</v>
          </cell>
          <cell r="K30">
            <v>2.2352559742524165</v>
          </cell>
        </row>
        <row r="31">
          <cell r="A31" t="str">
            <v xml:space="preserve">   Foreign grants</v>
          </cell>
          <cell r="B31" t="str">
            <v>G</v>
          </cell>
          <cell r="C31" t="str">
            <v>EXOG</v>
          </cell>
          <cell r="D31">
            <v>3.0027104753540819</v>
          </cell>
          <cell r="E31">
            <v>5.1752115378281216</v>
          </cell>
          <cell r="F31">
            <v>6.2216856608043027</v>
          </cell>
          <cell r="G31">
            <v>7.0916748981730713</v>
          </cell>
          <cell r="H31">
            <v>5.9534746328260892</v>
          </cell>
          <cell r="I31">
            <v>5.5118473188357964</v>
          </cell>
          <cell r="J31">
            <v>5.0662416568423954</v>
          </cell>
          <cell r="K31">
            <v>4.6643208723735974</v>
          </cell>
        </row>
        <row r="32">
          <cell r="A32" t="str">
            <v>Capital account</v>
          </cell>
          <cell r="C32" t="str">
            <v>EXOG</v>
          </cell>
          <cell r="D32">
            <v>12.820766864774569</v>
          </cell>
          <cell r="E32">
            <v>2.9839746367367717</v>
          </cell>
          <cell r="F32">
            <v>9.3037590828561392</v>
          </cell>
          <cell r="G32">
            <v>9.0251715585740389</v>
          </cell>
          <cell r="H32">
            <v>8.8897292321966734</v>
          </cell>
          <cell r="I32">
            <v>9.1457975784683541</v>
          </cell>
          <cell r="J32">
            <v>8.9360716403978273</v>
          </cell>
          <cell r="K32">
            <v>8.2271451487198544</v>
          </cell>
        </row>
        <row r="33">
          <cell r="A33" t="str">
            <v xml:space="preserve">   Public sector financing </v>
          </cell>
          <cell r="B33" t="str">
            <v>CFCG</v>
          </cell>
          <cell r="C33" t="str">
            <v>EXOG</v>
          </cell>
          <cell r="D33">
            <v>2.2808118134303186</v>
          </cell>
          <cell r="E33">
            <v>-3.9970329336529749</v>
          </cell>
          <cell r="F33">
            <v>1.4206664649263931</v>
          </cell>
          <cell r="G33">
            <v>2.5158935689444775</v>
          </cell>
          <cell r="H33">
            <v>1.2527148969125368</v>
          </cell>
          <cell r="I33">
            <v>0.77114599146237839</v>
          </cell>
          <cell r="J33">
            <v>0.67297127956524716</v>
          </cell>
          <cell r="K33">
            <v>0.61958236467949024</v>
          </cell>
        </row>
        <row r="34">
          <cell r="A34" t="str">
            <v xml:space="preserve">   Central bank financing </v>
          </cell>
          <cell r="B34" t="str">
            <v>CFCCB</v>
          </cell>
          <cell r="C34" t="str">
            <v>EXOG</v>
          </cell>
          <cell r="D34">
            <v>0</v>
          </cell>
          <cell r="E34">
            <v>0</v>
          </cell>
          <cell r="F34">
            <v>0</v>
          </cell>
          <cell r="G34">
            <v>0</v>
          </cell>
          <cell r="H34">
            <v>0</v>
          </cell>
          <cell r="I34">
            <v>0</v>
          </cell>
          <cell r="J34">
            <v>0</v>
          </cell>
          <cell r="K34">
            <v>0</v>
          </cell>
        </row>
        <row r="35">
          <cell r="A35" t="str">
            <v xml:space="preserve">   Private financing </v>
          </cell>
          <cell r="B35" t="str">
            <v>CFCP</v>
          </cell>
          <cell r="C35" t="str">
            <v>EXOG</v>
          </cell>
          <cell r="D35">
            <v>8.7493451540293687</v>
          </cell>
          <cell r="E35">
            <v>6.981007570389747</v>
          </cell>
          <cell r="F35">
            <v>7.8818799954861181</v>
          </cell>
          <cell r="G35">
            <v>6.5081016774000577</v>
          </cell>
          <cell r="H35">
            <v>7.6358556761777665</v>
          </cell>
          <cell r="I35">
            <v>8.3734595527637108</v>
          </cell>
          <cell r="J35">
            <v>8.2619356616037489</v>
          </cell>
          <cell r="K35">
            <v>7.606490484041462</v>
          </cell>
        </row>
        <row r="36">
          <cell r="A36" t="str">
            <v>Change in net international reserves</v>
          </cell>
          <cell r="B36" t="str">
            <v>CNIR</v>
          </cell>
          <cell r="C36" t="str">
            <v>END</v>
          </cell>
          <cell r="D36">
            <v>2.3541709674302651</v>
          </cell>
          <cell r="E36">
            <v>-11.980614507995966</v>
          </cell>
          <cell r="F36">
            <v>-1.7308422509937667</v>
          </cell>
          <cell r="G36">
            <v>0.87761106189427374</v>
          </cell>
          <cell r="H36">
            <v>1.1271223956705794</v>
          </cell>
          <cell r="I36">
            <v>1.3445105096366314</v>
          </cell>
          <cell r="J36">
            <v>1.0031055605946502</v>
          </cell>
          <cell r="K36">
            <v>-8.2300087843653564</v>
          </cell>
        </row>
        <row r="38">
          <cell r="A38" t="str">
            <v>Public Sector:</v>
          </cell>
        </row>
        <row r="40">
          <cell r="A40" t="str">
            <v>Total revenue</v>
          </cell>
          <cell r="B40" t="str">
            <v>RVN</v>
          </cell>
          <cell r="C40" t="str">
            <v>END</v>
          </cell>
          <cell r="D40">
            <v>25.833824119769321</v>
          </cell>
          <cell r="E40">
            <v>26.133449940329839</v>
          </cell>
          <cell r="F40">
            <v>26.944694969768108</v>
          </cell>
          <cell r="G40">
            <v>27.850477103487847</v>
          </cell>
          <cell r="H40">
            <v>28.514915439304723</v>
          </cell>
          <cell r="I40">
            <v>28.645149098959134</v>
          </cell>
          <cell r="J40">
            <v>28.61486361355734</v>
          </cell>
          <cell r="K40">
            <v>28.259434636111052</v>
          </cell>
        </row>
        <row r="41">
          <cell r="A41" t="str">
            <v xml:space="preserve">   Of which:  official grants</v>
          </cell>
          <cell r="B41" t="str">
            <v>GG</v>
          </cell>
          <cell r="C41" t="str">
            <v>EXOG</v>
          </cell>
          <cell r="D41">
            <v>0</v>
          </cell>
          <cell r="E41">
            <v>0</v>
          </cell>
          <cell r="F41">
            <v>0</v>
          </cell>
          <cell r="G41">
            <v>0</v>
          </cell>
          <cell r="H41">
            <v>0</v>
          </cell>
          <cell r="I41">
            <v>0</v>
          </cell>
          <cell r="J41">
            <v>0</v>
          </cell>
          <cell r="K41">
            <v>0</v>
          </cell>
        </row>
        <row r="42">
          <cell r="A42" t="str">
            <v>Total expenditures</v>
          </cell>
          <cell r="C42" t="str">
            <v>END</v>
          </cell>
          <cell r="D42">
            <v>32.43780680167783</v>
          </cell>
          <cell r="E42">
            <v>29.097546341879539</v>
          </cell>
          <cell r="F42">
            <v>30.043515207511255</v>
          </cell>
          <cell r="G42">
            <v>31.373889788698882</v>
          </cell>
          <cell r="H42">
            <v>31.880769946556615</v>
          </cell>
          <cell r="I42">
            <v>31.39523363160761</v>
          </cell>
          <cell r="J42">
            <v>30.749756725886972</v>
          </cell>
          <cell r="K42">
            <v>30.279671611575964</v>
          </cell>
        </row>
        <row r="43">
          <cell r="A43" t="str">
            <v xml:space="preserve">   Consumption</v>
          </cell>
          <cell r="B43" t="str">
            <v>CG</v>
          </cell>
          <cell r="C43" t="str">
            <v>END</v>
          </cell>
          <cell r="D43">
            <v>26.327967656872787</v>
          </cell>
          <cell r="E43">
            <v>22.6061752224857</v>
          </cell>
          <cell r="F43">
            <v>22.705685492302454</v>
          </cell>
          <cell r="G43">
            <v>23.63035141732836</v>
          </cell>
          <cell r="H43">
            <v>23.972820277776023</v>
          </cell>
          <cell r="I43">
            <v>23.857009552493452</v>
          </cell>
          <cell r="J43">
            <v>23.741758298169838</v>
          </cell>
          <cell r="K43">
            <v>23.627063812707725</v>
          </cell>
        </row>
        <row r="44">
          <cell r="A44" t="str">
            <v xml:space="preserve">   Investment </v>
          </cell>
          <cell r="B44" t="str">
            <v>IG</v>
          </cell>
          <cell r="C44" t="str">
            <v>END</v>
          </cell>
          <cell r="D44">
            <v>2.3145683277926454</v>
          </cell>
          <cell r="E44">
            <v>2.035346195730793</v>
          </cell>
          <cell r="F44">
            <v>2.0353719988143473</v>
          </cell>
          <cell r="G44">
            <v>2.0353719988143228</v>
          </cell>
          <cell r="H44">
            <v>2.0353719987864971</v>
          </cell>
          <cell r="I44">
            <v>2.0353719988134151</v>
          </cell>
          <cell r="J44">
            <v>2.0353719987964891</v>
          </cell>
          <cell r="K44">
            <v>2.0353719987581664</v>
          </cell>
        </row>
        <row r="45">
          <cell r="A45" t="str">
            <v xml:space="preserve">   Domestic interest payments </v>
          </cell>
          <cell r="B45" t="str">
            <v>INTGD</v>
          </cell>
          <cell r="C45" t="str">
            <v>EXOG</v>
          </cell>
          <cell r="D45">
            <v>2.1001100326897402</v>
          </cell>
          <cell r="E45">
            <v>2.4107984065937544</v>
          </cell>
          <cell r="F45">
            <v>1.9760857345621516</v>
          </cell>
          <cell r="G45">
            <v>1.8438789157918771</v>
          </cell>
          <cell r="H45">
            <v>1.8138444707824719</v>
          </cell>
          <cell r="I45">
            <v>1.7703160430248863</v>
          </cell>
          <cell r="J45">
            <v>1.7131353089809656</v>
          </cell>
          <cell r="K45">
            <v>1.6642689410183054</v>
          </cell>
        </row>
        <row r="46">
          <cell r="A46" t="str">
            <v xml:space="preserve">   Foreign interest payments </v>
          </cell>
          <cell r="B46" t="str">
            <v>INTGF</v>
          </cell>
          <cell r="C46" t="str">
            <v>EXOG</v>
          </cell>
          <cell r="D46">
            <v>1.3986746620605768</v>
          </cell>
          <cell r="E46">
            <v>1.748816876914322</v>
          </cell>
          <cell r="F46">
            <v>3.0949802096353323</v>
          </cell>
          <cell r="G46">
            <v>3.6586580471745025</v>
          </cell>
          <cell r="H46">
            <v>3.8660856108816684</v>
          </cell>
          <cell r="I46">
            <v>3.5534651286987664</v>
          </cell>
          <cell r="J46">
            <v>3.0944559140436629</v>
          </cell>
          <cell r="K46">
            <v>2.8002738540181618</v>
          </cell>
        </row>
        <row r="47">
          <cell r="A47" t="str">
            <v xml:space="preserve">   Net lending</v>
          </cell>
          <cell r="B47" t="str">
            <v>NL</v>
          </cell>
          <cell r="C47" t="str">
            <v>EXOG</v>
          </cell>
          <cell r="D47">
            <v>0.29648612226208093</v>
          </cell>
          <cell r="E47">
            <v>0.29640964015496984</v>
          </cell>
          <cell r="F47">
            <v>0.23139177219697327</v>
          </cell>
          <cell r="G47">
            <v>0.20562940958981568</v>
          </cell>
          <cell r="H47">
            <v>0.19264758832995818</v>
          </cell>
          <cell r="I47">
            <v>0.17907090857709163</v>
          </cell>
          <cell r="J47">
            <v>0.16503520589601819</v>
          </cell>
          <cell r="K47">
            <v>0.15269300507360589</v>
          </cell>
        </row>
        <row r="48">
          <cell r="A48" t="str">
            <v>Balance of the rest of public sector</v>
          </cell>
          <cell r="B48" t="str">
            <v>REST</v>
          </cell>
          <cell r="C48" t="str">
            <v>EXOG</v>
          </cell>
          <cell r="D48">
            <v>1.9765741484120756E-3</v>
          </cell>
          <cell r="E48">
            <v>0</v>
          </cell>
          <cell r="F48">
            <v>0</v>
          </cell>
          <cell r="G48">
            <v>0</v>
          </cell>
          <cell r="H48">
            <v>0</v>
          </cell>
          <cell r="I48">
            <v>0</v>
          </cell>
          <cell r="J48">
            <v>0</v>
          </cell>
          <cell r="K48">
            <v>0</v>
          </cell>
        </row>
        <row r="50">
          <cell r="A50" t="str">
            <v>Overall balance (excl. foreign grants)</v>
          </cell>
          <cell r="C50" t="str">
            <v>END</v>
          </cell>
          <cell r="D50">
            <v>-6.6020061077600989</v>
          </cell>
          <cell r="E50">
            <v>-2.9640964015496984</v>
          </cell>
          <cell r="F50">
            <v>-3.098820237743146</v>
          </cell>
          <cell r="G50">
            <v>-3.5234126852110319</v>
          </cell>
          <cell r="H50">
            <v>-3.3658545072518935</v>
          </cell>
          <cell r="I50">
            <v>-2.7500845326484789</v>
          </cell>
          <cell r="J50">
            <v>-2.1348931123296357</v>
          </cell>
          <cell r="K50">
            <v>-2.0202369754649085</v>
          </cell>
        </row>
        <row r="51">
          <cell r="A51" t="str">
            <v>Overall balance (incl. foreign grants)</v>
          </cell>
          <cell r="C51" t="str">
            <v>END</v>
          </cell>
          <cell r="D51">
            <v>-6.6020061077600989</v>
          </cell>
          <cell r="E51">
            <v>-2.9640964015496984</v>
          </cell>
          <cell r="F51">
            <v>-3.098820237743146</v>
          </cell>
          <cell r="G51">
            <v>-3.5234126852110319</v>
          </cell>
          <cell r="H51">
            <v>-3.3658545072518935</v>
          </cell>
          <cell r="I51">
            <v>-2.7500845326484789</v>
          </cell>
          <cell r="J51">
            <v>-2.1348931123296357</v>
          </cell>
          <cell r="K51">
            <v>-2.0202369754649085</v>
          </cell>
        </row>
        <row r="53">
          <cell r="A53" t="str">
            <v>Total financing</v>
          </cell>
          <cell r="C53" t="str">
            <v>END</v>
          </cell>
          <cell r="D53">
            <v>6.3031402054525509</v>
          </cell>
          <cell r="E53">
            <v>1.9706811548004177</v>
          </cell>
          <cell r="F53">
            <v>2.9998148107028939</v>
          </cell>
          <cell r="G53">
            <v>2.499672043668852</v>
          </cell>
          <cell r="H53">
            <v>1.9998367037747928</v>
          </cell>
          <cell r="I53">
            <v>1.4998994781778718</v>
          </cell>
          <cell r="J53">
            <v>0.99991227560695584</v>
          </cell>
          <cell r="K53">
            <v>0.9999192350164674</v>
          </cell>
        </row>
        <row r="54">
          <cell r="A54" t="str">
            <v xml:space="preserve">   Net foreign financing </v>
          </cell>
          <cell r="B54" t="str">
            <v>CFCG</v>
          </cell>
          <cell r="C54" t="str">
            <v>EXOG</v>
          </cell>
          <cell r="D54">
            <v>2.2808118134303186</v>
          </cell>
          <cell r="E54">
            <v>-3.9970329336529749</v>
          </cell>
          <cell r="F54">
            <v>1.4206664649263931</v>
          </cell>
          <cell r="G54">
            <v>2.5158935689444775</v>
          </cell>
          <cell r="H54">
            <v>1.2527148969125368</v>
          </cell>
          <cell r="I54">
            <v>0.77114599146237839</v>
          </cell>
          <cell r="J54">
            <v>0.67297127956524716</v>
          </cell>
          <cell r="K54">
            <v>0.61958236467949024</v>
          </cell>
        </row>
        <row r="55">
          <cell r="A55" t="str">
            <v xml:space="preserve">   Net domestic credit, central bank</v>
          </cell>
          <cell r="B55" t="str">
            <v>CDCGCB</v>
          </cell>
          <cell r="C55" t="str">
            <v>END</v>
          </cell>
          <cell r="D55">
            <v>1.4033676453738497</v>
          </cell>
          <cell r="E55">
            <v>8.141384782923172</v>
          </cell>
          <cell r="F55">
            <v>0</v>
          </cell>
          <cell r="G55">
            <v>0</v>
          </cell>
          <cell r="H55">
            <v>0</v>
          </cell>
          <cell r="I55">
            <v>0</v>
          </cell>
          <cell r="J55">
            <v>0</v>
          </cell>
          <cell r="K55">
            <v>0</v>
          </cell>
        </row>
        <row r="56">
          <cell r="A56" t="str">
            <v xml:space="preserve">   Net domestic credit, banks</v>
          </cell>
          <cell r="B56" t="str">
            <v>CDCGB</v>
          </cell>
          <cell r="C56" t="str">
            <v>EXOG</v>
          </cell>
          <cell r="D56">
            <v>1.8678625702511098</v>
          </cell>
          <cell r="E56">
            <v>-0.91886988448040652</v>
          </cell>
          <cell r="F56">
            <v>0</v>
          </cell>
          <cell r="G56">
            <v>0</v>
          </cell>
          <cell r="H56">
            <v>0</v>
          </cell>
          <cell r="I56">
            <v>0</v>
          </cell>
          <cell r="J56">
            <v>0</v>
          </cell>
          <cell r="K56">
            <v>0</v>
          </cell>
        </row>
        <row r="57">
          <cell r="A57" t="str">
            <v xml:space="preserve">   Net domestic bonds and other</v>
          </cell>
          <cell r="B57" t="str">
            <v>CB</v>
          </cell>
          <cell r="C57" t="str">
            <v>END</v>
          </cell>
          <cell r="D57">
            <v>0.75109817639727172</v>
          </cell>
          <cell r="E57">
            <v>-1.2548008099893724</v>
          </cell>
          <cell r="F57">
            <v>1.5791483457765012</v>
          </cell>
          <cell r="G57">
            <v>-1.6221525275625669E-2</v>
          </cell>
          <cell r="H57">
            <v>0.74712180686225593</v>
          </cell>
          <cell r="I57">
            <v>0.72875348671549356</v>
          </cell>
          <cell r="J57">
            <v>0.32694099604170873</v>
          </cell>
          <cell r="K57">
            <v>0.38033687033697722</v>
          </cell>
        </row>
        <row r="59">
          <cell r="A59" t="str">
            <v>The Central Bank:</v>
          </cell>
        </row>
        <row r="61">
          <cell r="A61" t="str">
            <v>Total assets</v>
          </cell>
          <cell r="C61" t="str">
            <v>END</v>
          </cell>
          <cell r="D61">
            <v>11.094807181169331</v>
          </cell>
          <cell r="E61">
            <v>10.476104715210484</v>
          </cell>
          <cell r="F61">
            <v>10.342088526679172</v>
          </cell>
          <cell r="G61">
            <v>11.212645494160881</v>
          </cell>
          <cell r="H61">
            <v>11.62522034740841</v>
          </cell>
          <cell r="I61">
            <v>11.790502613475736</v>
          </cell>
          <cell r="J61">
            <v>11.926355041633576</v>
          </cell>
          <cell r="K61">
            <v>12.015067315942318</v>
          </cell>
        </row>
        <row r="62">
          <cell r="A62" t="str">
            <v xml:space="preserve">   Net foreign assets</v>
          </cell>
          <cell r="B62" t="str">
            <v>NFACB</v>
          </cell>
          <cell r="C62" t="str">
            <v>END</v>
          </cell>
          <cell r="D62">
            <v>5.3000897193055359</v>
          </cell>
          <cell r="E62">
            <v>-3.0036176869036946</v>
          </cell>
          <cell r="F62">
            <v>-4.253676280954231</v>
          </cell>
          <cell r="G62">
            <v>-3.5124573075345236</v>
          </cell>
          <cell r="H62">
            <v>-1.8447785157997356</v>
          </cell>
          <cell r="I62">
            <v>-0.55822867653261632</v>
          </cell>
          <cell r="J62">
            <v>0.48680522016193034</v>
          </cell>
          <cell r="K62">
            <v>-8.1724730098266871</v>
          </cell>
        </row>
        <row r="63">
          <cell r="A63" t="str">
            <v xml:space="preserve">   Net domestic assets</v>
          </cell>
          <cell r="B63" t="str">
            <v>NDACB</v>
          </cell>
          <cell r="C63" t="str">
            <v>END</v>
          </cell>
          <cell r="D63">
            <v>4.9871930625704648</v>
          </cell>
          <cell r="E63">
            <v>13.479722402114177</v>
          </cell>
          <cell r="F63">
            <v>14.595764807633405</v>
          </cell>
          <cell r="G63">
            <v>14.725102801695408</v>
          </cell>
          <cell r="H63">
            <v>13.469998863208168</v>
          </cell>
          <cell r="I63">
            <v>12.348731290008349</v>
          </cell>
          <cell r="J63">
            <v>11.439549821471658</v>
          </cell>
          <cell r="K63">
            <v>20.18754032576901</v>
          </cell>
        </row>
        <row r="64">
          <cell r="A64" t="str">
            <v xml:space="preserve">      Net dom. credit to the public sector</v>
          </cell>
          <cell r="B64" t="str">
            <v>DCGCB</v>
          </cell>
          <cell r="C64" t="str">
            <v>EXOG</v>
          </cell>
          <cell r="D64">
            <v>5.1094441736498615</v>
          </cell>
          <cell r="E64">
            <v>13.249510914927152</v>
          </cell>
          <cell r="F64">
            <v>10.343212217204705</v>
          </cell>
          <cell r="G64">
            <v>9.1916346086647618</v>
          </cell>
          <cell r="H64">
            <v>8.6113471983491294</v>
          </cell>
          <cell r="I64">
            <v>8.0044696133959974</v>
          </cell>
          <cell r="J64">
            <v>7.3770737035520133</v>
          </cell>
          <cell r="K64">
            <v>6.8253773267901829</v>
          </cell>
        </row>
        <row r="65">
          <cell r="A65" t="str">
            <v xml:space="preserve">      Net dom. credit to the private sector</v>
          </cell>
          <cell r="B65" t="str">
            <v>DCPCB</v>
          </cell>
          <cell r="C65" t="str">
            <v>END</v>
          </cell>
          <cell r="D65">
            <v>2.6683751003587286</v>
          </cell>
          <cell r="E65">
            <v>2.2675337471855195</v>
          </cell>
          <cell r="F65">
            <v>5.6184029537222173</v>
          </cell>
          <cell r="G65">
            <v>6.2524487166225686</v>
          </cell>
          <cell r="H65">
            <v>6.0169452990470091</v>
          </cell>
          <cell r="I65">
            <v>5.4504950285984641</v>
          </cell>
          <cell r="J65">
            <v>5.258352816945151</v>
          </cell>
          <cell r="K65">
            <v>12.647319184437475</v>
          </cell>
        </row>
        <row r="66">
          <cell r="A66" t="str">
            <v xml:space="preserve">      Other assets, net</v>
          </cell>
          <cell r="B66" t="str">
            <v>OANCB</v>
          </cell>
          <cell r="C66" t="str">
            <v>END</v>
          </cell>
          <cell r="D66">
            <v>-2.7906262114381257</v>
          </cell>
          <cell r="E66">
            <v>-2.0373222599984935</v>
          </cell>
          <cell r="F66">
            <v>-1.3658503632935186</v>
          </cell>
          <cell r="G66">
            <v>-0.71898052359192177</v>
          </cell>
          <cell r="H66">
            <v>-1.1582936341879715</v>
          </cell>
          <cell r="I66">
            <v>-1.1062333519861114</v>
          </cell>
          <cell r="J66">
            <v>-1.1958766990255065</v>
          </cell>
          <cell r="K66">
            <v>0.71484381454135337</v>
          </cell>
        </row>
        <row r="68">
          <cell r="A68" t="str">
            <v>Total liabilities/Reserve money</v>
          </cell>
          <cell r="B68" t="str">
            <v>HM</v>
          </cell>
          <cell r="C68" t="str">
            <v>END</v>
          </cell>
          <cell r="D68">
            <v>11.094807181169331</v>
          </cell>
          <cell r="E68">
            <v>10.476104715210484</v>
          </cell>
          <cell r="F68">
            <v>10.342088526679172</v>
          </cell>
          <cell r="G68">
            <v>11.212645494160881</v>
          </cell>
          <cell r="H68">
            <v>11.62522034740841</v>
          </cell>
          <cell r="I68">
            <v>11.790502613475736</v>
          </cell>
          <cell r="J68">
            <v>11.926355041633576</v>
          </cell>
          <cell r="K68">
            <v>12.015067315942318</v>
          </cell>
        </row>
        <row r="71">
          <cell r="A71" t="str">
            <v>1/   Variables are either endogenous (END) or exogenous (EXOG).</v>
          </cell>
        </row>
      </sheetData>
      <sheetData sheetId="10" refreshError="1">
        <row r="1">
          <cell r="A1" t="str">
            <v>Table 5.  Moldova: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18881.756451676934</v>
          </cell>
          <cell r="E10">
            <v>16752.595008888773</v>
          </cell>
          <cell r="F10">
            <v>14216.780413536686</v>
          </cell>
          <cell r="G10">
            <v>14082.204784035544</v>
          </cell>
          <cell r="H10">
            <v>14466.967777289996</v>
          </cell>
          <cell r="I10">
            <v>15010.939299159698</v>
          </cell>
          <cell r="J10">
            <v>15702.829603612041</v>
          </cell>
          <cell r="K10">
            <v>17058.103543040579</v>
          </cell>
        </row>
        <row r="11">
          <cell r="A11" t="str">
            <v xml:space="preserve">   Gross domestic product </v>
          </cell>
          <cell r="B11" t="str">
            <v>Q</v>
          </cell>
          <cell r="C11" t="str">
            <v>END</v>
          </cell>
          <cell r="D11">
            <v>11075.262438076932</v>
          </cell>
          <cell r="E11">
            <v>10121.128308888774</v>
          </cell>
          <cell r="F11">
            <v>9623.5064354433052</v>
          </cell>
          <cell r="G11">
            <v>9771.7515332019211</v>
          </cell>
          <cell r="H11">
            <v>10064.85602007227</v>
          </cell>
          <cell r="I11">
            <v>10461.122881069843</v>
          </cell>
          <cell r="J11">
            <v>10971.317953592556</v>
          </cell>
          <cell r="K11">
            <v>11519.378380285283</v>
          </cell>
        </row>
        <row r="12">
          <cell r="A12" t="str">
            <v xml:space="preserve">   Imports of goods and services</v>
          </cell>
          <cell r="B12" t="str">
            <v>M</v>
          </cell>
          <cell r="C12" t="str">
            <v>END</v>
          </cell>
          <cell r="D12">
            <v>7806.4940136000005</v>
          </cell>
          <cell r="E12">
            <v>6631.4666999999999</v>
          </cell>
          <cell r="F12">
            <v>4593.2739780933798</v>
          </cell>
          <cell r="G12">
            <v>4310.4532508336233</v>
          </cell>
          <cell r="H12">
            <v>4402.1117572177263</v>
          </cell>
          <cell r="I12">
            <v>4549.8164180898557</v>
          </cell>
          <cell r="J12">
            <v>4731.5116500194845</v>
          </cell>
          <cell r="K12">
            <v>5538.7251627552969</v>
          </cell>
        </row>
        <row r="14">
          <cell r="A14" t="str">
            <v>Total expenditures</v>
          </cell>
          <cell r="C14" t="str">
            <v>END</v>
          </cell>
          <cell r="D14">
            <v>18176.876790039736</v>
          </cell>
          <cell r="E14">
            <v>16752.595008888773</v>
          </cell>
          <cell r="F14">
            <v>14216.937913536685</v>
          </cell>
          <cell r="G14">
            <v>14082.362284035549</v>
          </cell>
          <cell r="H14">
            <v>14467.125277289995</v>
          </cell>
          <cell r="I14">
            <v>15011.096799159703</v>
          </cell>
          <cell r="J14">
            <v>15702.987103612038</v>
          </cell>
          <cell r="K14">
            <v>17058.261043040577</v>
          </cell>
        </row>
        <row r="15">
          <cell r="A15" t="str">
            <v xml:space="preserve">   Private consumption </v>
          </cell>
          <cell r="B15" t="str">
            <v>CP</v>
          </cell>
          <cell r="C15" t="str">
            <v>END</v>
          </cell>
          <cell r="D15">
            <v>6283.0980708663801</v>
          </cell>
          <cell r="E15">
            <v>6879.992387598686</v>
          </cell>
          <cell r="F15">
            <v>6968.1579141031771</v>
          </cell>
          <cell r="G15">
            <v>6887.011682498689</v>
          </cell>
          <cell r="H15">
            <v>7007.3503551526155</v>
          </cell>
          <cell r="I15">
            <v>7265.433513410514</v>
          </cell>
          <cell r="J15">
            <v>7628.6303452890306</v>
          </cell>
          <cell r="K15">
            <v>7950.7820387436441</v>
          </cell>
        </row>
        <row r="16">
          <cell r="A16" t="str">
            <v xml:space="preserve">   Public consumption</v>
          </cell>
          <cell r="B16" t="str">
            <v>CG</v>
          </cell>
          <cell r="C16" t="str">
            <v>END</v>
          </cell>
          <cell r="D16">
            <v>2869.1280000000002</v>
          </cell>
          <cell r="E16">
            <v>2288</v>
          </cell>
          <cell r="F16">
            <v>2144.0624116940671</v>
          </cell>
          <cell r="G16">
            <v>2183.4227386618982</v>
          </cell>
          <cell r="H16">
            <v>2251.7446053314434</v>
          </cell>
          <cell r="I16">
            <v>2340.5467527893466</v>
          </cell>
          <cell r="J16">
            <v>2453.7222930589251</v>
          </cell>
          <cell r="K16">
            <v>2562.3739818513018</v>
          </cell>
        </row>
        <row r="17">
          <cell r="A17" t="str">
            <v xml:space="preserve">   Private investment</v>
          </cell>
          <cell r="B17" t="str">
            <v>IP</v>
          </cell>
          <cell r="C17" t="str">
            <v>END</v>
          </cell>
          <cell r="D17">
            <v>2734.9776889397785</v>
          </cell>
          <cell r="E17">
            <v>2830.7592212900868</v>
          </cell>
          <cell r="F17">
            <v>1407.7856284885954</v>
          </cell>
          <cell r="G17">
            <v>1276.0841407374514</v>
          </cell>
          <cell r="H17">
            <v>1371.29222707386</v>
          </cell>
          <cell r="I17">
            <v>1467.6280097409353</v>
          </cell>
          <cell r="J17">
            <v>1570.6633001005962</v>
          </cell>
          <cell r="K17">
            <v>2476.2798735978745</v>
          </cell>
        </row>
        <row r="18">
          <cell r="A18" t="str">
            <v xml:space="preserve">   Public investment</v>
          </cell>
          <cell r="B18" t="str">
            <v>IG</v>
          </cell>
          <cell r="C18" t="str">
            <v>END</v>
          </cell>
          <cell r="D18">
            <v>264.82477903357727</v>
          </cell>
          <cell r="E18">
            <v>206</v>
          </cell>
          <cell r="F18">
            <v>175.09284979117132</v>
          </cell>
          <cell r="G18">
            <v>174.4589675139818</v>
          </cell>
          <cell r="H18">
            <v>178.98021711261461</v>
          </cell>
          <cell r="I18">
            <v>185.20213294558752</v>
          </cell>
          <cell r="J18">
            <v>193.07618101135841</v>
          </cell>
          <cell r="K18">
            <v>203.39344155021524</v>
          </cell>
        </row>
        <row r="19">
          <cell r="A19" t="str">
            <v xml:space="preserve">   Changes in inventories</v>
          </cell>
          <cell r="B19" t="str">
            <v>IS</v>
          </cell>
          <cell r="C19" t="str">
            <v>EXOG</v>
          </cell>
          <cell r="D19">
            <v>438.75000000000006</v>
          </cell>
          <cell r="E19">
            <v>450.15750000000008</v>
          </cell>
          <cell r="F19">
            <v>450.15750000000008</v>
          </cell>
          <cell r="G19">
            <v>450.15750000000008</v>
          </cell>
          <cell r="H19">
            <v>450.15750000000008</v>
          </cell>
          <cell r="I19">
            <v>450.15750000000008</v>
          </cell>
          <cell r="J19">
            <v>450.15750000000008</v>
          </cell>
          <cell r="K19">
            <v>450.15750000000008</v>
          </cell>
        </row>
        <row r="20">
          <cell r="A20" t="str">
            <v xml:space="preserve">   Export of goods and services</v>
          </cell>
          <cell r="B20" t="str">
            <v>X</v>
          </cell>
          <cell r="C20" t="str">
            <v>END</v>
          </cell>
          <cell r="D20">
            <v>5586.098251200001</v>
          </cell>
          <cell r="E20">
            <v>4097.6858999999995</v>
          </cell>
          <cell r="F20">
            <v>3071.6816094596766</v>
          </cell>
          <cell r="G20">
            <v>3111.227254623529</v>
          </cell>
          <cell r="H20">
            <v>3207.6003726194626</v>
          </cell>
          <cell r="I20">
            <v>3302.1288902733204</v>
          </cell>
          <cell r="J20">
            <v>3406.7374841521296</v>
          </cell>
          <cell r="K20">
            <v>3415.2742072975416</v>
          </cell>
        </row>
        <row r="22">
          <cell r="A22" t="str">
            <v>Memo items:</v>
          </cell>
        </row>
        <row r="23">
          <cell r="A23" t="str">
            <v>National disposable income</v>
          </cell>
          <cell r="B23" t="str">
            <v>YD</v>
          </cell>
          <cell r="C23" t="str">
            <v>END</v>
          </cell>
          <cell r="D23">
            <v>10759.403843956885</v>
          </cell>
          <cell r="E23">
            <v>10862.779008888774</v>
          </cell>
          <cell r="F23">
            <v>10248.038246626977</v>
          </cell>
          <cell r="G23">
            <v>10352.230372954346</v>
          </cell>
          <cell r="H23">
            <v>10675.40625758947</v>
          </cell>
          <cell r="I23">
            <v>11111.78352278228</v>
          </cell>
          <cell r="J23">
            <v>11671.450740120139</v>
          </cell>
          <cell r="K23">
            <v>12120.550356384014</v>
          </cell>
        </row>
        <row r="24">
          <cell r="A24" t="str">
            <v>Private disposable income</v>
          </cell>
          <cell r="B24" t="str">
            <v>YDP</v>
          </cell>
          <cell r="C24" t="str">
            <v>END</v>
          </cell>
          <cell r="D24">
            <v>8145.4038439568849</v>
          </cell>
          <cell r="E24">
            <v>8217.7790088887741</v>
          </cell>
          <cell r="F24">
            <v>7692.5252185605041</v>
          </cell>
          <cell r="G24">
            <v>7662.3196078004548</v>
          </cell>
          <cell r="H24">
            <v>7835.1428166539081</v>
          </cell>
          <cell r="I24">
            <v>8146.02482670669</v>
          </cell>
          <cell r="J24">
            <v>8565.5720163134993</v>
          </cell>
          <cell r="K24">
            <v>8917.42902499308</v>
          </cell>
        </row>
        <row r="25">
          <cell r="A25" t="str">
            <v>Growth of GDP, short-term</v>
          </cell>
          <cell r="B25" t="str">
            <v>ZQ</v>
          </cell>
          <cell r="C25" t="str">
            <v>END</v>
          </cell>
          <cell r="D25">
            <v>1.3283464188091676E-2</v>
          </cell>
          <cell r="E25">
            <v>-8.6150024392002589E-2</v>
          </cell>
          <cell r="F25">
            <v>-4.9166640147071061E-2</v>
          </cell>
          <cell r="G25">
            <v>1.5404478477057948E-2</v>
          </cell>
          <cell r="H25">
            <v>2.9995081830975101E-2</v>
          </cell>
          <cell r="I25">
            <v>3.9371339262807226E-2</v>
          </cell>
          <cell r="J25">
            <v>4.8770584030319197E-2</v>
          </cell>
          <cell r="K25">
            <v>4.9953927961158495E-2</v>
          </cell>
        </row>
        <row r="26">
          <cell r="A26" t="str">
            <v>Growth of GDP, long-term</v>
          </cell>
          <cell r="B26" t="str">
            <v>ZQL</v>
          </cell>
          <cell r="C26" t="str">
            <v>EXOG</v>
          </cell>
          <cell r="D26">
            <v>0</v>
          </cell>
          <cell r="E26">
            <v>0</v>
          </cell>
          <cell r="F26">
            <v>-1.4999999999999999E-2</v>
          </cell>
          <cell r="G26">
            <v>-0.01</v>
          </cell>
          <cell r="H26">
            <v>0</v>
          </cell>
          <cell r="I26">
            <v>0.01</v>
          </cell>
          <cell r="J26">
            <v>0.02</v>
          </cell>
          <cell r="K26">
            <v>0.05</v>
          </cell>
        </row>
        <row r="27">
          <cell r="A27" t="str">
            <v>Growth of exports of G &amp; S</v>
          </cell>
          <cell r="B27" t="str">
            <v>ZX</v>
          </cell>
          <cell r="C27" t="str">
            <v>EXOG</v>
          </cell>
          <cell r="D27">
            <v>6.8426197458455684E-2</v>
          </cell>
          <cell r="E27">
            <v>-0.26644936846219303</v>
          </cell>
          <cell r="F27">
            <v>-0.25038627058758289</v>
          </cell>
          <cell r="G27">
            <v>1.2874265692793818E-2</v>
          </cell>
          <cell r="H27">
            <v>3.0975917253461827E-2</v>
          </cell>
          <cell r="I27">
            <v>2.9470166689331556E-2</v>
          </cell>
          <cell r="J27">
            <v>3.1679137112709865E-2</v>
          </cell>
          <cell r="K27">
            <v>0.11692786715101189</v>
          </cell>
        </row>
        <row r="28">
          <cell r="A28" t="str">
            <v>Growth of imports of G &amp; S</v>
          </cell>
          <cell r="B28" t="str">
            <v>ZM</v>
          </cell>
          <cell r="C28" t="str">
            <v>END</v>
          </cell>
          <cell r="D28">
            <v>-6.3799999999999857E-2</v>
          </cell>
          <cell r="E28">
            <v>-0.15051921023098702</v>
          </cell>
          <cell r="F28">
            <v>-0.3073517238511686</v>
          </cell>
          <cell r="G28">
            <v>-6.1572797226685849E-2</v>
          </cell>
          <cell r="H28">
            <v>2.1264238596341745E-2</v>
          </cell>
          <cell r="I28">
            <v>3.3553137452712711E-2</v>
          </cell>
          <cell r="J28">
            <v>3.9934629275857558E-2</v>
          </cell>
          <cell r="K28">
            <v>0.17060372507642207</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-1.1337863833233888</v>
          </cell>
          <cell r="E33">
            <v>6.302017673340754E-2</v>
          </cell>
          <cell r="F33">
            <v>0.32824254660074992</v>
          </cell>
          <cell r="G33">
            <v>9.7350303830386675E-2</v>
          </cell>
          <cell r="H33">
            <v>3.3248362895631933E-2</v>
          </cell>
          <cell r="I33">
            <v>3.3479477691153781E-2</v>
          </cell>
          <cell r="J33">
            <v>3.3103477810240367E-2</v>
          </cell>
          <cell r="K33">
            <v>3.7965265390814018E-2</v>
          </cell>
        </row>
        <row r="34">
          <cell r="A34" t="str">
            <v>Implicit GDP deflator</v>
          </cell>
          <cell r="B34" t="str">
            <v>PQ</v>
          </cell>
          <cell r="C34" t="str">
            <v>END</v>
          </cell>
          <cell r="D34">
            <v>0.13105272763986231</v>
          </cell>
          <cell r="E34">
            <v>9.4553871100103271E-2</v>
          </cell>
          <cell r="F34">
            <v>0.347224590729863</v>
          </cell>
          <cell r="G34">
            <v>0.10821394110179772</v>
          </cell>
          <cell r="H34">
            <v>3.6302392813503115E-2</v>
          </cell>
          <cell r="I34">
            <v>3.5065426768469132E-2</v>
          </cell>
          <cell r="J34">
            <v>3.4589198931492815E-2</v>
          </cell>
          <cell r="K34">
            <v>2.9407230545778207E-2</v>
          </cell>
        </row>
        <row r="35">
          <cell r="A35" t="str">
            <v>Consumer goods prices</v>
          </cell>
          <cell r="B35" t="str">
            <v>PC</v>
          </cell>
          <cell r="C35" t="str">
            <v>END</v>
          </cell>
          <cell r="D35">
            <v>0.1180000000000001</v>
          </cell>
          <cell r="E35">
            <v>7.6999999999999957E-2</v>
          </cell>
          <cell r="F35">
            <v>0.373</v>
          </cell>
          <cell r="G35">
            <v>0.14999999999999991</v>
          </cell>
          <cell r="H35">
            <v>5.0000000000000044E-2</v>
          </cell>
          <cell r="I35">
            <v>3.0000000000000027E-2</v>
          </cell>
          <cell r="J35">
            <v>3.0000000000000027E-2</v>
          </cell>
          <cell r="K35">
            <v>3.0000000000000027E-2</v>
          </cell>
        </row>
        <row r="36">
          <cell r="A36" t="str">
            <v>Investment goods prices</v>
          </cell>
          <cell r="B36" t="str">
            <v>PI</v>
          </cell>
          <cell r="C36" t="str">
            <v>END</v>
          </cell>
          <cell r="D36">
            <v>-1.3956299344890641</v>
          </cell>
          <cell r="E36">
            <v>0.13076336051911719</v>
          </cell>
          <cell r="F36">
            <v>0.50712310075113542</v>
          </cell>
          <cell r="G36">
            <v>0.12937403064111241</v>
          </cell>
          <cell r="H36">
            <v>4.0422939930023993E-2</v>
          </cell>
          <cell r="I36">
            <v>3.9674963889893888E-2</v>
          </cell>
          <cell r="J36">
            <v>4.0796257404957181E-2</v>
          </cell>
          <cell r="K36">
            <v>2.6004373695547978E-2</v>
          </cell>
        </row>
        <row r="37">
          <cell r="A37" t="str">
            <v>Import goods prices</v>
          </cell>
          <cell r="B37" t="str">
            <v>PM</v>
          </cell>
          <cell r="C37" t="str">
            <v>EXOG</v>
          </cell>
          <cell r="D37">
            <v>2.2999999999999909E-2</v>
          </cell>
          <cell r="E37">
            <v>1.6000000000000014E-2</v>
          </cell>
          <cell r="F37">
            <v>2.0999999999999908E-2</v>
          </cell>
          <cell r="G37">
            <v>2.4000000000000021E-2</v>
          </cell>
          <cell r="H37">
            <v>2.4999999999999911E-2</v>
          </cell>
          <cell r="I37">
            <v>2.4999999999999911E-2</v>
          </cell>
          <cell r="J37">
            <v>2.4999999999999911E-2</v>
          </cell>
          <cell r="K37">
            <v>2.4999999999999911E-2</v>
          </cell>
        </row>
        <row r="38">
          <cell r="A38" t="str">
            <v>Export goods prices</v>
          </cell>
          <cell r="B38" t="str">
            <v>PX</v>
          </cell>
          <cell r="C38" t="str">
            <v>EXOG</v>
          </cell>
          <cell r="D38">
            <v>2.2999999999999909E-2</v>
          </cell>
          <cell r="E38">
            <v>1.6000000000000014E-2</v>
          </cell>
          <cell r="F38">
            <v>2.0999999999999908E-2</v>
          </cell>
          <cell r="G38">
            <v>2.4000000000000021E-2</v>
          </cell>
          <cell r="H38">
            <v>2.4999999999999911E-2</v>
          </cell>
          <cell r="I38">
            <v>2.4999999999999911E-2</v>
          </cell>
          <cell r="J38">
            <v>2.4999999999999911E-2</v>
          </cell>
          <cell r="K38">
            <v>2.4999999999999911E-2</v>
          </cell>
        </row>
        <row r="39">
          <cell r="A39" t="str">
            <v>Exchange rate (L/US$)</v>
          </cell>
          <cell r="B39" t="str">
            <v>E</v>
          </cell>
          <cell r="C39" t="str">
            <v>END</v>
          </cell>
          <cell r="D39">
            <v>-0.98451223600402282</v>
          </cell>
          <cell r="E39">
            <v>0.16233766233766245</v>
          </cell>
          <cell r="F39">
            <v>0.59292537073267337</v>
          </cell>
          <cell r="G39">
            <v>0.11993127726399466</v>
          </cell>
          <cell r="H39">
            <v>1.8693397741707196E-2</v>
          </cell>
          <cell r="I39">
            <v>1.7433112297862596E-2</v>
          </cell>
          <cell r="J39">
            <v>1.9245298219648266E-2</v>
          </cell>
          <cell r="K39">
            <v>-4.9154698047133571E-3</v>
          </cell>
        </row>
        <row r="40">
          <cell r="A40" t="str">
            <v>Exchange rate (L/US$, EOP)</v>
          </cell>
          <cell r="B40" t="str">
            <v>EEOP</v>
          </cell>
          <cell r="D40" t="e">
            <v>#N/A</v>
          </cell>
          <cell r="E40">
            <v>0.7859656652360516</v>
          </cell>
          <cell r="F40">
            <v>5.5740180106014225E-2</v>
          </cell>
          <cell r="G40">
            <v>0.18059499933786594</v>
          </cell>
          <cell r="H40">
            <v>-0.11844220056843424</v>
          </cell>
          <cell r="I40">
            <v>0.17156403026366118</v>
          </cell>
          <cell r="J40">
            <v>-0.11076785352395191</v>
          </cell>
          <cell r="K40">
            <v>0.11412249360981552</v>
          </cell>
        </row>
        <row r="42">
          <cell r="A42" t="str">
            <v>Nominal Exchange Rates:</v>
          </cell>
        </row>
        <row r="44">
          <cell r="A44" t="str">
            <v>Nominal exchange rate (Lei/US$)</v>
          </cell>
          <cell r="B44" t="str">
            <v>EN</v>
          </cell>
          <cell r="C44" t="str">
            <v>END</v>
          </cell>
          <cell r="D44">
            <v>4.62</v>
          </cell>
          <cell r="E44">
            <v>5.37</v>
          </cell>
          <cell r="F44">
            <v>8.554009240834457</v>
          </cell>
          <cell r="G44">
            <v>9.5799024948157463</v>
          </cell>
          <cell r="H44">
            <v>9.75898342247811</v>
          </cell>
          <cell r="I44">
            <v>9.9291128763951502</v>
          </cell>
          <cell r="J44">
            <v>10.120201614757923</v>
          </cell>
          <cell r="K44">
            <v>10.070456069302969</v>
          </cell>
        </row>
        <row r="45">
          <cell r="A45" t="str">
            <v>Nominal exchange rate (Lei/US$, EOP)</v>
          </cell>
          <cell r="B45" t="str">
            <v>ENEOP</v>
          </cell>
          <cell r="D45">
            <v>4.66</v>
          </cell>
          <cell r="E45">
            <v>8.3225999999999996</v>
          </cell>
          <cell r="F45">
            <v>8.7865032229503139</v>
          </cell>
          <cell r="G45">
            <v>10.373301766681184</v>
          </cell>
          <cell r="H45">
            <v>9.1446650782750378</v>
          </cell>
          <cell r="I45">
            <v>10.713560674515261</v>
          </cell>
          <cell r="J45">
            <v>9.5268425550005826</v>
          </cell>
          <cell r="K45">
            <v>10.614069583605357</v>
          </cell>
        </row>
        <row r="46">
          <cell r="A46" t="str">
            <v>Exchange rate index (Lei/US$)</v>
          </cell>
          <cell r="B46" t="str">
            <v>E</v>
          </cell>
          <cell r="C46" t="str">
            <v>END</v>
          </cell>
          <cell r="D46">
            <v>0.86033519553072624</v>
          </cell>
          <cell r="E46">
            <v>1</v>
          </cell>
          <cell r="F46">
            <v>1.5929253707326734</v>
          </cell>
          <cell r="G46">
            <v>1.7839669450308653</v>
          </cell>
          <cell r="H46">
            <v>1.8173153486923854</v>
          </cell>
          <cell r="I46">
            <v>1.848996811246769</v>
          </cell>
          <cell r="J46">
            <v>1.8845813062863916</v>
          </cell>
          <cell r="K46">
            <v>1.8753177037808135</v>
          </cell>
        </row>
        <row r="47">
          <cell r="A47" t="str">
            <v>Exchange rate index (Lei/US$, EOP)</v>
          </cell>
          <cell r="B47" t="str">
            <v>EEOP</v>
          </cell>
          <cell r="D47">
            <v>0.55992117847787948</v>
          </cell>
          <cell r="E47">
            <v>1</v>
          </cell>
          <cell r="F47">
            <v>1.0557401801060142</v>
          </cell>
          <cell r="G47">
            <v>1.2464015772332184</v>
          </cell>
          <cell r="H47">
            <v>1.0987750316337488</v>
          </cell>
          <cell r="I47">
            <v>1.2872853044139165</v>
          </cell>
          <cell r="J47">
            <v>1.14469547437106</v>
          </cell>
          <cell r="K47">
            <v>1.2753309763301561</v>
          </cell>
        </row>
        <row r="50">
          <cell r="A50" t="str">
            <v>1/   Variables are either endogenous (END) or exogenous (EXOG).</v>
          </cell>
        </row>
      </sheetData>
      <sheetData sheetId="11" refreshError="1">
        <row r="1">
          <cell r="A1" t="str">
            <v>Table 6. Moldova: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-229.23470382278333</v>
          </cell>
          <cell r="E10">
            <v>-282.04567378704684</v>
          </cell>
          <cell r="F10">
            <v>-167.24774643268114</v>
          </cell>
          <cell r="G10">
            <v>-124.08021324667612</v>
          </cell>
          <cell r="H10">
            <v>-123.86844573148299</v>
          </cell>
          <cell r="I10">
            <v>-131.6291354664362</v>
          </cell>
          <cell r="J10">
            <v>-142.49219878548456</v>
          </cell>
          <cell r="K10">
            <v>-321.07589698232948</v>
          </cell>
        </row>
        <row r="11">
          <cell r="A11" t="str">
            <v xml:space="preserve">   Export of goods and services</v>
          </cell>
          <cell r="B11" t="str">
            <v>X</v>
          </cell>
          <cell r="C11" t="str">
            <v>END</v>
          </cell>
          <cell r="D11">
            <v>1023.8600000000001</v>
          </cell>
          <cell r="E11">
            <v>763.06999999999994</v>
          </cell>
          <cell r="F11">
            <v>584.01991122129039</v>
          </cell>
          <cell r="G11">
            <v>605.73566845771279</v>
          </cell>
          <cell r="H11">
            <v>640.11135856136252</v>
          </cell>
          <cell r="I11">
            <v>675.44993567284791</v>
          </cell>
          <cell r="J11">
            <v>714.26879696774415</v>
          </cell>
          <cell r="K11">
            <v>733.9601028776417</v>
          </cell>
        </row>
        <row r="12">
          <cell r="A12" t="str">
            <v xml:space="preserve">   Imports of goods and services</v>
          </cell>
          <cell r="B12" t="str">
            <v>-M</v>
          </cell>
          <cell r="C12" t="str">
            <v>END</v>
          </cell>
          <cell r="D12">
            <v>1430.8300000000002</v>
          </cell>
          <cell r="E12">
            <v>1234.9099999999999</v>
          </cell>
          <cell r="F12">
            <v>873.32080663563136</v>
          </cell>
          <cell r="G12">
            <v>839.21715373548534</v>
          </cell>
          <cell r="H12">
            <v>878.48902921482613</v>
          </cell>
          <cell r="I12">
            <v>930.66421967184044</v>
          </cell>
          <cell r="J12">
            <v>992.02569902135917</v>
          </cell>
          <cell r="K12">
            <v>1190.3007031120931</v>
          </cell>
        </row>
        <row r="13">
          <cell r="A13" t="str">
            <v xml:space="preserve">   Net income</v>
          </cell>
          <cell r="B13" t="str">
            <v>FS</v>
          </cell>
          <cell r="C13" t="str">
            <v>EXOG</v>
          </cell>
          <cell r="D13">
            <v>53.581675977653624</v>
          </cell>
          <cell r="E13">
            <v>40.570000000000014</v>
          </cell>
          <cell r="F13">
            <v>62.976696870541652</v>
          </cell>
          <cell r="G13">
            <v>37.644926765558488</v>
          </cell>
          <cell r="H13">
            <v>40.410107057265215</v>
          </cell>
          <cell r="I13">
            <v>41.387629358547137</v>
          </cell>
          <cell r="J13">
            <v>43.609412650347693</v>
          </cell>
          <cell r="K13">
            <v>43.609412650347686</v>
          </cell>
        </row>
        <row r="14">
          <cell r="A14" t="str">
            <v xml:space="preserve">   Foreign grants</v>
          </cell>
          <cell r="B14" t="str">
            <v>G</v>
          </cell>
          <cell r="C14" t="str">
            <v>EXOG</v>
          </cell>
          <cell r="D14">
            <v>65.764022346368719</v>
          </cell>
          <cell r="E14">
            <v>97.54</v>
          </cell>
          <cell r="F14">
            <v>94.300000000000011</v>
          </cell>
          <cell r="G14">
            <v>108</v>
          </cell>
          <cell r="H14">
            <v>95</v>
          </cell>
          <cell r="I14">
            <v>93</v>
          </cell>
          <cell r="J14">
            <v>91.000000000000014</v>
          </cell>
          <cell r="K14">
            <v>91</v>
          </cell>
        </row>
        <row r="16">
          <cell r="A16" t="str">
            <v>Capital account</v>
          </cell>
          <cell r="C16" t="str">
            <v>EXOG</v>
          </cell>
          <cell r="D16">
            <v>280.79470382278333</v>
          </cell>
          <cell r="E16">
            <v>56.240577595684606</v>
          </cell>
          <cell r="F16">
            <v>141.01395173987558</v>
          </cell>
          <cell r="G16">
            <v>137.44546137853828</v>
          </cell>
          <cell r="H16">
            <v>141.8540145282843</v>
          </cell>
          <cell r="I16">
            <v>154.31471983828658</v>
          </cell>
          <cell r="J16">
            <v>160.51001400178561</v>
          </cell>
          <cell r="K16">
            <v>160.51001400178558</v>
          </cell>
        </row>
        <row r="17">
          <cell r="A17" t="str">
            <v xml:space="preserve">   Public sector financing </v>
          </cell>
          <cell r="B17" t="str">
            <v>CFCG</v>
          </cell>
          <cell r="C17" t="str">
            <v>EXOG</v>
          </cell>
          <cell r="D17">
            <v>49.95332060731085</v>
          </cell>
          <cell r="E17">
            <v>-75.334233103083562</v>
          </cell>
          <cell r="F17">
            <v>21.532564476303062</v>
          </cell>
          <cell r="G17">
            <v>38.314856412270402</v>
          </cell>
          <cell r="H17">
            <v>19.989656888854242</v>
          </cell>
          <cell r="I17">
            <v>13.011350470634781</v>
          </cell>
          <cell r="J17">
            <v>12.08793235469277</v>
          </cell>
          <cell r="K17">
            <v>12.087932354692768</v>
          </cell>
        </row>
        <row r="18">
          <cell r="A18" t="str">
            <v xml:space="preserve">   Central bank financing </v>
          </cell>
          <cell r="B18" t="str">
            <v>CFCCB</v>
          </cell>
          <cell r="C18" t="str">
            <v>EXOG</v>
          </cell>
          <cell r="D18">
            <v>0</v>
          </cell>
          <cell r="E18">
            <v>0</v>
          </cell>
          <cell r="F18">
            <v>0</v>
          </cell>
          <cell r="G18">
            <v>0</v>
          </cell>
          <cell r="H18">
            <v>0</v>
          </cell>
          <cell r="I18">
            <v>0</v>
          </cell>
          <cell r="J18">
            <v>0</v>
          </cell>
          <cell r="K18">
            <v>0</v>
          </cell>
        </row>
        <row r="19">
          <cell r="A19" t="str">
            <v xml:space="preserve">   Private financing </v>
          </cell>
          <cell r="B19" t="str">
            <v>CFCP</v>
          </cell>
          <cell r="C19" t="str">
            <v>EXOG</v>
          </cell>
          <cell r="D19">
            <v>191.62424581005584</v>
          </cell>
          <cell r="E19">
            <v>131.57481069876818</v>
          </cell>
          <cell r="F19">
            <v>119.46300795245523</v>
          </cell>
          <cell r="G19">
            <v>99.112690760863572</v>
          </cell>
          <cell r="H19">
            <v>121.84586883719375</v>
          </cell>
          <cell r="I19">
            <v>141.28325647661583</v>
          </cell>
          <cell r="J19">
            <v>148.40116128106953</v>
          </cell>
          <cell r="K19">
            <v>148.40116128106951</v>
          </cell>
        </row>
        <row r="21">
          <cell r="A21" t="str">
            <v>Change in net international reserves</v>
          </cell>
          <cell r="B21" t="str">
            <v>CNIR</v>
          </cell>
          <cell r="C21" t="str">
            <v>END</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3">
          <cell r="A23" t="str">
            <v>Financing gap</v>
          </cell>
          <cell r="B23" t="str">
            <v>GAP</v>
          </cell>
          <cell r="C23" t="str">
            <v>END</v>
          </cell>
          <cell r="D23">
            <v>0</v>
          </cell>
          <cell r="E23">
            <v>0</v>
          </cell>
          <cell r="F23">
            <v>1.837931111730606E-2</v>
          </cell>
          <cell r="G23">
            <v>1.7914205404307236E-2</v>
          </cell>
          <cell r="H23">
            <v>1.8488802236304353E-2</v>
          </cell>
          <cell r="I23">
            <v>2.0112891035928733E-2</v>
          </cell>
          <cell r="J23">
            <v>2.0920366023315418E-2</v>
          </cell>
          <cell r="K23">
            <v>2.0920366023297436E-2</v>
          </cell>
        </row>
        <row r="25">
          <cell r="A25" t="str">
            <v>Memorandum items:</v>
          </cell>
        </row>
        <row r="26">
          <cell r="A26" t="str">
            <v>Gross international reserves</v>
          </cell>
          <cell r="B26" t="str">
            <v>GOR</v>
          </cell>
          <cell r="C26" t="str">
            <v>END</v>
          </cell>
          <cell r="D26">
            <v>368.83116883116884</v>
          </cell>
          <cell r="E26">
            <v>140.10044937879991</v>
          </cell>
          <cell r="F26">
            <v>113.88491731448669</v>
          </cell>
          <cell r="G26">
            <v>127.25016544644065</v>
          </cell>
          <cell r="H26">
            <v>145.2357342412329</v>
          </cell>
          <cell r="I26">
            <v>167.92131860456351</v>
          </cell>
          <cell r="J26">
            <v>185.9391338181504</v>
          </cell>
          <cell r="K26">
            <v>25.373250850900487</v>
          </cell>
        </row>
        <row r="27">
          <cell r="A27" t="str">
            <v>Gross international liabilities</v>
          </cell>
          <cell r="B27" t="str">
            <v>GOL</v>
          </cell>
          <cell r="E27">
            <v>0.24030951866003414</v>
          </cell>
          <cell r="F27">
            <v>0.24030951866003414</v>
          </cell>
          <cell r="G27">
            <v>0.24030951866003411</v>
          </cell>
          <cell r="H27">
            <v>0.24030951866003411</v>
          </cell>
          <cell r="I27">
            <v>0.24030951866003414</v>
          </cell>
          <cell r="J27">
            <v>0.24030951866003417</v>
          </cell>
        </row>
        <row r="28">
          <cell r="A28" t="str">
            <v>Gross forex reserves in months of import</v>
          </cell>
          <cell r="B28" t="str">
            <v>GOR_M</v>
          </cell>
          <cell r="C28" t="str">
            <v>EXOG</v>
          </cell>
          <cell r="D28">
            <v>4.7529321963061584</v>
          </cell>
          <cell r="E28">
            <v>1.3613991242646013</v>
          </cell>
          <cell r="F28">
            <v>1.5648533704797254</v>
          </cell>
          <cell r="G28">
            <v>1.8195552588032382</v>
          </cell>
          <cell r="H28">
            <v>1.983893654827422</v>
          </cell>
          <cell r="I28">
            <v>2.1651802880799331</v>
          </cell>
          <cell r="J28">
            <v>2.2492054470151013</v>
          </cell>
          <cell r="K28">
            <v>0.25580007590916493</v>
          </cell>
        </row>
        <row r="29">
          <cell r="A29" t="str">
            <v>Nominal exchange rate (Lei/US$)</v>
          </cell>
          <cell r="B29" t="str">
            <v>EN</v>
          </cell>
          <cell r="C29" t="str">
            <v>END</v>
          </cell>
          <cell r="D29">
            <v>4.62</v>
          </cell>
          <cell r="E29">
            <v>5.37</v>
          </cell>
          <cell r="F29">
            <v>8.554009240834457</v>
          </cell>
          <cell r="G29">
            <v>9.5799024948157463</v>
          </cell>
          <cell r="H29">
            <v>9.75898342247811</v>
          </cell>
          <cell r="I29">
            <v>9.9291128763951502</v>
          </cell>
          <cell r="J29">
            <v>10.120201614757923</v>
          </cell>
          <cell r="K29">
            <v>10.070456069302969</v>
          </cell>
        </row>
        <row r="32">
          <cell r="A32" t="str">
            <v>1/   Variables are either endogenous (END) or exogenous (EXOG).</v>
          </cell>
        </row>
      </sheetData>
      <sheetData sheetId="12"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1.3283464188091676E-2</v>
          </cell>
          <cell r="E10">
            <v>-8.6150024392002589E-2</v>
          </cell>
          <cell r="F10">
            <v>-4.9166640147071061E-2</v>
          </cell>
          <cell r="G10">
            <v>1.5404478477057948E-2</v>
          </cell>
          <cell r="H10">
            <v>2.9995081830975101E-2</v>
          </cell>
          <cell r="I10">
            <v>3.9371339262807226E-2</v>
          </cell>
          <cell r="J10">
            <v>4.8770584030319197E-2</v>
          </cell>
          <cell r="K10">
            <v>4.9953927961158495E-2</v>
          </cell>
        </row>
        <row r="11">
          <cell r="A11" t="str">
            <v>Real growth of GDP, long-term</v>
          </cell>
          <cell r="D11">
            <v>0</v>
          </cell>
          <cell r="E11">
            <v>0</v>
          </cell>
          <cell r="F11">
            <v>-1.4999999999999999E-2</v>
          </cell>
          <cell r="G11">
            <v>-0.01</v>
          </cell>
          <cell r="H11">
            <v>0</v>
          </cell>
          <cell r="I11">
            <v>0.01</v>
          </cell>
          <cell r="J11">
            <v>0.02</v>
          </cell>
          <cell r="K11">
            <v>0.05</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0.22767658818302974</v>
          </cell>
          <cell r="F13">
            <v>0.22767658818302974</v>
          </cell>
          <cell r="G13">
            <v>0.22767658818302974</v>
          </cell>
          <cell r="H13">
            <v>0.22767658818302974</v>
          </cell>
          <cell r="I13">
            <v>0.22767658818302974</v>
          </cell>
          <cell r="J13">
            <v>0.22767658818302974</v>
          </cell>
          <cell r="K13">
            <v>0.22767658818302974</v>
          </cell>
        </row>
        <row r="14">
          <cell r="A14" t="str">
            <v>Gross international reserves in months of import</v>
          </cell>
          <cell r="D14">
            <v>4.7529321963061584</v>
          </cell>
          <cell r="E14">
            <v>1.3613991242646013</v>
          </cell>
          <cell r="F14">
            <v>1.5648533704797254</v>
          </cell>
          <cell r="G14">
            <v>1.8195552588032382</v>
          </cell>
          <cell r="H14">
            <v>1.983893654827422</v>
          </cell>
          <cell r="I14">
            <v>2.1651802880799331</v>
          </cell>
          <cell r="J14">
            <v>2.2492054470151013</v>
          </cell>
          <cell r="K14">
            <v>0.25580007590916493</v>
          </cell>
        </row>
        <row r="16">
          <cell r="A16" t="str">
            <v>Policy Targets:</v>
          </cell>
          <cell r="B16" t="str">
            <v>(In millions of Lei)</v>
          </cell>
        </row>
        <row r="18">
          <cell r="A18" t="str">
            <v>Target for the NDA of the central bank  1/</v>
          </cell>
          <cell r="D18">
            <v>164.83357541899443</v>
          </cell>
          <cell r="E18">
            <v>1364.3</v>
          </cell>
          <cell r="F18">
            <v>1863.2273205193562</v>
          </cell>
          <cell r="G18">
            <v>2046.9918011282716</v>
          </cell>
          <cell r="H18">
            <v>2071.7873795785267</v>
          </cell>
          <cell r="I18">
            <v>2047.9290624326022</v>
          </cell>
          <cell r="J18">
            <v>2090.6601975371641</v>
          </cell>
          <cell r="K18">
            <v>3619.6523699577751</v>
          </cell>
        </row>
        <row r="19">
          <cell r="A19" t="str">
            <v>Target for the NFA of the centrak bank  2/</v>
          </cell>
          <cell r="D19">
            <v>957.79642458100568</v>
          </cell>
          <cell r="E19">
            <v>-304</v>
          </cell>
          <cell r="F19">
            <v>-522.37300727150796</v>
          </cell>
          <cell r="G19">
            <v>-411.13939316859575</v>
          </cell>
          <cell r="H19">
            <v>-261.45269827995986</v>
          </cell>
          <cell r="I19">
            <v>-72.649653761961005</v>
          </cell>
          <cell r="J19">
            <v>77.305415051196121</v>
          </cell>
          <cell r="K19">
            <v>-1259.0202027899791</v>
          </cell>
        </row>
        <row r="20">
          <cell r="A20" t="str">
            <v>Target for the NIR of the central bank  2/</v>
          </cell>
          <cell r="D20">
            <v>3043.2854935622317</v>
          </cell>
          <cell r="E20">
            <v>1164</v>
          </cell>
          <cell r="F20">
            <v>945.81835213258853</v>
          </cell>
          <cell r="G20">
            <v>1057.0519662355014</v>
          </cell>
          <cell r="H20">
            <v>1206.7386611241336</v>
          </cell>
          <cell r="I20">
            <v>1395.5417056421361</v>
          </cell>
          <cell r="J20">
            <v>1545.4967744552937</v>
          </cell>
          <cell r="K20">
            <v>209.17115661411913</v>
          </cell>
        </row>
        <row r="21">
          <cell r="A21" t="str">
            <v xml:space="preserve">   Change in NIR (US$ millions)</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2">
          <cell r="A22" t="str">
            <v>Target for total domestic financing of the NFPS</v>
          </cell>
          <cell r="D22">
            <v>407</v>
          </cell>
          <cell r="E22">
            <v>604</v>
          </cell>
          <cell r="F22">
            <v>204.736970219353</v>
          </cell>
          <cell r="G22">
            <v>-2.3666155499814869</v>
          </cell>
          <cell r="H22">
            <v>116.34536616922801</v>
          </cell>
          <cell r="I22">
            <v>122.0890918306407</v>
          </cell>
          <cell r="J22">
            <v>59.431136695954557</v>
          </cell>
          <cell r="K22">
            <v>74.725794443622732</v>
          </cell>
        </row>
        <row r="24">
          <cell r="A24" t="str">
            <v>Targets for general government:</v>
          </cell>
          <cell r="B24" t="str">
            <v>(In percent of GDP)</v>
          </cell>
        </row>
        <row r="26">
          <cell r="A26" t="str">
            <v>Overall balance, excl. grants</v>
          </cell>
          <cell r="D26">
            <v>-6.6020061077600986E-2</v>
          </cell>
          <cell r="E26">
            <v>-2.9640964015496984E-2</v>
          </cell>
          <cell r="F26">
            <v>-3.098820237743146E-2</v>
          </cell>
          <cell r="G26">
            <v>-3.5234126852110317E-2</v>
          </cell>
          <cell r="H26">
            <v>-3.3658545072518933E-2</v>
          </cell>
          <cell r="I26">
            <v>-2.750084532648479E-2</v>
          </cell>
          <cell r="J26">
            <v>-2.1348931123296357E-2</v>
          </cell>
          <cell r="K26">
            <v>-2.0202369754649084E-2</v>
          </cell>
        </row>
        <row r="27">
          <cell r="A27" t="str">
            <v>Overall balance, incl. grants</v>
          </cell>
          <cell r="D27">
            <v>-6.6020061077600986E-2</v>
          </cell>
          <cell r="E27">
            <v>-2.9640964015496984E-2</v>
          </cell>
          <cell r="F27">
            <v>-3.098820237743146E-2</v>
          </cell>
          <cell r="G27">
            <v>-3.5234126852110317E-2</v>
          </cell>
          <cell r="H27">
            <v>-3.3658545072518933E-2</v>
          </cell>
          <cell r="I27">
            <v>-2.750084532648479E-2</v>
          </cell>
          <cell r="J27">
            <v>-2.1348931123296357E-2</v>
          </cell>
          <cell r="K27">
            <v>-2.0202369754649084E-2</v>
          </cell>
        </row>
        <row r="28">
          <cell r="A28" t="str">
            <v xml:space="preserve">  Total revenue, incl. grants</v>
          </cell>
          <cell r="D28">
            <v>0.25833824119769322</v>
          </cell>
          <cell r="E28">
            <v>0.26133449940329839</v>
          </cell>
          <cell r="F28">
            <v>0.26944694969768107</v>
          </cell>
          <cell r="G28">
            <v>0.27850477103487847</v>
          </cell>
          <cell r="H28">
            <v>0.28514915439304722</v>
          </cell>
          <cell r="I28">
            <v>0.28645149098959133</v>
          </cell>
          <cell r="J28">
            <v>0.2861486361355734</v>
          </cell>
          <cell r="K28">
            <v>0.28259434636111053</v>
          </cell>
        </row>
        <row r="29">
          <cell r="A29" t="str">
            <v xml:space="preserve">  Total expenditures</v>
          </cell>
          <cell r="D29">
            <v>0.32437806801677832</v>
          </cell>
          <cell r="E29">
            <v>0.29097546341879538</v>
          </cell>
          <cell r="F29">
            <v>0.30043515207511257</v>
          </cell>
          <cell r="G29">
            <v>0.31373889788698883</v>
          </cell>
          <cell r="H29">
            <v>0.31880769946556614</v>
          </cell>
          <cell r="I29">
            <v>0.31395233631607611</v>
          </cell>
          <cell r="J29">
            <v>0.30749756725886973</v>
          </cell>
          <cell r="K29">
            <v>0.30279671611575965</v>
          </cell>
        </row>
        <row r="31">
          <cell r="A31" t="str">
            <v>Other Key Variables:</v>
          </cell>
        </row>
        <row r="33">
          <cell r="A33" t="str">
            <v>External current account</v>
          </cell>
          <cell r="D33">
            <v>-0.10466595897344304</v>
          </cell>
          <cell r="E33">
            <v>-0.14964589144732737</v>
          </cell>
          <cell r="F33">
            <v>-0.11034601333849907</v>
          </cell>
          <cell r="G33">
            <v>-8.1475604966797677E-2</v>
          </cell>
          <cell r="H33">
            <v>-7.7626068365260953E-2</v>
          </cell>
          <cell r="I33">
            <v>-7.8012870688317221E-2</v>
          </cell>
          <cell r="J33">
            <v>-7.9329660798031776E-2</v>
          </cell>
          <cell r="K33">
            <v>-0.16457153933085211</v>
          </cell>
        </row>
        <row r="34">
          <cell r="A34" t="str">
            <v>External capital account</v>
          </cell>
          <cell r="D34">
            <v>0.12820766864774569</v>
          </cell>
          <cell r="E34">
            <v>2.9839746367367716E-2</v>
          </cell>
          <cell r="F34">
            <v>9.303759082856139E-2</v>
          </cell>
          <cell r="G34">
            <v>9.0251715585740383E-2</v>
          </cell>
          <cell r="H34">
            <v>8.8897292321966734E-2</v>
          </cell>
          <cell r="I34">
            <v>9.1457975784683537E-2</v>
          </cell>
          <cell r="J34">
            <v>8.9360716403978274E-2</v>
          </cell>
          <cell r="K34">
            <v>8.2271451487198541E-2</v>
          </cell>
        </row>
        <row r="35">
          <cell r="A35" t="str">
            <v>Total investments</v>
          </cell>
          <cell r="D35">
            <v>0.26218270840603636</v>
          </cell>
          <cell r="E35">
            <v>0.30004156933996035</v>
          </cell>
          <cell r="F35">
            <v>0.18400217576325897</v>
          </cell>
          <cell r="G35">
            <v>0.16923147417867437</v>
          </cell>
          <cell r="H35">
            <v>0.17629775928822811</v>
          </cell>
          <cell r="I35">
            <v>0.18164608245669134</v>
          </cell>
          <cell r="J35">
            <v>0.18593002690559401</v>
          </cell>
          <cell r="K35">
            <v>0.26815673061539369</v>
          </cell>
        </row>
        <row r="36">
          <cell r="A36" t="str">
            <v xml:space="preserve">   Private investments</v>
          </cell>
          <cell r="D36">
            <v>0.2390370251281099</v>
          </cell>
          <cell r="E36">
            <v>0.27968810738265243</v>
          </cell>
          <cell r="F36">
            <v>0.1636484557751155</v>
          </cell>
          <cell r="G36">
            <v>0.14887775419053115</v>
          </cell>
          <cell r="H36">
            <v>0.15594403930036313</v>
          </cell>
          <cell r="I36">
            <v>0.16129236246855719</v>
          </cell>
          <cell r="J36">
            <v>0.16557630691762915</v>
          </cell>
          <cell r="K36">
            <v>0.24780301062781201</v>
          </cell>
        </row>
        <row r="37">
          <cell r="A37" t="str">
            <v xml:space="preserve">   Public investments</v>
          </cell>
          <cell r="D37">
            <v>2.3145683277926453E-2</v>
          </cell>
          <cell r="E37">
            <v>2.0353461957307931E-2</v>
          </cell>
          <cell r="F37">
            <v>2.0353719988143473E-2</v>
          </cell>
          <cell r="G37">
            <v>2.035371998814323E-2</v>
          </cell>
          <cell r="H37">
            <v>2.035371998786497E-2</v>
          </cell>
          <cell r="I37">
            <v>2.035371998813415E-2</v>
          </cell>
          <cell r="J37">
            <v>2.035371998796489E-2</v>
          </cell>
          <cell r="K37">
            <v>2.0353719987581665E-2</v>
          </cell>
        </row>
        <row r="38">
          <cell r="A38" t="str">
            <v>Total consumption</v>
          </cell>
          <cell r="D38">
            <v>0.83983535060881909</v>
          </cell>
          <cell r="E38">
            <v>0.90582710818387657</v>
          </cell>
          <cell r="F38">
            <v>0.96498687596804966</v>
          </cell>
          <cell r="G38">
            <v>0.98165851754027234</v>
          </cell>
          <cell r="H38">
            <v>0.98575397448270496</v>
          </cell>
          <cell r="I38">
            <v>0.97913003745248983</v>
          </cell>
          <cell r="J38">
            <v>0.97554959700903576</v>
          </cell>
          <cell r="K38">
            <v>0.96939404603259793</v>
          </cell>
        </row>
        <row r="39">
          <cell r="A39" t="str">
            <v xml:space="preserve">   Private consumption</v>
          </cell>
          <cell r="D39">
            <v>0.57655567404009112</v>
          </cell>
          <cell r="E39">
            <v>0.67976535595901955</v>
          </cell>
          <cell r="F39">
            <v>0.73793002104502525</v>
          </cell>
          <cell r="G39">
            <v>0.74535500336698879</v>
          </cell>
          <cell r="H39">
            <v>0.74602577170494466</v>
          </cell>
          <cell r="I39">
            <v>0.74055994192755537</v>
          </cell>
          <cell r="J39">
            <v>0.73813201402733741</v>
          </cell>
          <cell r="K39">
            <v>0.73312340790552066</v>
          </cell>
        </row>
        <row r="40">
          <cell r="A40" t="str">
            <v xml:space="preserve">   Public consumption</v>
          </cell>
          <cell r="D40">
            <v>0.26327967656872786</v>
          </cell>
          <cell r="E40">
            <v>0.226061752224857</v>
          </cell>
          <cell r="F40">
            <v>0.22705685492302455</v>
          </cell>
          <cell r="G40">
            <v>0.2363035141732836</v>
          </cell>
          <cell r="H40">
            <v>0.23972820277776022</v>
          </cell>
          <cell r="I40">
            <v>0.23857009552493452</v>
          </cell>
          <cell r="J40">
            <v>0.23741758298169838</v>
          </cell>
          <cell r="K40">
            <v>0.23627063812707724</v>
          </cell>
        </row>
        <row r="42">
          <cell r="B42" t="str">
            <v>(Growth in percent)</v>
          </cell>
        </row>
        <row r="44">
          <cell r="A44" t="str">
            <v>Reserve money</v>
          </cell>
          <cell r="D44">
            <v>0.31401342772065854</v>
          </cell>
          <cell r="E44">
            <v>-5.5521409547224065E-2</v>
          </cell>
          <cell r="F44">
            <v>0.26459899391478658</v>
          </cell>
          <cell r="G44">
            <v>0.22000756666641608</v>
          </cell>
          <cell r="H44">
            <v>0.10666137879548354</v>
          </cell>
          <cell r="I44">
            <v>9.1112836248465667E-2</v>
          </cell>
          <cell r="J44">
            <v>9.7548834393710537E-2</v>
          </cell>
          <cell r="K44">
            <v>8.8869746577487918E-2</v>
          </cell>
        </row>
        <row r="45">
          <cell r="A45" t="str">
            <v>Money demand (M1)</v>
          </cell>
          <cell r="D45">
            <v>0.34610027855153191</v>
          </cell>
          <cell r="E45">
            <v>-0.2194631258262919</v>
          </cell>
          <cell r="F45">
            <v>0.26459899391478681</v>
          </cell>
          <cell r="G45">
            <v>0.22000756666641608</v>
          </cell>
          <cell r="H45">
            <v>0.10666137879548288</v>
          </cell>
          <cell r="I45">
            <v>9.1112836248467222E-2</v>
          </cell>
          <cell r="J45">
            <v>9.7548834393709871E-2</v>
          </cell>
          <cell r="K45">
            <v>8.8869746577487918E-2</v>
          </cell>
        </row>
        <row r="46">
          <cell r="A46" t="str">
            <v>Velocity</v>
          </cell>
          <cell r="D46" t="e">
            <v>#N/A</v>
          </cell>
          <cell r="E46" t="e">
            <v>#N/A</v>
          </cell>
          <cell r="F46">
            <v>1.2958329276102631E-2</v>
          </cell>
          <cell r="G46">
            <v>-7.7640639573868797E-2</v>
          </cell>
          <cell r="H46">
            <v>-3.5489637264337626E-2</v>
          </cell>
          <cell r="I46">
            <v>-1.4018254478688097E-2</v>
          </cell>
          <cell r="J46">
            <v>-1.1390942805541759E-2</v>
          </cell>
          <cell r="K46">
            <v>-7.3834188337034146E-3</v>
          </cell>
        </row>
        <row r="47">
          <cell r="A47" t="str">
            <v>Real private consumption</v>
          </cell>
          <cell r="D47">
            <v>0.16700000000000004</v>
          </cell>
          <cell r="E47">
            <v>9.4999999999999973E-2</v>
          </cell>
          <cell r="F47">
            <v>1.2814770938324171E-2</v>
          </cell>
          <cell r="G47">
            <v>-1.1645291711924632E-2</v>
          </cell>
          <cell r="H47">
            <v>1.7473278426364702E-2</v>
          </cell>
          <cell r="I47">
            <v>3.6830348873326368E-2</v>
          </cell>
          <cell r="J47">
            <v>4.9989698647455727E-2</v>
          </cell>
          <cell r="K47">
            <v>4.2229296593661036E-2</v>
          </cell>
        </row>
        <row r="48">
          <cell r="A48" t="str">
            <v>Real private investments</v>
          </cell>
          <cell r="D48" t="e">
            <v>#N/A</v>
          </cell>
          <cell r="E48">
            <v>3.502095565080765E-2</v>
          </cell>
          <cell r="F48">
            <v>-0.50268266622584279</v>
          </cell>
          <cell r="G48">
            <v>-9.3552232020253867E-2</v>
          </cell>
          <cell r="H48">
            <v>7.4609567893687334E-2</v>
          </cell>
          <cell r="I48">
            <v>7.0251825807138069E-2</v>
          </cell>
          <cell r="J48">
            <v>7.0205317475406259E-2</v>
          </cell>
          <cell r="K48">
            <v>0.5765822461372061</v>
          </cell>
        </row>
        <row r="49">
          <cell r="A49" t="str">
            <v>Real capital stock</v>
          </cell>
          <cell r="D49">
            <v>6.7611179219698272</v>
          </cell>
          <cell r="E49">
            <v>-5.8649022884613711E-3</v>
          </cell>
          <cell r="F49">
            <v>-0.19744410134897583</v>
          </cell>
          <cell r="G49">
            <v>-5.8353970263342769E-2</v>
          </cell>
          <cell r="H49">
            <v>-4.6389526867373743E-2</v>
          </cell>
          <cell r="I49">
            <v>-3.4514478291458928E-2</v>
          </cell>
          <cell r="J49">
            <v>-2.2731097310666915E-2</v>
          </cell>
          <cell r="K49">
            <v>5.0719755143449285E-2</v>
          </cell>
        </row>
        <row r="50">
          <cell r="A50" t="str">
            <v>Total factor productivity</v>
          </cell>
          <cell r="D50">
            <v>0</v>
          </cell>
          <cell r="E50">
            <v>0</v>
          </cell>
          <cell r="F50">
            <v>0</v>
          </cell>
          <cell r="G50">
            <v>5.0000000000000001E-3</v>
          </cell>
          <cell r="H50">
            <v>0.01</v>
          </cell>
          <cell r="I50">
            <v>1.4999999999999999E-2</v>
          </cell>
          <cell r="J50">
            <v>0.02</v>
          </cell>
          <cell r="K50">
            <v>0.02</v>
          </cell>
        </row>
        <row r="51">
          <cell r="A51" t="str">
            <v>Implicit GDP deflator</v>
          </cell>
          <cell r="D51">
            <v>0.13105272763986231</v>
          </cell>
          <cell r="E51">
            <v>9.4553871100103271E-2</v>
          </cell>
          <cell r="F51">
            <v>0.347224590729863</v>
          </cell>
          <cell r="G51">
            <v>0.10821394110179772</v>
          </cell>
          <cell r="H51">
            <v>3.6302392813503115E-2</v>
          </cell>
          <cell r="I51">
            <v>3.5065426768469132E-2</v>
          </cell>
          <cell r="J51">
            <v>3.4589198931492815E-2</v>
          </cell>
          <cell r="K51">
            <v>2.9407230545778207E-2</v>
          </cell>
        </row>
        <row r="52">
          <cell r="A52" t="str">
            <v>Consumer prices</v>
          </cell>
          <cell r="D52">
            <v>0.1180000000000001</v>
          </cell>
          <cell r="E52">
            <v>7.6999999999999957E-2</v>
          </cell>
          <cell r="F52">
            <v>0.373</v>
          </cell>
          <cell r="G52">
            <v>0.14999999999999991</v>
          </cell>
          <cell r="H52">
            <v>5.0000000000000044E-2</v>
          </cell>
          <cell r="I52">
            <v>3.0000000000000027E-2</v>
          </cell>
          <cell r="J52">
            <v>3.0000000000000027E-2</v>
          </cell>
          <cell r="K52">
            <v>3.0000000000000027E-2</v>
          </cell>
        </row>
        <row r="53">
          <cell r="A53" t="str">
            <v>Exchange rate (local currency/US$)</v>
          </cell>
          <cell r="D53">
            <v>-0.98451223600402282</v>
          </cell>
          <cell r="E53">
            <v>0.16233766233766245</v>
          </cell>
          <cell r="F53">
            <v>0.59292537073267337</v>
          </cell>
          <cell r="G53">
            <v>0.11993127726399466</v>
          </cell>
          <cell r="H53">
            <v>1.8693397741707196E-2</v>
          </cell>
          <cell r="I53">
            <v>1.7433112297862596E-2</v>
          </cell>
          <cell r="J53">
            <v>1.9245298219648266E-2</v>
          </cell>
          <cell r="K53">
            <v>-4.9154698047133571E-3</v>
          </cell>
        </row>
        <row r="54">
          <cell r="A54" t="str">
            <v>Exchange rate (local currency/US$, EOP)</v>
          </cell>
          <cell r="D54" t="e">
            <v>#N/A</v>
          </cell>
          <cell r="E54">
            <v>0.7859656652360516</v>
          </cell>
          <cell r="F54">
            <v>5.5740180106014225E-2</v>
          </cell>
          <cell r="G54">
            <v>0.18059499933786594</v>
          </cell>
          <cell r="H54">
            <v>-0.11844220056843424</v>
          </cell>
          <cell r="I54">
            <v>0.17156403026366118</v>
          </cell>
          <cell r="J54">
            <v>-0.11076785352395191</v>
          </cell>
          <cell r="K54">
            <v>0.11412249360981552</v>
          </cell>
        </row>
        <row r="57">
          <cell r="A57" t="str">
            <v>1/   Defined as the difference between reserve money and the NFA of the central bank evaluated for a constant exchange rate.</v>
          </cell>
        </row>
        <row r="58">
          <cell r="A58" t="str">
            <v>2/   Targets computed for a constant exchange rate.</v>
          </cell>
        </row>
      </sheetData>
      <sheetData sheetId="13" refreshError="1">
        <row r="1">
          <cell r="A1" t="str">
            <v>Table 8. Moldova:  Summary of Medium-Term Program - Output From Simulation Model</v>
          </cell>
        </row>
        <row r="3">
          <cell r="D3" t="str">
            <v>Actual</v>
          </cell>
        </row>
        <row r="4">
          <cell r="E4" t="str">
            <v>Actual</v>
          </cell>
          <cell r="F4" t="str">
            <v>Proj.</v>
          </cell>
          <cell r="G4" t="str">
            <v>Proj.</v>
          </cell>
          <cell r="H4" t="str">
            <v>Proj.</v>
          </cell>
          <cell r="I4" t="str">
            <v>Proj.</v>
          </cell>
          <cell r="J4" t="str">
            <v>Proj.</v>
          </cell>
          <cell r="K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1.3283464188091676</v>
          </cell>
          <cell r="E11">
            <v>-8.6150024392002589</v>
          </cell>
          <cell r="F11">
            <v>-4.9166640147071057</v>
          </cell>
          <cell r="G11">
            <v>1.5404478477057948</v>
          </cell>
          <cell r="H11">
            <v>2.9995081830975101</v>
          </cell>
          <cell r="I11">
            <v>3.9371339262807226</v>
          </cell>
          <cell r="J11">
            <v>4.8770584030319197</v>
          </cell>
          <cell r="K11">
            <v>4.9953927961158495</v>
          </cell>
        </row>
        <row r="12">
          <cell r="A12" t="str">
            <v xml:space="preserve">    Main components:</v>
          </cell>
        </row>
        <row r="13">
          <cell r="A13" t="str">
            <v xml:space="preserve">      Private consumption</v>
          </cell>
          <cell r="E13">
            <v>9.4999999999999964</v>
          </cell>
          <cell r="F13">
            <v>1.2814770938324171</v>
          </cell>
          <cell r="G13">
            <v>-1.1645291711924632</v>
          </cell>
          <cell r="H13">
            <v>1.7473278426364702</v>
          </cell>
          <cell r="I13">
            <v>3.6830348873326368</v>
          </cell>
          <cell r="J13">
            <v>4.9989698647455727</v>
          </cell>
          <cell r="K13">
            <v>4.2229296593661036</v>
          </cell>
        </row>
        <row r="14">
          <cell r="A14" t="str">
            <v xml:space="preserve">      Public consumption</v>
          </cell>
          <cell r="E14">
            <v>-20.254516354794916</v>
          </cell>
          <cell r="F14">
            <v>-6.2909785098746891</v>
          </cell>
          <cell r="G14">
            <v>1.8357827063780086</v>
          </cell>
          <cell r="H14">
            <v>3.129117667402137</v>
          </cell>
          <cell r="I14">
            <v>3.9437042392661548</v>
          </cell>
          <cell r="J14">
            <v>4.8354317269971858</v>
          </cell>
        </row>
        <row r="15">
          <cell r="A15" t="str">
            <v xml:space="preserve">      Total investments (excluding stocks)</v>
          </cell>
          <cell r="E15">
            <v>1.2319728952586262</v>
          </cell>
          <cell r="F15">
            <v>-47.876062508264226</v>
          </cell>
          <cell r="G15">
            <v>-8.3604251270225305</v>
          </cell>
          <cell r="H15">
            <v>6.8753100385455346</v>
          </cell>
          <cell r="I15">
            <v>6.6154629068355009</v>
          </cell>
          <cell r="J15">
            <v>6.7102683791305351</v>
          </cell>
        </row>
        <row r="16">
          <cell r="A16" t="str">
            <v xml:space="preserve">      Export of goods and services</v>
          </cell>
          <cell r="E16">
            <v>-26.644936846219313</v>
          </cell>
          <cell r="F16">
            <v>-25.038627058758291</v>
          </cell>
          <cell r="G16">
            <v>1.2874265692793818</v>
          </cell>
          <cell r="H16">
            <v>3.0975917253461827</v>
          </cell>
          <cell r="I16">
            <v>2.9470166689331556</v>
          </cell>
          <cell r="J16">
            <v>3.1679137112709865</v>
          </cell>
        </row>
        <row r="17">
          <cell r="A17" t="str">
            <v xml:space="preserve">      Import of goods and services</v>
          </cell>
          <cell r="E17">
            <v>-15.051921023098702</v>
          </cell>
          <cell r="F17">
            <v>-30.735172385116861</v>
          </cell>
          <cell r="G17">
            <v>-6.1572797226685854</v>
          </cell>
          <cell r="H17">
            <v>2.1264238596341745</v>
          </cell>
          <cell r="I17">
            <v>3.3553137452712711</v>
          </cell>
          <cell r="J17">
            <v>3.9934629275857558</v>
          </cell>
        </row>
        <row r="18">
          <cell r="A18" t="str">
            <v xml:space="preserve">  Long-term real GDP growth</v>
          </cell>
          <cell r="E18" t="str">
            <v>…</v>
          </cell>
          <cell r="F18">
            <v>-1.5</v>
          </cell>
          <cell r="G18">
            <v>-1</v>
          </cell>
          <cell r="H18">
            <v>0</v>
          </cell>
          <cell r="I18">
            <v>1</v>
          </cell>
          <cell r="J18">
            <v>2</v>
          </cell>
          <cell r="K18">
            <v>5</v>
          </cell>
        </row>
        <row r="19">
          <cell r="A19" t="str">
            <v xml:space="preserve">  Total factor productivity</v>
          </cell>
          <cell r="E19">
            <v>0</v>
          </cell>
          <cell r="F19">
            <v>0</v>
          </cell>
          <cell r="G19">
            <v>0.5</v>
          </cell>
          <cell r="H19">
            <v>1</v>
          </cell>
          <cell r="I19">
            <v>1.5</v>
          </cell>
          <cell r="J19">
            <v>2</v>
          </cell>
        </row>
        <row r="21">
          <cell r="A21" t="str">
            <v>Key prices</v>
          </cell>
        </row>
        <row r="23">
          <cell r="A23" t="str">
            <v xml:space="preserve">  Consumer prices (average)</v>
          </cell>
          <cell r="D23">
            <v>11.800000000000011</v>
          </cell>
          <cell r="E23">
            <v>7.6999999999999957</v>
          </cell>
          <cell r="F23">
            <v>37.299999999999997</v>
          </cell>
          <cell r="G23">
            <v>14.999999999999991</v>
          </cell>
          <cell r="H23">
            <v>5.0000000000000044</v>
          </cell>
          <cell r="I23">
            <v>3.0000000000000027</v>
          </cell>
          <cell r="J23">
            <v>3.0000000000000027</v>
          </cell>
          <cell r="K23">
            <v>3.0000000000000027</v>
          </cell>
        </row>
        <row r="24">
          <cell r="A24" t="str">
            <v xml:space="preserve">  Consumer prices (end-of period)</v>
          </cell>
          <cell r="E24">
            <v>2.7000000000000135</v>
          </cell>
          <cell r="F24">
            <v>45.657318646543324</v>
          </cell>
          <cell r="G24">
            <v>9.6511627906976649</v>
          </cell>
          <cell r="H24">
            <v>3.9756097560975645</v>
          </cell>
          <cell r="I24">
            <v>3.0000000000000249</v>
          </cell>
          <cell r="J24">
            <v>2.9999999999999805</v>
          </cell>
        </row>
        <row r="25">
          <cell r="A25" t="str">
            <v xml:space="preserve">  GDP deflator</v>
          </cell>
          <cell r="D25">
            <v>13.105272763986232</v>
          </cell>
          <cell r="E25">
            <v>9.4553871100103279</v>
          </cell>
          <cell r="F25">
            <v>34.722459072986297</v>
          </cell>
          <cell r="G25">
            <v>10.821394110179771</v>
          </cell>
          <cell r="H25">
            <v>3.6302392813503115</v>
          </cell>
          <cell r="I25">
            <v>3.5065426768469132</v>
          </cell>
          <cell r="J25">
            <v>3.4589198931492815</v>
          </cell>
          <cell r="K25">
            <v>2.9407230545778207</v>
          </cell>
        </row>
        <row r="26">
          <cell r="A26" t="str">
            <v xml:space="preserve">  Terms of trade</v>
          </cell>
          <cell r="E26">
            <v>0</v>
          </cell>
          <cell r="F26">
            <v>0</v>
          </cell>
          <cell r="G26">
            <v>0</v>
          </cell>
          <cell r="H26">
            <v>0</v>
          </cell>
          <cell r="I26">
            <v>0</v>
          </cell>
          <cell r="J26">
            <v>0</v>
          </cell>
        </row>
        <row r="28">
          <cell r="A28" t="str">
            <v>Saving-investment balance (domestic)</v>
          </cell>
          <cell r="B28" t="str">
            <v>(In percent of GDP)</v>
          </cell>
        </row>
        <row r="30">
          <cell r="A30" t="str">
            <v xml:space="preserve">  Foreign saving</v>
          </cell>
          <cell r="E30">
            <v>25.034568505319058</v>
          </cell>
          <cell r="F30">
            <v>19.087372562643164</v>
          </cell>
          <cell r="G30">
            <v>15.331248040116156</v>
          </cell>
          <cell r="H30">
            <v>14.938688581763866</v>
          </cell>
          <cell r="I30">
            <v>15.125829752563916</v>
          </cell>
          <cell r="J30">
            <v>15.463555908346345</v>
          </cell>
          <cell r="K30">
            <v>23.390318533901624</v>
          </cell>
        </row>
        <row r="32">
          <cell r="A32" t="str">
            <v xml:space="preserve">  Domestic saving</v>
          </cell>
          <cell r="E32">
            <v>9.4172891816123467</v>
          </cell>
          <cell r="F32">
            <v>3.9246245232462798</v>
          </cell>
          <cell r="G32">
            <v>6.0891919321030041</v>
          </cell>
          <cell r="H32">
            <v>7.0445438919864998</v>
          </cell>
          <cell r="I32">
            <v>7.2209085199677077</v>
          </cell>
          <cell r="J32">
            <v>7.1113703272175446</v>
          </cell>
          <cell r="K32">
            <v>-21.066888142701409</v>
          </cell>
        </row>
        <row r="33">
          <cell r="A33" t="str">
            <v xml:space="preserve">    Public</v>
          </cell>
          <cell r="E33">
            <v>3.5272747178441408</v>
          </cell>
          <cell r="F33">
            <v>4.2390094774656548</v>
          </cell>
          <cell r="G33">
            <v>4.2201256861594887</v>
          </cell>
          <cell r="H33">
            <v>4.5420951615287013</v>
          </cell>
          <cell r="I33">
            <v>4.7881395464656791</v>
          </cell>
          <cell r="J33">
            <v>4.8731053153875008</v>
          </cell>
          <cell r="K33">
            <v>4.6323708234033294</v>
          </cell>
        </row>
        <row r="34">
          <cell r="A34" t="str">
            <v xml:space="preserve">    Private</v>
          </cell>
          <cell r="E34">
            <v>5.8900144637682059</v>
          </cell>
          <cell r="F34">
            <v>-0.31438495421937507</v>
          </cell>
          <cell r="G34">
            <v>1.8690662459435154</v>
          </cell>
          <cell r="H34">
            <v>2.5024487304577985</v>
          </cell>
          <cell r="I34">
            <v>2.4327689735020286</v>
          </cell>
          <cell r="J34">
            <v>2.2382650118300438</v>
          </cell>
          <cell r="K34">
            <v>-25.699258966104736</v>
          </cell>
        </row>
        <row r="36">
          <cell r="A36" t="str">
            <v xml:space="preserve">  Investment</v>
          </cell>
          <cell r="E36">
            <v>34.451857686931405</v>
          </cell>
          <cell r="F36">
            <v>23.011997085889444</v>
          </cell>
          <cell r="G36">
            <v>21.42043997221916</v>
          </cell>
          <cell r="H36">
            <v>21.983232473750366</v>
          </cell>
          <cell r="I36">
            <v>22.346738272531624</v>
          </cell>
          <cell r="J36">
            <v>22.57492623556389</v>
          </cell>
          <cell r="K36">
            <v>2.3234303912002154</v>
          </cell>
        </row>
        <row r="37">
          <cell r="A37" t="str">
            <v xml:space="preserve">    Public</v>
          </cell>
          <cell r="E37">
            <v>2.035346195730793</v>
          </cell>
          <cell r="F37">
            <v>2.0353719988143473</v>
          </cell>
          <cell r="G37">
            <v>2.0353719988143228</v>
          </cell>
          <cell r="H37">
            <v>2.0353719987864971</v>
          </cell>
          <cell r="I37">
            <v>2.0353719988134147</v>
          </cell>
          <cell r="J37">
            <v>2.0353719987964891</v>
          </cell>
          <cell r="K37">
            <v>2.0353719987581664</v>
          </cell>
        </row>
        <row r="38">
          <cell r="A38" t="str">
            <v xml:space="preserve">    Private</v>
          </cell>
          <cell r="E38">
            <v>32.416511491200609</v>
          </cell>
          <cell r="F38">
            <v>20.976625087075096</v>
          </cell>
          <cell r="G38">
            <v>19.385067973404837</v>
          </cell>
          <cell r="H38">
            <v>19.947860474963868</v>
          </cell>
          <cell r="I38">
            <v>20.31136627371821</v>
          </cell>
          <cell r="J38">
            <v>20.539554236767401</v>
          </cell>
          <cell r="K38">
            <v>0.28805839244204884</v>
          </cell>
        </row>
        <row r="40">
          <cell r="A40" t="str">
            <v>Saving-investment balance</v>
          </cell>
          <cell r="B40" t="str">
            <v>(In percent of GDP)</v>
          </cell>
        </row>
        <row r="42">
          <cell r="A42" t="str">
            <v xml:space="preserve">  Foreign saving 1/</v>
          </cell>
          <cell r="E42">
            <v>14.964589144732736</v>
          </cell>
          <cell r="F42">
            <v>11.034601333849906</v>
          </cell>
          <cell r="G42">
            <v>8.1475604966797679</v>
          </cell>
          <cell r="H42">
            <v>7.7626068365260945</v>
          </cell>
          <cell r="I42">
            <v>7.801287068831722</v>
          </cell>
          <cell r="J42">
            <v>7.9329660798031769</v>
          </cell>
        </row>
        <row r="44">
          <cell r="A44" t="str">
            <v xml:space="preserve">  National saving</v>
          </cell>
          <cell r="E44">
            <v>19.487268542198663</v>
          </cell>
          <cell r="F44">
            <v>11.977395752039541</v>
          </cell>
          <cell r="G44">
            <v>13.272879475539392</v>
          </cell>
          <cell r="H44">
            <v>14.220625637224268</v>
          </cell>
          <cell r="I44">
            <v>14.545451203699905</v>
          </cell>
          <cell r="J44">
            <v>14.641960155760714</v>
          </cell>
          <cell r="K44">
            <v>0</v>
          </cell>
        </row>
        <row r="45">
          <cell r="A45" t="str">
            <v xml:space="preserve">    Public</v>
          </cell>
          <cell r="E45">
            <v>-0.63234056566393559</v>
          </cell>
          <cell r="F45">
            <v>-0.8320564667318292</v>
          </cell>
          <cell r="G45">
            <v>-1.2824112768068912</v>
          </cell>
          <cell r="H45">
            <v>-1.1378349201354394</v>
          </cell>
          <cell r="I45">
            <v>-0.53564162525797354</v>
          </cell>
          <cell r="J45">
            <v>6.5514092362872145E-2</v>
          </cell>
        </row>
        <row r="46">
          <cell r="A46" t="str">
            <v xml:space="preserve">    Private</v>
          </cell>
          <cell r="E46">
            <v>20.119609107862598</v>
          </cell>
          <cell r="F46">
            <v>12.809452218771371</v>
          </cell>
          <cell r="G46">
            <v>14.555290752346284</v>
          </cell>
          <cell r="H46">
            <v>15.358460557359708</v>
          </cell>
          <cell r="I46">
            <v>15.081092828957878</v>
          </cell>
          <cell r="J46">
            <v>14.576446063397842</v>
          </cell>
        </row>
        <row r="48">
          <cell r="A48" t="str">
            <v xml:space="preserve">  Fixed investment</v>
          </cell>
          <cell r="E48">
            <v>30.004156933996033</v>
          </cell>
          <cell r="F48">
            <v>18.4002175763259</v>
          </cell>
          <cell r="G48">
            <v>16.923147417867437</v>
          </cell>
          <cell r="H48">
            <v>17.629775928822809</v>
          </cell>
          <cell r="I48">
            <v>18.164608245669132</v>
          </cell>
          <cell r="J48">
            <v>18.593002690559402</v>
          </cell>
          <cell r="K48">
            <v>0</v>
          </cell>
        </row>
        <row r="49">
          <cell r="A49" t="str">
            <v xml:space="preserve">    Public</v>
          </cell>
          <cell r="E49">
            <v>2.035346195730793</v>
          </cell>
          <cell r="F49">
            <v>2.0353719988143473</v>
          </cell>
          <cell r="G49">
            <v>2.0353719988143228</v>
          </cell>
          <cell r="H49">
            <v>2.0353719987864971</v>
          </cell>
          <cell r="I49">
            <v>2.0353719988134147</v>
          </cell>
          <cell r="J49">
            <v>2.0353719987964891</v>
          </cell>
        </row>
        <row r="50">
          <cell r="A50" t="str">
            <v xml:space="preserve">    Private</v>
          </cell>
          <cell r="E50">
            <v>27.96881073826524</v>
          </cell>
          <cell r="F50">
            <v>16.364845577511552</v>
          </cell>
          <cell r="G50">
            <v>14.887775419053114</v>
          </cell>
          <cell r="H50">
            <v>15.594403930036313</v>
          </cell>
          <cell r="I50">
            <v>16.129236246855719</v>
          </cell>
          <cell r="J50">
            <v>16.557630691762913</v>
          </cell>
        </row>
        <row r="52">
          <cell r="A52" t="str">
            <v xml:space="preserve">  Changes in stocks</v>
          </cell>
          <cell r="E52">
            <v>4.4477007529353623</v>
          </cell>
          <cell r="F52">
            <v>4.6117795095635454</v>
          </cell>
          <cell r="G52">
            <v>4.4972925543517244</v>
          </cell>
          <cell r="H52">
            <v>4.3534565449275551</v>
          </cell>
          <cell r="I52">
            <v>4.1821300268624952</v>
          </cell>
          <cell r="J52">
            <v>3.9819235450044892</v>
          </cell>
        </row>
        <row r="54">
          <cell r="A54" t="str">
            <v>Monetary indicators</v>
          </cell>
          <cell r="B54" t="str">
            <v>(In percent change unless otherwise indicated)</v>
          </cell>
        </row>
        <row r="56">
          <cell r="A56" t="str">
            <v xml:space="preserve">  Reserve money</v>
          </cell>
          <cell r="E56">
            <v>-5.5521409547224065</v>
          </cell>
          <cell r="F56">
            <v>26.459899391478658</v>
          </cell>
          <cell r="G56">
            <v>22.000756666641607</v>
          </cell>
          <cell r="H56">
            <v>10.666137879548355</v>
          </cell>
          <cell r="I56">
            <v>9.1112836248465676</v>
          </cell>
          <cell r="J56">
            <v>9.7548834393710528</v>
          </cell>
          <cell r="K56">
            <v>8.8869746577487909</v>
          </cell>
        </row>
        <row r="57">
          <cell r="A57" t="str">
            <v xml:space="preserve">    Sources: 2/ 3/</v>
          </cell>
        </row>
        <row r="58">
          <cell r="A58" t="str">
            <v xml:space="preserve">      Net foreign assets</v>
          </cell>
          <cell r="E58">
            <v>-112.39646406928424</v>
          </cell>
          <cell r="F58">
            <v>-20.59539821479845</v>
          </cell>
          <cell r="G58">
            <v>8.2957270602709681</v>
          </cell>
          <cell r="H58">
            <v>9.1503789804199549</v>
          </cell>
          <cell r="I58">
            <v>10.429179005871388</v>
          </cell>
          <cell r="J58">
            <v>7.5915877093092652</v>
          </cell>
          <cell r="K58">
            <v>-78.145087420198493</v>
          </cell>
        </row>
        <row r="59">
          <cell r="A59" t="str">
            <v xml:space="preserve">      Net credit to government 4/</v>
          </cell>
          <cell r="E59">
            <v>73.399071822417</v>
          </cell>
          <cell r="F59">
            <v>0</v>
          </cell>
          <cell r="G59">
            <v>0</v>
          </cell>
          <cell r="H59">
            <v>0</v>
          </cell>
          <cell r="I59">
            <v>0</v>
          </cell>
          <cell r="J59">
            <v>0</v>
          </cell>
          <cell r="K59">
            <v>0</v>
          </cell>
        </row>
        <row r="60">
          <cell r="A60" t="str">
            <v xml:space="preserve">      Claims on banks and other private sector</v>
          </cell>
          <cell r="E60">
            <v>-3.6076000106891848</v>
          </cell>
          <cell r="F60">
            <v>47.055297606277122</v>
          </cell>
          <cell r="G60">
            <v>13.705029606370644</v>
          </cell>
          <cell r="H60">
            <v>1.5157588991284061</v>
          </cell>
          <cell r="I60">
            <v>-1.3178953810248364</v>
          </cell>
          <cell r="J60">
            <v>2.1632957300617961</v>
          </cell>
          <cell r="K60">
            <v>70.526587854644475</v>
          </cell>
        </row>
        <row r="61">
          <cell r="A61" t="str">
            <v xml:space="preserve">      Other domestic assets</v>
          </cell>
          <cell r="E61">
            <v>37.052851302834014</v>
          </cell>
          <cell r="F61">
            <v>0</v>
          </cell>
          <cell r="G61">
            <v>0</v>
          </cell>
          <cell r="H61">
            <v>0</v>
          </cell>
          <cell r="I61">
            <v>1.5987211554602254E-14</v>
          </cell>
          <cell r="J61">
            <v>0</v>
          </cell>
          <cell r="K61">
            <v>16.505474223302738</v>
          </cell>
        </row>
        <row r="62">
          <cell r="A62" t="str">
            <v xml:space="preserve">  Ruble broad money</v>
          </cell>
          <cell r="E62">
            <v>-21.94631258262919</v>
          </cell>
          <cell r="F62">
            <v>26.459899391478679</v>
          </cell>
          <cell r="G62">
            <v>22.000756666641607</v>
          </cell>
          <cell r="H62">
            <v>10.666137879548288</v>
          </cell>
          <cell r="I62">
            <v>9.1112836248467222</v>
          </cell>
          <cell r="J62">
            <v>9.7548834393709871</v>
          </cell>
          <cell r="K62">
            <v>8.8869746577487909</v>
          </cell>
        </row>
        <row r="63">
          <cell r="A63" t="str">
            <v xml:space="preserve">  Velocity (average)</v>
          </cell>
          <cell r="E63">
            <v>28.15000309439084</v>
          </cell>
          <cell r="F63">
            <v>1.2958329276102631</v>
          </cell>
          <cell r="G63">
            <v>-7.7640639573868793</v>
          </cell>
          <cell r="H63">
            <v>-3.5489637264337626</v>
          </cell>
          <cell r="I63">
            <v>-1.4018254478688097</v>
          </cell>
          <cell r="J63">
            <v>-1.1390942805541759</v>
          </cell>
          <cell r="K63">
            <v>-0.73834188337034146</v>
          </cell>
        </row>
        <row r="64">
          <cell r="A64" t="str">
            <v xml:space="preserve">  Money multiplier (end of period)</v>
          </cell>
          <cell r="E64">
            <v>1.2806752805809678</v>
          </cell>
          <cell r="F64">
            <v>1.2806752805809678</v>
          </cell>
          <cell r="G64">
            <v>1.2806752805809678</v>
          </cell>
          <cell r="H64">
            <v>1.2806752805809669</v>
          </cell>
          <cell r="I64">
            <v>1.2806752805809687</v>
          </cell>
          <cell r="J64">
            <v>1.2806752805809678</v>
          </cell>
        </row>
        <row r="66">
          <cell r="A66" t="str">
            <v>General government finances</v>
          </cell>
          <cell r="B66" t="str">
            <v>(In percent of GDP unless otherwise indicated)</v>
          </cell>
        </row>
        <row r="68">
          <cell r="A68" t="str">
            <v xml:space="preserve">   Total revenue, incl. grants</v>
          </cell>
          <cell r="D68">
            <v>25.833824119769321</v>
          </cell>
          <cell r="E68">
            <v>34.630526291438976</v>
          </cell>
          <cell r="F68">
            <v>35.441771320877244</v>
          </cell>
          <cell r="G68">
            <v>36.347553454596984</v>
          </cell>
          <cell r="H68">
            <v>37.011991790413859</v>
          </cell>
          <cell r="I68">
            <v>37.142225450068267</v>
          </cell>
          <cell r="J68">
            <v>37.111939964666476</v>
          </cell>
          <cell r="K68">
            <v>28.259434636111052</v>
          </cell>
        </row>
        <row r="69">
          <cell r="A69" t="str">
            <v xml:space="preserve">   Total expenditures</v>
          </cell>
          <cell r="D69">
            <v>32.43780680167783</v>
          </cell>
          <cell r="E69">
            <v>37.594622692988679</v>
          </cell>
          <cell r="F69">
            <v>38.540591558620392</v>
          </cell>
          <cell r="G69">
            <v>39.870966139808019</v>
          </cell>
          <cell r="H69">
            <v>40.377846297665755</v>
          </cell>
          <cell r="I69">
            <v>39.892309982716746</v>
          </cell>
          <cell r="J69">
            <v>39.246833076996111</v>
          </cell>
          <cell r="K69">
            <v>30.279671611575964</v>
          </cell>
        </row>
        <row r="70">
          <cell r="A70" t="str">
            <v xml:space="preserve">   Overall balance, incl. grants</v>
          </cell>
          <cell r="D70">
            <v>-6.6020061077600989</v>
          </cell>
          <cell r="E70">
            <v>-2.9640964015496984</v>
          </cell>
          <cell r="F70">
            <v>-3.098820237743146</v>
          </cell>
          <cell r="G70">
            <v>-3.5234126852110319</v>
          </cell>
          <cell r="H70">
            <v>-3.3658545072518935</v>
          </cell>
          <cell r="I70">
            <v>-2.7500845326484789</v>
          </cell>
          <cell r="J70">
            <v>-2.1348931123296357</v>
          </cell>
          <cell r="K70">
            <v>-2.0202369754649085</v>
          </cell>
        </row>
        <row r="72">
          <cell r="A72" t="str">
            <v>External sector</v>
          </cell>
        </row>
        <row r="74">
          <cell r="A74" t="str">
            <v xml:space="preserve">  Current account</v>
          </cell>
          <cell r="E74">
            <v>-14.964589144732738</v>
          </cell>
          <cell r="F74">
            <v>-11.034601333849906</v>
          </cell>
          <cell r="G74">
            <v>-8.1475604966797679</v>
          </cell>
          <cell r="H74">
            <v>-7.7626068365260954</v>
          </cell>
          <cell r="I74">
            <v>-7.801287068831722</v>
          </cell>
          <cell r="J74">
            <v>-7.9329660798031778</v>
          </cell>
          <cell r="K74">
            <v>-16.457153933085213</v>
          </cell>
        </row>
        <row r="75">
          <cell r="A75" t="str">
            <v xml:space="preserve">  Trade account</v>
          </cell>
          <cell r="E75">
            <v>-25.034568505319065</v>
          </cell>
          <cell r="F75">
            <v>-19.087372562643168</v>
          </cell>
          <cell r="G75">
            <v>-15.331248040116151</v>
          </cell>
          <cell r="H75">
            <v>-14.93868858176387</v>
          </cell>
          <cell r="I75">
            <v>-15.125829752563924</v>
          </cell>
          <cell r="J75">
            <v>-15.463555908346351</v>
          </cell>
          <cell r="K75">
            <v>-23.39031853390162</v>
          </cell>
        </row>
        <row r="76">
          <cell r="A76" t="str">
            <v xml:space="preserve">  Capital account</v>
          </cell>
          <cell r="E76">
            <v>2.9839746367367717</v>
          </cell>
          <cell r="F76">
            <v>9.3037590828561392</v>
          </cell>
          <cell r="G76">
            <v>9.0251715585740389</v>
          </cell>
          <cell r="H76">
            <v>8.8897292321966734</v>
          </cell>
          <cell r="I76">
            <v>9.1457975784683541</v>
          </cell>
          <cell r="J76">
            <v>8.9360716403978273</v>
          </cell>
          <cell r="K76">
            <v>8.2271451487198544</v>
          </cell>
        </row>
        <row r="77">
          <cell r="A77" t="str">
            <v xml:space="preserve">  Gross international reserves  (US$ millions)</v>
          </cell>
          <cell r="E77">
            <v>140.10044937879991</v>
          </cell>
          <cell r="F77">
            <v>113.88491731448669</v>
          </cell>
          <cell r="G77">
            <v>127.25016544644065</v>
          </cell>
          <cell r="H77">
            <v>145.2357342412329</v>
          </cell>
          <cell r="I77">
            <v>167.92131860456351</v>
          </cell>
          <cell r="J77">
            <v>185.9391338181504</v>
          </cell>
          <cell r="K77">
            <v>25.373250850900487</v>
          </cell>
        </row>
        <row r="78">
          <cell r="A78" t="str">
            <v xml:space="preserve">    (In months of import)</v>
          </cell>
          <cell r="E78">
            <v>1.3613991242646013</v>
          </cell>
          <cell r="F78">
            <v>1.5648533704797254</v>
          </cell>
          <cell r="G78">
            <v>1.8195552588032382</v>
          </cell>
          <cell r="H78">
            <v>1.983893654827422</v>
          </cell>
          <cell r="I78">
            <v>2.1651802880799331</v>
          </cell>
          <cell r="J78">
            <v>2.2492054470151013</v>
          </cell>
          <cell r="K78">
            <v>0.25580007590916493</v>
          </cell>
        </row>
        <row r="79">
          <cell r="A79" t="str">
            <v xml:space="preserve">  Change in NIR (US$ millions)</v>
          </cell>
          <cell r="D79">
            <v>51.559999999999995</v>
          </cell>
          <cell r="E79">
            <v>-225.80509619136225</v>
          </cell>
          <cell r="F79">
            <v>-26.233794692805532</v>
          </cell>
          <cell r="G79">
            <v>13.365248131862181</v>
          </cell>
          <cell r="H79">
            <v>17.98556879680131</v>
          </cell>
          <cell r="I79">
            <v>22.685584371850375</v>
          </cell>
          <cell r="J79">
            <v>18.017815216301056</v>
          </cell>
          <cell r="K79">
            <v>-152.34229039557138</v>
          </cell>
        </row>
        <row r="81">
          <cell r="A81" t="str">
            <v>Memorandum items:</v>
          </cell>
        </row>
        <row r="83">
          <cell r="A83" t="str">
            <v xml:space="preserve">  Nominal GDP (Lei billions)</v>
          </cell>
          <cell r="D83">
            <v>10.118517443956886</v>
          </cell>
          <cell r="E83">
            <v>10.121128308888775</v>
          </cell>
          <cell r="F83">
            <v>12.965024518876309</v>
          </cell>
          <cell r="G83">
            <v>14.589352787543007</v>
          </cell>
          <cell r="H83">
            <v>15.572476281726061</v>
          </cell>
          <cell r="I83">
            <v>16.753139992632992</v>
          </cell>
          <cell r="J83">
            <v>18.177939571815816</v>
          </cell>
          <cell r="K83">
            <v>19.647265430095146</v>
          </cell>
        </row>
        <row r="84">
          <cell r="A84" t="str">
            <v xml:space="preserve">  Nominal GDP (US$ millions)</v>
          </cell>
          <cell r="D84">
            <v>2190.1552908997587</v>
          </cell>
          <cell r="E84">
            <v>1884.7538750258425</v>
          </cell>
          <cell r="F84">
            <v>1515.6664148765346</v>
          </cell>
          <cell r="G84">
            <v>1522.9124508770492</v>
          </cell>
          <cell r="H84">
            <v>1595.7068075202985</v>
          </cell>
          <cell r="I84">
            <v>1687.2746036013807</v>
          </cell>
          <cell r="J84">
            <v>1796.2033034309898</v>
          </cell>
          <cell r="K84">
            <v>1950.9806998696376</v>
          </cell>
        </row>
        <row r="85">
          <cell r="A85" t="str">
            <v xml:space="preserve">  Average exchange rate (Lei/US$)</v>
          </cell>
          <cell r="D85">
            <v>4.62</v>
          </cell>
          <cell r="E85">
            <v>5.37</v>
          </cell>
          <cell r="F85">
            <v>8.554009240834457</v>
          </cell>
          <cell r="G85">
            <v>9.5799024948157463</v>
          </cell>
          <cell r="H85">
            <v>9.75898342247811</v>
          </cell>
          <cell r="I85">
            <v>9.9291128763951502</v>
          </cell>
          <cell r="J85">
            <v>10.120201614757923</v>
          </cell>
          <cell r="K85">
            <v>10.070456069302969</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4" refreshError="1">
        <row r="1">
          <cell r="A1" t="str">
            <v>Table 9. Moldova:  Difference Between Current Simulation Output and Baseline Scenario</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row>
        <row r="10">
          <cell r="D10" t="str">
            <v/>
          </cell>
          <cell r="E10" t="str">
            <v/>
          </cell>
          <cell r="F10" t="str">
            <v/>
          </cell>
          <cell r="G10" t="str">
            <v/>
          </cell>
          <cell r="H10" t="str">
            <v/>
          </cell>
          <cell r="I10" t="str">
            <v/>
          </cell>
          <cell r="J10" t="str">
            <v/>
          </cell>
          <cell r="K10" t="str">
            <v/>
          </cell>
        </row>
        <row r="11">
          <cell r="A11" t="str">
            <v xml:space="preserve">  Real GDP growth</v>
          </cell>
          <cell r="D11">
            <v>3.0621206510872412E-3</v>
          </cell>
          <cell r="E11">
            <v>-8.2960501030305167E-2</v>
          </cell>
          <cell r="F11">
            <v>-5.9856296690079853</v>
          </cell>
          <cell r="G11">
            <v>1.4172230582840006</v>
          </cell>
          <cell r="H11">
            <v>-1.8237509137076335</v>
          </cell>
          <cell r="I11">
            <v>-0.90074252495273566</v>
          </cell>
          <cell r="J11">
            <v>-0.21038091794709501</v>
          </cell>
          <cell r="K11">
            <v>19.416209548599262</v>
          </cell>
        </row>
        <row r="12">
          <cell r="A12" t="str">
            <v xml:space="preserve">    Main components:</v>
          </cell>
          <cell r="D12" t="str">
            <v/>
          </cell>
          <cell r="E12" t="str">
            <v/>
          </cell>
          <cell r="F12" t="str">
            <v/>
          </cell>
          <cell r="G12" t="str">
            <v/>
          </cell>
          <cell r="H12" t="str">
            <v/>
          </cell>
          <cell r="I12" t="str">
            <v/>
          </cell>
          <cell r="J12" t="str">
            <v/>
          </cell>
          <cell r="K12" t="str">
            <v/>
          </cell>
        </row>
        <row r="13">
          <cell r="A13" t="str">
            <v xml:space="preserve">      Private consumption</v>
          </cell>
          <cell r="D13" t="str">
            <v/>
          </cell>
          <cell r="E13">
            <v>-3.5527136788005009E-15</v>
          </cell>
          <cell r="F13">
            <v>0.13713457941648688</v>
          </cell>
          <cell r="G13">
            <v>8.3270167946986398</v>
          </cell>
          <cell r="H13">
            <v>0.1759024569464529</v>
          </cell>
          <cell r="I13">
            <v>6.7479763404812427</v>
          </cell>
          <cell r="J13">
            <v>0.73975821137832742</v>
          </cell>
          <cell r="K13">
            <v>-2.1288339824926394</v>
          </cell>
        </row>
        <row r="14">
          <cell r="A14" t="str">
            <v xml:space="preserve">      Public consumption</v>
          </cell>
          <cell r="D14" t="str">
            <v/>
          </cell>
          <cell r="E14">
            <v>14.392047724672864</v>
          </cell>
          <cell r="F14">
            <v>-9.6870768714160214</v>
          </cell>
          <cell r="G14">
            <v>0.67290971676656763</v>
          </cell>
          <cell r="H14">
            <v>-3.3420618566172733</v>
          </cell>
          <cell r="I14">
            <v>-1.1797672501061784</v>
          </cell>
          <cell r="J14">
            <v>-0.25052927916635603</v>
          </cell>
          <cell r="K14" t="str">
            <v/>
          </cell>
        </row>
        <row r="15">
          <cell r="A15" t="str">
            <v xml:space="preserve">      Total investments (excluding stocks)</v>
          </cell>
          <cell r="D15" t="str">
            <v/>
          </cell>
          <cell r="E15">
            <v>5.5772484427668685</v>
          </cell>
          <cell r="F15">
            <v>-36.433510758961262</v>
          </cell>
          <cell r="G15">
            <v>-35.327063515185706</v>
          </cell>
          <cell r="H15">
            <v>-9.0617616631266671</v>
          </cell>
          <cell r="I15">
            <v>-8.0314933491818721</v>
          </cell>
          <cell r="J15">
            <v>2.0547489081473858</v>
          </cell>
          <cell r="K15" t="str">
            <v/>
          </cell>
        </row>
        <row r="16">
          <cell r="A16" t="str">
            <v xml:space="preserve">      Export of goods and services</v>
          </cell>
          <cell r="D16" t="str">
            <v/>
          </cell>
          <cell r="E16">
            <v>4.3406495849400279</v>
          </cell>
          <cell r="F16">
            <v>-26.856899703702098</v>
          </cell>
          <cell r="G16">
            <v>-7.019227780730696</v>
          </cell>
          <cell r="H16">
            <v>2.7677377918799984E-2</v>
          </cell>
          <cell r="I16">
            <v>-1.7755293387436755</v>
          </cell>
          <cell r="J16">
            <v>-1.8119556684892402E-2</v>
          </cell>
          <cell r="K16" t="str">
            <v/>
          </cell>
        </row>
        <row r="17">
          <cell r="A17" t="str">
            <v xml:space="preserve">      Import of goods and services</v>
          </cell>
          <cell r="D17" t="str">
            <v/>
          </cell>
          <cell r="E17">
            <v>7.6892194640908453</v>
          </cell>
          <cell r="F17">
            <v>-28.278268233849538</v>
          </cell>
          <cell r="G17">
            <v>-9.8933475824764088</v>
          </cell>
          <cell r="H17">
            <v>-2.9737275205556246</v>
          </cell>
          <cell r="I17">
            <v>2.0102759385799196</v>
          </cell>
          <cell r="J17">
            <v>1.5156915457013476</v>
          </cell>
          <cell r="K17" t="str">
            <v/>
          </cell>
        </row>
        <row r="18">
          <cell r="A18" t="str">
            <v xml:space="preserve">  Long-term real GDP growth</v>
          </cell>
          <cell r="D18" t="str">
            <v/>
          </cell>
          <cell r="E18" t="e">
            <v>#VALUE!</v>
          </cell>
          <cell r="F18">
            <v>-1.5</v>
          </cell>
          <cell r="G18">
            <v>-3</v>
          </cell>
          <cell r="H18">
            <v>-4</v>
          </cell>
          <cell r="I18">
            <v>-3.833333333333333</v>
          </cell>
          <cell r="J18">
            <v>-2.833333333333333</v>
          </cell>
          <cell r="K18">
            <v>0.16666666666666696</v>
          </cell>
        </row>
        <row r="19">
          <cell r="A19" t="str">
            <v xml:space="preserve">  Total factor productivity</v>
          </cell>
          <cell r="D19" t="str">
            <v/>
          </cell>
          <cell r="E19">
            <v>0</v>
          </cell>
          <cell r="F19">
            <v>-0.5</v>
          </cell>
          <cell r="G19">
            <v>-0.5</v>
          </cell>
          <cell r="H19">
            <v>-1</v>
          </cell>
          <cell r="I19">
            <v>-0.5</v>
          </cell>
          <cell r="J19">
            <v>0</v>
          </cell>
          <cell r="K19" t="str">
            <v/>
          </cell>
        </row>
        <row r="20">
          <cell r="D20" t="str">
            <v/>
          </cell>
          <cell r="E20" t="str">
            <v/>
          </cell>
          <cell r="F20" t="str">
            <v/>
          </cell>
          <cell r="G20" t="str">
            <v/>
          </cell>
          <cell r="H20" t="str">
            <v/>
          </cell>
          <cell r="I20" t="str">
            <v/>
          </cell>
          <cell r="J20" t="str">
            <v/>
          </cell>
          <cell r="K20" t="str">
            <v/>
          </cell>
        </row>
        <row r="21">
          <cell r="A21" t="str">
            <v>Key prices</v>
          </cell>
          <cell r="D21" t="str">
            <v/>
          </cell>
          <cell r="E21" t="str">
            <v/>
          </cell>
          <cell r="F21" t="str">
            <v/>
          </cell>
          <cell r="G21" t="str">
            <v/>
          </cell>
          <cell r="H21" t="str">
            <v/>
          </cell>
          <cell r="I21" t="str">
            <v/>
          </cell>
          <cell r="J21" t="str">
            <v/>
          </cell>
          <cell r="K21" t="str">
            <v/>
          </cell>
        </row>
        <row r="22">
          <cell r="D22" t="str">
            <v/>
          </cell>
          <cell r="E22" t="str">
            <v/>
          </cell>
          <cell r="F22" t="str">
            <v/>
          </cell>
          <cell r="G22" t="str">
            <v/>
          </cell>
          <cell r="H22" t="str">
            <v/>
          </cell>
          <cell r="I22" t="str">
            <v/>
          </cell>
          <cell r="J22" t="str">
            <v/>
          </cell>
          <cell r="K22" t="str">
            <v/>
          </cell>
        </row>
        <row r="23">
          <cell r="A23" t="str">
            <v xml:space="preserve">  Consumer prices (average)</v>
          </cell>
          <cell r="D23">
            <v>2.7167550553343744E-2</v>
          </cell>
          <cell r="E23">
            <v>4.2348248280088541E-3</v>
          </cell>
          <cell r="F23">
            <v>22.299999999999997</v>
          </cell>
          <cell r="G23">
            <v>8.9999999999999858</v>
          </cell>
          <cell r="H23">
            <v>4.4408920985006262E-15</v>
          </cell>
          <cell r="I23">
            <v>-1.9999999999999973</v>
          </cell>
          <cell r="J23">
            <v>-4.0000000000000036</v>
          </cell>
          <cell r="K23">
            <v>-4.0000000000000036</v>
          </cell>
        </row>
        <row r="24">
          <cell r="A24" t="str">
            <v xml:space="preserve">  Consumer prices (end-of period)</v>
          </cell>
          <cell r="D24" t="str">
            <v/>
          </cell>
          <cell r="E24">
            <v>0</v>
          </cell>
          <cell r="F24">
            <v>28.764353700097381</v>
          </cell>
          <cell r="G24">
            <v>4.1657258974937772</v>
          </cell>
          <cell r="H24">
            <v>-1.0243902439024355</v>
          </cell>
          <cell r="I24">
            <v>-3.0243902439024195</v>
          </cell>
          <cell r="J24">
            <v>-4.0000000000000258</v>
          </cell>
          <cell r="K24" t="str">
            <v/>
          </cell>
        </row>
        <row r="25">
          <cell r="A25" t="str">
            <v xml:space="preserve">  GDP deflator</v>
          </cell>
          <cell r="D25">
            <v>5.2727639862322206E-3</v>
          </cell>
          <cell r="E25">
            <v>1.9553871100103279</v>
          </cell>
          <cell r="F25">
            <v>17.074561574512032</v>
          </cell>
          <cell r="G25">
            <v>3.7207233172277689</v>
          </cell>
          <cell r="H25">
            <v>-3.0204596794489946</v>
          </cell>
          <cell r="I25">
            <v>-1.7794940116059088</v>
          </cell>
          <cell r="J25">
            <v>-3.5395748871377863</v>
          </cell>
          <cell r="K25">
            <v>25.07930497782721</v>
          </cell>
        </row>
        <row r="26">
          <cell r="A26" t="str">
            <v xml:space="preserve">  Terms of trade</v>
          </cell>
          <cell r="D26" t="str">
            <v/>
          </cell>
          <cell r="E26">
            <v>-1.1066628451556371</v>
          </cell>
          <cell r="F26">
            <v>-5.2342016421380366</v>
          </cell>
          <cell r="G26">
            <v>-2.1878040596602144</v>
          </cell>
          <cell r="H26">
            <v>-3.1732441712705173</v>
          </cell>
          <cell r="I26">
            <v>0</v>
          </cell>
          <cell r="J26">
            <v>0</v>
          </cell>
          <cell r="K26" t="str">
            <v/>
          </cell>
        </row>
        <row r="27">
          <cell r="D27" t="str">
            <v/>
          </cell>
          <cell r="E27" t="str">
            <v/>
          </cell>
          <cell r="F27" t="str">
            <v/>
          </cell>
          <cell r="G27" t="str">
            <v/>
          </cell>
          <cell r="H27" t="str">
            <v/>
          </cell>
          <cell r="I27" t="str">
            <v/>
          </cell>
          <cell r="J27" t="str">
            <v/>
          </cell>
          <cell r="K27" t="str">
            <v/>
          </cell>
        </row>
        <row r="28">
          <cell r="A28" t="str">
            <v>Saving-investment balance (domestic)</v>
          </cell>
          <cell r="D28" t="str">
            <v/>
          </cell>
          <cell r="E28" t="str">
            <v/>
          </cell>
          <cell r="F28" t="str">
            <v/>
          </cell>
          <cell r="G28" t="str">
            <v/>
          </cell>
          <cell r="H28" t="str">
            <v/>
          </cell>
          <cell r="I28" t="str">
            <v/>
          </cell>
          <cell r="J28" t="str">
            <v/>
          </cell>
          <cell r="K28" t="str">
            <v/>
          </cell>
        </row>
        <row r="29">
          <cell r="D29" t="str">
            <v/>
          </cell>
          <cell r="E29" t="str">
            <v/>
          </cell>
          <cell r="F29" t="str">
            <v/>
          </cell>
          <cell r="G29" t="str">
            <v/>
          </cell>
          <cell r="H29" t="str">
            <v/>
          </cell>
          <cell r="I29" t="str">
            <v/>
          </cell>
          <cell r="J29" t="str">
            <v/>
          </cell>
          <cell r="K29" t="str">
            <v/>
          </cell>
        </row>
        <row r="30">
          <cell r="A30" t="str">
            <v xml:space="preserve">  Foreign saving</v>
          </cell>
          <cell r="D30" t="str">
            <v/>
          </cell>
          <cell r="E30">
            <v>-1.0181482193971689</v>
          </cell>
          <cell r="F30">
            <v>-1.427834284006547</v>
          </cell>
          <cell r="G30">
            <v>-3.584268698475805</v>
          </cell>
          <cell r="H30">
            <v>-3.291468038779545</v>
          </cell>
          <cell r="I30">
            <v>-1.1378161982764006</v>
          </cell>
          <cell r="J30">
            <v>-0.19077907574748565</v>
          </cell>
          <cell r="K30">
            <v>5.6966972617377429</v>
          </cell>
        </row>
        <row r="31">
          <cell r="D31" t="str">
            <v/>
          </cell>
          <cell r="E31" t="str">
            <v/>
          </cell>
          <cell r="F31" t="str">
            <v/>
          </cell>
          <cell r="G31" t="str">
            <v/>
          </cell>
          <cell r="H31" t="str">
            <v/>
          </cell>
          <cell r="I31" t="str">
            <v/>
          </cell>
          <cell r="J31" t="str">
            <v/>
          </cell>
          <cell r="K31" t="str">
            <v/>
          </cell>
        </row>
        <row r="32">
          <cell r="A32" t="str">
            <v xml:space="preserve">  Domestic saving</v>
          </cell>
          <cell r="D32" t="str">
            <v/>
          </cell>
          <cell r="E32">
            <v>5.206718169337119</v>
          </cell>
          <cell r="F32">
            <v>-1.9615472990204417</v>
          </cell>
          <cell r="G32">
            <v>-7.7238085902769829</v>
          </cell>
          <cell r="H32">
            <v>-9.8673103245713207</v>
          </cell>
          <cell r="I32">
            <v>-14.694727614575132</v>
          </cell>
          <cell r="J32">
            <v>-15.270290230058974</v>
          </cell>
          <cell r="K32">
            <v>-5.1580087326667385</v>
          </cell>
        </row>
        <row r="33">
          <cell r="A33" t="str">
            <v xml:space="preserve">    Public</v>
          </cell>
          <cell r="D33" t="str">
            <v/>
          </cell>
          <cell r="E33">
            <v>6.1108732258187626</v>
          </cell>
          <cell r="F33">
            <v>5.2323831939335523</v>
          </cell>
          <cell r="G33">
            <v>-5.6412414057050357</v>
          </cell>
          <cell r="H33">
            <v>-7.0249915588566179</v>
          </cell>
          <cell r="I33">
            <v>-12.374546119908928</v>
          </cell>
          <cell r="J33">
            <v>-11.715070296154785</v>
          </cell>
          <cell r="K33">
            <v>11.615229550769804</v>
          </cell>
        </row>
        <row r="34">
          <cell r="A34" t="str">
            <v xml:space="preserve">    Private</v>
          </cell>
          <cell r="D34" t="str">
            <v/>
          </cell>
          <cell r="E34">
            <v>-0.90415505648164451</v>
          </cell>
          <cell r="F34">
            <v>-7.193930492953994</v>
          </cell>
          <cell r="G34">
            <v>-2.0825671845719471</v>
          </cell>
          <cell r="H34">
            <v>-2.8423187657147029</v>
          </cell>
          <cell r="I34">
            <v>-2.3201814946662047</v>
          </cell>
          <cell r="J34">
            <v>-3.5552199339041879</v>
          </cell>
          <cell r="K34">
            <v>-16.773238283436541</v>
          </cell>
        </row>
        <row r="35">
          <cell r="D35" t="str">
            <v/>
          </cell>
          <cell r="E35" t="str">
            <v/>
          </cell>
          <cell r="F35" t="str">
            <v/>
          </cell>
          <cell r="G35" t="str">
            <v/>
          </cell>
          <cell r="H35" t="str">
            <v/>
          </cell>
          <cell r="I35" t="str">
            <v/>
          </cell>
          <cell r="J35" t="str">
            <v/>
          </cell>
          <cell r="K35" t="str">
            <v/>
          </cell>
        </row>
        <row r="36">
          <cell r="A36" t="str">
            <v xml:space="preserve">  Investment</v>
          </cell>
          <cell r="D36" t="str">
            <v/>
          </cell>
          <cell r="E36">
            <v>4.18856994993995</v>
          </cell>
          <cell r="F36">
            <v>-3.3893815830269887</v>
          </cell>
          <cell r="G36">
            <v>-11.308077288752788</v>
          </cell>
          <cell r="H36">
            <v>-13.158778363350866</v>
          </cell>
          <cell r="I36">
            <v>-15.832543812851533</v>
          </cell>
          <cell r="J36">
            <v>-15.461069305806458</v>
          </cell>
          <cell r="K36">
            <v>0.53868852907100506</v>
          </cell>
        </row>
        <row r="37">
          <cell r="A37" t="str">
            <v xml:space="preserve">    Public</v>
          </cell>
          <cell r="D37" t="str">
            <v/>
          </cell>
          <cell r="E37">
            <v>0.40174791734217008</v>
          </cell>
          <cell r="F37">
            <v>0.40177372034653569</v>
          </cell>
          <cell r="G37">
            <v>0.40177372038326231</v>
          </cell>
          <cell r="H37">
            <v>0.40177372039787507</v>
          </cell>
          <cell r="I37">
            <v>0.40177372042269277</v>
          </cell>
          <cell r="J37">
            <v>0.4017737204089924</v>
          </cell>
          <cell r="K37">
            <v>0.4017737248050961</v>
          </cell>
        </row>
        <row r="38">
          <cell r="A38" t="str">
            <v xml:space="preserve">    Private</v>
          </cell>
          <cell r="D38" t="str">
            <v/>
          </cell>
          <cell r="E38">
            <v>3.7868220325977759</v>
          </cell>
          <cell r="F38">
            <v>-3.7911553033735252</v>
          </cell>
          <cell r="G38">
            <v>-11.709851009136052</v>
          </cell>
          <cell r="H38">
            <v>-13.560552083748739</v>
          </cell>
          <cell r="I38">
            <v>-16.234317533274226</v>
          </cell>
          <cell r="J38">
            <v>-15.862843026215451</v>
          </cell>
          <cell r="K38">
            <v>0.13691480426590877</v>
          </cell>
        </row>
        <row r="39">
          <cell r="D39" t="str">
            <v/>
          </cell>
          <cell r="E39" t="str">
            <v/>
          </cell>
          <cell r="F39" t="str">
            <v/>
          </cell>
          <cell r="G39" t="str">
            <v/>
          </cell>
          <cell r="H39" t="str">
            <v/>
          </cell>
          <cell r="I39" t="str">
            <v/>
          </cell>
          <cell r="J39" t="str">
            <v/>
          </cell>
          <cell r="K39" t="str">
            <v/>
          </cell>
        </row>
        <row r="40">
          <cell r="A40" t="str">
            <v>Saving-investment balance</v>
          </cell>
          <cell r="D40" t="str">
            <v/>
          </cell>
          <cell r="E40" t="str">
            <v/>
          </cell>
          <cell r="F40" t="str">
            <v/>
          </cell>
          <cell r="G40" t="str">
            <v/>
          </cell>
          <cell r="H40" t="str">
            <v/>
          </cell>
          <cell r="I40" t="str">
            <v/>
          </cell>
          <cell r="J40" t="str">
            <v/>
          </cell>
          <cell r="K40" t="str">
            <v/>
          </cell>
        </row>
        <row r="41">
          <cell r="D41" t="str">
            <v/>
          </cell>
          <cell r="E41" t="str">
            <v/>
          </cell>
          <cell r="F41" t="str">
            <v/>
          </cell>
          <cell r="G41" t="str">
            <v/>
          </cell>
          <cell r="H41" t="str">
            <v/>
          </cell>
          <cell r="I41" t="str">
            <v/>
          </cell>
          <cell r="J41" t="str">
            <v/>
          </cell>
          <cell r="K41" t="str">
            <v/>
          </cell>
        </row>
        <row r="42">
          <cell r="A42" t="str">
            <v xml:space="preserve">  Foreign saving 1/</v>
          </cell>
          <cell r="D42" t="str">
            <v/>
          </cell>
          <cell r="E42">
            <v>-2.229782582049582</v>
          </cell>
          <cell r="F42">
            <v>-1.8616392268080908</v>
          </cell>
          <cell r="G42">
            <v>-1.9268643641285479</v>
          </cell>
          <cell r="H42">
            <v>-2.3005940259942239</v>
          </cell>
          <cell r="I42">
            <v>-0.77783482981664154</v>
          </cell>
          <cell r="J42">
            <v>-0.68224358717868139</v>
          </cell>
          <cell r="K42" t="str">
            <v/>
          </cell>
        </row>
        <row r="43">
          <cell r="D43" t="str">
            <v/>
          </cell>
          <cell r="E43" t="str">
            <v/>
          </cell>
          <cell r="F43" t="str">
            <v/>
          </cell>
          <cell r="G43" t="str">
            <v/>
          </cell>
          <cell r="H43" t="str">
            <v/>
          </cell>
          <cell r="I43" t="str">
            <v/>
          </cell>
          <cell r="J43" t="str">
            <v/>
          </cell>
          <cell r="K43" t="str">
            <v/>
          </cell>
        </row>
        <row r="44">
          <cell r="A44" t="str">
            <v xml:space="preserve">  National saving</v>
          </cell>
          <cell r="D44" t="str">
            <v/>
          </cell>
          <cell r="E44">
            <v>6.4183525319895303</v>
          </cell>
          <cell r="F44">
            <v>-1.5277423562188943</v>
          </cell>
          <cell r="G44">
            <v>-9.3812129246242417</v>
          </cell>
          <cell r="H44">
            <v>-10.858184337356645</v>
          </cell>
          <cell r="I44">
            <v>-15.054708983034889</v>
          </cell>
          <cell r="J44">
            <v>-14.778825718627768</v>
          </cell>
          <cell r="K44">
            <v>0</v>
          </cell>
        </row>
        <row r="45">
          <cell r="A45" t="str">
            <v xml:space="preserve">    Public</v>
          </cell>
          <cell r="D45" t="str">
            <v/>
          </cell>
          <cell r="E45">
            <v>0.917818539120838</v>
          </cell>
          <cell r="F45">
            <v>-0.86082037144838797</v>
          </cell>
          <cell r="G45">
            <v>-12.248973903628718</v>
          </cell>
          <cell r="H45">
            <v>-13.68467360572544</v>
          </cell>
          <cell r="I45">
            <v>-18.604663605483516</v>
          </cell>
          <cell r="J45">
            <v>-17.342242720797557</v>
          </cell>
          <cell r="K45" t="str">
            <v/>
          </cell>
        </row>
        <row r="46">
          <cell r="A46" t="str">
            <v xml:space="preserve">    Private</v>
          </cell>
          <cell r="D46" t="str">
            <v/>
          </cell>
          <cell r="E46">
            <v>5.5005339928686912</v>
          </cell>
          <cell r="F46">
            <v>-0.66692198477050546</v>
          </cell>
          <cell r="G46">
            <v>2.8677609790044762</v>
          </cell>
          <cell r="H46">
            <v>2.8264892683687943</v>
          </cell>
          <cell r="I46">
            <v>3.5499546224486274</v>
          </cell>
          <cell r="J46">
            <v>2.5634170021697891</v>
          </cell>
          <cell r="K46" t="str">
            <v/>
          </cell>
        </row>
        <row r="47">
          <cell r="D47" t="str">
            <v/>
          </cell>
          <cell r="E47" t="str">
            <v/>
          </cell>
          <cell r="F47" t="str">
            <v/>
          </cell>
          <cell r="G47" t="str">
            <v/>
          </cell>
          <cell r="H47" t="str">
            <v/>
          </cell>
          <cell r="I47" t="str">
            <v/>
          </cell>
          <cell r="J47" t="str">
            <v/>
          </cell>
          <cell r="K47" t="str">
            <v/>
          </cell>
        </row>
        <row r="48">
          <cell r="A48" t="str">
            <v xml:space="preserve">  Fixed investment</v>
          </cell>
          <cell r="D48" t="str">
            <v/>
          </cell>
          <cell r="E48">
            <v>4.2646798140807682</v>
          </cell>
          <cell r="F48">
            <v>-3.624811676175387</v>
          </cell>
          <cell r="G48">
            <v>-11.513647106747843</v>
          </cell>
          <cell r="H48">
            <v>-13.48701866349608</v>
          </cell>
          <cell r="I48">
            <v>-16.19957236984914</v>
          </cell>
          <cell r="J48">
            <v>-15.818376875541766</v>
          </cell>
          <cell r="K48">
            <v>0</v>
          </cell>
        </row>
        <row r="49">
          <cell r="A49" t="str">
            <v xml:space="preserve">    Public</v>
          </cell>
          <cell r="D49" t="str">
            <v/>
          </cell>
          <cell r="E49">
            <v>0.40174791734217008</v>
          </cell>
          <cell r="F49">
            <v>0.40177372034653569</v>
          </cell>
          <cell r="G49">
            <v>0.40177372038326231</v>
          </cell>
          <cell r="H49">
            <v>0.40177372039787507</v>
          </cell>
          <cell r="I49">
            <v>0.40177372042269277</v>
          </cell>
          <cell r="J49">
            <v>0.4017737204089924</v>
          </cell>
          <cell r="K49" t="str">
            <v/>
          </cell>
        </row>
        <row r="50">
          <cell r="A50" t="str">
            <v xml:space="preserve">    Private</v>
          </cell>
          <cell r="D50" t="str">
            <v/>
          </cell>
          <cell r="E50">
            <v>3.8629318967385977</v>
          </cell>
          <cell r="F50">
            <v>-4.0265853965219236</v>
          </cell>
          <cell r="G50">
            <v>-11.915420827131104</v>
          </cell>
          <cell r="H50">
            <v>-13.888792383893955</v>
          </cell>
          <cell r="I50">
            <v>-16.601346090271832</v>
          </cell>
          <cell r="J50">
            <v>-16.220150595950759</v>
          </cell>
          <cell r="K50" t="str">
            <v/>
          </cell>
        </row>
        <row r="51">
          <cell r="D51" t="str">
            <v/>
          </cell>
          <cell r="E51" t="str">
            <v/>
          </cell>
          <cell r="F51" t="str">
            <v/>
          </cell>
          <cell r="G51" t="str">
            <v/>
          </cell>
          <cell r="H51" t="str">
            <v/>
          </cell>
          <cell r="I51" t="str">
            <v/>
          </cell>
          <cell r="J51" t="str">
            <v/>
          </cell>
          <cell r="K51" t="str">
            <v/>
          </cell>
        </row>
        <row r="52">
          <cell r="A52" t="str">
            <v xml:space="preserve">  Changes in stocks</v>
          </cell>
          <cell r="D52" t="str">
            <v/>
          </cell>
          <cell r="E52">
            <v>-7.6109864140825323E-2</v>
          </cell>
          <cell r="F52">
            <v>0.23543009314839924</v>
          </cell>
          <cell r="G52">
            <v>0.20556981799505358</v>
          </cell>
          <cell r="H52">
            <v>0.32824030014521455</v>
          </cell>
          <cell r="I52">
            <v>0.36702855699761239</v>
          </cell>
          <cell r="J52">
            <v>0.35730756973531408</v>
          </cell>
          <cell r="K52" t="str">
            <v/>
          </cell>
        </row>
        <row r="53">
          <cell r="D53" t="str">
            <v/>
          </cell>
          <cell r="E53" t="str">
            <v/>
          </cell>
          <cell r="F53" t="str">
            <v/>
          </cell>
          <cell r="G53" t="str">
            <v/>
          </cell>
          <cell r="H53" t="str">
            <v/>
          </cell>
          <cell r="I53" t="str">
            <v/>
          </cell>
          <cell r="J53" t="str">
            <v/>
          </cell>
          <cell r="K53" t="str">
            <v/>
          </cell>
        </row>
        <row r="54">
          <cell r="A54" t="str">
            <v>Monetary indicators</v>
          </cell>
          <cell r="D54" t="str">
            <v/>
          </cell>
          <cell r="E54" t="str">
            <v/>
          </cell>
          <cell r="F54" t="str">
            <v/>
          </cell>
          <cell r="G54" t="str">
            <v/>
          </cell>
          <cell r="H54" t="str">
            <v/>
          </cell>
          <cell r="I54" t="str">
            <v/>
          </cell>
          <cell r="J54" t="str">
            <v/>
          </cell>
          <cell r="K54" t="str">
            <v/>
          </cell>
        </row>
        <row r="55">
          <cell r="D55" t="str">
            <v/>
          </cell>
          <cell r="E55" t="str">
            <v/>
          </cell>
          <cell r="F55" t="str">
            <v/>
          </cell>
          <cell r="G55" t="str">
            <v/>
          </cell>
          <cell r="H55" t="str">
            <v/>
          </cell>
          <cell r="I55" t="str">
            <v/>
          </cell>
          <cell r="J55" t="str">
            <v/>
          </cell>
          <cell r="K55" t="str">
            <v/>
          </cell>
        </row>
        <row r="56">
          <cell r="A56" t="str">
            <v xml:space="preserve">  Reserve money</v>
          </cell>
          <cell r="D56" t="str">
            <v/>
          </cell>
          <cell r="E56">
            <v>-5.3445926084272344E-2</v>
          </cell>
          <cell r="F56">
            <v>6.2309425647690801</v>
          </cell>
          <cell r="G56">
            <v>10.713585338100472</v>
          </cell>
          <cell r="H56">
            <v>-1.8279290552090757</v>
          </cell>
          <cell r="I56">
            <v>-2.4862320569015921</v>
          </cell>
          <cell r="J56">
            <v>-3.6382272786370962</v>
          </cell>
          <cell r="K56">
            <v>46.161475231551663</v>
          </cell>
        </row>
        <row r="57">
          <cell r="A57" t="str">
            <v xml:space="preserve">    Sources: 2/ 3/</v>
          </cell>
          <cell r="D57" t="str">
            <v/>
          </cell>
          <cell r="E57" t="str">
            <v/>
          </cell>
          <cell r="F57" t="str">
            <v/>
          </cell>
          <cell r="G57" t="str">
            <v/>
          </cell>
          <cell r="H57" t="str">
            <v/>
          </cell>
          <cell r="I57" t="str">
            <v/>
          </cell>
          <cell r="J57" t="str">
            <v/>
          </cell>
          <cell r="K57" t="str">
            <v/>
          </cell>
        </row>
        <row r="58">
          <cell r="A58" t="str">
            <v xml:space="preserve">      Net foreign assets</v>
          </cell>
          <cell r="D58" t="str">
            <v/>
          </cell>
          <cell r="E58">
            <v>1.2236141659016653E-2</v>
          </cell>
          <cell r="F58">
            <v>-14.220009041510757</v>
          </cell>
          <cell r="G58">
            <v>-11.531683571221295</v>
          </cell>
          <cell r="H58">
            <v>-6.9452531582839043</v>
          </cell>
          <cell r="I58">
            <v>-1.7753897072933515</v>
          </cell>
          <cell r="J58">
            <v>-5.8490124163807602</v>
          </cell>
          <cell r="K58">
            <v>-48.975998840111878</v>
          </cell>
        </row>
        <row r="59">
          <cell r="A59" t="str">
            <v xml:space="preserve">      Net credit to government 4/</v>
          </cell>
          <cell r="D59" t="str">
            <v/>
          </cell>
          <cell r="E59">
            <v>3.0998637128884923</v>
          </cell>
          <cell r="F59">
            <v>0</v>
          </cell>
          <cell r="G59">
            <v>0</v>
          </cell>
          <cell r="H59">
            <v>0</v>
          </cell>
          <cell r="I59">
            <v>0</v>
          </cell>
          <cell r="J59">
            <v>0</v>
          </cell>
          <cell r="K59">
            <v>0</v>
          </cell>
        </row>
        <row r="60">
          <cell r="A60" t="str">
            <v xml:space="preserve">      Claims on banks and other private sector</v>
          </cell>
          <cell r="D60" t="str">
            <v/>
          </cell>
          <cell r="E60">
            <v>0.2939525934635645</v>
          </cell>
          <cell r="F60">
            <v>20.450951606279848</v>
          </cell>
          <cell r="G60">
            <v>22.245268909321773</v>
          </cell>
          <cell r="H60">
            <v>5.1173241030748313</v>
          </cell>
          <cell r="I60">
            <v>-0.71084234960825654</v>
          </cell>
          <cell r="J60">
            <v>2.2107851377436831</v>
          </cell>
          <cell r="K60">
            <v>63.029535580713024</v>
          </cell>
        </row>
        <row r="61">
          <cell r="A61" t="str">
            <v xml:space="preserve">      Other domestic assets</v>
          </cell>
          <cell r="D61" t="str">
            <v/>
          </cell>
          <cell r="E61">
            <v>-3.4594983740953467</v>
          </cell>
          <cell r="F61">
            <v>0</v>
          </cell>
          <cell r="G61">
            <v>0</v>
          </cell>
          <cell r="H61">
            <v>0</v>
          </cell>
          <cell r="I61">
            <v>1.5987211554602254E-14</v>
          </cell>
          <cell r="J61">
            <v>0</v>
          </cell>
          <cell r="K61">
            <v>32.107938490950957</v>
          </cell>
        </row>
        <row r="62">
          <cell r="A62" t="str">
            <v xml:space="preserve">  Ruble broad money</v>
          </cell>
          <cell r="D62" t="str">
            <v/>
          </cell>
          <cell r="E62">
            <v>0</v>
          </cell>
          <cell r="F62">
            <v>6.2309425647691015</v>
          </cell>
          <cell r="G62">
            <v>10.713585338100494</v>
          </cell>
          <cell r="H62">
            <v>-1.8279290552092533</v>
          </cell>
          <cell r="I62">
            <v>-2.4862320569013487</v>
          </cell>
          <cell r="J62">
            <v>-3.6382272786372294</v>
          </cell>
          <cell r="K62">
            <v>46.161475231551691</v>
          </cell>
        </row>
        <row r="63">
          <cell r="A63" t="str">
            <v xml:space="preserve">  Velocity (average)</v>
          </cell>
          <cell r="D63" t="str">
            <v/>
          </cell>
          <cell r="E63">
            <v>2.1751027790670499</v>
          </cell>
          <cell r="F63">
            <v>2.396602447616214</v>
          </cell>
          <cell r="G63">
            <v>-4.120763556152462</v>
          </cell>
          <cell r="H63">
            <v>-2.9273056660750751</v>
          </cell>
          <cell r="I63">
            <v>-0.31051923870492049</v>
          </cell>
          <cell r="J63">
            <v>-0.30030219222486609</v>
          </cell>
          <cell r="K63">
            <v>-6.9681308281647647</v>
          </cell>
        </row>
        <row r="64">
          <cell r="A64" t="str">
            <v xml:space="preserve">  Money multiplier (end of period)</v>
          </cell>
          <cell r="D64" t="str">
            <v/>
          </cell>
          <cell r="E64">
            <v>7.2429556824249453E-4</v>
          </cell>
          <cell r="F64">
            <v>7.2429556824249453E-4</v>
          </cell>
          <cell r="G64">
            <v>7.2429556824271657E-4</v>
          </cell>
          <cell r="H64">
            <v>7.2429556824071817E-4</v>
          </cell>
          <cell r="I64">
            <v>7.242955682433827E-4</v>
          </cell>
          <cell r="J64" t="str">
            <v/>
          </cell>
          <cell r="K64" t="str">
            <v/>
          </cell>
        </row>
        <row r="65">
          <cell r="D65" t="str">
            <v/>
          </cell>
          <cell r="E65" t="str">
            <v/>
          </cell>
          <cell r="F65" t="str">
            <v/>
          </cell>
          <cell r="G65" t="str">
            <v/>
          </cell>
          <cell r="H65" t="str">
            <v/>
          </cell>
          <cell r="I65" t="str">
            <v/>
          </cell>
          <cell r="J65" t="str">
            <v/>
          </cell>
          <cell r="K65" t="str">
            <v/>
          </cell>
        </row>
        <row r="66">
          <cell r="A66" t="str">
            <v>General government finances</v>
          </cell>
          <cell r="D66" t="str">
            <v/>
          </cell>
          <cell r="E66" t="str">
            <v/>
          </cell>
          <cell r="F66" t="str">
            <v/>
          </cell>
          <cell r="G66" t="str">
            <v/>
          </cell>
          <cell r="H66" t="str">
            <v/>
          </cell>
          <cell r="I66" t="str">
            <v/>
          </cell>
          <cell r="J66" t="str">
            <v/>
          </cell>
          <cell r="K66" t="str">
            <v/>
          </cell>
        </row>
        <row r="67">
          <cell r="D67" t="str">
            <v/>
          </cell>
          <cell r="E67" t="str">
            <v/>
          </cell>
          <cell r="F67" t="str">
            <v/>
          </cell>
          <cell r="G67" t="str">
            <v/>
          </cell>
          <cell r="H67" t="str">
            <v/>
          </cell>
          <cell r="I67" t="str">
            <v/>
          </cell>
          <cell r="J67" t="str">
            <v/>
          </cell>
          <cell r="K67" t="str">
            <v/>
          </cell>
        </row>
        <row r="68">
          <cell r="A68" t="str">
            <v xml:space="preserve">   Total revenue, incl. grants</v>
          </cell>
          <cell r="D68">
            <v>-5.1301431350196935E-3</v>
          </cell>
          <cell r="E68">
            <v>4.642688356465051</v>
          </cell>
          <cell r="F68">
            <v>4.0356697098104846</v>
          </cell>
          <cell r="G68">
            <v>-6.0022829893531338</v>
          </cell>
          <cell r="H68">
            <v>-6.8866070488530511</v>
          </cell>
          <cell r="I68">
            <v>-12.2699921020969</v>
          </cell>
          <cell r="J68">
            <v>-11.539988261750381</v>
          </cell>
          <cell r="K68">
            <v>5.144724355456944</v>
          </cell>
        </row>
        <row r="69">
          <cell r="A69" t="str">
            <v xml:space="preserve">   Total expenditures</v>
          </cell>
          <cell r="D69">
            <v>-8.6868214935904575E-3</v>
          </cell>
          <cell r="E69">
            <v>4.8050380491722322</v>
          </cell>
          <cell r="F69">
            <v>5.8509280399150683</v>
          </cell>
          <cell r="G69">
            <v>7.1536972714255498</v>
          </cell>
          <cell r="H69">
            <v>7.6604818975163695</v>
          </cell>
          <cell r="I69">
            <v>7.1583091145174294</v>
          </cell>
          <cell r="J69">
            <v>6.5849907337076061</v>
          </cell>
          <cell r="K69">
            <v>-1.098257949261118</v>
          </cell>
        </row>
        <row r="70">
          <cell r="A70" t="str">
            <v xml:space="preserve">   Overall balance, incl. grants</v>
          </cell>
          <cell r="D70">
            <v>3.5562858457058866E-3</v>
          </cell>
          <cell r="E70">
            <v>-0.15933381896246246</v>
          </cell>
          <cell r="F70">
            <v>-1.8152583301045768</v>
          </cell>
          <cell r="G70">
            <v>-13.15598026077868</v>
          </cell>
          <cell r="H70">
            <v>-14.547088946369417</v>
          </cell>
          <cell r="I70">
            <v>-19.428301216614329</v>
          </cell>
          <cell r="J70">
            <v>-18.124978995457987</v>
          </cell>
          <cell r="K70">
            <v>6.2429823047180664</v>
          </cell>
        </row>
        <row r="71">
          <cell r="D71" t="str">
            <v/>
          </cell>
          <cell r="E71" t="str">
            <v/>
          </cell>
          <cell r="F71" t="str">
            <v/>
          </cell>
          <cell r="G71" t="str">
            <v/>
          </cell>
          <cell r="H71" t="str">
            <v/>
          </cell>
          <cell r="I71" t="str">
            <v/>
          </cell>
          <cell r="J71" t="str">
            <v/>
          </cell>
          <cell r="K71" t="str">
            <v/>
          </cell>
        </row>
        <row r="72">
          <cell r="A72" t="str">
            <v>External sector</v>
          </cell>
          <cell r="D72" t="str">
            <v/>
          </cell>
          <cell r="E72" t="str">
            <v/>
          </cell>
          <cell r="F72" t="str">
            <v/>
          </cell>
          <cell r="G72" t="str">
            <v/>
          </cell>
          <cell r="H72" t="str">
            <v/>
          </cell>
          <cell r="I72" t="str">
            <v/>
          </cell>
          <cell r="J72" t="str">
            <v/>
          </cell>
          <cell r="K72" t="str">
            <v/>
          </cell>
        </row>
        <row r="73">
          <cell r="D73" t="str">
            <v/>
          </cell>
          <cell r="E73" t="str">
            <v/>
          </cell>
          <cell r="F73" t="str">
            <v/>
          </cell>
          <cell r="G73" t="str">
            <v/>
          </cell>
          <cell r="H73" t="str">
            <v/>
          </cell>
          <cell r="I73" t="str">
            <v/>
          </cell>
          <cell r="J73" t="str">
            <v/>
          </cell>
          <cell r="K73" t="str">
            <v/>
          </cell>
        </row>
        <row r="74">
          <cell r="A74" t="str">
            <v xml:space="preserve">  Current account</v>
          </cell>
          <cell r="D74" t="str">
            <v/>
          </cell>
          <cell r="E74">
            <v>2.2297825820495802</v>
          </cell>
          <cell r="F74">
            <v>1.8616392268080926</v>
          </cell>
          <cell r="G74">
            <v>1.9268643641285479</v>
          </cell>
          <cell r="H74">
            <v>2.300594025994223</v>
          </cell>
          <cell r="I74">
            <v>0.77783482981664154</v>
          </cell>
          <cell r="J74">
            <v>0.68224358717867872</v>
          </cell>
          <cell r="K74">
            <v>-3.7015180626662278</v>
          </cell>
        </row>
        <row r="75">
          <cell r="A75" t="str">
            <v xml:space="preserve">  Trade account</v>
          </cell>
          <cell r="D75" t="str">
            <v/>
          </cell>
          <cell r="E75">
            <v>1.0181482193971547</v>
          </cell>
          <cell r="F75">
            <v>1.4278342840065505</v>
          </cell>
          <cell r="G75">
            <v>3.5842686984758174</v>
          </cell>
          <cell r="H75">
            <v>3.2914680387795485</v>
          </cell>
          <cell r="I75">
            <v>1.137816198276397</v>
          </cell>
          <cell r="J75">
            <v>0.19077907574747144</v>
          </cell>
          <cell r="K75">
            <v>-5.6966972617377323</v>
          </cell>
        </row>
        <row r="76">
          <cell r="A76" t="str">
            <v xml:space="preserve">  Capital account</v>
          </cell>
          <cell r="D76" t="str">
            <v/>
          </cell>
          <cell r="E76">
            <v>-2.0516111321717156</v>
          </cell>
          <cell r="F76">
            <v>-3.1683843613189673</v>
          </cell>
          <cell r="G76">
            <v>-2.6637720328808179</v>
          </cell>
          <cell r="H76">
            <v>-2.5862073401987153</v>
          </cell>
          <cell r="I76">
            <v>-0.61794924250111904</v>
          </cell>
          <cell r="J76">
            <v>-1.0781536030194889</v>
          </cell>
          <cell r="K76">
            <v>-4.1758397640231788</v>
          </cell>
        </row>
        <row r="77">
          <cell r="A77" t="str">
            <v xml:space="preserve">  Gross international reserves  (US$ millions)</v>
          </cell>
          <cell r="D77" t="str">
            <v/>
          </cell>
          <cell r="E77">
            <v>-3.7247975392305364</v>
          </cell>
          <cell r="F77">
            <v>-21.813481897250242</v>
          </cell>
          <cell r="G77">
            <v>-38.835421321542341</v>
          </cell>
          <cell r="H77">
            <v>-48.302083664028089</v>
          </cell>
          <cell r="I77">
            <v>-49.032982156352887</v>
          </cell>
          <cell r="J77">
            <v>-59.793949291096851</v>
          </cell>
          <cell r="K77">
            <v>-111.65656904069235</v>
          </cell>
        </row>
        <row r="78">
          <cell r="A78" t="str">
            <v xml:space="preserve">    (In months of import)</v>
          </cell>
          <cell r="D78" t="str">
            <v/>
          </cell>
          <cell r="E78">
            <v>1.8283977948363894E-2</v>
          </cell>
          <cell r="F78">
            <v>0.26485337047972535</v>
          </cell>
          <cell r="G78">
            <v>0.31955525880323821</v>
          </cell>
          <cell r="H78">
            <v>0.28389365482742202</v>
          </cell>
          <cell r="I78">
            <v>0.26518028807993321</v>
          </cell>
          <cell r="J78">
            <v>0.14920544701510119</v>
          </cell>
          <cell r="K78">
            <v>-1.0572934927438449</v>
          </cell>
        </row>
        <row r="79">
          <cell r="A79" t="str">
            <v xml:space="preserve">  Change in NIR (US$ millions)</v>
          </cell>
          <cell r="D79">
            <v>0.55999999999999517</v>
          </cell>
          <cell r="E79">
            <v>-0.70199876668615957</v>
          </cell>
          <cell r="F79">
            <v>-18.106946946618862</v>
          </cell>
          <cell r="G79">
            <v>-17.021939381122486</v>
          </cell>
          <cell r="H79">
            <v>-9.4666623404767378</v>
          </cell>
          <cell r="I79">
            <v>-0.73089848050533845</v>
          </cell>
          <cell r="J79">
            <v>-10.76096713984241</v>
          </cell>
          <cell r="K79">
            <v>-141.59655384089677</v>
          </cell>
        </row>
        <row r="80">
          <cell r="D80" t="str">
            <v/>
          </cell>
          <cell r="E80" t="str">
            <v/>
          </cell>
          <cell r="F80" t="str">
            <v/>
          </cell>
          <cell r="G80" t="str">
            <v/>
          </cell>
          <cell r="H80" t="str">
            <v/>
          </cell>
          <cell r="I80" t="str">
            <v/>
          </cell>
          <cell r="J80" t="str">
            <v/>
          </cell>
          <cell r="K80" t="str">
            <v/>
          </cell>
        </row>
        <row r="81">
          <cell r="A81" t="str">
            <v>Memorandum items:</v>
          </cell>
          <cell r="D81" t="str">
            <v/>
          </cell>
          <cell r="E81" t="str">
            <v/>
          </cell>
          <cell r="F81" t="str">
            <v/>
          </cell>
          <cell r="G81" t="str">
            <v/>
          </cell>
          <cell r="H81" t="str">
            <v/>
          </cell>
          <cell r="I81" t="str">
            <v/>
          </cell>
          <cell r="J81" t="str">
            <v/>
          </cell>
          <cell r="K81" t="str">
            <v/>
          </cell>
        </row>
        <row r="82">
          <cell r="D82" t="str">
            <v/>
          </cell>
          <cell r="E82" t="str">
            <v/>
          </cell>
          <cell r="F82" t="str">
            <v/>
          </cell>
          <cell r="G82" t="str">
            <v/>
          </cell>
          <cell r="H82" t="str">
            <v/>
          </cell>
          <cell r="I82" t="str">
            <v/>
          </cell>
          <cell r="J82" t="str">
            <v/>
          </cell>
          <cell r="K82" t="str">
            <v/>
          </cell>
        </row>
        <row r="83">
          <cell r="A83" t="str">
            <v xml:space="preserve">  Nominal GDP (Lei billions)</v>
          </cell>
          <cell r="D83">
            <v>2.0089606674300597E-3</v>
          </cell>
          <cell r="E83">
            <v>0.17376229181084568</v>
          </cell>
          <cell r="F83">
            <v>1.1370579147690432</v>
          </cell>
          <cell r="G83">
            <v>1.9059113045962075</v>
          </cell>
          <cell r="H83">
            <v>1.3930560430356973</v>
          </cell>
          <cell r="I83">
            <v>1.1019462610562023</v>
          </cell>
          <cell r="J83">
            <v>0.57942771612843558</v>
          </cell>
          <cell r="K83">
            <v>7.9208198724770948</v>
          </cell>
        </row>
        <row r="84">
          <cell r="A84" t="str">
            <v xml:space="preserve">  Nominal GDP (US$ millions)</v>
          </cell>
          <cell r="D84">
            <v>2184.991033107874</v>
          </cell>
          <cell r="E84">
            <v>1851.3616261079337</v>
          </cell>
          <cell r="F84">
            <v>1916.2704555937476</v>
          </cell>
          <cell r="G84">
            <v>1882.1204694736477</v>
          </cell>
          <cell r="H84">
            <v>1943.1965190223502</v>
          </cell>
          <cell r="I84">
            <v>1976.7001699132179</v>
          </cell>
          <cell r="J84">
            <v>2057.0737625001061</v>
          </cell>
          <cell r="K84">
            <v>1926.9555004815588</v>
          </cell>
        </row>
        <row r="85">
          <cell r="A85" t="str">
            <v xml:space="preserve">  Average exchange rate (Lei/US$)</v>
          </cell>
          <cell r="D85">
            <v>4.63</v>
          </cell>
          <cell r="E85">
            <v>5.3730000000000002</v>
          </cell>
          <cell r="F85">
            <v>6.1723889598049588</v>
          </cell>
          <cell r="G85">
            <v>6.7389105472583486</v>
          </cell>
          <cell r="H85">
            <v>7.2969563808318432</v>
          </cell>
          <cell r="I85">
            <v>7.9178390176715148</v>
          </cell>
          <cell r="J85">
            <v>8.5551194986312371</v>
          </cell>
          <cell r="K85">
            <v>6.0854781310142014</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5" refreshError="1">
        <row r="1">
          <cell r="A1" t="str">
            <v>Table 3. Tajikistan:  Simulation Output of Financial Programming Model</v>
          </cell>
        </row>
        <row r="2">
          <cell r="A2" t="str">
            <v>(In millions of TR,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16736.389883289456</v>
          </cell>
          <cell r="E10">
            <v>16851.67101707793</v>
          </cell>
          <cell r="F10">
            <v>19559.504768640159</v>
          </cell>
          <cell r="G10">
            <v>21637.328782293618</v>
          </cell>
          <cell r="H10">
            <v>24148.152111368472</v>
          </cell>
          <cell r="I10">
            <v>26500.515169154216</v>
          </cell>
          <cell r="J10">
            <v>29611.516945782765</v>
          </cell>
          <cell r="K10">
            <v>19347.154321906841</v>
          </cell>
        </row>
        <row r="11">
          <cell r="A11" t="str">
            <v xml:space="preserve">   Gross domestic product </v>
          </cell>
          <cell r="B11" t="str">
            <v>Q</v>
          </cell>
          <cell r="C11" t="str">
            <v>END</v>
          </cell>
          <cell r="D11">
            <v>10116.508483289455</v>
          </cell>
          <cell r="E11">
            <v>9947.3660170779294</v>
          </cell>
          <cell r="F11">
            <v>11827.966604107265</v>
          </cell>
          <cell r="G11">
            <v>12683.441482946799</v>
          </cell>
          <cell r="H11">
            <v>14179.420238690363</v>
          </cell>
          <cell r="I11">
            <v>15651.19373157679</v>
          </cell>
          <cell r="J11">
            <v>17598.511855687382</v>
          </cell>
          <cell r="K11">
            <v>11726.445557618052</v>
          </cell>
        </row>
        <row r="12">
          <cell r="A12" t="str">
            <v xml:space="preserve">   Imports of goods and services</v>
          </cell>
          <cell r="B12" t="str">
            <v>M</v>
          </cell>
          <cell r="C12" t="str">
            <v>END</v>
          </cell>
          <cell r="D12">
            <v>6619.8814000000002</v>
          </cell>
          <cell r="E12">
            <v>6904.3050000000003</v>
          </cell>
          <cell r="F12">
            <v>7731.5381645328935</v>
          </cell>
          <cell r="G12">
            <v>8953.8872993468194</v>
          </cell>
          <cell r="H12">
            <v>9968.7318726781086</v>
          </cell>
          <cell r="I12">
            <v>10849.321437577426</v>
          </cell>
          <cell r="J12">
            <v>12013.005090095381</v>
          </cell>
          <cell r="K12">
            <v>7620.7087642887882</v>
          </cell>
        </row>
        <row r="13">
          <cell r="A13" t="str">
            <v>Total expenditures</v>
          </cell>
          <cell r="C13" t="str">
            <v>END</v>
          </cell>
          <cell r="D13">
            <v>16366.29895760426</v>
          </cell>
          <cell r="E13">
            <v>16851.67101707793</v>
          </cell>
          <cell r="F13">
            <v>19559.504768890889</v>
          </cell>
          <cell r="G13">
            <v>21637.328782589106</v>
          </cell>
          <cell r="H13">
            <v>24148.152111368476</v>
          </cell>
          <cell r="I13">
            <v>26500.515169180646</v>
          </cell>
          <cell r="J13">
            <v>29611.516945715171</v>
          </cell>
          <cell r="K13">
            <v>23376.701210171504</v>
          </cell>
        </row>
        <row r="14">
          <cell r="A14" t="str">
            <v xml:space="preserve">   Private consumption </v>
          </cell>
          <cell r="B14" t="str">
            <v>CP</v>
          </cell>
          <cell r="C14" t="str">
            <v>END</v>
          </cell>
          <cell r="D14">
            <v>6490.0608063506497</v>
          </cell>
          <cell r="E14">
            <v>7653.5251070779304</v>
          </cell>
          <cell r="F14">
            <v>8902.2737960391787</v>
          </cell>
          <cell r="G14">
            <v>8540.7490098793587</v>
          </cell>
          <cell r="H14">
            <v>9108.7085333461073</v>
          </cell>
          <cell r="I14">
            <v>9271.0085471441544</v>
          </cell>
          <cell r="J14">
            <v>10342.492053218608</v>
          </cell>
          <cell r="K14">
            <v>11769.382292335273</v>
          </cell>
        </row>
        <row r="15">
          <cell r="A15" t="str">
            <v xml:space="preserve">   Public consumption</v>
          </cell>
          <cell r="B15" t="str">
            <v>CG</v>
          </cell>
          <cell r="C15" t="str">
            <v>END</v>
          </cell>
          <cell r="D15">
            <v>2664</v>
          </cell>
          <cell r="E15">
            <v>1875</v>
          </cell>
          <cell r="F15">
            <v>2229.4783709207345</v>
          </cell>
          <cell r="G15">
            <v>2390.728635067725</v>
          </cell>
          <cell r="H15">
            <v>2672.7088258238509</v>
          </cell>
          <cell r="I15">
            <v>2950.1265155343185</v>
          </cell>
          <cell r="J15">
            <v>3317.1806157291676</v>
          </cell>
          <cell r="K15">
            <v>2957.4103209882469</v>
          </cell>
        </row>
        <row r="16">
          <cell r="A16" t="str">
            <v xml:space="preserve">   Private investment</v>
          </cell>
          <cell r="B16" t="str">
            <v>IP</v>
          </cell>
          <cell r="C16" t="str">
            <v>END</v>
          </cell>
          <cell r="D16">
            <v>1979.7</v>
          </cell>
          <cell r="E16">
            <v>2397.9</v>
          </cell>
          <cell r="F16">
            <v>2411.8916457082646</v>
          </cell>
          <cell r="G16">
            <v>3399.5677114441683</v>
          </cell>
          <cell r="H16">
            <v>4180.5463051502393</v>
          </cell>
          <cell r="I16">
            <v>5122.7268510570866</v>
          </cell>
          <cell r="J16">
            <v>5768.4017259495704</v>
          </cell>
          <cell r="K16">
            <v>2393.7495959090484</v>
          </cell>
        </row>
        <row r="17">
          <cell r="A17" t="str">
            <v xml:space="preserve">   Public investment</v>
          </cell>
          <cell r="B17" t="str">
            <v>IG</v>
          </cell>
          <cell r="C17" t="str">
            <v>END</v>
          </cell>
          <cell r="D17">
            <v>234.2</v>
          </cell>
          <cell r="E17">
            <v>162.5</v>
          </cell>
          <cell r="F17">
            <v>193.22145882244396</v>
          </cell>
          <cell r="G17">
            <v>207.19648171122989</v>
          </cell>
          <cell r="H17">
            <v>231.6347649047336</v>
          </cell>
          <cell r="I17">
            <v>255.67763134663502</v>
          </cell>
          <cell r="J17">
            <v>287.48898669632854</v>
          </cell>
          <cell r="K17">
            <v>191.56301222529495</v>
          </cell>
        </row>
        <row r="18">
          <cell r="A18" t="str">
            <v xml:space="preserve">   Changes in inventories</v>
          </cell>
          <cell r="B18" t="str">
            <v>IS</v>
          </cell>
          <cell r="C18" t="str">
            <v>EXOG</v>
          </cell>
          <cell r="D18">
            <v>419.94769948669068</v>
          </cell>
          <cell r="E18">
            <v>450</v>
          </cell>
          <cell r="F18">
            <v>517.63314745262664</v>
          </cell>
          <cell r="G18">
            <v>544.33814187612154</v>
          </cell>
          <cell r="H18">
            <v>570.75232686371953</v>
          </cell>
          <cell r="I18">
            <v>597.10892210478653</v>
          </cell>
          <cell r="J18">
            <v>637.87847213088457</v>
          </cell>
          <cell r="K18">
            <v>518.72009007627764</v>
          </cell>
        </row>
        <row r="19">
          <cell r="A19" t="str">
            <v xml:space="preserve">   Export of goods and services</v>
          </cell>
          <cell r="B19" t="str">
            <v>X</v>
          </cell>
          <cell r="C19" t="str">
            <v>END</v>
          </cell>
          <cell r="D19">
            <v>4578.3904517669171</v>
          </cell>
          <cell r="E19">
            <v>4312.7459100000005</v>
          </cell>
          <cell r="F19">
            <v>5305.0063499476382</v>
          </cell>
          <cell r="G19">
            <v>6554.7488026105011</v>
          </cell>
          <cell r="H19">
            <v>7383.8013552798247</v>
          </cell>
          <cell r="I19">
            <v>8303.8667019936638</v>
          </cell>
          <cell r="J19">
            <v>9258.0750919906113</v>
          </cell>
          <cell r="K19">
            <v>5545.8758986373641</v>
          </cell>
        </row>
        <row r="21">
          <cell r="A21" t="str">
            <v>Memorandum items:</v>
          </cell>
        </row>
        <row r="22">
          <cell r="A22" t="str">
            <v>National disposable income</v>
          </cell>
          <cell r="B22" t="str">
            <v>YD</v>
          </cell>
          <cell r="C22" t="str">
            <v>END</v>
          </cell>
          <cell r="D22">
            <v>10438.461469661877</v>
          </cell>
          <cell r="E22">
            <v>10828.53801707793</v>
          </cell>
          <cell r="F22">
            <v>12732.410468477028</v>
          </cell>
          <cell r="G22">
            <v>13698.800677065663</v>
          </cell>
          <cell r="H22">
            <v>15198.308418069977</v>
          </cell>
          <cell r="I22">
            <v>16640.236831856342</v>
          </cell>
          <cell r="J22">
            <v>18568.543813013534</v>
          </cell>
          <cell r="K22">
            <v>12644.667094684037</v>
          </cell>
        </row>
        <row r="23">
          <cell r="A23" t="str">
            <v>Private disposable income</v>
          </cell>
          <cell r="B23" t="str">
            <v>YDP</v>
          </cell>
          <cell r="C23" t="str">
            <v>END</v>
          </cell>
          <cell r="D23">
            <v>7705.0721464745429</v>
          </cell>
          <cell r="E23">
            <v>8705.5380170779299</v>
          </cell>
          <cell r="F23">
            <v>10037.019594828413</v>
          </cell>
          <cell r="G23">
            <v>9529.9270084708005</v>
          </cell>
          <cell r="H23">
            <v>10338.762856123081</v>
          </cell>
          <cell r="I23">
            <v>10473.436277328663</v>
          </cell>
          <cell r="J23">
            <v>11796.757977890535</v>
          </cell>
          <cell r="K23">
            <v>13251.95081335151</v>
          </cell>
        </row>
        <row r="24">
          <cell r="A24" t="str">
            <v>Capital-Output ratio (COR)</v>
          </cell>
          <cell r="B24" t="str">
            <v>COR</v>
          </cell>
          <cell r="C24" t="str">
            <v>END</v>
          </cell>
          <cell r="D24">
            <v>1.8465391480296811</v>
          </cell>
          <cell r="E24">
            <v>1.9717263142484485</v>
          </cell>
          <cell r="F24">
            <v>1.8837727249807386</v>
          </cell>
          <cell r="G24">
            <v>1.8852333635306158</v>
          </cell>
          <cell r="H24">
            <v>1.8450343536454341</v>
          </cell>
          <cell r="I24">
            <v>1.8418250660808793</v>
          </cell>
          <cell r="J24">
            <v>1.8342549814789424</v>
          </cell>
          <cell r="K24">
            <v>1.9037015328979101</v>
          </cell>
        </row>
        <row r="25">
          <cell r="A25" t="str">
            <v>Incremental capital-output ratio (ICOR)</v>
          </cell>
          <cell r="E25">
            <v>-2.7594067525678718</v>
          </cell>
          <cell r="F25">
            <v>21.3236262912272</v>
          </cell>
          <cell r="G25">
            <v>232.37988353070034</v>
          </cell>
          <cell r="H25">
            <v>6.8745380517796866</v>
          </cell>
          <cell r="I25">
            <v>7.4960799491818477</v>
          </cell>
          <cell r="J25">
            <v>7.1159627003729096</v>
          </cell>
        </row>
        <row r="27">
          <cell r="A27" t="str">
            <v>External Sector:</v>
          </cell>
        </row>
        <row r="29">
          <cell r="A29" t="str">
            <v xml:space="preserve">Current account </v>
          </cell>
          <cell r="B29" t="str">
            <v>CAB</v>
          </cell>
          <cell r="C29" t="str">
            <v>END</v>
          </cell>
          <cell r="D29">
            <v>-1273.8479999999995</v>
          </cell>
          <cell r="E29">
            <v>-1710.3870899999999</v>
          </cell>
          <cell r="F29">
            <v>-1525.3630266999635</v>
          </cell>
          <cell r="G29">
            <v>-1277.7837819640672</v>
          </cell>
          <cell r="H29">
            <v>-1426.9035397602693</v>
          </cell>
          <cell r="I29">
            <v>-1342.7349888255844</v>
          </cell>
          <cell r="J29">
            <v>-1516.1486946361274</v>
          </cell>
          <cell r="K29">
            <v>-1495.7826958726819</v>
          </cell>
        </row>
        <row r="30">
          <cell r="A30" t="str">
            <v xml:space="preserve">   Export of goods and services</v>
          </cell>
          <cell r="B30" t="str">
            <v>X</v>
          </cell>
          <cell r="C30" t="str">
            <v>END</v>
          </cell>
          <cell r="D30">
            <v>4578.3904517669171</v>
          </cell>
          <cell r="E30">
            <v>4312.7459100000005</v>
          </cell>
          <cell r="F30">
            <v>5305.0063499476382</v>
          </cell>
          <cell r="G30">
            <v>6554.7488026105011</v>
          </cell>
          <cell r="H30">
            <v>7383.8013552798247</v>
          </cell>
          <cell r="I30">
            <v>8303.8667019936638</v>
          </cell>
          <cell r="J30">
            <v>9258.0750919906113</v>
          </cell>
          <cell r="K30">
            <v>5545.8758986373641</v>
          </cell>
        </row>
        <row r="31">
          <cell r="A31" t="str">
            <v xml:space="preserve">   Imports of goods and services</v>
          </cell>
          <cell r="B31" t="str">
            <v>-M</v>
          </cell>
          <cell r="C31" t="str">
            <v>END</v>
          </cell>
          <cell r="D31">
            <v>6619.8814000000002</v>
          </cell>
          <cell r="E31">
            <v>6904.3050000000003</v>
          </cell>
          <cell r="F31">
            <v>7731.5381645328935</v>
          </cell>
          <cell r="G31">
            <v>8953.8872993468194</v>
          </cell>
          <cell r="H31">
            <v>9968.7318726781086</v>
          </cell>
          <cell r="I31">
            <v>10849.321437577426</v>
          </cell>
          <cell r="J31">
            <v>12013.005090095381</v>
          </cell>
          <cell r="K31">
            <v>7620.7087642887882</v>
          </cell>
        </row>
        <row r="32">
          <cell r="A32" t="str">
            <v xml:space="preserve">   Net income</v>
          </cell>
          <cell r="B32" t="str">
            <v>FS</v>
          </cell>
          <cell r="C32" t="str">
            <v>EXOG</v>
          </cell>
          <cell r="D32">
            <v>-113.42509026614555</v>
          </cell>
          <cell r="E32">
            <v>-440.58600000000001</v>
          </cell>
          <cell r="F32">
            <v>-549.34261742264141</v>
          </cell>
          <cell r="G32">
            <v>-576.8507428453147</v>
          </cell>
          <cell r="H32">
            <v>-680.80603033161083</v>
          </cell>
          <cell r="I32">
            <v>-792.57568566891871</v>
          </cell>
          <cell r="J32">
            <v>-917.10881025326876</v>
          </cell>
          <cell r="K32">
            <v>-652.36325564472247</v>
          </cell>
        </row>
        <row r="33">
          <cell r="A33" t="str">
            <v xml:space="preserve">   Foreign grants</v>
          </cell>
          <cell r="B33" t="str">
            <v>G</v>
          </cell>
          <cell r="C33" t="str">
            <v>EXOG</v>
          </cell>
          <cell r="D33">
            <v>797.94900428066251</v>
          </cell>
          <cell r="E33">
            <v>1321.758</v>
          </cell>
          <cell r="F33">
            <v>1450.5114055541653</v>
          </cell>
          <cell r="G33">
            <v>1698.2054579091039</v>
          </cell>
          <cell r="H33">
            <v>1838.8330079696245</v>
          </cell>
          <cell r="I33">
            <v>1995.2954324532218</v>
          </cell>
          <cell r="J33">
            <v>2155.8901136550717</v>
          </cell>
          <cell r="K33">
            <v>1533.5404890155789</v>
          </cell>
        </row>
        <row r="34">
          <cell r="A34" t="str">
            <v>Capital account</v>
          </cell>
          <cell r="C34" t="str">
            <v>EXOG</v>
          </cell>
          <cell r="D34">
            <v>1509.9779999999996</v>
          </cell>
          <cell r="E34">
            <v>500.9081475372152</v>
          </cell>
          <cell r="F34">
            <v>1475.2009613933851</v>
          </cell>
          <cell r="G34">
            <v>1482.5603203968367</v>
          </cell>
          <cell r="H34">
            <v>1627.2212729255009</v>
          </cell>
          <cell r="I34">
            <v>1528.1429304106025</v>
          </cell>
          <cell r="J34">
            <v>1762.354616718035</v>
          </cell>
          <cell r="K34">
            <v>1454.4292733123925</v>
          </cell>
        </row>
        <row r="35">
          <cell r="A35" t="str">
            <v xml:space="preserve">   NFPS financing </v>
          </cell>
          <cell r="B35" t="str">
            <v>CFCG</v>
          </cell>
          <cell r="C35" t="str">
            <v>EXOG</v>
          </cell>
          <cell r="D35">
            <v>244.72734040573235</v>
          </cell>
          <cell r="E35">
            <v>-288</v>
          </cell>
          <cell r="F35">
            <v>407.37767134712726</v>
          </cell>
          <cell r="G35">
            <v>761.49689184019337</v>
          </cell>
          <cell r="H35">
            <v>715.10172532152058</v>
          </cell>
          <cell r="I35">
            <v>459.23466302494785</v>
          </cell>
          <cell r="J35">
            <v>521.8622894165054</v>
          </cell>
          <cell r="K35">
            <v>371.21416599186625</v>
          </cell>
        </row>
        <row r="36">
          <cell r="A36" t="str">
            <v xml:space="preserve">   Central bank financing </v>
          </cell>
          <cell r="B36" t="str">
            <v>CFCCB</v>
          </cell>
          <cell r="C36" t="str">
            <v>EXOG</v>
          </cell>
          <cell r="D36">
            <v>3.9897450214033126</v>
          </cell>
          <cell r="E36">
            <v>-343.87200000000001</v>
          </cell>
          <cell r="F36">
            <v>0</v>
          </cell>
          <cell r="G36">
            <v>0</v>
          </cell>
          <cell r="H36">
            <v>0</v>
          </cell>
          <cell r="I36">
            <v>0</v>
          </cell>
          <cell r="J36">
            <v>0</v>
          </cell>
          <cell r="K36">
            <v>0</v>
          </cell>
        </row>
        <row r="37">
          <cell r="A37" t="str">
            <v xml:space="preserve">   Private financing </v>
          </cell>
          <cell r="B37" t="str">
            <v>CFCP</v>
          </cell>
          <cell r="C37" t="str">
            <v>EXOG</v>
          </cell>
          <cell r="D37">
            <v>1052.4550977107756</v>
          </cell>
          <cell r="E37">
            <v>1132.7801475372153</v>
          </cell>
          <cell r="F37">
            <v>1067.8232900462579</v>
          </cell>
          <cell r="G37">
            <v>721.06342855664332</v>
          </cell>
          <cell r="H37">
            <v>912.11954760398032</v>
          </cell>
          <cell r="I37">
            <v>1068.9082673856544</v>
          </cell>
          <cell r="J37">
            <v>1240.4923273015295</v>
          </cell>
          <cell r="K37">
            <v>882.39432899705923</v>
          </cell>
        </row>
        <row r="38">
          <cell r="A38" t="str">
            <v>Change in net international reserves</v>
          </cell>
          <cell r="B38" t="str">
            <v>CNIR</v>
          </cell>
          <cell r="C38" t="str">
            <v>END</v>
          </cell>
          <cell r="D38">
            <v>236.13</v>
          </cell>
          <cell r="E38">
            <v>-1209.4789424627847</v>
          </cell>
          <cell r="F38">
            <v>-50.162065306578398</v>
          </cell>
          <cell r="G38">
            <v>204.77653843276957</v>
          </cell>
          <cell r="H38">
            <v>200.31773316523166</v>
          </cell>
          <cell r="I38">
            <v>185.40794158501802</v>
          </cell>
          <cell r="J38">
            <v>246.20592208190757</v>
          </cell>
          <cell r="K38">
            <v>-41.353422560289232</v>
          </cell>
        </row>
        <row r="40">
          <cell r="A40" t="str">
            <v>Financing gap</v>
          </cell>
          <cell r="B40" t="str">
            <v>GAP</v>
          </cell>
          <cell r="C40" t="str">
            <v>END</v>
          </cell>
          <cell r="D40">
            <v>0</v>
          </cell>
          <cell r="E40">
            <v>0</v>
          </cell>
          <cell r="F40">
            <v>0</v>
          </cell>
          <cell r="G40">
            <v>2.2737367544323206E-13</v>
          </cell>
          <cell r="H40">
            <v>-2.2737367544323206E-13</v>
          </cell>
          <cell r="I40">
            <v>0</v>
          </cell>
          <cell r="J40">
            <v>2.2737367544323206E-13</v>
          </cell>
          <cell r="K40">
            <v>200.82077832346704</v>
          </cell>
        </row>
        <row r="42">
          <cell r="A42" t="str">
            <v>General Government:</v>
          </cell>
        </row>
        <row r="44">
          <cell r="A44" t="str">
            <v>Total revenue</v>
          </cell>
          <cell r="B44" t="str">
            <v>RVN</v>
          </cell>
          <cell r="C44" t="str">
            <v>END</v>
          </cell>
          <cell r="D44">
            <v>2614</v>
          </cell>
          <cell r="E44">
            <v>2123</v>
          </cell>
          <cell r="F44">
            <v>2692.1157974136054</v>
          </cell>
          <cell r="G44">
            <v>4274.8691895411448</v>
          </cell>
          <cell r="H44">
            <v>4998.6843602052986</v>
          </cell>
          <cell r="I44">
            <v>6380.4772010324923</v>
          </cell>
          <cell r="J44">
            <v>7040.5351811987139</v>
          </cell>
          <cell r="K44">
            <v>2710.5339168620467</v>
          </cell>
        </row>
        <row r="45">
          <cell r="A45" t="str">
            <v xml:space="preserve">   Of which:  official grants</v>
          </cell>
          <cell r="B45" t="str">
            <v>GG</v>
          </cell>
          <cell r="C45" t="str">
            <v>EXOG</v>
          </cell>
          <cell r="D45">
            <v>554.08337986227434</v>
          </cell>
          <cell r="E45">
            <v>505</v>
          </cell>
          <cell r="F45">
            <v>580.13333793067272</v>
          </cell>
          <cell r="G45">
            <v>633.37982995821062</v>
          </cell>
          <cell r="H45">
            <v>685.82969892426593</v>
          </cell>
          <cell r="I45">
            <v>744.18550231232359</v>
          </cell>
          <cell r="J45">
            <v>804.08251383003437</v>
          </cell>
          <cell r="K45">
            <v>571.96472290381007</v>
          </cell>
        </row>
        <row r="46">
          <cell r="A46" t="str">
            <v>Total expenditures</v>
          </cell>
          <cell r="C46" t="str">
            <v>END</v>
          </cell>
          <cell r="D46">
            <v>3282.4522799181091</v>
          </cell>
          <cell r="E46">
            <v>2401.6999999999998</v>
          </cell>
          <cell r="F46">
            <v>2843.9350711921375</v>
          </cell>
          <cell r="G46">
            <v>3053.1281177887149</v>
          </cell>
          <cell r="H46">
            <v>3413.2501412096517</v>
          </cell>
          <cell r="I46">
            <v>3770.1371968528351</v>
          </cell>
          <cell r="J46">
            <v>4226.5180213217764</v>
          </cell>
          <cell r="K46">
            <v>3679.5158270593015</v>
          </cell>
        </row>
        <row r="47">
          <cell r="A47" t="str">
            <v xml:space="preserve">   Consumption</v>
          </cell>
          <cell r="B47" t="str">
            <v>CG</v>
          </cell>
          <cell r="C47" t="str">
            <v>END</v>
          </cell>
          <cell r="D47">
            <v>2664</v>
          </cell>
          <cell r="E47">
            <v>1875</v>
          </cell>
          <cell r="F47">
            <v>2229.4783709207345</v>
          </cell>
          <cell r="G47">
            <v>2390.728635067725</v>
          </cell>
          <cell r="H47">
            <v>2672.7088258238509</v>
          </cell>
          <cell r="I47">
            <v>2950.1265155343185</v>
          </cell>
          <cell r="J47">
            <v>3317.1806157291676</v>
          </cell>
          <cell r="K47">
            <v>2957.4103209882469</v>
          </cell>
        </row>
        <row r="48">
          <cell r="A48" t="str">
            <v xml:space="preserve">   Investment </v>
          </cell>
          <cell r="B48" t="str">
            <v>IG</v>
          </cell>
          <cell r="C48" t="str">
            <v>END</v>
          </cell>
          <cell r="D48">
            <v>234.2</v>
          </cell>
          <cell r="E48">
            <v>162.5</v>
          </cell>
          <cell r="F48">
            <v>193.22145882244396</v>
          </cell>
          <cell r="G48">
            <v>207.19648171122989</v>
          </cell>
          <cell r="H48">
            <v>231.6347649047336</v>
          </cell>
          <cell r="I48">
            <v>255.67763134663502</v>
          </cell>
          <cell r="J48">
            <v>287.48898669632854</v>
          </cell>
          <cell r="K48">
            <v>191.56301222529495</v>
          </cell>
        </row>
        <row r="49">
          <cell r="A49" t="str">
            <v xml:space="preserve">   Domestic interest payments </v>
          </cell>
          <cell r="B49" t="str">
            <v>INTGD</v>
          </cell>
          <cell r="C49" t="str">
            <v>EXOG</v>
          </cell>
          <cell r="D49">
            <v>212.5</v>
          </cell>
          <cell r="E49">
            <v>218.9</v>
          </cell>
          <cell r="F49">
            <v>236.41200000000003</v>
          </cell>
          <cell r="G49">
            <v>252.96084000000005</v>
          </cell>
          <cell r="H49">
            <v>265.60888200000005</v>
          </cell>
          <cell r="I49">
            <v>278.88932610000006</v>
          </cell>
          <cell r="J49">
            <v>292.83379240500005</v>
          </cell>
          <cell r="K49">
            <v>307.47548202525007</v>
          </cell>
        </row>
        <row r="50">
          <cell r="A50" t="str">
            <v xml:space="preserve">   Foreign interest payments </v>
          </cell>
          <cell r="B50" t="str">
            <v>INTGF</v>
          </cell>
          <cell r="C50" t="str">
            <v>EXOG</v>
          </cell>
          <cell r="D50">
            <v>141.75227991810905</v>
          </cell>
          <cell r="E50">
            <v>183.3</v>
          </cell>
          <cell r="F50">
            <v>222.82324144895904</v>
          </cell>
          <cell r="G50">
            <v>240.24216100976014</v>
          </cell>
          <cell r="H50">
            <v>281.29766848106749</v>
          </cell>
          <cell r="I50">
            <v>323.44372387188139</v>
          </cell>
          <cell r="J50">
            <v>367.01462649128007</v>
          </cell>
          <cell r="K50">
            <v>261.06701182050926</v>
          </cell>
        </row>
        <row r="51">
          <cell r="A51" t="str">
            <v xml:space="preserve">   Net lending</v>
          </cell>
          <cell r="B51" t="str">
            <v>NL</v>
          </cell>
          <cell r="C51" t="str">
            <v>EXOG</v>
          </cell>
          <cell r="D51">
            <v>30</v>
          </cell>
          <cell r="E51">
            <v>-38</v>
          </cell>
          <cell r="F51">
            <v>-38</v>
          </cell>
          <cell r="G51">
            <v>-38</v>
          </cell>
          <cell r="H51">
            <v>-38</v>
          </cell>
          <cell r="I51">
            <v>-38</v>
          </cell>
          <cell r="J51">
            <v>-38</v>
          </cell>
          <cell r="K51">
            <v>-38</v>
          </cell>
        </row>
        <row r="52">
          <cell r="A52" t="str">
            <v>Balance of the rest of NFPS</v>
          </cell>
          <cell r="B52" t="str">
            <v>REST</v>
          </cell>
          <cell r="C52" t="str">
            <v>EXOG</v>
          </cell>
          <cell r="D52">
            <v>0.1999999999998181</v>
          </cell>
          <cell r="E52">
            <v>-0.29999999999972715</v>
          </cell>
          <cell r="F52">
            <v>0</v>
          </cell>
          <cell r="G52">
            <v>0</v>
          </cell>
          <cell r="H52">
            <v>0</v>
          </cell>
          <cell r="I52">
            <v>0</v>
          </cell>
          <cell r="J52">
            <v>0</v>
          </cell>
          <cell r="K52">
            <v>0</v>
          </cell>
        </row>
        <row r="54">
          <cell r="A54" t="str">
            <v>Overall balance (excl. foreign grants)</v>
          </cell>
          <cell r="C54" t="str">
            <v>END</v>
          </cell>
          <cell r="D54">
            <v>-1222.3356597803836</v>
          </cell>
          <cell r="E54">
            <v>-784</v>
          </cell>
          <cell r="F54">
            <v>-731.9526117092048</v>
          </cell>
          <cell r="G54">
            <v>588.36124179421927</v>
          </cell>
          <cell r="H54">
            <v>899.60452007138099</v>
          </cell>
          <cell r="I54">
            <v>1866.1545018673337</v>
          </cell>
          <cell r="J54">
            <v>2009.9346460469033</v>
          </cell>
          <cell r="K54">
            <v>-1540.9466331010649</v>
          </cell>
        </row>
        <row r="55">
          <cell r="A55" t="str">
            <v>Overall balance (incl. foreign grants)</v>
          </cell>
          <cell r="C55" t="str">
            <v>END</v>
          </cell>
          <cell r="D55">
            <v>-668.25227991810925</v>
          </cell>
          <cell r="E55">
            <v>-279</v>
          </cell>
          <cell r="F55">
            <v>-151.81927377853208</v>
          </cell>
          <cell r="G55">
            <v>1221.7410717524299</v>
          </cell>
          <cell r="H55">
            <v>1585.4342189956469</v>
          </cell>
          <cell r="I55">
            <v>2610.3400041796572</v>
          </cell>
          <cell r="J55">
            <v>2814.0171598769375</v>
          </cell>
          <cell r="K55">
            <v>-968.98191019725482</v>
          </cell>
        </row>
        <row r="57">
          <cell r="A57" t="str">
            <v>Total financing</v>
          </cell>
          <cell r="C57" t="str">
            <v>END</v>
          </cell>
          <cell r="D57">
            <v>651.72734040573232</v>
          </cell>
          <cell r="E57">
            <v>279</v>
          </cell>
          <cell r="F57">
            <v>151.81927377207222</v>
          </cell>
          <cell r="G57">
            <v>-1221.7410717566027</v>
          </cell>
          <cell r="H57">
            <v>-1585.4342189956469</v>
          </cell>
          <cell r="I57">
            <v>-2610.3400041799287</v>
          </cell>
          <cell r="J57">
            <v>-2814.0171598764568</v>
          </cell>
          <cell r="K57">
            <v>79.041920317305937</v>
          </cell>
        </row>
        <row r="58">
          <cell r="A58" t="str">
            <v xml:space="preserve">   Net foreign financing </v>
          </cell>
          <cell r="B58" t="str">
            <v>CFCG</v>
          </cell>
          <cell r="C58" t="str">
            <v>EXOG</v>
          </cell>
          <cell r="D58">
            <v>244.72734040573235</v>
          </cell>
          <cell r="E58">
            <v>-288</v>
          </cell>
          <cell r="F58">
            <v>407.37767134712726</v>
          </cell>
          <cell r="G58">
            <v>761.49689184019337</v>
          </cell>
          <cell r="H58">
            <v>715.10172532152058</v>
          </cell>
          <cell r="I58">
            <v>459.23466302494785</v>
          </cell>
          <cell r="J58">
            <v>521.8622894165054</v>
          </cell>
          <cell r="K58">
            <v>371.21416599186625</v>
          </cell>
        </row>
        <row r="59">
          <cell r="A59" t="str">
            <v xml:space="preserve">   Net domestic credit, central bank</v>
          </cell>
          <cell r="B59" t="str">
            <v>CDCGCB</v>
          </cell>
          <cell r="C59" t="str">
            <v>END</v>
          </cell>
          <cell r="D59">
            <v>142</v>
          </cell>
          <cell r="E59">
            <v>789.2</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-92.2</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-130</v>
          </cell>
          <cell r="F62">
            <v>-255.55839757505504</v>
          </cell>
          <cell r="G62">
            <v>-1983.2379635967959</v>
          </cell>
          <cell r="H62">
            <v>-2300.5359443171674</v>
          </cell>
          <cell r="I62">
            <v>-3069.5746672048767</v>
          </cell>
          <cell r="J62">
            <v>-3335.8794492929624</v>
          </cell>
          <cell r="K62">
            <v>-292.17224567456032</v>
          </cell>
        </row>
        <row r="64">
          <cell r="A64" t="str">
            <v>Financing gap</v>
          </cell>
          <cell r="B64" t="str">
            <v>GAP</v>
          </cell>
          <cell r="C64" t="str">
            <v>END</v>
          </cell>
          <cell r="D64">
            <v>0</v>
          </cell>
          <cell r="E64">
            <v>0</v>
          </cell>
          <cell r="F64">
            <v>0</v>
          </cell>
          <cell r="G64">
            <v>2.2737367544323206E-13</v>
          </cell>
          <cell r="H64">
            <v>-2.2737367544323206E-13</v>
          </cell>
          <cell r="I64">
            <v>0</v>
          </cell>
          <cell r="J64">
            <v>2.2737367544323206E-13</v>
          </cell>
          <cell r="K64">
            <v>200.82077832346704</v>
          </cell>
        </row>
        <row r="66">
          <cell r="A66" t="str">
            <v>The Central Bank:</v>
          </cell>
        </row>
        <row r="68">
          <cell r="A68" t="str">
            <v>Total assets</v>
          </cell>
          <cell r="C68" t="str">
            <v>END</v>
          </cell>
          <cell r="D68">
            <v>1122.6300000000001</v>
          </cell>
          <cell r="E68">
            <v>1060.9000000000001</v>
          </cell>
          <cell r="F68">
            <v>1275.5090029745618</v>
          </cell>
          <cell r="G68">
            <v>1419.4778894512674</v>
          </cell>
          <cell r="H68">
            <v>1596.8284070833909</v>
          </cell>
          <cell r="I68">
            <v>1782.0208320054965</v>
          </cell>
          <cell r="J68">
            <v>2020.6888550539625</v>
          </cell>
          <cell r="K68">
            <v>1267.4871761821025</v>
          </cell>
        </row>
        <row r="69">
          <cell r="A69" t="str">
            <v xml:space="preserve">   Net foreign assets</v>
          </cell>
          <cell r="B69" t="str">
            <v>NFACB</v>
          </cell>
          <cell r="C69" t="str">
            <v>END</v>
          </cell>
          <cell r="D69">
            <v>542.58254234133619</v>
          </cell>
          <cell r="E69">
            <v>-292.89999999999998</v>
          </cell>
          <cell r="F69">
            <v>-174.24145874534511</v>
          </cell>
          <cell r="G69">
            <v>-122.28973124425711</v>
          </cell>
          <cell r="H69">
            <v>74.60377948586671</v>
          </cell>
          <cell r="I69">
            <v>405.81394330224055</v>
          </cell>
          <cell r="J69">
            <v>427.82882983962116</v>
          </cell>
          <cell r="K69">
            <v>-161.58769221900724</v>
          </cell>
        </row>
        <row r="70">
          <cell r="A70" t="str">
            <v xml:space="preserve">      Net international reserves</v>
          </cell>
          <cell r="B70" t="str">
            <v>NIR</v>
          </cell>
          <cell r="C70" t="str">
            <v>END</v>
          </cell>
          <cell r="D70">
            <v>1705.6</v>
          </cell>
          <cell r="E70">
            <v>1172.7</v>
          </cell>
          <cell r="F70">
            <v>534.05930771949681</v>
          </cell>
          <cell r="G70">
            <v>1542.8378295112011</v>
          </cell>
          <cell r="H70">
            <v>979.44696627255894</v>
          </cell>
          <cell r="I70">
            <v>2289.6148976011145</v>
          </cell>
          <cell r="J70">
            <v>1557.1206920149116</v>
          </cell>
          <cell r="K70">
            <v>516.10328627676233</v>
          </cell>
        </row>
        <row r="71">
          <cell r="A71" t="str">
            <v xml:space="preserve">         Net Fund position</v>
          </cell>
          <cell r="B71" t="str">
            <v>NFP</v>
          </cell>
          <cell r="C71" t="str">
            <v>EXOG</v>
          </cell>
          <cell r="D71">
            <v>0</v>
          </cell>
          <cell r="E71">
            <v>0</v>
          </cell>
          <cell r="F71">
            <v>0</v>
          </cell>
          <cell r="G71">
            <v>0</v>
          </cell>
          <cell r="H71">
            <v>0</v>
          </cell>
          <cell r="I71">
            <v>0</v>
          </cell>
          <cell r="J71">
            <v>0</v>
          </cell>
          <cell r="K71">
            <v>0</v>
          </cell>
        </row>
        <row r="72">
          <cell r="A72" t="str">
            <v xml:space="preserve">         Gross official reserves</v>
          </cell>
          <cell r="B72" t="str">
            <v>GOR</v>
          </cell>
          <cell r="C72" t="str">
            <v>END</v>
          </cell>
          <cell r="D72">
            <v>1717</v>
          </cell>
          <cell r="E72">
            <v>1197</v>
          </cell>
          <cell r="F72">
            <v>545.80310503586009</v>
          </cell>
          <cell r="G72">
            <v>1570.4460449730664</v>
          </cell>
          <cell r="H72">
            <v>994.44948362990033</v>
          </cell>
          <cell r="I72">
            <v>2320.84876991692</v>
          </cell>
          <cell r="J72">
            <v>1575.8446221834076</v>
          </cell>
          <cell r="K72">
            <v>527.33956546443108</v>
          </cell>
        </row>
        <row r="73">
          <cell r="A73" t="str">
            <v xml:space="preserve">         Gross official liabilities</v>
          </cell>
          <cell r="B73" t="str">
            <v>GOL</v>
          </cell>
          <cell r="C73" t="str">
            <v>EXOG</v>
          </cell>
          <cell r="D73">
            <v>-11.400000000000091</v>
          </cell>
          <cell r="E73">
            <v>-24.3</v>
          </cell>
          <cell r="F73">
            <v>-11.743796823891669</v>
          </cell>
          <cell r="G73">
            <v>-27.608214878792005</v>
          </cell>
          <cell r="H73">
            <v>-15.002517357339389</v>
          </cell>
          <cell r="I73">
            <v>-31.233872263552509</v>
          </cell>
          <cell r="J73">
            <v>-18.723930302169425</v>
          </cell>
          <cell r="K73">
            <v>-11.236279187668426</v>
          </cell>
        </row>
        <row r="74">
          <cell r="A74" t="str">
            <v xml:space="preserve">      MLT foreign liabilities</v>
          </cell>
          <cell r="B74" t="str">
            <v>FCCB</v>
          </cell>
          <cell r="C74" t="str">
            <v>EXOG</v>
          </cell>
          <cell r="D74">
            <v>-1163.0174576586637</v>
          </cell>
          <cell r="E74">
            <v>-1465.6</v>
          </cell>
          <cell r="F74">
            <v>-708.3007664648419</v>
          </cell>
          <cell r="G74">
            <v>-1665.1275607554583</v>
          </cell>
          <cell r="H74">
            <v>-904.84318678669229</v>
          </cell>
          <cell r="I74">
            <v>-1883.8009542988739</v>
          </cell>
          <cell r="J74">
            <v>-1129.2918621752904</v>
          </cell>
          <cell r="K74">
            <v>-677.69097849576951</v>
          </cell>
        </row>
        <row r="75">
          <cell r="A75" t="str">
            <v xml:space="preserve">   Net domestic assets</v>
          </cell>
          <cell r="B75" t="str">
            <v>NDACB</v>
          </cell>
          <cell r="C75" t="str">
            <v>END</v>
          </cell>
          <cell r="D75">
            <v>497.03</v>
          </cell>
          <cell r="E75">
            <v>1353.8</v>
          </cell>
          <cell r="F75">
            <v>1449.750461719907</v>
          </cell>
          <cell r="G75">
            <v>1541.7676206955246</v>
          </cell>
          <cell r="H75">
            <v>1522.2246275975247</v>
          </cell>
          <cell r="I75">
            <v>1376.2068887032569</v>
          </cell>
          <cell r="J75">
            <v>1592.860025214341</v>
          </cell>
          <cell r="K75">
            <v>1429.0748684010991</v>
          </cell>
        </row>
        <row r="76">
          <cell r="A76" t="str">
            <v xml:space="preserve">      Net dom. credit to the public sector</v>
          </cell>
          <cell r="B76" t="str">
            <v>DCGCB</v>
          </cell>
          <cell r="C76" t="str">
            <v>EXOG</v>
          </cell>
          <cell r="D76">
            <v>514.79999999999995</v>
          </cell>
          <cell r="E76">
            <v>1304</v>
          </cell>
          <cell r="F76">
            <v>1304</v>
          </cell>
          <cell r="G76">
            <v>1304</v>
          </cell>
          <cell r="H76">
            <v>1304</v>
          </cell>
          <cell r="I76">
            <v>1304</v>
          </cell>
          <cell r="J76">
            <v>1304</v>
          </cell>
          <cell r="K76">
            <v>1304</v>
          </cell>
        </row>
        <row r="77">
          <cell r="A77" t="str">
            <v xml:space="preserve">      Counterpart funds (-)</v>
          </cell>
          <cell r="B77" t="str">
            <v>DCGCBCF</v>
          </cell>
          <cell r="D77">
            <v>0</v>
          </cell>
          <cell r="E77">
            <v>0</v>
          </cell>
          <cell r="F77">
            <v>0</v>
          </cell>
          <cell r="G77">
            <v>0</v>
          </cell>
          <cell r="H77">
            <v>0</v>
          </cell>
          <cell r="I77">
            <v>0</v>
          </cell>
          <cell r="J77">
            <v>0</v>
          </cell>
        </row>
        <row r="78">
          <cell r="A78" t="str">
            <v xml:space="preserve">      Net dom. credit to the private sector</v>
          </cell>
          <cell r="B78" t="str">
            <v>DCPCB</v>
          </cell>
          <cell r="C78" t="str">
            <v>END</v>
          </cell>
          <cell r="D78">
            <v>273.3</v>
          </cell>
          <cell r="E78">
            <v>229.5</v>
          </cell>
          <cell r="F78">
            <v>511.74550671397105</v>
          </cell>
          <cell r="G78">
            <v>402.81398552925748</v>
          </cell>
          <cell r="H78">
            <v>351.69056378506752</v>
          </cell>
          <cell r="I78">
            <v>341.99696853334672</v>
          </cell>
          <cell r="J78">
            <v>341.15069739545947</v>
          </cell>
          <cell r="K78">
            <v>492.64279715236194</v>
          </cell>
        </row>
        <row r="79">
          <cell r="A79" t="str">
            <v xml:space="preserve">      Other assets, net</v>
          </cell>
          <cell r="B79" t="str">
            <v>OANCB</v>
          </cell>
          <cell r="C79" t="str">
            <v>END</v>
          </cell>
          <cell r="D79">
            <v>-291.07</v>
          </cell>
          <cell r="E79">
            <v>-179.7</v>
          </cell>
          <cell r="F79">
            <v>-365.99504499406407</v>
          </cell>
          <cell r="G79">
            <v>-165.04636483373292</v>
          </cell>
          <cell r="H79">
            <v>-133.46593618754287</v>
          </cell>
          <cell r="I79">
            <v>-269.79007983008978</v>
          </cell>
          <cell r="J79">
            <v>-52.290672181118452</v>
          </cell>
          <cell r="K79">
            <v>-367.5679287512628</v>
          </cell>
        </row>
        <row r="80">
          <cell r="A80" t="str">
            <v>Total liabilities/Reserve money</v>
          </cell>
          <cell r="B80" t="str">
            <v>HM</v>
          </cell>
          <cell r="C80" t="str">
            <v>END</v>
          </cell>
          <cell r="D80">
            <v>1122.6300000000001</v>
          </cell>
          <cell r="E80">
            <v>1060.9000000000001</v>
          </cell>
          <cell r="F80">
            <v>1275.5090029745618</v>
          </cell>
          <cell r="G80">
            <v>1419.4778894512674</v>
          </cell>
          <cell r="H80">
            <v>1596.8284070833909</v>
          </cell>
          <cell r="I80">
            <v>1782.0208320054965</v>
          </cell>
          <cell r="J80">
            <v>2020.6888550539625</v>
          </cell>
          <cell r="K80">
            <v>1267.4871761821025</v>
          </cell>
        </row>
        <row r="82">
          <cell r="A82" t="str">
            <v>Memorandum items:</v>
          </cell>
        </row>
        <row r="83">
          <cell r="A83" t="str">
            <v>Money demand (M1)</v>
          </cell>
          <cell r="B83" t="str">
            <v>M1</v>
          </cell>
          <cell r="C83" t="str">
            <v>END</v>
          </cell>
          <cell r="D83">
            <v>1739.7</v>
          </cell>
          <cell r="E83">
            <v>1357.9</v>
          </cell>
          <cell r="F83">
            <v>1632.5890047498895</v>
          </cell>
          <cell r="G83">
            <v>1816.8621228069337</v>
          </cell>
          <cell r="H83">
            <v>2043.8620925426887</v>
          </cell>
          <cell r="I83">
            <v>2280.8993192386315</v>
          </cell>
          <cell r="J83">
            <v>2586.382690430557</v>
          </cell>
          <cell r="K83">
            <v>1622.3214596452799</v>
          </cell>
        </row>
        <row r="84">
          <cell r="A84" t="str">
            <v>Velocity</v>
          </cell>
          <cell r="C84" t="str">
            <v>END</v>
          </cell>
          <cell r="D84">
            <v>5.815087936592203</v>
          </cell>
          <cell r="E84">
            <v>7.3255512313704463</v>
          </cell>
          <cell r="F84">
            <v>7.2449137962430994</v>
          </cell>
          <cell r="G84">
            <v>6.9809598228354872</v>
          </cell>
          <cell r="H84">
            <v>6.9375621234064289</v>
          </cell>
          <cell r="I84">
            <v>6.8618520771890923</v>
          </cell>
          <cell r="J84">
            <v>6.8042954048527697</v>
          </cell>
          <cell r="K84">
            <v>7.2281886477554425</v>
          </cell>
        </row>
        <row r="85">
          <cell r="A85" t="str">
            <v>Money multiplier</v>
          </cell>
          <cell r="B85" t="str">
            <v>MU</v>
          </cell>
          <cell r="C85" t="str">
            <v>EXOG</v>
          </cell>
          <cell r="D85">
            <v>1.549664626813821</v>
          </cell>
          <cell r="E85">
            <v>1.2799509850127253</v>
          </cell>
          <cell r="F85">
            <v>1.2799509850127253</v>
          </cell>
          <cell r="G85">
            <v>1.2799509850127251</v>
          </cell>
          <cell r="H85">
            <v>1.2799509850127262</v>
          </cell>
          <cell r="I85">
            <v>1.2799509850127253</v>
          </cell>
          <cell r="J85">
            <v>1.2799509850127262</v>
          </cell>
          <cell r="K85">
            <v>1.2799509850127253</v>
          </cell>
        </row>
        <row r="86">
          <cell r="A86" t="str">
            <v>Gross forex reserves in months of import 1/</v>
          </cell>
          <cell r="B86" t="str">
            <v>GOR_M</v>
          </cell>
          <cell r="C86" t="str">
            <v>EXOG</v>
          </cell>
          <cell r="D86">
            <v>4.7900339139379762</v>
          </cell>
          <cell r="E86">
            <v>1.3431151463162374</v>
          </cell>
          <cell r="F86">
            <v>1.3</v>
          </cell>
          <cell r="G86">
            <v>1.5</v>
          </cell>
          <cell r="H86">
            <v>1.7</v>
          </cell>
          <cell r="I86">
            <v>1.9</v>
          </cell>
          <cell r="J86">
            <v>2.1</v>
          </cell>
          <cell r="K86">
            <v>1.3130935686530099</v>
          </cell>
        </row>
        <row r="89">
          <cell r="A89" t="str">
            <v>1/   Variables are either endogenous (END) or exogenous (EXOG).</v>
          </cell>
        </row>
        <row r="90">
          <cell r="A90" t="str">
            <v>1/  In months of imports, excluding  electricity and alumina.</v>
          </cell>
        </row>
      </sheetData>
      <sheetData sheetId="16" refreshError="1">
        <row r="1">
          <cell r="A1" t="str">
            <v>Table 4. Tajikistan: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165.43642414707389</v>
          </cell>
          <cell r="E10">
            <v>169.40837391673824</v>
          </cell>
          <cell r="F10">
            <v>165.36658770957396</v>
          </cell>
          <cell r="G10">
            <v>170.59509291216855</v>
          </cell>
          <cell r="H10">
            <v>170.30422756973621</v>
          </cell>
          <cell r="I10">
            <v>169.31945015598757</v>
          </cell>
          <cell r="J10">
            <v>168.2614824969595</v>
          </cell>
          <cell r="K10">
            <v>164.987371721843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65.436424147073893</v>
          </cell>
          <cell r="E12">
            <v>69.408373916738228</v>
          </cell>
          <cell r="F12">
            <v>65.366587709573977</v>
          </cell>
          <cell r="G12">
            <v>70.595092912168539</v>
          </cell>
          <cell r="H12">
            <v>70.304227569736227</v>
          </cell>
          <cell r="I12">
            <v>69.319450155987582</v>
          </cell>
          <cell r="J12">
            <v>68.261482496959474</v>
          </cell>
          <cell r="K12">
            <v>64.987371721843004</v>
          </cell>
        </row>
        <row r="13">
          <cell r="A13" t="str">
            <v>Total expenditures</v>
          </cell>
          <cell r="C13" t="str">
            <v>END</v>
          </cell>
          <cell r="D13">
            <v>161.77813703846803</v>
          </cell>
          <cell r="E13">
            <v>169.40837391673824</v>
          </cell>
          <cell r="F13">
            <v>165.3665877116938</v>
          </cell>
          <cell r="G13">
            <v>170.59509291449825</v>
          </cell>
          <cell r="H13">
            <v>170.30422756973624</v>
          </cell>
          <cell r="I13">
            <v>169.31945015615645</v>
          </cell>
          <cell r="J13">
            <v>168.26148249657541</v>
          </cell>
          <cell r="K13">
            <v>199.35027281122623</v>
          </cell>
        </row>
        <row r="14">
          <cell r="A14" t="str">
            <v xml:space="preserve">   Private consumption </v>
          </cell>
          <cell r="B14" t="str">
            <v>CP</v>
          </cell>
          <cell r="C14" t="str">
            <v>END</v>
          </cell>
          <cell r="D14">
            <v>64.153169219113423</v>
          </cell>
          <cell r="E14">
            <v>76.94021808324068</v>
          </cell>
          <cell r="F14">
            <v>75.264617275363804</v>
          </cell>
          <cell r="G14">
            <v>67.337788575463591</v>
          </cell>
          <cell r="H14">
            <v>64.238934878958105</v>
          </cell>
          <cell r="I14">
            <v>59.235152961141836</v>
          </cell>
          <cell r="J14">
            <v>58.769128537855217</v>
          </cell>
          <cell r="K14">
            <v>100.36615302144413</v>
          </cell>
        </row>
        <row r="15">
          <cell r="A15" t="str">
            <v xml:space="preserve">   Public consumption</v>
          </cell>
          <cell r="B15" t="str">
            <v>CG</v>
          </cell>
          <cell r="C15" t="str">
            <v>END</v>
          </cell>
          <cell r="D15">
            <v>26.333195928223859</v>
          </cell>
          <cell r="E15">
            <v>18.849210904484114</v>
          </cell>
          <cell r="F15">
            <v>18.849210904489258</v>
          </cell>
          <cell r="G15">
            <v>18.849210904486128</v>
          </cell>
          <cell r="H15">
            <v>18.849210904484114</v>
          </cell>
          <cell r="I15">
            <v>18.849210904484192</v>
          </cell>
          <cell r="J15">
            <v>18.849210904484181</v>
          </cell>
          <cell r="K15">
            <v>25.220006407371869</v>
          </cell>
        </row>
        <row r="16">
          <cell r="A16" t="str">
            <v xml:space="preserve">   Private investment</v>
          </cell>
          <cell r="B16" t="str">
            <v>IP</v>
          </cell>
          <cell r="C16" t="str">
            <v>END</v>
          </cell>
          <cell r="D16">
            <v>19.569004496660952</v>
          </cell>
          <cell r="E16">
            <v>24.105878841526643</v>
          </cell>
          <cell r="F16">
            <v>20.391430974033479</v>
          </cell>
          <cell r="G16">
            <v>26.803196246184218</v>
          </cell>
          <cell r="H16">
            <v>29.483196313930264</v>
          </cell>
          <cell r="I16">
            <v>32.730582337127544</v>
          </cell>
          <cell r="J16">
            <v>32.777781287713672</v>
          </cell>
          <cell r="K16">
            <v>20.413258085302378</v>
          </cell>
        </row>
        <row r="17">
          <cell r="A17" t="str">
            <v xml:space="preserve">   Public investment</v>
          </cell>
          <cell r="B17" t="str">
            <v>IG</v>
          </cell>
          <cell r="C17" t="str">
            <v>END</v>
          </cell>
          <cell r="D17">
            <v>2.3150279603566171</v>
          </cell>
          <cell r="E17">
            <v>1.6335982783886229</v>
          </cell>
          <cell r="F17">
            <v>1.6335982784678116</v>
          </cell>
          <cell r="G17">
            <v>1.6335982784310605</v>
          </cell>
          <cell r="H17">
            <v>1.6335982783886218</v>
          </cell>
          <cell r="I17">
            <v>1.6335982783907219</v>
          </cell>
          <cell r="J17">
            <v>1.6335982783874963</v>
          </cell>
          <cell r="K17">
            <v>1.6335982739530699</v>
          </cell>
        </row>
        <row r="18">
          <cell r="A18" t="str">
            <v xml:space="preserve">   Changes in inventories</v>
          </cell>
          <cell r="B18" t="str">
            <v>IS</v>
          </cell>
          <cell r="C18" t="str">
            <v>EXOG</v>
          </cell>
          <cell r="D18">
            <v>4.15111300682804</v>
          </cell>
          <cell r="E18">
            <v>4.5238106170761867</v>
          </cell>
          <cell r="F18">
            <v>4.3763494164151453</v>
          </cell>
          <cell r="G18">
            <v>4.2917227363566717</v>
          </cell>
          <cell r="H18">
            <v>4.0252162447823414</v>
          </cell>
          <cell r="I18">
            <v>3.8151014698648829</v>
          </cell>
          <cell r="J18">
            <v>3.6246159752691751</v>
          </cell>
          <cell r="K18">
            <v>4.423506573475648</v>
          </cell>
        </row>
        <row r="19">
          <cell r="A19" t="str">
            <v xml:space="preserve">   Export of goods and services</v>
          </cell>
          <cell r="B19" t="str">
            <v>X</v>
          </cell>
          <cell r="C19" t="str">
            <v>END</v>
          </cell>
          <cell r="D19">
            <v>45.256626427285127</v>
          </cell>
          <cell r="E19">
            <v>43.355657192022008</v>
          </cell>
          <cell r="F19">
            <v>44.851380862924259</v>
          </cell>
          <cell r="G19">
            <v>51.679576173576571</v>
          </cell>
          <cell r="H19">
            <v>52.074070949192809</v>
          </cell>
          <cell r="I19">
            <v>53.055804205147261</v>
          </cell>
          <cell r="J19">
            <v>52.607147512865652</v>
          </cell>
          <cell r="K19">
            <v>47.293750449679116</v>
          </cell>
        </row>
        <row r="21">
          <cell r="A21" t="str">
            <v>Memorandum items:</v>
          </cell>
        </row>
        <row r="22">
          <cell r="A22" t="str">
            <v>National disposable income</v>
          </cell>
          <cell r="B22" t="str">
            <v>YD</v>
          </cell>
          <cell r="C22" t="str">
            <v>END</v>
          </cell>
          <cell r="D22">
            <v>103.18245160278595</v>
          </cell>
          <cell r="E22">
            <v>108.85834499793393</v>
          </cell>
          <cell r="F22">
            <v>107.6466555464884</v>
          </cell>
          <cell r="G22">
            <v>108.00539187636132</v>
          </cell>
          <cell r="H22">
            <v>107.18568292799058</v>
          </cell>
          <cell r="I22">
            <v>106.31928220455239</v>
          </cell>
          <cell r="J22">
            <v>105.5120112727751</v>
          </cell>
          <cell r="K22">
            <v>107.83034835708989</v>
          </cell>
        </row>
        <row r="23">
          <cell r="A23" t="str">
            <v>Private disposable income</v>
          </cell>
          <cell r="B23" t="str">
            <v>YDP</v>
          </cell>
          <cell r="C23" t="str">
            <v>END</v>
          </cell>
          <cell r="D23">
            <v>76.163353781612045</v>
          </cell>
          <cell r="E23">
            <v>87.516011797816702</v>
          </cell>
          <cell r="F23">
            <v>84.858369411890749</v>
          </cell>
          <cell r="G23">
            <v>75.136760170999523</v>
          </cell>
          <cell r="H23">
            <v>72.913861653612912</v>
          </cell>
          <cell r="I23">
            <v>66.91781123505082</v>
          </cell>
          <cell r="J23">
            <v>67.032701825172396</v>
          </cell>
          <cell r="K23">
            <v>113.00910193321469</v>
          </cell>
        </row>
        <row r="25">
          <cell r="A25" t="str">
            <v>External Sector:</v>
          </cell>
        </row>
        <row r="27">
          <cell r="A27" t="str">
            <v xml:space="preserve">Current account </v>
          </cell>
          <cell r="B27" t="str">
            <v>CAB</v>
          </cell>
          <cell r="C27" t="str">
            <v>END</v>
          </cell>
          <cell r="D27">
            <v>-12.591775137678713</v>
          </cell>
          <cell r="E27">
            <v>-17.194371726782318</v>
          </cell>
          <cell r="F27">
            <v>-12.896240560657999</v>
          </cell>
          <cell r="G27">
            <v>-10.074424860808316</v>
          </cell>
          <cell r="H27">
            <v>-10.063200862520318</v>
          </cell>
          <cell r="I27">
            <v>-8.5791218986483635</v>
          </cell>
          <cell r="J27">
            <v>-8.6152096669818565</v>
          </cell>
          <cell r="K27">
            <v>-12.755635870418985</v>
          </cell>
        </row>
        <row r="28">
          <cell r="A28" t="str">
            <v xml:space="preserve">   Export of goods and services</v>
          </cell>
          <cell r="B28" t="str">
            <v>X</v>
          </cell>
          <cell r="C28" t="str">
            <v>END</v>
          </cell>
          <cell r="D28">
            <v>45.256626427285127</v>
          </cell>
          <cell r="E28">
            <v>43.355657192022008</v>
          </cell>
          <cell r="F28">
            <v>44.851380862924259</v>
          </cell>
          <cell r="G28">
            <v>51.679576173576571</v>
          </cell>
          <cell r="H28">
            <v>52.074070949192809</v>
          </cell>
          <cell r="I28">
            <v>53.055804205147261</v>
          </cell>
          <cell r="J28">
            <v>52.607147512865652</v>
          </cell>
          <cell r="K28">
            <v>47.293750449679116</v>
          </cell>
        </row>
        <row r="29">
          <cell r="A29" t="str">
            <v xml:space="preserve">   Imports of goods and services</v>
          </cell>
          <cell r="B29" t="str">
            <v>-M</v>
          </cell>
          <cell r="C29" t="str">
            <v>END</v>
          </cell>
          <cell r="D29">
            <v>65.436424147073893</v>
          </cell>
          <cell r="E29">
            <v>69.408373916738228</v>
          </cell>
          <cell r="F29">
            <v>65.366587709573977</v>
          </cell>
          <cell r="G29">
            <v>70.595092912168539</v>
          </cell>
          <cell r="H29">
            <v>70.304227569736227</v>
          </cell>
          <cell r="I29">
            <v>69.319450155987582</v>
          </cell>
          <cell r="J29">
            <v>68.261482496959474</v>
          </cell>
          <cell r="K29">
            <v>64.987371721843004</v>
          </cell>
        </row>
        <row r="30">
          <cell r="A30" t="str">
            <v xml:space="preserve">   Net income</v>
          </cell>
          <cell r="B30" t="str">
            <v>FS</v>
          </cell>
          <cell r="C30" t="str">
            <v>EXOG</v>
          </cell>
          <cell r="D30">
            <v>-1.1211881100431258</v>
          </cell>
          <cell r="E30">
            <v>-4.4291724989669534</v>
          </cell>
          <cell r="F30">
            <v>-4.6444383536886384</v>
          </cell>
          <cell r="G30">
            <v>-4.5480616883115266</v>
          </cell>
          <cell r="H30">
            <v>-4.801367184773496</v>
          </cell>
          <cell r="I30">
            <v>-5.0639951128447898</v>
          </cell>
          <cell r="J30">
            <v>-5.2112861460890114</v>
          </cell>
          <cell r="K30">
            <v>-5.5631798437073421</v>
          </cell>
        </row>
        <row r="31">
          <cell r="A31" t="str">
            <v xml:space="preserve">   Foreign grants</v>
          </cell>
          <cell r="B31" t="str">
            <v>G</v>
          </cell>
          <cell r="C31" t="str">
            <v>EXOG</v>
          </cell>
          <cell r="D31">
            <v>7.8875928943144977</v>
          </cell>
          <cell r="E31">
            <v>13.287517496900861</v>
          </cell>
          <cell r="F31">
            <v>12.263404641762135</v>
          </cell>
          <cell r="G31">
            <v>13.389153568393745</v>
          </cell>
          <cell r="H31">
            <v>12.968322942796584</v>
          </cell>
          <cell r="I31">
            <v>12.748519165203664</v>
          </cell>
          <cell r="J31">
            <v>12.250411462821182</v>
          </cell>
          <cell r="K31">
            <v>13.07762425946129</v>
          </cell>
        </row>
        <row r="32">
          <cell r="A32" t="str">
            <v>Capital account</v>
          </cell>
          <cell r="C32" t="str">
            <v>EXOG</v>
          </cell>
          <cell r="D32">
            <v>14.925880826316664</v>
          </cell>
          <cell r="E32">
            <v>5.0355857689084873</v>
          </cell>
          <cell r="F32">
            <v>12.472143444175106</v>
          </cell>
          <cell r="G32">
            <v>11.688943591454857</v>
          </cell>
          <cell r="H32">
            <v>11.475936572395389</v>
          </cell>
          <cell r="I32">
            <v>9.7637468209694731</v>
          </cell>
          <cell r="J32">
            <v>10.014225243417316</v>
          </cell>
          <cell r="K32">
            <v>12.402984912743033</v>
          </cell>
        </row>
        <row r="33">
          <cell r="A33" t="str">
            <v xml:space="preserve">   NFPS financing </v>
          </cell>
          <cell r="B33" t="str">
            <v>CFCG</v>
          </cell>
          <cell r="C33" t="str">
            <v>EXOG</v>
          </cell>
          <cell r="D33">
            <v>2.4190889654269085</v>
          </cell>
          <cell r="E33">
            <v>-2.8952387949287597</v>
          </cell>
          <cell r="F33">
            <v>3.4441902398140454</v>
          </cell>
          <cell r="G33">
            <v>6.0038664810654492</v>
          </cell>
          <cell r="H33">
            <v>5.0432366999764486</v>
          </cell>
          <cell r="I33">
            <v>2.9341829824675103</v>
          </cell>
          <cell r="J33">
            <v>2.9653773779051269</v>
          </cell>
          <cell r="K33">
            <v>3.165615396139438</v>
          </cell>
        </row>
        <row r="34">
          <cell r="A34" t="str">
            <v xml:space="preserve">   Central bank financing </v>
          </cell>
          <cell r="B34" t="str">
            <v>CFCCB</v>
          </cell>
          <cell r="C34" t="str">
            <v>EXOG</v>
          </cell>
          <cell r="D34">
            <v>3.9437964471572488E-2</v>
          </cell>
          <cell r="E34">
            <v>-3.4569151211449394</v>
          </cell>
          <cell r="F34">
            <v>0</v>
          </cell>
          <cell r="G34">
            <v>0</v>
          </cell>
          <cell r="H34">
            <v>0</v>
          </cell>
          <cell r="I34">
            <v>0</v>
          </cell>
          <cell r="J34">
            <v>0</v>
          </cell>
          <cell r="K34">
            <v>0</v>
          </cell>
        </row>
        <row r="35">
          <cell r="A35" t="str">
            <v xml:space="preserve">   Private financing </v>
          </cell>
          <cell r="B35" t="str">
            <v>CFCP</v>
          </cell>
          <cell r="C35" t="str">
            <v>EXOG</v>
          </cell>
          <cell r="D35">
            <v>10.403343203331771</v>
          </cell>
          <cell r="E35">
            <v>11.387739684982186</v>
          </cell>
          <cell r="F35">
            <v>9.0279532043610597</v>
          </cell>
          <cell r="G35">
            <v>5.6850771103894076</v>
          </cell>
          <cell r="H35">
            <v>6.4326998724189401</v>
          </cell>
          <cell r="I35">
            <v>6.8295638385019632</v>
          </cell>
          <cell r="J35">
            <v>7.0488478655121884</v>
          </cell>
          <cell r="K35">
            <v>7.5248234826265348</v>
          </cell>
        </row>
        <row r="36">
          <cell r="A36" t="str">
            <v>Change in net international reserves</v>
          </cell>
          <cell r="B36" t="str">
            <v>CNIR</v>
          </cell>
          <cell r="C36" t="str">
            <v>END</v>
          </cell>
          <cell r="D36">
            <v>2.3341056886379503</v>
          </cell>
          <cell r="E36">
            <v>-12.158785957873832</v>
          </cell>
          <cell r="F36">
            <v>-0.42409711648289233</v>
          </cell>
          <cell r="G36">
            <v>1.6145187306465418</v>
          </cell>
          <cell r="H36">
            <v>1.4127357098750701</v>
          </cell>
          <cell r="I36">
            <v>1.1846249223211103</v>
          </cell>
          <cell r="J36">
            <v>1.3990155764354599</v>
          </cell>
          <cell r="K36">
            <v>-0.35265095767595234</v>
          </cell>
        </row>
        <row r="38">
          <cell r="A38" t="str">
            <v>General Government:</v>
          </cell>
        </row>
        <row r="40">
          <cell r="A40" t="str">
            <v>Total revenue</v>
          </cell>
          <cell r="B40" t="str">
            <v>RVN</v>
          </cell>
          <cell r="C40" t="str">
            <v>END</v>
          </cell>
          <cell r="D40">
            <v>25.838954262904341</v>
          </cell>
          <cell r="E40">
            <v>21.34233320011721</v>
          </cell>
          <cell r="F40">
            <v>22.760596876210045</v>
          </cell>
          <cell r="G40">
            <v>33.704331709093402</v>
          </cell>
          <cell r="H40">
            <v>35.253094104410195</v>
          </cell>
          <cell r="I40">
            <v>40.766712817308452</v>
          </cell>
          <cell r="J40">
            <v>40.006423491560142</v>
          </cell>
          <cell r="K40">
            <v>23.114710280654108</v>
          </cell>
        </row>
        <row r="41">
          <cell r="A41" t="str">
            <v xml:space="preserve">   Of which:  official grants</v>
          </cell>
          <cell r="B41" t="str">
            <v>GG</v>
          </cell>
          <cell r="C41" t="str">
            <v>EXOG</v>
          </cell>
          <cell r="D41">
            <v>5.4770218477799384</v>
          </cell>
          <cell r="E41">
            <v>5.0767208036077216</v>
          </cell>
          <cell r="F41">
            <v>4.9047596881886806</v>
          </cell>
          <cell r="G41">
            <v>4.9937537127427563</v>
          </cell>
          <cell r="H41">
            <v>4.8367964795407632</v>
          </cell>
          <cell r="I41">
            <v>4.7548162464496571</v>
          </cell>
          <cell r="J41">
            <v>4.5690369755336775</v>
          </cell>
          <cell r="K41">
            <v>4.8775626006487087</v>
          </cell>
        </row>
        <row r="42">
          <cell r="A42" t="str">
            <v>Total expenditures</v>
          </cell>
          <cell r="C42" t="str">
            <v>END</v>
          </cell>
          <cell r="D42">
            <v>32.44649362317142</v>
          </cell>
          <cell r="E42">
            <v>24.144079908959732</v>
          </cell>
          <cell r="F42">
            <v>24.044158783848612</v>
          </cell>
          <cell r="G42">
            <v>24.071764133525758</v>
          </cell>
          <cell r="H42">
            <v>24.071859665292671</v>
          </cell>
          <cell r="I42">
            <v>24.088496133342606</v>
          </cell>
          <cell r="J42">
            <v>24.016337608431794</v>
          </cell>
          <cell r="K42">
            <v>31.377929560837082</v>
          </cell>
        </row>
        <row r="43">
          <cell r="A43" t="str">
            <v xml:space="preserve">   Consumption</v>
          </cell>
          <cell r="B43" t="str">
            <v>CG</v>
          </cell>
          <cell r="C43" t="str">
            <v>END</v>
          </cell>
          <cell r="D43">
            <v>26.333195928223859</v>
          </cell>
          <cell r="E43">
            <v>18.849210904484114</v>
          </cell>
          <cell r="F43">
            <v>18.849210904489258</v>
          </cell>
          <cell r="G43">
            <v>18.849210904486128</v>
          </cell>
          <cell r="H43">
            <v>18.849210904484114</v>
          </cell>
          <cell r="I43">
            <v>18.849210904484192</v>
          </cell>
          <cell r="J43">
            <v>18.849210904484181</v>
          </cell>
          <cell r="K43">
            <v>25.220006407371869</v>
          </cell>
        </row>
        <row r="44">
          <cell r="A44" t="str">
            <v xml:space="preserve">   Investment </v>
          </cell>
          <cell r="B44" t="str">
            <v>IG</v>
          </cell>
          <cell r="C44" t="str">
            <v>END</v>
          </cell>
          <cell r="D44">
            <v>2.3150279603566171</v>
          </cell>
          <cell r="E44">
            <v>1.6335982783886229</v>
          </cell>
          <cell r="F44">
            <v>1.6335982784678116</v>
          </cell>
          <cell r="G44">
            <v>1.6335982784310605</v>
          </cell>
          <cell r="H44">
            <v>1.6335982783886218</v>
          </cell>
          <cell r="I44">
            <v>1.6335982783907219</v>
          </cell>
          <cell r="J44">
            <v>1.6335982783874963</v>
          </cell>
          <cell r="K44">
            <v>1.6335982739530699</v>
          </cell>
        </row>
        <row r="45">
          <cell r="A45" t="str">
            <v xml:space="preserve">   Domestic interest payments </v>
          </cell>
          <cell r="B45" t="str">
            <v>INTGD</v>
          </cell>
          <cell r="C45" t="str">
            <v>EXOG</v>
          </cell>
          <cell r="D45">
            <v>2.1005270776079468</v>
          </cell>
          <cell r="E45">
            <v>2.2005825423955052</v>
          </cell>
          <cell r="F45">
            <v>1.9987543752271493</v>
          </cell>
          <cell r="G45">
            <v>1.9944180003519723</v>
          </cell>
          <cell r="H45">
            <v>1.8731998736820861</v>
          </cell>
          <cell r="I45">
            <v>1.7819045044297919</v>
          </cell>
          <cell r="J45">
            <v>1.6639690606019268</v>
          </cell>
          <cell r="K45">
            <v>2.6220688998594253</v>
          </cell>
        </row>
        <row r="46">
          <cell r="A46" t="str">
            <v xml:space="preserve">   Foreign interest payments </v>
          </cell>
          <cell r="B46" t="str">
            <v>INTGF</v>
          </cell>
          <cell r="C46" t="str">
            <v>EXOG</v>
          </cell>
          <cell r="D46">
            <v>1.4011976577912904</v>
          </cell>
          <cell r="E46">
            <v>1.8426988580223669</v>
          </cell>
          <cell r="F46">
            <v>1.8838676917770767</v>
          </cell>
          <cell r="G46">
            <v>1.8941401774334805</v>
          </cell>
          <cell r="H46">
            <v>1.9838446406540005</v>
          </cell>
          <cell r="I46">
            <v>2.0665754281689273</v>
          </cell>
          <cell r="J46">
            <v>2.0854867133136059</v>
          </cell>
          <cell r="K46">
            <v>2.2263098441701956</v>
          </cell>
        </row>
        <row r="47">
          <cell r="A47" t="str">
            <v xml:space="preserve">   Net lending</v>
          </cell>
          <cell r="B47" t="str">
            <v>NL</v>
          </cell>
          <cell r="C47" t="str">
            <v>EXOG</v>
          </cell>
          <cell r="D47">
            <v>0.29654499919171012</v>
          </cell>
          <cell r="E47">
            <v>-0.38201067433087804</v>
          </cell>
          <cell r="F47">
            <v>-0.32127246611268323</v>
          </cell>
          <cell r="G47">
            <v>-0.29960322717688209</v>
          </cell>
          <cell r="H47">
            <v>-0.26799403191614379</v>
          </cell>
          <cell r="I47">
            <v>-0.24279298213102921</v>
          </cell>
          <cell r="J47">
            <v>-0.21592734835542013</v>
          </cell>
          <cell r="K47">
            <v>-0.32405386451748297</v>
          </cell>
        </row>
        <row r="48">
          <cell r="A48" t="str">
            <v>Balance of the rest of NFPS</v>
          </cell>
          <cell r="B48" t="str">
            <v>REST</v>
          </cell>
          <cell r="C48" t="str">
            <v>EXOG</v>
          </cell>
          <cell r="D48">
            <v>1.9769666612762696E-3</v>
          </cell>
          <cell r="E48">
            <v>-3.0158737447147149E-3</v>
          </cell>
          <cell r="F48">
            <v>0</v>
          </cell>
          <cell r="G48">
            <v>0</v>
          </cell>
          <cell r="H48">
            <v>0</v>
          </cell>
          <cell r="I48">
            <v>0</v>
          </cell>
          <cell r="J48">
            <v>0</v>
          </cell>
          <cell r="K48">
            <v>0</v>
          </cell>
        </row>
        <row r="50">
          <cell r="A50" t="str">
            <v>Overall balance (excl. foreign grants)</v>
          </cell>
          <cell r="C50" t="str">
            <v>END</v>
          </cell>
          <cell r="D50">
            <v>-12.082584241385744</v>
          </cell>
          <cell r="E50">
            <v>-7.8814833861949571</v>
          </cell>
          <cell r="F50">
            <v>-6.1883215958272491</v>
          </cell>
          <cell r="G50">
            <v>4.6388138628248932</v>
          </cell>
          <cell r="H50">
            <v>6.3444379595767595</v>
          </cell>
          <cell r="I50">
            <v>11.923400437516191</v>
          </cell>
          <cell r="J50">
            <v>11.421048907594676</v>
          </cell>
          <cell r="K50">
            <v>-13.140781880831684</v>
          </cell>
        </row>
        <row r="51">
          <cell r="A51" t="str">
            <v>Overall balance (incl. foreign grants)</v>
          </cell>
          <cell r="C51" t="str">
            <v>END</v>
          </cell>
          <cell r="D51">
            <v>-6.6055623936058048</v>
          </cell>
          <cell r="E51">
            <v>-2.804762582587236</v>
          </cell>
          <cell r="F51">
            <v>-1.2835619076385691</v>
          </cell>
          <cell r="G51">
            <v>9.6325675755676485</v>
          </cell>
          <cell r="H51">
            <v>11.181234439117523</v>
          </cell>
          <cell r="I51">
            <v>16.67821668396585</v>
          </cell>
          <cell r="J51">
            <v>15.990085883128351</v>
          </cell>
          <cell r="K51">
            <v>-8.2632192801829749</v>
          </cell>
        </row>
        <row r="53">
          <cell r="A53" t="str">
            <v>Total financing</v>
          </cell>
          <cell r="C53" t="str">
            <v>END</v>
          </cell>
          <cell r="D53">
            <v>6.4422161211277746</v>
          </cell>
          <cell r="E53">
            <v>2.804762582587236</v>
          </cell>
          <cell r="F53">
            <v>1.2835619075839539</v>
          </cell>
          <cell r="G53">
            <v>-9.6325675756005484</v>
          </cell>
          <cell r="H53">
            <v>-11.181234439117523</v>
          </cell>
          <cell r="I53">
            <v>-16.678216683967584</v>
          </cell>
          <cell r="J53">
            <v>-15.990085883125621</v>
          </cell>
          <cell r="K53">
            <v>0.67404841415015637</v>
          </cell>
        </row>
        <row r="54">
          <cell r="A54" t="str">
            <v xml:space="preserve">   Net foreign financing </v>
          </cell>
          <cell r="B54" t="str">
            <v>CFCG</v>
          </cell>
          <cell r="C54" t="str">
            <v>EXOG</v>
          </cell>
          <cell r="D54">
            <v>2.4190889654269085</v>
          </cell>
          <cell r="E54">
            <v>-2.8952387949287597</v>
          </cell>
          <cell r="F54">
            <v>3.4441902398140454</v>
          </cell>
          <cell r="G54">
            <v>6.0038664810654492</v>
          </cell>
          <cell r="H54">
            <v>5.0432366999764486</v>
          </cell>
          <cell r="I54">
            <v>2.9341829824675103</v>
          </cell>
          <cell r="J54">
            <v>2.9653773779051269</v>
          </cell>
          <cell r="K54">
            <v>3.165615396139438</v>
          </cell>
        </row>
        <row r="55">
          <cell r="A55" t="str">
            <v xml:space="preserve">   Net domestic credit, central bank</v>
          </cell>
          <cell r="B55" t="str">
            <v>CDCGCB</v>
          </cell>
          <cell r="C55" t="str">
            <v>END</v>
          </cell>
          <cell r="D55">
            <v>1.4036463295074277</v>
          </cell>
          <cell r="E55">
            <v>7.9337585311033934</v>
          </cell>
          <cell r="F55">
            <v>0</v>
          </cell>
          <cell r="G55">
            <v>0</v>
          </cell>
          <cell r="H55">
            <v>0</v>
          </cell>
          <cell r="I55">
            <v>0</v>
          </cell>
          <cell r="J55">
            <v>0</v>
          </cell>
          <cell r="K55">
            <v>0</v>
          </cell>
        </row>
        <row r="56">
          <cell r="A56" t="str">
            <v xml:space="preserve">   Net domestic credit, banks</v>
          </cell>
          <cell r="B56" t="str">
            <v>CDCGB</v>
          </cell>
          <cell r="C56" t="str">
            <v>EXOG</v>
          </cell>
          <cell r="D56">
            <v>1.8682334949077739</v>
          </cell>
          <cell r="E56">
            <v>-0.9268785308764993</v>
          </cell>
          <cell r="F56">
            <v>0</v>
          </cell>
          <cell r="G56">
            <v>0</v>
          </cell>
          <cell r="H56">
            <v>0</v>
          </cell>
          <cell r="I56">
            <v>0</v>
          </cell>
          <cell r="J56">
            <v>0</v>
          </cell>
          <cell r="K56">
            <v>0</v>
          </cell>
        </row>
        <row r="57">
          <cell r="A57" t="str">
            <v xml:space="preserve">   Net domestic bonds and other</v>
          </cell>
          <cell r="B57" t="str">
            <v>CB</v>
          </cell>
          <cell r="C57" t="str">
            <v>END</v>
          </cell>
          <cell r="D57">
            <v>0.75124733128566556</v>
          </cell>
          <cell r="E57">
            <v>-1.3068786227108986</v>
          </cell>
          <cell r="F57">
            <v>-2.1606283322300919</v>
          </cell>
          <cell r="G57">
            <v>-15.636434056665996</v>
          </cell>
          <cell r="H57">
            <v>-16.224471139093971</v>
          </cell>
          <cell r="I57">
            <v>-19.612399666435092</v>
          </cell>
          <cell r="J57">
            <v>-18.955463261030747</v>
          </cell>
          <cell r="K57">
            <v>-2.4915669819892816</v>
          </cell>
        </row>
        <row r="59">
          <cell r="A59" t="str">
            <v>The Central Bank:</v>
          </cell>
        </row>
        <row r="61">
          <cell r="A61" t="str">
            <v>Total assets</v>
          </cell>
          <cell r="C61" t="str">
            <v>END</v>
          </cell>
          <cell r="D61">
            <v>11.097010414752985</v>
          </cell>
          <cell r="E61">
            <v>10.665134852569169</v>
          </cell>
          <cell r="F61">
            <v>10.783840077225454</v>
          </cell>
          <cell r="G61">
            <v>11.191583068048136</v>
          </cell>
          <cell r="H61">
            <v>11.261591660329243</v>
          </cell>
          <cell r="I61">
            <v>11.385846105848218</v>
          </cell>
          <cell r="J61">
            <v>11.482157534819788</v>
          </cell>
          <cell r="K61">
            <v>10.808792570214793</v>
          </cell>
        </row>
        <row r="62">
          <cell r="A62" t="str">
            <v xml:space="preserve">   Net foreign assets</v>
          </cell>
          <cell r="B62" t="str">
            <v>NFACB</v>
          </cell>
          <cell r="C62" t="str">
            <v>END</v>
          </cell>
          <cell r="D62">
            <v>5.3633379860015848</v>
          </cell>
          <cell r="E62">
            <v>-2.9444980660924767</v>
          </cell>
          <cell r="F62">
            <v>-1.4731311355312731</v>
          </cell>
          <cell r="G62">
            <v>-0.96416837187823734</v>
          </cell>
          <cell r="H62">
            <v>0.52614125422632407</v>
          </cell>
          <cell r="I62">
            <v>2.5928625653869313</v>
          </cell>
          <cell r="J62">
            <v>2.4310511783492537</v>
          </cell>
          <cell r="K62">
            <v>-1.3779767400534448</v>
          </cell>
        </row>
        <row r="63">
          <cell r="A63" t="str">
            <v xml:space="preserve">   Net domestic assets</v>
          </cell>
          <cell r="B63" t="str">
            <v>NDACB</v>
          </cell>
          <cell r="C63" t="str">
            <v>END</v>
          </cell>
          <cell r="D63">
            <v>4.9130586982751909</v>
          </cell>
          <cell r="E63">
            <v>13.609632918661646</v>
          </cell>
          <cell r="F63">
            <v>12.256971212756728</v>
          </cell>
          <cell r="G63">
            <v>12.155751439926373</v>
          </cell>
          <cell r="H63">
            <v>10.735450406102922</v>
          </cell>
          <cell r="I63">
            <v>8.792983540461293</v>
          </cell>
          <cell r="J63">
            <v>9.0511063564705321</v>
          </cell>
          <cell r="K63">
            <v>12.186769310268145</v>
          </cell>
        </row>
        <row r="64">
          <cell r="A64" t="str">
            <v xml:space="preserve">      Net dom. credit to the public sector</v>
          </cell>
          <cell r="B64" t="str">
            <v>DCGCB</v>
          </cell>
          <cell r="C64" t="str">
            <v>EXOG</v>
          </cell>
          <cell r="D64">
            <v>5.0887121861297446</v>
          </cell>
          <cell r="E64">
            <v>13.108997877038551</v>
          </cell>
          <cell r="F64">
            <v>11.024718310814182</v>
          </cell>
          <cell r="G64">
            <v>10.28112126943827</v>
          </cell>
          <cell r="H64">
            <v>9.1964267794381964</v>
          </cell>
          <cell r="I64">
            <v>8.3316328604963719</v>
          </cell>
          <cell r="J64">
            <v>7.409717427775468</v>
          </cell>
          <cell r="K64">
            <v>11.12016419291573</v>
          </cell>
        </row>
        <row r="65">
          <cell r="A65" t="str">
            <v xml:space="preserve">      Net dom. credit to the private sector</v>
          </cell>
          <cell r="B65" t="str">
            <v>DCPCB</v>
          </cell>
          <cell r="C65" t="str">
            <v>END</v>
          </cell>
          <cell r="D65">
            <v>2.7015249426364791</v>
          </cell>
          <cell r="E65">
            <v>2.3071434147088556</v>
          </cell>
          <cell r="F65">
            <v>4.3265721306337417</v>
          </cell>
          <cell r="G65">
            <v>3.1759044741196689</v>
          </cell>
          <cell r="H65">
            <v>2.480288741463736</v>
          </cell>
          <cell r="I65">
            <v>2.1851174702627105</v>
          </cell>
          <cell r="J65">
            <v>1.9385201441632602</v>
          </cell>
          <cell r="K65">
            <v>4.2011263748401406</v>
          </cell>
        </row>
        <row r="66">
          <cell r="A66" t="str">
            <v xml:space="preserve">      Other assets, net</v>
          </cell>
          <cell r="B66" t="str">
            <v>OANCB</v>
          </cell>
          <cell r="C66" t="str">
            <v>END</v>
          </cell>
          <cell r="D66">
            <v>-2.8771784304910333</v>
          </cell>
          <cell r="E66">
            <v>-1.8065083730857598</v>
          </cell>
          <cell r="F66">
            <v>-3.0943192286911949</v>
          </cell>
          <cell r="G66">
            <v>-1.3012743036315644</v>
          </cell>
          <cell r="H66">
            <v>-0.94126511479900965</v>
          </cell>
          <cell r="I66">
            <v>-1.7237667902977878</v>
          </cell>
          <cell r="J66">
            <v>-0.29713121546819576</v>
          </cell>
          <cell r="K66">
            <v>-3.1345212574877248</v>
          </cell>
        </row>
        <row r="68">
          <cell r="A68" t="str">
            <v>Total liabilities/Reserve money</v>
          </cell>
          <cell r="B68" t="str">
            <v>HM</v>
          </cell>
          <cell r="C68" t="str">
            <v>END</v>
          </cell>
          <cell r="D68">
            <v>11.097010414752985</v>
          </cell>
          <cell r="E68">
            <v>10.665134852569169</v>
          </cell>
          <cell r="F68">
            <v>10.783840077225454</v>
          </cell>
          <cell r="G68">
            <v>11.191583068048136</v>
          </cell>
          <cell r="H68">
            <v>11.261591660329243</v>
          </cell>
          <cell r="I68">
            <v>11.385846105848218</v>
          </cell>
          <cell r="J68">
            <v>11.482157534819788</v>
          </cell>
          <cell r="K68">
            <v>10.808792570214793</v>
          </cell>
        </row>
        <row r="71">
          <cell r="A71" t="str">
            <v>1/   Variables are either endogenous (END) or exogenous (EXOG).</v>
          </cell>
        </row>
      </sheetData>
      <sheetData sheetId="17" refreshError="1">
        <row r="1">
          <cell r="A1" t="str">
            <v>Table 5.  Tajikistan: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19811.833366400042</v>
          </cell>
          <cell r="E10">
            <v>16851.67101707793</v>
          </cell>
          <cell r="F10">
            <v>16788.372787146931</v>
          </cell>
          <cell r="G10">
            <v>17052.37338531304</v>
          </cell>
          <cell r="H10">
            <v>17894.198019324052</v>
          </cell>
          <cell r="I10">
            <v>18503.432184622448</v>
          </cell>
          <cell r="J10">
            <v>19250.588372349815</v>
          </cell>
          <cell r="K10">
            <v>16749.204255868994</v>
          </cell>
        </row>
        <row r="11">
          <cell r="A11" t="str">
            <v xml:space="preserve">   Gross domestic product </v>
          </cell>
          <cell r="B11" t="str">
            <v>Q</v>
          </cell>
          <cell r="C11" t="str">
            <v>END</v>
          </cell>
          <cell r="D11">
            <v>10875.246619536165</v>
          </cell>
          <cell r="E11">
            <v>9947.3660170779294</v>
          </cell>
          <cell r="F11">
            <v>10053.699943308089</v>
          </cell>
          <cell r="G11">
            <v>10066.088593892329</v>
          </cell>
          <cell r="H11">
            <v>10551.602127689706</v>
          </cell>
          <cell r="I11">
            <v>11062.075602253055</v>
          </cell>
          <cell r="J11">
            <v>11624.851986158503</v>
          </cell>
          <cell r="K11">
            <v>9948.4533834871563</v>
          </cell>
        </row>
        <row r="12">
          <cell r="A12" t="str">
            <v xml:space="preserve">   Imports of goods and services</v>
          </cell>
          <cell r="B12" t="str">
            <v>M</v>
          </cell>
          <cell r="C12" t="str">
            <v>END</v>
          </cell>
          <cell r="D12">
            <v>8936.5867468638771</v>
          </cell>
          <cell r="E12">
            <v>6904.3050000000003</v>
          </cell>
          <cell r="F12">
            <v>6734.6728438388427</v>
          </cell>
          <cell r="G12">
            <v>6986.2847914207114</v>
          </cell>
          <cell r="H12">
            <v>7342.5958916343443</v>
          </cell>
          <cell r="I12">
            <v>7441.3565823693916</v>
          </cell>
          <cell r="J12">
            <v>7625.7363861913127</v>
          </cell>
          <cell r="K12">
            <v>6800.7508723818364</v>
          </cell>
        </row>
        <row r="14">
          <cell r="A14" t="str">
            <v>Total expenditures</v>
          </cell>
          <cell r="C14" t="str">
            <v>END</v>
          </cell>
          <cell r="D14">
            <v>19223.297287071546</v>
          </cell>
          <cell r="E14">
            <v>16851.67101707793</v>
          </cell>
          <cell r="F14">
            <v>16788.372787146931</v>
          </cell>
          <cell r="G14">
            <v>17052.373385313043</v>
          </cell>
          <cell r="H14">
            <v>17894.198019324049</v>
          </cell>
          <cell r="I14">
            <v>18503.432184622445</v>
          </cell>
          <cell r="J14">
            <v>19250.588372349819</v>
          </cell>
          <cell r="K14">
            <v>16749.204255868637</v>
          </cell>
        </row>
        <row r="15">
          <cell r="A15" t="str">
            <v xml:space="preserve">   Private consumption </v>
          </cell>
          <cell r="B15" t="str">
            <v>CP</v>
          </cell>
          <cell r="C15" t="str">
            <v>END</v>
          </cell>
          <cell r="D15">
            <v>6989.5206457332697</v>
          </cell>
          <cell r="E15">
            <v>7653.5251070779304</v>
          </cell>
          <cell r="F15">
            <v>7741.1076487297205</v>
          </cell>
          <cell r="G15">
            <v>7006.3568579814273</v>
          </cell>
          <cell r="H15">
            <v>7116.4565282597814</v>
          </cell>
          <cell r="I15">
            <v>6898.3413021298475</v>
          </cell>
          <cell r="J15">
            <v>7192.156258759208</v>
          </cell>
          <cell r="K15">
            <v>7648.9850250687432</v>
          </cell>
        </row>
        <row r="16">
          <cell r="A16" t="str">
            <v xml:space="preserve">   Public consumption</v>
          </cell>
          <cell r="B16" t="str">
            <v>CG</v>
          </cell>
          <cell r="C16" t="str">
            <v>END</v>
          </cell>
          <cell r="D16">
            <v>2869.0151842665819</v>
          </cell>
          <cell r="E16">
            <v>1875</v>
          </cell>
          <cell r="F16">
            <v>1938.6768442788998</v>
          </cell>
          <cell r="G16">
            <v>1961.2211936568706</v>
          </cell>
          <cell r="H16">
            <v>2088.135337961523</v>
          </cell>
          <cell r="I16">
            <v>2195.1203566614904</v>
          </cell>
          <cell r="J16">
            <v>2306.7633220396519</v>
          </cell>
          <cell r="K16">
            <v>1922.0369171757413</v>
          </cell>
        </row>
        <row r="17">
          <cell r="A17" t="str">
            <v xml:space="preserve">   Private investment</v>
          </cell>
          <cell r="B17" t="str">
            <v>IP</v>
          </cell>
          <cell r="C17" t="str">
            <v>END</v>
          </cell>
          <cell r="D17">
            <v>2393.5515004364092</v>
          </cell>
          <cell r="E17">
            <v>2397.9</v>
          </cell>
          <cell r="F17">
            <v>2099.2498084461008</v>
          </cell>
          <cell r="G17">
            <v>2713.4915906605579</v>
          </cell>
          <cell r="H17">
            <v>3162.4565830794763</v>
          </cell>
          <cell r="I17">
            <v>3644.6441281186321</v>
          </cell>
          <cell r="J17">
            <v>3814.582364504216</v>
          </cell>
          <cell r="K17">
            <v>2099.4165093680381</v>
          </cell>
        </row>
        <row r="18">
          <cell r="A18" t="str">
            <v xml:space="preserve">   Public investment</v>
          </cell>
          <cell r="B18" t="str">
            <v>IG</v>
          </cell>
          <cell r="C18" t="str">
            <v>END</v>
          </cell>
          <cell r="D18">
            <v>283.15894398252613</v>
          </cell>
          <cell r="E18">
            <v>162.5</v>
          </cell>
          <cell r="F18">
            <v>168.17509656474604</v>
          </cell>
          <cell r="G18">
            <v>165.3815892077165</v>
          </cell>
          <cell r="H18">
            <v>175.22467966461525</v>
          </cell>
          <cell r="I18">
            <v>181.90584914487553</v>
          </cell>
          <cell r="J18">
            <v>190.1133920176955</v>
          </cell>
          <cell r="K18">
            <v>168.00861340608503</v>
          </cell>
        </row>
        <row r="19">
          <cell r="A19" t="str">
            <v xml:space="preserve">   Changes in inventories</v>
          </cell>
          <cell r="B19" t="str">
            <v>IS</v>
          </cell>
          <cell r="C19" t="str">
            <v>EXOG</v>
          </cell>
          <cell r="D19">
            <v>439</v>
          </cell>
          <cell r="E19">
            <v>450</v>
          </cell>
          <cell r="F19">
            <v>450</v>
          </cell>
          <cell r="G19">
            <v>450</v>
          </cell>
          <cell r="H19">
            <v>450</v>
          </cell>
          <cell r="I19">
            <v>450</v>
          </cell>
          <cell r="J19">
            <v>450</v>
          </cell>
          <cell r="K19">
            <v>450</v>
          </cell>
        </row>
        <row r="20">
          <cell r="A20" t="str">
            <v xml:space="preserve">   Export of goods and services</v>
          </cell>
          <cell r="B20" t="str">
            <v>X</v>
          </cell>
          <cell r="C20" t="str">
            <v>END</v>
          </cell>
          <cell r="D20">
            <v>6249.0510126527588</v>
          </cell>
          <cell r="E20">
            <v>4312.7459100000005</v>
          </cell>
          <cell r="F20">
            <v>4391.1633891274632</v>
          </cell>
          <cell r="G20">
            <v>4755.9221538064694</v>
          </cell>
          <cell r="H20">
            <v>4901.9248903586513</v>
          </cell>
          <cell r="I20">
            <v>5133.4205485676002</v>
          </cell>
          <cell r="J20">
            <v>5296.9730350290474</v>
          </cell>
          <cell r="K20">
            <v>4460.7571908500295</v>
          </cell>
        </row>
        <row r="22">
          <cell r="A22" t="str">
            <v>Memo items:</v>
          </cell>
        </row>
        <row r="23">
          <cell r="A23" t="str">
            <v>National disposable income</v>
          </cell>
          <cell r="B23" t="str">
            <v>YD</v>
          </cell>
          <cell r="C23" t="str">
            <v>END</v>
          </cell>
          <cell r="D23">
            <v>10912.036405444807</v>
          </cell>
          <cell r="E23">
            <v>10828.53801707793</v>
          </cell>
          <cell r="F23">
            <v>11068.813384558278</v>
          </cell>
          <cell r="G23">
            <v>11324.689251855574</v>
          </cell>
          <cell r="H23">
            <v>11982.848717784585</v>
          </cell>
          <cell r="I23">
            <v>12540.604062555387</v>
          </cell>
          <cell r="J23">
            <v>13099.430504281976</v>
          </cell>
          <cell r="K23">
            <v>10969.500317157734</v>
          </cell>
        </row>
        <row r="24">
          <cell r="A24" t="str">
            <v>Private disposable income</v>
          </cell>
          <cell r="B24" t="str">
            <v>YDP</v>
          </cell>
          <cell r="C24" t="str">
            <v>END</v>
          </cell>
          <cell r="D24">
            <v>8298.0364054448073</v>
          </cell>
          <cell r="E24">
            <v>8705.5380170779299</v>
          </cell>
          <cell r="F24">
            <v>8727.8431259377503</v>
          </cell>
          <cell r="G24">
            <v>7817.8236328718631</v>
          </cell>
          <cell r="H24">
            <v>8077.4740076745829</v>
          </cell>
          <cell r="I24">
            <v>7793.0397410082332</v>
          </cell>
          <cell r="J24">
            <v>8203.4509949030453</v>
          </cell>
          <cell r="K24">
            <v>8612.5143024953686</v>
          </cell>
        </row>
        <row r="25">
          <cell r="A25" t="str">
            <v>Growth of GDP, short-term</v>
          </cell>
          <cell r="B25" t="str">
            <v>ZQ</v>
          </cell>
          <cell r="C25" t="str">
            <v>END</v>
          </cell>
          <cell r="D25">
            <v>1.3252842981580804E-2</v>
          </cell>
          <cell r="E25">
            <v>-8.5320419381699542E-2</v>
          </cell>
          <cell r="F25">
            <v>1.0689656543008796E-2</v>
          </cell>
          <cell r="G25">
            <v>1.2322478942179416E-3</v>
          </cell>
          <cell r="H25">
            <v>4.8232590968051436E-2</v>
          </cell>
          <cell r="I25">
            <v>4.8378764512334582E-2</v>
          </cell>
          <cell r="J25">
            <v>5.0874393209790147E-2</v>
          </cell>
          <cell r="K25">
            <v>-0.14420816752483412</v>
          </cell>
        </row>
        <row r="26">
          <cell r="A26" t="str">
            <v>Growth of GDP, long-term</v>
          </cell>
          <cell r="B26" t="str">
            <v>ZQL</v>
          </cell>
          <cell r="C26" t="str">
            <v>EXOG</v>
          </cell>
          <cell r="D26">
            <v>0</v>
          </cell>
          <cell r="E26">
            <v>0</v>
          </cell>
          <cell r="F26">
            <v>0</v>
          </cell>
          <cell r="G26">
            <v>0.02</v>
          </cell>
          <cell r="H26">
            <v>0.04</v>
          </cell>
          <cell r="I26">
            <v>4.8333333333333332E-2</v>
          </cell>
          <cell r="J26">
            <v>4.8333333333333332E-2</v>
          </cell>
          <cell r="K26">
            <v>4.8333333333333332E-2</v>
          </cell>
        </row>
        <row r="27">
          <cell r="A27" t="str">
            <v>Growth of exports of G &amp; S</v>
          </cell>
          <cell r="B27" t="str">
            <v>ZX</v>
          </cell>
          <cell r="C27" t="str">
            <v>EXOG</v>
          </cell>
          <cell r="D27">
            <v>3.9609311040687434E-2</v>
          </cell>
          <cell r="E27">
            <v>-0.3098558643115934</v>
          </cell>
          <cell r="F27">
            <v>1.818272644943808E-2</v>
          </cell>
          <cell r="G27">
            <v>8.3066543500100787E-2</v>
          </cell>
          <cell r="H27">
            <v>3.0699143474273827E-2</v>
          </cell>
          <cell r="I27">
            <v>4.7225460076768311E-2</v>
          </cell>
          <cell r="J27">
            <v>3.1860332679558789E-2</v>
          </cell>
          <cell r="K27">
            <v>8.4999999999999756E-2</v>
          </cell>
        </row>
        <row r="28">
          <cell r="A28" t="str">
            <v>Growth of imports of G &amp; S</v>
          </cell>
          <cell r="B28" t="str">
            <v>ZM</v>
          </cell>
          <cell r="C28" t="str">
            <v>END</v>
          </cell>
          <cell r="D28">
            <v>-6.3799999999999968E-2</v>
          </cell>
          <cell r="E28">
            <v>-0.22741140487189548</v>
          </cell>
          <cell r="F28">
            <v>-2.4569041512673251E-2</v>
          </cell>
          <cell r="G28">
            <v>3.7360678598078234E-2</v>
          </cell>
          <cell r="H28">
            <v>5.1001513801897991E-2</v>
          </cell>
          <cell r="I28">
            <v>1.3450378066913515E-2</v>
          </cell>
          <cell r="J28">
            <v>2.4777713818844083E-2</v>
          </cell>
          <cell r="K28">
            <v>-0.10818437355156418</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-1.1559682605962784</v>
          </cell>
          <cell r="E33">
            <v>4.5368269755013069E-2</v>
          </cell>
          <cell r="F33">
            <v>0.1502958832280592</v>
          </cell>
          <cell r="G33">
            <v>5.1590580230256533E-2</v>
          </cell>
          <cell r="H33">
            <v>4.8525324528166491E-2</v>
          </cell>
          <cell r="I33">
            <v>4.6178690827063829E-2</v>
          </cell>
          <cell r="J33">
            <v>6.8278246257629016E-2</v>
          </cell>
          <cell r="K33">
            <v>-0.18680420685236276</v>
          </cell>
        </row>
        <row r="34">
          <cell r="A34" t="str">
            <v>Implicit GDP deflator</v>
          </cell>
          <cell r="B34" t="str">
            <v>PQ</v>
          </cell>
          <cell r="C34" t="str">
            <v>END</v>
          </cell>
          <cell r="D34">
            <v>0.13100000000000001</v>
          </cell>
          <cell r="E34">
            <v>7.4999999999999997E-2</v>
          </cell>
          <cell r="F34">
            <v>0.17647897498474263</v>
          </cell>
          <cell r="G34">
            <v>7.1006707929520019E-2</v>
          </cell>
          <cell r="H34">
            <v>6.6506989607993061E-2</v>
          </cell>
          <cell r="I34">
            <v>5.286036688452822E-2</v>
          </cell>
          <cell r="J34">
            <v>6.9984947802870678E-2</v>
          </cell>
          <cell r="K34">
            <v>-0.2213858192324939</v>
          </cell>
        </row>
        <row r="35">
          <cell r="A35" t="str">
            <v>Consumer goods prices</v>
          </cell>
          <cell r="B35" t="str">
            <v>PC</v>
          </cell>
          <cell r="C35" t="str">
            <v>END</v>
          </cell>
          <cell r="D35">
            <v>0.11772832449446669</v>
          </cell>
          <cell r="E35">
            <v>7.6957651751719869E-2</v>
          </cell>
          <cell r="F35">
            <v>0.15</v>
          </cell>
          <cell r="G35">
            <v>6.0000000000000053E-2</v>
          </cell>
          <cell r="H35">
            <v>0.05</v>
          </cell>
          <cell r="I35">
            <v>0.05</v>
          </cell>
          <cell r="J35">
            <v>7.0000000000000062E-2</v>
          </cell>
          <cell r="K35">
            <v>7.0000000000000062E-2</v>
          </cell>
        </row>
        <row r="36">
          <cell r="A36" t="str">
            <v>Investment goods prices</v>
          </cell>
          <cell r="B36" t="str">
            <v>PI</v>
          </cell>
          <cell r="C36" t="str">
            <v>END</v>
          </cell>
          <cell r="D36">
            <v>-1.4261924423212267</v>
          </cell>
          <cell r="E36">
            <v>0.20904758318755823</v>
          </cell>
          <cell r="F36">
            <v>0.14893026832932588</v>
          </cell>
          <cell r="G36">
            <v>9.0439424110854816E-2</v>
          </cell>
          <cell r="H36">
            <v>5.5147685425206205E-2</v>
          </cell>
          <cell r="I36">
            <v>6.325541695068182E-2</v>
          </cell>
          <cell r="J36">
            <v>7.5876524047788774E-2</v>
          </cell>
          <cell r="K36">
            <v>-0.24599954416941372</v>
          </cell>
        </row>
        <row r="37">
          <cell r="A37" t="str">
            <v>Import goods prices</v>
          </cell>
          <cell r="B37" t="str">
            <v>PM</v>
          </cell>
          <cell r="C37" t="str">
            <v>EXOG</v>
          </cell>
          <cell r="D37">
            <v>6.0981188698581157E-3</v>
          </cell>
          <cell r="E37">
            <v>0.16328363104212928</v>
          </cell>
          <cell r="F37">
            <v>-6.6072644891790322E-4</v>
          </cell>
          <cell r="G37">
            <v>2.2538177988414843E-2</v>
          </cell>
          <cell r="H37">
            <v>-2.1698113207547221E-2</v>
          </cell>
          <cell r="I37">
            <v>-1.0318949343339656E-2</v>
          </cell>
          <cell r="J37">
            <v>0</v>
          </cell>
          <cell r="K37">
            <v>0</v>
          </cell>
        </row>
        <row r="38">
          <cell r="A38" t="str">
            <v>Export goods prices</v>
          </cell>
          <cell r="B38" t="str">
            <v>PX</v>
          </cell>
          <cell r="C38" t="str">
            <v>EXOG</v>
          </cell>
          <cell r="D38">
            <v>1.9534905483811205E-3</v>
          </cell>
          <cell r="E38">
            <v>0.17615725877064992</v>
          </cell>
          <cell r="F38">
            <v>5.1646706217823191E-2</v>
          </cell>
          <cell r="G38">
            <v>4.4909309758021099E-2</v>
          </cell>
          <cell r="H38">
            <v>9.3457943925234765E-3</v>
          </cell>
          <cell r="I38">
            <v>-1.0318949343339545E-2</v>
          </cell>
          <cell r="J38">
            <v>0</v>
          </cell>
          <cell r="K38">
            <v>0</v>
          </cell>
        </row>
        <row r="39">
          <cell r="A39" t="str">
            <v>Exchange rate (L/US$)</v>
          </cell>
          <cell r="B39" t="str">
            <v>E</v>
          </cell>
          <cell r="C39" t="str">
            <v>END</v>
          </cell>
          <cell r="D39">
            <v>-0.98447871270533016</v>
          </cell>
          <cell r="E39">
            <v>0.16047516198704104</v>
          </cell>
          <cell r="F39">
            <v>0.14877888699143105</v>
          </cell>
          <cell r="G39">
            <v>9.1783196286335578E-2</v>
          </cell>
          <cell r="H39">
            <v>8.2809503058403067E-2</v>
          </cell>
          <cell r="I39">
            <v>8.5087892051904035E-2</v>
          </cell>
          <cell r="J39">
            <v>8.048666808423377E-2</v>
          </cell>
          <cell r="K39">
            <v>-0.28867409368298846</v>
          </cell>
        </row>
        <row r="40">
          <cell r="A40" t="str">
            <v>Exchange rate (L/US$, EOP)</v>
          </cell>
          <cell r="B40" t="str">
            <v>EEOP</v>
          </cell>
          <cell r="D40" t="e">
            <v>#N/A</v>
          </cell>
          <cell r="E40">
            <v>0.78596566523605116</v>
          </cell>
          <cell r="F40">
            <v>-0.51671618008676168</v>
          </cell>
          <cell r="G40">
            <v>1.3508764067363326</v>
          </cell>
          <cell r="H40">
            <v>-0.4565922706989658</v>
          </cell>
          <cell r="I40">
            <v>1.0819087570175396</v>
          </cell>
          <cell r="J40">
            <v>-0.40052484865865345</v>
          </cell>
          <cell r="K40">
            <v>-0.39989740367883397</v>
          </cell>
        </row>
        <row r="42">
          <cell r="A42" t="str">
            <v>Nominal Exchange Rates:</v>
          </cell>
        </row>
        <row r="44">
          <cell r="A44" t="str">
            <v>Nominal exchange rate (Lei/US$)</v>
          </cell>
          <cell r="B44" t="str">
            <v>EN</v>
          </cell>
          <cell r="C44" t="str">
            <v>END</v>
          </cell>
          <cell r="D44">
            <v>4.63</v>
          </cell>
          <cell r="E44">
            <v>5.3730000000000002</v>
          </cell>
          <cell r="F44">
            <v>6.1723889598049588</v>
          </cell>
          <cell r="G44">
            <v>6.7389105472583486</v>
          </cell>
          <cell r="H44">
            <v>7.2969563808318432</v>
          </cell>
          <cell r="I44">
            <v>7.9178390176715148</v>
          </cell>
          <cell r="J44">
            <v>8.5551194986312371</v>
          </cell>
          <cell r="K44">
            <v>6.0854781310142014</v>
          </cell>
        </row>
        <row r="45">
          <cell r="A45" t="str">
            <v>Nominal exchange rate (Lei/US$, EOP)</v>
          </cell>
          <cell r="B45" t="str">
            <v>ENEOP</v>
          </cell>
          <cell r="D45">
            <v>4.66</v>
          </cell>
          <cell r="E45">
            <v>8.3225999999999996</v>
          </cell>
          <cell r="F45">
            <v>4.0221779196099172</v>
          </cell>
          <cell r="G45">
            <v>9.4556431749067809</v>
          </cell>
          <cell r="H45">
            <v>5.1382695867569144</v>
          </cell>
          <cell r="I45">
            <v>10.697408448586115</v>
          </cell>
          <cell r="J45">
            <v>6.4128305486763599</v>
          </cell>
          <cell r="K45">
            <v>3.8483562620283709</v>
          </cell>
        </row>
        <row r="46">
          <cell r="A46" t="str">
            <v>Exchange rate index (Lei/US$)</v>
          </cell>
          <cell r="B46" t="str">
            <v>E</v>
          </cell>
          <cell r="C46" t="str">
            <v>END</v>
          </cell>
          <cell r="D46">
            <v>0.86171598734412802</v>
          </cell>
          <cell r="E46">
            <v>1</v>
          </cell>
          <cell r="F46">
            <v>1.148778886991431</v>
          </cell>
          <cell r="G46">
            <v>1.2542174850657637</v>
          </cell>
          <cell r="H46">
            <v>1.3580786117312196</v>
          </cell>
          <cell r="I46">
            <v>1.4736346580442052</v>
          </cell>
          <cell r="J46">
            <v>1.5922426016436324</v>
          </cell>
          <cell r="K46">
            <v>1.1326034116907131</v>
          </cell>
        </row>
        <row r="47">
          <cell r="A47" t="str">
            <v>Exchange rate index (Lei/US$, EOP)</v>
          </cell>
          <cell r="B47" t="str">
            <v>EEOP</v>
          </cell>
          <cell r="D47">
            <v>0.55992117847787959</v>
          </cell>
          <cell r="E47">
            <v>1</v>
          </cell>
          <cell r="F47">
            <v>0.48328381991323832</v>
          </cell>
          <cell r="G47">
            <v>1.1361405299914427</v>
          </cell>
          <cell r="H47">
            <v>0.61738754556952335</v>
          </cell>
          <cell r="I47">
            <v>1.2853445375947559</v>
          </cell>
          <cell r="J47">
            <v>0.77053211120038934</v>
          </cell>
          <cell r="K47">
            <v>0.46239832048018303</v>
          </cell>
        </row>
        <row r="50">
          <cell r="A50" t="str">
            <v>1/   Variables are either endogenous (END) or exogenous (EXOG).</v>
          </cell>
        </row>
      </sheetData>
      <sheetData sheetId="18" refreshError="1">
        <row r="1">
          <cell r="A1" t="str">
            <v>Table 6. Tajikistan: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-275.12915766738649</v>
          </cell>
          <cell r="E10">
            <v>-318.33</v>
          </cell>
          <cell r="F10">
            <v>-247.12684774618666</v>
          </cell>
          <cell r="G10">
            <v>-189.61281248701533</v>
          </cell>
          <cell r="H10">
            <v>-195.54776886272194</v>
          </cell>
          <cell r="I10">
            <v>-169.5835171476443</v>
          </cell>
          <cell r="J10">
            <v>-177.22121764385656</v>
          </cell>
          <cell r="K10">
            <v>-245.79542702643741</v>
          </cell>
        </row>
        <row r="11">
          <cell r="A11" t="str">
            <v xml:space="preserve">   Export of goods and services</v>
          </cell>
          <cell r="B11" t="str">
            <v>X</v>
          </cell>
          <cell r="C11" t="str">
            <v>END</v>
          </cell>
          <cell r="D11">
            <v>988.85322932330826</v>
          </cell>
          <cell r="E11">
            <v>802.67</v>
          </cell>
          <cell r="F11">
            <v>859.47376040204551</v>
          </cell>
          <cell r="G11">
            <v>972.67188170011082</v>
          </cell>
          <cell r="H11">
            <v>1011.9015339979436</v>
          </cell>
          <cell r="I11">
            <v>1048.7541718719701</v>
          </cell>
          <cell r="J11">
            <v>1082.1678286868867</v>
          </cell>
          <cell r="K11">
            <v>911.32952567411371</v>
          </cell>
        </row>
        <row r="12">
          <cell r="A12" t="str">
            <v xml:space="preserve">   Imports of goods and services</v>
          </cell>
          <cell r="B12" t="str">
            <v>-M</v>
          </cell>
          <cell r="C12" t="str">
            <v>END</v>
          </cell>
          <cell r="D12">
            <v>1429.78</v>
          </cell>
          <cell r="E12">
            <v>1285</v>
          </cell>
          <cell r="F12">
            <v>1252.6006081083397</v>
          </cell>
          <cell r="G12">
            <v>1328.6846941438641</v>
          </cell>
          <cell r="H12">
            <v>1366.1493028606658</v>
          </cell>
          <cell r="I12">
            <v>1370.237689016315</v>
          </cell>
          <cell r="J12">
            <v>1404.189046338556</v>
          </cell>
          <cell r="K12">
            <v>1252.2777340124508</v>
          </cell>
        </row>
        <row r="13">
          <cell r="A13" t="str">
            <v xml:space="preserve">   Net income</v>
          </cell>
          <cell r="B13" t="str">
            <v>FS</v>
          </cell>
          <cell r="C13" t="str">
            <v>EXOG</v>
          </cell>
          <cell r="D13">
            <v>-24.497859668713943</v>
          </cell>
          <cell r="E13">
            <v>-82</v>
          </cell>
          <cell r="F13">
            <v>-89</v>
          </cell>
          <cell r="G13">
            <v>-85.6</v>
          </cell>
          <cell r="H13">
            <v>-93.3</v>
          </cell>
          <cell r="I13">
            <v>-100.1</v>
          </cell>
          <cell r="J13">
            <v>-107.2</v>
          </cell>
          <cell r="K13">
            <v>-107.2</v>
          </cell>
        </row>
        <row r="14">
          <cell r="A14" t="str">
            <v xml:space="preserve">   Foreign grants</v>
          </cell>
          <cell r="B14" t="str">
            <v>G</v>
          </cell>
          <cell r="C14" t="str">
            <v>EXOG</v>
          </cell>
          <cell r="D14">
            <v>172.34319746882559</v>
          </cell>
          <cell r="E14">
            <v>246</v>
          </cell>
          <cell r="F14">
            <v>235</v>
          </cell>
          <cell r="G14">
            <v>252</v>
          </cell>
          <cell r="H14">
            <v>252</v>
          </cell>
          <cell r="I14">
            <v>252</v>
          </cell>
          <cell r="J14">
            <v>252</v>
          </cell>
          <cell r="K14">
            <v>252</v>
          </cell>
        </row>
        <row r="16">
          <cell r="A16" t="str">
            <v>Capital account</v>
          </cell>
          <cell r="C16" t="str">
            <v>EXOG</v>
          </cell>
          <cell r="D16">
            <v>326.12915766738655</v>
          </cell>
          <cell r="E16">
            <v>93.226902575323876</v>
          </cell>
          <cell r="F16">
            <v>239</v>
          </cell>
          <cell r="G16">
            <v>220</v>
          </cell>
          <cell r="H16">
            <v>223</v>
          </cell>
          <cell r="I16">
            <v>193</v>
          </cell>
          <cell r="J16">
            <v>206</v>
          </cell>
          <cell r="K16">
            <v>239</v>
          </cell>
        </row>
        <row r="17">
          <cell r="A17" t="str">
            <v xml:space="preserve">   NFPS financing </v>
          </cell>
          <cell r="B17" t="str">
            <v>CFCG</v>
          </cell>
          <cell r="C17" t="str">
            <v>EXOG</v>
          </cell>
          <cell r="D17">
            <v>52.856876977479992</v>
          </cell>
          <cell r="E17">
            <v>-53.601340033500833</v>
          </cell>
          <cell r="F17">
            <v>66</v>
          </cell>
          <cell r="G17">
            <v>113</v>
          </cell>
          <cell r="H17">
            <v>98</v>
          </cell>
          <cell r="I17">
            <v>58</v>
          </cell>
          <cell r="J17">
            <v>61</v>
          </cell>
          <cell r="K17">
            <v>61</v>
          </cell>
        </row>
        <row r="18">
          <cell r="A18" t="str">
            <v xml:space="preserve">   Central bank financing </v>
          </cell>
          <cell r="B18" t="str">
            <v>CFCCB</v>
          </cell>
          <cell r="C18" t="str">
            <v>EXOG</v>
          </cell>
          <cell r="D18">
            <v>0.86171598734412802</v>
          </cell>
          <cell r="E18">
            <v>-64</v>
          </cell>
          <cell r="F18">
            <v>0</v>
          </cell>
          <cell r="G18">
            <v>0</v>
          </cell>
          <cell r="H18">
            <v>0</v>
          </cell>
          <cell r="I18">
            <v>0</v>
          </cell>
          <cell r="J18">
            <v>0</v>
          </cell>
          <cell r="K18">
            <v>0</v>
          </cell>
        </row>
        <row r="19">
          <cell r="A19" t="str">
            <v xml:space="preserve">   Private financing </v>
          </cell>
          <cell r="B19" t="str">
            <v>CFCP</v>
          </cell>
          <cell r="C19" t="str">
            <v>EXOG</v>
          </cell>
          <cell r="D19">
            <v>227.31211613623663</v>
          </cell>
          <cell r="E19">
            <v>210.82824260882472</v>
          </cell>
          <cell r="F19">
            <v>173</v>
          </cell>
          <cell r="G19">
            <v>107</v>
          </cell>
          <cell r="H19">
            <v>125</v>
          </cell>
          <cell r="I19">
            <v>135</v>
          </cell>
          <cell r="J19">
            <v>145</v>
          </cell>
          <cell r="K19">
            <v>145</v>
          </cell>
        </row>
        <row r="21">
          <cell r="A21" t="str">
            <v>Change in net international reserves</v>
          </cell>
          <cell r="B21" t="str">
            <v>CNIR</v>
          </cell>
          <cell r="C21" t="str">
            <v>END</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3">
          <cell r="A23" t="str">
            <v>Financing gap</v>
          </cell>
          <cell r="B23" t="str">
            <v>GAP</v>
          </cell>
          <cell r="C23" t="str">
            <v>END</v>
          </cell>
          <cell r="D23">
            <v>0</v>
          </cell>
          <cell r="E23">
            <v>0</v>
          </cell>
          <cell r="F23">
            <v>0</v>
          </cell>
          <cell r="G23">
            <v>3.3740420480241653E-14</v>
          </cell>
          <cell r="H23">
            <v>-3.1160070524816781E-14</v>
          </cell>
          <cell r="I23">
            <v>0</v>
          </cell>
          <cell r="J23">
            <v>2.6577498476743703E-14</v>
          </cell>
          <cell r="K23">
            <v>32.999999999999737</v>
          </cell>
        </row>
        <row r="25">
          <cell r="A25" t="str">
            <v>Memorandum items:</v>
          </cell>
        </row>
        <row r="26">
          <cell r="A26" t="str">
            <v>Gross international reserves</v>
          </cell>
          <cell r="B26" t="str">
            <v>GOR</v>
          </cell>
          <cell r="C26" t="str">
            <v>END</v>
          </cell>
          <cell r="D26">
            <v>370.84233261339097</v>
          </cell>
          <cell r="E26">
            <v>143.82524691803044</v>
          </cell>
          <cell r="F26">
            <v>135.69839921173693</v>
          </cell>
          <cell r="G26">
            <v>166.08558676798299</v>
          </cell>
          <cell r="H26">
            <v>193.53781790526099</v>
          </cell>
          <cell r="I26">
            <v>216.9543007609164</v>
          </cell>
          <cell r="J26">
            <v>245.73308310924725</v>
          </cell>
          <cell r="K26">
            <v>137.02981989159284</v>
          </cell>
        </row>
        <row r="27">
          <cell r="A27" t="str">
            <v>Gross international liabilities</v>
          </cell>
          <cell r="B27" t="str">
            <v>GOL</v>
          </cell>
          <cell r="E27">
            <v>2.9197606517194092</v>
          </cell>
          <cell r="F27">
            <v>2.9197606517194092</v>
          </cell>
          <cell r="G27">
            <v>2.9197606517194092</v>
          </cell>
          <cell r="H27">
            <v>2.9197606517194097</v>
          </cell>
        </row>
        <row r="28">
          <cell r="A28" t="str">
            <v>Gross forex reserves in months of import 1/</v>
          </cell>
          <cell r="B28" t="str">
            <v>GOR_M</v>
          </cell>
          <cell r="C28" t="str">
            <v>EXOG</v>
          </cell>
          <cell r="D28">
            <v>4.7900339139379762</v>
          </cell>
          <cell r="E28">
            <v>1.3431151463162374</v>
          </cell>
          <cell r="F28">
            <v>1.3</v>
          </cell>
          <cell r="G28">
            <v>1.5</v>
          </cell>
          <cell r="H28">
            <v>1.7</v>
          </cell>
          <cell r="I28">
            <v>1.9</v>
          </cell>
          <cell r="J28">
            <v>2.1</v>
          </cell>
          <cell r="K28">
            <v>1.3130935686530099</v>
          </cell>
        </row>
        <row r="29">
          <cell r="A29" t="str">
            <v>Nominal exchange rate (Lei/US$)</v>
          </cell>
          <cell r="B29" t="str">
            <v>EN</v>
          </cell>
          <cell r="C29" t="str">
            <v>END</v>
          </cell>
          <cell r="D29">
            <v>4.63</v>
          </cell>
          <cell r="E29">
            <v>5.3730000000000002</v>
          </cell>
          <cell r="F29">
            <v>6.1723889598049588</v>
          </cell>
          <cell r="G29">
            <v>6.7389105472583486</v>
          </cell>
          <cell r="H29">
            <v>7.2969563808318432</v>
          </cell>
          <cell r="I29">
            <v>7.9178390176715148</v>
          </cell>
          <cell r="J29">
            <v>8.5551194986312371</v>
          </cell>
          <cell r="K29">
            <v>6.0854781310142014</v>
          </cell>
        </row>
        <row r="32">
          <cell r="A32" t="str">
            <v>1/   Variables are either endogenous (END) or exogenous (EXOG).</v>
          </cell>
        </row>
      </sheetData>
      <sheetData sheetId="19"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1.3252842981580804E-2</v>
          </cell>
          <cell r="E10">
            <v>-8.5320419381699542E-2</v>
          </cell>
          <cell r="F10">
            <v>1.0689656543008796E-2</v>
          </cell>
          <cell r="G10">
            <v>1.2322478942179416E-3</v>
          </cell>
          <cell r="H10">
            <v>4.8232590968051436E-2</v>
          </cell>
          <cell r="I10">
            <v>4.8378764512334582E-2</v>
          </cell>
          <cell r="J10">
            <v>5.0874393209790147E-2</v>
          </cell>
          <cell r="K10">
            <v>-0.14420816752483412</v>
          </cell>
        </row>
        <row r="11">
          <cell r="A11" t="str">
            <v>Real growth of GDP, long-term</v>
          </cell>
          <cell r="D11">
            <v>0</v>
          </cell>
          <cell r="E11">
            <v>0</v>
          </cell>
          <cell r="F11">
            <v>0</v>
          </cell>
          <cell r="G11">
            <v>0.02</v>
          </cell>
          <cell r="H11">
            <v>0.04</v>
          </cell>
          <cell r="I11">
            <v>4.8333333333333332E-2</v>
          </cell>
          <cell r="J11">
            <v>4.8333333333333332E-2</v>
          </cell>
          <cell r="K11">
            <v>4.8333333333333332E-2</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0.22834295868502885</v>
          </cell>
          <cell r="F13">
            <v>0.22834295868502885</v>
          </cell>
          <cell r="G13">
            <v>0.22834295868502885</v>
          </cell>
          <cell r="H13">
            <v>0.22834295868502885</v>
          </cell>
          <cell r="I13">
            <v>0.22834295868502885</v>
          </cell>
          <cell r="J13">
            <v>0.22834295868502885</v>
          </cell>
          <cell r="K13">
            <v>0.22834295868502885</v>
          </cell>
        </row>
        <row r="14">
          <cell r="A14" t="str">
            <v>Gross international reserves in months of import</v>
          </cell>
          <cell r="D14">
            <v>4.7900339139379762</v>
          </cell>
          <cell r="E14">
            <v>1.3431151463162374</v>
          </cell>
          <cell r="F14">
            <v>1.3</v>
          </cell>
          <cell r="G14">
            <v>1.5</v>
          </cell>
          <cell r="H14">
            <v>1.7</v>
          </cell>
          <cell r="I14">
            <v>1.9</v>
          </cell>
          <cell r="J14">
            <v>2.1</v>
          </cell>
          <cell r="K14">
            <v>1.3130935686530099</v>
          </cell>
        </row>
        <row r="16">
          <cell r="A16" t="str">
            <v>Policy Targets:</v>
          </cell>
          <cell r="B16" t="str">
            <v>(In millions of TR)</v>
          </cell>
        </row>
        <row r="18">
          <cell r="A18" t="str">
            <v>Target for the NDA of the central bank  1/</v>
          </cell>
          <cell r="D18">
            <v>153.59620882188767</v>
          </cell>
          <cell r="E18">
            <v>1353.8</v>
          </cell>
          <cell r="F18">
            <v>1636.0455067139708</v>
          </cell>
          <cell r="G18">
            <v>1527.1139855292572</v>
          </cell>
          <cell r="H18">
            <v>1475.9905637850673</v>
          </cell>
          <cell r="I18">
            <v>1466.2969685333464</v>
          </cell>
          <cell r="J18">
            <v>1465.4506973954592</v>
          </cell>
          <cell r="K18">
            <v>1616.9427971523617</v>
          </cell>
        </row>
        <row r="19">
          <cell r="A19" t="str">
            <v>Target for the NFA of the centrak bank  2/</v>
          </cell>
          <cell r="D19">
            <v>969.03379117811244</v>
          </cell>
          <cell r="E19">
            <v>-292.89999999999998</v>
          </cell>
          <cell r="F19">
            <v>-360.536503739409</v>
          </cell>
          <cell r="G19">
            <v>-107.63609607798975</v>
          </cell>
          <cell r="H19">
            <v>120.83784329832365</v>
          </cell>
          <cell r="I19">
            <v>315.72386347215007</v>
          </cell>
          <cell r="J19">
            <v>555.23815765850327</v>
          </cell>
          <cell r="K19">
            <v>-349.45562097025908</v>
          </cell>
        </row>
        <row r="20">
          <cell r="A20" t="str">
            <v>Target for the NIR of the central bank  2/</v>
          </cell>
          <cell r="D20">
            <v>3046.1430386266088</v>
          </cell>
          <cell r="E20">
            <v>1172.7</v>
          </cell>
          <cell r="F20">
            <v>1105.0634962605907</v>
          </cell>
          <cell r="G20">
            <v>1357.9639039220101</v>
          </cell>
          <cell r="H20">
            <v>1586.4378432983217</v>
          </cell>
          <cell r="I20">
            <v>1781.3238634721499</v>
          </cell>
          <cell r="J20">
            <v>2020.838157658503</v>
          </cell>
          <cell r="K20">
            <v>1116.1443790297697</v>
          </cell>
        </row>
        <row r="21">
          <cell r="A21" t="str">
            <v xml:space="preserve">   Change in NIR (US$ millions)</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2">
          <cell r="A22" t="str">
            <v>Target for total domestic financing of the NFPS</v>
          </cell>
          <cell r="D22">
            <v>407</v>
          </cell>
          <cell r="E22">
            <v>567</v>
          </cell>
          <cell r="F22">
            <v>-255.55839757505504</v>
          </cell>
          <cell r="G22">
            <v>-1983.2379635967959</v>
          </cell>
          <cell r="H22">
            <v>-2300.5359443171674</v>
          </cell>
          <cell r="I22">
            <v>-3069.5746672048767</v>
          </cell>
          <cell r="J22">
            <v>-3335.8794492929624</v>
          </cell>
          <cell r="K22">
            <v>-292.17224567456032</v>
          </cell>
        </row>
        <row r="24">
          <cell r="A24" t="str">
            <v>Targets for general government:</v>
          </cell>
          <cell r="B24" t="str">
            <v>(In percent of GDP)</v>
          </cell>
        </row>
        <row r="26">
          <cell r="A26" t="str">
            <v xml:space="preserve">   Overall balance, excl. grants</v>
          </cell>
          <cell r="D26">
            <v>-0.12082584241385744</v>
          </cell>
          <cell r="E26">
            <v>-7.8814833861949568E-2</v>
          </cell>
          <cell r="F26">
            <v>-6.1883215958272488E-2</v>
          </cell>
          <cell r="G26">
            <v>4.6388138628248934E-2</v>
          </cell>
          <cell r="H26">
            <v>6.3444379595767597E-2</v>
          </cell>
          <cell r="I26">
            <v>0.11923400437516191</v>
          </cell>
          <cell r="J26">
            <v>0.11421048907594676</v>
          </cell>
          <cell r="K26">
            <v>-0.13140781880831684</v>
          </cell>
        </row>
        <row r="27">
          <cell r="A27" t="str">
            <v xml:space="preserve">   Overall balance, incl. grants</v>
          </cell>
          <cell r="D27">
            <v>-6.6055623936058044E-2</v>
          </cell>
          <cell r="E27">
            <v>-2.804762582587236E-2</v>
          </cell>
          <cell r="F27">
            <v>-1.2835619076385691E-2</v>
          </cell>
          <cell r="G27">
            <v>9.6325675755676479E-2</v>
          </cell>
          <cell r="H27">
            <v>0.11181234439117523</v>
          </cell>
          <cell r="I27">
            <v>0.16678216683965849</v>
          </cell>
          <cell r="J27">
            <v>0.15990085883128352</v>
          </cell>
          <cell r="K27">
            <v>-8.2632192801829749E-2</v>
          </cell>
        </row>
        <row r="28">
          <cell r="A28" t="str">
            <v xml:space="preserve">   Total revenue, incl. grants</v>
          </cell>
          <cell r="D28">
            <v>0.2583895426290434</v>
          </cell>
          <cell r="E28">
            <v>0.21342333200117211</v>
          </cell>
          <cell r="F28">
            <v>0.22760596876210046</v>
          </cell>
          <cell r="G28">
            <v>0.33704331709093405</v>
          </cell>
          <cell r="H28">
            <v>0.35253094104410193</v>
          </cell>
          <cell r="I28">
            <v>0.40766712817308454</v>
          </cell>
          <cell r="J28">
            <v>0.40006423491560139</v>
          </cell>
          <cell r="K28">
            <v>0.23114710280654108</v>
          </cell>
        </row>
        <row r="29">
          <cell r="A29" t="str">
            <v xml:space="preserve">   Total expenditures</v>
          </cell>
          <cell r="D29">
            <v>0.32446493623171418</v>
          </cell>
          <cell r="E29">
            <v>0.24144079908959731</v>
          </cell>
          <cell r="F29">
            <v>0.24044158783848613</v>
          </cell>
          <cell r="G29">
            <v>0.24071764133525758</v>
          </cell>
          <cell r="H29">
            <v>0.24071859665292672</v>
          </cell>
          <cell r="I29">
            <v>0.24088496133342605</v>
          </cell>
          <cell r="J29">
            <v>0.24016337608431793</v>
          </cell>
          <cell r="K29">
            <v>0.31377929560837081</v>
          </cell>
        </row>
        <row r="31">
          <cell r="A31" t="str">
            <v>Other Key Variables:</v>
          </cell>
        </row>
        <row r="33">
          <cell r="A33" t="str">
            <v>External current account</v>
          </cell>
          <cell r="D33">
            <v>-0.12591775137678712</v>
          </cell>
          <cell r="E33">
            <v>-0.17194371726782318</v>
          </cell>
          <cell r="F33">
            <v>-0.12896240560657998</v>
          </cell>
          <cell r="G33">
            <v>-0.10074424860808316</v>
          </cell>
          <cell r="H33">
            <v>-0.10063200862520319</v>
          </cell>
          <cell r="I33">
            <v>-8.5791218986483633E-2</v>
          </cell>
          <cell r="J33">
            <v>-8.6152096669818559E-2</v>
          </cell>
          <cell r="K33">
            <v>-0.12755635870418985</v>
          </cell>
        </row>
        <row r="34">
          <cell r="A34" t="str">
            <v>External capital account</v>
          </cell>
          <cell r="D34">
            <v>0.14925880826316665</v>
          </cell>
          <cell r="E34">
            <v>5.0355857689084876E-2</v>
          </cell>
          <cell r="F34">
            <v>0.12472143444175106</v>
          </cell>
          <cell r="G34">
            <v>0.11688943591454856</v>
          </cell>
          <cell r="H34">
            <v>0.11475936572395389</v>
          </cell>
          <cell r="I34">
            <v>9.7637468209694725E-2</v>
          </cell>
          <cell r="J34">
            <v>0.10014225243417316</v>
          </cell>
          <cell r="K34">
            <v>0.12402984912743033</v>
          </cell>
        </row>
        <row r="35">
          <cell r="A35" t="str">
            <v>Total investments</v>
          </cell>
          <cell r="D35">
            <v>0.21884032457017569</v>
          </cell>
          <cell r="E35">
            <v>0.25739477119915266</v>
          </cell>
          <cell r="F35">
            <v>0.22025029252501291</v>
          </cell>
          <cell r="G35">
            <v>0.28436794524615278</v>
          </cell>
          <cell r="H35">
            <v>0.31116794592318886</v>
          </cell>
          <cell r="I35">
            <v>0.34364180615518264</v>
          </cell>
          <cell r="J35">
            <v>0.34411379566101169</v>
          </cell>
          <cell r="K35">
            <v>0.22046856359255446</v>
          </cell>
        </row>
        <row r="36">
          <cell r="A36" t="str">
            <v xml:space="preserve">   Private investments</v>
          </cell>
          <cell r="D36">
            <v>0.19569004496660952</v>
          </cell>
          <cell r="E36">
            <v>0.24105878841526643</v>
          </cell>
          <cell r="F36">
            <v>0.20391430974033478</v>
          </cell>
          <cell r="G36">
            <v>0.26803196246184219</v>
          </cell>
          <cell r="H36">
            <v>0.29483196313930266</v>
          </cell>
          <cell r="I36">
            <v>0.32730582337127545</v>
          </cell>
          <cell r="J36">
            <v>0.3277778128771367</v>
          </cell>
          <cell r="K36">
            <v>0.20413258085302377</v>
          </cell>
        </row>
        <row r="37">
          <cell r="A37" t="str">
            <v xml:space="preserve">   Public investments</v>
          </cell>
          <cell r="D37">
            <v>2.3150279603566172E-2</v>
          </cell>
          <cell r="E37">
            <v>1.6335982783886229E-2</v>
          </cell>
          <cell r="F37">
            <v>1.6335982784678117E-2</v>
          </cell>
          <cell r="G37">
            <v>1.6335982784310605E-2</v>
          </cell>
          <cell r="H37">
            <v>1.6335982783886219E-2</v>
          </cell>
          <cell r="I37">
            <v>1.6335982783907219E-2</v>
          </cell>
          <cell r="J37">
            <v>1.6335982783874964E-2</v>
          </cell>
          <cell r="K37">
            <v>1.6335982739530699E-2</v>
          </cell>
        </row>
        <row r="38">
          <cell r="A38" t="str">
            <v>Total consumption</v>
          </cell>
          <cell r="D38">
            <v>0.90486365147337278</v>
          </cell>
          <cell r="E38">
            <v>0.9578942898772479</v>
          </cell>
          <cell r="F38">
            <v>0.94113828179853054</v>
          </cell>
          <cell r="G38">
            <v>0.86186999479949722</v>
          </cell>
          <cell r="H38">
            <v>0.83088145783442213</v>
          </cell>
          <cell r="I38">
            <v>0.78084363865626027</v>
          </cell>
          <cell r="J38">
            <v>0.7761833944233939</v>
          </cell>
          <cell r="K38">
            <v>1.2558615942881601</v>
          </cell>
        </row>
        <row r="39">
          <cell r="A39" t="str">
            <v xml:space="preserve">   Private consumption</v>
          </cell>
          <cell r="D39">
            <v>0.64153169219113426</v>
          </cell>
          <cell r="E39">
            <v>0.76940218083240675</v>
          </cell>
          <cell r="F39">
            <v>0.75264617275363799</v>
          </cell>
          <cell r="G39">
            <v>0.67337788575463586</v>
          </cell>
          <cell r="H39">
            <v>0.64238934878958109</v>
          </cell>
          <cell r="I39">
            <v>0.59235152961141835</v>
          </cell>
          <cell r="J39">
            <v>0.5876912853785522</v>
          </cell>
          <cell r="K39">
            <v>1.0036615302144414</v>
          </cell>
        </row>
        <row r="40">
          <cell r="A40" t="str">
            <v xml:space="preserve">   Public consumption</v>
          </cell>
          <cell r="D40">
            <v>0.26333195928223857</v>
          </cell>
          <cell r="E40">
            <v>0.18849210904484115</v>
          </cell>
          <cell r="F40">
            <v>0.18849210904489258</v>
          </cell>
          <cell r="G40">
            <v>0.18849210904486127</v>
          </cell>
          <cell r="H40">
            <v>0.18849210904484115</v>
          </cell>
          <cell r="I40">
            <v>0.18849210904484193</v>
          </cell>
          <cell r="J40">
            <v>0.18849210904484182</v>
          </cell>
          <cell r="K40">
            <v>0.2522000640737187</v>
          </cell>
        </row>
        <row r="42">
          <cell r="B42" t="str">
            <v>(Growth in percent)</v>
          </cell>
        </row>
        <row r="44">
          <cell r="A44" t="str">
            <v>Reserve money</v>
          </cell>
          <cell r="D44">
            <v>0.31401342772065854</v>
          </cell>
          <cell r="E44">
            <v>-5.4986950286381342E-2</v>
          </cell>
          <cell r="F44">
            <v>0.20228956826709577</v>
          </cell>
          <cell r="G44">
            <v>0.11287171328541135</v>
          </cell>
          <cell r="H44">
            <v>0.12494066934757431</v>
          </cell>
          <cell r="I44">
            <v>0.11597515681748161</v>
          </cell>
          <cell r="J44">
            <v>0.1339311071800815</v>
          </cell>
          <cell r="K44">
            <v>-0.37274500573802871</v>
          </cell>
        </row>
        <row r="45">
          <cell r="A45" t="str">
            <v>Money demand (M1)</v>
          </cell>
          <cell r="D45">
            <v>0.34610027855153191</v>
          </cell>
          <cell r="E45">
            <v>-0.2194631258262919</v>
          </cell>
          <cell r="F45">
            <v>0.20228956826709577</v>
          </cell>
          <cell r="G45">
            <v>0.11287171328541112</v>
          </cell>
          <cell r="H45">
            <v>0.12494066934757542</v>
          </cell>
          <cell r="I45">
            <v>0.11597515681748072</v>
          </cell>
          <cell r="J45">
            <v>0.13393110718008217</v>
          </cell>
          <cell r="K45">
            <v>-0.37274500573802904</v>
          </cell>
        </row>
        <row r="46">
          <cell r="A46" t="str">
            <v>Velocity</v>
          </cell>
          <cell r="D46" t="e">
            <v>#N/A</v>
          </cell>
          <cell r="E46" t="e">
            <v>#N/A</v>
          </cell>
          <cell r="F46">
            <v>-1.1007695200059509E-2</v>
          </cell>
          <cell r="G46">
            <v>-3.6433004012344172E-2</v>
          </cell>
          <cell r="H46">
            <v>-6.2165806035868743E-3</v>
          </cell>
          <cell r="I46">
            <v>-1.0913062091638892E-2</v>
          </cell>
          <cell r="J46">
            <v>-8.3879208832930985E-3</v>
          </cell>
          <cell r="K46">
            <v>6.2297889447944232E-2</v>
          </cell>
        </row>
        <row r="47">
          <cell r="A47" t="str">
            <v>Real private consumption</v>
          </cell>
          <cell r="D47">
            <v>0.16700000000000004</v>
          </cell>
          <cell r="E47">
            <v>9.5000000000000001E-2</v>
          </cell>
          <cell r="F47">
            <v>1.1443425144159303E-2</v>
          </cell>
          <cell r="G47">
            <v>-9.4915459658911017E-2</v>
          </cell>
          <cell r="H47">
            <v>1.5714253856900173E-2</v>
          </cell>
          <cell r="I47">
            <v>-3.0649414531486063E-2</v>
          </cell>
          <cell r="J47">
            <v>4.2592116533672453E-2</v>
          </cell>
          <cell r="K47">
            <v>6.3517636418587431E-2</v>
          </cell>
        </row>
        <row r="48">
          <cell r="A48" t="str">
            <v>Real private investments</v>
          </cell>
          <cell r="D48" t="e">
            <v>#N/A</v>
          </cell>
          <cell r="E48">
            <v>1.8167562146869098E-3</v>
          </cell>
          <cell r="F48">
            <v>-0.12454655805242054</v>
          </cell>
          <cell r="G48">
            <v>0.29260061367785895</v>
          </cell>
          <cell r="H48">
            <v>0.16545656303641798</v>
          </cell>
          <cell r="I48">
            <v>0.15247246321706664</v>
          </cell>
          <cell r="J48">
            <v>4.662683938728085E-2</v>
          </cell>
          <cell r="K48">
            <v>-0.44963398119183073</v>
          </cell>
        </row>
        <row r="49">
          <cell r="A49" t="str">
            <v>Real capital stock</v>
          </cell>
          <cell r="D49">
            <v>6.3335288746910328</v>
          </cell>
          <cell r="E49">
            <v>-2.3309199734416364E-2</v>
          </cell>
          <cell r="F49">
            <v>-3.4394583742433538E-2</v>
          </cell>
          <cell r="G49">
            <v>2.0085827456897132E-3</v>
          </cell>
          <cell r="H49">
            <v>2.5881027972487258E-2</v>
          </cell>
          <cell r="I49">
            <v>4.6555194709829051E-2</v>
          </cell>
          <cell r="J49">
            <v>4.6555194709829051E-2</v>
          </cell>
          <cell r="K49">
            <v>-0.11180711527309095</v>
          </cell>
        </row>
        <row r="50">
          <cell r="A50" t="str">
            <v>Total factor productivity</v>
          </cell>
          <cell r="D50">
            <v>0</v>
          </cell>
          <cell r="E50">
            <v>0</v>
          </cell>
          <cell r="F50">
            <v>5.0000000000000001E-3</v>
          </cell>
          <cell r="G50">
            <v>0.01</v>
          </cell>
          <cell r="H50">
            <v>0.02</v>
          </cell>
          <cell r="I50">
            <v>0.02</v>
          </cell>
          <cell r="J50">
            <v>0.02</v>
          </cell>
          <cell r="K50">
            <v>0.02</v>
          </cell>
        </row>
        <row r="51">
          <cell r="A51" t="str">
            <v>Implicit GDP deflator</v>
          </cell>
          <cell r="D51">
            <v>0.13100000000000001</v>
          </cell>
          <cell r="E51">
            <v>7.4999999999999997E-2</v>
          </cell>
          <cell r="F51">
            <v>0.17647897498474263</v>
          </cell>
          <cell r="G51">
            <v>7.1006707929520019E-2</v>
          </cell>
          <cell r="H51">
            <v>6.6506989607993061E-2</v>
          </cell>
          <cell r="I51">
            <v>5.286036688452822E-2</v>
          </cell>
          <cell r="J51">
            <v>6.9984947802870678E-2</v>
          </cell>
          <cell r="K51">
            <v>-0.2213858192324939</v>
          </cell>
        </row>
        <row r="52">
          <cell r="A52" t="str">
            <v>Consumer prices</v>
          </cell>
          <cell r="D52">
            <v>0.11772832449446669</v>
          </cell>
          <cell r="E52">
            <v>7.6957651751719869E-2</v>
          </cell>
          <cell r="F52">
            <v>0.15</v>
          </cell>
          <cell r="G52">
            <v>6.0000000000000053E-2</v>
          </cell>
          <cell r="H52">
            <v>0.05</v>
          </cell>
          <cell r="I52">
            <v>0.05</v>
          </cell>
          <cell r="J52">
            <v>7.0000000000000062E-2</v>
          </cell>
          <cell r="K52">
            <v>7.0000000000000062E-2</v>
          </cell>
        </row>
        <row r="53">
          <cell r="A53" t="str">
            <v>Exchange rate (local currency/US$)</v>
          </cell>
          <cell r="D53">
            <v>-0.98447871270533016</v>
          </cell>
          <cell r="E53">
            <v>0.16047516198704104</v>
          </cell>
          <cell r="F53">
            <v>0.14877888699143105</v>
          </cell>
          <cell r="G53">
            <v>9.1783196286335578E-2</v>
          </cell>
          <cell r="H53">
            <v>8.2809503058403067E-2</v>
          </cell>
          <cell r="I53">
            <v>8.5087892051904035E-2</v>
          </cell>
          <cell r="J53">
            <v>8.048666808423377E-2</v>
          </cell>
          <cell r="K53">
            <v>-0.28867409368298846</v>
          </cell>
        </row>
        <row r="54">
          <cell r="A54" t="str">
            <v>Exchange rate (local currency/US$, EOP)</v>
          </cell>
          <cell r="D54" t="e">
            <v>#N/A</v>
          </cell>
          <cell r="E54">
            <v>0.78596566523605116</v>
          </cell>
          <cell r="F54">
            <v>-0.51671618008676168</v>
          </cell>
          <cell r="G54">
            <v>1.3508764067363326</v>
          </cell>
          <cell r="H54">
            <v>-0.4565922706989658</v>
          </cell>
          <cell r="I54">
            <v>1.0819087570175396</v>
          </cell>
          <cell r="J54">
            <v>-0.40052484865865345</v>
          </cell>
          <cell r="K54">
            <v>-0.39989740367883397</v>
          </cell>
        </row>
        <row r="57">
          <cell r="A57" t="str">
            <v>1/   Defined as the difference between reserve money and the NFA of the central bank evaluated for a constant exchange rate.</v>
          </cell>
        </row>
        <row r="58">
          <cell r="A58" t="str">
            <v>2/   Targets computed for a constant exchange rate.</v>
          </cell>
        </row>
      </sheetData>
      <sheetData sheetId="20" refreshError="1">
        <row r="1">
          <cell r="A1" t="str">
            <v>Table 8. Moldova: Summary of Medium-Term Program - Output From Simulation Model</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1.3252842981580804</v>
          </cell>
          <cell r="E11">
            <v>-8.5320419381699537</v>
          </cell>
          <cell r="F11">
            <v>1.0689656543008796</v>
          </cell>
          <cell r="G11">
            <v>0.12322478942179416</v>
          </cell>
          <cell r="H11">
            <v>4.8232590968051436</v>
          </cell>
          <cell r="I11">
            <v>4.8378764512334582</v>
          </cell>
          <cell r="J11">
            <v>5.0874393209790147</v>
          </cell>
          <cell r="K11">
            <v>-14.420816752483411</v>
          </cell>
        </row>
        <row r="12">
          <cell r="A12" t="str">
            <v xml:space="preserve">    Main components:</v>
          </cell>
        </row>
        <row r="13">
          <cell r="A13" t="str">
            <v xml:space="preserve">      Private consumption</v>
          </cell>
          <cell r="E13">
            <v>9.5</v>
          </cell>
          <cell r="F13">
            <v>1.1443425144159303</v>
          </cell>
          <cell r="G13">
            <v>-9.4915459658911026</v>
          </cell>
          <cell r="H13">
            <v>1.5714253856900173</v>
          </cell>
          <cell r="I13">
            <v>-3.0649414531486063</v>
          </cell>
          <cell r="J13">
            <v>4.2592116533672453</v>
          </cell>
          <cell r="K13">
            <v>6.3517636418587431</v>
          </cell>
        </row>
        <row r="14">
          <cell r="A14" t="str">
            <v xml:space="preserve">      Public consumption</v>
          </cell>
          <cell r="E14">
            <v>-34.64656407946778</v>
          </cell>
          <cell r="F14">
            <v>3.3960983615413332</v>
          </cell>
          <cell r="G14">
            <v>1.1628729896114409</v>
          </cell>
          <cell r="H14">
            <v>6.4711795240194103</v>
          </cell>
          <cell r="I14">
            <v>5.1234714893723332</v>
          </cell>
          <cell r="J14">
            <v>5.0859610061635419</v>
          </cell>
        </row>
        <row r="15">
          <cell r="A15" t="str">
            <v xml:space="preserve">      Total investments (excluding stocks)</v>
          </cell>
          <cell r="E15">
            <v>-4.3452755475082423</v>
          </cell>
          <cell r="F15">
            <v>-11.442551749302964</v>
          </cell>
          <cell r="G15">
            <v>26.966638388163176</v>
          </cell>
          <cell r="H15">
            <v>15.937071701672201</v>
          </cell>
          <cell r="I15">
            <v>14.646956256017374</v>
          </cell>
          <cell r="J15">
            <v>4.6555194709831493</v>
          </cell>
        </row>
        <row r="16">
          <cell r="A16" t="str">
            <v xml:space="preserve">      Export of goods and services</v>
          </cell>
          <cell r="E16">
            <v>-30.985586431159341</v>
          </cell>
          <cell r="F16">
            <v>1.818272644943808</v>
          </cell>
          <cell r="G16">
            <v>8.3066543500100778</v>
          </cell>
          <cell r="H16">
            <v>3.0699143474273827</v>
          </cell>
          <cell r="I16">
            <v>4.7225460076768311</v>
          </cell>
          <cell r="J16">
            <v>3.1860332679558789</v>
          </cell>
        </row>
        <row r="17">
          <cell r="A17" t="str">
            <v xml:space="preserve">      Import of goods and services</v>
          </cell>
          <cell r="E17">
            <v>-22.741140487189547</v>
          </cell>
          <cell r="F17">
            <v>-2.4569041512673251</v>
          </cell>
          <cell r="G17">
            <v>3.7360678598078234</v>
          </cell>
          <cell r="H17">
            <v>5.1001513801897991</v>
          </cell>
          <cell r="I17">
            <v>1.3450378066913515</v>
          </cell>
          <cell r="J17">
            <v>2.4777713818844083</v>
          </cell>
        </row>
        <row r="18">
          <cell r="A18" t="str">
            <v xml:space="preserve">  Long-term real GDP growth</v>
          </cell>
          <cell r="E18" t="str">
            <v>…</v>
          </cell>
          <cell r="F18">
            <v>0</v>
          </cell>
          <cell r="G18">
            <v>2</v>
          </cell>
          <cell r="H18">
            <v>4</v>
          </cell>
          <cell r="I18">
            <v>4.833333333333333</v>
          </cell>
          <cell r="J18">
            <v>4.833333333333333</v>
          </cell>
          <cell r="K18">
            <v>4.833333333333333</v>
          </cell>
        </row>
        <row r="19">
          <cell r="A19" t="str">
            <v xml:space="preserve">  Total factor productivity</v>
          </cell>
          <cell r="E19">
            <v>0</v>
          </cell>
          <cell r="F19">
            <v>0.5</v>
          </cell>
          <cell r="G19">
            <v>1</v>
          </cell>
          <cell r="H19">
            <v>2</v>
          </cell>
          <cell r="I19">
            <v>2</v>
          </cell>
          <cell r="J19">
            <v>2</v>
          </cell>
        </row>
        <row r="21">
          <cell r="A21" t="str">
            <v>Key prices</v>
          </cell>
        </row>
        <row r="23">
          <cell r="A23" t="str">
            <v xml:space="preserve">  Consumer prices (average)</v>
          </cell>
          <cell r="D23">
            <v>11.772832449446668</v>
          </cell>
          <cell r="E23">
            <v>7.6957651751719869</v>
          </cell>
          <cell r="F23">
            <v>15</v>
          </cell>
          <cell r="G23">
            <v>6.0000000000000053</v>
          </cell>
          <cell r="H23">
            <v>5</v>
          </cell>
          <cell r="I23">
            <v>5</v>
          </cell>
          <cell r="J23">
            <v>7.0000000000000062</v>
          </cell>
          <cell r="K23">
            <v>7.0000000000000062</v>
          </cell>
        </row>
        <row r="24">
          <cell r="A24" t="str">
            <v xml:space="preserve">  Consumer prices (end-of period)</v>
          </cell>
          <cell r="E24">
            <v>2.7000000000000135</v>
          </cell>
          <cell r="F24">
            <v>16.892964946445943</v>
          </cell>
          <cell r="G24">
            <v>5.4854368932038877</v>
          </cell>
          <cell r="H24">
            <v>5</v>
          </cell>
          <cell r="I24">
            <v>6.0243902439024444</v>
          </cell>
          <cell r="J24">
            <v>7.0000000000000062</v>
          </cell>
        </row>
        <row r="25">
          <cell r="A25" t="str">
            <v xml:space="preserve">  GDP deflator</v>
          </cell>
          <cell r="D25">
            <v>13.1</v>
          </cell>
          <cell r="E25">
            <v>7.5</v>
          </cell>
          <cell r="F25">
            <v>17.647897498474265</v>
          </cell>
          <cell r="G25">
            <v>7.1006707929520019</v>
          </cell>
          <cell r="H25">
            <v>6.6506989607993061</v>
          </cell>
          <cell r="I25">
            <v>5.286036688452822</v>
          </cell>
          <cell r="J25">
            <v>6.9984947802870678</v>
          </cell>
          <cell r="K25">
            <v>-22.13858192324939</v>
          </cell>
        </row>
        <row r="26">
          <cell r="A26" t="str">
            <v xml:space="preserve">  Terms of trade</v>
          </cell>
          <cell r="E26">
            <v>1.1066628451556371</v>
          </cell>
          <cell r="F26">
            <v>5.2342016421380366</v>
          </cell>
          <cell r="G26">
            <v>2.1878040596602144</v>
          </cell>
          <cell r="H26">
            <v>3.1732441712705173</v>
          </cell>
          <cell r="I26">
            <v>0</v>
          </cell>
          <cell r="J26">
            <v>0</v>
          </cell>
        </row>
        <row r="28">
          <cell r="A28" t="str">
            <v>Saving-investment balance (domestic)</v>
          </cell>
          <cell r="B28" t="str">
            <v>(In percent of GDP)</v>
          </cell>
        </row>
        <row r="30">
          <cell r="A30" t="str">
            <v xml:space="preserve">  Foreign saving</v>
          </cell>
          <cell r="E30">
            <v>26.052716724716227</v>
          </cell>
          <cell r="F30">
            <v>20.515206846649711</v>
          </cell>
          <cell r="G30">
            <v>18.915516738591961</v>
          </cell>
          <cell r="H30">
            <v>18.230156620543411</v>
          </cell>
          <cell r="I30">
            <v>16.263645950840317</v>
          </cell>
          <cell r="J30">
            <v>15.654334984093831</v>
          </cell>
          <cell r="K30">
            <v>17.693621272163881</v>
          </cell>
        </row>
        <row r="32">
          <cell r="A32" t="str">
            <v xml:space="preserve">  Domestic saving</v>
          </cell>
          <cell r="E32">
            <v>4.2105710122752278</v>
          </cell>
          <cell r="F32">
            <v>5.8861718222667214</v>
          </cell>
          <cell r="G32">
            <v>13.813000522379987</v>
          </cell>
          <cell r="H32">
            <v>16.911854216557821</v>
          </cell>
          <cell r="I32">
            <v>21.91563613454284</v>
          </cell>
          <cell r="J32">
            <v>22.381660557276518</v>
          </cell>
          <cell r="K32">
            <v>-15.90887941003467</v>
          </cell>
        </row>
        <row r="33">
          <cell r="A33" t="str">
            <v xml:space="preserve">    Public</v>
          </cell>
          <cell r="E33">
            <v>-2.5835985079746222</v>
          </cell>
          <cell r="F33">
            <v>-0.99337371646789718</v>
          </cell>
          <cell r="G33">
            <v>9.8613670918645244</v>
          </cell>
          <cell r="H33">
            <v>11.567086720385319</v>
          </cell>
          <cell r="I33">
            <v>17.162685666374607</v>
          </cell>
          <cell r="J33">
            <v>16.588175611542287</v>
          </cell>
          <cell r="K33">
            <v>-6.9828587273664739</v>
          </cell>
        </row>
        <row r="34">
          <cell r="A34" t="str">
            <v xml:space="preserve">    Private</v>
          </cell>
          <cell r="E34">
            <v>6.7941695202498504</v>
          </cell>
          <cell r="F34">
            <v>6.8795455387346189</v>
          </cell>
          <cell r="G34">
            <v>3.9516334305154626</v>
          </cell>
          <cell r="H34">
            <v>5.3447674961725014</v>
          </cell>
          <cell r="I34">
            <v>4.7529504681682333</v>
          </cell>
          <cell r="J34">
            <v>5.7934849457342317</v>
          </cell>
          <cell r="K34">
            <v>-8.9260206826681951</v>
          </cell>
        </row>
        <row r="36">
          <cell r="A36" t="str">
            <v xml:space="preserve">  Investment</v>
          </cell>
          <cell r="E36">
            <v>30.263287736991455</v>
          </cell>
          <cell r="F36">
            <v>26.401378668916433</v>
          </cell>
          <cell r="G36">
            <v>32.728517260971948</v>
          </cell>
          <cell r="H36">
            <v>35.142010837101232</v>
          </cell>
          <cell r="I36">
            <v>38.179282085383157</v>
          </cell>
          <cell r="J36">
            <v>38.035995541370347</v>
          </cell>
          <cell r="K36">
            <v>1.7847418621292104</v>
          </cell>
        </row>
        <row r="37">
          <cell r="A37" t="str">
            <v xml:space="preserve">    Public</v>
          </cell>
          <cell r="E37">
            <v>1.6335982783886229</v>
          </cell>
          <cell r="F37">
            <v>1.6335982784678116</v>
          </cell>
          <cell r="G37">
            <v>1.6335982784310605</v>
          </cell>
          <cell r="H37">
            <v>1.633598278388622</v>
          </cell>
          <cell r="I37">
            <v>1.6335982783907219</v>
          </cell>
          <cell r="J37">
            <v>1.6335982783874967</v>
          </cell>
          <cell r="K37">
            <v>1.6335982739530703</v>
          </cell>
        </row>
        <row r="38">
          <cell r="A38" t="str">
            <v xml:space="preserve">    Private</v>
          </cell>
          <cell r="E38">
            <v>28.629689458602833</v>
          </cell>
          <cell r="F38">
            <v>24.767780390448621</v>
          </cell>
          <cell r="G38">
            <v>31.094918982540889</v>
          </cell>
          <cell r="H38">
            <v>33.508412558712607</v>
          </cell>
          <cell r="I38">
            <v>36.545683806992436</v>
          </cell>
          <cell r="J38">
            <v>36.402397262982852</v>
          </cell>
          <cell r="K38">
            <v>0.15114358817614007</v>
          </cell>
        </row>
        <row r="40">
          <cell r="A40" t="str">
            <v>Saving-investment balance</v>
          </cell>
          <cell r="B40" t="str">
            <v>(In percent of GDP)</v>
          </cell>
        </row>
        <row r="42">
          <cell r="A42" t="str">
            <v xml:space="preserve">  Foreign saving 1/</v>
          </cell>
          <cell r="E42">
            <v>17.194371726782318</v>
          </cell>
          <cell r="F42">
            <v>12.896240560657997</v>
          </cell>
          <cell r="G42">
            <v>10.074424860808316</v>
          </cell>
          <cell r="H42">
            <v>10.063200862520318</v>
          </cell>
          <cell r="I42">
            <v>8.5791218986483635</v>
          </cell>
          <cell r="J42">
            <v>8.6152096669818583</v>
          </cell>
        </row>
        <row r="44">
          <cell r="A44" t="str">
            <v xml:space="preserve">  National saving</v>
          </cell>
          <cell r="E44">
            <v>13.068916010209133</v>
          </cell>
          <cell r="F44">
            <v>13.505138108258436</v>
          </cell>
          <cell r="G44">
            <v>22.654092400163634</v>
          </cell>
          <cell r="H44">
            <v>25.078809974580913</v>
          </cell>
          <cell r="I44">
            <v>29.600160186734794</v>
          </cell>
          <cell r="J44">
            <v>29.420785874388482</v>
          </cell>
          <cell r="K44">
            <v>0</v>
          </cell>
        </row>
        <row r="45">
          <cell r="A45" t="str">
            <v xml:space="preserve">    Public</v>
          </cell>
          <cell r="E45">
            <v>-1.5501591047847736</v>
          </cell>
          <cell r="F45">
            <v>2.8763904716558718E-2</v>
          </cell>
          <cell r="G45">
            <v>10.966562626821826</v>
          </cell>
          <cell r="H45">
            <v>12.54683868559</v>
          </cell>
          <cell r="I45">
            <v>18.069021980225543</v>
          </cell>
          <cell r="J45">
            <v>17.407756813160429</v>
          </cell>
        </row>
        <row r="46">
          <cell r="A46" t="str">
            <v xml:space="preserve">    Private</v>
          </cell>
          <cell r="E46">
            <v>14.619075114993906</v>
          </cell>
          <cell r="F46">
            <v>13.476374203541877</v>
          </cell>
          <cell r="G46">
            <v>11.687529773341808</v>
          </cell>
          <cell r="H46">
            <v>12.531971288990913</v>
          </cell>
          <cell r="I46">
            <v>11.531138206509251</v>
          </cell>
          <cell r="J46">
            <v>12.013029061228053</v>
          </cell>
        </row>
        <row r="48">
          <cell r="A48" t="str">
            <v xml:space="preserve">  Fixed investment</v>
          </cell>
          <cell r="E48">
            <v>25.739477119915264</v>
          </cell>
          <cell r="F48">
            <v>22.025029252501287</v>
          </cell>
          <cell r="G48">
            <v>28.43679452461528</v>
          </cell>
          <cell r="H48">
            <v>31.11679459231889</v>
          </cell>
          <cell r="I48">
            <v>34.364180615518272</v>
          </cell>
          <cell r="J48">
            <v>34.411379566101168</v>
          </cell>
          <cell r="K48">
            <v>0</v>
          </cell>
        </row>
        <row r="49">
          <cell r="A49" t="str">
            <v xml:space="preserve">    Public</v>
          </cell>
          <cell r="E49">
            <v>1.6335982783886229</v>
          </cell>
          <cell r="F49">
            <v>1.6335982784678116</v>
          </cell>
          <cell r="G49">
            <v>1.6335982784310605</v>
          </cell>
          <cell r="H49">
            <v>1.633598278388622</v>
          </cell>
          <cell r="I49">
            <v>1.6335982783907219</v>
          </cell>
          <cell r="J49">
            <v>1.6335982783874967</v>
          </cell>
        </row>
        <row r="50">
          <cell r="A50" t="str">
            <v xml:space="preserve">    Private</v>
          </cell>
          <cell r="E50">
            <v>24.105878841526643</v>
          </cell>
          <cell r="F50">
            <v>20.391430974033476</v>
          </cell>
          <cell r="G50">
            <v>26.803196246184218</v>
          </cell>
          <cell r="H50">
            <v>29.483196313930268</v>
          </cell>
          <cell r="I50">
            <v>32.730582337127551</v>
          </cell>
          <cell r="J50">
            <v>32.777781287713672</v>
          </cell>
        </row>
        <row r="52">
          <cell r="A52" t="str">
            <v xml:space="preserve">  Changes in stocks</v>
          </cell>
          <cell r="E52">
            <v>4.5238106170761876</v>
          </cell>
          <cell r="F52">
            <v>4.3763494164151462</v>
          </cell>
          <cell r="G52">
            <v>4.2917227363566708</v>
          </cell>
          <cell r="H52">
            <v>4.0252162447823405</v>
          </cell>
          <cell r="I52">
            <v>3.8151014698648829</v>
          </cell>
          <cell r="J52">
            <v>3.6246159752691751</v>
          </cell>
        </row>
        <row r="54">
          <cell r="A54" t="str">
            <v>Monetary indicators</v>
          </cell>
          <cell r="B54" t="str">
            <v>(In percent change unless otherwise indicated)</v>
          </cell>
        </row>
        <row r="56">
          <cell r="A56" t="str">
            <v xml:space="preserve">  Reserve money</v>
          </cell>
          <cell r="E56">
            <v>-5.4986950286381342</v>
          </cell>
          <cell r="F56">
            <v>20.228956826709577</v>
          </cell>
          <cell r="G56">
            <v>11.287171328541135</v>
          </cell>
          <cell r="H56">
            <v>12.494066934757431</v>
          </cell>
          <cell r="I56">
            <v>11.59751568174816</v>
          </cell>
          <cell r="J56">
            <v>13.393110718008149</v>
          </cell>
          <cell r="K56">
            <v>-37.274500573802868</v>
          </cell>
        </row>
        <row r="57">
          <cell r="A57" t="str">
            <v xml:space="preserve">    Sources: 2/ 3/</v>
          </cell>
        </row>
        <row r="58">
          <cell r="A58" t="str">
            <v xml:space="preserve">      Net foreign assets</v>
          </cell>
          <cell r="E58">
            <v>-112.40870021094325</v>
          </cell>
          <cell r="F58">
            <v>-6.3753891732876937</v>
          </cell>
          <cell r="G58">
            <v>19.827410631492263</v>
          </cell>
          <cell r="H58">
            <v>16.095632138703859</v>
          </cell>
          <cell r="I58">
            <v>12.20456871316474</v>
          </cell>
          <cell r="J58">
            <v>13.440600125690025</v>
          </cell>
          <cell r="K58">
            <v>-29.169088580086616</v>
          </cell>
        </row>
        <row r="59">
          <cell r="A59" t="str">
            <v xml:space="preserve">      Net credit to government 4/</v>
          </cell>
          <cell r="E59">
            <v>70.299208109528507</v>
          </cell>
          <cell r="F59">
            <v>0</v>
          </cell>
          <cell r="G59">
            <v>0</v>
          </cell>
          <cell r="H59">
            <v>0</v>
          </cell>
          <cell r="I59">
            <v>0</v>
          </cell>
          <cell r="J59">
            <v>0</v>
          </cell>
          <cell r="K59">
            <v>0</v>
          </cell>
        </row>
        <row r="60">
          <cell r="A60" t="str">
            <v xml:space="preserve">      Claims on banks and other private sector</v>
          </cell>
          <cell r="E60">
            <v>-3.9015526041527493</v>
          </cell>
          <cell r="F60">
            <v>26.604345999997275</v>
          </cell>
          <cell r="G60">
            <v>-8.540239302951127</v>
          </cell>
          <cell r="H60">
            <v>-3.6015652039464254</v>
          </cell>
          <cell r="I60">
            <v>-0.60705303141657985</v>
          </cell>
          <cell r="J60">
            <v>-4.7489407681886885E-2</v>
          </cell>
          <cell r="K60">
            <v>7.49705227393145</v>
          </cell>
        </row>
        <row r="61">
          <cell r="A61" t="str">
            <v xml:space="preserve">      Other domestic assets</v>
          </cell>
          <cell r="E61">
            <v>40.512349676929361</v>
          </cell>
          <cell r="F61">
            <v>0</v>
          </cell>
          <cell r="G61">
            <v>0</v>
          </cell>
          <cell r="H61">
            <v>0</v>
          </cell>
          <cell r="I61">
            <v>0</v>
          </cell>
          <cell r="J61">
            <v>0</v>
          </cell>
          <cell r="K61">
            <v>-15.602464267648216</v>
          </cell>
        </row>
        <row r="62">
          <cell r="A62" t="str">
            <v xml:space="preserve">  Ruble broad money</v>
          </cell>
          <cell r="E62">
            <v>-21.94631258262919</v>
          </cell>
          <cell r="F62">
            <v>20.228956826709577</v>
          </cell>
          <cell r="G62">
            <v>11.287171328541113</v>
          </cell>
          <cell r="H62">
            <v>12.494066934757541</v>
          </cell>
          <cell r="I62">
            <v>11.597515681748071</v>
          </cell>
          <cell r="J62">
            <v>13.393110718008217</v>
          </cell>
          <cell r="K62">
            <v>-37.274500573802904</v>
          </cell>
        </row>
        <row r="63">
          <cell r="A63" t="str">
            <v xml:space="preserve">  Velocity (average)</v>
          </cell>
          <cell r="E63">
            <v>25.97490031532379</v>
          </cell>
          <cell r="F63">
            <v>-1.1007695200059509</v>
          </cell>
          <cell r="G63">
            <v>-3.6433004012344172</v>
          </cell>
          <cell r="H63">
            <v>-0.62165806035868743</v>
          </cell>
          <cell r="I63">
            <v>-1.0913062091638892</v>
          </cell>
          <cell r="J63">
            <v>-0.83879208832930985</v>
          </cell>
          <cell r="K63">
            <v>6.2297889447944232</v>
          </cell>
        </row>
        <row r="64">
          <cell r="A64" t="str">
            <v xml:space="preserve">  Money multiplier (end of period)</v>
          </cell>
          <cell r="E64">
            <v>1.2799509850127253</v>
          </cell>
          <cell r="F64">
            <v>1.2799509850127253</v>
          </cell>
          <cell r="G64">
            <v>1.2799509850127251</v>
          </cell>
          <cell r="H64">
            <v>1.2799509850127262</v>
          </cell>
          <cell r="I64">
            <v>1.2799509850127253</v>
          </cell>
        </row>
        <row r="66">
          <cell r="A66" t="str">
            <v>General government finances</v>
          </cell>
          <cell r="B66" t="str">
            <v>(In percent of GDP unless otherwise indicated)</v>
          </cell>
        </row>
        <row r="68">
          <cell r="A68" t="str">
            <v xml:space="preserve">   Total revenue, incl. grants</v>
          </cell>
          <cell r="D68">
            <v>25.838954262904341</v>
          </cell>
          <cell r="E68">
            <v>29.987837934973925</v>
          </cell>
          <cell r="F68">
            <v>31.406101611066759</v>
          </cell>
          <cell r="G68">
            <v>42.349836443950117</v>
          </cell>
          <cell r="H68">
            <v>43.89859883926691</v>
          </cell>
          <cell r="I68">
            <v>49.412217552165167</v>
          </cell>
          <cell r="J68">
            <v>48.651928226416857</v>
          </cell>
          <cell r="K68">
            <v>23.114710280654108</v>
          </cell>
        </row>
        <row r="69">
          <cell r="A69" t="str">
            <v xml:space="preserve">   Total expenditures</v>
          </cell>
          <cell r="D69">
            <v>32.44649362317142</v>
          </cell>
          <cell r="E69">
            <v>32.789584643816447</v>
          </cell>
          <cell r="F69">
            <v>32.689663518705323</v>
          </cell>
          <cell r="G69">
            <v>32.717268868382469</v>
          </cell>
          <cell r="H69">
            <v>32.717364400149386</v>
          </cell>
          <cell r="I69">
            <v>32.734000868199317</v>
          </cell>
          <cell r="J69">
            <v>32.661842343288505</v>
          </cell>
          <cell r="K69">
            <v>31.377929560837082</v>
          </cell>
        </row>
        <row r="70">
          <cell r="A70" t="str">
            <v xml:space="preserve">   Overall balance, incl. grants</v>
          </cell>
          <cell r="D70">
            <v>-6.6055623936058048</v>
          </cell>
          <cell r="E70">
            <v>-2.804762582587236</v>
          </cell>
          <cell r="F70">
            <v>-1.2835619076385691</v>
          </cell>
          <cell r="G70">
            <v>9.6325675755676485</v>
          </cell>
          <cell r="H70">
            <v>11.181234439117523</v>
          </cell>
          <cell r="I70">
            <v>16.67821668396585</v>
          </cell>
          <cell r="J70">
            <v>15.990085883128351</v>
          </cell>
          <cell r="K70">
            <v>-8.2632192801829749</v>
          </cell>
        </row>
        <row r="71">
          <cell r="A71" t="str">
            <v xml:space="preserve">      Excluding PIP</v>
          </cell>
          <cell r="E71">
            <v>-2.804762582587236</v>
          </cell>
          <cell r="F71">
            <v>-1.2835619076385691</v>
          </cell>
          <cell r="G71">
            <v>10.132567575567649</v>
          </cell>
          <cell r="H71">
            <v>12.181234439117523</v>
          </cell>
          <cell r="I71">
            <v>18.17821668396585</v>
          </cell>
          <cell r="J71">
            <v>17.490085883128351</v>
          </cell>
        </row>
        <row r="73">
          <cell r="A73" t="str">
            <v>External sector</v>
          </cell>
        </row>
        <row r="75">
          <cell r="A75" t="str">
            <v xml:space="preserve">  Current account</v>
          </cell>
          <cell r="E75">
            <v>-17.194371726782318</v>
          </cell>
          <cell r="F75">
            <v>-12.896240560657999</v>
          </cell>
          <cell r="G75">
            <v>-10.074424860808316</v>
          </cell>
          <cell r="H75">
            <v>-10.063200862520318</v>
          </cell>
          <cell r="I75">
            <v>-8.5791218986483635</v>
          </cell>
          <cell r="J75">
            <v>-8.6152096669818565</v>
          </cell>
          <cell r="K75">
            <v>-12.755635870418985</v>
          </cell>
        </row>
        <row r="76">
          <cell r="A76" t="str">
            <v xml:space="preserve">  Trade account</v>
          </cell>
          <cell r="E76">
            <v>-26.05271672471622</v>
          </cell>
          <cell r="F76">
            <v>-20.515206846649718</v>
          </cell>
          <cell r="G76">
            <v>-18.915516738591968</v>
          </cell>
          <cell r="H76">
            <v>-18.230156620543418</v>
          </cell>
          <cell r="I76">
            <v>-16.263645950840321</v>
          </cell>
          <cell r="J76">
            <v>-15.654334984093822</v>
          </cell>
          <cell r="K76">
            <v>-17.693621272163888</v>
          </cell>
        </row>
        <row r="77">
          <cell r="A77" t="str">
            <v xml:space="preserve">  Capital account</v>
          </cell>
          <cell r="E77">
            <v>5.0355857689084873</v>
          </cell>
          <cell r="F77">
            <v>12.472143444175106</v>
          </cell>
          <cell r="G77">
            <v>11.688943591454857</v>
          </cell>
          <cell r="H77">
            <v>11.475936572395389</v>
          </cell>
          <cell r="I77">
            <v>9.7637468209694731</v>
          </cell>
          <cell r="J77">
            <v>10.014225243417316</v>
          </cell>
          <cell r="K77">
            <v>12.402984912743033</v>
          </cell>
        </row>
        <row r="78">
          <cell r="A78" t="str">
            <v xml:space="preserve">  Gross international reserves  (US$ millions)</v>
          </cell>
          <cell r="E78">
            <v>143.82524691803044</v>
          </cell>
          <cell r="F78">
            <v>135.69839921173693</v>
          </cell>
          <cell r="G78">
            <v>166.08558676798299</v>
          </cell>
          <cell r="H78">
            <v>193.53781790526099</v>
          </cell>
          <cell r="I78">
            <v>216.9543007609164</v>
          </cell>
          <cell r="J78">
            <v>245.73308310924725</v>
          </cell>
          <cell r="K78">
            <v>137.02981989159284</v>
          </cell>
        </row>
        <row r="79">
          <cell r="A79" t="str">
            <v xml:space="preserve">    (In months of import)</v>
          </cell>
          <cell r="E79">
            <v>1.3431151463162374</v>
          </cell>
          <cell r="F79">
            <v>1.3</v>
          </cell>
          <cell r="G79">
            <v>1.5</v>
          </cell>
          <cell r="H79">
            <v>1.7</v>
          </cell>
          <cell r="I79">
            <v>1.9</v>
          </cell>
          <cell r="J79">
            <v>2.1</v>
          </cell>
          <cell r="K79">
            <v>1.3130935686530099</v>
          </cell>
        </row>
        <row r="80">
          <cell r="A80" t="str">
            <v xml:space="preserve">  Change in NIR (US$ millions)</v>
          </cell>
          <cell r="D80">
            <v>51</v>
          </cell>
          <cell r="E80">
            <v>-225.10309742467609</v>
          </cell>
          <cell r="F80">
            <v>-8.1268477461866677</v>
          </cell>
          <cell r="G80">
            <v>30.387187512984667</v>
          </cell>
          <cell r="H80">
            <v>27.452231137278048</v>
          </cell>
          <cell r="I80">
            <v>23.416482852355713</v>
          </cell>
          <cell r="J80">
            <v>28.778782356143466</v>
          </cell>
          <cell r="K80">
            <v>-10.745736554674616</v>
          </cell>
        </row>
        <row r="82">
          <cell r="A82" t="str">
            <v>Memorandum items:</v>
          </cell>
        </row>
        <row r="84">
          <cell r="A84" t="str">
            <v xml:space="preserve">  Nominal GDP (Lei billions)</v>
          </cell>
          <cell r="D84">
            <v>10.116508483289456</v>
          </cell>
          <cell r="E84">
            <v>9.947366017077929</v>
          </cell>
          <cell r="F84">
            <v>11.827966604107266</v>
          </cell>
          <cell r="G84">
            <v>12.683441482946799</v>
          </cell>
          <cell r="H84">
            <v>14.179420238690364</v>
          </cell>
          <cell r="I84">
            <v>15.65119373157679</v>
          </cell>
          <cell r="J84">
            <v>17.598511855687381</v>
          </cell>
          <cell r="K84">
            <v>11.726445557618051</v>
          </cell>
        </row>
        <row r="85">
          <cell r="A85" t="str">
            <v xml:space="preserve">  Nominal GDP (US$ millions)</v>
          </cell>
          <cell r="D85">
            <v>2184.991033107874</v>
          </cell>
          <cell r="E85">
            <v>1851.3616261079337</v>
          </cell>
          <cell r="F85">
            <v>1916.2704555937476</v>
          </cell>
          <cell r="G85">
            <v>1882.1204694736477</v>
          </cell>
          <cell r="H85">
            <v>1943.1965190223502</v>
          </cell>
          <cell r="I85">
            <v>1976.7001699132179</v>
          </cell>
          <cell r="J85">
            <v>2057.0737625001061</v>
          </cell>
          <cell r="K85">
            <v>1926.9555004815588</v>
          </cell>
        </row>
        <row r="86">
          <cell r="A86" t="str">
            <v xml:space="preserve">  Average exchange rate (TR/US$)</v>
          </cell>
          <cell r="D86">
            <v>4.63</v>
          </cell>
          <cell r="E86">
            <v>5.3730000000000002</v>
          </cell>
          <cell r="F86">
            <v>6.1723889598049588</v>
          </cell>
          <cell r="G86">
            <v>6.7389105472583486</v>
          </cell>
          <cell r="H86">
            <v>7.2969563808318432</v>
          </cell>
          <cell r="I86">
            <v>7.9178390176715148</v>
          </cell>
          <cell r="J86">
            <v>8.5551194986312371</v>
          </cell>
          <cell r="K86">
            <v>6.0854781310142014</v>
          </cell>
        </row>
        <row r="89">
          <cell r="A89" t="str">
            <v>Sources: The Central Bank of Tajikistan, the Ministry of Finance, and Fund staff estimates.</v>
          </cell>
        </row>
        <row r="90">
          <cell r="A90" t="str">
            <v xml:space="preserve">  1/  Current account deficit, including grants.</v>
          </cell>
        </row>
        <row r="91">
          <cell r="A91" t="str">
            <v xml:space="preserve">  2/  Nominal changes in percent of reserve money in the beginning of the corresponding period.</v>
          </cell>
        </row>
        <row r="92">
          <cell r="A92" t="str">
            <v xml:space="preserve">  3/  Sources of monetary expansion have from 1999 been calculated for a constant exchange rate.</v>
          </cell>
        </row>
        <row r="93">
          <cell r="A93" t="str">
            <v xml:space="preserve">  4/  Include international organization counterpart funds.</v>
          </cell>
        </row>
      </sheetData>
      <sheetData sheetId="21" refreshError="1">
        <row r="1">
          <cell r="A1" t="str">
            <v>Tajikistan: Simulation Sheet - MODEL 1</v>
          </cell>
        </row>
        <row r="3">
          <cell r="R3" t="str">
            <v>User Specified Adjustments for Endogenous Variales</v>
          </cell>
        </row>
        <row r="4">
          <cell r="B4" t="str">
            <v>Act.</v>
          </cell>
          <cell r="C4" t="str">
            <v>Act.</v>
          </cell>
          <cell r="D4" t="str">
            <v>Act.</v>
          </cell>
        </row>
        <row r="5">
          <cell r="A5">
            <v>36504.662003472222</v>
          </cell>
          <cell r="B5" t="str">
            <v>1996</v>
          </cell>
          <cell r="C5" t="str">
            <v>1997</v>
          </cell>
          <cell r="D5" t="str">
            <v>1998</v>
          </cell>
          <cell r="E5" t="str">
            <v>1999</v>
          </cell>
          <cell r="F5" t="str">
            <v>2000</v>
          </cell>
          <cell r="G5" t="str">
            <v>2001</v>
          </cell>
          <cell r="H5" t="str">
            <v>2002</v>
          </cell>
          <cell r="I5" t="str">
            <v>2003</v>
          </cell>
          <cell r="J5">
            <v>2004</v>
          </cell>
          <cell r="S5" t="str">
            <v>1999</v>
          </cell>
          <cell r="T5" t="str">
            <v>2000</v>
          </cell>
          <cell r="U5" t="str">
            <v>2001</v>
          </cell>
          <cell r="V5" t="str">
            <v>2002</v>
          </cell>
        </row>
        <row r="8">
          <cell r="A8" t="str">
            <v>Test of last simulation:</v>
          </cell>
          <cell r="E8">
            <v>2954.5194724888038</v>
          </cell>
          <cell r="F8">
            <v>488.95458196945782</v>
          </cell>
          <cell r="G8">
            <v>699.27602879955759</v>
          </cell>
          <cell r="H8">
            <v>719.06766984415935</v>
          </cell>
          <cell r="I8">
            <v>765.2589335960173</v>
          </cell>
          <cell r="J8">
            <v>722.43294750499126</v>
          </cell>
        </row>
        <row r="10">
          <cell r="A10" t="str">
            <v>Simultaneous equations:</v>
          </cell>
          <cell r="N10" t="str">
            <v>Simultaneous equations using variable names:</v>
          </cell>
        </row>
        <row r="12">
          <cell r="A12" t="str">
            <v>GAP_V</v>
          </cell>
          <cell r="B12" t="e">
            <v>#N/A</v>
          </cell>
          <cell r="C12" t="e">
            <v>#N/A</v>
          </cell>
          <cell r="D12" t="e">
            <v>#N/A</v>
          </cell>
          <cell r="E12">
            <v>0.1572167971376075</v>
          </cell>
          <cell r="F12">
            <v>0.17161634104536461</v>
          </cell>
          <cell r="G12">
            <v>0.18043191452557039</v>
          </cell>
          <cell r="H12">
            <v>0.19970316536637256</v>
          </cell>
          <cell r="I12">
            <v>0.21171832201048346</v>
          </cell>
          <cell r="J12">
            <v>0.21067762699135528</v>
          </cell>
          <cell r="N12" t="str">
            <v>(1)</v>
          </cell>
          <cell r="O12" t="str">
            <v>-(CAB_V-CNIR_V+E*(CFCCB_VE+CFCG_VE+CFCP_VE))</v>
          </cell>
          <cell r="P12" t="str">
            <v>=0</v>
          </cell>
        </row>
        <row r="13">
          <cell r="A13" t="str">
            <v>Q</v>
          </cell>
          <cell r="B13" t="e">
            <v>#N/A</v>
          </cell>
          <cell r="C13" t="e">
            <v>#N/A</v>
          </cell>
          <cell r="D13" t="e">
            <v>#N/A</v>
          </cell>
          <cell r="E13">
            <v>12.681644063780936</v>
          </cell>
          <cell r="F13">
            <v>12.678567415036312</v>
          </cell>
          <cell r="G13">
            <v>12.674777903459614</v>
          </cell>
          <cell r="H13">
            <v>12.670699577599521</v>
          </cell>
          <cell r="I13">
            <v>12.666203563667636</v>
          </cell>
          <cell r="J13">
            <v>12.665647794081792</v>
          </cell>
          <cell r="N13" t="str">
            <v>(2)</v>
          </cell>
          <cell r="O13" t="str">
            <v>((P-P_-1)/P_-1)-((P_-1-P_-2)/P_-2)-beta71*((Q/QL)-1)</v>
          </cell>
          <cell r="P13" t="str">
            <v>=0</v>
          </cell>
          <cell r="R13" t="str">
            <v>Short-term GDP growth (pct.)</v>
          </cell>
          <cell r="S13">
            <v>-3.5</v>
          </cell>
          <cell r="T13">
            <v>-1</v>
          </cell>
          <cell r="U13">
            <v>2</v>
          </cell>
          <cell r="V13">
            <v>5</v>
          </cell>
        </row>
        <row r="14">
          <cell r="A14" t="str">
            <v>Q_L</v>
          </cell>
          <cell r="B14" t="e">
            <v>#N/A</v>
          </cell>
          <cell r="C14" t="e">
            <v>#N/A</v>
          </cell>
          <cell r="D14" t="e">
            <v>#N/A</v>
          </cell>
          <cell r="E14">
            <v>6.3867870495512652E-2</v>
          </cell>
          <cell r="F14">
            <v>-5.9847959921199845E-17</v>
          </cell>
          <cell r="G14">
            <v>2.7755575615628914E-17</v>
          </cell>
          <cell r="H14">
            <v>-1.9081958235744878E-17</v>
          </cell>
          <cell r="I14">
            <v>0</v>
          </cell>
          <cell r="J14">
            <v>0</v>
          </cell>
          <cell r="N14" t="str">
            <v>(3)</v>
          </cell>
          <cell r="O14" t="str">
            <v>LN(1+ZQL)-beta11*LN(K/K_-1)-beta12*lambda-ZQT</v>
          </cell>
          <cell r="P14" t="str">
            <v>=0</v>
          </cell>
        </row>
        <row r="15">
          <cell r="A15" t="str">
            <v>K1</v>
          </cell>
          <cell r="B15" t="e">
            <v>#N/A</v>
          </cell>
          <cell r="C15" t="e">
            <v>#N/A</v>
          </cell>
          <cell r="D15" t="e">
            <v>#N/A</v>
          </cell>
          <cell r="E15">
            <v>-1398.5890970884357</v>
          </cell>
          <cell r="F15">
            <v>0</v>
          </cell>
          <cell r="G15">
            <v>0</v>
          </cell>
          <cell r="H15">
            <v>0</v>
          </cell>
          <cell r="I15">
            <v>0</v>
          </cell>
          <cell r="J15">
            <v>0</v>
          </cell>
          <cell r="N15" t="str">
            <v>(4)</v>
          </cell>
          <cell r="O15" t="str">
            <v>K1-(delta*K1_-1)+I1)</v>
          </cell>
          <cell r="P15" t="str">
            <v>=0</v>
          </cell>
        </row>
        <row r="16">
          <cell r="A16" t="str">
            <v>K2</v>
          </cell>
          <cell r="C16" t="e">
            <v>#N/A</v>
          </cell>
          <cell r="D16" t="e">
            <v>#N/A</v>
          </cell>
          <cell r="E16">
            <v>-2537.3022539771591</v>
          </cell>
          <cell r="F16">
            <v>0</v>
          </cell>
          <cell r="G16">
            <v>0</v>
          </cell>
          <cell r="H16">
            <v>0</v>
          </cell>
          <cell r="I16">
            <v>0</v>
          </cell>
          <cell r="J16">
            <v>0</v>
          </cell>
          <cell r="N16" t="str">
            <v>(4a)</v>
          </cell>
          <cell r="O16" t="str">
            <v>K2-(delta*K2_-1)+I2)</v>
          </cell>
          <cell r="P16" t="str">
            <v>=0</v>
          </cell>
        </row>
        <row r="17">
          <cell r="A17" t="str">
            <v>KG</v>
          </cell>
          <cell r="C17" t="e">
            <v>#N/A</v>
          </cell>
          <cell r="D17" t="e">
            <v>#N/A</v>
          </cell>
          <cell r="E17">
            <v>-422.88592870612092</v>
          </cell>
          <cell r="F17">
            <v>-2.2116739905868599E-3</v>
          </cell>
          <cell r="G17">
            <v>-2.2689889196954027E-3</v>
          </cell>
          <cell r="H17">
            <v>-2.3478685668578692E-3</v>
          </cell>
          <cell r="I17">
            <v>-2.4476888677327224E-3</v>
          </cell>
          <cell r="J17">
            <v>-2.5784802694488462E-3</v>
          </cell>
          <cell r="N17" t="str">
            <v>(4b)</v>
          </cell>
          <cell r="O17" t="str">
            <v>KG-(delta*KG_-1)+IG)</v>
          </cell>
          <cell r="P17" t="str">
            <v>=0</v>
          </cell>
        </row>
        <row r="18">
          <cell r="A18" t="str">
            <v>K</v>
          </cell>
          <cell r="C18" t="e">
            <v>#N/A</v>
          </cell>
          <cell r="D18" t="e">
            <v>#N/A</v>
          </cell>
          <cell r="E18">
            <v>0</v>
          </cell>
          <cell r="F18">
            <v>0</v>
          </cell>
          <cell r="G18">
            <v>0</v>
          </cell>
          <cell r="H18">
            <v>0</v>
          </cell>
          <cell r="I18">
            <v>0</v>
          </cell>
          <cell r="J18">
            <v>0</v>
          </cell>
          <cell r="N18" t="str">
            <v>(4c)</v>
          </cell>
          <cell r="O18" t="str">
            <v>K-(K1+beta01*K2+beta02*KG)</v>
          </cell>
          <cell r="P18" t="str">
            <v>=0</v>
          </cell>
        </row>
        <row r="19">
          <cell r="A19" t="str">
            <v>IT</v>
          </cell>
          <cell r="C19" t="e">
            <v>#N/A</v>
          </cell>
          <cell r="D19" t="e">
            <v>#N/A</v>
          </cell>
          <cell r="E19">
            <v>0</v>
          </cell>
          <cell r="F19">
            <v>0</v>
          </cell>
          <cell r="G19">
            <v>0</v>
          </cell>
          <cell r="H19">
            <v>0</v>
          </cell>
          <cell r="I19">
            <v>0</v>
          </cell>
          <cell r="J19">
            <v>-2.5784802701309673E-3</v>
          </cell>
          <cell r="N19" t="str">
            <v>(4d)</v>
          </cell>
          <cell r="O19" t="str">
            <v>IT-(I1+I2+IG)</v>
          </cell>
          <cell r="P19" t="str">
            <v>=0</v>
          </cell>
        </row>
        <row r="20">
          <cell r="A20" t="str">
            <v>IP</v>
          </cell>
          <cell r="B20" t="e">
            <v>#N/A</v>
          </cell>
          <cell r="C20" t="e">
            <v>#N/A</v>
          </cell>
          <cell r="D20" t="e">
            <v>#N/A</v>
          </cell>
          <cell r="E20">
            <v>0</v>
          </cell>
          <cell r="F20">
            <v>0</v>
          </cell>
          <cell r="G20">
            <v>0</v>
          </cell>
          <cell r="H20">
            <v>0</v>
          </cell>
          <cell r="I20">
            <v>0</v>
          </cell>
          <cell r="J20">
            <v>0</v>
          </cell>
          <cell r="N20" t="str">
            <v>(5)</v>
          </cell>
          <cell r="O20" t="str">
            <v>IP-(IT-IG)</v>
          </cell>
          <cell r="P20" t="str">
            <v>=0</v>
          </cell>
        </row>
        <row r="21">
          <cell r="A21" t="str">
            <v>IG</v>
          </cell>
          <cell r="B21" t="e">
            <v>#N/A</v>
          </cell>
          <cell r="C21" t="e">
            <v>#N/A</v>
          </cell>
          <cell r="D21" t="e">
            <v>#N/A</v>
          </cell>
          <cell r="E21">
            <v>2.2197099279424037E-3</v>
          </cell>
          <cell r="F21">
            <v>2.2116739907858118E-3</v>
          </cell>
          <cell r="G21">
            <v>2.2689889194111856E-3</v>
          </cell>
          <cell r="H21">
            <v>2.3478685669999777E-3</v>
          </cell>
          <cell r="I21">
            <v>2.4476888676474573E-3</v>
          </cell>
          <cell r="J21">
            <v>2.5784802695056896E-3</v>
          </cell>
          <cell r="N21" t="str">
            <v>(6)</v>
          </cell>
          <cell r="O21" t="str">
            <v>IG-(IG_Q*Q*PQ)/PI</v>
          </cell>
          <cell r="P21" t="str">
            <v>=0</v>
          </cell>
        </row>
        <row r="22">
          <cell r="A22" t="str">
            <v>YD</v>
          </cell>
          <cell r="B22" t="e">
            <v>#N/A</v>
          </cell>
          <cell r="C22" t="e">
            <v>#N/A</v>
          </cell>
          <cell r="D22" t="e">
            <v>#N/A</v>
          </cell>
          <cell r="E22">
            <v>-174.66447535032967</v>
          </cell>
          <cell r="F22">
            <v>228.65648852378217</v>
          </cell>
          <cell r="G22">
            <v>485.42691825522161</v>
          </cell>
          <cell r="H22">
            <v>519.65111497774706</v>
          </cell>
          <cell r="I22">
            <v>561.88229637180666</v>
          </cell>
          <cell r="J22">
            <v>527.20568376399751</v>
          </cell>
          <cell r="N22" t="str">
            <v>(7)</v>
          </cell>
          <cell r="O22" t="str">
            <v>YD-(((Q*PQ)+(E*(FS_VE+G_VE)))/PC)</v>
          </cell>
          <cell r="P22" t="str">
            <v>=0</v>
          </cell>
        </row>
        <row r="23">
          <cell r="A23" t="str">
            <v>YDP</v>
          </cell>
          <cell r="B23" t="e">
            <v>#N/A</v>
          </cell>
          <cell r="C23" t="e">
            <v>#N/A</v>
          </cell>
          <cell r="D23" t="e">
            <v>#N/A</v>
          </cell>
          <cell r="E23">
            <v>-185.83204867035874</v>
          </cell>
          <cell r="F23">
            <v>112.10419427886882</v>
          </cell>
          <cell r="G23">
            <v>323.54283644166389</v>
          </cell>
          <cell r="H23">
            <v>364.19060649407766</v>
          </cell>
          <cell r="I23">
            <v>413.36367536929629</v>
          </cell>
          <cell r="J23">
            <v>388.84265782328839</v>
          </cell>
          <cell r="N23" t="str">
            <v>(8)</v>
          </cell>
          <cell r="O23" t="str">
            <v>YDP-(((Q*PQ)+(E*(FS_VE+G_VE))-RVN_V)/PC)</v>
          </cell>
          <cell r="P23" t="str">
            <v>=0</v>
          </cell>
          <cell r="R23" t="str">
            <v>Real private consumption:</v>
          </cell>
        </row>
        <row r="24">
          <cell r="A24" t="str">
            <v>CP</v>
          </cell>
          <cell r="B24" t="e">
            <v>#N/A</v>
          </cell>
          <cell r="C24" t="e">
            <v>#N/A</v>
          </cell>
          <cell r="D24" t="e">
            <v>#N/A</v>
          </cell>
          <cell r="E24">
            <v>6.3103705442792882E-2</v>
          </cell>
          <cell r="F24">
            <v>6.3107939572785814E-3</v>
          </cell>
          <cell r="G24">
            <v>1.2620818026019071E-2</v>
          </cell>
          <cell r="H24">
            <v>1.2620818066880066E-2</v>
          </cell>
          <cell r="I24">
            <v>1.2620818043804868E-2</v>
          </cell>
          <cell r="J24">
            <v>1.2620817989944078E-2</v>
          </cell>
          <cell r="N24" t="str">
            <v>(9)</v>
          </cell>
          <cell r="O24" t="str">
            <v>LN(CP/CP_-1)-(beta21+beta22*LN(CP_-1/CP_-2)+beta23*LN(YDP/YDP_-1)+gamma21*(LN(CP_-1)+gamma22 *LN(YDP_-1))</v>
          </cell>
          <cell r="P24" t="str">
            <v>=0</v>
          </cell>
          <cell r="R24" t="str">
            <v>marginal propensity to consume</v>
          </cell>
          <cell r="S24">
            <v>0</v>
          </cell>
        </row>
        <row r="25">
          <cell r="A25" t="str">
            <v>CG</v>
          </cell>
          <cell r="B25" t="e">
            <v>#N/A</v>
          </cell>
          <cell r="C25" t="e">
            <v>#N/A</v>
          </cell>
          <cell r="D25" t="e">
            <v>#N/A</v>
          </cell>
          <cell r="E25">
            <v>9.3965993303295363</v>
          </cell>
          <cell r="F25">
            <v>94.632938491801269</v>
          </cell>
          <cell r="G25">
            <v>128.36769287031711</v>
          </cell>
          <cell r="H25">
            <v>122.71597674198438</v>
          </cell>
          <cell r="I25">
            <v>117.36306441302577</v>
          </cell>
          <cell r="J25">
            <v>110.71618474009574</v>
          </cell>
          <cell r="N25" t="str">
            <v>(10)</v>
          </cell>
          <cell r="O25" t="str">
            <v>CG-(CG_Q*Q*PQ)/PC</v>
          </cell>
          <cell r="P25" t="str">
            <v>=0</v>
          </cell>
        </row>
        <row r="26">
          <cell r="A26" t="str">
            <v>M</v>
          </cell>
          <cell r="B26" t="e">
            <v>#N/A</v>
          </cell>
          <cell r="C26" t="e">
            <v>#N/A</v>
          </cell>
          <cell r="D26" t="e">
            <v>#N/A</v>
          </cell>
          <cell r="E26">
            <v>3.7093697906396272E-2</v>
          </cell>
          <cell r="F26">
            <v>2.6854982135965599E-2</v>
          </cell>
          <cell r="G26">
            <v>4.2863949573503035E-2</v>
          </cell>
          <cell r="H26">
            <v>4.7565893852906882E-2</v>
          </cell>
          <cell r="I26">
            <v>5.1668862179706565E-2</v>
          </cell>
          <cell r="J26">
            <v>4.5097464035004364E-2</v>
          </cell>
          <cell r="N26" t="str">
            <v>(11)</v>
          </cell>
          <cell r="O26" t="str">
            <v>LN(M-((MP_VE+MAE_VE)/PM))-beta31*LN(PM*E/P)-LN(beta32*(CP+CG)+beta33*(IT))</v>
          </cell>
          <cell r="P26" t="str">
            <v>=0</v>
          </cell>
        </row>
        <row r="27">
          <cell r="A27" t="str">
            <v>X</v>
          </cell>
          <cell r="B27" t="e">
            <v>#N/A</v>
          </cell>
          <cell r="C27" t="e">
            <v>#N/A</v>
          </cell>
          <cell r="D27" t="e">
            <v>#N/A</v>
          </cell>
          <cell r="E27">
            <v>1.3034532217459649E-4</v>
          </cell>
          <cell r="F27">
            <v>-5.1365162123673258E-15</v>
          </cell>
          <cell r="G27">
            <v>-1.7358232906605764E-12</v>
          </cell>
          <cell r="H27">
            <v>9.3680965762565904E-13</v>
          </cell>
          <cell r="I27">
            <v>-6.9274447289657815E-13</v>
          </cell>
          <cell r="J27">
            <v>-3.324059777431998E-13</v>
          </cell>
          <cell r="N27" t="str">
            <v>(12)</v>
          </cell>
          <cell r="O27" t="str">
            <v>LN(X-X_-1)-(beta80+beta81*(LN(PM*E/P)-LN(PM_-1*E_-1/P_-1))+beta82*ZQW</v>
          </cell>
          <cell r="P27" t="str">
            <v>=0</v>
          </cell>
          <cell r="R27" t="str">
            <v>Real export of G&amp;S (pct.)</v>
          </cell>
          <cell r="S27">
            <v>-40</v>
          </cell>
          <cell r="T27">
            <v>-5</v>
          </cell>
        </row>
        <row r="28">
          <cell r="A28" t="str">
            <v>RVN_V</v>
          </cell>
          <cell r="B28" t="e">
            <v>#N/A</v>
          </cell>
          <cell r="C28" t="e">
            <v>#N/A</v>
          </cell>
          <cell r="D28" t="e">
            <v>#N/A</v>
          </cell>
          <cell r="E28">
            <v>-12.67886109364963</v>
          </cell>
          <cell r="F28">
            <v>-149.19991702690595</v>
          </cell>
          <cell r="G28">
            <v>-212.56558165348906</v>
          </cell>
          <cell r="H28">
            <v>-209.28803554529895</v>
          </cell>
          <cell r="I28">
            <v>-206.15891385400118</v>
          </cell>
          <cell r="J28">
            <v>-200.30731789911624</v>
          </cell>
          <cell r="N28" t="str">
            <v>(13)</v>
          </cell>
          <cell r="O28" t="str">
            <v>RVN_V-(((PC*CG)+(PI*IG))-((CFCG_VE+CDCGCBCF_VE)*E)+CDCGB+CDCGCB_V+CB_V)+((E*INTGF_VE)+INTGD_V+NL_V-REST_V)-GAP_V)</v>
          </cell>
          <cell r="P28" t="str">
            <v>=0</v>
          </cell>
        </row>
        <row r="29">
          <cell r="A29" t="str">
            <v>IGAP_V</v>
          </cell>
          <cell r="B29" t="e">
            <v>#N/A</v>
          </cell>
          <cell r="C29" t="e">
            <v>#N/A</v>
          </cell>
          <cell r="D29" t="e">
            <v>#N/A</v>
          </cell>
          <cell r="E29">
            <v>-0.15750000000207365</v>
          </cell>
          <cell r="F29">
            <v>-0.15750000000480213</v>
          </cell>
          <cell r="G29">
            <v>-0.15750000000025466</v>
          </cell>
          <cell r="H29">
            <v>-0.15750000000480213</v>
          </cell>
          <cell r="I29">
            <v>-0.15749999999934516</v>
          </cell>
          <cell r="J29">
            <v>-0.15749999999843567</v>
          </cell>
          <cell r="N29" t="str">
            <v>(14)</v>
          </cell>
          <cell r="O29" t="str">
            <v>Q-CG-CP-IT-IS-X+M</v>
          </cell>
          <cell r="P29" t="str">
            <v>=0</v>
          </cell>
        </row>
        <row r="30">
          <cell r="A30" t="str">
            <v>HM_V</v>
          </cell>
          <cell r="B30" t="e">
            <v>#N/A</v>
          </cell>
          <cell r="C30" t="e">
            <v>#N/A</v>
          </cell>
          <cell r="D30" t="e">
            <v>#N/A</v>
          </cell>
          <cell r="E30">
            <v>0</v>
          </cell>
          <cell r="F30">
            <v>0</v>
          </cell>
          <cell r="G30">
            <v>-3.4106051316484809E-12</v>
          </cell>
          <cell r="H30">
            <v>0</v>
          </cell>
          <cell r="I30">
            <v>0</v>
          </cell>
          <cell r="J30">
            <v>0</v>
          </cell>
          <cell r="N30" t="str">
            <v>(15)</v>
          </cell>
          <cell r="O30" t="str">
            <v>HM_V-(NFACB_V+NDACB_V)</v>
          </cell>
          <cell r="P30" t="str">
            <v>=0</v>
          </cell>
        </row>
        <row r="31">
          <cell r="A31" t="str">
            <v>M1_V</v>
          </cell>
          <cell r="B31" t="e">
            <v>#N/A</v>
          </cell>
          <cell r="C31" t="e">
            <v>#N/A</v>
          </cell>
          <cell r="D31" t="e">
            <v>#N/A</v>
          </cell>
          <cell r="E31">
            <v>0</v>
          </cell>
          <cell r="F31">
            <v>0</v>
          </cell>
          <cell r="G31">
            <v>0</v>
          </cell>
          <cell r="H31">
            <v>0</v>
          </cell>
          <cell r="I31">
            <v>0</v>
          </cell>
          <cell r="J31">
            <v>0</v>
          </cell>
          <cell r="N31" t="str">
            <v>(16)</v>
          </cell>
          <cell r="O31" t="str">
            <v>M1_V-(MU*HM_V)</v>
          </cell>
          <cell r="P31" t="str">
            <v>=0</v>
          </cell>
        </row>
        <row r="32">
          <cell r="A32" t="str">
            <v>MGAP_V</v>
          </cell>
          <cell r="B32" t="e">
            <v>#N/A</v>
          </cell>
          <cell r="C32" t="e">
            <v>#N/A</v>
          </cell>
          <cell r="D32" t="e">
            <v>#N/A</v>
          </cell>
          <cell r="E32">
            <v>-3.0818937677158376E-3</v>
          </cell>
          <cell r="F32">
            <v>-2.9569333340272508E-2</v>
          </cell>
          <cell r="G32">
            <v>-2.5286485531138769E-2</v>
          </cell>
          <cell r="H32">
            <v>-6.3708809848544434E-3</v>
          </cell>
          <cell r="I32">
            <v>-6.9415084958290851E-4</v>
          </cell>
          <cell r="J32">
            <v>-2.0988847598485405E-4</v>
          </cell>
          <cell r="N32" t="str">
            <v>(17)</v>
          </cell>
          <cell r="O32" t="str">
            <v>LN((M1_V/PC)/(M1_V_-1/PC_-1))-(beta41+beta42*LN(YD/YD_-1)+beta43*LN((PC/PC_1)/(PC_-1/PC_-2))+gamma41*(LN(M1_V_-1/PEOP_-1)+gamma42*LN(YD_-1)+gamma43*LN(PC_-1/PC_-2)))</v>
          </cell>
          <cell r="P32" t="str">
            <v>=0</v>
          </cell>
        </row>
        <row r="33">
          <cell r="A33" t="str">
            <v>PC</v>
          </cell>
          <cell r="B33" t="e">
            <v>#N/A</v>
          </cell>
          <cell r="C33" t="e">
            <v>#N/A</v>
          </cell>
          <cell r="D33" t="e">
            <v>#N/A</v>
          </cell>
          <cell r="E33">
            <v>5.9999999999997833E-3</v>
          </cell>
          <cell r="F33">
            <v>6.8415000000000115E-2</v>
          </cell>
          <cell r="G33">
            <v>9.4493775000000335E-2</v>
          </cell>
          <cell r="H33">
            <v>8.9511569625000176E-2</v>
          </cell>
          <cell r="I33">
            <v>8.4106302436876668E-2</v>
          </cell>
          <cell r="J33">
            <v>7.8255705733416558E-2</v>
          </cell>
          <cell r="N33" t="str">
            <v>(18)</v>
          </cell>
          <cell r="O33" t="str">
            <v>PC-(beta51*P+(1-beta51)*PM*E)</v>
          </cell>
          <cell r="P33" t="str">
            <v>=0</v>
          </cell>
        </row>
        <row r="34">
          <cell r="A34" t="str">
            <v>PI</v>
          </cell>
          <cell r="B34" t="e">
            <v>#N/A</v>
          </cell>
          <cell r="C34" t="e">
            <v>#N/A</v>
          </cell>
          <cell r="D34" t="e">
            <v>#N/A</v>
          </cell>
          <cell r="E34">
            <v>0</v>
          </cell>
          <cell r="F34">
            <v>0</v>
          </cell>
          <cell r="G34">
            <v>0</v>
          </cell>
          <cell r="H34">
            <v>0</v>
          </cell>
          <cell r="I34">
            <v>0</v>
          </cell>
          <cell r="J34">
            <v>0</v>
          </cell>
          <cell r="N34" t="str">
            <v>(19)</v>
          </cell>
          <cell r="O34" t="str">
            <v>PI-(beta61*P+(1-beta61)*PM*E)</v>
          </cell>
          <cell r="P34" t="str">
            <v>=0</v>
          </cell>
        </row>
        <row r="35">
          <cell r="A35" t="str">
            <v>PQ</v>
          </cell>
          <cell r="B35" t="e">
            <v>#N/A</v>
          </cell>
          <cell r="C35" t="e">
            <v>#N/A</v>
          </cell>
          <cell r="D35" t="e">
            <v>#N/A</v>
          </cell>
          <cell r="E35">
            <v>-5.7029649768698398E-3</v>
          </cell>
          <cell r="F35">
            <v>-6.3528358506082627E-2</v>
          </cell>
          <cell r="G35">
            <v>-8.6952464149820274E-2</v>
          </cell>
          <cell r="H35">
            <v>-8.2217895599630664E-2</v>
          </cell>
          <cell r="I35">
            <v>-7.7314562965117073E-2</v>
          </cell>
          <cell r="J35">
            <v>-7.1442857780783298E-2</v>
          </cell>
          <cell r="N35" t="str">
            <v>(20)</v>
          </cell>
          <cell r="O35" t="str">
            <v>PQ-(((PC*(CP+CG))+(PI*IT)+(P*IS)+(PX*X*E)-(PM*M*E))/Q)</v>
          </cell>
          <cell r="P35" t="str">
            <v>=0</v>
          </cell>
        </row>
        <row r="36">
          <cell r="A36" t="str">
            <v>CAB_V</v>
          </cell>
          <cell r="B36" t="e">
            <v>#N/A</v>
          </cell>
          <cell r="C36" t="e">
            <v>#N/A</v>
          </cell>
          <cell r="D36" t="e">
            <v>#N/A</v>
          </cell>
          <cell r="E36">
            <v>-301.30255413647092</v>
          </cell>
          <cell r="F36">
            <v>-347.21067841191302</v>
          </cell>
          <cell r="G36">
            <v>-203.97136227341184</v>
          </cell>
          <cell r="H36">
            <v>-107.25905146635614</v>
          </cell>
          <cell r="I36">
            <v>6.6316731682211412</v>
          </cell>
          <cell r="J36">
            <v>6.5990752177949616</v>
          </cell>
          <cell r="N36" t="str">
            <v>(21)</v>
          </cell>
          <cell r="O36" t="str">
            <v>CAB_V-((PX*X*E)-(PM*M*E)+E*(FS_VE+G_VE))</v>
          </cell>
          <cell r="P36" t="str">
            <v>=0</v>
          </cell>
        </row>
        <row r="37">
          <cell r="A37" t="str">
            <v>GOR_VE</v>
          </cell>
          <cell r="B37" t="e">
            <v>#N/A</v>
          </cell>
          <cell r="C37" t="e">
            <v>#N/A</v>
          </cell>
          <cell r="D37" t="e">
            <v>#N/A</v>
          </cell>
          <cell r="E37">
            <v>-7.2208194978884421E-8</v>
          </cell>
          <cell r="F37">
            <v>-5.2386894822120667E-9</v>
          </cell>
          <cell r="G37">
            <v>-1.728062670736108E-8</v>
          </cell>
          <cell r="H37">
            <v>-3.092281986027956E-9</v>
          </cell>
          <cell r="I37">
            <v>-1.5564069144602399E-8</v>
          </cell>
          <cell r="J37">
            <v>-6.7286947569300537E-8</v>
          </cell>
          <cell r="N37" t="str">
            <v>(22)</v>
          </cell>
          <cell r="O37" t="str">
            <v>GOR_VE-(GOR_M*((PM*M)-MAE_VE)/12)</v>
          </cell>
          <cell r="P37" t="str">
            <v>=0</v>
          </cell>
        </row>
        <row r="38">
          <cell r="A38" t="str">
            <v>NIR_VE</v>
          </cell>
          <cell r="B38" t="e">
            <v>#N/A</v>
          </cell>
          <cell r="C38" t="e">
            <v>#N/A</v>
          </cell>
          <cell r="D38" t="e">
            <v>#N/A</v>
          </cell>
          <cell r="E38">
            <v>-0.12353567113984809</v>
          </cell>
          <cell r="F38">
            <v>-0.13803350752527876</v>
          </cell>
          <cell r="G38">
            <v>-0.15754319646543991</v>
          </cell>
          <cell r="H38">
            <v>-0.18215118631678706</v>
          </cell>
          <cell r="I38">
            <v>-0.20169585427993297</v>
          </cell>
          <cell r="J38">
            <v>-2.7523412641244249E-2</v>
          </cell>
          <cell r="N38" t="str">
            <v>(23)</v>
          </cell>
          <cell r="O38" t="str">
            <v>NIR_VE-(GOR_VE+GOL_VE)</v>
          </cell>
          <cell r="P38" t="str">
            <v>=0</v>
          </cell>
        </row>
        <row r="39">
          <cell r="A39" t="str">
            <v>CNIR_V</v>
          </cell>
          <cell r="B39" t="e">
            <v>#N/A</v>
          </cell>
          <cell r="C39" t="e">
            <v>#N/A</v>
          </cell>
          <cell r="D39" t="e">
            <v>#N/A</v>
          </cell>
          <cell r="E39">
            <v>-2.924812208979688E-2</v>
          </cell>
          <cell r="F39">
            <v>1.6688036387620286E-2</v>
          </cell>
          <cell r="G39">
            <v>2.2876852680667525E-2</v>
          </cell>
          <cell r="H39">
            <v>2.9358158861498396E-2</v>
          </cell>
          <cell r="I39">
            <v>2.3766155874881179E-2</v>
          </cell>
          <cell r="J39">
            <v>-0.21075109175126272</v>
          </cell>
          <cell r="N39" t="str">
            <v>(24)</v>
          </cell>
          <cell r="O39" t="str">
            <v>CNIR_V-(E*(NIR_VE-NIR_VE_-1))</v>
          </cell>
          <cell r="P39" t="str">
            <v>=0</v>
          </cell>
        </row>
        <row r="40">
          <cell r="A40" t="str">
            <v>NIR_V</v>
          </cell>
          <cell r="B40" t="e">
            <v>#N/A</v>
          </cell>
          <cell r="C40" t="e">
            <v>#N/A</v>
          </cell>
          <cell r="D40" t="e">
            <v>#N/A</v>
          </cell>
          <cell r="E40">
            <v>0.13014633077591498</v>
          </cell>
          <cell r="F40">
            <v>0.17172023332477693</v>
          </cell>
          <cell r="G40">
            <v>0.17281811084831133</v>
          </cell>
          <cell r="H40">
            <v>0.23414510940938271</v>
          </cell>
          <cell r="I40">
            <v>0.23058195567818984</v>
          </cell>
          <cell r="J40">
            <v>3.4768704436942244E-2</v>
          </cell>
          <cell r="N40" t="str">
            <v>(25)</v>
          </cell>
          <cell r="O40" t="str">
            <v>NIR_V-(EEOP*NIR_VE)</v>
          </cell>
          <cell r="P40" t="str">
            <v>=0</v>
          </cell>
        </row>
        <row r="41">
          <cell r="A41" t="str">
            <v>NFACB_V</v>
          </cell>
          <cell r="B41" t="e">
            <v>#N/A</v>
          </cell>
          <cell r="C41" t="e">
            <v>#N/A</v>
          </cell>
          <cell r="D41" t="e">
            <v>#N/A</v>
          </cell>
          <cell r="E41">
            <v>-0.20202581174567058</v>
          </cell>
          <cell r="F41">
            <v>-0.23851066308509417</v>
          </cell>
          <cell r="G41">
            <v>-0.21026093528632828</v>
          </cell>
          <cell r="H41">
            <v>-0.2463341487556221</v>
          </cell>
          <cell r="I41">
            <v>-0.21904824384894539</v>
          </cell>
          <cell r="J41">
            <v>-0.24404657565855814</v>
          </cell>
          <cell r="N41" t="str">
            <v>(26)</v>
          </cell>
          <cell r="O41" t="str">
            <v>NFACB_V-(NIR_V+(EEOP/EEOP_0*FCCB_VE)</v>
          </cell>
          <cell r="P41" t="str">
            <v>=0</v>
          </cell>
        </row>
        <row r="42">
          <cell r="A42" t="str">
            <v>EEOP</v>
          </cell>
          <cell r="B42" t="e">
            <v>#N/A</v>
          </cell>
          <cell r="C42" t="e">
            <v>#N/A</v>
          </cell>
          <cell r="D42" t="e">
            <v>#N/A</v>
          </cell>
          <cell r="E42">
            <v>2.0200023862204652E-4</v>
          </cell>
          <cell r="F42">
            <v>0</v>
          </cell>
          <cell r="G42">
            <v>0</v>
          </cell>
          <cell r="H42">
            <v>0</v>
          </cell>
          <cell r="I42">
            <v>0</v>
          </cell>
          <cell r="J42">
            <v>0</v>
          </cell>
          <cell r="N42" t="str">
            <v>(27)</v>
          </cell>
          <cell r="O42" t="str">
            <v>EEOP-(2*E-EEOP_-1)</v>
          </cell>
        </row>
        <row r="43">
          <cell r="A43" t="str">
            <v>BALG</v>
          </cell>
          <cell r="C43" t="e">
            <v>#N/A</v>
          </cell>
          <cell r="D43" t="e">
            <v>#N/A</v>
          </cell>
          <cell r="E43">
            <v>12.812068053011217</v>
          </cell>
          <cell r="F43">
            <v>149.30928711790409</v>
          </cell>
          <cell r="G43">
            <v>212.69736918468766</v>
          </cell>
          <cell r="H43">
            <v>209.42841178085177</v>
          </cell>
          <cell r="I43">
            <v>206.30018416398084</v>
          </cell>
          <cell r="J43">
            <v>200.44866658556549</v>
          </cell>
        </row>
        <row r="45">
          <cell r="A45" t="str">
            <v>Endogenous variables:</v>
          </cell>
        </row>
        <row r="46">
          <cell r="C46" t="str">
            <v>Starting values:</v>
          </cell>
        </row>
        <row r="47">
          <cell r="A47" t="str">
            <v>Q</v>
          </cell>
          <cell r="B47">
            <v>10930.073202123307</v>
          </cell>
          <cell r="C47">
            <v>11075.262438076932</v>
          </cell>
          <cell r="D47">
            <v>10121.128308888774</v>
          </cell>
          <cell r="E47">
            <v>9623.5064354433052</v>
          </cell>
          <cell r="F47">
            <v>9771.7515332019211</v>
          </cell>
          <cell r="G47">
            <v>10064.85602007227</v>
          </cell>
          <cell r="H47">
            <v>10461.122881069843</v>
          </cell>
          <cell r="I47">
            <v>10971.317953592556</v>
          </cell>
          <cell r="J47">
            <v>11519.378380285283</v>
          </cell>
          <cell r="M47" t="str">
            <v>Q_1</v>
          </cell>
          <cell r="O47" t="str">
            <v>Q</v>
          </cell>
        </row>
        <row r="48">
          <cell r="A48" t="str">
            <v>K</v>
          </cell>
          <cell r="B48">
            <v>3068.8516296402618</v>
          </cell>
          <cell r="C48">
            <v>23817.719382667347</v>
          </cell>
          <cell r="D48">
            <v>23678.03078575401</v>
          </cell>
          <cell r="E48">
            <v>19002.943275547426</v>
          </cell>
          <cell r="F48">
            <v>17894.046088730141</v>
          </cell>
          <cell r="G48">
            <v>17063.949756930971</v>
          </cell>
          <cell r="H48">
            <v>16474.996433478831</v>
          </cell>
          <cell r="I48">
            <v>16100.501686356532</v>
          </cell>
          <cell r="J48">
            <v>16917.115189575226</v>
          </cell>
          <cell r="M48" t="str">
            <v>K_1</v>
          </cell>
          <cell r="O48" t="str">
            <v>K</v>
          </cell>
        </row>
        <row r="49">
          <cell r="A49" t="str">
            <v>IT</v>
          </cell>
          <cell r="B49" t="e">
            <v>#N/A</v>
          </cell>
          <cell r="C49">
            <v>2999.8024679733558</v>
          </cell>
          <cell r="D49">
            <v>3036.7592212900868</v>
          </cell>
          <cell r="E49">
            <v>1582.8784782797659</v>
          </cell>
          <cell r="F49">
            <v>1450.5431082514326</v>
          </cell>
          <cell r="G49">
            <v>1550.2724441864748</v>
          </cell>
          <cell r="H49">
            <v>1652.8301426865223</v>
          </cell>
          <cell r="I49">
            <v>1763.7394811119543</v>
          </cell>
          <cell r="J49">
            <v>2679.6733151480898</v>
          </cell>
          <cell r="M49" t="str">
            <v>IT_1</v>
          </cell>
          <cell r="O49" t="str">
            <v>IT</v>
          </cell>
        </row>
        <row r="50">
          <cell r="A50" t="str">
            <v>IP</v>
          </cell>
          <cell r="B50" t="e">
            <v>#N/A</v>
          </cell>
          <cell r="C50">
            <v>2734.9776889397785</v>
          </cell>
          <cell r="D50">
            <v>2830.7592212900868</v>
          </cell>
          <cell r="E50">
            <v>1407.7856284885954</v>
          </cell>
          <cell r="F50">
            <v>1276.0841407374514</v>
          </cell>
          <cell r="G50">
            <v>1371.29222707386</v>
          </cell>
          <cell r="H50">
            <v>1467.6280097409353</v>
          </cell>
          <cell r="I50">
            <v>1570.6633001005962</v>
          </cell>
          <cell r="J50">
            <v>2476.2798735978745</v>
          </cell>
          <cell r="M50" t="str">
            <v>IP_1</v>
          </cell>
          <cell r="O50" t="str">
            <v>IP</v>
          </cell>
        </row>
        <row r="51">
          <cell r="A51" t="str">
            <v>IG</v>
          </cell>
          <cell r="B51" t="e">
            <v>#N/A</v>
          </cell>
          <cell r="C51">
            <v>264.82477903357727</v>
          </cell>
          <cell r="D51">
            <v>206</v>
          </cell>
          <cell r="E51">
            <v>175.09284979117132</v>
          </cell>
          <cell r="F51">
            <v>174.4589675139818</v>
          </cell>
          <cell r="G51">
            <v>178.98021711261461</v>
          </cell>
          <cell r="H51">
            <v>185.20213294558752</v>
          </cell>
          <cell r="I51">
            <v>193.07618101135841</v>
          </cell>
          <cell r="J51">
            <v>203.39344155021524</v>
          </cell>
          <cell r="M51" t="str">
            <v>IG_1</v>
          </cell>
          <cell r="O51" t="str">
            <v>IG</v>
          </cell>
        </row>
        <row r="52">
          <cell r="A52" t="str">
            <v>YD</v>
          </cell>
          <cell r="B52" t="e">
            <v>#N/A</v>
          </cell>
          <cell r="C52">
            <v>10759.403843956885</v>
          </cell>
          <cell r="D52">
            <v>10862.779008888774</v>
          </cell>
          <cell r="E52">
            <v>10248.038246626977</v>
          </cell>
          <cell r="F52">
            <v>10352.230372954346</v>
          </cell>
          <cell r="G52">
            <v>10675.40625758947</v>
          </cell>
          <cell r="H52">
            <v>11111.78352278228</v>
          </cell>
          <cell r="I52">
            <v>11671.450740120139</v>
          </cell>
          <cell r="J52">
            <v>12120.550356384014</v>
          </cell>
          <cell r="M52" t="str">
            <v>YD_1</v>
          </cell>
          <cell r="O52" t="str">
            <v>YD</v>
          </cell>
        </row>
        <row r="53">
          <cell r="A53" t="str">
            <v>YDP</v>
          </cell>
          <cell r="B53" t="e">
            <v>#N/A</v>
          </cell>
          <cell r="C53">
            <v>8145.4038439568849</v>
          </cell>
          <cell r="D53">
            <v>8217.7790088887741</v>
          </cell>
          <cell r="E53">
            <v>7692.5252185605041</v>
          </cell>
          <cell r="F53">
            <v>7662.3196078004548</v>
          </cell>
          <cell r="G53">
            <v>7835.1428166539081</v>
          </cell>
          <cell r="H53">
            <v>8146.02482670669</v>
          </cell>
          <cell r="I53">
            <v>8565.5720163134993</v>
          </cell>
          <cell r="J53">
            <v>8917.42902499308</v>
          </cell>
          <cell r="M53" t="str">
            <v>YDP_1</v>
          </cell>
          <cell r="O53" t="str">
            <v>YDP</v>
          </cell>
        </row>
        <row r="54">
          <cell r="A54" t="str">
            <v>CP</v>
          </cell>
          <cell r="B54">
            <v>5383.9743537843869</v>
          </cell>
          <cell r="C54">
            <v>6283.0980708663801</v>
          </cell>
          <cell r="D54">
            <v>6879.992387598686</v>
          </cell>
          <cell r="E54">
            <v>6968.1579141031771</v>
          </cell>
          <cell r="F54">
            <v>6887.011682498689</v>
          </cell>
          <cell r="G54">
            <v>7007.3503551526155</v>
          </cell>
          <cell r="H54">
            <v>7265.433513410514</v>
          </cell>
          <cell r="I54">
            <v>7628.6303452890306</v>
          </cell>
          <cell r="J54">
            <v>7950.7820387436441</v>
          </cell>
          <cell r="M54" t="str">
            <v>CP_1</v>
          </cell>
          <cell r="O54" t="str">
            <v>CP</v>
          </cell>
        </row>
        <row r="55">
          <cell r="A55" t="str">
            <v>CG</v>
          </cell>
          <cell r="B55" t="e">
            <v>#N/A</v>
          </cell>
          <cell r="C55">
            <v>2869.1280000000002</v>
          </cell>
          <cell r="D55">
            <v>2288</v>
          </cell>
          <cell r="E55">
            <v>2144.0624116940671</v>
          </cell>
          <cell r="F55">
            <v>2183.4227386618982</v>
          </cell>
          <cell r="G55">
            <v>2251.7446053314434</v>
          </cell>
          <cell r="H55">
            <v>2340.5467527893466</v>
          </cell>
          <cell r="I55">
            <v>2453.7222930589251</v>
          </cell>
          <cell r="J55">
            <v>2562.3739818513018</v>
          </cell>
          <cell r="M55" t="str">
            <v>CG_1</v>
          </cell>
          <cell r="O55" t="str">
            <v>CG</v>
          </cell>
        </row>
        <row r="56">
          <cell r="A56" t="str">
            <v>M</v>
          </cell>
          <cell r="B56">
            <v>8338.489653492843</v>
          </cell>
          <cell r="C56">
            <v>7806.4940136000005</v>
          </cell>
          <cell r="D56">
            <v>6631.4666999999999</v>
          </cell>
          <cell r="E56">
            <v>4593.2739780933798</v>
          </cell>
          <cell r="F56">
            <v>4310.4532508336233</v>
          </cell>
          <cell r="G56">
            <v>4402.1117572177263</v>
          </cell>
          <cell r="H56">
            <v>4549.8164180898557</v>
          </cell>
          <cell r="I56">
            <v>4731.5116500194845</v>
          </cell>
          <cell r="J56">
            <v>5538.7251627552969</v>
          </cell>
          <cell r="M56" t="str">
            <v>M_1</v>
          </cell>
          <cell r="O56" t="str">
            <v>M</v>
          </cell>
        </row>
        <row r="57">
          <cell r="A57" t="str">
            <v>X</v>
          </cell>
          <cell r="B57" t="e">
            <v>#N/A</v>
          </cell>
          <cell r="C57">
            <v>5586.098251200001</v>
          </cell>
          <cell r="D57">
            <v>4097.6858999999995</v>
          </cell>
          <cell r="E57">
            <v>3071.6816094596766</v>
          </cell>
          <cell r="F57">
            <v>3111.227254623529</v>
          </cell>
          <cell r="G57">
            <v>3207.6003726194626</v>
          </cell>
          <cell r="H57">
            <v>3302.1288902733204</v>
          </cell>
          <cell r="I57">
            <v>3406.7374841521296</v>
          </cell>
          <cell r="J57">
            <v>3415.2742072975416</v>
          </cell>
          <cell r="M57" t="str">
            <v>X_1</v>
          </cell>
          <cell r="O57" t="str">
            <v>X</v>
          </cell>
        </row>
        <row r="58">
          <cell r="A58" t="str">
            <v>RVN_V</v>
          </cell>
          <cell r="B58" t="e">
            <v>#N/A</v>
          </cell>
          <cell r="C58">
            <v>2614</v>
          </cell>
          <cell r="D58">
            <v>2645</v>
          </cell>
          <cell r="E58">
            <v>3493.386309366867</v>
          </cell>
          <cell r="F58">
            <v>4063.2043576417313</v>
          </cell>
          <cell r="G58">
            <v>4440.4784435399706</v>
          </cell>
          <cell r="H58">
            <v>4798.961929647071</v>
          </cell>
          <cell r="I58">
            <v>5201.5926162299647</v>
          </cell>
          <cell r="J58">
            <v>5552.2061320009816</v>
          </cell>
          <cell r="M58" t="str">
            <v>RVN_V_1</v>
          </cell>
          <cell r="O58" t="str">
            <v>RVN_V</v>
          </cell>
        </row>
        <row r="59">
          <cell r="A59" t="str">
            <v>CB_V</v>
          </cell>
          <cell r="B59" t="e">
            <v>#N/A</v>
          </cell>
          <cell r="C59">
            <v>76</v>
          </cell>
          <cell r="D59">
            <v>-127</v>
          </cell>
          <cell r="E59">
            <v>204.736970219353</v>
          </cell>
          <cell r="F59">
            <v>-2.3666155499814869</v>
          </cell>
          <cell r="G59">
            <v>116.34536616922801</v>
          </cell>
          <cell r="H59">
            <v>122.0890918306407</v>
          </cell>
          <cell r="I59">
            <v>59.431136695954557</v>
          </cell>
          <cell r="J59">
            <v>74.725794443622732</v>
          </cell>
          <cell r="M59" t="str">
            <v>CB_V_1</v>
          </cell>
          <cell r="O59" t="str">
            <v>CB_V</v>
          </cell>
        </row>
        <row r="60">
          <cell r="A60" t="str">
            <v>HM_V</v>
          </cell>
          <cell r="B60" t="e">
            <v>#N/A</v>
          </cell>
          <cell r="C60">
            <v>1122.6300000000001</v>
          </cell>
          <cell r="D60">
            <v>1060.3</v>
          </cell>
          <cell r="E60">
            <v>1340.8543132478483</v>
          </cell>
          <cell r="F60">
            <v>1635.8524079596759</v>
          </cell>
          <cell r="G60">
            <v>1810.3346812985667</v>
          </cell>
          <cell r="H60">
            <v>1975.2794086706413</v>
          </cell>
          <cell r="I60">
            <v>2167.9656125883603</v>
          </cell>
          <cell r="J60">
            <v>2360.6321671677961</v>
          </cell>
          <cell r="M60" t="str">
            <v>HM_V_1</v>
          </cell>
          <cell r="O60" t="str">
            <v>HM_V</v>
          </cell>
        </row>
        <row r="61">
          <cell r="A61" t="str">
            <v>M1_V</v>
          </cell>
          <cell r="B61" t="e">
            <v>#N/A</v>
          </cell>
          <cell r="C61">
            <v>1739.7</v>
          </cell>
          <cell r="D61">
            <v>1357.9</v>
          </cell>
          <cell r="E61">
            <v>1717.1989738368891</v>
          </cell>
          <cell r="F61">
            <v>2094.9957415528097</v>
          </cell>
          <cell r="G61">
            <v>2318.4508759174973</v>
          </cell>
          <cell r="H61">
            <v>2529.6915109250835</v>
          </cell>
          <cell r="I61">
            <v>2776.4599691914882</v>
          </cell>
          <cell r="J61">
            <v>3023.2032630360754</v>
          </cell>
          <cell r="M61" t="str">
            <v>M1_V_1</v>
          </cell>
          <cell r="O61" t="str">
            <v>M1_V</v>
          </cell>
        </row>
        <row r="62">
          <cell r="A62" t="str">
            <v>NDACB_V</v>
          </cell>
          <cell r="B62" t="e">
            <v>#N/A</v>
          </cell>
          <cell r="C62">
            <v>504.63000000000011</v>
          </cell>
          <cell r="D62">
            <v>1364.3</v>
          </cell>
          <cell r="E62">
            <v>1892.3444860271904</v>
          </cell>
          <cell r="F62">
            <v>2148.2971960677223</v>
          </cell>
          <cell r="G62">
            <v>2097.6123781218621</v>
          </cell>
          <cell r="H62">
            <v>2068.8002403291725</v>
          </cell>
          <cell r="I62">
            <v>2079.4744538348818</v>
          </cell>
          <cell r="J62">
            <v>3966.2996316113322</v>
          </cell>
          <cell r="M62" t="str">
            <v>NDACB_V_1</v>
          </cell>
          <cell r="O62" t="str">
            <v>NDACB_V</v>
          </cell>
        </row>
        <row r="63">
          <cell r="A63" t="str">
            <v>P</v>
          </cell>
          <cell r="B63">
            <v>-7.0314772946757929</v>
          </cell>
          <cell r="C63">
            <v>0.94071591667519949</v>
          </cell>
          <cell r="D63">
            <v>1</v>
          </cell>
          <cell r="E63">
            <v>1.3282425466007499</v>
          </cell>
          <cell r="F63">
            <v>1.4575473620727795</v>
          </cell>
          <cell r="G63">
            <v>1.5060084257045463</v>
          </cell>
          <cell r="H63">
            <v>1.5564288011956113</v>
          </cell>
          <cell r="I63">
            <v>1.6079520074792093</v>
          </cell>
          <cell r="J63">
            <v>1.6689983321788497</v>
          </cell>
          <cell r="M63" t="str">
            <v>P_1</v>
          </cell>
          <cell r="O63" t="str">
            <v>P</v>
          </cell>
        </row>
        <row r="64">
          <cell r="A64" t="str">
            <v>PI</v>
          </cell>
          <cell r="B64">
            <v>-2.2353170360498265</v>
          </cell>
          <cell r="C64">
            <v>0.88435833253468199</v>
          </cell>
          <cell r="D64">
            <v>1</v>
          </cell>
          <cell r="E64">
            <v>1.5071231007511354</v>
          </cell>
          <cell r="F64">
            <v>1.7021056909676411</v>
          </cell>
          <cell r="G64">
            <v>1.7709098070681779</v>
          </cell>
          <cell r="H64">
            <v>1.8411705897158668</v>
          </cell>
          <cell r="I64">
            <v>1.9162834590203519</v>
          </cell>
          <cell r="J64">
            <v>1.9661152101953143</v>
          </cell>
          <cell r="M64" t="str">
            <v>PI_1</v>
          </cell>
          <cell r="O64" t="str">
            <v>PI</v>
          </cell>
        </row>
        <row r="65">
          <cell r="A65" t="str">
            <v>PQ</v>
          </cell>
          <cell r="B65">
            <v>0.80775565528997473</v>
          </cell>
          <cell r="C65">
            <v>0.91361423718225032</v>
          </cell>
          <cell r="D65">
            <v>1</v>
          </cell>
          <cell r="E65">
            <v>1.347224590729863</v>
          </cell>
          <cell r="F65">
            <v>1.4930130732419979</v>
          </cell>
          <cell r="G65">
            <v>1.5472130203025245</v>
          </cell>
          <cell r="H65">
            <v>1.6014667051611646</v>
          </cell>
          <cell r="I65">
            <v>1.6568601556081466</v>
          </cell>
          <cell r="J65">
            <v>1.7055838241862293</v>
          </cell>
          <cell r="M65" t="str">
            <v>PQ_1</v>
          </cell>
          <cell r="O65" t="str">
            <v>PQ</v>
          </cell>
        </row>
        <row r="66">
          <cell r="A66" t="str">
            <v>E</v>
          </cell>
          <cell r="B66">
            <v>55.549348230912479</v>
          </cell>
          <cell r="C66">
            <v>0.86033519553072624</v>
          </cell>
          <cell r="D66">
            <v>1</v>
          </cell>
          <cell r="E66">
            <v>1.5929253707326734</v>
          </cell>
          <cell r="F66">
            <v>1.7839669450308653</v>
          </cell>
          <cell r="G66">
            <v>1.8173153486923854</v>
          </cell>
          <cell r="H66">
            <v>1.848996811246769</v>
          </cell>
          <cell r="I66">
            <v>1.8845813062863916</v>
          </cell>
          <cell r="J66">
            <v>1.8753177037808135</v>
          </cell>
          <cell r="M66" t="str">
            <v>E_1</v>
          </cell>
          <cell r="O66" t="str">
            <v>E</v>
          </cell>
        </row>
        <row r="67">
          <cell r="A67" t="str">
            <v>CAB_V</v>
          </cell>
          <cell r="B67" t="e">
            <v>#N/A</v>
          </cell>
          <cell r="C67">
            <v>-1059.0643316612591</v>
          </cell>
          <cell r="D67">
            <v>-1514.5852682364416</v>
          </cell>
          <cell r="E67">
            <v>-1430.6387684938925</v>
          </cell>
          <cell r="F67">
            <v>-1188.6763444391024</v>
          </cell>
          <cell r="G67">
            <v>-1208.8301084616719</v>
          </cell>
          <cell r="H67">
            <v>-1306.9605438685533</v>
          </cell>
          <cell r="I67">
            <v>-1442.0497802392676</v>
          </cell>
          <cell r="J67">
            <v>-3233.3807154725946</v>
          </cell>
          <cell r="M67" t="str">
            <v>CAB_V_1</v>
          </cell>
          <cell r="O67" t="str">
            <v>CAB_V</v>
          </cell>
        </row>
        <row r="68">
          <cell r="A68" t="str">
            <v>GOR_VE</v>
          </cell>
          <cell r="B68" t="e">
            <v>#N/A</v>
          </cell>
          <cell r="C68">
            <v>1704</v>
          </cell>
          <cell r="D68">
            <v>1166</v>
          </cell>
          <cell r="E68">
            <v>611.56200597879354</v>
          </cell>
          <cell r="F68">
            <v>683.33338844738637</v>
          </cell>
          <cell r="G68">
            <v>779.91589287542081</v>
          </cell>
          <cell r="H68">
            <v>901.73748090650588</v>
          </cell>
          <cell r="I68">
            <v>998.49314860346749</v>
          </cell>
          <cell r="J68">
            <v>136.25435706933561</v>
          </cell>
          <cell r="M68" t="str">
            <v>GOR_VE_1</v>
          </cell>
          <cell r="O68" t="str">
            <v>GOR_VE</v>
          </cell>
        </row>
        <row r="69">
          <cell r="A69" t="str">
            <v>NIR_VE</v>
          </cell>
          <cell r="B69">
            <v>1458</v>
          </cell>
          <cell r="C69">
            <v>1704</v>
          </cell>
          <cell r="D69">
            <v>1164</v>
          </cell>
          <cell r="E69">
            <v>945.6950771704071</v>
          </cell>
          <cell r="F69">
            <v>1056.9141934370218</v>
          </cell>
          <cell r="G69">
            <v>1206.5813785996197</v>
          </cell>
          <cell r="H69">
            <v>1395.3598150320231</v>
          </cell>
          <cell r="I69">
            <v>1545.2953392606582</v>
          </cell>
          <cell r="J69">
            <v>209.14389411906313</v>
          </cell>
          <cell r="M69" t="str">
            <v>NIR_VE_1</v>
          </cell>
          <cell r="O69" t="str">
            <v>NIR_VE</v>
          </cell>
        </row>
        <row r="70">
          <cell r="A70" t="str">
            <v>CNIR_V</v>
          </cell>
          <cell r="B70" t="e">
            <v>#N/A</v>
          </cell>
          <cell r="C70">
            <v>238.20719999999997</v>
          </cell>
          <cell r="D70">
            <v>-1212.5733665476153</v>
          </cell>
          <cell r="E70">
            <v>-224.40412222441245</v>
          </cell>
          <cell r="F70">
            <v>128.037773922258</v>
          </cell>
          <cell r="G70">
            <v>175.52086773182356</v>
          </cell>
          <cell r="H70">
            <v>225.24772789508813</v>
          </cell>
          <cell r="I70">
            <v>182.3439226464198</v>
          </cell>
          <cell r="J70">
            <v>-1616.9716707844086</v>
          </cell>
          <cell r="M70" t="str">
            <v>CNIR_V_1</v>
          </cell>
          <cell r="O70" t="str">
            <v>CNIR_V</v>
          </cell>
        </row>
        <row r="71">
          <cell r="A71" t="str">
            <v>NIR_V</v>
          </cell>
          <cell r="B71" t="e">
            <v>#N/A</v>
          </cell>
          <cell r="C71">
            <v>1478.7039106145251</v>
          </cell>
          <cell r="D71">
            <v>1164</v>
          </cell>
          <cell r="E71">
            <v>998.53843742803258</v>
          </cell>
          <cell r="F71">
            <v>1317.5112379334037</v>
          </cell>
          <cell r="G71">
            <v>1325.9343105503376</v>
          </cell>
          <cell r="H71">
            <v>1796.4603293698535</v>
          </cell>
          <cell r="I71">
            <v>1769.1231633740456</v>
          </cell>
          <cell r="J71">
            <v>266.76245538479253</v>
          </cell>
          <cell r="M71" t="str">
            <v>NIR_V_1</v>
          </cell>
          <cell r="O71" t="str">
            <v>NIR_V</v>
          </cell>
        </row>
        <row r="72">
          <cell r="A72" t="str">
            <v>NFACB_V</v>
          </cell>
          <cell r="B72" t="e">
            <v>#N/A</v>
          </cell>
          <cell r="C72">
            <v>536.29050279329613</v>
          </cell>
          <cell r="D72">
            <v>-304</v>
          </cell>
          <cell r="E72">
            <v>-551.49017277934206</v>
          </cell>
          <cell r="F72">
            <v>-512.44478810804605</v>
          </cell>
          <cell r="G72">
            <v>-287.27769682329188</v>
          </cell>
          <cell r="H72">
            <v>-93.520831658531606</v>
          </cell>
          <cell r="I72">
            <v>88.491158753480633</v>
          </cell>
          <cell r="J72">
            <v>-1605.6674644435352</v>
          </cell>
          <cell r="M72" t="str">
            <v>NFACB_V_1</v>
          </cell>
          <cell r="O72" t="str">
            <v>NFACB_V</v>
          </cell>
        </row>
        <row r="73">
          <cell r="A73" t="str">
            <v>EEOP</v>
          </cell>
          <cell r="C73">
            <v>0.86778398510242083</v>
          </cell>
          <cell r="D73">
            <v>1.5498324022346368</v>
          </cell>
          <cell r="E73">
            <v>1.636220339469332</v>
          </cell>
          <cell r="F73">
            <v>1.931713550592399</v>
          </cell>
          <cell r="G73">
            <v>1.7029171467923718</v>
          </cell>
          <cell r="H73">
            <v>1.9950764757011661</v>
          </cell>
          <cell r="I73">
            <v>1.774086136871617</v>
          </cell>
          <cell r="J73">
            <v>1.9765492706900105</v>
          </cell>
        </row>
        <row r="74">
          <cell r="A74" t="str">
            <v>I1</v>
          </cell>
          <cell r="C74">
            <v>2734.9776889397785</v>
          </cell>
          <cell r="D74">
            <v>2830.7592212900868</v>
          </cell>
          <cell r="E74">
            <v>1407.7856284885954</v>
          </cell>
          <cell r="F74">
            <v>1276.0841407374514</v>
          </cell>
          <cell r="G74">
            <v>1371.29222707386</v>
          </cell>
          <cell r="H74">
            <v>1467.6280097409353</v>
          </cell>
          <cell r="I74">
            <v>1570.6633001005962</v>
          </cell>
          <cell r="J74">
            <v>2679.6733151480903</v>
          </cell>
        </row>
        <row r="75">
          <cell r="A75" t="str">
            <v>K1</v>
          </cell>
          <cell r="C75">
            <v>8336.2017839335713</v>
          </cell>
          <cell r="D75">
            <v>10333.340826830301</v>
          </cell>
          <cell r="E75">
            <v>9309.2032755474302</v>
          </cell>
          <cell r="F75">
            <v>9654.3670887301359</v>
          </cell>
          <cell r="G75">
            <v>10060.222606930987</v>
          </cell>
          <cell r="H75">
            <v>10521.828355978827</v>
          </cell>
          <cell r="I75">
            <v>11040.30882048153</v>
          </cell>
          <cell r="J75">
            <v>12615.951253581468</v>
          </cell>
        </row>
        <row r="76">
          <cell r="A76" t="str">
            <v>K2</v>
          </cell>
          <cell r="C76">
            <v>23817.719382667347</v>
          </cell>
          <cell r="D76">
            <v>20245.061475267245</v>
          </cell>
          <cell r="E76">
            <v>14671</v>
          </cell>
          <cell r="F76">
            <v>12470.35</v>
          </cell>
          <cell r="G76">
            <v>10599.797500000001</v>
          </cell>
          <cell r="H76">
            <v>9009.8278750000009</v>
          </cell>
          <cell r="I76">
            <v>7658.3536937500057</v>
          </cell>
          <cell r="J76">
            <v>6509.6006396875018</v>
          </cell>
        </row>
        <row r="77">
          <cell r="A77" t="str">
            <v>KG</v>
          </cell>
          <cell r="C77">
            <v>3969.6198971112244</v>
          </cell>
          <cell r="D77">
            <v>3580.1769125445408</v>
          </cell>
          <cell r="E77">
            <v>2620.2666666666664</v>
          </cell>
          <cell r="F77">
            <v>2227.2266666666665</v>
          </cell>
          <cell r="G77">
            <v>1893.1426666666662</v>
          </cell>
          <cell r="H77">
            <v>1609.1712666666665</v>
          </cell>
          <cell r="I77">
            <v>1367.7955766666664</v>
          </cell>
          <cell r="J77">
            <v>1162.6262401666663</v>
          </cell>
        </row>
        <row r="78">
          <cell r="A78" t="str">
            <v>GOR_M</v>
          </cell>
          <cell r="B78" t="e">
            <v>#N/A</v>
          </cell>
          <cell r="C78">
            <v>3.0932913245976295</v>
          </cell>
          <cell r="D78">
            <v>1.3613991242646015</v>
          </cell>
          <cell r="E78">
            <v>1.5648533706644903</v>
          </cell>
          <cell r="F78">
            <v>1.8195552588171875</v>
          </cell>
          <cell r="G78">
            <v>1.9838936548713793</v>
          </cell>
          <cell r="H78">
            <v>2.1651802880873579</v>
          </cell>
          <cell r="I78">
            <v>2.2492054470501608</v>
          </cell>
          <cell r="J78">
            <v>0.25580007603548754</v>
          </cell>
          <cell r="M78" t="str">
            <v>GOR_M_1</v>
          </cell>
          <cell r="O78" t="str">
            <v>GOR_M</v>
          </cell>
        </row>
        <row r="80">
          <cell r="A80" t="str">
            <v>Endogenous wariables outside simultaneous bloc:</v>
          </cell>
        </row>
        <row r="82">
          <cell r="A82" t="str">
            <v>M_V</v>
          </cell>
          <cell r="B82">
            <v>445653.19067138364</v>
          </cell>
          <cell r="C82">
            <v>6610.4346000000005</v>
          </cell>
          <cell r="D82">
            <v>6631.4666999999999</v>
          </cell>
          <cell r="E82">
            <v>7470.3942501741922</v>
          </cell>
          <cell r="F82">
            <v>8039.6185047627459</v>
          </cell>
          <cell r="G82">
            <v>8573.1598729363759</v>
          </cell>
          <cell r="H82">
            <v>9240.6700871439152</v>
          </cell>
          <cell r="I82">
            <v>10039.500081117316</v>
          </cell>
          <cell r="J82">
            <v>11986.87093995077</v>
          </cell>
        </row>
        <row r="83">
          <cell r="A83" t="str">
            <v>MP_V</v>
          </cell>
          <cell r="B83" t="e">
            <v>#N/A</v>
          </cell>
          <cell r="C83">
            <v>115.39217060288807</v>
          </cell>
          <cell r="D83">
            <v>392.84235000000001</v>
          </cell>
          <cell r="E83">
            <v>604.98230355801695</v>
          </cell>
          <cell r="F83">
            <v>775.9721020800755</v>
          </cell>
          <cell r="G83">
            <v>695.32756885156539</v>
          </cell>
          <cell r="H83">
            <v>692.55562312856182</v>
          </cell>
          <cell r="I83">
            <v>690.70376020722824</v>
          </cell>
          <cell r="J83">
            <v>687.3086267299276</v>
          </cell>
        </row>
        <row r="84">
          <cell r="A84" t="str">
            <v>CP_V</v>
          </cell>
          <cell r="B84">
            <v>4471.4201093479924</v>
          </cell>
          <cell r="C84">
            <v>5833.8886451869821</v>
          </cell>
          <cell r="D84">
            <v>6879.992387598686</v>
          </cell>
          <cell r="E84">
            <v>9567.2808160636614</v>
          </cell>
          <cell r="F84">
            <v>10874.247096081304</v>
          </cell>
          <cell r="G84">
            <v>11617.468635431633</v>
          </cell>
          <cell r="H84">
            <v>12406.704380048493</v>
          </cell>
          <cell r="I84">
            <v>13417.719147011643</v>
          </cell>
          <cell r="J84">
            <v>14403.870188135679</v>
          </cell>
        </row>
        <row r="85">
          <cell r="A85" t="str">
            <v>CG_V</v>
          </cell>
          <cell r="B85" t="e">
            <v>#N/A</v>
          </cell>
          <cell r="C85">
            <v>2664</v>
          </cell>
          <cell r="D85">
            <v>2288</v>
          </cell>
          <cell r="E85">
            <v>2943.7976912559543</v>
          </cell>
          <cell r="F85">
            <v>3447.5153332102036</v>
          </cell>
          <cell r="G85">
            <v>3733.1617518174867</v>
          </cell>
          <cell r="H85">
            <v>3996.7982083850534</v>
          </cell>
          <cell r="I85">
            <v>4315.7624767278803</v>
          </cell>
          <cell r="J85">
            <v>4642.0719406206454</v>
          </cell>
        </row>
        <row r="86">
          <cell r="A86" t="str">
            <v>IP_V</v>
          </cell>
          <cell r="B86" t="e">
            <v>#N/A</v>
          </cell>
          <cell r="C86">
            <v>2418.7003085103406</v>
          </cell>
          <cell r="D86">
            <v>2830.7592212900868</v>
          </cell>
          <cell r="E86">
            <v>2121.7062416006179</v>
          </cell>
          <cell r="F86">
            <v>2172.0300781027681</v>
          </cell>
          <cell r="G86">
            <v>2428.4348532814615</v>
          </cell>
          <cell r="H86">
            <v>2702.1535281782417</v>
          </cell>
          <cell r="I86">
            <v>3009.8361016730914</v>
          </cell>
          <cell r="J86">
            <v>4868.6515241813113</v>
          </cell>
        </row>
        <row r="87">
          <cell r="A87" t="str">
            <v>IG_V</v>
          </cell>
          <cell r="B87" t="e">
            <v>#N/A</v>
          </cell>
          <cell r="C87">
            <v>234.20000000000002</v>
          </cell>
          <cell r="D87">
            <v>206</v>
          </cell>
          <cell r="E87">
            <v>263.88647869662293</v>
          </cell>
          <cell r="F87">
            <v>296.94760144588724</v>
          </cell>
          <cell r="G87">
            <v>316.95782175592092</v>
          </cell>
          <cell r="H87">
            <v>340.98872033206374</v>
          </cell>
          <cell r="I87">
            <v>369.9886920028855</v>
          </cell>
          <cell r="J87">
            <v>399.89493908584984</v>
          </cell>
        </row>
        <row r="88">
          <cell r="A88" t="str">
            <v>IS_V</v>
          </cell>
          <cell r="B88" t="e">
            <v>#N/A</v>
          </cell>
          <cell r="C88">
            <v>412.73910844124384</v>
          </cell>
          <cell r="D88">
            <v>450.15750000000008</v>
          </cell>
          <cell r="E88">
            <v>597.91834417142718</v>
          </cell>
          <cell r="F88">
            <v>656.12587664227738</v>
          </cell>
          <cell r="G88">
            <v>677.94098789409441</v>
          </cell>
          <cell r="H88">
            <v>700.63809807421353</v>
          </cell>
          <cell r="I88">
            <v>723.83165580682225</v>
          </cell>
          <cell r="J88">
            <v>751.31211671780068</v>
          </cell>
        </row>
        <row r="89">
          <cell r="A89" t="str">
            <v>X_V</v>
          </cell>
          <cell r="B89" t="e">
            <v>#N/A</v>
          </cell>
          <cell r="C89">
            <v>4730.2332000000006</v>
          </cell>
          <cell r="D89">
            <v>4097.6858999999995</v>
          </cell>
          <cell r="E89">
            <v>4995.7117174182367</v>
          </cell>
          <cell r="F89">
            <v>5802.888641456927</v>
          </cell>
          <cell r="G89">
            <v>6246.8361367402786</v>
          </cell>
          <cell r="H89">
            <v>6706.6186536495497</v>
          </cell>
          <cell r="I89">
            <v>7228.5442324441628</v>
          </cell>
          <cell r="J89">
            <v>7391.3129726503785</v>
          </cell>
        </row>
        <row r="90">
          <cell r="A90" t="str">
            <v>Q_V</v>
          </cell>
          <cell r="B90">
            <v>8828.8284417485047</v>
          </cell>
          <cell r="C90">
            <v>10118.517443956885</v>
          </cell>
          <cell r="D90">
            <v>10121.128308888774</v>
          </cell>
          <cell r="E90">
            <v>12965.024518876309</v>
          </cell>
          <cell r="F90">
            <v>14589.352787543006</v>
          </cell>
          <cell r="G90">
            <v>15572.476281726062</v>
          </cell>
          <cell r="H90">
            <v>16753.13999263299</v>
          </cell>
          <cell r="I90">
            <v>18177.939571815816</v>
          </cell>
          <cell r="J90">
            <v>19647.265430095147</v>
          </cell>
        </row>
        <row r="91">
          <cell r="A91" t="str">
            <v>YD_V</v>
          </cell>
          <cell r="B91" t="e">
            <v>#N/A</v>
          </cell>
          <cell r="C91">
            <v>10121.542449946566</v>
          </cell>
          <cell r="D91">
            <v>10862.779008888774</v>
          </cell>
          <cell r="E91">
            <v>13611.880418361699</v>
          </cell>
          <cell r="F91">
            <v>15088.866071669312</v>
          </cell>
          <cell r="G91">
            <v>16077.251771748779</v>
          </cell>
          <cell r="H91">
            <v>17294.69990750917</v>
          </cell>
          <cell r="I91">
            <v>18767.132647770879</v>
          </cell>
          <cell r="J91">
            <v>20229.178329894683</v>
          </cell>
        </row>
        <row r="92">
          <cell r="A92" t="str">
            <v>YDP_V</v>
          </cell>
          <cell r="B92" t="e">
            <v>#N/A</v>
          </cell>
          <cell r="C92">
            <v>7563.0490658838298</v>
          </cell>
          <cell r="D92">
            <v>8217.7790088887741</v>
          </cell>
          <cell r="E92">
            <v>10561.837125083572</v>
          </cell>
          <cell r="F92">
            <v>12098.419544736527</v>
          </cell>
          <cell r="G92">
            <v>12989.863687873472</v>
          </cell>
          <cell r="H92">
            <v>13910.432420989004</v>
          </cell>
          <cell r="I92">
            <v>15065.671614219802</v>
          </cell>
          <cell r="J92">
            <v>16155.076250613729</v>
          </cell>
        </row>
        <row r="93">
          <cell r="A93" t="str">
            <v>COR</v>
          </cell>
          <cell r="B93">
            <v>0.28077137022687992</v>
          </cell>
          <cell r="C93">
            <v>2.1505331829231999</v>
          </cell>
          <cell r="D93">
            <v>2.3394655282612149</v>
          </cell>
          <cell r="E93">
            <v>1.9746381844313754</v>
          </cell>
          <cell r="F93">
            <v>1.8312015024052477</v>
          </cell>
          <cell r="G93">
            <v>1.6953992906506024</v>
          </cell>
          <cell r="H93">
            <v>1.5748783969731899</v>
          </cell>
          <cell r="I93">
            <v>1.4675084392285274</v>
          </cell>
          <cell r="J93">
            <v>1.4685788270075268</v>
          </cell>
        </row>
        <row r="94">
          <cell r="A94" t="str">
            <v>FS_V</v>
          </cell>
          <cell r="B94" t="e">
            <v>#N/A</v>
          </cell>
          <cell r="C94">
            <v>247.54734301675975</v>
          </cell>
          <cell r="D94">
            <v>217.86090000000007</v>
          </cell>
          <cell r="E94">
            <v>538.70324698784373</v>
          </cell>
          <cell r="F94">
            <v>360.63472783852984</v>
          </cell>
          <cell r="G94">
            <v>394.36156487241692</v>
          </cell>
          <cell r="H94">
            <v>410.94244358742031</v>
          </cell>
          <cell r="I94">
            <v>441.33604832269327</v>
          </cell>
          <cell r="J94">
            <v>439.16667430343153</v>
          </cell>
        </row>
        <row r="95">
          <cell r="A95" t="str">
            <v>G_V</v>
          </cell>
          <cell r="B95" t="e">
            <v>#N/A</v>
          </cell>
          <cell r="C95">
            <v>303.82978324022349</v>
          </cell>
          <cell r="D95">
            <v>523.78980000000001</v>
          </cell>
          <cell r="E95">
            <v>806.64307141068934</v>
          </cell>
          <cell r="F95">
            <v>1034.6294694401006</v>
          </cell>
          <cell r="G95">
            <v>927.10342513542048</v>
          </cell>
          <cell r="H95">
            <v>923.40749750474902</v>
          </cell>
          <cell r="I95">
            <v>920.93834694297107</v>
          </cell>
          <cell r="J95">
            <v>916.41150230657013</v>
          </cell>
        </row>
        <row r="96">
          <cell r="A96" t="str">
            <v>GG_V</v>
          </cell>
          <cell r="B96" t="e">
            <v>#N/A</v>
          </cell>
          <cell r="C96">
            <v>0</v>
          </cell>
          <cell r="D96">
            <v>0</v>
          </cell>
          <cell r="E96">
            <v>0</v>
          </cell>
          <cell r="F96">
            <v>0</v>
          </cell>
          <cell r="G96">
            <v>0</v>
          </cell>
          <cell r="H96">
            <v>0</v>
          </cell>
          <cell r="I96">
            <v>0</v>
          </cell>
          <cell r="J96">
            <v>0</v>
          </cell>
        </row>
        <row r="97">
          <cell r="A97" t="str">
            <v>CFCG_V</v>
          </cell>
          <cell r="B97" t="e">
            <v>#N/A</v>
          </cell>
          <cell r="C97">
            <v>230.78434120577614</v>
          </cell>
          <cell r="D97">
            <v>-404.5448317635587</v>
          </cell>
          <cell r="E97">
            <v>184.18975550916016</v>
          </cell>
          <cell r="F97">
            <v>367.05258853241634</v>
          </cell>
          <cell r="G97">
            <v>195.07873019935388</v>
          </cell>
          <cell r="H97">
            <v>129.1911674972699</v>
          </cell>
          <cell r="I97">
            <v>122.3323125350463</v>
          </cell>
          <cell r="J97">
            <v>121.73099174663952</v>
          </cell>
        </row>
        <row r="98">
          <cell r="A98" t="str">
            <v>CFCCB_V</v>
          </cell>
          <cell r="B98" t="e">
            <v>#N/A</v>
          </cell>
          <cell r="C98">
            <v>0</v>
          </cell>
          <cell r="D98">
            <v>0</v>
          </cell>
          <cell r="E98">
            <v>0</v>
          </cell>
          <cell r="F98">
            <v>0</v>
          </cell>
          <cell r="G98">
            <v>0</v>
          </cell>
          <cell r="H98">
            <v>0</v>
          </cell>
          <cell r="I98">
            <v>0</v>
          </cell>
          <cell r="J98">
            <v>0</v>
          </cell>
        </row>
        <row r="99">
          <cell r="A99" t="str">
            <v>CFCP_V</v>
          </cell>
          <cell r="B99" t="e">
            <v>#N/A</v>
          </cell>
          <cell r="C99">
            <v>885.30401564245801</v>
          </cell>
          <cell r="D99">
            <v>706.55673345238506</v>
          </cell>
          <cell r="E99">
            <v>1021.8876739631822</v>
          </cell>
          <cell r="F99">
            <v>949.48991348789855</v>
          </cell>
          <cell r="G99">
            <v>1189.0918140796159</v>
          </cell>
          <cell r="H99">
            <v>1402.8174011010049</v>
          </cell>
          <cell r="I99">
            <v>1501.8496720286307</v>
          </cell>
          <cell r="J99">
            <v>1494.4673753145551</v>
          </cell>
        </row>
        <row r="100">
          <cell r="A100" t="str">
            <v>INTGF_V</v>
          </cell>
          <cell r="B100" t="e">
            <v>#N/A</v>
          </cell>
          <cell r="C100">
            <v>141.52513966480447</v>
          </cell>
          <cell r="D100">
            <v>177</v>
          </cell>
          <cell r="E100">
            <v>401.26494303359021</v>
          </cell>
          <cell r="F100">
            <v>533.77452979211978</v>
          </cell>
          <cell r="G100">
            <v>602.04526478577191</v>
          </cell>
          <cell r="H100">
            <v>595.31698760030042</v>
          </cell>
          <cell r="I100">
            <v>562.50832613133787</v>
          </cell>
          <cell r="J100">
            <v>550.17723686850331</v>
          </cell>
        </row>
        <row r="101">
          <cell r="A101" t="str">
            <v>GOR_V</v>
          </cell>
          <cell r="B101" t="e">
            <v>#N/A</v>
          </cell>
          <cell r="C101">
            <v>1704</v>
          </cell>
          <cell r="D101">
            <v>1166</v>
          </cell>
          <cell r="E101">
            <v>1000.6501930291672</v>
          </cell>
          <cell r="F101">
            <v>1320.0043660360357</v>
          </cell>
          <cell r="G101">
            <v>1328.1321470334367</v>
          </cell>
          <cell r="H101">
            <v>1799.0352354145994</v>
          </cell>
          <cell r="I101">
            <v>1771.4128526987031</v>
          </cell>
          <cell r="J101">
            <v>269.3134500937316</v>
          </cell>
        </row>
        <row r="102">
          <cell r="A102" t="str">
            <v>GOL_V</v>
          </cell>
          <cell r="B102" t="e">
            <v>#N/A</v>
          </cell>
          <cell r="C102">
            <v>0</v>
          </cell>
          <cell r="D102">
            <v>-2</v>
          </cell>
          <cell r="E102">
            <v>-2.1114803602120285</v>
          </cell>
          <cell r="F102">
            <v>-2.4928031544664369</v>
          </cell>
          <cell r="G102">
            <v>-2.1975500632674976</v>
          </cell>
          <cell r="H102">
            <v>-2.5745706088278331</v>
          </cell>
          <cell r="I102">
            <v>-2.28939094874212</v>
          </cell>
          <cell r="J102">
            <v>-2.5506619526603123</v>
          </cell>
        </row>
        <row r="103">
          <cell r="A103" t="str">
            <v>FCCB_V</v>
          </cell>
          <cell r="B103" t="e">
            <v>#N/A</v>
          </cell>
          <cell r="C103">
            <v>-1086</v>
          </cell>
          <cell r="D103">
            <v>-1468</v>
          </cell>
          <cell r="E103">
            <v>-1549.826584395629</v>
          </cell>
          <cell r="F103">
            <v>-1829.7175153783646</v>
          </cell>
          <cell r="G103">
            <v>-1613.0017464383432</v>
          </cell>
          <cell r="H103">
            <v>-1889.7348268796295</v>
          </cell>
          <cell r="I103">
            <v>-1680.412956376716</v>
          </cell>
          <cell r="J103">
            <v>-1872.1858732526691</v>
          </cell>
        </row>
        <row r="104">
          <cell r="A104" t="str">
            <v>DCPCB_V</v>
          </cell>
          <cell r="B104" t="e">
            <v>#N/A</v>
          </cell>
          <cell r="C104">
            <v>270</v>
          </cell>
          <cell r="D104">
            <v>229.5</v>
          </cell>
          <cell r="E104">
            <v>728.42732051935627</v>
          </cell>
          <cell r="F104">
            <v>912.19180112827166</v>
          </cell>
          <cell r="G104">
            <v>936.98737957852677</v>
          </cell>
          <cell r="H104">
            <v>913.12906243260227</v>
          </cell>
          <cell r="I104">
            <v>955.86019753716414</v>
          </cell>
          <cell r="J104">
            <v>2484.8523699577754</v>
          </cell>
        </row>
        <row r="105">
          <cell r="A105" t="str">
            <v>ZQ</v>
          </cell>
          <cell r="B105" t="e">
            <v>#N/A</v>
          </cell>
          <cell r="C105">
            <v>1.3283464188091676E-2</v>
          </cell>
          <cell r="D105">
            <v>-8.6150024392002589E-2</v>
          </cell>
          <cell r="E105">
            <v>-4.9166640147071061E-2</v>
          </cell>
          <cell r="F105">
            <v>1.5404478477057948E-2</v>
          </cell>
          <cell r="G105">
            <v>2.9995081830975101E-2</v>
          </cell>
          <cell r="H105">
            <v>3.9371339262807226E-2</v>
          </cell>
          <cell r="I105">
            <v>4.8770584030319197E-2</v>
          </cell>
          <cell r="J105">
            <v>4.9953927961158495E-2</v>
          </cell>
        </row>
        <row r="106">
          <cell r="A106" t="str">
            <v>EEOP_N</v>
          </cell>
          <cell r="C106">
            <v>0.55992117847787948</v>
          </cell>
          <cell r="D106">
            <v>1</v>
          </cell>
          <cell r="E106">
            <v>1.0557401801060142</v>
          </cell>
          <cell r="F106">
            <v>1.2464015772332184</v>
          </cell>
          <cell r="G106">
            <v>1.0987750316337488</v>
          </cell>
          <cell r="H106">
            <v>1.2872853044139165</v>
          </cell>
          <cell r="I106">
            <v>1.14469547437106</v>
          </cell>
          <cell r="J106">
            <v>1.2753309763301561</v>
          </cell>
        </row>
        <row r="107">
          <cell r="A107" t="str">
            <v>CDCGCBCF_V</v>
          </cell>
          <cell r="D107">
            <v>0</v>
          </cell>
          <cell r="E107">
            <v>0</v>
          </cell>
          <cell r="F107">
            <v>0</v>
          </cell>
          <cell r="G107">
            <v>0</v>
          </cell>
          <cell r="H107">
            <v>0</v>
          </cell>
          <cell r="I107">
            <v>0</v>
          </cell>
          <cell r="J107">
            <v>0</v>
          </cell>
        </row>
        <row r="108">
          <cell r="A108" t="str">
            <v>DCGCBCF_V</v>
          </cell>
          <cell r="C108">
            <v>0</v>
          </cell>
          <cell r="D108">
            <v>0</v>
          </cell>
          <cell r="E108">
            <v>0</v>
          </cell>
          <cell r="F108">
            <v>0</v>
          </cell>
          <cell r="G108">
            <v>0</v>
          </cell>
          <cell r="H108">
            <v>0</v>
          </cell>
          <cell r="I108">
            <v>0</v>
          </cell>
          <cell r="J108">
            <v>0</v>
          </cell>
        </row>
        <row r="109">
          <cell r="A109" t="str">
            <v>OANCB</v>
          </cell>
          <cell r="C109">
            <v>-282.36999999999989</v>
          </cell>
          <cell r="D109">
            <v>-206.20000000000005</v>
          </cell>
          <cell r="E109">
            <v>-177.08283449216583</v>
          </cell>
          <cell r="F109">
            <v>-104.89460506054934</v>
          </cell>
          <cell r="G109">
            <v>-180.37500145666468</v>
          </cell>
          <cell r="H109">
            <v>-185.32882210342973</v>
          </cell>
          <cell r="I109">
            <v>-217.3857437022823</v>
          </cell>
          <cell r="J109">
            <v>140.44726165355678</v>
          </cell>
        </row>
        <row r="110">
          <cell r="A110" t="str">
            <v>PCEOP</v>
          </cell>
          <cell r="C110">
            <v>0.98667982239763186</v>
          </cell>
          <cell r="D110">
            <v>1.0133201776023681</v>
          </cell>
          <cell r="E110">
            <v>1.475975</v>
          </cell>
          <cell r="F110">
            <v>1.6184237499999998</v>
          </cell>
          <cell r="G110">
            <v>1.6827659625</v>
          </cell>
          <cell r="H110">
            <v>1.7332489413750003</v>
          </cell>
          <cell r="I110">
            <v>1.7852464096162501</v>
          </cell>
          <cell r="J110">
            <v>0.90581468074125016</v>
          </cell>
        </row>
        <row r="111">
          <cell r="A111" t="str">
            <v>ZX</v>
          </cell>
          <cell r="B111" t="e">
            <v>#N/A</v>
          </cell>
          <cell r="C111">
            <v>6.8426197458455684E-2</v>
          </cell>
          <cell r="D111">
            <v>-0.26644936846219303</v>
          </cell>
          <cell r="E111">
            <v>-0.25038627058758289</v>
          </cell>
          <cell r="F111">
            <v>1.2874265692793818E-2</v>
          </cell>
          <cell r="G111">
            <v>3.0975917253461827E-2</v>
          </cell>
          <cell r="H111">
            <v>2.9470166689331556E-2</v>
          </cell>
          <cell r="I111">
            <v>3.1679137112709865E-2</v>
          </cell>
          <cell r="J111">
            <v>0.11692786715101189</v>
          </cell>
          <cell r="M111" t="str">
            <v>ZX_1</v>
          </cell>
          <cell r="O111" t="str">
            <v>ZX</v>
          </cell>
        </row>
        <row r="113">
          <cell r="A113" t="str">
            <v>Exogenous variable:</v>
          </cell>
        </row>
        <row r="115">
          <cell r="A115" t="str">
            <v>CDCGB_V</v>
          </cell>
          <cell r="B115" t="e">
            <v>#N/A</v>
          </cell>
          <cell r="C115">
            <v>189</v>
          </cell>
          <cell r="D115">
            <v>-93</v>
          </cell>
          <cell r="E115">
            <v>0</v>
          </cell>
          <cell r="F115">
            <v>0</v>
          </cell>
          <cell r="G115">
            <v>0</v>
          </cell>
          <cell r="H115">
            <v>0</v>
          </cell>
          <cell r="I115">
            <v>0</v>
          </cell>
          <cell r="J115">
            <v>0</v>
          </cell>
          <cell r="M115" t="str">
            <v>CDCGB_V_1</v>
          </cell>
          <cell r="O115" t="str">
            <v>CDCGB_V</v>
          </cell>
        </row>
        <row r="116">
          <cell r="A116" t="str">
            <v>CDCGCB_V</v>
          </cell>
          <cell r="B116" t="e">
            <v>#N/A</v>
          </cell>
          <cell r="C116">
            <v>142</v>
          </cell>
          <cell r="D116">
            <v>824</v>
          </cell>
          <cell r="E116">
            <v>0</v>
          </cell>
          <cell r="F116">
            <v>0</v>
          </cell>
          <cell r="G116">
            <v>0</v>
          </cell>
          <cell r="H116">
            <v>0</v>
          </cell>
          <cell r="I116">
            <v>0</v>
          </cell>
          <cell r="J116">
            <v>0</v>
          </cell>
          <cell r="M116" t="str">
            <v>CDCGCB_V_1</v>
          </cell>
          <cell r="O116" t="str">
            <v>CDCGCB_V</v>
          </cell>
        </row>
        <row r="117">
          <cell r="A117" t="str">
            <v>CFCCB_VE</v>
          </cell>
          <cell r="B117" t="e">
            <v>#N/A</v>
          </cell>
          <cell r="C117">
            <v>0</v>
          </cell>
          <cell r="D117">
            <v>0</v>
          </cell>
          <cell r="E117">
            <v>0</v>
          </cell>
          <cell r="F117">
            <v>0</v>
          </cell>
          <cell r="G117">
            <v>0</v>
          </cell>
          <cell r="H117">
            <v>0</v>
          </cell>
          <cell r="I117">
            <v>0</v>
          </cell>
          <cell r="J117">
            <v>0</v>
          </cell>
          <cell r="M117" t="str">
            <v>CFCCB_VE_1</v>
          </cell>
          <cell r="O117" t="str">
            <v>CFCCB_VE</v>
          </cell>
        </row>
        <row r="118">
          <cell r="A118" t="str">
            <v>CFCG_VE</v>
          </cell>
          <cell r="B118" t="e">
            <v>#N/A</v>
          </cell>
          <cell r="C118">
            <v>268.2493316612593</v>
          </cell>
          <cell r="D118">
            <v>-404.5448317635587</v>
          </cell>
          <cell r="E118">
            <v>115.62987123774747</v>
          </cell>
          <cell r="F118">
            <v>205.75077893389206</v>
          </cell>
          <cell r="G118">
            <v>107.34445749314727</v>
          </cell>
          <cell r="H118">
            <v>69.870952027308775</v>
          </cell>
          <cell r="I118">
            <v>64.912196744700168</v>
          </cell>
          <cell r="J118">
            <v>64.912196744700168</v>
          </cell>
          <cell r="M118" t="str">
            <v>CFCG_VE_1</v>
          </cell>
          <cell r="O118" t="str">
            <v>CFCG_VE</v>
          </cell>
        </row>
        <row r="119">
          <cell r="A119" t="str">
            <v>CFCP_VE</v>
          </cell>
          <cell r="B119" t="e">
            <v>#N/A</v>
          </cell>
          <cell r="C119">
            <v>1029.0221999999999</v>
          </cell>
          <cell r="D119">
            <v>706.55673345238506</v>
          </cell>
          <cell r="E119">
            <v>641.51635270468466</v>
          </cell>
          <cell r="F119">
            <v>532.23514938583742</v>
          </cell>
          <cell r="G119">
            <v>654.31231565573046</v>
          </cell>
          <cell r="H119">
            <v>758.69108727942717</v>
          </cell>
          <cell r="I119">
            <v>796.91423607934325</v>
          </cell>
          <cell r="J119">
            <v>796.91423607934325</v>
          </cell>
          <cell r="M119" t="str">
            <v>CFCP_VE_1</v>
          </cell>
          <cell r="O119" t="str">
            <v>CFCP_VE</v>
          </cell>
        </row>
        <row r="120">
          <cell r="A120" t="str">
            <v>CG_Q</v>
          </cell>
          <cell r="B120" t="e">
            <v>#N/A</v>
          </cell>
          <cell r="C120">
            <v>0.26327967656872786</v>
          </cell>
          <cell r="D120">
            <v>0.226061752224857</v>
          </cell>
          <cell r="E120">
            <v>0.226061752224857</v>
          </cell>
          <cell r="F120">
            <v>0.226061752224857</v>
          </cell>
          <cell r="G120">
            <v>0.226061752224857</v>
          </cell>
          <cell r="H120">
            <v>0.226061752224857</v>
          </cell>
          <cell r="I120">
            <v>0.226061752224857</v>
          </cell>
          <cell r="J120">
            <v>0.226061752224857</v>
          </cell>
          <cell r="M120" t="str">
            <v>CG_Q_1</v>
          </cell>
          <cell r="O120" t="str">
            <v>CG_Q</v>
          </cell>
        </row>
        <row r="121">
          <cell r="A121" t="str">
            <v>DCGCB_V</v>
          </cell>
          <cell r="B121" t="e">
            <v>#N/A</v>
          </cell>
          <cell r="C121">
            <v>517</v>
          </cell>
          <cell r="D121">
            <v>1341</v>
          </cell>
          <cell r="E121">
            <v>1341</v>
          </cell>
          <cell r="F121">
            <v>1341</v>
          </cell>
          <cell r="G121">
            <v>1341</v>
          </cell>
          <cell r="H121">
            <v>1341</v>
          </cell>
          <cell r="I121">
            <v>1341</v>
          </cell>
          <cell r="J121">
            <v>1341</v>
          </cell>
          <cell r="M121" t="str">
            <v>DCGCB_V_1</v>
          </cell>
          <cell r="O121" t="str">
            <v>DCGCB_V</v>
          </cell>
        </row>
        <row r="122">
          <cell r="A122" t="str">
            <v>FCCB_VE</v>
          </cell>
          <cell r="B122" t="e">
            <v>#N/A</v>
          </cell>
          <cell r="C122">
            <v>-1086</v>
          </cell>
          <cell r="D122">
            <v>-1468</v>
          </cell>
          <cell r="E122">
            <v>-1468</v>
          </cell>
          <cell r="F122">
            <v>-1468</v>
          </cell>
          <cell r="G122">
            <v>-1468</v>
          </cell>
          <cell r="H122">
            <v>-1468</v>
          </cell>
          <cell r="I122">
            <v>-1468</v>
          </cell>
          <cell r="J122">
            <v>-1468</v>
          </cell>
          <cell r="M122" t="str">
            <v>FCCB_VE_1</v>
          </cell>
          <cell r="O122" t="str">
            <v>FCCB_VE</v>
          </cell>
        </row>
        <row r="123">
          <cell r="A123" t="str">
            <v>FS_VE</v>
          </cell>
          <cell r="B123" t="e">
            <v>#N/A</v>
          </cell>
          <cell r="C123">
            <v>287.73359999999997</v>
          </cell>
          <cell r="D123">
            <v>217.86090000000007</v>
          </cell>
          <cell r="E123">
            <v>338.18486219480872</v>
          </cell>
          <cell r="F123">
            <v>202.15325673104908</v>
          </cell>
          <cell r="G123">
            <v>217.00227489751421</v>
          </cell>
          <cell r="H123">
            <v>222.25156965539813</v>
          </cell>
          <cell r="I123">
            <v>234.18254593236708</v>
          </cell>
          <cell r="J123">
            <v>234.18254593236708</v>
          </cell>
          <cell r="M123" t="str">
            <v>FS_VE_1</v>
          </cell>
          <cell r="O123" t="str">
            <v>FS_VE</v>
          </cell>
        </row>
        <row r="124">
          <cell r="A124" t="str">
            <v>G_VE</v>
          </cell>
          <cell r="B124" t="e">
            <v>#N/A</v>
          </cell>
          <cell r="C124">
            <v>353.15280000000001</v>
          </cell>
          <cell r="D124">
            <v>523.78980000000001</v>
          </cell>
          <cell r="E124">
            <v>506.39100000000008</v>
          </cell>
          <cell r="F124">
            <v>579.96</v>
          </cell>
          <cell r="G124">
            <v>510.15000000000003</v>
          </cell>
          <cell r="H124">
            <v>499.41000000000008</v>
          </cell>
          <cell r="I124">
            <v>488.67</v>
          </cell>
          <cell r="J124">
            <v>488.67</v>
          </cell>
          <cell r="M124" t="str">
            <v>G_VE_1</v>
          </cell>
          <cell r="O124" t="str">
            <v>G_VE</v>
          </cell>
        </row>
        <row r="125">
          <cell r="A125" t="str">
            <v>GG_VE</v>
          </cell>
          <cell r="B125" t="e">
            <v>#N/A</v>
          </cell>
          <cell r="C125">
            <v>0</v>
          </cell>
          <cell r="D125">
            <v>0</v>
          </cell>
          <cell r="E125">
            <v>0</v>
          </cell>
          <cell r="F125">
            <v>0</v>
          </cell>
          <cell r="G125">
            <v>0</v>
          </cell>
          <cell r="H125">
            <v>0</v>
          </cell>
          <cell r="I125">
            <v>0</v>
          </cell>
          <cell r="J125">
            <v>0</v>
          </cell>
          <cell r="M125" t="str">
            <v>GG_VE_1</v>
          </cell>
          <cell r="O125" t="str">
            <v>GG_VE</v>
          </cell>
        </row>
        <row r="126">
          <cell r="A126" t="str">
            <v>GOL_VE</v>
          </cell>
          <cell r="B126" t="e">
            <v>#N/A</v>
          </cell>
          <cell r="C126">
            <v>0</v>
          </cell>
          <cell r="D126">
            <v>-2</v>
          </cell>
          <cell r="E126">
            <v>-2</v>
          </cell>
          <cell r="F126">
            <v>-2</v>
          </cell>
          <cell r="G126">
            <v>-2</v>
          </cell>
          <cell r="H126">
            <v>-2</v>
          </cell>
          <cell r="I126">
            <v>-2</v>
          </cell>
          <cell r="J126">
            <v>-2</v>
          </cell>
          <cell r="M126" t="str">
            <v>GOL_VE_1</v>
          </cell>
          <cell r="O126" t="str">
            <v>GOL_VE</v>
          </cell>
        </row>
        <row r="127">
          <cell r="A127" t="str">
            <v>IG_Q</v>
          </cell>
          <cell r="B127" t="e">
            <v>#N/A</v>
          </cell>
          <cell r="C127">
            <v>2.3145683277926453E-2</v>
          </cell>
          <cell r="D127">
            <v>2.0353461957307931E-2</v>
          </cell>
          <cell r="E127">
            <v>2.0353461957307931E-2</v>
          </cell>
          <cell r="F127">
            <v>2.0353461957307931E-2</v>
          </cell>
          <cell r="G127">
            <v>2.0353461957307931E-2</v>
          </cell>
          <cell r="H127">
            <v>2.0353461957307931E-2</v>
          </cell>
          <cell r="I127">
            <v>2.0353461957307931E-2</v>
          </cell>
          <cell r="J127">
            <v>2.0353461957307931E-2</v>
          </cell>
          <cell r="M127" t="str">
            <v>IG_Q_1</v>
          </cell>
          <cell r="O127" t="str">
            <v>IG_Q</v>
          </cell>
        </row>
        <row r="128">
          <cell r="A128" t="str">
            <v>INTGD_V</v>
          </cell>
          <cell r="B128" t="e">
            <v>#N/A</v>
          </cell>
          <cell r="C128">
            <v>212.5</v>
          </cell>
          <cell r="D128">
            <v>244</v>
          </cell>
          <cell r="E128">
            <v>256.2</v>
          </cell>
          <cell r="F128">
            <v>269.01</v>
          </cell>
          <cell r="G128">
            <v>282.46050000000002</v>
          </cell>
          <cell r="H128">
            <v>296.58352500000007</v>
          </cell>
          <cell r="I128">
            <v>311.41270125000005</v>
          </cell>
          <cell r="J128">
            <v>326.98333631250006</v>
          </cell>
          <cell r="M128" t="str">
            <v>INTGD_V_1</v>
          </cell>
          <cell r="O128" t="str">
            <v>INTGD_V</v>
          </cell>
        </row>
        <row r="129">
          <cell r="A129" t="str">
            <v>INTGF_VE</v>
          </cell>
          <cell r="B129" t="e">
            <v>#N/A</v>
          </cell>
          <cell r="C129">
            <v>164.5</v>
          </cell>
          <cell r="D129">
            <v>177</v>
          </cell>
          <cell r="E129">
            <v>251.90442088886221</v>
          </cell>
          <cell r="F129">
            <v>299.2065134832892</v>
          </cell>
          <cell r="G129">
            <v>331.28277115964607</v>
          </cell>
          <cell r="H129">
            <v>321.96755774764222</v>
          </cell>
          <cell r="I129">
            <v>298.47920291630862</v>
          </cell>
          <cell r="J129">
            <v>293.37814907804432</v>
          </cell>
          <cell r="M129" t="str">
            <v>INTGF_VE_1</v>
          </cell>
          <cell r="O129" t="str">
            <v>INTGF_VE</v>
          </cell>
        </row>
        <row r="130">
          <cell r="A130" t="str">
            <v>IS</v>
          </cell>
          <cell r="B130" t="e">
            <v>#N/A</v>
          </cell>
          <cell r="C130">
            <v>438.75000000000006</v>
          </cell>
          <cell r="D130">
            <v>450.15750000000008</v>
          </cell>
          <cell r="E130">
            <v>450.15750000000008</v>
          </cell>
          <cell r="F130">
            <v>450.15750000000008</v>
          </cell>
          <cell r="G130">
            <v>450.15750000000008</v>
          </cell>
          <cell r="H130">
            <v>450.15750000000008</v>
          </cell>
          <cell r="I130">
            <v>450.15750000000008</v>
          </cell>
          <cell r="J130">
            <v>450.15750000000008</v>
          </cell>
          <cell r="M130" t="str">
            <v>IS_1</v>
          </cell>
          <cell r="O130" t="str">
            <v>IS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s>
    <sheetDataSet>
      <sheetData sheetId="0" refreshError="1"/>
      <sheetData sheetId="1" refreshError="1"/>
      <sheetData sheetId="2" refreshError="1"/>
      <sheetData sheetId="3" refreshError="1">
        <row r="174">
          <cell r="G174" t="str">
            <v>Table 2. Georgia: Balance of Payment, Summary</v>
          </cell>
        </row>
        <row r="175">
          <cell r="G175" t="str">
            <v>(In millions of US dollars)</v>
          </cell>
        </row>
        <row r="178">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cell r="T178" t="e">
            <v>#REF!</v>
          </cell>
          <cell r="U178" t="e">
            <v>#REF!</v>
          </cell>
          <cell r="V178" t="e">
            <v>#REF!</v>
          </cell>
          <cell r="W178" t="e">
            <v>#REF!</v>
          </cell>
          <cell r="X178" t="e">
            <v>#REF!</v>
          </cell>
          <cell r="Y178" t="e">
            <v>#REF!</v>
          </cell>
          <cell r="Z178" t="e">
            <v>#REF!</v>
          </cell>
          <cell r="AA178" t="e">
            <v>#REF!</v>
          </cell>
          <cell r="AB178" t="e">
            <v>#REF!</v>
          </cell>
          <cell r="AC178" t="e">
            <v>#REF!</v>
          </cell>
          <cell r="AD178" t="e">
            <v>#REF!</v>
          </cell>
          <cell r="AF178" t="str">
            <v>Prel Est.</v>
          </cell>
          <cell r="AG178" t="e">
            <v>#REF!</v>
          </cell>
          <cell r="AH178" t="e">
            <v>#REF!</v>
          </cell>
          <cell r="AI178" t="e">
            <v>#REF!</v>
          </cell>
          <cell r="AJ178" t="e">
            <v>#REF!</v>
          </cell>
          <cell r="AK178" t="str">
            <v>Proj</v>
          </cell>
          <cell r="AL178" t="str">
            <v>Proj</v>
          </cell>
          <cell r="AM178" t="str">
            <v>Proj</v>
          </cell>
          <cell r="AN178" t="str">
            <v>Proj</v>
          </cell>
          <cell r="AO178" t="str">
            <v>Proj</v>
          </cell>
          <cell r="AP178" t="str">
            <v>Proj</v>
          </cell>
          <cell r="AQ178" t="str">
            <v>Proj</v>
          </cell>
          <cell r="AR178" t="str">
            <v>Proj</v>
          </cell>
        </row>
        <row r="179">
          <cell r="H179">
            <v>1991</v>
          </cell>
          <cell r="I179">
            <v>1992</v>
          </cell>
          <cell r="J179">
            <v>1993</v>
          </cell>
          <cell r="K179">
            <v>1994</v>
          </cell>
          <cell r="L179">
            <v>1995</v>
          </cell>
          <cell r="M179">
            <v>1995</v>
          </cell>
          <cell r="N179">
            <v>1995</v>
          </cell>
          <cell r="O179">
            <v>1995</v>
          </cell>
          <cell r="P179">
            <v>1995</v>
          </cell>
          <cell r="Q179">
            <v>1996</v>
          </cell>
          <cell r="R179">
            <v>1996</v>
          </cell>
          <cell r="S179">
            <v>1996</v>
          </cell>
          <cell r="T179">
            <v>1996</v>
          </cell>
          <cell r="U179">
            <v>1996</v>
          </cell>
          <cell r="V179">
            <v>1997</v>
          </cell>
          <cell r="W179">
            <v>1997</v>
          </cell>
          <cell r="X179">
            <v>1997</v>
          </cell>
          <cell r="Y179">
            <v>1997</v>
          </cell>
          <cell r="Z179">
            <v>1997</v>
          </cell>
          <cell r="AA179">
            <v>1998</v>
          </cell>
          <cell r="AB179">
            <v>1998</v>
          </cell>
          <cell r="AC179">
            <v>1998</v>
          </cell>
          <cell r="AD179">
            <v>1998</v>
          </cell>
          <cell r="AF179">
            <v>1998</v>
          </cell>
          <cell r="AG179">
            <v>1999</v>
          </cell>
          <cell r="AH179">
            <v>1999</v>
          </cell>
          <cell r="AI179">
            <v>1999</v>
          </cell>
          <cell r="AJ179">
            <v>1999</v>
          </cell>
          <cell r="AK179">
            <v>1999</v>
          </cell>
          <cell r="AL179">
            <v>2000</v>
          </cell>
          <cell r="AM179">
            <v>2001</v>
          </cell>
          <cell r="AN179">
            <v>2002</v>
          </cell>
          <cell r="AO179">
            <v>2003</v>
          </cell>
          <cell r="AP179">
            <v>2004</v>
          </cell>
          <cell r="AQ179">
            <v>2005</v>
          </cell>
          <cell r="AR179">
            <v>2006</v>
          </cell>
        </row>
        <row r="182">
          <cell r="G182" t="str">
            <v>GDP</v>
          </cell>
        </row>
        <row r="183">
          <cell r="G183" t="str">
            <v>Georgia real GDP growth</v>
          </cell>
          <cell r="I183">
            <v>-44.8</v>
          </cell>
          <cell r="J183">
            <v>-25.4</v>
          </cell>
          <cell r="K183">
            <v>-11.4</v>
          </cell>
          <cell r="P183">
            <v>2.4</v>
          </cell>
          <cell r="U183">
            <v>10.5</v>
          </cell>
          <cell r="Z183">
            <v>10.9</v>
          </cell>
          <cell r="AA183">
            <v>1.47</v>
          </cell>
          <cell r="AB183">
            <v>7.1</v>
          </cell>
          <cell r="AC183">
            <v>5.2</v>
          </cell>
          <cell r="AD183">
            <v>-2</v>
          </cell>
          <cell r="AF183">
            <v>2.9</v>
          </cell>
          <cell r="AG183">
            <v>2.9</v>
          </cell>
          <cell r="AH183">
            <v>5.0999999999999996</v>
          </cell>
          <cell r="AI183">
            <v>1.1000000000000001</v>
          </cell>
          <cell r="AJ183">
            <v>2.8</v>
          </cell>
          <cell r="AK183">
            <v>3</v>
          </cell>
          <cell r="AL183">
            <v>4</v>
          </cell>
          <cell r="AM183">
            <v>5</v>
          </cell>
          <cell r="AN183">
            <v>5</v>
          </cell>
          <cell r="AO183">
            <v>5</v>
          </cell>
          <cell r="AP183">
            <v>5</v>
          </cell>
          <cell r="AQ183">
            <v>5</v>
          </cell>
          <cell r="AR183">
            <v>5</v>
          </cell>
        </row>
        <row r="184">
          <cell r="G184" t="str">
            <v>Nominal GDP (million of lari)</v>
          </cell>
          <cell r="I184">
            <v>0.122</v>
          </cell>
          <cell r="J184">
            <v>10.811</v>
          </cell>
          <cell r="K184">
            <v>905.39200000000005</v>
          </cell>
          <cell r="L184">
            <v>716.50710300000003</v>
          </cell>
          <cell r="M184">
            <v>1021.144125</v>
          </cell>
          <cell r="N184">
            <v>935.93675700000006</v>
          </cell>
          <cell r="O184">
            <v>-237.87798500000008</v>
          </cell>
          <cell r="P184">
            <v>2435.71</v>
          </cell>
          <cell r="Q184">
            <v>772.5</v>
          </cell>
          <cell r="R184">
            <v>960.8</v>
          </cell>
          <cell r="S184">
            <v>1069.3</v>
          </cell>
          <cell r="T184">
            <v>965.4</v>
          </cell>
          <cell r="U184">
            <v>3768</v>
          </cell>
          <cell r="V184">
            <v>951.9</v>
          </cell>
          <cell r="W184">
            <v>1140.8</v>
          </cell>
          <cell r="X184">
            <v>1259.5</v>
          </cell>
          <cell r="Y184">
            <v>1152.5</v>
          </cell>
          <cell r="Z184">
            <v>4504.7</v>
          </cell>
          <cell r="AA184">
            <v>1022.4</v>
          </cell>
          <cell r="AB184">
            <v>1268</v>
          </cell>
          <cell r="AC184">
            <v>1338.8</v>
          </cell>
          <cell r="AD184">
            <v>1165.4000000000001</v>
          </cell>
          <cell r="AF184">
            <v>4794.6000000000004</v>
          </cell>
          <cell r="AG184">
            <v>1168.2</v>
          </cell>
          <cell r="AH184">
            <v>1527</v>
          </cell>
          <cell r="AI184">
            <v>1562</v>
          </cell>
          <cell r="AJ184">
            <v>1336.6</v>
          </cell>
          <cell r="AK184">
            <v>5593.7999999999993</v>
          </cell>
          <cell r="AL184">
            <v>6067.7067359999992</v>
          </cell>
          <cell r="AM184">
            <v>6727.8732288767997</v>
          </cell>
          <cell r="AN184">
            <v>7346.8375659334652</v>
          </cell>
          <cell r="AO184">
            <v>8022.7466219993448</v>
          </cell>
          <cell r="AP184">
            <v>8760.8393112232861</v>
          </cell>
          <cell r="AQ184">
            <v>9566.8365278558285</v>
          </cell>
          <cell r="AR184">
            <v>10446.985488418564</v>
          </cell>
        </row>
        <row r="185">
          <cell r="G185" t="str">
            <v xml:space="preserve">   percent change</v>
          </cell>
          <cell r="U185">
            <v>54.698219410356728</v>
          </cell>
          <cell r="V185">
            <v>23.223300970873773</v>
          </cell>
          <cell r="W185">
            <v>18.734388009991676</v>
          </cell>
          <cell r="X185">
            <v>17.787337510520906</v>
          </cell>
          <cell r="Y185">
            <v>19.38056764035634</v>
          </cell>
          <cell r="Z185">
            <v>19.551486199575365</v>
          </cell>
          <cell r="AA185">
            <v>7.4062401512763998</v>
          </cell>
          <cell r="AB185">
            <v>11.150070126227218</v>
          </cell>
          <cell r="AC185">
            <v>6.2961492655815743</v>
          </cell>
          <cell r="AD185">
            <v>1.119305856832975</v>
          </cell>
          <cell r="AF185">
            <v>6.4355006992696584</v>
          </cell>
          <cell r="AG185">
            <v>14.260563380281699</v>
          </cell>
          <cell r="AH185">
            <v>20.425867507886441</v>
          </cell>
          <cell r="AI185">
            <v>16.671646250373474</v>
          </cell>
          <cell r="AJ185">
            <v>14.690235112407745</v>
          </cell>
          <cell r="AK185">
            <v>16.66875234638967</v>
          </cell>
          <cell r="AL185">
            <v>8.4719999999999906</v>
          </cell>
          <cell r="AM185">
            <v>10.88</v>
          </cell>
          <cell r="AN185">
            <v>9.2000000000000082</v>
          </cell>
          <cell r="AO185">
            <v>9.2000000000000082</v>
          </cell>
          <cell r="AP185">
            <v>9.2000000000000313</v>
          </cell>
          <cell r="AQ185">
            <v>9.2000000000000082</v>
          </cell>
          <cell r="AR185">
            <v>9.1999999999999851</v>
          </cell>
        </row>
        <row r="186">
          <cell r="G186" t="str">
            <v>Nominal GDP (millions of US$)</v>
          </cell>
          <cell r="I186">
            <v>549.05490549054912</v>
          </cell>
          <cell r="J186">
            <v>752.55119798410112</v>
          </cell>
          <cell r="K186">
            <v>821.58983666061704</v>
          </cell>
          <cell r="L186">
            <v>551.15931</v>
          </cell>
          <cell r="M186">
            <v>785.49548076923077</v>
          </cell>
          <cell r="N186">
            <v>719.95135153846161</v>
          </cell>
          <cell r="O186">
            <v>-193.3967357723578</v>
          </cell>
          <cell r="P186">
            <v>1902.8984375</v>
          </cell>
          <cell r="Q186">
            <v>612.12361331220279</v>
          </cell>
          <cell r="R186">
            <v>765.57768924302786</v>
          </cell>
          <cell r="S186">
            <v>841.96850393700788</v>
          </cell>
          <cell r="T186">
            <v>760.15748031496059</v>
          </cell>
          <cell r="U186">
            <v>3009.584664536741</v>
          </cell>
          <cell r="V186">
            <v>738.76600698486607</v>
          </cell>
          <cell r="W186">
            <v>878.48452179269987</v>
          </cell>
          <cell r="X186">
            <v>972.73710225517459</v>
          </cell>
          <cell r="Y186">
            <v>881.38574487610879</v>
          </cell>
          <cell r="Z186">
            <v>3472.9010870403208</v>
          </cell>
          <cell r="AA186">
            <v>769.8795180722891</v>
          </cell>
          <cell r="AB186">
            <v>945.35152464027442</v>
          </cell>
          <cell r="AC186">
            <v>991.70370370370358</v>
          </cell>
          <cell r="AD186">
            <v>751.87096774193549</v>
          </cell>
          <cell r="AF186">
            <v>3415.6871126309043</v>
          </cell>
          <cell r="AG186">
            <v>584.1</v>
          </cell>
          <cell r="AH186">
            <v>763.5</v>
          </cell>
          <cell r="AI186">
            <v>781</v>
          </cell>
          <cell r="AJ186">
            <v>668.3</v>
          </cell>
          <cell r="AK186">
            <v>2796.8999999999996</v>
          </cell>
          <cell r="AL186">
            <v>3024.8092816063072</v>
          </cell>
          <cell r="AM186">
            <v>3305.0179232453365</v>
          </cell>
          <cell r="AN186">
            <v>3530.3984001358817</v>
          </cell>
          <cell r="AO186">
            <v>3791.5346029327166</v>
          </cell>
          <cell r="AP186">
            <v>4106.630327189675</v>
          </cell>
          <cell r="AQ186">
            <v>4458.5352492271768</v>
          </cell>
          <cell r="AR186">
            <v>4831.2687960625681</v>
          </cell>
        </row>
        <row r="187">
          <cell r="G187" t="str">
            <v xml:space="preserve">   percent change</v>
          </cell>
          <cell r="J187">
            <v>37.063013272186261</v>
          </cell>
          <cell r="K187">
            <v>9.1739457543158931</v>
          </cell>
          <cell r="P187">
            <v>131.61173040241133</v>
          </cell>
          <cell r="Q187">
            <v>11.061103787252136</v>
          </cell>
          <cell r="R187">
            <v>-2.535697787426805</v>
          </cell>
          <cell r="S187">
            <v>16.947971850849129</v>
          </cell>
          <cell r="T187">
            <v>-493.05600339073033</v>
          </cell>
          <cell r="U187">
            <v>58.157923997808794</v>
          </cell>
          <cell r="V187">
            <v>20.689022759210495</v>
          </cell>
          <cell r="W187">
            <v>14.747926191698424</v>
          </cell>
          <cell r="X187">
            <v>15.531293356782161</v>
          </cell>
          <cell r="Y187">
            <v>15.94778288716161</v>
          </cell>
          <cell r="Z187">
            <v>15.394696416520226</v>
          </cell>
          <cell r="AA187">
            <v>4.2115515323190023</v>
          </cell>
          <cell r="AB187">
            <v>7.611631302407118</v>
          </cell>
          <cell r="AC187">
            <v>1.9498178289444557</v>
          </cell>
          <cell r="AD187">
            <v>-14.694448813938832</v>
          </cell>
          <cell r="AF187">
            <v>-1.6474403668713666</v>
          </cell>
          <cell r="AG187">
            <v>-24.130985915492953</v>
          </cell>
          <cell r="AH187">
            <v>-19.236391955835963</v>
          </cell>
          <cell r="AI187">
            <v>-21.246638780997895</v>
          </cell>
          <cell r="AJ187">
            <v>-11.115067787883993</v>
          </cell>
          <cell r="AK187">
            <v>-18.11603616568641</v>
          </cell>
          <cell r="AL187">
            <v>8.1486389075872356</v>
          </cell>
          <cell r="AM187">
            <v>9.2636796423153811</v>
          </cell>
          <cell r="AN187">
            <v>6.8193420466910792</v>
          </cell>
          <cell r="AO187">
            <v>7.3967913305983846</v>
          </cell>
          <cell r="AP187">
            <v>8.3105063583815095</v>
          </cell>
          <cell r="AQ187">
            <v>8.5691891891891849</v>
          </cell>
          <cell r="AR187">
            <v>8.3599999999999888</v>
          </cell>
        </row>
        <row r="188">
          <cell r="G188" t="str">
            <v>Partner countries' real GDP growth (WEO)</v>
          </cell>
          <cell r="I188">
            <v>-16.187273265882173</v>
          </cell>
          <cell r="J188">
            <v>-8.0843413766066448</v>
          </cell>
          <cell r="K188">
            <v>-7.7320982013838062</v>
          </cell>
          <cell r="L188">
            <v>0</v>
          </cell>
          <cell r="M188">
            <v>0</v>
          </cell>
          <cell r="N188">
            <v>0</v>
          </cell>
          <cell r="O188">
            <v>0</v>
          </cell>
          <cell r="P188">
            <v>-1.3640517559278149</v>
          </cell>
          <cell r="Q188">
            <v>0</v>
          </cell>
          <cell r="R188">
            <v>0</v>
          </cell>
          <cell r="S188">
            <v>0</v>
          </cell>
          <cell r="T188">
            <v>0</v>
          </cell>
          <cell r="U188">
            <v>0.31093735825251245</v>
          </cell>
          <cell r="V188">
            <v>0</v>
          </cell>
          <cell r="W188">
            <v>0</v>
          </cell>
          <cell r="X188">
            <v>0</v>
          </cell>
          <cell r="Y188">
            <v>0</v>
          </cell>
          <cell r="Z188">
            <v>3.3258005976990304</v>
          </cell>
          <cell r="AA188">
            <v>1.3</v>
          </cell>
          <cell r="AB188">
            <v>1.3</v>
          </cell>
          <cell r="AC188">
            <v>1.3</v>
          </cell>
          <cell r="AD188">
            <v>1.3</v>
          </cell>
          <cell r="AF188">
            <v>1.3</v>
          </cell>
          <cell r="AG188">
            <v>2.4</v>
          </cell>
          <cell r="AH188">
            <v>2.4</v>
          </cell>
          <cell r="AI188">
            <v>2.4</v>
          </cell>
          <cell r="AJ188">
            <v>2.4</v>
          </cell>
          <cell r="AK188">
            <v>2.4</v>
          </cell>
          <cell r="AL188">
            <v>3.3</v>
          </cell>
          <cell r="AM188">
            <v>3.7</v>
          </cell>
          <cell r="AN188">
            <v>4.7</v>
          </cell>
          <cell r="AO188">
            <v>4.5999999999999996</v>
          </cell>
          <cell r="AP188">
            <v>5</v>
          </cell>
          <cell r="AQ188">
            <v>5.3</v>
          </cell>
          <cell r="AR188">
            <v>5.3</v>
          </cell>
        </row>
        <row r="190">
          <cell r="G190" t="str">
            <v>Prices</v>
          </cell>
        </row>
        <row r="191">
          <cell r="G191" t="str">
            <v>CPI period average, % change</v>
          </cell>
          <cell r="I191">
            <v>887.4</v>
          </cell>
          <cell r="J191">
            <v>3125.4</v>
          </cell>
          <cell r="K191">
            <v>18922.400000000001</v>
          </cell>
          <cell r="P191">
            <v>162.69999999999999</v>
          </cell>
          <cell r="U191">
            <v>39.998388606657677</v>
          </cell>
          <cell r="Z191">
            <v>7</v>
          </cell>
          <cell r="AF191">
            <v>3.6</v>
          </cell>
          <cell r="AK191">
            <v>19.100000000000001</v>
          </cell>
          <cell r="AL191">
            <v>4.3</v>
          </cell>
          <cell r="AM191">
            <v>5.6</v>
          </cell>
          <cell r="AN191">
            <v>4</v>
          </cell>
          <cell r="AO191">
            <v>4</v>
          </cell>
          <cell r="AP191">
            <v>4</v>
          </cell>
          <cell r="AQ191">
            <v>4</v>
          </cell>
          <cell r="AR191">
            <v>4</v>
          </cell>
        </row>
        <row r="192">
          <cell r="G192" t="str">
            <v>Exchange rate (lari / US$, p.a.)</v>
          </cell>
          <cell r="I192">
            <v>2.2219999999999998E-4</v>
          </cell>
          <cell r="J192">
            <v>1.43658E-2</v>
          </cell>
          <cell r="K192">
            <v>1.1020000000000001</v>
          </cell>
          <cell r="L192">
            <v>1.3</v>
          </cell>
          <cell r="M192">
            <v>1.3</v>
          </cell>
          <cell r="N192">
            <v>1.3</v>
          </cell>
          <cell r="O192">
            <v>1.23</v>
          </cell>
          <cell r="P192">
            <v>1.28</v>
          </cell>
          <cell r="Q192">
            <v>1.262</v>
          </cell>
          <cell r="R192">
            <v>1.2549999999999999</v>
          </cell>
          <cell r="S192">
            <v>1.27</v>
          </cell>
          <cell r="T192">
            <v>1.27</v>
          </cell>
          <cell r="U192">
            <v>1.252</v>
          </cell>
          <cell r="V192">
            <v>1.2885</v>
          </cell>
          <cell r="W192">
            <v>1.2986</v>
          </cell>
          <cell r="X192">
            <v>1.2948</v>
          </cell>
          <cell r="Y192">
            <v>1.3076000000000001</v>
          </cell>
          <cell r="Z192">
            <v>1.2970999999999999</v>
          </cell>
          <cell r="AA192">
            <v>1.3280000000000001</v>
          </cell>
          <cell r="AB192">
            <v>1.3412999999999999</v>
          </cell>
          <cell r="AC192">
            <v>1.35</v>
          </cell>
          <cell r="AD192">
            <v>1.55</v>
          </cell>
          <cell r="AF192">
            <v>1.4036999999999999</v>
          </cell>
          <cell r="AG192">
            <v>2</v>
          </cell>
          <cell r="AH192">
            <v>2</v>
          </cell>
          <cell r="AI192">
            <v>2</v>
          </cell>
          <cell r="AJ192">
            <v>2</v>
          </cell>
          <cell r="AK192">
            <v>2</v>
          </cell>
          <cell r="AL192">
            <v>2.0059799382716053</v>
          </cell>
          <cell r="AM192">
            <v>2.0356540827077927</v>
          </cell>
          <cell r="AN192">
            <v>2.0810222341055593</v>
          </cell>
          <cell r="AO192">
            <v>2.1159629179683144</v>
          </cell>
          <cell r="AP192">
            <v>2.1333401385604303</v>
          </cell>
          <cell r="AQ192">
            <v>2.1457353128505829</v>
          </cell>
          <cell r="AR192">
            <v>2.1623689199269442</v>
          </cell>
        </row>
        <row r="193">
          <cell r="G193" t="str">
            <v>Percent depreciation</v>
          </cell>
          <cell r="I193">
            <v>0</v>
          </cell>
          <cell r="J193">
            <v>-98.45327096298152</v>
          </cell>
          <cell r="K193">
            <v>-98.696388384754997</v>
          </cell>
          <cell r="L193">
            <v>0</v>
          </cell>
          <cell r="M193">
            <v>0</v>
          </cell>
          <cell r="N193">
            <v>0</v>
          </cell>
          <cell r="O193">
            <v>0</v>
          </cell>
          <cell r="P193">
            <v>-13.906249999999998</v>
          </cell>
          <cell r="Q193">
            <v>0</v>
          </cell>
          <cell r="R193">
            <v>0</v>
          </cell>
          <cell r="S193">
            <v>0</v>
          </cell>
          <cell r="T193">
            <v>0</v>
          </cell>
          <cell r="U193">
            <v>2.2364217252396124</v>
          </cell>
          <cell r="V193">
            <v>0</v>
          </cell>
          <cell r="W193">
            <v>0</v>
          </cell>
          <cell r="X193">
            <v>0</v>
          </cell>
          <cell r="Y193">
            <v>0</v>
          </cell>
          <cell r="Z193">
            <v>-3.4769871251252749</v>
          </cell>
          <cell r="AA193">
            <v>-1.5361445783132477</v>
          </cell>
          <cell r="AB193">
            <v>-0.99157533735927395</v>
          </cell>
          <cell r="AC193">
            <v>-0.64444444444444748</v>
          </cell>
          <cell r="AD193">
            <v>-12.903225806451612</v>
          </cell>
          <cell r="AF193">
            <v>-7.5942152881669838</v>
          </cell>
          <cell r="AG193">
            <v>-22.499999999999996</v>
          </cell>
          <cell r="AH193">
            <v>0</v>
          </cell>
          <cell r="AI193">
            <v>0</v>
          </cell>
          <cell r="AJ193">
            <v>0</v>
          </cell>
          <cell r="AK193">
            <v>-29.815000000000001</v>
          </cell>
          <cell r="AL193">
            <v>-0.29810558707569212</v>
          </cell>
          <cell r="AM193">
            <v>-1.4577203803072147</v>
          </cell>
          <cell r="AN193">
            <v>-2.180089700832355</v>
          </cell>
          <cell r="AO193">
            <v>-1.6512899902945355</v>
          </cell>
          <cell r="AP193">
            <v>-0.81455461686676944</v>
          </cell>
          <cell r="AQ193">
            <v>-0.57766557766557591</v>
          </cell>
          <cell r="AR193">
            <v>-0.7692307692307776</v>
          </cell>
        </row>
        <row r="194">
          <cell r="G194" t="str">
            <v>Exchange rate (lari / US$, e.o.p.)</v>
          </cell>
          <cell r="I194">
            <v>4.15E-4</v>
          </cell>
          <cell r="J194">
            <v>0.1023</v>
          </cell>
          <cell r="K194">
            <v>1.28</v>
          </cell>
          <cell r="L194">
            <v>0</v>
          </cell>
          <cell r="M194">
            <v>0</v>
          </cell>
          <cell r="N194">
            <v>0</v>
          </cell>
          <cell r="O194">
            <v>0</v>
          </cell>
          <cell r="P194">
            <v>1.23</v>
          </cell>
          <cell r="Q194">
            <v>0</v>
          </cell>
          <cell r="R194">
            <v>0</v>
          </cell>
          <cell r="S194">
            <v>0</v>
          </cell>
          <cell r="T194">
            <v>0</v>
          </cell>
          <cell r="U194">
            <v>1.274</v>
          </cell>
          <cell r="V194">
            <v>1.294</v>
          </cell>
          <cell r="W194">
            <v>1.3</v>
          </cell>
          <cell r="X194">
            <v>1.298</v>
          </cell>
          <cell r="Y194">
            <v>1.304</v>
          </cell>
          <cell r="Z194">
            <v>1.304</v>
          </cell>
          <cell r="AA194">
            <v>1.335</v>
          </cell>
          <cell r="AB194">
            <v>1.3478000000000001</v>
          </cell>
          <cell r="AC194">
            <v>1.367</v>
          </cell>
          <cell r="AD194">
            <v>1.79</v>
          </cell>
          <cell r="AF194">
            <v>1.79</v>
          </cell>
          <cell r="AG194">
            <v>2</v>
          </cell>
          <cell r="AH194">
            <v>2</v>
          </cell>
          <cell r="AI194">
            <v>2</v>
          </cell>
          <cell r="AJ194">
            <v>2</v>
          </cell>
          <cell r="AK194">
            <v>2</v>
          </cell>
          <cell r="AL194">
            <v>2.0119598765432101</v>
          </cell>
          <cell r="AM194">
            <v>2.0593482888723753</v>
          </cell>
          <cell r="AN194">
            <v>2.1026961793387433</v>
          </cell>
          <cell r="AO194">
            <v>2.1292296565978859</v>
          </cell>
          <cell r="AP194">
            <v>2.1374506205229742</v>
          </cell>
          <cell r="AQ194">
            <v>2.1540200051781913</v>
          </cell>
          <cell r="AR194">
            <v>2.1707178346756968</v>
          </cell>
        </row>
        <row r="195">
          <cell r="G195" t="str">
            <v>Percent depreciation</v>
          </cell>
          <cell r="I195">
            <v>0</v>
          </cell>
          <cell r="J195">
            <v>0</v>
          </cell>
          <cell r="K195">
            <v>-92.0078125</v>
          </cell>
          <cell r="L195">
            <v>0</v>
          </cell>
          <cell r="M195">
            <v>0</v>
          </cell>
          <cell r="N195">
            <v>0</v>
          </cell>
          <cell r="O195">
            <v>0</v>
          </cell>
          <cell r="P195">
            <v>4.0650406504064929</v>
          </cell>
          <cell r="Q195">
            <v>0</v>
          </cell>
          <cell r="R195">
            <v>0</v>
          </cell>
          <cell r="S195">
            <v>0</v>
          </cell>
          <cell r="T195">
            <v>0</v>
          </cell>
          <cell r="U195">
            <v>-3.4536891679748716</v>
          </cell>
          <cell r="V195">
            <v>0</v>
          </cell>
          <cell r="W195">
            <v>0</v>
          </cell>
          <cell r="X195">
            <v>0</v>
          </cell>
          <cell r="Y195">
            <v>0</v>
          </cell>
          <cell r="Z195">
            <v>-2.3006134969325132</v>
          </cell>
          <cell r="AA195">
            <v>-2.3220973782771437</v>
          </cell>
          <cell r="AB195">
            <v>-0.94969580056389891</v>
          </cell>
          <cell r="AC195">
            <v>-1.4045354791514142</v>
          </cell>
          <cell r="AD195">
            <v>-23.631284916201125</v>
          </cell>
          <cell r="AF195">
            <v>-27.150837988826826</v>
          </cell>
          <cell r="AG195">
            <v>-10.499999999999998</v>
          </cell>
          <cell r="AH195">
            <v>0</v>
          </cell>
          <cell r="AI195">
            <v>0</v>
          </cell>
          <cell r="AJ195">
            <v>0</v>
          </cell>
          <cell r="AK195">
            <v>-10.499999999999998</v>
          </cell>
          <cell r="AL195">
            <v>-0.59443911792905757</v>
          </cell>
          <cell r="AM195">
            <v>-2.301136363636358</v>
          </cell>
          <cell r="AN195">
            <v>-2.0615384615384591</v>
          </cell>
          <cell r="AO195">
            <v>-1.2461538461538413</v>
          </cell>
          <cell r="AP195">
            <v>-0.38461538461538325</v>
          </cell>
          <cell r="AQ195">
            <v>-0.7692307692307776</v>
          </cell>
          <cell r="AR195">
            <v>-0.7692307692307776</v>
          </cell>
        </row>
        <row r="197">
          <cell r="G197" t="str">
            <v>Current Account</v>
          </cell>
        </row>
        <row r="198">
          <cell r="G198" t="str">
            <v>Current account deficit (percent of GDP)</v>
          </cell>
          <cell r="K198">
            <v>54.427775474193339</v>
          </cell>
          <cell r="L198">
            <v>22.080432294062305</v>
          </cell>
          <cell r="M198">
            <v>13.347816540884164</v>
          </cell>
          <cell r="N198">
            <v>11.452614887428881</v>
          </cell>
          <cell r="O198">
            <v>-49.539958233227772</v>
          </cell>
          <cell r="P198">
            <v>21.273167490399771</v>
          </cell>
          <cell r="Q198">
            <v>16.595519008595765</v>
          </cell>
          <cell r="R198">
            <v>14.363427810354404</v>
          </cell>
          <cell r="S198">
            <v>9.9902982265189646</v>
          </cell>
          <cell r="T198">
            <v>15.741448538971614</v>
          </cell>
          <cell r="U198">
            <v>13.801717808040767</v>
          </cell>
          <cell r="V198">
            <v>0</v>
          </cell>
          <cell r="W198">
            <v>0</v>
          </cell>
          <cell r="X198">
            <v>0</v>
          </cell>
          <cell r="Y198">
            <v>0</v>
          </cell>
          <cell r="Z198">
            <v>16.449703436675524</v>
          </cell>
          <cell r="AA198">
            <v>0</v>
          </cell>
          <cell r="AB198">
            <v>0</v>
          </cell>
          <cell r="AC198">
            <v>0</v>
          </cell>
          <cell r="AD198">
            <v>0</v>
          </cell>
          <cell r="AF198">
            <v>17.548591468140334</v>
          </cell>
          <cell r="AG198">
            <v>20.664196641237822</v>
          </cell>
          <cell r="AH198">
            <v>8.1517059464488391</v>
          </cell>
          <cell r="AI198">
            <v>9.9841884659628395</v>
          </cell>
          <cell r="AJ198">
            <v>25.552059933673664</v>
          </cell>
          <cell r="AK198">
            <v>14.373075593891052</v>
          </cell>
          <cell r="AL198">
            <v>12.596232204922062</v>
          </cell>
          <cell r="AM198">
            <v>10.753486346567792</v>
          </cell>
          <cell r="AN198">
            <v>9.7882568674276236</v>
          </cell>
          <cell r="AO198">
            <v>8.6316069483207976</v>
          </cell>
          <cell r="AP198">
            <v>6.1399899698003857</v>
          </cell>
          <cell r="AQ198">
            <v>4.7726397439906689</v>
          </cell>
          <cell r="AR198">
            <v>3.7372108043037264</v>
          </cell>
        </row>
        <row r="199">
          <cell r="G199" t="str">
            <v>Trade balance (percent of GDP)</v>
          </cell>
          <cell r="P199">
            <v>-17.732317886776343</v>
          </cell>
          <cell r="U199">
            <v>-11.660047452229303</v>
          </cell>
          <cell r="V199">
            <v>-13.964367475575168</v>
          </cell>
          <cell r="W199">
            <v>-16.148264025245442</v>
          </cell>
          <cell r="X199">
            <v>-18.325197999206036</v>
          </cell>
          <cell r="Y199">
            <v>-15.389856347071587</v>
          </cell>
          <cell r="Z199">
            <v>-16.093864639154663</v>
          </cell>
          <cell r="AF199">
            <v>-20.067660472390941</v>
          </cell>
          <cell r="AK199">
            <v>-19.16385663050912</v>
          </cell>
        </row>
        <row r="200">
          <cell r="G200" t="str">
            <v>Export value (percent change)</v>
          </cell>
          <cell r="K200">
            <v>0</v>
          </cell>
          <cell r="L200">
            <v>0</v>
          </cell>
          <cell r="M200">
            <v>0</v>
          </cell>
          <cell r="N200">
            <v>0</v>
          </cell>
          <cell r="O200">
            <v>0</v>
          </cell>
          <cell r="P200">
            <v>-4.7465195692146018</v>
          </cell>
          <cell r="Q200">
            <v>19.057516771142623</v>
          </cell>
          <cell r="R200">
            <v>-20.235294117647062</v>
          </cell>
          <cell r="S200">
            <v>7.9271739130434948</v>
          </cell>
          <cell r="T200">
            <v>49.525871172122478</v>
          </cell>
          <cell r="U200">
            <v>14.980282933017119</v>
          </cell>
          <cell r="V200">
            <v>-1.0373271506295079</v>
          </cell>
          <cell r="W200">
            <v>83.097345132743357</v>
          </cell>
          <cell r="X200">
            <v>14.654608079119381</v>
          </cell>
          <cell r="Y200">
            <v>4.7704465363945125</v>
          </cell>
          <cell r="Z200">
            <v>18.352907881703693</v>
          </cell>
          <cell r="AA200">
            <v>-13.810483870967738</v>
          </cell>
          <cell r="AB200">
            <v>-7.0758820686321888</v>
          </cell>
          <cell r="AC200">
            <v>53.673447876040868</v>
          </cell>
          <cell r="AD200">
            <v>-35.555348325637958</v>
          </cell>
          <cell r="AF200">
            <v>-3.0851535965241372</v>
          </cell>
          <cell r="AG200">
            <v>-1.8347914547304223</v>
          </cell>
          <cell r="AH200">
            <v>0.70893970893970426</v>
          </cell>
          <cell r="AI200">
            <v>0.79544041450778646</v>
          </cell>
          <cell r="AJ200">
            <v>-1.8414649033570818</v>
          </cell>
          <cell r="AK200">
            <v>-0.26040974620190616</v>
          </cell>
          <cell r="AL200">
            <v>8.5845599999999855</v>
          </cell>
          <cell r="AM200">
            <v>12.527500000000003</v>
          </cell>
          <cell r="AN200">
            <v>11.3483</v>
          </cell>
          <cell r="AO200">
            <v>11.61859999999999</v>
          </cell>
          <cell r="AP200">
            <v>11.690000000000001</v>
          </cell>
          <cell r="AQ200">
            <v>11.730799999999997</v>
          </cell>
          <cell r="AR200">
            <v>11.190200000000017</v>
          </cell>
        </row>
        <row r="201">
          <cell r="G201" t="str">
            <v>Import value (percent change)</v>
          </cell>
          <cell r="K201">
            <v>0</v>
          </cell>
          <cell r="L201">
            <v>0</v>
          </cell>
          <cell r="M201">
            <v>0</v>
          </cell>
          <cell r="N201">
            <v>0</v>
          </cell>
          <cell r="O201">
            <v>0</v>
          </cell>
          <cell r="P201">
            <v>-6.1206919672790683</v>
          </cell>
          <cell r="Q201">
            <v>1.4173713204974625</v>
          </cell>
          <cell r="R201">
            <v>-1.6374021578167808</v>
          </cell>
          <cell r="S201">
            <v>8.4699100959263482</v>
          </cell>
          <cell r="T201">
            <v>28.506615859114337</v>
          </cell>
          <cell r="U201">
            <v>9.6869116558913717</v>
          </cell>
          <cell r="V201">
            <v>14.005984907624258</v>
          </cell>
          <cell r="W201">
            <v>63.454920853406719</v>
          </cell>
          <cell r="X201">
            <v>65.484499637418423</v>
          </cell>
          <cell r="Y201">
            <v>16.317169069462633</v>
          </cell>
          <cell r="Z201">
            <v>37.054092348724787</v>
          </cell>
          <cell r="AA201">
            <v>30.337612933903955</v>
          </cell>
          <cell r="AB201">
            <v>11.766917293233092</v>
          </cell>
          <cell r="AC201">
            <v>7.0181444710715413</v>
          </cell>
          <cell r="AD201">
            <v>-1.5140845070422571</v>
          </cell>
          <cell r="AF201">
            <v>10.575826681870005</v>
          </cell>
          <cell r="AG201">
            <v>0</v>
          </cell>
          <cell r="AH201">
            <v>0</v>
          </cell>
          <cell r="AI201">
            <v>0</v>
          </cell>
          <cell r="AJ201">
            <v>0</v>
          </cell>
          <cell r="AK201">
            <v>-12.950073042880472</v>
          </cell>
          <cell r="AL201">
            <v>4.2255252441698365</v>
          </cell>
          <cell r="AM201">
            <v>4.7337831593005975</v>
          </cell>
          <cell r="AN201">
            <v>5.2391410605693522</v>
          </cell>
          <cell r="AO201">
            <v>5.1383199264069868</v>
          </cell>
          <cell r="AP201">
            <v>4.4984103908997985</v>
          </cell>
          <cell r="AQ201">
            <v>6.1440747032033061</v>
          </cell>
          <cell r="AR201">
            <v>6.8210276820890314</v>
          </cell>
        </row>
        <row r="202">
          <cell r="G202" t="str">
            <v>o/w: consumer goods</v>
          </cell>
          <cell r="K202">
            <v>0</v>
          </cell>
          <cell r="L202">
            <v>0</v>
          </cell>
          <cell r="M202">
            <v>0</v>
          </cell>
          <cell r="N202">
            <v>0</v>
          </cell>
          <cell r="O202">
            <v>0</v>
          </cell>
          <cell r="P202">
            <v>19.58471207726058</v>
          </cell>
          <cell r="Q202">
            <v>-19.286999108684743</v>
          </cell>
          <cell r="R202">
            <v>-27.905201354464825</v>
          </cell>
          <cell r="S202">
            <v>-20.526971805302551</v>
          </cell>
          <cell r="T202">
            <v>24.068962394144535</v>
          </cell>
          <cell r="U202">
            <v>-8.9239162128134772</v>
          </cell>
          <cell r="V202">
            <v>47.811510203550299</v>
          </cell>
          <cell r="W202">
            <v>158.02751968969119</v>
          </cell>
          <cell r="X202">
            <v>66.022941357209604</v>
          </cell>
          <cell r="Y202">
            <v>4.4881158305011049</v>
          </cell>
          <cell r="Z202">
            <v>52.011059668668125</v>
          </cell>
          <cell r="AA202">
            <v>60.486014749005015</v>
          </cell>
          <cell r="AB202">
            <v>4.0738719544735069</v>
          </cell>
          <cell r="AC202">
            <v>42.596470979125776</v>
          </cell>
          <cell r="AD202">
            <v>-25.863657014253182</v>
          </cell>
          <cell r="AF202">
            <v>17.345331110864095</v>
          </cell>
          <cell r="AG202">
            <v>0</v>
          </cell>
          <cell r="AH202">
            <v>0</v>
          </cell>
          <cell r="AI202">
            <v>0</v>
          </cell>
          <cell r="AJ202">
            <v>0</v>
          </cell>
          <cell r="AK202">
            <v>-0.55243238269133688</v>
          </cell>
          <cell r="AL202">
            <v>-0.1487406819065229</v>
          </cell>
          <cell r="AM202">
            <v>6.7073170731707377</v>
          </cell>
          <cell r="AN202">
            <v>5.0285714285714267</v>
          </cell>
          <cell r="AO202">
            <v>6.6376496191512535</v>
          </cell>
          <cell r="AP202">
            <v>4.5443139280356926</v>
          </cell>
          <cell r="AQ202">
            <v>5.5699999999999861</v>
          </cell>
          <cell r="AR202">
            <v>7.1000000000000174</v>
          </cell>
        </row>
        <row r="203">
          <cell r="G203" t="str">
            <v>Transfers (total, percent of GDP)</v>
          </cell>
          <cell r="K203">
            <v>20.691589941152561</v>
          </cell>
          <cell r="L203">
            <v>8.6544850344630841</v>
          </cell>
          <cell r="M203">
            <v>6.5945637203759064</v>
          </cell>
          <cell r="N203">
            <v>3.0557620251685442</v>
          </cell>
          <cell r="O203">
            <v>-35.005761462121001</v>
          </cell>
          <cell r="P203">
            <v>9.9427271719539689</v>
          </cell>
          <cell r="Q203">
            <v>5.5733840776699033</v>
          </cell>
          <cell r="R203">
            <v>5.3893942547876774</v>
          </cell>
          <cell r="S203">
            <v>2.3160011222294958</v>
          </cell>
          <cell r="T203">
            <v>5.9987569919204482</v>
          </cell>
          <cell r="U203">
            <v>4.6676208067940559</v>
          </cell>
          <cell r="V203">
            <v>6.0100220611408766</v>
          </cell>
          <cell r="W203">
            <v>5.6688534361851328</v>
          </cell>
          <cell r="X203">
            <v>4.7083636363636359</v>
          </cell>
          <cell r="Y203">
            <v>6.3990143167028206</v>
          </cell>
          <cell r="Z203">
            <v>5.6552143316980041</v>
          </cell>
          <cell r="AA203">
            <v>7.0010954616588421</v>
          </cell>
          <cell r="AB203">
            <v>5.1515228706624603</v>
          </cell>
          <cell r="AC203">
            <v>6.2922019719151487</v>
          </cell>
          <cell r="AD203">
            <v>6.078170585206796</v>
          </cell>
          <cell r="AF203">
            <v>6.1685977975222119</v>
          </cell>
          <cell r="AG203">
            <v>7.4132511556240361</v>
          </cell>
          <cell r="AH203">
            <v>5.7079109364767513</v>
          </cell>
          <cell r="AI203">
            <v>7.1219590268886028</v>
          </cell>
          <cell r="AJ203">
            <v>5.9372287894658093</v>
          </cell>
          <cell r="AK203">
            <v>6.5137008831205989</v>
          </cell>
          <cell r="AL203">
            <v>4.445067810311615</v>
          </cell>
          <cell r="AM203">
            <v>4.9332545869584647</v>
          </cell>
          <cell r="AN203">
            <v>4.1333364719847054</v>
          </cell>
          <cell r="AO203">
            <v>4.0856277683317943</v>
          </cell>
          <cell r="AP203">
            <v>4.0014597099884259</v>
          </cell>
          <cell r="AQ203">
            <v>3.5691811556502953</v>
          </cell>
          <cell r="AR203">
            <v>3.5013285054044521</v>
          </cell>
        </row>
        <row r="204">
          <cell r="G204" t="str">
            <v>Private transfers, net (percent change)</v>
          </cell>
          <cell r="AA204">
            <v>48.425196850393725</v>
          </cell>
          <cell r="AB204">
            <v>43.589743589743613</v>
          </cell>
          <cell r="AC204">
            <v>34.05797101449275</v>
          </cell>
          <cell r="AD204">
            <v>8.2089552238805865</v>
          </cell>
          <cell r="AF204">
            <v>33.04263565891474</v>
          </cell>
          <cell r="AG204">
            <v>-17.100000000000005</v>
          </cell>
          <cell r="AH204">
            <v>-17.100000000000005</v>
          </cell>
          <cell r="AI204">
            <v>-17.100000000000005</v>
          </cell>
          <cell r="AJ204">
            <v>-17.100000000000005</v>
          </cell>
          <cell r="AK204">
            <v>-17.100000000000016</v>
          </cell>
          <cell r="AL204">
            <v>6.0999999999999943</v>
          </cell>
          <cell r="AM204">
            <v>5.8999999999999941</v>
          </cell>
          <cell r="AN204">
            <v>7.0000000000000062</v>
          </cell>
          <cell r="AO204">
            <v>6.4999999999999947</v>
          </cell>
          <cell r="AP204">
            <v>6.4000000000000057</v>
          </cell>
          <cell r="AQ204">
            <v>2.6241021818137478</v>
          </cell>
          <cell r="AR204">
            <v>6.2999999999999945</v>
          </cell>
        </row>
        <row r="206">
          <cell r="G206" t="str">
            <v>Capital Account</v>
          </cell>
        </row>
        <row r="207">
          <cell r="G207" t="str">
            <v>FDI (percent of GDP)</v>
          </cell>
          <cell r="K207">
            <v>0.97372187958364997</v>
          </cell>
          <cell r="P207">
            <v>0.33107389631770612</v>
          </cell>
          <cell r="U207">
            <v>1.8075583864118898</v>
          </cell>
          <cell r="Z207">
            <v>6.8041097076386885</v>
          </cell>
          <cell r="AF207">
            <v>6.4701476661243893</v>
          </cell>
          <cell r="AK207">
            <v>2.2000000000000002</v>
          </cell>
          <cell r="AL207">
            <v>2.6000000000000005</v>
          </cell>
          <cell r="AM207">
            <v>2.9999999999999996</v>
          </cell>
          <cell r="AN207">
            <v>3.5</v>
          </cell>
          <cell r="AO207">
            <v>3.5</v>
          </cell>
          <cell r="AP207">
            <v>3.5</v>
          </cell>
          <cell r="AQ207">
            <v>3.5000000000000004</v>
          </cell>
          <cell r="AR207">
            <v>3.5000000000000004</v>
          </cell>
        </row>
        <row r="208">
          <cell r="G208" t="str">
            <v xml:space="preserve">Of which: non-oil pipeline FDI </v>
          </cell>
          <cell r="U208">
            <v>1.3091507430997877</v>
          </cell>
          <cell r="Z208">
            <v>4.9324756365573732</v>
          </cell>
          <cell r="AA208">
            <v>2.0666437794164576</v>
          </cell>
          <cell r="AB208">
            <v>4.0164191912375831</v>
          </cell>
          <cell r="AC208">
            <v>-0.60644473940297505</v>
          </cell>
          <cell r="AD208">
            <v>-0.11515437157736585</v>
          </cell>
          <cell r="AF208">
            <v>1.3760042547866342</v>
          </cell>
          <cell r="AG208">
            <v>2.6336158192090391</v>
          </cell>
          <cell r="AH208">
            <v>2.0147937131630647</v>
          </cell>
          <cell r="AI208">
            <v>1.9696478873239434</v>
          </cell>
          <cell r="AJ208">
            <v>2.3018030824480022</v>
          </cell>
          <cell r="AK208">
            <v>2.2000000000000002</v>
          </cell>
          <cell r="AL208">
            <v>2.6000000000000005</v>
          </cell>
          <cell r="AM208">
            <v>2.9999999999999996</v>
          </cell>
          <cell r="AN208">
            <v>3.5</v>
          </cell>
          <cell r="AO208">
            <v>3.5</v>
          </cell>
          <cell r="AP208">
            <v>3.5</v>
          </cell>
          <cell r="AQ208">
            <v>3.5000000000000004</v>
          </cell>
          <cell r="AR208">
            <v>3.5000000000000004</v>
          </cell>
        </row>
        <row r="209">
          <cell r="G209" t="str">
            <v>MLT disbursements (percent of GDP)</v>
          </cell>
          <cell r="K209">
            <v>11.449752151554245</v>
          </cell>
          <cell r="P209">
            <v>4.6984601846361027</v>
          </cell>
          <cell r="U209">
            <v>3.7323394481199088</v>
          </cell>
          <cell r="Z209">
            <v>2.9821801544098387</v>
          </cell>
          <cell r="AF209">
            <v>3.5374664176114372</v>
          </cell>
          <cell r="AK209">
            <v>3.6742133075905477</v>
          </cell>
          <cell r="AL209">
            <v>6.1615148146142671</v>
          </cell>
          <cell r="AM209">
            <v>6.0760055365392152</v>
          </cell>
          <cell r="AN209">
            <v>5.2643370785814634</v>
          </cell>
          <cell r="AO209">
            <v>3.711744365754833</v>
          </cell>
          <cell r="AP209">
            <v>3.2749982658419148</v>
          </cell>
          <cell r="AQ209">
            <v>3.0205676185546282</v>
          </cell>
          <cell r="AR209">
            <v>2.4542843092612809</v>
          </cell>
        </row>
        <row r="211">
          <cell r="G211" t="str">
            <v>Financing</v>
          </cell>
        </row>
        <row r="212">
          <cell r="G212" t="str">
            <v>Gross international reserves</v>
          </cell>
          <cell r="K212">
            <v>41.4</v>
          </cell>
          <cell r="L212">
            <v>27</v>
          </cell>
          <cell r="M212">
            <v>24</v>
          </cell>
          <cell r="N212">
            <v>48.3</v>
          </cell>
          <cell r="O212">
            <v>156.69999999999999</v>
          </cell>
          <cell r="P212">
            <v>156.69999999999999</v>
          </cell>
          <cell r="Q212">
            <v>157.1</v>
          </cell>
          <cell r="R212">
            <v>164.8</v>
          </cell>
          <cell r="S212">
            <v>127</v>
          </cell>
          <cell r="T212">
            <v>158</v>
          </cell>
          <cell r="U212">
            <v>158</v>
          </cell>
          <cell r="V212">
            <v>107.4</v>
          </cell>
          <cell r="W212">
            <v>100.1</v>
          </cell>
          <cell r="X212">
            <v>101.2</v>
          </cell>
          <cell r="Y212">
            <v>173.3</v>
          </cell>
          <cell r="Z212">
            <v>173.3</v>
          </cell>
          <cell r="AA212">
            <v>140.19999999999999</v>
          </cell>
          <cell r="AB212">
            <v>119.1</v>
          </cell>
          <cell r="AC212">
            <v>102.3</v>
          </cell>
          <cell r="AD212">
            <v>118.4</v>
          </cell>
          <cell r="AF212">
            <v>118.4</v>
          </cell>
          <cell r="AG212">
            <v>99.5</v>
          </cell>
          <cell r="AH212">
            <v>82.9</v>
          </cell>
          <cell r="AI212">
            <v>141.30000000000001</v>
          </cell>
          <cell r="AJ212">
            <v>216.9</v>
          </cell>
          <cell r="AK212">
            <v>132.4</v>
          </cell>
          <cell r="AL212">
            <v>104.56078401703861</v>
          </cell>
          <cell r="AM212">
            <v>201.65913727602594</v>
          </cell>
          <cell r="AN212">
            <v>281.07763864076327</v>
          </cell>
          <cell r="AO212">
            <v>311.8338161980696</v>
          </cell>
          <cell r="AP212">
            <v>307.74856328620371</v>
          </cell>
          <cell r="AQ212">
            <v>360.58454035818193</v>
          </cell>
          <cell r="AR212">
            <v>421.42200325302224</v>
          </cell>
        </row>
        <row r="213">
          <cell r="G213" t="str">
            <v xml:space="preserve">   (In months of imports)</v>
          </cell>
          <cell r="K213">
            <v>0.7096554856883287</v>
          </cell>
          <cell r="L213">
            <v>0.46281879501412737</v>
          </cell>
          <cell r="M213">
            <v>0.41139448445700216</v>
          </cell>
          <cell r="N213">
            <v>0.82793139996971676</v>
          </cell>
          <cell r="O213">
            <v>2.6860631547671763</v>
          </cell>
          <cell r="P213">
            <v>2.6860631547671763</v>
          </cell>
          <cell r="Q213">
            <v>2.455096682780463</v>
          </cell>
          <cell r="R213">
            <v>2.5754292382063677</v>
          </cell>
          <cell r="S213">
            <v>1.9847057842973825</v>
          </cell>
          <cell r="T213">
            <v>2.4691615269211535</v>
          </cell>
          <cell r="U213">
            <v>2.4691615269211535</v>
          </cell>
          <cell r="V213">
            <v>1.2246294184720639</v>
          </cell>
          <cell r="W213">
            <v>1.1413911060433293</v>
          </cell>
          <cell r="X213">
            <v>1.153933865450399</v>
          </cell>
          <cell r="Y213">
            <v>1.9760547320410489</v>
          </cell>
          <cell r="Z213">
            <v>1.9760547320410489</v>
          </cell>
          <cell r="AA213">
            <v>1.4457334364526937</v>
          </cell>
          <cell r="AB213">
            <v>1.2281515854601701</v>
          </cell>
          <cell r="AC213">
            <v>1.0549110595514306</v>
          </cell>
          <cell r="AD213">
            <v>1.2209332302139728</v>
          </cell>
          <cell r="AF213">
            <v>1.2209332302139728</v>
          </cell>
          <cell r="AG213">
            <v>1.1786771964461993</v>
          </cell>
          <cell r="AH213">
            <v>0.9820335636722608</v>
          </cell>
          <cell r="AI213">
            <v>1.6738400789733467</v>
          </cell>
          <cell r="AJ213">
            <v>2.5693978282329715</v>
          </cell>
          <cell r="AK213">
            <v>1.568410661401777</v>
          </cell>
          <cell r="AL213">
            <v>1.1884106614017771</v>
          </cell>
          <cell r="AM213">
            <v>2.1884106614017771</v>
          </cell>
          <cell r="AN213">
            <v>2.8984106614017771</v>
          </cell>
          <cell r="AO213">
            <v>3.0584106614017772</v>
          </cell>
          <cell r="AP213">
            <v>2.8884106614017773</v>
          </cell>
          <cell r="AQ213">
            <v>3.1884106614017771</v>
          </cell>
          <cell r="AR213">
            <v>3.4884106614017769</v>
          </cell>
        </row>
        <row r="214">
          <cell r="G214" t="str">
            <v>Financing gap (percent of GDP)</v>
          </cell>
          <cell r="U214">
            <v>0</v>
          </cell>
          <cell r="Z214">
            <v>0</v>
          </cell>
          <cell r="AA214">
            <v>0</v>
          </cell>
          <cell r="AB214">
            <v>0</v>
          </cell>
          <cell r="AC214">
            <v>0</v>
          </cell>
          <cell r="AD214">
            <v>0</v>
          </cell>
          <cell r="AF214">
            <v>0</v>
          </cell>
          <cell r="AG214">
            <v>6.9337442218798149</v>
          </cell>
          <cell r="AH214">
            <v>-5.3801664533566225</v>
          </cell>
          <cell r="AI214">
            <v>3.1902764179270595</v>
          </cell>
          <cell r="AJ214">
            <v>12.57149936061418</v>
          </cell>
          <cell r="AK214">
            <v>0</v>
          </cell>
          <cell r="AL214">
            <v>0</v>
          </cell>
          <cell r="AM214">
            <v>0</v>
          </cell>
          <cell r="AN214">
            <v>0</v>
          </cell>
          <cell r="AO214">
            <v>0</v>
          </cell>
          <cell r="AP214">
            <v>0</v>
          </cell>
          <cell r="AQ214">
            <v>0</v>
          </cell>
          <cell r="AR214">
            <v>0</v>
          </cell>
        </row>
        <row r="215">
          <cell r="G215" t="str">
            <v>(% of amortization on bilateral debt)</v>
          </cell>
          <cell r="U215">
            <v>0</v>
          </cell>
          <cell r="Z215">
            <v>0</v>
          </cell>
          <cell r="AA215">
            <v>0</v>
          </cell>
          <cell r="AB215">
            <v>0</v>
          </cell>
          <cell r="AC215">
            <v>0</v>
          </cell>
          <cell r="AD215">
            <v>0</v>
          </cell>
          <cell r="AF215">
            <v>0</v>
          </cell>
          <cell r="AG215">
            <v>205.42733958914533</v>
          </cell>
          <cell r="AH215">
            <v>-208.35694076275837</v>
          </cell>
          <cell r="AI215">
            <v>79.363143252143118</v>
          </cell>
          <cell r="AJ215">
            <v>426.14927835143067</v>
          </cell>
          <cell r="AK215">
            <v>0</v>
          </cell>
          <cell r="AL215">
            <v>0</v>
          </cell>
          <cell r="AM215">
            <v>0</v>
          </cell>
          <cell r="AN215">
            <v>0</v>
          </cell>
          <cell r="AO215">
            <v>0</v>
          </cell>
          <cell r="AP215">
            <v>0</v>
          </cell>
          <cell r="AQ215">
            <v>0</v>
          </cell>
          <cell r="AR215">
            <v>0</v>
          </cell>
        </row>
        <row r="218">
          <cell r="G218" t="str">
            <v>Table 2. External Trade: Exports and Imports, Summary</v>
          </cell>
        </row>
        <row r="219">
          <cell r="G219" t="str">
            <v>(In millions of US dollars)</v>
          </cell>
        </row>
        <row r="222">
          <cell r="H222" t="str">
            <v/>
          </cell>
          <cell r="I222" t="str">
            <v/>
          </cell>
          <cell r="J222" t="str">
            <v/>
          </cell>
          <cell r="K222" t="str">
            <v/>
          </cell>
          <cell r="L222" t="str">
            <v>Q1</v>
          </cell>
          <cell r="M222" t="str">
            <v>Q2</v>
          </cell>
          <cell r="N222" t="str">
            <v>Q3</v>
          </cell>
          <cell r="O222" t="str">
            <v>Q4</v>
          </cell>
          <cell r="P222" t="str">
            <v/>
          </cell>
          <cell r="Q222" t="str">
            <v>Q1</v>
          </cell>
          <cell r="R222" t="str">
            <v>Q2</v>
          </cell>
          <cell r="S222" t="str">
            <v>Q3</v>
          </cell>
          <cell r="T222" t="str">
            <v>Q4</v>
          </cell>
          <cell r="U222" t="str">
            <v/>
          </cell>
          <cell r="V222" t="str">
            <v>Q1</v>
          </cell>
          <cell r="W222" t="str">
            <v>Q2</v>
          </cell>
          <cell r="X222" t="str">
            <v>Q3</v>
          </cell>
          <cell r="Y222" t="str">
            <v>Q4</v>
          </cell>
          <cell r="Z222" t="str">
            <v>Est.</v>
          </cell>
          <cell r="AA222" t="str">
            <v>Q1</v>
          </cell>
          <cell r="AB222" t="str">
            <v>Q2</v>
          </cell>
          <cell r="AC222" t="str">
            <v>Q3</v>
          </cell>
          <cell r="AD222" t="str">
            <v>Q4</v>
          </cell>
          <cell r="AF222" t="str">
            <v>Prel Est.</v>
          </cell>
          <cell r="AG222" t="str">
            <v>Q1</v>
          </cell>
          <cell r="AH222" t="str">
            <v>Q2</v>
          </cell>
          <cell r="AI222" t="str">
            <v>Q3</v>
          </cell>
          <cell r="AJ222" t="str">
            <v>Q4</v>
          </cell>
          <cell r="AK222" t="str">
            <v>Proj</v>
          </cell>
          <cell r="AL222" t="str">
            <v>Proj</v>
          </cell>
          <cell r="AM222" t="str">
            <v>Proj</v>
          </cell>
          <cell r="AN222" t="str">
            <v>Proj</v>
          </cell>
          <cell r="AO222" t="str">
            <v>Proj</v>
          </cell>
          <cell r="AP222" t="str">
            <v>Proj</v>
          </cell>
          <cell r="AQ222" t="str">
            <v>Proj</v>
          </cell>
          <cell r="AR222" t="str">
            <v>Proj</v>
          </cell>
        </row>
        <row r="223">
          <cell r="H223">
            <v>1991</v>
          </cell>
          <cell r="I223">
            <v>1992</v>
          </cell>
          <cell r="J223">
            <v>1993</v>
          </cell>
          <cell r="K223">
            <v>1994</v>
          </cell>
          <cell r="L223">
            <v>1995</v>
          </cell>
          <cell r="M223">
            <v>1995</v>
          </cell>
          <cell r="N223">
            <v>1995</v>
          </cell>
          <cell r="O223">
            <v>1995</v>
          </cell>
          <cell r="P223">
            <v>1995</v>
          </cell>
          <cell r="Q223">
            <v>1996</v>
          </cell>
          <cell r="R223">
            <v>1996</v>
          </cell>
          <cell r="S223">
            <v>1996</v>
          </cell>
          <cell r="T223">
            <v>1996</v>
          </cell>
          <cell r="U223">
            <v>1996</v>
          </cell>
          <cell r="V223">
            <v>1997</v>
          </cell>
          <cell r="W223">
            <v>1997</v>
          </cell>
          <cell r="X223">
            <v>1997</v>
          </cell>
          <cell r="Y223">
            <v>1997</v>
          </cell>
          <cell r="Z223">
            <v>1997</v>
          </cell>
          <cell r="AA223">
            <v>1998</v>
          </cell>
          <cell r="AB223">
            <v>1998</v>
          </cell>
          <cell r="AC223">
            <v>1998</v>
          </cell>
          <cell r="AD223">
            <v>1998</v>
          </cell>
          <cell r="AF223">
            <v>1998</v>
          </cell>
          <cell r="AG223">
            <v>1999</v>
          </cell>
          <cell r="AH223">
            <v>1999</v>
          </cell>
          <cell r="AI223">
            <v>1999</v>
          </cell>
          <cell r="AJ223">
            <v>1999</v>
          </cell>
          <cell r="AK223">
            <v>1999</v>
          </cell>
          <cell r="AL223">
            <v>2000</v>
          </cell>
          <cell r="AM223">
            <v>2001</v>
          </cell>
          <cell r="AN223">
            <v>2002</v>
          </cell>
          <cell r="AO223">
            <v>2003</v>
          </cell>
          <cell r="AP223">
            <v>2004</v>
          </cell>
          <cell r="AQ223">
            <v>2005</v>
          </cell>
          <cell r="AR223">
            <v>2006</v>
          </cell>
        </row>
        <row r="226">
          <cell r="G226" t="str">
            <v>A.  EXPORTS</v>
          </cell>
        </row>
        <row r="227">
          <cell r="G227" t="str">
            <v>Exports (US$ mn)</v>
          </cell>
          <cell r="K227">
            <v>380.7</v>
          </cell>
          <cell r="L227">
            <v>90.93</v>
          </cell>
          <cell r="M227">
            <v>85</v>
          </cell>
          <cell r="N227">
            <v>92</v>
          </cell>
          <cell r="O227">
            <v>94.7</v>
          </cell>
          <cell r="P227">
            <v>362.63</v>
          </cell>
          <cell r="Q227">
            <v>108.259</v>
          </cell>
          <cell r="R227">
            <v>67.8</v>
          </cell>
          <cell r="S227">
            <v>99.293000000000006</v>
          </cell>
          <cell r="T227">
            <v>141.601</v>
          </cell>
          <cell r="U227">
            <v>416.95299999999997</v>
          </cell>
          <cell r="V227">
            <v>107.136</v>
          </cell>
          <cell r="W227">
            <v>124.14</v>
          </cell>
          <cell r="X227">
            <v>113.84400000000001</v>
          </cell>
          <cell r="Y227">
            <v>148.35599999999999</v>
          </cell>
          <cell r="Z227">
            <v>493.476</v>
          </cell>
          <cell r="AA227">
            <v>92.34</v>
          </cell>
          <cell r="AB227">
            <v>115.35599999999999</v>
          </cell>
          <cell r="AC227">
            <v>174.94799999999998</v>
          </cell>
          <cell r="AD227">
            <v>95.60750743801654</v>
          </cell>
          <cell r="AF227">
            <v>478.25150743801657</v>
          </cell>
          <cell r="AG227">
            <v>90.645753570701928</v>
          </cell>
          <cell r="AH227">
            <v>116.17380449064447</v>
          </cell>
          <cell r="AI227">
            <v>176.33960709637304</v>
          </cell>
          <cell r="AJ227">
            <v>93.846928743570956</v>
          </cell>
          <cell r="AK227">
            <v>477.00609390129046</v>
          </cell>
          <cell r="AL227">
            <v>517.95496823590304</v>
          </cell>
          <cell r="AM227">
            <v>582.84177688165585</v>
          </cell>
          <cell r="AN227">
            <v>648.98441024751685</v>
          </cell>
          <cell r="AO227">
            <v>724.38731293653484</v>
          </cell>
          <cell r="AP227">
            <v>809.06818981881577</v>
          </cell>
          <cell r="AQ227">
            <v>903.97836103008137</v>
          </cell>
          <cell r="AR227">
            <v>1005.1353475860697</v>
          </cell>
        </row>
        <row r="228">
          <cell r="G228" t="str">
            <v>Export prices, 1994 = 100</v>
          </cell>
          <cell r="K228">
            <v>100</v>
          </cell>
          <cell r="P228">
            <v>111.20000000000002</v>
          </cell>
          <cell r="U228">
            <v>107.75280000000001</v>
          </cell>
          <cell r="Z228">
            <v>99.886845600000015</v>
          </cell>
          <cell r="AF228">
            <v>98.488429761600017</v>
          </cell>
          <cell r="AK228">
            <v>101.83703637349441</v>
          </cell>
          <cell r="AL228">
            <v>101.22601415525345</v>
          </cell>
          <cell r="AM228">
            <v>104.26279457991106</v>
          </cell>
          <cell r="AN228">
            <v>106.34805047150928</v>
          </cell>
          <cell r="AO228">
            <v>108.47501148093947</v>
          </cell>
          <cell r="AP228">
            <v>110.64451171055826</v>
          </cell>
          <cell r="AQ228">
            <v>112.85740194476944</v>
          </cell>
          <cell r="AR228">
            <v>115.11454998366483</v>
          </cell>
        </row>
        <row r="229">
          <cell r="G229" t="str">
            <v>Export volumes, 1994 = 100</v>
          </cell>
          <cell r="K229">
            <v>100</v>
          </cell>
          <cell r="P229">
            <v>85.6596047039437</v>
          </cell>
          <cell r="U229">
            <v>101.64257569442572</v>
          </cell>
          <cell r="Z229">
            <v>129.77016610594887</v>
          </cell>
          <cell r="AF229">
            <v>127.55228920802824</v>
          </cell>
          <cell r="AK229">
            <v>123.0368768040879</v>
          </cell>
          <cell r="AL229">
            <v>134.40548422078561</v>
          </cell>
          <cell r="AM229">
            <v>146.83799151120829</v>
          </cell>
          <cell r="AN229">
            <v>160.29569343321052</v>
          </cell>
          <cell r="AO229">
            <v>175.41157732396226</v>
          </cell>
          <cell r="AP229">
            <v>192.07567716973867</v>
          </cell>
          <cell r="AQ229">
            <v>210.39969677173173</v>
          </cell>
          <cell r="AR229">
            <v>229.35670945086477</v>
          </cell>
        </row>
        <row r="231">
          <cell r="G231" t="str">
            <v>Export value (percent change)</v>
          </cell>
          <cell r="K231">
            <v>0</v>
          </cell>
          <cell r="L231">
            <v>0</v>
          </cell>
          <cell r="M231">
            <v>0</v>
          </cell>
          <cell r="N231">
            <v>0</v>
          </cell>
          <cell r="O231">
            <v>0</v>
          </cell>
          <cell r="P231">
            <v>-4.7465195692146018</v>
          </cell>
          <cell r="Q231">
            <v>19.057516771142623</v>
          </cell>
          <cell r="R231">
            <v>-20.235294117647062</v>
          </cell>
          <cell r="S231">
            <v>7.9271739130434948</v>
          </cell>
          <cell r="T231">
            <v>49.525871172122478</v>
          </cell>
          <cell r="U231">
            <v>14.980282933017119</v>
          </cell>
          <cell r="V231">
            <v>-1.0373271506295079</v>
          </cell>
          <cell r="W231">
            <v>83.097345132743357</v>
          </cell>
          <cell r="X231">
            <v>14.654608079119381</v>
          </cell>
          <cell r="Y231">
            <v>4.7704465363945125</v>
          </cell>
          <cell r="Z231">
            <v>18.352907881703693</v>
          </cell>
          <cell r="AA231">
            <v>-13.810483870967738</v>
          </cell>
          <cell r="AB231">
            <v>-7.0758820686321888</v>
          </cell>
          <cell r="AC231">
            <v>53.673447876040868</v>
          </cell>
          <cell r="AD231">
            <v>-35.555348325637958</v>
          </cell>
          <cell r="AF231">
            <v>-3.0851535965241372</v>
          </cell>
          <cell r="AG231">
            <v>-1.8347914547304223</v>
          </cell>
          <cell r="AH231">
            <v>0.70893970893970426</v>
          </cell>
          <cell r="AI231">
            <v>0.79544041450778646</v>
          </cell>
          <cell r="AJ231">
            <v>-1.8414649033570818</v>
          </cell>
          <cell r="AK231">
            <v>-0.26040974620190616</v>
          </cell>
          <cell r="AL231">
            <v>8.5845599999999855</v>
          </cell>
          <cell r="AM231">
            <v>12.527500000000003</v>
          </cell>
          <cell r="AN231">
            <v>11.3483</v>
          </cell>
          <cell r="AO231">
            <v>11.61859999999999</v>
          </cell>
          <cell r="AP231">
            <v>11.690000000000001</v>
          </cell>
          <cell r="AQ231">
            <v>11.730799999999997</v>
          </cell>
          <cell r="AR231">
            <v>11.190200000000017</v>
          </cell>
        </row>
        <row r="232">
          <cell r="G232" t="str">
            <v>Export prices (percent change)</v>
          </cell>
          <cell r="K232">
            <v>3.1</v>
          </cell>
          <cell r="P232">
            <v>11.2</v>
          </cell>
          <cell r="Q232">
            <v>0</v>
          </cell>
          <cell r="R232">
            <v>0</v>
          </cell>
          <cell r="S232">
            <v>0</v>
          </cell>
          <cell r="T232">
            <v>0</v>
          </cell>
          <cell r="U232">
            <v>-3.1</v>
          </cell>
          <cell r="V232">
            <v>-5.2780395852968898</v>
          </cell>
          <cell r="W232">
            <v>-1.2935323383084563</v>
          </cell>
          <cell r="X232">
            <v>-0.50403225806451291</v>
          </cell>
          <cell r="Y232">
            <v>0.50658561296859084</v>
          </cell>
          <cell r="Z232">
            <v>-7.3</v>
          </cell>
          <cell r="AA232">
            <v>-3.910068426197455</v>
          </cell>
          <cell r="AB232">
            <v>-2.4340770791074995</v>
          </cell>
          <cell r="AC232">
            <v>-0.72016460905349744</v>
          </cell>
          <cell r="AD232">
            <v>1.7598343685300222</v>
          </cell>
          <cell r="AF232">
            <v>-1.4</v>
          </cell>
          <cell r="AG232">
            <v>1.8311291963377441</v>
          </cell>
          <cell r="AH232">
            <v>4.4698544698544618</v>
          </cell>
          <cell r="AI232">
            <v>4.559585492227991</v>
          </cell>
          <cell r="AJ232">
            <v>2.8484231943031402</v>
          </cell>
          <cell r="AK232">
            <v>3.4</v>
          </cell>
          <cell r="AL232">
            <v>-0.6</v>
          </cell>
          <cell r="AM232">
            <v>3</v>
          </cell>
          <cell r="AN232">
            <v>2</v>
          </cell>
          <cell r="AO232">
            <v>2</v>
          </cell>
          <cell r="AP232">
            <v>2</v>
          </cell>
          <cell r="AQ232">
            <v>2</v>
          </cell>
          <cell r="AR232">
            <v>2</v>
          </cell>
        </row>
        <row r="233">
          <cell r="G233" t="str">
            <v>Export volumes (percent change)</v>
          </cell>
          <cell r="K233" t="str">
            <v>...</v>
          </cell>
          <cell r="P233">
            <v>-14.340395296056307</v>
          </cell>
          <cell r="U233">
            <v>18.658702717251941</v>
          </cell>
          <cell r="V233">
            <v>4.4770108389871499</v>
          </cell>
          <cell r="W233">
            <v>85.496806308878107</v>
          </cell>
          <cell r="X233">
            <v>15.235431828253709</v>
          </cell>
          <cell r="Y233">
            <v>4.2423696889328566</v>
          </cell>
          <cell r="Z233">
            <v>27.673039786088125</v>
          </cell>
          <cell r="AA233">
            <v>-10.303280773143442</v>
          </cell>
          <cell r="AB233">
            <v>-4.7576088562072183</v>
          </cell>
          <cell r="AC233">
            <v>54.788177549753094</v>
          </cell>
          <cell r="AD233">
            <v>-13</v>
          </cell>
          <cell r="AF233">
            <v>-1.7090807266979091</v>
          </cell>
          <cell r="AG233">
            <v>-3.5999999999999996</v>
          </cell>
          <cell r="AH233">
            <v>-3.5999999999999996</v>
          </cell>
          <cell r="AI233">
            <v>-3.5999999999999996</v>
          </cell>
          <cell r="AJ233">
            <v>-4.5599999999999996</v>
          </cell>
          <cell r="AK233">
            <v>-3.5400481104467252</v>
          </cell>
          <cell r="AL233">
            <v>9.2399999999999984</v>
          </cell>
          <cell r="AM233">
            <v>9.25</v>
          </cell>
          <cell r="AN233">
            <v>9.1650000000000009</v>
          </cell>
          <cell r="AO233">
            <v>9.4299999999999979</v>
          </cell>
          <cell r="AP233">
            <v>9.5</v>
          </cell>
          <cell r="AQ233">
            <v>9.5399999999999991</v>
          </cell>
          <cell r="AR233">
            <v>9.01</v>
          </cell>
        </row>
        <row r="235">
          <cell r="G235" t="str">
            <v>Memorandum items:</v>
          </cell>
        </row>
        <row r="236">
          <cell r="G236" t="str">
            <v>Export volume growth / real GDP growth</v>
          </cell>
          <cell r="K236">
            <v>0</v>
          </cell>
          <cell r="P236">
            <v>-5.9751647066901281</v>
          </cell>
          <cell r="U236">
            <v>1.7770193064049469</v>
          </cell>
          <cell r="Z236">
            <v>2.5388109895493693</v>
          </cell>
          <cell r="AA236">
            <v>-7.0090345395533618</v>
          </cell>
          <cell r="AB236">
            <v>-0.67008575439538287</v>
          </cell>
          <cell r="AC236">
            <v>10.536187990337133</v>
          </cell>
          <cell r="AD236">
            <v>6.5</v>
          </cell>
          <cell r="AF236">
            <v>-0.58933818161996865</v>
          </cell>
          <cell r="AG236">
            <v>-1.2413793103448274</v>
          </cell>
          <cell r="AH236">
            <v>-0.70588235294117641</v>
          </cell>
          <cell r="AI236">
            <v>-3.272727272727272</v>
          </cell>
          <cell r="AJ236">
            <v>-1.6285714285714286</v>
          </cell>
          <cell r="AK236">
            <v>-1.180016036815575</v>
          </cell>
          <cell r="AL236">
            <v>2.3099999999999996</v>
          </cell>
          <cell r="AM236">
            <v>1.85</v>
          </cell>
          <cell r="AN236">
            <v>1.8330000000000002</v>
          </cell>
          <cell r="AO236">
            <v>1.8859999999999997</v>
          </cell>
          <cell r="AP236">
            <v>1.9</v>
          </cell>
          <cell r="AQ236">
            <v>1.9079999999999999</v>
          </cell>
          <cell r="AR236">
            <v>1.802</v>
          </cell>
        </row>
        <row r="237">
          <cell r="G237" t="str">
            <v>Export volume growth / Growth in</v>
          </cell>
        </row>
        <row r="238">
          <cell r="G238" t="str">
            <v>partner countries's real GDP</v>
          </cell>
          <cell r="K238">
            <v>0</v>
          </cell>
          <cell r="P238">
            <v>10.513087376440572</v>
          </cell>
          <cell r="U238">
            <v>60.00791549177309</v>
          </cell>
          <cell r="Z238">
            <v>8.3207152603297505</v>
          </cell>
          <cell r="AA238">
            <v>-7.925600594725724</v>
          </cell>
          <cell r="AB238">
            <v>-3.6596991201593987</v>
          </cell>
          <cell r="AC238">
            <v>42.144751961348533</v>
          </cell>
          <cell r="AD238">
            <v>-10</v>
          </cell>
          <cell r="AF238">
            <v>-1.3146774820753147</v>
          </cell>
          <cell r="AG238">
            <v>-1.5</v>
          </cell>
          <cell r="AH238">
            <v>-1.5</v>
          </cell>
          <cell r="AI238">
            <v>-1.5</v>
          </cell>
          <cell r="AJ238">
            <v>-1.9</v>
          </cell>
          <cell r="AK238">
            <v>-1.4750200460194689</v>
          </cell>
          <cell r="AL238">
            <v>2.8</v>
          </cell>
          <cell r="AM238">
            <v>2.5</v>
          </cell>
          <cell r="AN238">
            <v>1.9500000000000002</v>
          </cell>
          <cell r="AO238">
            <v>2.0499999999999998</v>
          </cell>
          <cell r="AP238">
            <v>1.9</v>
          </cell>
          <cell r="AQ238">
            <v>1.7999999999999998</v>
          </cell>
          <cell r="AR238">
            <v>1.7</v>
          </cell>
        </row>
        <row r="239">
          <cell r="G239" t="str">
            <v>Exports as a share of GDP</v>
          </cell>
          <cell r="K239">
            <v>46.336989944686941</v>
          </cell>
          <cell r="P239">
            <v>19.056718574871393</v>
          </cell>
          <cell r="U239">
            <v>13.854170806794055</v>
          </cell>
          <cell r="Z239">
            <v>14.209330690168047</v>
          </cell>
          <cell r="AF239">
            <v>14.001619342400696</v>
          </cell>
          <cell r="AK239">
            <v>17.05481404059103</v>
          </cell>
          <cell r="AL239">
            <v>17.123557884642768</v>
          </cell>
          <cell r="AM239">
            <v>17.635056463153425</v>
          </cell>
          <cell r="AN239">
            <v>18.382752785706511</v>
          </cell>
          <cell r="AO239">
            <v>19.105385781689243</v>
          </cell>
          <cell r="AP239">
            <v>19.701510127708335</v>
          </cell>
          <cell r="AQ239">
            <v>20.275231897892322</v>
          </cell>
          <cell r="AR239">
            <v>20.804790418724874</v>
          </cell>
        </row>
        <row r="241">
          <cell r="G241" t="str">
            <v>B.  IMPORTS</v>
          </cell>
        </row>
        <row r="242">
          <cell r="G242" t="str">
            <v>Imports (US$ mn)</v>
          </cell>
          <cell r="K242">
            <v>-745.7</v>
          </cell>
          <cell r="L242">
            <v>-181.886</v>
          </cell>
          <cell r="M242">
            <v>-165.44499999999999</v>
          </cell>
          <cell r="N242">
            <v>-162.72900000000001</v>
          </cell>
          <cell r="O242">
            <v>-189.99799999999999</v>
          </cell>
          <cell r="P242">
            <v>-700.05799999999999</v>
          </cell>
          <cell r="Q242">
            <v>-184.464</v>
          </cell>
          <cell r="R242">
            <v>-162.73600000000002</v>
          </cell>
          <cell r="S242">
            <v>-176.512</v>
          </cell>
          <cell r="T242">
            <v>-244.16000000000003</v>
          </cell>
          <cell r="U242">
            <v>-767.87200000000007</v>
          </cell>
          <cell r="V242">
            <v>-210.3</v>
          </cell>
          <cell r="W242">
            <v>-266</v>
          </cell>
          <cell r="X242">
            <v>-292.10000000000002</v>
          </cell>
          <cell r="Y242">
            <v>-284</v>
          </cell>
          <cell r="Z242">
            <v>-1052.4000000000001</v>
          </cell>
          <cell r="AA242">
            <v>-274.10000000000002</v>
          </cell>
          <cell r="AB242">
            <v>-297.3</v>
          </cell>
          <cell r="AC242">
            <v>-312.60000000000002</v>
          </cell>
          <cell r="AD242">
            <v>-279.7</v>
          </cell>
          <cell r="AF242">
            <v>-1163.7</v>
          </cell>
          <cell r="AG242">
            <v>-235</v>
          </cell>
          <cell r="AH242">
            <v>-215</v>
          </cell>
          <cell r="AI242">
            <v>-280</v>
          </cell>
          <cell r="AJ242">
            <v>-283</v>
          </cell>
          <cell r="AK242">
            <v>-1013</v>
          </cell>
          <cell r="AL242">
            <v>-1055.8045707234405</v>
          </cell>
          <cell r="AM242">
            <v>-1105.7840696874728</v>
          </cell>
          <cell r="AN242">
            <v>-1163.717656923704</v>
          </cell>
          <cell r="AO242">
            <v>-1223.5131931765311</v>
          </cell>
          <cell r="AP242">
            <v>-1278.5518377924141</v>
          </cell>
          <cell r="AQ242">
            <v>-1357.1070178255586</v>
          </cell>
          <cell r="AR242">
            <v>-1449.6756631870128</v>
          </cell>
        </row>
        <row r="243">
          <cell r="G243" t="str">
            <v>Import prices, 1994 = 100</v>
          </cell>
          <cell r="K243">
            <v>100</v>
          </cell>
          <cell r="L243">
            <v>0</v>
          </cell>
          <cell r="M243">
            <v>0</v>
          </cell>
          <cell r="N243">
            <v>0</v>
          </cell>
          <cell r="O243">
            <v>0</v>
          </cell>
          <cell r="P243">
            <v>108.69271768111692</v>
          </cell>
          <cell r="Q243">
            <v>0</v>
          </cell>
          <cell r="R243">
            <v>0</v>
          </cell>
          <cell r="S243">
            <v>0</v>
          </cell>
          <cell r="T243">
            <v>0</v>
          </cell>
          <cell r="U243">
            <v>112.84566209170902</v>
          </cell>
          <cell r="V243">
            <v>0</v>
          </cell>
          <cell r="W243">
            <v>0</v>
          </cell>
          <cell r="X243">
            <v>0</v>
          </cell>
          <cell r="Y243">
            <v>0</v>
          </cell>
          <cell r="Z243">
            <v>100.39629682328469</v>
          </cell>
          <cell r="AA243">
            <v>0</v>
          </cell>
          <cell r="AB243">
            <v>0</v>
          </cell>
          <cell r="AC243">
            <v>0</v>
          </cell>
          <cell r="AD243">
            <v>0</v>
          </cell>
          <cell r="AF243">
            <v>94.829359472268649</v>
          </cell>
          <cell r="AG243">
            <v>0</v>
          </cell>
          <cell r="AH243">
            <v>0</v>
          </cell>
          <cell r="AI243">
            <v>0</v>
          </cell>
          <cell r="AJ243">
            <v>0</v>
          </cell>
          <cell r="AK243">
            <v>93.940037647659523</v>
          </cell>
          <cell r="AL243">
            <v>102.20193257345926</v>
          </cell>
          <cell r="AM243">
            <v>101.66531197567802</v>
          </cell>
          <cell r="AN243">
            <v>102.58530034122904</v>
          </cell>
          <cell r="AO243">
            <v>104.53792929638976</v>
          </cell>
          <cell r="AP243">
            <v>106.81090357572543</v>
          </cell>
          <cell r="AQ243">
            <v>109.50653252040451</v>
          </cell>
          <cell r="AR243">
            <v>111.34203557539445</v>
          </cell>
        </row>
        <row r="244">
          <cell r="G244" t="str">
            <v>Import volumes, 1994 = 100</v>
          </cell>
          <cell r="K244">
            <v>100</v>
          </cell>
          <cell r="L244">
            <v>0</v>
          </cell>
          <cell r="M244">
            <v>0</v>
          </cell>
          <cell r="N244">
            <v>0</v>
          </cell>
          <cell r="O244">
            <v>0</v>
          </cell>
          <cell r="P244">
            <v>86.371295184783577</v>
          </cell>
          <cell r="Q244">
            <v>0</v>
          </cell>
          <cell r="R244">
            <v>0</v>
          </cell>
          <cell r="S244">
            <v>0</v>
          </cell>
          <cell r="T244">
            <v>0</v>
          </cell>
          <cell r="U244">
            <v>91.408986058853984</v>
          </cell>
          <cell r="V244">
            <v>0</v>
          </cell>
          <cell r="W244">
            <v>0</v>
          </cell>
          <cell r="X244">
            <v>0</v>
          </cell>
          <cell r="Y244">
            <v>0</v>
          </cell>
          <cell r="Z244">
            <v>138.92852710643788</v>
          </cell>
          <cell r="AA244">
            <v>0</v>
          </cell>
          <cell r="AB244">
            <v>0</v>
          </cell>
          <cell r="AC244">
            <v>0</v>
          </cell>
          <cell r="AD244">
            <v>0</v>
          </cell>
          <cell r="AF244">
            <v>162.30461363457539</v>
          </cell>
          <cell r="AG244">
            <v>0</v>
          </cell>
          <cell r="AH244">
            <v>0</v>
          </cell>
          <cell r="AI244">
            <v>0</v>
          </cell>
          <cell r="AJ244">
            <v>0</v>
          </cell>
          <cell r="AK244">
            <v>142.38228562527652</v>
          </cell>
          <cell r="AL244">
            <v>133.90659435468535</v>
          </cell>
          <cell r="AM244">
            <v>139.34542996890534</v>
          </cell>
          <cell r="AN244">
            <v>144.81220380575289</v>
          </cell>
          <cell r="AO244">
            <v>149.36567832090645</v>
          </cell>
          <cell r="AP244">
            <v>152.70674326007622</v>
          </cell>
          <cell r="AQ244">
            <v>158.05337299482946</v>
          </cell>
          <cell r="AR244">
            <v>166.07373006361047</v>
          </cell>
        </row>
        <row r="246">
          <cell r="G246" t="str">
            <v>Import value (percent change)</v>
          </cell>
          <cell r="K246">
            <v>0</v>
          </cell>
          <cell r="L246">
            <v>0</v>
          </cell>
          <cell r="M246">
            <v>0</v>
          </cell>
          <cell r="N246">
            <v>0</v>
          </cell>
          <cell r="O246">
            <v>0</v>
          </cell>
          <cell r="P246">
            <v>-6.1206919672790683</v>
          </cell>
          <cell r="Q246">
            <v>1.4173713204974625</v>
          </cell>
          <cell r="R246">
            <v>-1.6374021578167808</v>
          </cell>
          <cell r="S246">
            <v>8.4699100959263482</v>
          </cell>
          <cell r="T246">
            <v>28.506615859114337</v>
          </cell>
          <cell r="U246">
            <v>9.6869116558913717</v>
          </cell>
          <cell r="V246">
            <v>14.005984907624258</v>
          </cell>
          <cell r="W246">
            <v>63.454920853406719</v>
          </cell>
          <cell r="X246">
            <v>65.484499637418423</v>
          </cell>
          <cell r="Y246">
            <v>16.317169069462633</v>
          </cell>
          <cell r="Z246">
            <v>37.054092348724787</v>
          </cell>
          <cell r="AA246">
            <v>30.337612933903955</v>
          </cell>
          <cell r="AB246">
            <v>11.766917293233092</v>
          </cell>
          <cell r="AC246">
            <v>7.0181444710715413</v>
          </cell>
          <cell r="AD246">
            <v>-1.5140845070422571</v>
          </cell>
          <cell r="AF246">
            <v>10.575826681870005</v>
          </cell>
          <cell r="AG246">
            <v>0</v>
          </cell>
          <cell r="AH246">
            <v>0</v>
          </cell>
          <cell r="AI246">
            <v>0</v>
          </cell>
          <cell r="AJ246">
            <v>0</v>
          </cell>
          <cell r="AK246">
            <v>-12.950073042880472</v>
          </cell>
          <cell r="AL246">
            <v>4.2255252441698365</v>
          </cell>
          <cell r="AM246">
            <v>4.7337831593005975</v>
          </cell>
          <cell r="AN246">
            <v>5.2391410605693522</v>
          </cell>
          <cell r="AO246">
            <v>5.1383199264069868</v>
          </cell>
          <cell r="AP246">
            <v>4.4984103908997985</v>
          </cell>
          <cell r="AQ246">
            <v>6.1440747032033061</v>
          </cell>
          <cell r="AR246">
            <v>6.8210276820890314</v>
          </cell>
        </row>
        <row r="247">
          <cell r="G247" t="str">
            <v>Import prices (percent change)</v>
          </cell>
          <cell r="K247">
            <v>0</v>
          </cell>
          <cell r="L247">
            <v>0</v>
          </cell>
          <cell r="M247">
            <v>0</v>
          </cell>
          <cell r="N247">
            <v>0</v>
          </cell>
          <cell r="O247">
            <v>0</v>
          </cell>
          <cell r="P247">
            <v>8.6927176811169105</v>
          </cell>
          <cell r="Q247">
            <v>0</v>
          </cell>
          <cell r="R247">
            <v>0</v>
          </cell>
          <cell r="S247">
            <v>0</v>
          </cell>
          <cell r="T247">
            <v>0</v>
          </cell>
          <cell r="U247">
            <v>3.6418959776945194</v>
          </cell>
          <cell r="V247">
            <v>0</v>
          </cell>
          <cell r="W247">
            <v>0</v>
          </cell>
          <cell r="X247">
            <v>0</v>
          </cell>
          <cell r="Y247">
            <v>0</v>
          </cell>
          <cell r="Z247">
            <v>-9.8243112646306141</v>
          </cell>
          <cell r="AA247">
            <v>-6.7971338424647074</v>
          </cell>
          <cell r="AB247">
            <v>-6.8070875744784889</v>
          </cell>
          <cell r="AC247">
            <v>-5.8490274533765172</v>
          </cell>
          <cell r="AD247">
            <v>-2.1267712673033312</v>
          </cell>
          <cell r="AF247">
            <v>-5.3499688611661789</v>
          </cell>
          <cell r="AG247">
            <v>0</v>
          </cell>
          <cell r="AH247">
            <v>0</v>
          </cell>
          <cell r="AI247">
            <v>0</v>
          </cell>
          <cell r="AJ247">
            <v>0</v>
          </cell>
          <cell r="AK247">
            <v>-0.76992583981176721</v>
          </cell>
          <cell r="AL247">
            <v>10.822536980163399</v>
          </cell>
          <cell r="AM247">
            <v>0.64588569480598235</v>
          </cell>
          <cell r="AN247">
            <v>1.2662812611705045</v>
          </cell>
          <cell r="AO247">
            <v>1.9331347343818868</v>
          </cell>
          <cell r="AP247">
            <v>2.2120937050584191</v>
          </cell>
          <cell r="AQ247">
            <v>2.5534327876107872</v>
          </cell>
          <cell r="AR247">
            <v>1.6622178923869382</v>
          </cell>
        </row>
        <row r="248">
          <cell r="G248" t="str">
            <v>Import volumes (percent change)</v>
          </cell>
          <cell r="K248">
            <v>0</v>
          </cell>
          <cell r="L248">
            <v>0</v>
          </cell>
          <cell r="M248">
            <v>0</v>
          </cell>
          <cell r="N248">
            <v>0</v>
          </cell>
          <cell r="O248">
            <v>0</v>
          </cell>
          <cell r="P248">
            <v>-13.62870481521642</v>
          </cell>
          <cell r="Q248">
            <v>0</v>
          </cell>
          <cell r="R248">
            <v>0</v>
          </cell>
          <cell r="S248">
            <v>0</v>
          </cell>
          <cell r="T248">
            <v>0</v>
          </cell>
          <cell r="U248">
            <v>5.8325985077481102</v>
          </cell>
          <cell r="V248">
            <v>0</v>
          </cell>
          <cell r="W248">
            <v>0</v>
          </cell>
          <cell r="X248">
            <v>0</v>
          </cell>
          <cell r="Y248">
            <v>0</v>
          </cell>
          <cell r="Z248">
            <v>51.985634122435485</v>
          </cell>
          <cell r="AA248">
            <v>39.842923621685621</v>
          </cell>
          <cell r="AB248">
            <v>19.930705441313123</v>
          </cell>
          <cell r="AC248">
            <v>13.666531079194378</v>
          </cell>
          <cell r="AD248">
            <v>0.62600035596496184</v>
          </cell>
          <cell r="AF248">
            <v>16.82598024682742</v>
          </cell>
          <cell r="AG248">
            <v>0</v>
          </cell>
          <cell r="AH248">
            <v>0</v>
          </cell>
          <cell r="AI248">
            <v>0</v>
          </cell>
          <cell r="AJ248">
            <v>0</v>
          </cell>
          <cell r="AK248">
            <v>-12.274652927706331</v>
          </cell>
          <cell r="AL248">
            <v>-5.9527709036063641</v>
          </cell>
          <cell r="AM248">
            <v>4.0616637593021476</v>
          </cell>
          <cell r="AN248">
            <v>3.9231812898833152</v>
          </cell>
          <cell r="AO248">
            <v>3.1443997090614406</v>
          </cell>
          <cell r="AP248">
            <v>2.2368357823084439</v>
          </cell>
          <cell r="AQ248">
            <v>3.5012401028337914</v>
          </cell>
          <cell r="AR248">
            <v>5.0744611878946744</v>
          </cell>
        </row>
        <row r="250">
          <cell r="G250" t="str">
            <v>Memorandum items:</v>
          </cell>
        </row>
        <row r="251">
          <cell r="G251" t="str">
            <v>Import volume growth / real GDP growth</v>
          </cell>
          <cell r="K251">
            <v>0</v>
          </cell>
          <cell r="P251">
            <v>-5.6786270063401751</v>
          </cell>
          <cell r="U251">
            <v>0.55548557216648664</v>
          </cell>
          <cell r="Z251">
            <v>4.7693242314160997</v>
          </cell>
          <cell r="AF251">
            <v>5.8020621540784205</v>
          </cell>
          <cell r="AK251">
            <v>-4.09155097590211</v>
          </cell>
          <cell r="AL251">
            <v>-1.488192725901591</v>
          </cell>
          <cell r="AM251">
            <v>0.81233275186042952</v>
          </cell>
          <cell r="AN251">
            <v>0.78463625797666303</v>
          </cell>
          <cell r="AO251">
            <v>0.62887994181228812</v>
          </cell>
          <cell r="AP251">
            <v>0.44736715646168879</v>
          </cell>
          <cell r="AQ251">
            <v>0.70024802056675828</v>
          </cell>
          <cell r="AR251">
            <v>1.0148922375789349</v>
          </cell>
        </row>
        <row r="252">
          <cell r="G252" t="str">
            <v>Imports as a share of GDP</v>
          </cell>
          <cell r="K252">
            <v>90.763050700690968</v>
          </cell>
          <cell r="P252">
            <v>36.789036461647733</v>
          </cell>
          <cell r="U252">
            <v>25.514218259023359</v>
          </cell>
          <cell r="Z252">
            <v>30.303195329322712</v>
          </cell>
          <cell r="AF252">
            <v>34.069279814791635</v>
          </cell>
          <cell r="AK252">
            <v>36.218670671100149</v>
          </cell>
          <cell r="AL252">
            <v>34.90483109608688</v>
          </cell>
          <cell r="AM252">
            <v>33.457732919089793</v>
          </cell>
          <cell r="AN252">
            <v>32.962785641385793</v>
          </cell>
          <cell r="AO252">
            <v>32.269603770203098</v>
          </cell>
          <cell r="AP252">
            <v>31.133842978931494</v>
          </cell>
          <cell r="AQ252">
            <v>30.43840503584207</v>
          </cell>
          <cell r="AR252">
            <v>30.006106560837246</v>
          </cell>
        </row>
        <row r="254">
          <cell r="G254" t="str">
            <v>Real GDP growth</v>
          </cell>
          <cell r="K254">
            <v>-11.4</v>
          </cell>
          <cell r="P254">
            <v>2.4</v>
          </cell>
          <cell r="U254">
            <v>10.5</v>
          </cell>
          <cell r="Z254">
            <v>10.9</v>
          </cell>
          <cell r="AA254">
            <v>1.47</v>
          </cell>
          <cell r="AB254">
            <v>7.1</v>
          </cell>
          <cell r="AC254">
            <v>5.2</v>
          </cell>
          <cell r="AD254">
            <v>-2</v>
          </cell>
          <cell r="AF254">
            <v>2.9</v>
          </cell>
          <cell r="AG254">
            <v>2.9</v>
          </cell>
          <cell r="AH254">
            <v>5.0999999999999996</v>
          </cell>
          <cell r="AI254">
            <v>1.1000000000000001</v>
          </cell>
          <cell r="AJ254">
            <v>2.8</v>
          </cell>
          <cell r="AK254">
            <v>3</v>
          </cell>
          <cell r="AL254">
            <v>4</v>
          </cell>
          <cell r="AM254">
            <v>5</v>
          </cell>
          <cell r="AN254">
            <v>5</v>
          </cell>
          <cell r="AO254">
            <v>5</v>
          </cell>
          <cell r="AP254">
            <v>5</v>
          </cell>
          <cell r="AQ254">
            <v>5</v>
          </cell>
          <cell r="AR254">
            <v>5</v>
          </cell>
        </row>
        <row r="255">
          <cell r="G255" t="str">
            <v>Growth rate of Georgia's partner countries'</v>
          </cell>
        </row>
        <row r="256">
          <cell r="G256" t="str">
            <v>real GDP</v>
          </cell>
          <cell r="K256">
            <v>-7.7320982013838062</v>
          </cell>
          <cell r="P256">
            <v>-1.3640517559278149</v>
          </cell>
          <cell r="U256">
            <v>0.31093735825251245</v>
          </cell>
          <cell r="Z256">
            <v>3.3258005976990304</v>
          </cell>
          <cell r="AA256">
            <v>1.3</v>
          </cell>
          <cell r="AB256">
            <v>1.3</v>
          </cell>
          <cell r="AC256">
            <v>1.3</v>
          </cell>
          <cell r="AD256">
            <v>1.3</v>
          </cell>
          <cell r="AF256">
            <v>1.3</v>
          </cell>
          <cell r="AG256">
            <v>2.4</v>
          </cell>
          <cell r="AH256">
            <v>2.4</v>
          </cell>
          <cell r="AI256">
            <v>2.4</v>
          </cell>
          <cell r="AJ256">
            <v>2.4</v>
          </cell>
          <cell r="AK256">
            <v>2.4</v>
          </cell>
          <cell r="AL256">
            <v>3.3</v>
          </cell>
          <cell r="AM256">
            <v>3.7</v>
          </cell>
          <cell r="AN256">
            <v>4.7</v>
          </cell>
          <cell r="AO256">
            <v>4.5999999999999996</v>
          </cell>
          <cell r="AP256">
            <v>5</v>
          </cell>
          <cell r="AQ256">
            <v>5.3</v>
          </cell>
          <cell r="AR256">
            <v>5.3</v>
          </cell>
        </row>
        <row r="259">
          <cell r="G259" t="str">
            <v>Table 2. Composition of Imports</v>
          </cell>
        </row>
        <row r="260">
          <cell r="G260" t="str">
            <v>(In millions of US dollars)</v>
          </cell>
        </row>
        <row r="263">
          <cell r="H263">
            <v>0</v>
          </cell>
          <cell r="I263">
            <v>0</v>
          </cell>
          <cell r="J263">
            <v>0</v>
          </cell>
          <cell r="K263" t="str">
            <v/>
          </cell>
          <cell r="L263" t="str">
            <v>Q1</v>
          </cell>
          <cell r="M263" t="str">
            <v>Q2</v>
          </cell>
          <cell r="N263" t="str">
            <v>Q3</v>
          </cell>
          <cell r="O263" t="str">
            <v>Q4</v>
          </cell>
          <cell r="P263" t="str">
            <v/>
          </cell>
          <cell r="Q263" t="str">
            <v>Q1</v>
          </cell>
          <cell r="R263" t="str">
            <v>Q2</v>
          </cell>
          <cell r="S263" t="str">
            <v>Q3</v>
          </cell>
          <cell r="T263" t="str">
            <v>Q4</v>
          </cell>
          <cell r="U263" t="str">
            <v/>
          </cell>
          <cell r="V263" t="str">
            <v>Q1</v>
          </cell>
          <cell r="W263" t="str">
            <v>Q2</v>
          </cell>
          <cell r="X263" t="str">
            <v>Q3</v>
          </cell>
          <cell r="Y263" t="str">
            <v>Q4</v>
          </cell>
          <cell r="Z263" t="str">
            <v>Est.</v>
          </cell>
          <cell r="AA263" t="str">
            <v>Q1</v>
          </cell>
          <cell r="AB263" t="str">
            <v>Q2</v>
          </cell>
          <cell r="AC263" t="str">
            <v>Q3</v>
          </cell>
          <cell r="AD263" t="str">
            <v>Q4</v>
          </cell>
          <cell r="AF263" t="str">
            <v>Prel Est.</v>
          </cell>
          <cell r="AG263" t="str">
            <v>Q1</v>
          </cell>
          <cell r="AH263" t="str">
            <v>Q2</v>
          </cell>
          <cell r="AI263" t="str">
            <v>Q3</v>
          </cell>
          <cell r="AJ263" t="str">
            <v>Q4</v>
          </cell>
          <cell r="AK263" t="str">
            <v>Proj</v>
          </cell>
          <cell r="AL263" t="str">
            <v>Proj</v>
          </cell>
          <cell r="AM263" t="str">
            <v>Proj</v>
          </cell>
          <cell r="AN263" t="str">
            <v>Proj</v>
          </cell>
          <cell r="AO263" t="str">
            <v>Proj</v>
          </cell>
          <cell r="AP263" t="str">
            <v>Proj</v>
          </cell>
          <cell r="AQ263" t="str">
            <v>Proj</v>
          </cell>
          <cell r="AR263" t="str">
            <v>Proj</v>
          </cell>
        </row>
        <row r="264">
          <cell r="H264">
            <v>1991</v>
          </cell>
          <cell r="I264">
            <v>1992</v>
          </cell>
          <cell r="J264">
            <v>1993</v>
          </cell>
          <cell r="K264">
            <v>1994</v>
          </cell>
          <cell r="L264">
            <v>1995</v>
          </cell>
          <cell r="M264">
            <v>1995</v>
          </cell>
          <cell r="N264">
            <v>1995</v>
          </cell>
          <cell r="O264">
            <v>1995</v>
          </cell>
          <cell r="P264">
            <v>1995</v>
          </cell>
          <cell r="Q264">
            <v>1996</v>
          </cell>
          <cell r="R264">
            <v>1996</v>
          </cell>
          <cell r="S264">
            <v>1996</v>
          </cell>
          <cell r="T264">
            <v>1996</v>
          </cell>
          <cell r="U264">
            <v>1996</v>
          </cell>
          <cell r="V264">
            <v>1997</v>
          </cell>
          <cell r="W264">
            <v>1997</v>
          </cell>
          <cell r="X264">
            <v>1997</v>
          </cell>
          <cell r="Y264">
            <v>1997</v>
          </cell>
          <cell r="Z264">
            <v>1997</v>
          </cell>
          <cell r="AA264">
            <v>1998</v>
          </cell>
          <cell r="AB264">
            <v>1998</v>
          </cell>
          <cell r="AC264">
            <v>1998</v>
          </cell>
          <cell r="AD264">
            <v>1998</v>
          </cell>
          <cell r="AF264">
            <v>1998</v>
          </cell>
          <cell r="AG264">
            <v>1999</v>
          </cell>
          <cell r="AH264">
            <v>1999</v>
          </cell>
          <cell r="AI264">
            <v>1999</v>
          </cell>
          <cell r="AJ264">
            <v>1999</v>
          </cell>
          <cell r="AK264">
            <v>1999</v>
          </cell>
          <cell r="AL264">
            <v>2000</v>
          </cell>
          <cell r="AM264">
            <v>2001</v>
          </cell>
          <cell r="AN264">
            <v>2002</v>
          </cell>
          <cell r="AO264">
            <v>2003</v>
          </cell>
          <cell r="AP264">
            <v>2004</v>
          </cell>
          <cell r="AQ264">
            <v>2005</v>
          </cell>
          <cell r="AR264">
            <v>2006</v>
          </cell>
        </row>
        <row r="267">
          <cell r="G267" t="str">
            <v>Imports (US$ mn)</v>
          </cell>
          <cell r="H267">
            <v>0</v>
          </cell>
          <cell r="I267">
            <v>0</v>
          </cell>
          <cell r="J267">
            <v>0</v>
          </cell>
          <cell r="K267">
            <v>-745.7</v>
          </cell>
          <cell r="L267">
            <v>-181.886</v>
          </cell>
          <cell r="M267">
            <v>-165.44499999999999</v>
          </cell>
          <cell r="N267">
            <v>-162.72900000000001</v>
          </cell>
          <cell r="O267">
            <v>-189.99799999999999</v>
          </cell>
          <cell r="P267">
            <v>-700.05799999999999</v>
          </cell>
          <cell r="Q267">
            <v>-184.464</v>
          </cell>
          <cell r="R267">
            <v>-162.73600000000002</v>
          </cell>
          <cell r="S267">
            <v>-176.512</v>
          </cell>
          <cell r="T267">
            <v>-244.16000000000003</v>
          </cell>
          <cell r="U267">
            <v>-767.87200000000007</v>
          </cell>
          <cell r="V267">
            <v>-210.3</v>
          </cell>
          <cell r="W267">
            <v>-266</v>
          </cell>
          <cell r="X267">
            <v>-292.10000000000002</v>
          </cell>
          <cell r="Y267">
            <v>-284</v>
          </cell>
          <cell r="Z267">
            <v>-1052.4000000000001</v>
          </cell>
          <cell r="AA267">
            <v>-274.10000000000002</v>
          </cell>
          <cell r="AB267">
            <v>-297.3</v>
          </cell>
          <cell r="AC267">
            <v>-312.60000000000002</v>
          </cell>
          <cell r="AD267">
            <v>-279.7</v>
          </cell>
          <cell r="AF267">
            <v>-1163.7</v>
          </cell>
          <cell r="AK267">
            <v>-1013</v>
          </cell>
          <cell r="AL267">
            <v>-1055.8045707234405</v>
          </cell>
          <cell r="AM267">
            <v>-1105.7840696874728</v>
          </cell>
          <cell r="AN267">
            <v>-1163.717656923704</v>
          </cell>
          <cell r="AO267">
            <v>-1223.5131931765311</v>
          </cell>
          <cell r="AP267">
            <v>-1278.5518377924141</v>
          </cell>
          <cell r="AQ267">
            <v>-1357.1070178255586</v>
          </cell>
          <cell r="AR267">
            <v>-1449.6756631870128</v>
          </cell>
        </row>
        <row r="268">
          <cell r="G268" t="str">
            <v xml:space="preserve">   Gas</v>
          </cell>
          <cell r="H268">
            <v>0</v>
          </cell>
          <cell r="I268">
            <v>0</v>
          </cell>
          <cell r="J268">
            <v>0</v>
          </cell>
          <cell r="K268">
            <v>-155.04499999999999</v>
          </cell>
          <cell r="L268">
            <v>-25.264999999999997</v>
          </cell>
          <cell r="M268">
            <v>-13.605</v>
          </cell>
          <cell r="N268">
            <v>-3.9800000000000004</v>
          </cell>
          <cell r="O268">
            <v>-5</v>
          </cell>
          <cell r="P268">
            <v>-47.85</v>
          </cell>
          <cell r="Q268">
            <v>-20.035</v>
          </cell>
          <cell r="R268">
            <v>-10.1</v>
          </cell>
          <cell r="S268">
            <v>-8.7249999999999996</v>
          </cell>
          <cell r="T268">
            <v>-14.775</v>
          </cell>
          <cell r="U268">
            <v>-53.634999999999998</v>
          </cell>
          <cell r="V268">
            <v>-16.585000000000001</v>
          </cell>
          <cell r="W268">
            <v>-12.5</v>
          </cell>
          <cell r="X268">
            <v>-5.7949999999999999</v>
          </cell>
          <cell r="Y268">
            <v>-15</v>
          </cell>
          <cell r="Z268">
            <v>-49.88</v>
          </cell>
          <cell r="AA268">
            <v>-18.027894999999997</v>
          </cell>
          <cell r="AB268">
            <v>-13.5875</v>
          </cell>
          <cell r="AC268">
            <v>-6.2991650000000003</v>
          </cell>
          <cell r="AD268">
            <v>-16.305000000000003</v>
          </cell>
          <cell r="AF268">
            <v>-54.219559999999994</v>
          </cell>
          <cell r="AK268">
            <v>-46.091315555149443</v>
          </cell>
          <cell r="AL268">
            <v>-79.775758532117578</v>
          </cell>
          <cell r="AM268">
            <v>-73.736659054452602</v>
          </cell>
          <cell r="AN268">
            <v>-73.235730664137009</v>
          </cell>
          <cell r="AO268">
            <v>-78.728410463947284</v>
          </cell>
          <cell r="AP268">
            <v>-84.633041248743325</v>
          </cell>
          <cell r="AQ268">
            <v>-92.050878393486116</v>
          </cell>
          <cell r="AR268">
            <v>-100.11886714679754</v>
          </cell>
        </row>
        <row r="269">
          <cell r="G269" t="str">
            <v xml:space="preserve">   Grants-in-aid  and other food </v>
          </cell>
          <cell r="H269">
            <v>0</v>
          </cell>
          <cell r="I269">
            <v>0</v>
          </cell>
          <cell r="J269">
            <v>0</v>
          </cell>
          <cell r="K269">
            <v>-165.6</v>
          </cell>
          <cell r="L269">
            <v>-36.085895999999998</v>
          </cell>
          <cell r="M269">
            <v>-43.576811999999997</v>
          </cell>
          <cell r="N269">
            <v>-16.953299999999999</v>
          </cell>
          <cell r="O269">
            <v>-32.015999999999991</v>
          </cell>
          <cell r="P269">
            <v>-128.63200799999998</v>
          </cell>
          <cell r="Q269">
            <v>-59.063999999999993</v>
          </cell>
          <cell r="R269">
            <v>-68.171999999999997</v>
          </cell>
          <cell r="S269">
            <v>-39.536999999999992</v>
          </cell>
          <cell r="T269">
            <v>-34.56279</v>
          </cell>
          <cell r="U269">
            <v>-201.33578999999997</v>
          </cell>
          <cell r="V269">
            <v>-20.165249999999997</v>
          </cell>
          <cell r="W269">
            <v>-19.358639999999998</v>
          </cell>
          <cell r="X269">
            <v>-25.763219999999997</v>
          </cell>
          <cell r="Y269">
            <v>-27.758700000000001</v>
          </cell>
          <cell r="Z269">
            <v>-93.053399999999996</v>
          </cell>
          <cell r="AA269">
            <v>-8.3345789999999997</v>
          </cell>
          <cell r="AB269">
            <v>-7.6150469999999988</v>
          </cell>
          <cell r="AC269">
            <v>-13.311341999999998</v>
          </cell>
          <cell r="AD269">
            <v>-29.922815999999997</v>
          </cell>
          <cell r="AF269">
            <v>-59.183783999999989</v>
          </cell>
          <cell r="AK269">
            <v>-49.951308000000012</v>
          </cell>
          <cell r="AL269">
            <v>-31.826995200000006</v>
          </cell>
          <cell r="AM269">
            <v>-24.13547136</v>
          </cell>
          <cell r="AN269">
            <v>-18.194432255999999</v>
          </cell>
          <cell r="AO269">
            <v>-13.190963385600002</v>
          </cell>
          <cell r="AP269">
            <v>-9.6794379601919989</v>
          </cell>
          <cell r="AQ269">
            <v>-7.1322174443520003</v>
          </cell>
          <cell r="AR269">
            <v>-5.0549591136844798</v>
          </cell>
        </row>
        <row r="270">
          <cell r="G270" t="str">
            <v xml:space="preserve">   Capital goods</v>
          </cell>
          <cell r="H270">
            <v>0</v>
          </cell>
          <cell r="I270">
            <v>0</v>
          </cell>
          <cell r="J270">
            <v>0</v>
          </cell>
          <cell r="K270">
            <v>0</v>
          </cell>
          <cell r="L270">
            <v>-2.0607499999999996</v>
          </cell>
          <cell r="M270">
            <v>-3.2323237775000009</v>
          </cell>
          <cell r="N270">
            <v>-7.7153819999999991</v>
          </cell>
          <cell r="O270">
            <v>-3.8417383024999991</v>
          </cell>
          <cell r="P270">
            <v>-15.275194080000004</v>
          </cell>
          <cell r="Q270">
            <v>-9.7407935999999999</v>
          </cell>
          <cell r="R270">
            <v>-8.7422099231231982</v>
          </cell>
          <cell r="S270">
            <v>-21.692311072319999</v>
          </cell>
          <cell r="T270">
            <v>-9.7854347999999973</v>
          </cell>
          <cell r="U270">
            <v>-49.960749395443202</v>
          </cell>
          <cell r="V270">
            <v>-32.206166400000001</v>
          </cell>
          <cell r="W270">
            <v>-38.7583032</v>
          </cell>
          <cell r="X270">
            <v>-83.631570600000003</v>
          </cell>
          <cell r="Y270">
            <v>-47.899860000000004</v>
          </cell>
          <cell r="Z270">
            <v>-205.74590020000002</v>
          </cell>
          <cell r="AA270">
            <v>-20.900841576931775</v>
          </cell>
          <cell r="AB270">
            <v>-72.754740645231806</v>
          </cell>
          <cell r="AC270">
            <v>-40.721777593818324</v>
          </cell>
          <cell r="AD270">
            <v>-90.135910908018104</v>
          </cell>
          <cell r="AF270">
            <v>-224.51327072399999</v>
          </cell>
          <cell r="AK270">
            <v>-95.735885999999994</v>
          </cell>
          <cell r="AL270">
            <v>-124.201816991323</v>
          </cell>
          <cell r="AM270">
            <v>-132.91193927302007</v>
          </cell>
          <cell r="AN270">
            <v>-153.28749400356691</v>
          </cell>
          <cell r="AO270">
            <v>-151.59381932698381</v>
          </cell>
          <cell r="AP270">
            <v>-159.70508208872897</v>
          </cell>
          <cell r="AQ270">
            <v>-176.32308629221342</v>
          </cell>
          <cell r="AR270">
            <v>-186.10734189664242</v>
          </cell>
        </row>
        <row r="271">
          <cell r="G271" t="str">
            <v xml:space="preserve">   Consumer goods</v>
          </cell>
          <cell r="H271">
            <v>0</v>
          </cell>
          <cell r="I271">
            <v>0</v>
          </cell>
          <cell r="J271">
            <v>0</v>
          </cell>
          <cell r="K271">
            <v>-425.05500000000006</v>
          </cell>
          <cell r="L271">
            <v>-118.47435400000002</v>
          </cell>
          <cell r="M271">
            <v>-105.03086422250001</v>
          </cell>
          <cell r="N271">
            <v>-134.08031800000001</v>
          </cell>
          <cell r="O271">
            <v>-149.14026169749999</v>
          </cell>
          <cell r="P271">
            <v>-508.30079792000004</v>
          </cell>
          <cell r="Q271">
            <v>-95.624206400000006</v>
          </cell>
          <cell r="R271">
            <v>-75.721790076876829</v>
          </cell>
          <cell r="S271">
            <v>-106.55768892768</v>
          </cell>
          <cell r="T271">
            <v>-185.03677520000002</v>
          </cell>
          <cell r="U271">
            <v>-462.9404606045569</v>
          </cell>
          <cell r="V271">
            <v>-141.34358360000002</v>
          </cell>
          <cell r="W271">
            <v>-195.38305679999999</v>
          </cell>
          <cell r="X271">
            <v>-176.91020940000001</v>
          </cell>
          <cell r="Y271">
            <v>-193.34143999999998</v>
          </cell>
          <cell r="Z271">
            <v>-703.72069980000003</v>
          </cell>
          <cell r="AA271">
            <v>-226.83668442306825</v>
          </cell>
          <cell r="AB271">
            <v>-203.34271235476822</v>
          </cell>
          <cell r="AC271">
            <v>-252.26771540618165</v>
          </cell>
          <cell r="AD271">
            <v>-143.33627309198187</v>
          </cell>
          <cell r="AF271">
            <v>-825.78338527599999</v>
          </cell>
          <cell r="AK271">
            <v>-821.22149044485059</v>
          </cell>
          <cell r="AL271">
            <v>-820</v>
          </cell>
          <cell r="AM271">
            <v>-875</v>
          </cell>
          <cell r="AN271">
            <v>-919</v>
          </cell>
          <cell r="AO271">
            <v>-980</v>
          </cell>
          <cell r="AP271">
            <v>-1024.5342764947497</v>
          </cell>
          <cell r="AQ271">
            <v>-1081.6008356955072</v>
          </cell>
          <cell r="AR271">
            <v>-1158.3944950298883</v>
          </cell>
        </row>
        <row r="273">
          <cell r="G273" t="str">
            <v>Import values (percent change)</v>
          </cell>
          <cell r="P273">
            <v>-6.1206919672790683</v>
          </cell>
          <cell r="Q273">
            <v>1.4173713204974625</v>
          </cell>
          <cell r="R273">
            <v>-1.6374021578167808</v>
          </cell>
          <cell r="S273">
            <v>8.4699100959263482</v>
          </cell>
          <cell r="T273">
            <v>28.506615859114337</v>
          </cell>
          <cell r="U273">
            <v>9.6869116558913717</v>
          </cell>
          <cell r="V273">
            <v>14.005984907624258</v>
          </cell>
          <cell r="W273">
            <v>63.454920853406719</v>
          </cell>
          <cell r="X273">
            <v>65.484499637418423</v>
          </cell>
          <cell r="Y273">
            <v>16.317169069462633</v>
          </cell>
          <cell r="Z273">
            <v>37.054092348724787</v>
          </cell>
          <cell r="AA273">
            <v>30.337612933903955</v>
          </cell>
          <cell r="AB273">
            <v>11.766917293233092</v>
          </cell>
          <cell r="AC273">
            <v>7.0181444710715413</v>
          </cell>
          <cell r="AD273">
            <v>-1.5140845070422571</v>
          </cell>
          <cell r="AF273">
            <v>10.575826681870005</v>
          </cell>
          <cell r="AK273">
            <v>-12.950073042880472</v>
          </cell>
          <cell r="AL273">
            <v>4.2255252441698365</v>
          </cell>
          <cell r="AM273">
            <v>4.7337831593005975</v>
          </cell>
          <cell r="AN273">
            <v>5.2391410605693522</v>
          </cell>
          <cell r="AO273">
            <v>5.1383199264069868</v>
          </cell>
          <cell r="AP273">
            <v>4.4984103908997985</v>
          </cell>
          <cell r="AQ273">
            <v>6.1440747032033061</v>
          </cell>
          <cell r="AR273">
            <v>6.8210276820890314</v>
          </cell>
        </row>
        <row r="274">
          <cell r="G274" t="str">
            <v xml:space="preserve">  Gas</v>
          </cell>
          <cell r="P274">
            <v>-69.137992195814107</v>
          </cell>
          <cell r="Q274">
            <v>-20.700573916485244</v>
          </cell>
          <cell r="R274">
            <v>-25.762587284086734</v>
          </cell>
          <cell r="S274">
            <v>119.22110552763816</v>
          </cell>
          <cell r="T274">
            <v>195.5</v>
          </cell>
          <cell r="U274">
            <v>12.089864158829666</v>
          </cell>
          <cell r="V274">
            <v>-17.219865235837283</v>
          </cell>
          <cell r="W274">
            <v>23.762376237623762</v>
          </cell>
          <cell r="X274">
            <v>-33.581661891117477</v>
          </cell>
          <cell r="Y274">
            <v>1.5228426395939021</v>
          </cell>
          <cell r="Z274">
            <v>-7.0010254497995579</v>
          </cell>
          <cell r="AA274">
            <v>8.6999999999999744</v>
          </cell>
          <cell r="AB274">
            <v>8.6999999999999957</v>
          </cell>
          <cell r="AC274">
            <v>8.6999999999999957</v>
          </cell>
          <cell r="AD274">
            <v>8.7000000000000188</v>
          </cell>
          <cell r="AF274">
            <v>8.6999999999999744</v>
          </cell>
          <cell r="AK274">
            <v>-14.991350805595903</v>
          </cell>
          <cell r="AL274">
            <v>73.08197340703768</v>
          </cell>
          <cell r="AM274">
            <v>-7.5700934579439272</v>
          </cell>
          <cell r="AN274">
            <v>-0.67934782608698452</v>
          </cell>
          <cell r="AO274">
            <v>7.4999999999999956</v>
          </cell>
          <cell r="AP274">
            <v>7.4999999999999956</v>
          </cell>
          <cell r="AQ274">
            <v>8.764705882352942</v>
          </cell>
          <cell r="AR274">
            <v>8.764705882352942</v>
          </cell>
        </row>
        <row r="275">
          <cell r="G275" t="str">
            <v xml:space="preserve">  Grants-in-aid (food)</v>
          </cell>
          <cell r="P275">
            <v>-22.323666666666675</v>
          </cell>
          <cell r="Q275">
            <v>63.676135407584169</v>
          </cell>
          <cell r="R275">
            <v>56.440998942281517</v>
          </cell>
          <cell r="S275">
            <v>133.21123321123318</v>
          </cell>
          <cell r="T275">
            <v>7.9547413793103816</v>
          </cell>
          <cell r="U275">
            <v>56.520754927498288</v>
          </cell>
          <cell r="V275">
            <v>-65.858644859813083</v>
          </cell>
          <cell r="W275">
            <v>-71.603238866396765</v>
          </cell>
          <cell r="X275">
            <v>-34.837696335078526</v>
          </cell>
          <cell r="Y275">
            <v>-19.686171168473376</v>
          </cell>
          <cell r="Z275">
            <v>-53.781987792632393</v>
          </cell>
          <cell r="AA275">
            <v>-58.668605645851144</v>
          </cell>
          <cell r="AB275">
            <v>-60.663316224693475</v>
          </cell>
          <cell r="AC275">
            <v>-48.331994215008848</v>
          </cell>
          <cell r="AD275">
            <v>7.7961720109370969</v>
          </cell>
          <cell r="AF275">
            <v>-36.398042414355636</v>
          </cell>
          <cell r="AK275">
            <v>-15.599671693854489</v>
          </cell>
          <cell r="AL275">
            <v>-36.283960371968639</v>
          </cell>
          <cell r="AM275">
            <v>-24.166666666666682</v>
          </cell>
          <cell r="AN275">
            <v>-24.615384615384617</v>
          </cell>
          <cell r="AO275">
            <v>-27.499999999999993</v>
          </cell>
          <cell r="AP275">
            <v>-26.620689655172434</v>
          </cell>
          <cell r="AQ275">
            <v>-26.315789473684205</v>
          </cell>
          <cell r="AR275">
            <v>-29.125</v>
          </cell>
        </row>
        <row r="276">
          <cell r="G276" t="str">
            <v xml:space="preserve">  Capital goods</v>
          </cell>
          <cell r="P276">
            <v>0</v>
          </cell>
          <cell r="Q276">
            <v>372.68196530389429</v>
          </cell>
          <cell r="R276">
            <v>170.46207387939174</v>
          </cell>
          <cell r="S276">
            <v>181.15666952485313</v>
          </cell>
          <cell r="T276">
            <v>154.71372669065343</v>
          </cell>
          <cell r="U276">
            <v>227.07112678101691</v>
          </cell>
          <cell r="V276">
            <v>230.63185324037664</v>
          </cell>
          <cell r="W276">
            <v>343.34674574084579</v>
          </cell>
          <cell r="X276">
            <v>285.53554907626346</v>
          </cell>
          <cell r="Y276">
            <v>389.50160088951816</v>
          </cell>
          <cell r="Z276">
            <v>311.8150802172828</v>
          </cell>
          <cell r="AA276">
            <v>-35.102982089380951</v>
          </cell>
          <cell r="AB276">
            <v>87.713946789166471</v>
          </cell>
          <cell r="AC276">
            <v>-51.308127658410463</v>
          </cell>
          <cell r="AD276">
            <v>88.175729340374048</v>
          </cell>
          <cell r="AF276">
            <v>9.1216255127109402</v>
          </cell>
          <cell r="AK276">
            <v>-57.358473425078458</v>
          </cell>
          <cell r="AL276">
            <v>29.733814748758892</v>
          </cell>
          <cell r="AM276">
            <v>7.0128783078154067</v>
          </cell>
          <cell r="AN276">
            <v>15.330116197230815</v>
          </cell>
          <cell r="AO276">
            <v>-1.1049007537064282</v>
          </cell>
          <cell r="AP276">
            <v>5.3506553220678432</v>
          </cell>
          <cell r="AQ276">
            <v>10.405432304434626</v>
          </cell>
          <cell r="AR276">
            <v>5.5490496509424503</v>
          </cell>
        </row>
        <row r="277">
          <cell r="G277" t="str">
            <v xml:space="preserve">  Consumer goods</v>
          </cell>
          <cell r="P277">
            <v>19.58471207726058</v>
          </cell>
          <cell r="Q277">
            <v>-19.286999108684743</v>
          </cell>
          <cell r="R277">
            <v>-27.905201354464825</v>
          </cell>
          <cell r="S277">
            <v>-20.526971805302551</v>
          </cell>
          <cell r="T277">
            <v>24.068962394144535</v>
          </cell>
          <cell r="U277">
            <v>-8.9239162128134772</v>
          </cell>
          <cell r="V277">
            <v>47.811510203550299</v>
          </cell>
          <cell r="W277">
            <v>158.02751968969119</v>
          </cell>
          <cell r="X277">
            <v>66.022941357209604</v>
          </cell>
          <cell r="Y277">
            <v>4.4881158305011049</v>
          </cell>
          <cell r="Z277">
            <v>52.011059668668125</v>
          </cell>
          <cell r="AA277">
            <v>60.486014749005015</v>
          </cell>
          <cell r="AB277">
            <v>4.0738719544735069</v>
          </cell>
          <cell r="AC277">
            <v>42.596470979125776</v>
          </cell>
          <cell r="AD277">
            <v>-25.863657014253182</v>
          </cell>
          <cell r="AF277">
            <v>17.345331110864095</v>
          </cell>
          <cell r="AK277">
            <v>-0.55243238269133688</v>
          </cell>
          <cell r="AL277">
            <v>-0.1487406819065229</v>
          </cell>
          <cell r="AM277">
            <v>6.7073170731707377</v>
          </cell>
          <cell r="AN277">
            <v>5.0285714285714267</v>
          </cell>
          <cell r="AO277">
            <v>6.6376496191512535</v>
          </cell>
          <cell r="AP277">
            <v>4.5443139280356926</v>
          </cell>
          <cell r="AQ277">
            <v>5.5699999999999861</v>
          </cell>
          <cell r="AR277">
            <v>7.1000000000000174</v>
          </cell>
        </row>
        <row r="279">
          <cell r="G279" t="str">
            <v>Import prices (percent change)</v>
          </cell>
          <cell r="I279" t="str">
            <v>Share in 1994 total</v>
          </cell>
          <cell r="P279">
            <v>8.6927176811169105</v>
          </cell>
          <cell r="U279">
            <v>3.6418959776945194</v>
          </cell>
          <cell r="Z279">
            <v>-9.8243112646306141</v>
          </cell>
          <cell r="AA279">
            <v>-6.7971338424647074</v>
          </cell>
          <cell r="AB279">
            <v>-6.8070875744784889</v>
          </cell>
          <cell r="AC279">
            <v>-5.8490274533765172</v>
          </cell>
          <cell r="AD279">
            <v>-2.1267712673033312</v>
          </cell>
          <cell r="AF279">
            <v>-5.3499688611661789</v>
          </cell>
          <cell r="AK279">
            <v>-0.76992583981176721</v>
          </cell>
          <cell r="AL279">
            <v>10.822536980163399</v>
          </cell>
          <cell r="AM279">
            <v>0.64588569480598235</v>
          </cell>
          <cell r="AN279">
            <v>1.2662812611705045</v>
          </cell>
          <cell r="AO279">
            <v>1.9331347343818868</v>
          </cell>
          <cell r="AP279">
            <v>2.2120937050584191</v>
          </cell>
          <cell r="AQ279">
            <v>2.5534327876107872</v>
          </cell>
          <cell r="AR279">
            <v>1.6622178923869382</v>
          </cell>
        </row>
        <row r="280">
          <cell r="G280" t="str">
            <v xml:space="preserve">  Gas</v>
          </cell>
          <cell r="I280">
            <v>0.2079187340753654</v>
          </cell>
          <cell r="J280" t="e">
            <v>#REF!</v>
          </cell>
          <cell r="P280">
            <v>-2.8959334386790991</v>
          </cell>
          <cell r="U280">
            <v>-2.2204460492503131E-14</v>
          </cell>
          <cell r="Z280">
            <v>2.2204460492503131E-14</v>
          </cell>
          <cell r="AA280">
            <v>-2.2204460492503131E-14</v>
          </cell>
          <cell r="AB280">
            <v>0</v>
          </cell>
          <cell r="AC280">
            <v>0</v>
          </cell>
          <cell r="AD280">
            <v>2.2204460492503131E-14</v>
          </cell>
          <cell r="AF280">
            <v>-2.2204460492503131E-14</v>
          </cell>
          <cell r="AK280">
            <v>-18.898956161886893</v>
          </cell>
          <cell r="AL280">
            <v>63.284880572677046</v>
          </cell>
          <cell r="AM280">
            <v>-14.018691588785048</v>
          </cell>
          <cell r="AN280">
            <v>-7.6086956521739353</v>
          </cell>
          <cell r="AO280">
            <v>0</v>
          </cell>
          <cell r="AP280">
            <v>0</v>
          </cell>
          <cell r="AQ280">
            <v>1.1764705882352899</v>
          </cell>
          <cell r="AR280">
            <v>1.1764705882352899</v>
          </cell>
        </row>
        <row r="281">
          <cell r="G281" t="str">
            <v xml:space="preserve">  Grants-in-aid (food)</v>
          </cell>
          <cell r="I281">
            <v>0.2220732197934826</v>
          </cell>
          <cell r="P281">
            <v>13.10714719087489</v>
          </cell>
          <cell r="U281">
            <v>24.356475426128064</v>
          </cell>
          <cell r="Z281">
            <v>-25.50173556784452</v>
          </cell>
          <cell r="AA281">
            <v>-20.571428571428562</v>
          </cell>
          <cell r="AB281">
            <v>-24.404761904761905</v>
          </cell>
          <cell r="AC281">
            <v>-24.489795918367363</v>
          </cell>
          <cell r="AD281">
            <v>-14.093959731543638</v>
          </cell>
          <cell r="AF281">
            <v>-20.497553017944547</v>
          </cell>
          <cell r="AK281">
            <v>5.5004103826818751</v>
          </cell>
          <cell r="AL281">
            <v>-8.977086245669474</v>
          </cell>
          <cell r="AM281">
            <v>8.333333333333325</v>
          </cell>
          <cell r="AN281">
            <v>7.6923076923076872</v>
          </cell>
          <cell r="AO281">
            <v>3.5714285714285809</v>
          </cell>
          <cell r="AP281">
            <v>4.827586206896517</v>
          </cell>
          <cell r="AQ281">
            <v>5.2631578947368585</v>
          </cell>
          <cell r="AR281">
            <v>1.2499999999999956</v>
          </cell>
        </row>
        <row r="282">
          <cell r="G282" t="str">
            <v xml:space="preserve">  Capital goods</v>
          </cell>
          <cell r="I282">
            <v>0</v>
          </cell>
          <cell r="J282" t="e">
            <v>#REF!</v>
          </cell>
          <cell r="P282">
            <v>11.2</v>
          </cell>
          <cell r="U282">
            <v>-3.1</v>
          </cell>
          <cell r="Z282">
            <v>-7.3</v>
          </cell>
          <cell r="AA282">
            <v>-3.910068426197455</v>
          </cell>
          <cell r="AB282">
            <v>-2.4340770791074995</v>
          </cell>
          <cell r="AC282">
            <v>-0.72016460905349744</v>
          </cell>
          <cell r="AD282">
            <v>1.7598343685300222</v>
          </cell>
          <cell r="AF282">
            <v>-1.4</v>
          </cell>
          <cell r="AK282">
            <v>3.4</v>
          </cell>
          <cell r="AL282">
            <v>-0.6</v>
          </cell>
          <cell r="AM282">
            <v>3</v>
          </cell>
          <cell r="AN282">
            <v>2</v>
          </cell>
          <cell r="AO282">
            <v>2</v>
          </cell>
          <cell r="AP282">
            <v>2</v>
          </cell>
          <cell r="AQ282">
            <v>2</v>
          </cell>
          <cell r="AR282">
            <v>2</v>
          </cell>
        </row>
        <row r="283">
          <cell r="G283" t="str">
            <v xml:space="preserve">  Consumer goods</v>
          </cell>
          <cell r="I283">
            <v>0.57000804613115197</v>
          </cell>
          <cell r="J283" t="e">
            <v>#REF!</v>
          </cell>
          <cell r="P283">
            <v>11.2</v>
          </cell>
          <cell r="U283">
            <v>-3.1</v>
          </cell>
          <cell r="Z283">
            <v>-7.3</v>
          </cell>
          <cell r="AA283">
            <v>-3.910068426197455</v>
          </cell>
          <cell r="AB283">
            <v>-2.4340770791074995</v>
          </cell>
          <cell r="AC283">
            <v>-0.72016460905349744</v>
          </cell>
          <cell r="AD283">
            <v>1.7598343685300222</v>
          </cell>
          <cell r="AF283">
            <v>-1.4</v>
          </cell>
          <cell r="AK283">
            <v>3.4</v>
          </cell>
          <cell r="AL283">
            <v>-0.6</v>
          </cell>
          <cell r="AM283">
            <v>3</v>
          </cell>
          <cell r="AN283">
            <v>2</v>
          </cell>
          <cell r="AO283">
            <v>2</v>
          </cell>
          <cell r="AP283">
            <v>2</v>
          </cell>
          <cell r="AQ283">
            <v>2</v>
          </cell>
          <cell r="AR283">
            <v>2</v>
          </cell>
        </row>
        <row r="285">
          <cell r="G285" t="str">
            <v>Import volumes (percent change)</v>
          </cell>
          <cell r="P285">
            <v>-13.62870481521642</v>
          </cell>
          <cell r="U285">
            <v>5.8325985077481102</v>
          </cell>
          <cell r="Z285">
            <v>51.985634122435485</v>
          </cell>
          <cell r="AA285">
            <v>39.842923621685621</v>
          </cell>
          <cell r="AB285">
            <v>19.930705441313123</v>
          </cell>
          <cell r="AC285">
            <v>13.666531079194378</v>
          </cell>
          <cell r="AD285">
            <v>0.62600035596496184</v>
          </cell>
          <cell r="AF285">
            <v>16.82598024682742</v>
          </cell>
          <cell r="AK285">
            <v>-12.274652927706331</v>
          </cell>
          <cell r="AL285">
            <v>-5.9527709036063641</v>
          </cell>
          <cell r="AM285">
            <v>4.0616637593021476</v>
          </cell>
          <cell r="AN285">
            <v>3.9231812898833152</v>
          </cell>
          <cell r="AO285">
            <v>3.1443997090614406</v>
          </cell>
          <cell r="AP285">
            <v>2.2368357823084439</v>
          </cell>
          <cell r="AQ285">
            <v>3.5012401028337914</v>
          </cell>
          <cell r="AR285">
            <v>5.0744611878946744</v>
          </cell>
        </row>
        <row r="286">
          <cell r="G286" t="str">
            <v xml:space="preserve">  Gas</v>
          </cell>
          <cell r="K286">
            <v>-29.394799165240226</v>
          </cell>
          <cell r="P286">
            <v>-68.217594898874154</v>
          </cell>
          <cell r="U286">
            <v>12.089864158829688</v>
          </cell>
          <cell r="Z286">
            <v>-7.0010254497995694</v>
          </cell>
          <cell r="AA286">
            <v>8.6999999999999957</v>
          </cell>
          <cell r="AB286">
            <v>8.6999999999999957</v>
          </cell>
          <cell r="AC286">
            <v>8.6999999999999957</v>
          </cell>
          <cell r="AD286">
            <v>8.6999999999999957</v>
          </cell>
          <cell r="AF286">
            <v>8.6999999999999957</v>
          </cell>
          <cell r="AK286">
            <v>4.8181936647955004</v>
          </cell>
          <cell r="AL286">
            <v>6.0000000000000053</v>
          </cell>
          <cell r="AM286">
            <v>7.4999999999999956</v>
          </cell>
          <cell r="AN286">
            <v>7.4999999999999956</v>
          </cell>
          <cell r="AO286">
            <v>7.4999999999999956</v>
          </cell>
          <cell r="AP286">
            <v>7.4999999999999956</v>
          </cell>
          <cell r="AQ286">
            <v>7.4999999999999956</v>
          </cell>
          <cell r="AR286">
            <v>7.4999999999999956</v>
          </cell>
        </row>
        <row r="287">
          <cell r="G287" t="str">
            <v xml:space="preserve">  Grants-in-aid (food) and other food</v>
          </cell>
          <cell r="K287">
            <v>0</v>
          </cell>
          <cell r="P287">
            <v>-31.325000000000003</v>
          </cell>
          <cell r="U287">
            <v>25.864579541317802</v>
          </cell>
          <cell r="Z287">
            <v>-37.960954446854664</v>
          </cell>
          <cell r="AA287">
            <v>-47.964071856287426</v>
          </cell>
          <cell r="AB287">
            <v>-47.964071856287426</v>
          </cell>
          <cell r="AC287">
            <v>-31.574803149606289</v>
          </cell>
          <cell r="AD287">
            <v>25.481481481481481</v>
          </cell>
          <cell r="AF287">
            <v>-20</v>
          </cell>
          <cell r="AK287">
            <v>-20</v>
          </cell>
          <cell r="AL287">
            <v>-30</v>
          </cell>
          <cell r="AM287">
            <v>-30</v>
          </cell>
          <cell r="AN287">
            <v>-30</v>
          </cell>
          <cell r="AO287">
            <v>-30</v>
          </cell>
          <cell r="AP287">
            <v>-30</v>
          </cell>
          <cell r="AQ287">
            <v>-30</v>
          </cell>
          <cell r="AR287">
            <v>-30</v>
          </cell>
        </row>
        <row r="288">
          <cell r="G288" t="str">
            <v xml:space="preserve">  Capital goods</v>
          </cell>
          <cell r="U288">
            <v>237.53470256038898</v>
          </cell>
          <cell r="Z288">
            <v>344.2449624781907</v>
          </cell>
          <cell r="AA288">
            <v>-32.462208217127888</v>
          </cell>
          <cell r="AB288">
            <v>92.397039016754803</v>
          </cell>
          <cell r="AC288">
            <v>-50.954922366813449</v>
          </cell>
          <cell r="AD288">
            <v>84.9214186600217</v>
          </cell>
          <cell r="AF288">
            <v>10.671019789767699</v>
          </cell>
          <cell r="AK288">
            <v>-58.760612596787688</v>
          </cell>
          <cell r="AL288">
            <v>30.516916246236313</v>
          </cell>
          <cell r="AM288">
            <v>3.895998357102326</v>
          </cell>
          <cell r="AN288">
            <v>13.068741369834136</v>
          </cell>
          <cell r="AO288">
            <v>-3.0440203467710147</v>
          </cell>
          <cell r="AP288">
            <v>3.2849561981057374</v>
          </cell>
          <cell r="AQ288">
            <v>8.240619906308444</v>
          </cell>
          <cell r="AR288">
            <v>3.4794604421004349</v>
          </cell>
        </row>
        <row r="289">
          <cell r="G289" t="str">
            <v xml:space="preserve">  Consumer goods</v>
          </cell>
          <cell r="K289">
            <v>-3.0067895247332554</v>
          </cell>
          <cell r="L289">
            <v>0</v>
          </cell>
          <cell r="M289">
            <v>0</v>
          </cell>
          <cell r="N289">
            <v>0</v>
          </cell>
          <cell r="O289">
            <v>0</v>
          </cell>
          <cell r="P289">
            <v>7.5402087025724596</v>
          </cell>
          <cell r="Q289">
            <v>-19.286999108684743</v>
          </cell>
          <cell r="R289">
            <v>-27.905201354464825</v>
          </cell>
          <cell r="S289">
            <v>-20.526971805302551</v>
          </cell>
          <cell r="T289">
            <v>24.068962394144535</v>
          </cell>
          <cell r="U289">
            <v>-6.0102334497559085</v>
          </cell>
          <cell r="V289">
            <v>56.047773458673511</v>
          </cell>
          <cell r="W289">
            <v>161.40892871788273</v>
          </cell>
          <cell r="X289">
            <v>66.863989692352504</v>
          </cell>
          <cell r="Y289">
            <v>3.9614620208715534</v>
          </cell>
          <cell r="Z289">
            <v>63.981725640418688</v>
          </cell>
          <cell r="AA289">
            <v>67.016473131467052</v>
          </cell>
          <cell r="AB289">
            <v>6.6703095084312602</v>
          </cell>
          <cell r="AC289">
            <v>43.630849525088358</v>
          </cell>
          <cell r="AD289">
            <v>-27.14577077901178</v>
          </cell>
          <cell r="AF289">
            <v>19.011491998847973</v>
          </cell>
          <cell r="AG289">
            <v>-17.07501217669699</v>
          </cell>
          <cell r="AH289">
            <v>-18.191640799199625</v>
          </cell>
          <cell r="AI289">
            <v>-9.6313427031041172</v>
          </cell>
          <cell r="AJ289">
            <v>47.552313821722066</v>
          </cell>
          <cell r="AK289">
            <v>-3.8224684552140564</v>
          </cell>
          <cell r="AL289">
            <v>0.45398321739786862</v>
          </cell>
          <cell r="AM289">
            <v>3.5993369642434381</v>
          </cell>
          <cell r="AN289">
            <v>3</v>
          </cell>
          <cell r="AO289">
            <v>3.5</v>
          </cell>
          <cell r="AP289">
            <v>3.5</v>
          </cell>
          <cell r="AQ289">
            <v>3.5</v>
          </cell>
          <cell r="AR289">
            <v>5</v>
          </cell>
        </row>
        <row r="291">
          <cell r="G291" t="str">
            <v>Import prices, 1994 = 100</v>
          </cell>
          <cell r="K291">
            <v>100</v>
          </cell>
          <cell r="P291">
            <v>108.69271768111692</v>
          </cell>
          <cell r="U291">
            <v>112.84566209170902</v>
          </cell>
          <cell r="Z291">
            <v>100.39629682328469</v>
          </cell>
          <cell r="AF291">
            <v>94.829359472268649</v>
          </cell>
          <cell r="AK291">
            <v>93.940037647659523</v>
          </cell>
          <cell r="AL291">
            <v>102.20193257345926</v>
          </cell>
          <cell r="AM291">
            <v>101.66531197567802</v>
          </cell>
          <cell r="AN291">
            <v>102.58530034122904</v>
          </cell>
          <cell r="AO291">
            <v>104.53792929638976</v>
          </cell>
          <cell r="AP291">
            <v>106.81090357572543</v>
          </cell>
          <cell r="AQ291">
            <v>109.50653252040451</v>
          </cell>
          <cell r="AR291">
            <v>111.34203557539445</v>
          </cell>
        </row>
        <row r="292">
          <cell r="G292" t="str">
            <v xml:space="preserve">  Gas</v>
          </cell>
          <cell r="K292">
            <v>100</v>
          </cell>
          <cell r="P292">
            <v>97.104066561320906</v>
          </cell>
          <cell r="U292">
            <v>97.104066561320877</v>
          </cell>
          <cell r="Z292">
            <v>97.104066561320906</v>
          </cell>
          <cell r="AF292">
            <v>97.104066561320877</v>
          </cell>
          <cell r="AK292">
            <v>78.75241159048737</v>
          </cell>
          <cell r="AL292">
            <v>128.59078121363038</v>
          </cell>
          <cell r="AM292">
            <v>110.56403618368219</v>
          </cell>
          <cell r="AN292">
            <v>102.15155516970634</v>
          </cell>
          <cell r="AO292">
            <v>102.15155516970634</v>
          </cell>
          <cell r="AP292">
            <v>102.15155516970634</v>
          </cell>
          <cell r="AQ292">
            <v>103.35333817170289</v>
          </cell>
          <cell r="AR292">
            <v>104.56925979725233</v>
          </cell>
        </row>
        <row r="293">
          <cell r="G293" t="str">
            <v xml:space="preserve">  Food aid</v>
          </cell>
          <cell r="K293">
            <v>100</v>
          </cell>
          <cell r="P293">
            <v>113.10714719087488</v>
          </cell>
          <cell r="U293">
            <v>140.65606170161482</v>
          </cell>
          <cell r="Z293">
            <v>104.78632478632478</v>
          </cell>
          <cell r="AF293">
            <v>83.307692307692292</v>
          </cell>
          <cell r="AK293">
            <v>87.889957264957275</v>
          </cell>
          <cell r="AL293">
            <v>80.000000000000014</v>
          </cell>
          <cell r="AM293">
            <v>86.666666666666671</v>
          </cell>
          <cell r="AN293">
            <v>93.333333333333329</v>
          </cell>
          <cell r="AO293">
            <v>96.666666666666671</v>
          </cell>
          <cell r="AP293">
            <v>101.3333333333333</v>
          </cell>
          <cell r="AQ293">
            <v>106.66666666666664</v>
          </cell>
          <cell r="AR293">
            <v>107.99999999999997</v>
          </cell>
        </row>
        <row r="294">
          <cell r="G294" t="str">
            <v xml:space="preserve">  Capital goods</v>
          </cell>
          <cell r="K294">
            <v>100</v>
          </cell>
          <cell r="P294">
            <v>111.20000000000002</v>
          </cell>
          <cell r="U294">
            <v>107.75280000000001</v>
          </cell>
          <cell r="Z294">
            <v>99.886845600000015</v>
          </cell>
          <cell r="AF294">
            <v>98.488429761600017</v>
          </cell>
          <cell r="AK294">
            <v>101.83703637349441</v>
          </cell>
          <cell r="AL294">
            <v>101.22601415525345</v>
          </cell>
          <cell r="AM294">
            <v>104.26279457991106</v>
          </cell>
          <cell r="AN294">
            <v>106.34805047150928</v>
          </cell>
          <cell r="AO294">
            <v>108.47501148093947</v>
          </cell>
          <cell r="AP294">
            <v>110.64451171055826</v>
          </cell>
          <cell r="AQ294">
            <v>112.85740194476944</v>
          </cell>
          <cell r="AR294">
            <v>115.11454998366483</v>
          </cell>
        </row>
        <row r="295">
          <cell r="G295" t="str">
            <v xml:space="preserve">  Consumer goods</v>
          </cell>
          <cell r="K295">
            <v>100</v>
          </cell>
          <cell r="P295">
            <v>111.20000000000002</v>
          </cell>
          <cell r="U295">
            <v>107.75280000000001</v>
          </cell>
          <cell r="Z295">
            <v>99.886845600000015</v>
          </cell>
          <cell r="AF295">
            <v>98.488429761600017</v>
          </cell>
          <cell r="AK295">
            <v>101.83703637349441</v>
          </cell>
          <cell r="AL295">
            <v>101.22601415525345</v>
          </cell>
          <cell r="AM295">
            <v>104.26279457991106</v>
          </cell>
          <cell r="AN295">
            <v>106.34805047150928</v>
          </cell>
          <cell r="AO295">
            <v>108.47501148093947</v>
          </cell>
          <cell r="AP295">
            <v>110.64451171055826</v>
          </cell>
          <cell r="AQ295">
            <v>112.85740194476944</v>
          </cell>
          <cell r="AR295">
            <v>115.11454998366483</v>
          </cell>
        </row>
        <row r="297">
          <cell r="G297" t="str">
            <v>Import volumes, 1994 = 100</v>
          </cell>
          <cell r="K297">
            <v>100</v>
          </cell>
          <cell r="P297">
            <v>86.371295184783577</v>
          </cell>
          <cell r="U297">
            <v>91.408986058853984</v>
          </cell>
          <cell r="Z297">
            <v>138.92852710643788</v>
          </cell>
          <cell r="AF297">
            <v>162.30461363457539</v>
          </cell>
          <cell r="AK297">
            <v>142.38228562527652</v>
          </cell>
          <cell r="AL297">
            <v>133.90659435468535</v>
          </cell>
          <cell r="AM297">
            <v>139.34542996890534</v>
          </cell>
          <cell r="AN297">
            <v>144.81220380575289</v>
          </cell>
          <cell r="AO297">
            <v>149.36567832090645</v>
          </cell>
          <cell r="AP297">
            <v>152.70674326007622</v>
          </cell>
          <cell r="AQ297">
            <v>158.05337299482946</v>
          </cell>
          <cell r="AR297">
            <v>166.07373006361047</v>
          </cell>
        </row>
        <row r="298">
          <cell r="G298" t="str">
            <v xml:space="preserve">  Gas</v>
          </cell>
          <cell r="K298">
            <v>100</v>
          </cell>
          <cell r="P298">
            <v>31.782405101125843</v>
          </cell>
          <cell r="U298">
            <v>35.624854704260912</v>
          </cell>
          <cell r="Z298">
            <v>33.130749559961487</v>
          </cell>
          <cell r="AF298">
            <v>36.013124771678136</v>
          </cell>
          <cell r="AK298">
            <v>37.748306867922032</v>
          </cell>
          <cell r="AL298">
            <v>40.013205279997358</v>
          </cell>
          <cell r="AM298">
            <v>43.014195675997158</v>
          </cell>
          <cell r="AN298">
            <v>46.240260351696939</v>
          </cell>
          <cell r="AO298">
            <v>49.708279878074208</v>
          </cell>
          <cell r="AP298">
            <v>53.436400868929773</v>
          </cell>
          <cell r="AQ298">
            <v>57.444130934099505</v>
          </cell>
          <cell r="AR298">
            <v>61.752440754156964</v>
          </cell>
        </row>
        <row r="299">
          <cell r="G299" t="str">
            <v xml:space="preserve">  Food aid</v>
          </cell>
          <cell r="K299">
            <v>100</v>
          </cell>
          <cell r="P299">
            <v>68.674999999999997</v>
          </cell>
          <cell r="U299">
            <v>86.4375</v>
          </cell>
          <cell r="Z299">
            <v>53.625</v>
          </cell>
          <cell r="AF299">
            <v>42.900000000000006</v>
          </cell>
          <cell r="AK299">
            <v>34.320000000000007</v>
          </cell>
          <cell r="AL299">
            <v>24.024000000000004</v>
          </cell>
          <cell r="AM299">
            <v>16.816800000000001</v>
          </cell>
          <cell r="AN299">
            <v>11.77176</v>
          </cell>
          <cell r="AO299">
            <v>8.2402320000000007</v>
          </cell>
          <cell r="AP299">
            <v>5.7681624000000005</v>
          </cell>
          <cell r="AQ299">
            <v>4.0377136800000004</v>
          </cell>
          <cell r="AR299">
            <v>2.826399576</v>
          </cell>
        </row>
        <row r="300">
          <cell r="G300" t="str">
            <v xml:space="preserve">  Capital goods</v>
          </cell>
          <cell r="K300">
            <v>100</v>
          </cell>
          <cell r="P300">
            <v>100</v>
          </cell>
          <cell r="U300">
            <v>337.53470256038895</v>
          </cell>
          <cell r="Z300">
            <v>1499.4809127402725</v>
          </cell>
          <cell r="AF300">
            <v>1659.4908176825763</v>
          </cell>
          <cell r="AK300">
            <v>684.36384722485343</v>
          </cell>
          <cell r="AL300">
            <v>893.21058930198262</v>
          </cell>
          <cell r="AM300">
            <v>928.01005918665192</v>
          </cell>
          <cell r="AN300">
            <v>1049.2892937078002</v>
          </cell>
          <cell r="AO300">
            <v>1017.3487141108449</v>
          </cell>
          <cell r="AP300">
            <v>1050.7681737513781</v>
          </cell>
          <cell r="AQ300">
            <v>1137.3579850466879</v>
          </cell>
          <cell r="AR300">
            <v>1176.9319062214579</v>
          </cell>
        </row>
        <row r="301">
          <cell r="G301" t="str">
            <v xml:space="preserve">  Consumer goods</v>
          </cell>
          <cell r="K301">
            <v>100</v>
          </cell>
          <cell r="P301">
            <v>107.54020870257246</v>
          </cell>
          <cell r="U301">
            <v>101.07679110719313</v>
          </cell>
          <cell r="Z301">
            <v>165.74746627953655</v>
          </cell>
          <cell r="AF301">
            <v>197.2585325695639</v>
          </cell>
          <cell r="AK301">
            <v>189.71838738687418</v>
          </cell>
          <cell r="AL301">
            <v>190.57967702592848</v>
          </cell>
          <cell r="AM301">
            <v>197.43928178745847</v>
          </cell>
          <cell r="AN301">
            <v>203.36246024108223</v>
          </cell>
          <cell r="AO301">
            <v>210.48014634952008</v>
          </cell>
          <cell r="AP301">
            <v>217.84695147175327</v>
          </cell>
          <cell r="AQ301">
            <v>225.47159477326463</v>
          </cell>
          <cell r="AR301">
            <v>236.74517451192787</v>
          </cell>
        </row>
        <row r="303">
          <cell r="G303" t="str">
            <v>Real growth in imports / real GDP growth</v>
          </cell>
          <cell r="U303">
            <v>0.55548557216648664</v>
          </cell>
          <cell r="Z303">
            <v>4.7693242314160997</v>
          </cell>
          <cell r="AA303">
            <v>27.104029674616068</v>
          </cell>
          <cell r="AB303">
            <v>2.8071416114525527</v>
          </cell>
          <cell r="AC303">
            <v>2.6281790536912264</v>
          </cell>
          <cell r="AD303">
            <v>-0.31300017798248092</v>
          </cell>
          <cell r="AF303">
            <v>5.8020621540784205</v>
          </cell>
          <cell r="AG303">
            <v>0</v>
          </cell>
          <cell r="AH303">
            <v>0</v>
          </cell>
          <cell r="AI303">
            <v>0</v>
          </cell>
          <cell r="AJ303">
            <v>0</v>
          </cell>
          <cell r="AK303">
            <v>-4.09155097590211</v>
          </cell>
          <cell r="AL303">
            <v>-1.488192725901591</v>
          </cell>
          <cell r="AM303">
            <v>0.81233275186042952</v>
          </cell>
          <cell r="AN303">
            <v>0.78463625797666303</v>
          </cell>
          <cell r="AO303">
            <v>0.62887994181228812</v>
          </cell>
          <cell r="AP303">
            <v>0.44736715646168879</v>
          </cell>
          <cell r="AQ303">
            <v>0.70024802056675828</v>
          </cell>
          <cell r="AR303">
            <v>1.0148922375789349</v>
          </cell>
        </row>
        <row r="304">
          <cell r="G304" t="str">
            <v xml:space="preserve">  Gas</v>
          </cell>
          <cell r="U304">
            <v>1.1514156341742559</v>
          </cell>
          <cell r="V304" t="e">
            <v>#DIV/0!</v>
          </cell>
          <cell r="W304" t="e">
            <v>#DIV/0!</v>
          </cell>
          <cell r="X304" t="e">
            <v>#DIV/0!</v>
          </cell>
          <cell r="Y304" t="e">
            <v>#DIV/0!</v>
          </cell>
          <cell r="Z304">
            <v>-0.64229591282564857</v>
          </cell>
          <cell r="AA304">
            <v>5.9183673469387728</v>
          </cell>
          <cell r="AB304">
            <v>1.2253521126760558</v>
          </cell>
          <cell r="AC304">
            <v>1.6730769230769222</v>
          </cell>
          <cell r="AD304">
            <v>-4.3499999999999979</v>
          </cell>
          <cell r="AF304">
            <v>2.9999999999999987</v>
          </cell>
          <cell r="AG304">
            <v>0</v>
          </cell>
          <cell r="AH304">
            <v>0</v>
          </cell>
          <cell r="AI304">
            <v>0</v>
          </cell>
          <cell r="AJ304">
            <v>0</v>
          </cell>
          <cell r="AK304">
            <v>1.6060645549318335</v>
          </cell>
          <cell r="AL304">
            <v>1.5000000000000013</v>
          </cell>
          <cell r="AM304">
            <v>1.4999999999999991</v>
          </cell>
          <cell r="AN304">
            <v>1.4999999999999991</v>
          </cell>
          <cell r="AO304">
            <v>1.4999999999999991</v>
          </cell>
          <cell r="AP304">
            <v>1.4999999999999991</v>
          </cell>
          <cell r="AQ304">
            <v>1.4999999999999991</v>
          </cell>
          <cell r="AR304">
            <v>1.4999999999999991</v>
          </cell>
        </row>
        <row r="305">
          <cell r="G305" t="str">
            <v xml:space="preserve">  Food aid</v>
          </cell>
          <cell r="U305">
            <v>2.4632932896493145</v>
          </cell>
          <cell r="V305" t="e">
            <v>#DIV/0!</v>
          </cell>
          <cell r="W305" t="e">
            <v>#DIV/0!</v>
          </cell>
          <cell r="X305" t="e">
            <v>#DIV/0!</v>
          </cell>
          <cell r="Y305" t="e">
            <v>#DIV/0!</v>
          </cell>
          <cell r="Z305">
            <v>-3.4826563712710699</v>
          </cell>
          <cell r="AA305">
            <v>-32.628620310399612</v>
          </cell>
          <cell r="AB305">
            <v>-6.7555030783503422</v>
          </cell>
          <cell r="AC305">
            <v>-6.07207752877044</v>
          </cell>
          <cell r="AD305">
            <v>-12.74074074074074</v>
          </cell>
          <cell r="AF305">
            <v>-6.8965517241379315</v>
          </cell>
          <cell r="AG305">
            <v>0</v>
          </cell>
          <cell r="AH305">
            <v>0</v>
          </cell>
          <cell r="AI305">
            <v>0</v>
          </cell>
          <cell r="AJ305">
            <v>0</v>
          </cell>
          <cell r="AK305">
            <v>-6.666666666666667</v>
          </cell>
          <cell r="AL305">
            <v>-7.5</v>
          </cell>
          <cell r="AM305">
            <v>-6</v>
          </cell>
          <cell r="AN305">
            <v>-6</v>
          </cell>
          <cell r="AO305">
            <v>-6</v>
          </cell>
          <cell r="AP305">
            <v>-6</v>
          </cell>
          <cell r="AQ305">
            <v>-6</v>
          </cell>
          <cell r="AR305">
            <v>-6</v>
          </cell>
        </row>
        <row r="306">
          <cell r="G306" t="str">
            <v xml:space="preserve">  Capital goods</v>
          </cell>
          <cell r="U306">
            <v>22.62235262479895</v>
          </cell>
          <cell r="V306" t="e">
            <v>#DIV/0!</v>
          </cell>
          <cell r="W306" t="e">
            <v>#DIV/0!</v>
          </cell>
          <cell r="X306" t="e">
            <v>#DIV/0!</v>
          </cell>
          <cell r="Y306" t="e">
            <v>#DIV/0!</v>
          </cell>
          <cell r="Z306">
            <v>31.582106649375291</v>
          </cell>
          <cell r="AA306">
            <v>-22.083134841583597</v>
          </cell>
          <cell r="AB306">
            <v>13.013667467148565</v>
          </cell>
          <cell r="AC306">
            <v>-9.7990235320795094</v>
          </cell>
          <cell r="AD306">
            <v>-42.46070933001085</v>
          </cell>
          <cell r="AF306">
            <v>3.6796619964716206</v>
          </cell>
          <cell r="AG306">
            <v>0</v>
          </cell>
          <cell r="AH306">
            <v>0</v>
          </cell>
          <cell r="AI306">
            <v>0</v>
          </cell>
          <cell r="AJ306">
            <v>0</v>
          </cell>
          <cell r="AK306">
            <v>-19.586870865595895</v>
          </cell>
          <cell r="AL306">
            <v>7.6292290615590783</v>
          </cell>
          <cell r="AM306">
            <v>0.7791996714204652</v>
          </cell>
          <cell r="AN306">
            <v>2.6137482739668272</v>
          </cell>
          <cell r="AO306">
            <v>-0.60880406935420295</v>
          </cell>
          <cell r="AP306">
            <v>0.65699123962114747</v>
          </cell>
          <cell r="AQ306">
            <v>1.6481239812616888</v>
          </cell>
          <cell r="AR306">
            <v>0.69589208842008698</v>
          </cell>
        </row>
        <row r="307">
          <cell r="G307" t="str">
            <v xml:space="preserve">  Consumer goods</v>
          </cell>
          <cell r="U307">
            <v>-0.57240318569103887</v>
          </cell>
          <cell r="V307" t="e">
            <v>#DIV/0!</v>
          </cell>
          <cell r="W307" t="e">
            <v>#DIV/0!</v>
          </cell>
          <cell r="X307" t="e">
            <v>#DIV/0!</v>
          </cell>
          <cell r="Y307" t="e">
            <v>#DIV/0!</v>
          </cell>
          <cell r="Z307">
            <v>5.8698830862769436</v>
          </cell>
          <cell r="AA307">
            <v>45.589437504399356</v>
          </cell>
          <cell r="AB307">
            <v>0.93948021245510716</v>
          </cell>
          <cell r="AC307">
            <v>8.3905479855939156</v>
          </cell>
          <cell r="AD307">
            <v>13.57288538950589</v>
          </cell>
          <cell r="AF307">
            <v>6.5556868961544739</v>
          </cell>
          <cell r="AG307">
            <v>-5.8879352333437902</v>
          </cell>
          <cell r="AH307">
            <v>-3.5669883919999266</v>
          </cell>
          <cell r="AI307">
            <v>-8.7557660937310153</v>
          </cell>
          <cell r="AJ307">
            <v>16.982969222043597</v>
          </cell>
          <cell r="AK307">
            <v>-1.2741561517380189</v>
          </cell>
          <cell r="AL307">
            <v>0.11349580434946716</v>
          </cell>
          <cell r="AM307">
            <v>0.71986739284868762</v>
          </cell>
          <cell r="AN307">
            <v>0.6</v>
          </cell>
          <cell r="AO307">
            <v>0.7</v>
          </cell>
          <cell r="AP307">
            <v>0.7</v>
          </cell>
          <cell r="AQ307">
            <v>0.7</v>
          </cell>
          <cell r="AR307">
            <v>1</v>
          </cell>
        </row>
        <row r="365">
          <cell r="G365" t="str">
            <v>Table.  Georgia: Medium Term Scenario Input for Other Sectors</v>
          </cell>
        </row>
        <row r="366">
          <cell r="G366" t="str">
            <v>(In millions of US dollars)</v>
          </cell>
        </row>
        <row r="369">
          <cell r="G369">
            <v>36793.955718171295</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G369" t="e">
            <v>#REF!</v>
          </cell>
          <cell r="AH369" t="e">
            <v>#REF!</v>
          </cell>
          <cell r="AI369" t="e">
            <v>#REF!</v>
          </cell>
          <cell r="AJ369" t="e">
            <v>#REF!</v>
          </cell>
        </row>
        <row r="370">
          <cell r="G370">
            <v>36793.955718171295</v>
          </cell>
          <cell r="H370">
            <v>1991</v>
          </cell>
          <cell r="I370">
            <v>1992</v>
          </cell>
          <cell r="J370">
            <v>1993</v>
          </cell>
          <cell r="K370">
            <v>1994</v>
          </cell>
          <cell r="L370">
            <v>1995</v>
          </cell>
          <cell r="M370">
            <v>1995</v>
          </cell>
          <cell r="N370">
            <v>1995</v>
          </cell>
          <cell r="O370">
            <v>1995</v>
          </cell>
          <cell r="P370">
            <v>1995</v>
          </cell>
          <cell r="Q370">
            <v>1996</v>
          </cell>
          <cell r="R370">
            <v>1996</v>
          </cell>
          <cell r="S370">
            <v>1996</v>
          </cell>
          <cell r="T370">
            <v>1996</v>
          </cell>
          <cell r="U370">
            <v>1996</v>
          </cell>
          <cell r="V370">
            <v>1997</v>
          </cell>
          <cell r="W370">
            <v>1997</v>
          </cell>
          <cell r="X370">
            <v>1997</v>
          </cell>
          <cell r="Y370">
            <v>1997</v>
          </cell>
          <cell r="Z370">
            <v>1997</v>
          </cell>
          <cell r="AA370">
            <v>1998</v>
          </cell>
          <cell r="AB370">
            <v>1998</v>
          </cell>
          <cell r="AC370">
            <v>1998</v>
          </cell>
          <cell r="AD370">
            <v>1998</v>
          </cell>
          <cell r="AF370">
            <v>1998</v>
          </cell>
          <cell r="AG370">
            <v>1999</v>
          </cell>
          <cell r="AH370">
            <v>1999</v>
          </cell>
          <cell r="AI370">
            <v>1999</v>
          </cell>
          <cell r="AJ370">
            <v>1999</v>
          </cell>
          <cell r="AK370">
            <v>1999</v>
          </cell>
        </row>
        <row r="373">
          <cell r="G373" t="str">
            <v>Interest</v>
          </cell>
          <cell r="V373">
            <v>10.882571109981527</v>
          </cell>
          <cell r="W373">
            <v>10.252945117571354</v>
          </cell>
          <cell r="X373">
            <v>10.654460029630661</v>
          </cell>
          <cell r="Y373">
            <v>10.617953210029667</v>
          </cell>
          <cell r="Z373">
            <v>42.407929467213208</v>
          </cell>
          <cell r="AA373">
            <v>10.271755387861985</v>
          </cell>
          <cell r="AB373">
            <v>10.658829810296663</v>
          </cell>
          <cell r="AC373">
            <v>10.306520638903807</v>
          </cell>
          <cell r="AD373">
            <v>11.164848826469937</v>
          </cell>
          <cell r="AF373">
            <v>42.401954663532393</v>
          </cell>
          <cell r="AG373">
            <v>13.106461982531144</v>
          </cell>
          <cell r="AH373">
            <v>10.821492380189419</v>
          </cell>
          <cell r="AI373">
            <v>12.334501843394126</v>
          </cell>
          <cell r="AJ373">
            <v>11.661306223883933</v>
          </cell>
          <cell r="AK373">
            <v>49.94941460286033</v>
          </cell>
        </row>
        <row r="374">
          <cell r="G374" t="str">
            <v xml:space="preserve">   Interest on budget:</v>
          </cell>
          <cell r="V374">
            <v>9.4883547431265267</v>
          </cell>
          <cell r="W374">
            <v>8.6317246002313546</v>
          </cell>
          <cell r="X374">
            <v>9.2253243234306623</v>
          </cell>
          <cell r="Y374">
            <v>8.7467373907496651</v>
          </cell>
          <cell r="Z374">
            <v>36.092141057538207</v>
          </cell>
          <cell r="AA374">
            <v>8.6918963966467437</v>
          </cell>
          <cell r="AB374">
            <v>8.6630833447412297</v>
          </cell>
          <cell r="AC374">
            <v>8.6231059308298654</v>
          </cell>
          <cell r="AD374">
            <v>8.8365649190225817</v>
          </cell>
          <cell r="AF374">
            <v>34.814650591240422</v>
          </cell>
          <cell r="AG374">
            <v>10.847891732531144</v>
          </cell>
          <cell r="AH374">
            <v>8.2064259481355286</v>
          </cell>
          <cell r="AI374">
            <v>10.544034861636284</v>
          </cell>
          <cell r="AJ374">
            <v>8.4911600605573732</v>
          </cell>
          <cell r="AK374">
            <v>38.089512602860324</v>
          </cell>
        </row>
        <row r="375">
          <cell r="G375" t="str">
            <v xml:space="preserve">      interest on rescheduled debt</v>
          </cell>
          <cell r="V375">
            <v>8</v>
          </cell>
          <cell r="W375">
            <v>8</v>
          </cell>
          <cell r="X375">
            <v>8</v>
          </cell>
          <cell r="Y375">
            <v>8</v>
          </cell>
          <cell r="Z375">
            <v>32</v>
          </cell>
          <cell r="AA375">
            <v>8.005592931240022</v>
          </cell>
          <cell r="AB375">
            <v>7.7970975597412302</v>
          </cell>
          <cell r="AC375">
            <v>7.2085881004231425</v>
          </cell>
          <cell r="AD375">
            <v>7.4059260990225813</v>
          </cell>
          <cell r="AF375">
            <v>30.417204690426974</v>
          </cell>
          <cell r="AG375">
            <v>6.8164573522028107</v>
          </cell>
          <cell r="AH375">
            <v>7.0111171190566832</v>
          </cell>
          <cell r="AI375">
            <v>6.4220820570453299</v>
          </cell>
          <cell r="AJ375">
            <v>6.6167670313031657</v>
          </cell>
          <cell r="AK375">
            <v>26.866423559607988</v>
          </cell>
        </row>
        <row r="376">
          <cell r="G376" t="str">
            <v xml:space="preserve">      interest on EU debt</v>
          </cell>
          <cell r="V376" t="str">
            <v>--</v>
          </cell>
          <cell r="W376" t="str">
            <v>--</v>
          </cell>
          <cell r="X376" t="str">
            <v>--</v>
          </cell>
          <cell r="Y376" t="str">
            <v>--</v>
          </cell>
          <cell r="Z376" t="str">
            <v>--</v>
          </cell>
          <cell r="AA376">
            <v>0</v>
          </cell>
          <cell r="AB376">
            <v>0</v>
          </cell>
          <cell r="AC376">
            <v>0</v>
          </cell>
          <cell r="AD376">
            <v>0</v>
          </cell>
          <cell r="AF376">
            <v>0</v>
          </cell>
          <cell r="AG376">
            <v>2.6863999999999995</v>
          </cell>
          <cell r="AH376">
            <v>0</v>
          </cell>
          <cell r="AI376">
            <v>2.6863999999999995</v>
          </cell>
          <cell r="AJ376">
            <v>0</v>
          </cell>
          <cell r="AK376">
            <v>5.3727999999999989</v>
          </cell>
        </row>
        <row r="377">
          <cell r="G377" t="str">
            <v xml:space="preserve">      interest on non-rescheduled debt</v>
          </cell>
          <cell r="V377">
            <v>1.4883547431265263</v>
          </cell>
          <cell r="W377">
            <v>0.63172460023135413</v>
          </cell>
          <cell r="X377">
            <v>1.2253243234306617</v>
          </cell>
          <cell r="Y377">
            <v>0.74673739074966572</v>
          </cell>
          <cell r="Z377">
            <v>4.0921410575382069</v>
          </cell>
          <cell r="AA377">
            <v>0.68630346540672238</v>
          </cell>
          <cell r="AB377">
            <v>0.86598578500000001</v>
          </cell>
          <cell r="AC377">
            <v>1.4145178304067223</v>
          </cell>
          <cell r="AD377">
            <v>1.43063882</v>
          </cell>
          <cell r="AF377">
            <v>4.3974459008134446</v>
          </cell>
          <cell r="AG377">
            <v>1.3450343803283347</v>
          </cell>
          <cell r="AH377">
            <v>1.1953088290788461</v>
          </cell>
          <cell r="AI377">
            <v>1.4355528045909549</v>
          </cell>
          <cell r="AJ377">
            <v>1.8743930292542066</v>
          </cell>
          <cell r="AK377">
            <v>5.8502890432523422</v>
          </cell>
        </row>
        <row r="378">
          <cell r="G378" t="str">
            <v xml:space="preserve">         pre-1995</v>
          </cell>
          <cell r="V378">
            <v>1.0608981132998789</v>
          </cell>
          <cell r="W378">
            <v>0.20256583290470664</v>
          </cell>
          <cell r="X378">
            <v>0.79293496860401413</v>
          </cell>
          <cell r="Y378">
            <v>0.27292269842301831</v>
          </cell>
          <cell r="Z378">
            <v>2.3293216132316177</v>
          </cell>
          <cell r="AA378">
            <v>0</v>
          </cell>
          <cell r="AB378">
            <v>0</v>
          </cell>
          <cell r="AC378">
            <v>0</v>
          </cell>
          <cell r="AD378">
            <v>0</v>
          </cell>
          <cell r="AF378">
            <v>0</v>
          </cell>
          <cell r="AG378">
            <v>0</v>
          </cell>
          <cell r="AH378">
            <v>0</v>
          </cell>
          <cell r="AI378">
            <v>0</v>
          </cell>
          <cell r="AJ378">
            <v>0</v>
          </cell>
          <cell r="AK378">
            <v>0</v>
          </cell>
        </row>
        <row r="379">
          <cell r="G379" t="str">
            <v xml:space="preserve">            o/w EU</v>
          </cell>
          <cell r="V379">
            <v>0.77241472531558764</v>
          </cell>
          <cell r="W379" t="str">
            <v>--</v>
          </cell>
          <cell r="X379">
            <v>0.59714476268441263</v>
          </cell>
          <cell r="Y379" t="str">
            <v>--</v>
          </cell>
          <cell r="Z379">
            <v>1.3695594880000002</v>
          </cell>
          <cell r="AA379" t="str">
            <v>--</v>
          </cell>
          <cell r="AB379" t="str">
            <v>--</v>
          </cell>
          <cell r="AC379" t="str">
            <v>--</v>
          </cell>
          <cell r="AD379" t="str">
            <v>--</v>
          </cell>
          <cell r="AF379" t="str">
            <v>--</v>
          </cell>
          <cell r="AG379" t="str">
            <v>--</v>
          </cell>
          <cell r="AH379" t="str">
            <v>--</v>
          </cell>
          <cell r="AI379" t="str">
            <v>--</v>
          </cell>
          <cell r="AJ379" t="str">
            <v>--</v>
          </cell>
          <cell r="AK379" t="str">
            <v>--</v>
          </cell>
        </row>
        <row r="380">
          <cell r="G380" t="str">
            <v xml:space="preserve">         post-1994 (World Bank + bilaterals)</v>
          </cell>
          <cell r="V380">
            <v>0.42745662982664745</v>
          </cell>
          <cell r="W380">
            <v>0.42915876732664748</v>
          </cell>
          <cell r="X380">
            <v>0.43238935482664748</v>
          </cell>
          <cell r="Y380">
            <v>0.47381469232664741</v>
          </cell>
          <cell r="Z380">
            <v>1.7628194443065897</v>
          </cell>
          <cell r="AA380">
            <v>0.4398659654067224</v>
          </cell>
          <cell r="AB380">
            <v>0.373110785</v>
          </cell>
          <cell r="AC380">
            <v>0.67520533040672226</v>
          </cell>
          <cell r="AD380">
            <v>0.69132631999999994</v>
          </cell>
          <cell r="AF380">
            <v>2.1795084008134449</v>
          </cell>
          <cell r="AG380">
            <v>1.3450343803283347</v>
          </cell>
          <cell r="AH380">
            <v>1.1953088290788461</v>
          </cell>
          <cell r="AI380">
            <v>1.4355528045909549</v>
          </cell>
          <cell r="AJ380">
            <v>1.8743930292542066</v>
          </cell>
          <cell r="AK380">
            <v>5.8502890432523422</v>
          </cell>
        </row>
        <row r="381">
          <cell r="G381" t="str">
            <v xml:space="preserve">         interest on gap financing</v>
          </cell>
          <cell r="V381">
            <v>0</v>
          </cell>
          <cell r="W381">
            <v>0</v>
          </cell>
          <cell r="X381">
            <v>0</v>
          </cell>
          <cell r="Y381">
            <v>0</v>
          </cell>
          <cell r="Z381">
            <v>0</v>
          </cell>
          <cell r="AA381">
            <v>0.2464375</v>
          </cell>
          <cell r="AB381">
            <v>0.49287500000000001</v>
          </cell>
          <cell r="AC381">
            <v>0.73931250000000004</v>
          </cell>
          <cell r="AD381">
            <v>0.73931250000000004</v>
          </cell>
          <cell r="AF381">
            <v>2.2179375000000001</v>
          </cell>
          <cell r="AG381">
            <v>0</v>
          </cell>
          <cell r="AH381">
            <v>0</v>
          </cell>
          <cell r="AI381">
            <v>0</v>
          </cell>
          <cell r="AJ381">
            <v>0</v>
          </cell>
          <cell r="AK381">
            <v>0</v>
          </cell>
        </row>
        <row r="382">
          <cell r="G382" t="str">
            <v xml:space="preserve">   Interest offbudget</v>
          </cell>
          <cell r="V382">
            <v>1.3942163668549998</v>
          </cell>
          <cell r="W382">
            <v>1.6212205173399994</v>
          </cell>
          <cell r="X382">
            <v>1.4291357061999985</v>
          </cell>
          <cell r="Y382">
            <v>1.8712158192800015</v>
          </cell>
          <cell r="Z382">
            <v>6.315788409675001</v>
          </cell>
          <cell r="AA382">
            <v>1.5798589912152412</v>
          </cell>
          <cell r="AB382">
            <v>1.9957464655554329</v>
          </cell>
          <cell r="AC382">
            <v>1.6834147080739417</v>
          </cell>
          <cell r="AD382">
            <v>2.3282839074473554</v>
          </cell>
          <cell r="AF382">
            <v>7.5873040722919711</v>
          </cell>
          <cell r="AG382">
            <v>2.25857025</v>
          </cell>
          <cell r="AH382">
            <v>2.6150664320538901</v>
          </cell>
          <cell r="AI382">
            <v>1.7904669817578416</v>
          </cell>
          <cell r="AJ382">
            <v>3.1701461633265602</v>
          </cell>
          <cell r="AK382">
            <v>11.859902000000005</v>
          </cell>
        </row>
        <row r="384">
          <cell r="G384" t="str">
            <v xml:space="preserve">Amortization </v>
          </cell>
          <cell r="V384">
            <v>46.701472965686271</v>
          </cell>
          <cell r="W384">
            <v>2.2630404999999998</v>
          </cell>
          <cell r="X384">
            <v>2.2630404999999998</v>
          </cell>
          <cell r="Y384">
            <v>2.2630404999999998</v>
          </cell>
          <cell r="Z384">
            <v>53.490594465686293</v>
          </cell>
          <cell r="AA384">
            <v>20.404513460384614</v>
          </cell>
          <cell r="AB384">
            <v>20.404513460384614</v>
          </cell>
          <cell r="AC384">
            <v>20.404513460384614</v>
          </cell>
          <cell r="AD384">
            <v>21.376113460384616</v>
          </cell>
          <cell r="AF384">
            <v>82.589653841538464</v>
          </cell>
          <cell r="AG384">
            <v>24.239563460384616</v>
          </cell>
          <cell r="AH384">
            <v>27.261789460384616</v>
          </cell>
          <cell r="AI384">
            <v>35.858513460384614</v>
          </cell>
          <cell r="AJ384">
            <v>27.419486460384615</v>
          </cell>
          <cell r="AK384">
            <v>60.919352841538462</v>
          </cell>
        </row>
        <row r="385">
          <cell r="G385" t="str">
            <v xml:space="preserve">   Amortization on budget</v>
          </cell>
          <cell r="V385">
            <v>46.701472965686271</v>
          </cell>
          <cell r="W385">
            <v>2.2630404999999998</v>
          </cell>
          <cell r="X385">
            <v>2.2630404999999998</v>
          </cell>
          <cell r="Y385">
            <v>2.2630404999999998</v>
          </cell>
          <cell r="Z385">
            <v>53.490594465686293</v>
          </cell>
          <cell r="AA385">
            <v>19.715</v>
          </cell>
          <cell r="AB385">
            <v>19.715</v>
          </cell>
          <cell r="AC385">
            <v>19.715</v>
          </cell>
          <cell r="AD385">
            <v>19.715</v>
          </cell>
          <cell r="AF385">
            <v>78.86</v>
          </cell>
          <cell r="AG385">
            <v>0.70451346038461593</v>
          </cell>
          <cell r="AH385">
            <v>0.70451346038461593</v>
          </cell>
          <cell r="AI385">
            <v>11.289513460384615</v>
          </cell>
          <cell r="AJ385">
            <v>25.689513460384614</v>
          </cell>
          <cell r="AK385">
            <v>25.538053841538463</v>
          </cell>
        </row>
        <row r="386">
          <cell r="G386" t="str">
            <v xml:space="preserve">      amortization on debt resch per 1996 agreemt</v>
          </cell>
          <cell r="V386">
            <v>0</v>
          </cell>
          <cell r="W386">
            <v>0</v>
          </cell>
          <cell r="X386">
            <v>0</v>
          </cell>
          <cell r="Y386">
            <v>0</v>
          </cell>
          <cell r="Z386">
            <v>0</v>
          </cell>
          <cell r="AA386">
            <v>19.715</v>
          </cell>
          <cell r="AB386">
            <v>19.715</v>
          </cell>
          <cell r="AC386">
            <v>19.715</v>
          </cell>
          <cell r="AD386">
            <v>19.715</v>
          </cell>
          <cell r="AF386">
            <v>78.86</v>
          </cell>
          <cell r="AG386">
            <v>1.5000000000000568E-2</v>
          </cell>
          <cell r="AH386">
            <v>1.5000000000000568E-2</v>
          </cell>
          <cell r="AI386">
            <v>0</v>
          </cell>
          <cell r="AJ386">
            <v>25</v>
          </cell>
          <cell r="AK386">
            <v>25</v>
          </cell>
        </row>
        <row r="387">
          <cell r="G387" t="str">
            <v xml:space="preserve">      amortization of EU debt</v>
          </cell>
          <cell r="V387">
            <v>0</v>
          </cell>
          <cell r="W387">
            <v>0</v>
          </cell>
          <cell r="X387">
            <v>0</v>
          </cell>
          <cell r="Y387">
            <v>0</v>
          </cell>
          <cell r="Z387">
            <v>0</v>
          </cell>
          <cell r="AA387">
            <v>0</v>
          </cell>
          <cell r="AB387">
            <v>0</v>
          </cell>
          <cell r="AC387">
            <v>0</v>
          </cell>
          <cell r="AD387">
            <v>0</v>
          </cell>
          <cell r="AF387">
            <v>0</v>
          </cell>
          <cell r="AG387">
            <v>0</v>
          </cell>
          <cell r="AH387">
            <v>0</v>
          </cell>
          <cell r="AI387">
            <v>10.6</v>
          </cell>
          <cell r="AJ387">
            <v>0</v>
          </cell>
          <cell r="AK387">
            <v>-2.2200000000000006</v>
          </cell>
        </row>
        <row r="388">
          <cell r="G388" t="str">
            <v xml:space="preserve">      amortization on other debt</v>
          </cell>
          <cell r="V388">
            <v>46.701472965686271</v>
          </cell>
          <cell r="W388">
            <v>2.2630404999999998</v>
          </cell>
          <cell r="X388">
            <v>2.2630404999999998</v>
          </cell>
          <cell r="Y388">
            <v>2.2630404999999998</v>
          </cell>
          <cell r="Z388">
            <v>53.490594465686293</v>
          </cell>
          <cell r="AA388">
            <v>0</v>
          </cell>
          <cell r="AB388">
            <v>0</v>
          </cell>
          <cell r="AC388">
            <v>0</v>
          </cell>
          <cell r="AD388">
            <v>0</v>
          </cell>
          <cell r="AF388">
            <v>0</v>
          </cell>
          <cell r="AG388">
            <v>0.68951346038461536</v>
          </cell>
          <cell r="AH388">
            <v>0.68951346038461536</v>
          </cell>
          <cell r="AI388">
            <v>0.68951346038461536</v>
          </cell>
          <cell r="AJ388">
            <v>0.68951346038461536</v>
          </cell>
          <cell r="AK388">
            <v>2.7580538415384614</v>
          </cell>
        </row>
        <row r="389">
          <cell r="G389" t="str">
            <v xml:space="preserve">         pre-1995</v>
          </cell>
          <cell r="V389">
            <v>46.701472965686278</v>
          </cell>
          <cell r="W389">
            <v>2.2630404999999998</v>
          </cell>
          <cell r="X389">
            <v>2.2630404999999998</v>
          </cell>
          <cell r="Y389">
            <v>2.2630404999999998</v>
          </cell>
          <cell r="Z389">
            <v>53.490594465686286</v>
          </cell>
          <cell r="AA389">
            <v>0</v>
          </cell>
          <cell r="AB389">
            <v>0</v>
          </cell>
          <cell r="AC389">
            <v>0</v>
          </cell>
          <cell r="AD389">
            <v>0</v>
          </cell>
          <cell r="AF389">
            <v>0</v>
          </cell>
          <cell r="AG389">
            <v>0</v>
          </cell>
          <cell r="AH389">
            <v>0</v>
          </cell>
          <cell r="AI389">
            <v>0</v>
          </cell>
          <cell r="AJ389">
            <v>0</v>
          </cell>
          <cell r="AK389">
            <v>0</v>
          </cell>
        </row>
        <row r="390">
          <cell r="G390" t="str">
            <v xml:space="preserve">            o/w EU</v>
          </cell>
          <cell r="V390">
            <v>43.273726583333335</v>
          </cell>
          <cell r="W390">
            <v>0</v>
          </cell>
          <cell r="X390">
            <v>0</v>
          </cell>
          <cell r="Y390">
            <v>0</v>
          </cell>
          <cell r="Z390">
            <v>43.273726583333335</v>
          </cell>
          <cell r="AA390">
            <v>0</v>
          </cell>
          <cell r="AB390">
            <v>0</v>
          </cell>
          <cell r="AC390">
            <v>0</v>
          </cell>
          <cell r="AD390">
            <v>0</v>
          </cell>
          <cell r="AF390">
            <v>0</v>
          </cell>
          <cell r="AG390">
            <v>0</v>
          </cell>
          <cell r="AH390">
            <v>0</v>
          </cell>
          <cell r="AI390">
            <v>0</v>
          </cell>
          <cell r="AJ390">
            <v>0</v>
          </cell>
          <cell r="AK390">
            <v>0</v>
          </cell>
        </row>
        <row r="391">
          <cell r="G391" t="str">
            <v xml:space="preserve">         post-1994</v>
          </cell>
          <cell r="V391">
            <v>0</v>
          </cell>
          <cell r="W391">
            <v>0</v>
          </cell>
          <cell r="X391">
            <v>0</v>
          </cell>
          <cell r="Y391">
            <v>0</v>
          </cell>
          <cell r="Z391">
            <v>0</v>
          </cell>
          <cell r="AA391">
            <v>0</v>
          </cell>
          <cell r="AB391">
            <v>0</v>
          </cell>
          <cell r="AC391">
            <v>0</v>
          </cell>
          <cell r="AD391">
            <v>0</v>
          </cell>
          <cell r="AF391">
            <v>0</v>
          </cell>
          <cell r="AG391">
            <v>0.68951346038461536</v>
          </cell>
          <cell r="AH391">
            <v>0.68951346038461536</v>
          </cell>
          <cell r="AI391">
            <v>0.68951346038461536</v>
          </cell>
          <cell r="AJ391">
            <v>0.68951346038461536</v>
          </cell>
          <cell r="AK391">
            <v>2.7580538415384614</v>
          </cell>
        </row>
        <row r="392">
          <cell r="G392" t="str">
            <v xml:space="preserve">         amortization of arrears &amp; debt resch in 2000</v>
          </cell>
          <cell r="V392">
            <v>0</v>
          </cell>
          <cell r="W392">
            <v>0</v>
          </cell>
          <cell r="X392">
            <v>0</v>
          </cell>
          <cell r="Y392">
            <v>0</v>
          </cell>
          <cell r="Z392">
            <v>0</v>
          </cell>
          <cell r="AA392">
            <v>0</v>
          </cell>
          <cell r="AB392">
            <v>0</v>
          </cell>
          <cell r="AC392">
            <v>0</v>
          </cell>
          <cell r="AD392">
            <v>0</v>
          </cell>
          <cell r="AF392">
            <v>0</v>
          </cell>
          <cell r="AG392">
            <v>0</v>
          </cell>
          <cell r="AH392">
            <v>0</v>
          </cell>
          <cell r="AI392">
            <v>0</v>
          </cell>
          <cell r="AJ392">
            <v>0</v>
          </cell>
          <cell r="AK392">
            <v>0</v>
          </cell>
        </row>
        <row r="393">
          <cell r="G393" t="str">
            <v xml:space="preserve">   Amortization offbudget</v>
          </cell>
          <cell r="V393">
            <v>0</v>
          </cell>
          <cell r="W393">
            <v>0</v>
          </cell>
          <cell r="X393">
            <v>0</v>
          </cell>
          <cell r="Y393">
            <v>0</v>
          </cell>
          <cell r="Z393">
            <v>0</v>
          </cell>
          <cell r="AA393">
            <v>0.68951346038461381</v>
          </cell>
          <cell r="AB393">
            <v>0.68951346038461381</v>
          </cell>
          <cell r="AC393">
            <v>0.68951346038461381</v>
          </cell>
          <cell r="AD393">
            <v>1.661113460384616</v>
          </cell>
          <cell r="AF393">
            <v>3.7296538415384646</v>
          </cell>
          <cell r="AG393">
            <v>23.535050000000002</v>
          </cell>
          <cell r="AH393">
            <v>26.557276000000002</v>
          </cell>
          <cell r="AI393">
            <v>24.568999999999999</v>
          </cell>
          <cell r="AJ393">
            <v>1.7299730000000011</v>
          </cell>
          <cell r="AK393">
            <v>35.381298999999999</v>
          </cell>
        </row>
        <row r="395">
          <cell r="G395" t="str">
            <v>Change in arrears to EU</v>
          </cell>
          <cell r="V395">
            <v>35.29614130864892</v>
          </cell>
          <cell r="W395" t="str">
            <v>--</v>
          </cell>
          <cell r="X395">
            <v>0.59714476268441263</v>
          </cell>
          <cell r="Y395">
            <v>0</v>
          </cell>
          <cell r="Z395">
            <v>35.893286071333335</v>
          </cell>
          <cell r="AA395" t="str">
            <v>--</v>
          </cell>
          <cell r="AB395" t="str">
            <v>--</v>
          </cell>
          <cell r="AC395">
            <v>-143.60267999999999</v>
          </cell>
          <cell r="AD395" t="str">
            <v>--</v>
          </cell>
          <cell r="AF395">
            <v>-143.60267999999999</v>
          </cell>
          <cell r="AG395" t="str">
            <v>--</v>
          </cell>
          <cell r="AH395" t="str">
            <v>--</v>
          </cell>
          <cell r="AI395" t="str">
            <v>--</v>
          </cell>
          <cell r="AJ395" t="str">
            <v>--</v>
          </cell>
          <cell r="AK395" t="str">
            <v>--</v>
          </cell>
        </row>
        <row r="396">
          <cell r="G396" t="str">
            <v xml:space="preserve">   o/w interest</v>
          </cell>
          <cell r="V396">
            <v>-7.9775852746844125</v>
          </cell>
          <cell r="W396" t="str">
            <v>--</v>
          </cell>
          <cell r="X396">
            <v>0.59714476268441263</v>
          </cell>
          <cell r="Y396" t="str">
            <v>--</v>
          </cell>
          <cell r="Z396">
            <v>-7.3804405119999998</v>
          </cell>
          <cell r="AA396" t="str">
            <v>--</v>
          </cell>
          <cell r="AB396" t="str">
            <v>--</v>
          </cell>
          <cell r="AC396">
            <v>-4.1429999999999998</v>
          </cell>
          <cell r="AD396" t="str">
            <v>--</v>
          </cell>
          <cell r="AF396">
            <v>-4.1429999999999998</v>
          </cell>
          <cell r="AG396" t="str">
            <v>--</v>
          </cell>
          <cell r="AH396" t="str">
            <v>--</v>
          </cell>
          <cell r="AI396" t="str">
            <v>--</v>
          </cell>
          <cell r="AJ396" t="str">
            <v>--</v>
          </cell>
          <cell r="AK396" t="str">
            <v>--</v>
          </cell>
        </row>
        <row r="398">
          <cell r="G398" t="str">
            <v>Budget grants</v>
          </cell>
          <cell r="V398">
            <v>0</v>
          </cell>
          <cell r="W398">
            <v>0</v>
          </cell>
          <cell r="X398">
            <v>0</v>
          </cell>
          <cell r="Y398">
            <v>11.868</v>
          </cell>
          <cell r="Z398">
            <v>11.868</v>
          </cell>
          <cell r="AA398">
            <v>0.42399999999999999</v>
          </cell>
          <cell r="AB398">
            <v>0.44400000000000001</v>
          </cell>
          <cell r="AC398">
            <v>12.109</v>
          </cell>
          <cell r="AD398">
            <v>15.723000000000001</v>
          </cell>
          <cell r="AF398">
            <v>28.7</v>
          </cell>
          <cell r="AG398">
            <v>1.1099999999999999</v>
          </cell>
          <cell r="AH398">
            <v>4.7880000000000003</v>
          </cell>
          <cell r="AI398">
            <v>14.011999999999997</v>
          </cell>
          <cell r="AJ398">
            <v>4.7</v>
          </cell>
          <cell r="AK398">
            <v>24.61</v>
          </cell>
        </row>
        <row r="399">
          <cell r="G399" t="str">
            <v xml:space="preserve">   EU support (FSP)</v>
          </cell>
          <cell r="V399">
            <v>0</v>
          </cell>
          <cell r="W399">
            <v>0</v>
          </cell>
          <cell r="X399">
            <v>0</v>
          </cell>
          <cell r="Y399">
            <v>7.8680000000000003</v>
          </cell>
          <cell r="Z399">
            <v>7.8680000000000003</v>
          </cell>
          <cell r="AA399">
            <v>0</v>
          </cell>
          <cell r="AB399">
            <v>0</v>
          </cell>
          <cell r="AC399">
            <v>0</v>
          </cell>
          <cell r="AD399">
            <v>7</v>
          </cell>
          <cell r="AF399">
            <v>7</v>
          </cell>
          <cell r="AG399">
            <v>0</v>
          </cell>
          <cell r="AH399">
            <v>4.0880000000000001</v>
          </cell>
          <cell r="AI399">
            <v>0</v>
          </cell>
          <cell r="AJ399">
            <v>0</v>
          </cell>
          <cell r="AK399">
            <v>4.0880000000000001</v>
          </cell>
        </row>
        <row r="400">
          <cell r="G400" t="str">
            <v xml:space="preserve">   EU grant for debt relief</v>
          </cell>
          <cell r="AA400">
            <v>0</v>
          </cell>
          <cell r="AB400">
            <v>0</v>
          </cell>
          <cell r="AC400">
            <v>11.15</v>
          </cell>
          <cell r="AD400">
            <v>0</v>
          </cell>
          <cell r="AF400">
            <v>11.15</v>
          </cell>
          <cell r="AG400">
            <v>0</v>
          </cell>
          <cell r="AH400">
            <v>0</v>
          </cell>
          <cell r="AI400">
            <v>9.5119999999999987</v>
          </cell>
          <cell r="AJ400">
            <v>0</v>
          </cell>
          <cell r="AK400">
            <v>9.5119999999999987</v>
          </cell>
        </row>
        <row r="401">
          <cell r="G401" t="str">
            <v xml:space="preserve">   Netherlands 1/</v>
          </cell>
          <cell r="V401">
            <v>0</v>
          </cell>
          <cell r="W401">
            <v>0</v>
          </cell>
          <cell r="X401">
            <v>0</v>
          </cell>
          <cell r="Y401">
            <v>4</v>
          </cell>
          <cell r="Z401">
            <v>4</v>
          </cell>
          <cell r="AA401">
            <v>0</v>
          </cell>
          <cell r="AB401">
            <v>0</v>
          </cell>
          <cell r="AC401">
            <v>0</v>
          </cell>
          <cell r="AD401">
            <v>8.5</v>
          </cell>
          <cell r="AF401">
            <v>8.5</v>
          </cell>
          <cell r="AG401">
            <v>0</v>
          </cell>
          <cell r="AH401">
            <v>0</v>
          </cell>
          <cell r="AI401">
            <v>3.8</v>
          </cell>
          <cell r="AJ401">
            <v>0</v>
          </cell>
          <cell r="AK401">
            <v>3.8</v>
          </cell>
        </row>
        <row r="402">
          <cell r="G402" t="str">
            <v xml:space="preserve">   USA </v>
          </cell>
          <cell r="V402">
            <v>0</v>
          </cell>
          <cell r="W402">
            <v>0</v>
          </cell>
          <cell r="X402">
            <v>0</v>
          </cell>
          <cell r="Y402">
            <v>0</v>
          </cell>
          <cell r="Z402">
            <v>0</v>
          </cell>
          <cell r="AA402">
            <v>0</v>
          </cell>
          <cell r="AB402">
            <v>0</v>
          </cell>
          <cell r="AC402">
            <v>0</v>
          </cell>
          <cell r="AD402">
            <v>0</v>
          </cell>
          <cell r="AF402">
            <v>0</v>
          </cell>
          <cell r="AG402">
            <v>0</v>
          </cell>
          <cell r="AH402">
            <v>0</v>
          </cell>
          <cell r="AI402">
            <v>0</v>
          </cell>
          <cell r="AJ402">
            <v>4</v>
          </cell>
          <cell r="AK402">
            <v>4</v>
          </cell>
        </row>
        <row r="403">
          <cell r="G403" t="str">
            <v xml:space="preserve">   World Bank &amp; Others</v>
          </cell>
          <cell r="V403">
            <v>0</v>
          </cell>
          <cell r="W403">
            <v>0</v>
          </cell>
          <cell r="X403">
            <v>0</v>
          </cell>
          <cell r="Y403">
            <v>0</v>
          </cell>
          <cell r="Z403">
            <v>0</v>
          </cell>
          <cell r="AA403">
            <v>0.42399999999999999</v>
          </cell>
          <cell r="AB403">
            <v>0.44400000000000001</v>
          </cell>
          <cell r="AC403">
            <v>0.95899999999999996</v>
          </cell>
          <cell r="AD403">
            <v>0.223</v>
          </cell>
          <cell r="AF403">
            <v>2.0499999999999998</v>
          </cell>
          <cell r="AG403">
            <v>1.1099999999999999</v>
          </cell>
          <cell r="AH403">
            <v>0.7</v>
          </cell>
          <cell r="AI403">
            <v>0.7</v>
          </cell>
          <cell r="AJ403">
            <v>0.7</v>
          </cell>
          <cell r="AK403">
            <v>3.21</v>
          </cell>
        </row>
        <row r="405">
          <cell r="G405" t="str">
            <v>EU support for debt relief</v>
          </cell>
          <cell r="V405" t="str">
            <v>--</v>
          </cell>
          <cell r="W405" t="str">
            <v>--</v>
          </cell>
          <cell r="X405" t="str">
            <v>--</v>
          </cell>
          <cell r="Y405" t="str">
            <v>--</v>
          </cell>
          <cell r="Z405">
            <v>0</v>
          </cell>
          <cell r="AA405" t="str">
            <v>--</v>
          </cell>
          <cell r="AB405">
            <v>0</v>
          </cell>
          <cell r="AC405">
            <v>122.65</v>
          </cell>
          <cell r="AD405">
            <v>0</v>
          </cell>
          <cell r="AF405">
            <v>122.65</v>
          </cell>
          <cell r="AG405">
            <v>0</v>
          </cell>
          <cell r="AH405">
            <v>0</v>
          </cell>
          <cell r="AI405">
            <v>0</v>
          </cell>
          <cell r="AJ405">
            <v>0</v>
          </cell>
          <cell r="AK405">
            <v>0</v>
          </cell>
        </row>
        <row r="407">
          <cell r="G407" t="str">
            <v>Disbursements</v>
          </cell>
          <cell r="V407" t="e">
            <v>#REF!</v>
          </cell>
          <cell r="W407" t="e">
            <v>#REF!</v>
          </cell>
          <cell r="X407" t="e">
            <v>#REF!</v>
          </cell>
          <cell r="Y407" t="e">
            <v>#REF!</v>
          </cell>
          <cell r="Z407">
            <v>85.210000000000008</v>
          </cell>
          <cell r="AA407">
            <v>6.3317499999999987</v>
          </cell>
          <cell r="AB407">
            <v>8.321749999999998</v>
          </cell>
          <cell r="AC407">
            <v>8.5317499999999988</v>
          </cell>
          <cell r="AD407">
            <v>59.70174999999999</v>
          </cell>
          <cell r="AF407">
            <v>82.887</v>
          </cell>
          <cell r="AG407">
            <v>8.48</v>
          </cell>
          <cell r="AH407">
            <v>6.1159999999999997</v>
          </cell>
          <cell r="AI407">
            <v>38.660000000000004</v>
          </cell>
          <cell r="AJ407">
            <v>4.84</v>
          </cell>
          <cell r="AK407">
            <v>58.095999999999997</v>
          </cell>
        </row>
        <row r="408">
          <cell r="G408" t="str">
            <v xml:space="preserve">   BOP support</v>
          </cell>
          <cell r="V408">
            <v>0</v>
          </cell>
          <cell r="W408">
            <v>0</v>
          </cell>
          <cell r="X408">
            <v>0</v>
          </cell>
          <cell r="Y408">
            <v>61.45</v>
          </cell>
          <cell r="Z408">
            <v>61.45</v>
          </cell>
          <cell r="AA408">
            <v>0</v>
          </cell>
          <cell r="AB408">
            <v>0.4</v>
          </cell>
          <cell r="AC408">
            <v>0.94</v>
          </cell>
          <cell r="AD408">
            <v>36.049999999999997</v>
          </cell>
          <cell r="AF408">
            <v>37.39</v>
          </cell>
          <cell r="AG408">
            <v>0</v>
          </cell>
          <cell r="AH408">
            <v>0</v>
          </cell>
          <cell r="AI408">
            <v>32.5</v>
          </cell>
          <cell r="AJ408">
            <v>0.04</v>
          </cell>
          <cell r="AK408">
            <v>32.54</v>
          </cell>
        </row>
        <row r="409">
          <cell r="G409" t="str">
            <v xml:space="preserve">      World Bank SAC/ESAC</v>
          </cell>
          <cell r="W409">
            <v>0</v>
          </cell>
          <cell r="X409">
            <v>0</v>
          </cell>
          <cell r="Y409">
            <v>41.45</v>
          </cell>
          <cell r="Z409">
            <v>41.45</v>
          </cell>
          <cell r="AA409">
            <v>0</v>
          </cell>
          <cell r="AB409">
            <v>0.4</v>
          </cell>
          <cell r="AC409">
            <v>0.94</v>
          </cell>
          <cell r="AD409">
            <v>21.05</v>
          </cell>
          <cell r="AF409">
            <v>22.39</v>
          </cell>
          <cell r="AG409">
            <v>0</v>
          </cell>
          <cell r="AH409">
            <v>0</v>
          </cell>
          <cell r="AI409">
            <v>32.5</v>
          </cell>
          <cell r="AJ409">
            <v>0.04</v>
          </cell>
          <cell r="AK409">
            <v>32.54</v>
          </cell>
        </row>
        <row r="410">
          <cell r="G410" t="str">
            <v xml:space="preserve">      USA in-kind</v>
          </cell>
          <cell r="V410" t="str">
            <v>--</v>
          </cell>
          <cell r="W410" t="str">
            <v>--</v>
          </cell>
          <cell r="X410" t="str">
            <v>--</v>
          </cell>
          <cell r="Y410">
            <v>20</v>
          </cell>
          <cell r="Z410">
            <v>20</v>
          </cell>
          <cell r="AA410">
            <v>0</v>
          </cell>
          <cell r="AB410">
            <v>0</v>
          </cell>
          <cell r="AC410">
            <v>0</v>
          </cell>
          <cell r="AD410">
            <v>15</v>
          </cell>
          <cell r="AF410">
            <v>15</v>
          </cell>
          <cell r="AG410">
            <v>0</v>
          </cell>
          <cell r="AH410">
            <v>0</v>
          </cell>
          <cell r="AI410">
            <v>0</v>
          </cell>
          <cell r="AJ410">
            <v>0</v>
          </cell>
          <cell r="AK410">
            <v>0</v>
          </cell>
        </row>
        <row r="411">
          <cell r="G411" t="str">
            <v xml:space="preserve">   Project support</v>
          </cell>
          <cell r="V411" t="e">
            <v>#REF!</v>
          </cell>
          <cell r="W411" t="e">
            <v>#REF!</v>
          </cell>
          <cell r="X411" t="e">
            <v>#REF!</v>
          </cell>
          <cell r="Y411" t="e">
            <v>#REF!</v>
          </cell>
          <cell r="Z411">
            <v>13.499999999999998</v>
          </cell>
          <cell r="AA411">
            <v>4.6522500000000004</v>
          </cell>
          <cell r="AB411">
            <v>6.8022499999999999</v>
          </cell>
          <cell r="AC411">
            <v>6.3322500000000002</v>
          </cell>
          <cell r="AD411">
            <v>4.1022500000000015</v>
          </cell>
          <cell r="AF411">
            <v>21.889000000000003</v>
          </cell>
          <cell r="AG411">
            <v>4.0100000000000007</v>
          </cell>
          <cell r="AH411">
            <v>3.9060000000000001</v>
          </cell>
          <cell r="AI411">
            <v>6.14</v>
          </cell>
          <cell r="AJ411">
            <v>4.38</v>
          </cell>
          <cell r="AK411">
            <v>18.436</v>
          </cell>
        </row>
        <row r="412">
          <cell r="G412" t="str">
            <v xml:space="preserve">   Onlending</v>
          </cell>
          <cell r="V412" t="e">
            <v>#REF!</v>
          </cell>
          <cell r="W412" t="e">
            <v>#REF!</v>
          </cell>
          <cell r="X412" t="e">
            <v>#REF!</v>
          </cell>
          <cell r="Y412" t="e">
            <v>#REF!</v>
          </cell>
          <cell r="Z412">
            <v>10.26</v>
          </cell>
          <cell r="AA412">
            <v>1.6794999999999982</v>
          </cell>
          <cell r="AB412">
            <v>1.1194999999999986</v>
          </cell>
          <cell r="AC412">
            <v>1.2594999999999987</v>
          </cell>
          <cell r="AD412">
            <v>19.549499999999998</v>
          </cell>
          <cell r="AF412">
            <v>23.608000000000001</v>
          </cell>
          <cell r="AG412">
            <v>4.47</v>
          </cell>
          <cell r="AH412">
            <v>2.21</v>
          </cell>
          <cell r="AI412">
            <v>0.02</v>
          </cell>
          <cell r="AJ412">
            <v>0.42</v>
          </cell>
          <cell r="AK412">
            <v>7.12</v>
          </cell>
        </row>
        <row r="414">
          <cell r="G414" t="str">
            <v>Counterpart financing in the budget</v>
          </cell>
          <cell r="Z414">
            <v>2.2620000000000005</v>
          </cell>
          <cell r="AA414">
            <v>8.3499999999999908E-2</v>
          </cell>
          <cell r="AB414">
            <v>0.21449999999999991</v>
          </cell>
          <cell r="AC414">
            <v>0.44749999999999979</v>
          </cell>
          <cell r="AD414">
            <v>-6.8500000000000227E-2</v>
          </cell>
          <cell r="AF414">
            <v>0.6769999999999996</v>
          </cell>
          <cell r="AG414">
            <v>2.3294193458721457</v>
          </cell>
          <cell r="AH414">
            <v>2.1605010059309766</v>
          </cell>
          <cell r="AI414">
            <v>2.2319475582342898</v>
          </cell>
          <cell r="AJ414">
            <v>1.8081320899625877</v>
          </cell>
          <cell r="AK414">
            <v>8.5299999999999994</v>
          </cell>
        </row>
        <row r="416">
          <cell r="G416" t="str">
            <v>BOP</v>
          </cell>
        </row>
        <row r="417">
          <cell r="G417" t="str">
            <v>Financing gap</v>
          </cell>
          <cell r="V417">
            <v>11.176980952614059</v>
          </cell>
          <cell r="W417">
            <v>2.4656063329047067</v>
          </cell>
          <cell r="X417">
            <v>2.4588307059196013</v>
          </cell>
          <cell r="Y417">
            <v>2.5359631984230182</v>
          </cell>
          <cell r="Z417">
            <v>18.637381189861387</v>
          </cell>
          <cell r="AA417">
            <v>4.6201666279999998</v>
          </cell>
          <cell r="AB417">
            <v>0</v>
          </cell>
          <cell r="AC417">
            <v>0</v>
          </cell>
          <cell r="AD417">
            <v>0</v>
          </cell>
          <cell r="AF417">
            <v>0</v>
          </cell>
          <cell r="AG417">
            <v>40.5</v>
          </cell>
          <cell r="AH417">
            <v>-41.077570871377809</v>
          </cell>
          <cell r="AI417">
            <v>24.916058824010335</v>
          </cell>
          <cell r="AJ417">
            <v>84.015330226984545</v>
          </cell>
          <cell r="AK417">
            <v>0</v>
          </cell>
        </row>
        <row r="418">
          <cell r="G418" t="str">
            <v xml:space="preserve">   Potential debt relief </v>
          </cell>
          <cell r="V418">
            <v>11.176980952614056</v>
          </cell>
          <cell r="W418">
            <v>2.4656063329047067</v>
          </cell>
          <cell r="X418">
            <v>2.4588307059196013</v>
          </cell>
          <cell r="Y418">
            <v>2.5359631984230182</v>
          </cell>
          <cell r="Z418">
            <v>18.637381189861372</v>
          </cell>
          <cell r="AA418">
            <v>24.335166628</v>
          </cell>
          <cell r="AB418">
            <v>19.715</v>
          </cell>
          <cell r="AC418">
            <v>19.715</v>
          </cell>
          <cell r="AD418">
            <v>19.715</v>
          </cell>
          <cell r="AF418">
            <v>83.480166628000006</v>
          </cell>
          <cell r="AG418">
            <v>19.715</v>
          </cell>
          <cell r="AH418">
            <v>19.715</v>
          </cell>
          <cell r="AI418">
            <v>19.715</v>
          </cell>
          <cell r="AJ418">
            <v>19.715</v>
          </cell>
          <cell r="AK418">
            <v>78.86</v>
          </cell>
        </row>
        <row r="419">
          <cell r="G419" t="str">
            <v xml:space="preserve">      Interest</v>
          </cell>
          <cell r="V419">
            <v>0.2884833879842913</v>
          </cell>
          <cell r="W419">
            <v>0.20256583290470664</v>
          </cell>
          <cell r="X419">
            <v>0.1957902059196015</v>
          </cell>
          <cell r="Y419">
            <v>0.27292269842301831</v>
          </cell>
          <cell r="Z419">
            <v>0.95976212523161752</v>
          </cell>
          <cell r="AA419">
            <v>0</v>
          </cell>
          <cell r="AB419">
            <v>0</v>
          </cell>
          <cell r="AC419">
            <v>0</v>
          </cell>
          <cell r="AD419">
            <v>0</v>
          </cell>
          <cell r="AF419">
            <v>0</v>
          </cell>
          <cell r="AG419">
            <v>0</v>
          </cell>
          <cell r="AH419">
            <v>0</v>
          </cell>
          <cell r="AI419">
            <v>0</v>
          </cell>
          <cell r="AJ419">
            <v>0</v>
          </cell>
          <cell r="AK419" t="str">
            <v>--</v>
          </cell>
        </row>
        <row r="420">
          <cell r="G420" t="str">
            <v xml:space="preserve">      Amortization</v>
          </cell>
          <cell r="V420">
            <v>3.427746382352943</v>
          </cell>
          <cell r="W420">
            <v>2.2630404999999998</v>
          </cell>
          <cell r="X420">
            <v>2.2630404999999998</v>
          </cell>
          <cell r="Y420">
            <v>2.2630404999999998</v>
          </cell>
          <cell r="Z420">
            <v>10.216867882352936</v>
          </cell>
          <cell r="AA420">
            <v>19.715</v>
          </cell>
          <cell r="AB420">
            <v>19.715</v>
          </cell>
          <cell r="AC420">
            <v>19.715</v>
          </cell>
          <cell r="AD420">
            <v>19.715</v>
          </cell>
          <cell r="AF420">
            <v>78.86</v>
          </cell>
          <cell r="AG420">
            <v>19.715</v>
          </cell>
          <cell r="AH420">
            <v>19.715</v>
          </cell>
          <cell r="AI420">
            <v>19.715</v>
          </cell>
          <cell r="AJ420">
            <v>19.715</v>
          </cell>
          <cell r="AK420">
            <v>78.86</v>
          </cell>
        </row>
        <row r="421">
          <cell r="G421" t="str">
            <v xml:space="preserve">      Arrears by end-1994   2/</v>
          </cell>
          <cell r="V421">
            <v>7.4607511822768213</v>
          </cell>
          <cell r="W421" t="str">
            <v>--</v>
          </cell>
          <cell r="X421" t="str">
            <v>--</v>
          </cell>
          <cell r="Y421">
            <v>0</v>
          </cell>
          <cell r="Z421">
            <v>7.4607511822768213</v>
          </cell>
          <cell r="AA421">
            <v>4.6201666279999998</v>
          </cell>
          <cell r="AB421">
            <v>0</v>
          </cell>
          <cell r="AC421">
            <v>0</v>
          </cell>
          <cell r="AD421">
            <v>0</v>
          </cell>
          <cell r="AF421">
            <v>4.6201666279999998</v>
          </cell>
          <cell r="AG421">
            <v>0</v>
          </cell>
          <cell r="AH421">
            <v>0</v>
          </cell>
          <cell r="AI421">
            <v>0</v>
          </cell>
          <cell r="AJ421">
            <v>0</v>
          </cell>
          <cell r="AK421">
            <v>0</v>
          </cell>
        </row>
        <row r="422">
          <cell r="G422" t="str">
            <v xml:space="preserve">   Residual gap</v>
          </cell>
          <cell r="V422">
            <v>0</v>
          </cell>
          <cell r="W422">
            <v>0</v>
          </cell>
          <cell r="X422">
            <v>0</v>
          </cell>
          <cell r="Y422">
            <v>0</v>
          </cell>
          <cell r="Z422">
            <v>0</v>
          </cell>
          <cell r="AA422">
            <v>-19.715</v>
          </cell>
          <cell r="AB422">
            <v>-19.715</v>
          </cell>
          <cell r="AC422">
            <v>-19.715</v>
          </cell>
          <cell r="AD422">
            <v>-19.715</v>
          </cell>
          <cell r="AF422">
            <v>-83.480166628000006</v>
          </cell>
          <cell r="AG422">
            <v>20.785</v>
          </cell>
          <cell r="AH422">
            <v>-60.792570871377805</v>
          </cell>
          <cell r="AI422">
            <v>5.2010588240103353</v>
          </cell>
          <cell r="AJ422">
            <v>64.300330226984542</v>
          </cell>
          <cell r="AK422">
            <v>-78.86</v>
          </cell>
        </row>
        <row r="424">
          <cell r="G424" t="str">
            <v>Memorandum items:</v>
          </cell>
        </row>
        <row r="425">
          <cell r="G425" t="str">
            <v xml:space="preserve">   Expenditure counterpart to US loans</v>
          </cell>
          <cell r="V425">
            <v>0</v>
          </cell>
          <cell r="W425">
            <v>0</v>
          </cell>
          <cell r="X425">
            <v>0</v>
          </cell>
          <cell r="Y425">
            <v>20</v>
          </cell>
          <cell r="Z425">
            <v>20</v>
          </cell>
          <cell r="AA425">
            <v>0</v>
          </cell>
          <cell r="AB425">
            <v>0</v>
          </cell>
          <cell r="AC425">
            <v>0</v>
          </cell>
          <cell r="AD425">
            <v>15</v>
          </cell>
          <cell r="AF425">
            <v>15</v>
          </cell>
          <cell r="AG425">
            <v>0</v>
          </cell>
          <cell r="AH425">
            <v>0</v>
          </cell>
          <cell r="AI425">
            <v>0</v>
          </cell>
          <cell r="AJ425">
            <v>0</v>
          </cell>
          <cell r="AK425">
            <v>0</v>
          </cell>
        </row>
        <row r="426">
          <cell r="G426" t="str">
            <v xml:space="preserve">   Revenue from US (wheat) sales</v>
          </cell>
          <cell r="V426">
            <v>5.4326736515327898</v>
          </cell>
          <cell r="W426">
            <v>0</v>
          </cell>
          <cell r="X426">
            <v>0</v>
          </cell>
          <cell r="Y426">
            <v>1.070663811563169</v>
          </cell>
          <cell r="Z426">
            <v>6.5033374630959591</v>
          </cell>
          <cell r="AA426">
            <v>11.696662536904039</v>
          </cell>
          <cell r="AB426">
            <v>5.5</v>
          </cell>
          <cell r="AC426">
            <v>0</v>
          </cell>
          <cell r="AD426">
            <v>0</v>
          </cell>
          <cell r="AF426">
            <v>17.196662536904039</v>
          </cell>
          <cell r="AG426">
            <v>0</v>
          </cell>
          <cell r="AH426">
            <v>0</v>
          </cell>
          <cell r="AI426">
            <v>0</v>
          </cell>
          <cell r="AJ426">
            <v>8.5</v>
          </cell>
          <cell r="AK426">
            <v>8.5</v>
          </cell>
        </row>
        <row r="427">
          <cell r="G427" t="str">
            <v xml:space="preserve">   Unsecured budgetary support</v>
          </cell>
          <cell r="V427">
            <v>0</v>
          </cell>
          <cell r="W427">
            <v>0</v>
          </cell>
          <cell r="X427">
            <v>0</v>
          </cell>
          <cell r="Y427">
            <v>0</v>
          </cell>
          <cell r="Z427">
            <v>0</v>
          </cell>
          <cell r="AA427">
            <v>-19.715</v>
          </cell>
          <cell r="AB427">
            <v>-19.715</v>
          </cell>
          <cell r="AC427">
            <v>-19.715</v>
          </cell>
          <cell r="AD427">
            <v>-19.715</v>
          </cell>
          <cell r="AF427">
            <v>-83.480166628000006</v>
          </cell>
          <cell r="AG427">
            <v>20.785</v>
          </cell>
          <cell r="AH427">
            <v>-60.792570871377805</v>
          </cell>
          <cell r="AI427">
            <v>5.2010588240103353</v>
          </cell>
          <cell r="AJ427">
            <v>64.300330226984542</v>
          </cell>
          <cell r="AK427">
            <v>-78.86</v>
          </cell>
        </row>
        <row r="428">
          <cell r="G428" t="str">
            <v xml:space="preserve">      Unsecured grants</v>
          </cell>
          <cell r="V428">
            <v>0</v>
          </cell>
          <cell r="W428">
            <v>0</v>
          </cell>
          <cell r="X428">
            <v>0</v>
          </cell>
          <cell r="Y428">
            <v>0</v>
          </cell>
          <cell r="Z428">
            <v>0</v>
          </cell>
          <cell r="AA428">
            <v>0</v>
          </cell>
          <cell r="AB428">
            <v>0</v>
          </cell>
          <cell r="AC428">
            <v>0</v>
          </cell>
          <cell r="AD428">
            <v>0</v>
          </cell>
          <cell r="AF428">
            <v>0</v>
          </cell>
          <cell r="AG428">
            <v>0</v>
          </cell>
          <cell r="AH428">
            <v>0</v>
          </cell>
          <cell r="AI428">
            <v>0</v>
          </cell>
          <cell r="AJ428">
            <v>0</v>
          </cell>
          <cell r="AK428">
            <v>0</v>
          </cell>
        </row>
        <row r="429">
          <cell r="G429" t="str">
            <v xml:space="preserve">      Residual gap</v>
          </cell>
          <cell r="V429">
            <v>0</v>
          </cell>
          <cell r="W429">
            <v>0</v>
          </cell>
          <cell r="X429">
            <v>0</v>
          </cell>
          <cell r="Y429">
            <v>0</v>
          </cell>
          <cell r="Z429">
            <v>0</v>
          </cell>
          <cell r="AA429">
            <v>-19.715</v>
          </cell>
          <cell r="AB429">
            <v>-19.715</v>
          </cell>
          <cell r="AC429">
            <v>-19.715</v>
          </cell>
          <cell r="AD429">
            <v>-19.715</v>
          </cell>
          <cell r="AF429">
            <v>-83.480166628000006</v>
          </cell>
          <cell r="AG429">
            <v>20.785</v>
          </cell>
          <cell r="AH429">
            <v>-60.792570871377805</v>
          </cell>
          <cell r="AI429">
            <v>5.2010588240103353</v>
          </cell>
          <cell r="AJ429">
            <v>64.300330226984542</v>
          </cell>
          <cell r="AK429">
            <v>-78.86</v>
          </cell>
        </row>
        <row r="431">
          <cell r="G431" t="str">
            <v>Money</v>
          </cell>
        </row>
        <row r="433">
          <cell r="G433" t="str">
            <v xml:space="preserve">   Increase in gross reserves (-)</v>
          </cell>
          <cell r="V433">
            <v>50.599999999999994</v>
          </cell>
          <cell r="W433">
            <v>7.3000000000000114</v>
          </cell>
          <cell r="X433">
            <v>-1.1000000000000085</v>
          </cell>
          <cell r="Y433">
            <v>-72.100000000000009</v>
          </cell>
          <cell r="Z433">
            <v>-15.300000000000011</v>
          </cell>
          <cell r="AA433">
            <v>33.100000000000023</v>
          </cell>
          <cell r="AB433">
            <v>21.099999999999994</v>
          </cell>
          <cell r="AC433">
            <v>16.799999999999997</v>
          </cell>
          <cell r="AD433">
            <v>-16.100000000000009</v>
          </cell>
          <cell r="AF433">
            <v>54.900000000000006</v>
          </cell>
          <cell r="AG433">
            <v>18.900000000000006</v>
          </cell>
          <cell r="AH433">
            <v>16.599999999999994</v>
          </cell>
          <cell r="AI433">
            <v>-58.400000000000006</v>
          </cell>
          <cell r="AJ433">
            <v>-75.599999999999994</v>
          </cell>
          <cell r="AK433">
            <v>-14</v>
          </cell>
        </row>
        <row r="434">
          <cell r="G434" t="str">
            <v xml:space="preserve">   Use of Fund resources</v>
          </cell>
          <cell r="V434">
            <v>0</v>
          </cell>
          <cell r="W434">
            <v>38.350499999999997</v>
          </cell>
          <cell r="X434">
            <v>0</v>
          </cell>
          <cell r="Y434">
            <v>37.906500000000001</v>
          </cell>
          <cell r="Z434">
            <v>76.257000000000005</v>
          </cell>
          <cell r="AA434">
            <v>0</v>
          </cell>
          <cell r="AB434">
            <v>0</v>
          </cell>
          <cell r="AC434">
            <v>37.21275</v>
          </cell>
          <cell r="AD434">
            <v>-0.97159999999999991</v>
          </cell>
          <cell r="AF434">
            <v>36.241149999999998</v>
          </cell>
          <cell r="AG434">
            <v>-3.8350499999999994</v>
          </cell>
          <cell r="AH434">
            <v>-6.8572759999999997</v>
          </cell>
          <cell r="AI434">
            <v>41.513999999999996</v>
          </cell>
          <cell r="AJ434">
            <v>-7.0149729999999995</v>
          </cell>
          <cell r="AK434">
            <v>23.806700999999997</v>
          </cell>
        </row>
      </sheetData>
      <sheetData sheetId="4" refreshError="1"/>
      <sheetData sheetId="5" refreshError="1"/>
      <sheetData sheetId="6" refreshError="1"/>
      <sheetData sheetId="7" refreshError="1"/>
      <sheetData sheetId="8" refreshError="1">
        <row r="5">
          <cell r="C5" t="str">
            <v>Table.  Georgia: Projected Fund Position</v>
          </cell>
        </row>
        <row r="6">
          <cell r="C6" t="str">
            <v>(In millions of SDRs)</v>
          </cell>
        </row>
        <row r="9">
          <cell r="D9" t="str">
            <v/>
          </cell>
          <cell r="E9" t="str">
            <v/>
          </cell>
          <cell r="F9" t="str">
            <v/>
          </cell>
          <cell r="G9">
            <v>0</v>
          </cell>
          <cell r="H9" t="str">
            <v>Q1</v>
          </cell>
          <cell r="I9" t="str">
            <v>Q2</v>
          </cell>
          <cell r="J9" t="str">
            <v>Q3</v>
          </cell>
          <cell r="K9" t="str">
            <v>Q4</v>
          </cell>
          <cell r="L9">
            <v>0</v>
          </cell>
          <cell r="M9" t="str">
            <v>Q1</v>
          </cell>
          <cell r="N9" t="str">
            <v>Q2</v>
          </cell>
          <cell r="O9" t="str">
            <v>Q3</v>
          </cell>
          <cell r="P9" t="str">
            <v>Q4</v>
          </cell>
          <cell r="Q9">
            <v>0</v>
          </cell>
          <cell r="R9" t="str">
            <v>Q1</v>
          </cell>
          <cell r="S9" t="str">
            <v>Q2</v>
          </cell>
          <cell r="T9" t="str">
            <v>Q3</v>
          </cell>
          <cell r="U9" t="str">
            <v>Q4</v>
          </cell>
          <cell r="V9" t="str">
            <v>Est.</v>
          </cell>
          <cell r="W9" t="str">
            <v>Q1</v>
          </cell>
          <cell r="X9" t="str">
            <v>Q2</v>
          </cell>
          <cell r="Y9" t="str">
            <v>Q3</v>
          </cell>
          <cell r="Z9" t="str">
            <v>Q4</v>
          </cell>
          <cell r="AA9" t="str">
            <v>Prel Est.</v>
          </cell>
          <cell r="AB9" t="str">
            <v>Q1</v>
          </cell>
          <cell r="AC9" t="str">
            <v>Q2</v>
          </cell>
          <cell r="AD9" t="str">
            <v>Q3</v>
          </cell>
          <cell r="AE9" t="str">
            <v>Q4</v>
          </cell>
          <cell r="AF9" t="str">
            <v>Proj</v>
          </cell>
          <cell r="AG9" t="str">
            <v>Proj</v>
          </cell>
          <cell r="AH9" t="str">
            <v>Proj</v>
          </cell>
          <cell r="AI9" t="str">
            <v>Proj</v>
          </cell>
          <cell r="AJ9" t="str">
            <v>Proj</v>
          </cell>
          <cell r="AK9" t="str">
            <v>Proj</v>
          </cell>
          <cell r="AL9" t="str">
            <v>Proj</v>
          </cell>
          <cell r="AM9" t="str">
            <v>Proj</v>
          </cell>
          <cell r="AN9" t="str">
            <v>Proj</v>
          </cell>
          <cell r="AO9" t="str">
            <v>Proj</v>
          </cell>
          <cell r="AP9" t="str">
            <v>Proj</v>
          </cell>
        </row>
        <row r="10">
          <cell r="D10">
            <v>1991</v>
          </cell>
          <cell r="E10">
            <v>1992</v>
          </cell>
          <cell r="F10">
            <v>1993</v>
          </cell>
          <cell r="G10">
            <v>1994</v>
          </cell>
          <cell r="H10">
            <v>1995</v>
          </cell>
          <cell r="I10">
            <v>1995</v>
          </cell>
          <cell r="J10">
            <v>1995</v>
          </cell>
          <cell r="K10">
            <v>1995</v>
          </cell>
          <cell r="L10">
            <v>1995</v>
          </cell>
          <cell r="M10">
            <v>1996</v>
          </cell>
          <cell r="N10">
            <v>1996</v>
          </cell>
          <cell r="O10">
            <v>1996</v>
          </cell>
          <cell r="P10">
            <v>1996</v>
          </cell>
          <cell r="Q10">
            <v>1996</v>
          </cell>
          <cell r="R10">
            <v>1997</v>
          </cell>
          <cell r="S10">
            <v>1997</v>
          </cell>
          <cell r="T10">
            <v>1997</v>
          </cell>
          <cell r="U10">
            <v>1997</v>
          </cell>
          <cell r="V10">
            <v>1997</v>
          </cell>
          <cell r="W10">
            <v>1998</v>
          </cell>
          <cell r="X10">
            <v>1998</v>
          </cell>
          <cell r="Y10">
            <v>1998</v>
          </cell>
          <cell r="Z10">
            <v>1998</v>
          </cell>
          <cell r="AA10">
            <v>1998</v>
          </cell>
          <cell r="AB10">
            <v>1999</v>
          </cell>
          <cell r="AC10">
            <v>1999</v>
          </cell>
          <cell r="AD10">
            <v>1999</v>
          </cell>
          <cell r="AE10">
            <v>1999</v>
          </cell>
          <cell r="AF10">
            <v>1999</v>
          </cell>
          <cell r="AG10">
            <v>2000</v>
          </cell>
          <cell r="AH10">
            <v>2001</v>
          </cell>
          <cell r="AI10">
            <v>2002</v>
          </cell>
          <cell r="AJ10">
            <v>2003</v>
          </cell>
          <cell r="AK10">
            <v>2004</v>
          </cell>
          <cell r="AL10">
            <v>2005</v>
          </cell>
          <cell r="AM10">
            <v>2006</v>
          </cell>
          <cell r="AN10">
            <v>2007</v>
          </cell>
          <cell r="AO10">
            <v>2008</v>
          </cell>
          <cell r="AP10">
            <v>2009</v>
          </cell>
        </row>
        <row r="13">
          <cell r="C13" t="str">
            <v>Purchases / Disbursements</v>
          </cell>
          <cell r="G13">
            <v>27.75</v>
          </cell>
          <cell r="H13">
            <v>0</v>
          </cell>
          <cell r="I13">
            <v>0</v>
          </cell>
          <cell r="J13">
            <v>33.299999999999997</v>
          </cell>
          <cell r="K13">
            <v>16.649999999999999</v>
          </cell>
          <cell r="L13">
            <v>49.95</v>
          </cell>
          <cell r="M13">
            <v>27.75</v>
          </cell>
          <cell r="N13">
            <v>0</v>
          </cell>
          <cell r="O13">
            <v>0</v>
          </cell>
          <cell r="P13">
            <v>27.75</v>
          </cell>
          <cell r="Q13">
            <v>55.5</v>
          </cell>
          <cell r="R13">
            <v>0</v>
          </cell>
          <cell r="S13">
            <v>27.75</v>
          </cell>
          <cell r="T13">
            <v>0</v>
          </cell>
          <cell r="U13">
            <v>27.75</v>
          </cell>
          <cell r="V13">
            <v>55.5</v>
          </cell>
          <cell r="W13">
            <v>0</v>
          </cell>
          <cell r="X13">
            <v>0</v>
          </cell>
          <cell r="Y13">
            <v>27.75</v>
          </cell>
          <cell r="Z13">
            <v>0</v>
          </cell>
          <cell r="AA13">
            <v>27.75</v>
          </cell>
          <cell r="AB13">
            <v>0</v>
          </cell>
          <cell r="AC13">
            <v>0</v>
          </cell>
          <cell r="AD13">
            <v>33.299999999999997</v>
          </cell>
          <cell r="AE13">
            <v>0</v>
          </cell>
          <cell r="AF13">
            <v>33.299999999999997</v>
          </cell>
          <cell r="AG13">
            <v>9.0054750000000006</v>
          </cell>
          <cell r="AH13">
            <v>36.021900000000002</v>
          </cell>
          <cell r="AI13">
            <v>36.021900000000002</v>
          </cell>
          <cell r="AJ13">
            <v>27.016425000000002</v>
          </cell>
          <cell r="AK13">
            <v>0</v>
          </cell>
          <cell r="AL13">
            <v>0</v>
          </cell>
          <cell r="AM13">
            <v>0</v>
          </cell>
          <cell r="AN13">
            <v>0</v>
          </cell>
          <cell r="AO13">
            <v>0</v>
          </cell>
          <cell r="AP13">
            <v>0</v>
          </cell>
        </row>
        <row r="14">
          <cell r="C14" t="str">
            <v xml:space="preserve">   STF</v>
          </cell>
          <cell r="G14">
            <v>27.75</v>
          </cell>
          <cell r="J14">
            <v>27.75</v>
          </cell>
          <cell r="L14">
            <v>27.75</v>
          </cell>
          <cell r="Q14">
            <v>0</v>
          </cell>
          <cell r="V14">
            <v>0</v>
          </cell>
        </row>
        <row r="15">
          <cell r="C15" t="str">
            <v xml:space="preserve">   SBA</v>
          </cell>
          <cell r="J15">
            <v>5.5500000000000007</v>
          </cell>
          <cell r="K15">
            <v>16.649999999999999</v>
          </cell>
          <cell r="L15">
            <v>22.2</v>
          </cell>
          <cell r="Q15">
            <v>0</v>
          </cell>
          <cell r="V15">
            <v>0</v>
          </cell>
        </row>
        <row r="16">
          <cell r="C16" t="str">
            <v xml:space="preserve">   ESAF</v>
          </cell>
          <cell r="L16">
            <v>0</v>
          </cell>
          <cell r="M16">
            <v>27.75</v>
          </cell>
          <cell r="P16">
            <v>27.75</v>
          </cell>
          <cell r="Q16">
            <v>55.5</v>
          </cell>
          <cell r="S16">
            <v>27.75</v>
          </cell>
          <cell r="U16">
            <v>27.75</v>
          </cell>
          <cell r="V16">
            <v>55.5</v>
          </cell>
          <cell r="Y16">
            <v>27.75</v>
          </cell>
          <cell r="AA16">
            <v>27.75</v>
          </cell>
          <cell r="AB16">
            <v>0</v>
          </cell>
          <cell r="AC16">
            <v>0</v>
          </cell>
          <cell r="AD16">
            <v>33.299999999999997</v>
          </cell>
          <cell r="AE16">
            <v>0</v>
          </cell>
          <cell r="AF16">
            <v>33.299999999999997</v>
          </cell>
          <cell r="AG16">
            <v>9.0054750000000006</v>
          </cell>
          <cell r="AH16">
            <v>36.021900000000002</v>
          </cell>
          <cell r="AI16">
            <v>36.021900000000002</v>
          </cell>
          <cell r="AJ16">
            <v>27.016425000000002</v>
          </cell>
        </row>
        <row r="18">
          <cell r="C18" t="str">
            <v>Repurchases / Repayments</v>
          </cell>
          <cell r="Z18">
            <v>0.69399999999999995</v>
          </cell>
          <cell r="AA18">
            <v>0.69399999999999995</v>
          </cell>
          <cell r="AB18">
            <v>2.7749999999999999</v>
          </cell>
          <cell r="AC18">
            <v>5.0869999999999997</v>
          </cell>
          <cell r="AD18">
            <v>2.7749999999999999</v>
          </cell>
          <cell r="AE18">
            <v>5.0869999999999997</v>
          </cell>
          <cell r="AF18">
            <v>15.724</v>
          </cell>
          <cell r="AG18">
            <v>19.655999999999999</v>
          </cell>
          <cell r="AH18">
            <v>20.350000000000001</v>
          </cell>
          <cell r="AI18">
            <v>31.45</v>
          </cell>
          <cell r="AJ18">
            <v>37</v>
          </cell>
          <cell r="AK18">
            <v>43.66</v>
          </cell>
          <cell r="AL18">
            <v>40.837095000000005</v>
          </cell>
          <cell r="AM18">
            <v>32.315474999999999</v>
          </cell>
          <cell r="AN18">
            <v>28.419854999999998</v>
          </cell>
          <cell r="AO18">
            <v>28.273140000000001</v>
          </cell>
          <cell r="AP18">
            <v>21.613140000000001</v>
          </cell>
        </row>
        <row r="19">
          <cell r="C19" t="str">
            <v xml:space="preserve">   STF</v>
          </cell>
          <cell r="AC19">
            <v>2.3119999999999998</v>
          </cell>
          <cell r="AE19">
            <v>2.3119999999999998</v>
          </cell>
          <cell r="AF19">
            <v>4.6239999999999997</v>
          </cell>
          <cell r="AG19">
            <v>9.25</v>
          </cell>
          <cell r="AH19">
            <v>9.25</v>
          </cell>
          <cell r="AI19">
            <v>9.25</v>
          </cell>
          <cell r="AJ19">
            <v>9.25</v>
          </cell>
          <cell r="AK19">
            <v>9.25</v>
          </cell>
          <cell r="AL19">
            <v>4.6260000000000048</v>
          </cell>
        </row>
        <row r="20">
          <cell r="C20" t="str">
            <v xml:space="preserve">   SBA</v>
          </cell>
          <cell r="Z20">
            <v>0.69399999999999995</v>
          </cell>
          <cell r="AA20">
            <v>0.69399999999999995</v>
          </cell>
          <cell r="AB20">
            <v>2.7749999999999999</v>
          </cell>
          <cell r="AC20">
            <v>2.7749999999999999</v>
          </cell>
          <cell r="AD20">
            <v>2.7749999999999999</v>
          </cell>
          <cell r="AE20">
            <v>2.7749999999999999</v>
          </cell>
          <cell r="AF20">
            <v>11.1</v>
          </cell>
          <cell r="AG20">
            <v>10.406000000000001</v>
          </cell>
        </row>
        <row r="21">
          <cell r="C21" t="str">
            <v xml:space="preserve">   ESAF</v>
          </cell>
          <cell r="AH21">
            <v>11.1</v>
          </cell>
          <cell r="AI21">
            <v>22.2</v>
          </cell>
          <cell r="AJ21">
            <v>27.75</v>
          </cell>
          <cell r="AK21">
            <v>34.409999999999997</v>
          </cell>
          <cell r="AL21">
            <v>36.211095</v>
          </cell>
          <cell r="AM21">
            <v>32.315474999999999</v>
          </cell>
          <cell r="AN21">
            <v>28.419854999999998</v>
          </cell>
          <cell r="AO21">
            <v>28.273140000000001</v>
          </cell>
          <cell r="AP21">
            <v>21.613140000000001</v>
          </cell>
        </row>
        <row r="23">
          <cell r="C23" t="str">
            <v>Net purchases / disbursements</v>
          </cell>
          <cell r="G23">
            <v>27.75</v>
          </cell>
          <cell r="H23">
            <v>0</v>
          </cell>
          <cell r="I23">
            <v>0</v>
          </cell>
          <cell r="J23">
            <v>33.299999999999997</v>
          </cell>
          <cell r="K23">
            <v>16.649999999999999</v>
          </cell>
          <cell r="L23">
            <v>49.95</v>
          </cell>
          <cell r="M23">
            <v>27.75</v>
          </cell>
          <cell r="N23">
            <v>0</v>
          </cell>
          <cell r="O23">
            <v>0</v>
          </cell>
          <cell r="P23">
            <v>27.75</v>
          </cell>
          <cell r="Q23">
            <v>55.5</v>
          </cell>
          <cell r="R23">
            <v>0</v>
          </cell>
          <cell r="S23">
            <v>27.75</v>
          </cell>
          <cell r="T23">
            <v>0</v>
          </cell>
          <cell r="U23">
            <v>27.75</v>
          </cell>
          <cell r="V23">
            <v>55.5</v>
          </cell>
          <cell r="W23">
            <v>0</v>
          </cell>
          <cell r="X23">
            <v>0</v>
          </cell>
          <cell r="Y23">
            <v>27.75</v>
          </cell>
          <cell r="Z23">
            <v>-0.69399999999999995</v>
          </cell>
          <cell r="AA23">
            <v>27.056000000000001</v>
          </cell>
          <cell r="AB23">
            <v>-2.7749999999999999</v>
          </cell>
          <cell r="AC23">
            <v>-5.0869999999999997</v>
          </cell>
          <cell r="AD23">
            <v>30.524999999999999</v>
          </cell>
          <cell r="AE23">
            <v>-5.0869999999999997</v>
          </cell>
          <cell r="AF23">
            <v>17.575999999999997</v>
          </cell>
          <cell r="AG23">
            <v>-10.650524999999998</v>
          </cell>
          <cell r="AH23">
            <v>15.671900000000001</v>
          </cell>
          <cell r="AI23">
            <v>4.571900000000003</v>
          </cell>
          <cell r="AJ23">
            <v>-9.9835749999999983</v>
          </cell>
          <cell r="AK23">
            <v>-43.66</v>
          </cell>
          <cell r="AL23">
            <v>-40.837095000000005</v>
          </cell>
          <cell r="AM23">
            <v>-32.315474999999999</v>
          </cell>
          <cell r="AN23">
            <v>-28.419854999999998</v>
          </cell>
          <cell r="AO23">
            <v>-28.273140000000001</v>
          </cell>
          <cell r="AP23">
            <v>-21.613140000000001</v>
          </cell>
        </row>
        <row r="24">
          <cell r="C24" t="str">
            <v xml:space="preserve">   STF</v>
          </cell>
          <cell r="G24">
            <v>27.75</v>
          </cell>
          <cell r="H24">
            <v>0</v>
          </cell>
          <cell r="I24">
            <v>0</v>
          </cell>
          <cell r="J24">
            <v>27.75</v>
          </cell>
          <cell r="K24">
            <v>0</v>
          </cell>
          <cell r="L24">
            <v>27.75</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-2.3119999999999998</v>
          </cell>
          <cell r="AD24">
            <v>0</v>
          </cell>
          <cell r="AE24">
            <v>-2.3119999999999998</v>
          </cell>
          <cell r="AF24">
            <v>-4.6239999999999997</v>
          </cell>
          <cell r="AG24">
            <v>-9.25</v>
          </cell>
          <cell r="AH24">
            <v>-9.25</v>
          </cell>
          <cell r="AI24">
            <v>-9.25</v>
          </cell>
          <cell r="AJ24">
            <v>-9.25</v>
          </cell>
          <cell r="AK24">
            <v>-9.25</v>
          </cell>
          <cell r="AL24">
            <v>-4.6260000000000048</v>
          </cell>
          <cell r="AM24">
            <v>0</v>
          </cell>
          <cell r="AN24">
            <v>0</v>
          </cell>
          <cell r="AO24">
            <v>0</v>
          </cell>
          <cell r="AP24">
            <v>0</v>
          </cell>
        </row>
        <row r="25">
          <cell r="C25" t="str">
            <v xml:space="preserve">   SBA</v>
          </cell>
          <cell r="G25">
            <v>0</v>
          </cell>
          <cell r="H25">
            <v>0</v>
          </cell>
          <cell r="I25">
            <v>0</v>
          </cell>
          <cell r="J25">
            <v>5.5500000000000007</v>
          </cell>
          <cell r="K25">
            <v>16.649999999999999</v>
          </cell>
          <cell r="L25">
            <v>22.2</v>
          </cell>
          <cell r="M25">
            <v>0</v>
          </cell>
          <cell r="N25">
            <v>0</v>
          </cell>
          <cell r="O25">
            <v>0</v>
          </cell>
          <cell r="P25">
            <v>0</v>
          </cell>
          <cell r="Q25">
            <v>0</v>
          </cell>
          <cell r="R25">
            <v>0</v>
          </cell>
          <cell r="S25">
            <v>0</v>
          </cell>
          <cell r="T25">
            <v>0</v>
          </cell>
          <cell r="U25">
            <v>0</v>
          </cell>
          <cell r="V25">
            <v>0</v>
          </cell>
          <cell r="W25">
            <v>0</v>
          </cell>
          <cell r="X25">
            <v>0</v>
          </cell>
          <cell r="Y25">
            <v>0</v>
          </cell>
          <cell r="Z25">
            <v>-0.69399999999999995</v>
          </cell>
          <cell r="AA25">
            <v>-0.69399999999999995</v>
          </cell>
          <cell r="AB25">
            <v>-2.7749999999999999</v>
          </cell>
          <cell r="AC25">
            <v>-2.7749999999999999</v>
          </cell>
          <cell r="AD25">
            <v>-2.7749999999999999</v>
          </cell>
          <cell r="AE25">
            <v>-2.7749999999999999</v>
          </cell>
          <cell r="AF25">
            <v>-11.1</v>
          </cell>
          <cell r="AG25">
            <v>-10.406000000000001</v>
          </cell>
          <cell r="AH25">
            <v>0</v>
          </cell>
          <cell r="AI25">
            <v>0</v>
          </cell>
          <cell r="AJ25">
            <v>0</v>
          </cell>
          <cell r="AK25">
            <v>0</v>
          </cell>
          <cell r="AL25">
            <v>0</v>
          </cell>
          <cell r="AM25">
            <v>0</v>
          </cell>
          <cell r="AN25">
            <v>0</v>
          </cell>
          <cell r="AO25">
            <v>0</v>
          </cell>
          <cell r="AP25">
            <v>0</v>
          </cell>
        </row>
        <row r="26">
          <cell r="C26" t="str">
            <v xml:space="preserve">   ESAF</v>
          </cell>
          <cell r="G26">
            <v>0</v>
          </cell>
          <cell r="H26">
            <v>0</v>
          </cell>
          <cell r="I26">
            <v>0</v>
          </cell>
          <cell r="J26">
            <v>0</v>
          </cell>
          <cell r="K26">
            <v>0</v>
          </cell>
          <cell r="L26">
            <v>0</v>
          </cell>
          <cell r="M26">
            <v>27.75</v>
          </cell>
          <cell r="N26">
            <v>0</v>
          </cell>
          <cell r="O26">
            <v>0</v>
          </cell>
          <cell r="P26">
            <v>27.75</v>
          </cell>
          <cell r="Q26">
            <v>55.5</v>
          </cell>
          <cell r="R26">
            <v>0</v>
          </cell>
          <cell r="S26">
            <v>27.75</v>
          </cell>
          <cell r="T26">
            <v>0</v>
          </cell>
          <cell r="U26">
            <v>27.75</v>
          </cell>
          <cell r="V26">
            <v>55.5</v>
          </cell>
          <cell r="W26">
            <v>0</v>
          </cell>
          <cell r="X26">
            <v>0</v>
          </cell>
          <cell r="Y26">
            <v>27.75</v>
          </cell>
          <cell r="Z26">
            <v>0</v>
          </cell>
          <cell r="AA26">
            <v>27.75</v>
          </cell>
          <cell r="AB26">
            <v>0</v>
          </cell>
          <cell r="AC26">
            <v>0</v>
          </cell>
          <cell r="AD26">
            <v>33.299999999999997</v>
          </cell>
          <cell r="AE26">
            <v>0</v>
          </cell>
          <cell r="AF26">
            <v>33.299999999999997</v>
          </cell>
          <cell r="AG26">
            <v>9.0054750000000006</v>
          </cell>
          <cell r="AH26">
            <v>24.921900000000001</v>
          </cell>
          <cell r="AI26">
            <v>13.821900000000003</v>
          </cell>
          <cell r="AJ26">
            <v>-0.73357499999999831</v>
          </cell>
          <cell r="AK26">
            <v>-34.409999999999997</v>
          </cell>
          <cell r="AL26">
            <v>-36.211095</v>
          </cell>
          <cell r="AM26">
            <v>-32.315474999999999</v>
          </cell>
          <cell r="AN26">
            <v>-28.419854999999998</v>
          </cell>
          <cell r="AO26">
            <v>-28.273140000000001</v>
          </cell>
          <cell r="AP26">
            <v>-21.613140000000001</v>
          </cell>
        </row>
        <row r="28">
          <cell r="C28" t="str">
            <v>Fund Position</v>
          </cell>
          <cell r="G28">
            <v>27.75</v>
          </cell>
          <cell r="H28">
            <v>27.75</v>
          </cell>
          <cell r="I28">
            <v>27.75</v>
          </cell>
          <cell r="J28">
            <v>61.05</v>
          </cell>
          <cell r="K28">
            <v>77.7</v>
          </cell>
          <cell r="L28">
            <v>77.7</v>
          </cell>
          <cell r="M28">
            <v>105.45</v>
          </cell>
          <cell r="N28">
            <v>105.45</v>
          </cell>
          <cell r="O28">
            <v>105.45</v>
          </cell>
          <cell r="P28">
            <v>133.19999999999999</v>
          </cell>
          <cell r="Q28">
            <v>133.19999999999999</v>
          </cell>
          <cell r="R28">
            <v>133.19999999999999</v>
          </cell>
          <cell r="S28">
            <v>160.94999999999999</v>
          </cell>
          <cell r="T28">
            <v>160.94999999999999</v>
          </cell>
          <cell r="U28">
            <v>188.7</v>
          </cell>
          <cell r="V28">
            <v>188.7</v>
          </cell>
          <cell r="W28">
            <v>188.7</v>
          </cell>
          <cell r="X28">
            <v>188.7</v>
          </cell>
          <cell r="Y28">
            <v>216.45</v>
          </cell>
          <cell r="Z28">
            <v>215.756</v>
          </cell>
          <cell r="AA28">
            <v>215.756</v>
          </cell>
          <cell r="AB28">
            <v>212.98099999999999</v>
          </cell>
          <cell r="AC28">
            <v>207.89400000000001</v>
          </cell>
          <cell r="AD28">
            <v>238.41900000000001</v>
          </cell>
          <cell r="AE28">
            <v>233.33200000000002</v>
          </cell>
          <cell r="AF28">
            <v>233.33200000000002</v>
          </cell>
          <cell r="AG28">
            <v>222.68147500000001</v>
          </cell>
          <cell r="AH28">
            <v>238.353375</v>
          </cell>
          <cell r="AI28">
            <v>242.925275</v>
          </cell>
          <cell r="AJ28">
            <v>232.9417</v>
          </cell>
          <cell r="AK28">
            <v>189.2817</v>
          </cell>
          <cell r="AL28">
            <v>148.444605</v>
          </cell>
          <cell r="AM28">
            <v>116.12913</v>
          </cell>
          <cell r="AN28">
            <v>87.709275000000005</v>
          </cell>
          <cell r="AO28">
            <v>59.436135000000007</v>
          </cell>
          <cell r="AP28">
            <v>37.822995000000006</v>
          </cell>
        </row>
        <row r="29">
          <cell r="C29" t="str">
            <v xml:space="preserve">   STF</v>
          </cell>
          <cell r="G29">
            <v>27.75</v>
          </cell>
          <cell r="H29">
            <v>27.75</v>
          </cell>
          <cell r="I29">
            <v>27.75</v>
          </cell>
          <cell r="J29">
            <v>55.5</v>
          </cell>
          <cell r="K29">
            <v>55.5</v>
          </cell>
          <cell r="L29">
            <v>55.5</v>
          </cell>
          <cell r="M29">
            <v>55.5</v>
          </cell>
          <cell r="N29">
            <v>55.5</v>
          </cell>
          <cell r="O29">
            <v>55.5</v>
          </cell>
          <cell r="P29">
            <v>55.5</v>
          </cell>
          <cell r="Q29">
            <v>55.5</v>
          </cell>
          <cell r="R29">
            <v>55.5</v>
          </cell>
          <cell r="S29">
            <v>55.5</v>
          </cell>
          <cell r="T29">
            <v>55.5</v>
          </cell>
          <cell r="U29">
            <v>55.5</v>
          </cell>
          <cell r="V29">
            <v>55.5</v>
          </cell>
          <cell r="W29">
            <v>55.5</v>
          </cell>
          <cell r="X29">
            <v>55.5</v>
          </cell>
          <cell r="Y29">
            <v>55.5</v>
          </cell>
          <cell r="Z29">
            <v>55.5</v>
          </cell>
          <cell r="AA29">
            <v>55.5</v>
          </cell>
          <cell r="AB29">
            <v>55.5</v>
          </cell>
          <cell r="AC29">
            <v>53.188000000000002</v>
          </cell>
          <cell r="AD29">
            <v>53.188000000000002</v>
          </cell>
          <cell r="AE29">
            <v>50.876000000000005</v>
          </cell>
          <cell r="AF29">
            <v>50.876000000000005</v>
          </cell>
          <cell r="AG29">
            <v>41.626000000000005</v>
          </cell>
          <cell r="AH29">
            <v>32.376000000000005</v>
          </cell>
          <cell r="AI29">
            <v>23.126000000000005</v>
          </cell>
          <cell r="AJ29">
            <v>13.876000000000005</v>
          </cell>
          <cell r="AK29">
            <v>4.6260000000000048</v>
          </cell>
          <cell r="AL29">
            <v>0</v>
          </cell>
          <cell r="AM29">
            <v>0</v>
          </cell>
          <cell r="AN29">
            <v>0</v>
          </cell>
          <cell r="AO29">
            <v>0</v>
          </cell>
          <cell r="AP29">
            <v>0</v>
          </cell>
        </row>
        <row r="30">
          <cell r="C30" t="str">
            <v xml:space="preserve">   SBA</v>
          </cell>
          <cell r="G30">
            <v>0</v>
          </cell>
          <cell r="H30">
            <v>0</v>
          </cell>
          <cell r="I30">
            <v>0</v>
          </cell>
          <cell r="J30">
            <v>5.5500000000000007</v>
          </cell>
          <cell r="K30">
            <v>22.2</v>
          </cell>
          <cell r="L30">
            <v>22.2</v>
          </cell>
          <cell r="M30">
            <v>22.2</v>
          </cell>
          <cell r="N30">
            <v>22.2</v>
          </cell>
          <cell r="O30">
            <v>22.2</v>
          </cell>
          <cell r="P30">
            <v>22.2</v>
          </cell>
          <cell r="Q30">
            <v>22.2</v>
          </cell>
          <cell r="R30">
            <v>22.2</v>
          </cell>
          <cell r="S30">
            <v>22.2</v>
          </cell>
          <cell r="T30">
            <v>22.2</v>
          </cell>
          <cell r="U30">
            <v>22.2</v>
          </cell>
          <cell r="V30">
            <v>22.2</v>
          </cell>
          <cell r="W30">
            <v>22.2</v>
          </cell>
          <cell r="X30">
            <v>22.2</v>
          </cell>
          <cell r="Y30">
            <v>22.2</v>
          </cell>
          <cell r="Z30">
            <v>21.506</v>
          </cell>
          <cell r="AA30">
            <v>21.506</v>
          </cell>
          <cell r="AB30">
            <v>18.731000000000002</v>
          </cell>
          <cell r="AC30">
            <v>15.956000000000001</v>
          </cell>
          <cell r="AD30">
            <v>13.181000000000001</v>
          </cell>
          <cell r="AE30">
            <v>10.406000000000001</v>
          </cell>
          <cell r="AF30">
            <v>10.406000000000001</v>
          </cell>
          <cell r="AG30">
            <v>0</v>
          </cell>
          <cell r="AH30">
            <v>0</v>
          </cell>
          <cell r="AI30">
            <v>0</v>
          </cell>
          <cell r="AJ30">
            <v>0</v>
          </cell>
          <cell r="AK30">
            <v>0</v>
          </cell>
          <cell r="AL30">
            <v>0</v>
          </cell>
          <cell r="AM30">
            <v>0</v>
          </cell>
          <cell r="AN30">
            <v>0</v>
          </cell>
          <cell r="AO30">
            <v>0</v>
          </cell>
          <cell r="AP30">
            <v>0</v>
          </cell>
        </row>
        <row r="31">
          <cell r="C31" t="str">
            <v xml:space="preserve">   ESAF</v>
          </cell>
          <cell r="G31">
            <v>0</v>
          </cell>
          <cell r="H31">
            <v>0</v>
          </cell>
          <cell r="I31">
            <v>0</v>
          </cell>
          <cell r="J31">
            <v>0</v>
          </cell>
          <cell r="K31">
            <v>0</v>
          </cell>
          <cell r="L31">
            <v>0</v>
          </cell>
          <cell r="M31">
            <v>27.75</v>
          </cell>
          <cell r="N31">
            <v>27.75</v>
          </cell>
          <cell r="O31">
            <v>27.75</v>
          </cell>
          <cell r="P31">
            <v>55.5</v>
          </cell>
          <cell r="Q31">
            <v>55.5</v>
          </cell>
          <cell r="R31">
            <v>55.5</v>
          </cell>
          <cell r="S31">
            <v>83.25</v>
          </cell>
          <cell r="T31">
            <v>83.25</v>
          </cell>
          <cell r="U31">
            <v>111</v>
          </cell>
          <cell r="V31">
            <v>111</v>
          </cell>
          <cell r="W31">
            <v>111</v>
          </cell>
          <cell r="X31">
            <v>111</v>
          </cell>
          <cell r="Y31">
            <v>138.75</v>
          </cell>
          <cell r="Z31">
            <v>138.75</v>
          </cell>
          <cell r="AA31">
            <v>138.75</v>
          </cell>
          <cell r="AB31">
            <v>138.75</v>
          </cell>
          <cell r="AC31">
            <v>138.75</v>
          </cell>
          <cell r="AD31">
            <v>172.05</v>
          </cell>
          <cell r="AE31">
            <v>172.05</v>
          </cell>
          <cell r="AF31">
            <v>172.05</v>
          </cell>
          <cell r="AG31">
            <v>181.055475</v>
          </cell>
          <cell r="AH31">
            <v>205.97737499999999</v>
          </cell>
          <cell r="AI31">
            <v>219.79927499999999</v>
          </cell>
          <cell r="AJ31">
            <v>219.06569999999999</v>
          </cell>
          <cell r="AK31">
            <v>184.6557</v>
          </cell>
          <cell r="AL31">
            <v>148.444605</v>
          </cell>
          <cell r="AM31">
            <v>116.12913</v>
          </cell>
          <cell r="AN31">
            <v>87.709275000000005</v>
          </cell>
          <cell r="AO31">
            <v>59.436135000000007</v>
          </cell>
          <cell r="AP31">
            <v>37.822995000000006</v>
          </cell>
        </row>
        <row r="33">
          <cell r="C33" t="str">
            <v>Charges and interest</v>
          </cell>
          <cell r="H33">
            <v>0.191</v>
          </cell>
          <cell r="I33">
            <v>0.39500000000000002</v>
          </cell>
          <cell r="J33">
            <v>0.40237499999999998</v>
          </cell>
          <cell r="K33">
            <v>0.65628749999999991</v>
          </cell>
          <cell r="L33">
            <v>1.6446624999999999</v>
          </cell>
          <cell r="M33">
            <v>0.83527499999999999</v>
          </cell>
          <cell r="N33">
            <v>0.86996249999999997</v>
          </cell>
          <cell r="O33">
            <v>0.86996249999999997</v>
          </cell>
          <cell r="P33">
            <v>0.86996249999999997</v>
          </cell>
          <cell r="Q33">
            <v>3.4451624999999999</v>
          </cell>
          <cell r="R33">
            <v>0.9</v>
          </cell>
          <cell r="S33">
            <v>1.06</v>
          </cell>
          <cell r="T33">
            <v>0.9</v>
          </cell>
          <cell r="U33">
            <v>1.17</v>
          </cell>
          <cell r="V33">
            <v>4.03</v>
          </cell>
          <cell r="W33">
            <v>0.92300000000000004</v>
          </cell>
          <cell r="X33">
            <v>1.1908000000000001</v>
          </cell>
          <cell r="Y33">
            <v>0.92300000000000004</v>
          </cell>
          <cell r="Z33">
            <v>1.2930999999999999</v>
          </cell>
          <cell r="AA33">
            <v>4.3299000000000003</v>
          </cell>
          <cell r="AB33">
            <v>0.82699999999999996</v>
          </cell>
          <cell r="AC33">
            <v>1.115</v>
          </cell>
          <cell r="AD33">
            <v>0.68799999999999994</v>
          </cell>
          <cell r="AE33">
            <v>1.0720000000000001</v>
          </cell>
          <cell r="AF33">
            <v>3.7019999999999995</v>
          </cell>
          <cell r="AG33">
            <v>3.2827636875000001</v>
          </cell>
          <cell r="AH33">
            <v>2.5675821249999999</v>
          </cell>
          <cell r="AI33">
            <v>2.3644416250000004</v>
          </cell>
          <cell r="AJ33">
            <v>1.8971624375</v>
          </cell>
          <cell r="AK33">
            <v>1.4683035000000002</v>
          </cell>
          <cell r="AL33">
            <v>0.92875076249999999</v>
          </cell>
          <cell r="AM33">
            <v>0.66143433750000002</v>
          </cell>
          <cell r="AN33">
            <v>0.50959601250000008</v>
          </cell>
          <cell r="AO33">
            <v>0.36786352500000008</v>
          </cell>
          <cell r="AP33">
            <v>0.24314782500000004</v>
          </cell>
        </row>
        <row r="34">
          <cell r="C34" t="str">
            <v xml:space="preserve">   STF / SBA (GRA)</v>
          </cell>
          <cell r="H34">
            <v>0.191</v>
          </cell>
          <cell r="I34">
            <v>0.39500000000000002</v>
          </cell>
          <cell r="J34">
            <v>0.40237499999999998</v>
          </cell>
          <cell r="K34">
            <v>0.65628749999999991</v>
          </cell>
          <cell r="L34">
            <v>1.6446624999999999</v>
          </cell>
          <cell r="M34">
            <v>0.83527499999999999</v>
          </cell>
          <cell r="N34">
            <v>0.83527499999999999</v>
          </cell>
          <cell r="O34">
            <v>0.83527499999999999</v>
          </cell>
          <cell r="P34">
            <v>0.83527499999999999</v>
          </cell>
          <cell r="Q34">
            <v>3.3411</v>
          </cell>
          <cell r="R34">
            <v>0.9</v>
          </cell>
          <cell r="S34">
            <v>0.87</v>
          </cell>
          <cell r="T34">
            <v>0.9</v>
          </cell>
          <cell r="U34">
            <v>0.93</v>
          </cell>
          <cell r="V34">
            <v>3.6</v>
          </cell>
          <cell r="W34">
            <v>0.92300000000000004</v>
          </cell>
          <cell r="X34">
            <v>0.89200000000000002</v>
          </cell>
          <cell r="Y34">
            <v>0.92300000000000004</v>
          </cell>
          <cell r="Z34">
            <v>0.91979999999999995</v>
          </cell>
          <cell r="AA34">
            <v>3.6577999999999999</v>
          </cell>
          <cell r="AB34">
            <v>0.82699999999999996</v>
          </cell>
          <cell r="AC34">
            <v>0.77100000000000002</v>
          </cell>
          <cell r="AD34">
            <v>0.68799999999999994</v>
          </cell>
          <cell r="AE34">
            <v>0.65</v>
          </cell>
          <cell r="AF34">
            <v>2.9359999999999995</v>
          </cell>
          <cell r="AG34">
            <v>2.4</v>
          </cell>
          <cell r="AH34">
            <v>1.6</v>
          </cell>
          <cell r="AI34">
            <v>1.3</v>
          </cell>
          <cell r="AJ34">
            <v>0.8</v>
          </cell>
          <cell r="AK34">
            <v>0.45900000000000002</v>
          </cell>
          <cell r="AL34">
            <v>9.6000000000000002E-2</v>
          </cell>
          <cell r="AM34">
            <v>0</v>
          </cell>
          <cell r="AN34">
            <v>0</v>
          </cell>
          <cell r="AO34">
            <v>0</v>
          </cell>
          <cell r="AP34">
            <v>0</v>
          </cell>
        </row>
        <row r="35">
          <cell r="C35" t="str">
            <v xml:space="preserve">   ESAF</v>
          </cell>
          <cell r="H35">
            <v>0</v>
          </cell>
          <cell r="I35">
            <v>0</v>
          </cell>
          <cell r="J35">
            <v>0</v>
          </cell>
          <cell r="K35">
            <v>0</v>
          </cell>
          <cell r="L35">
            <v>0</v>
          </cell>
          <cell r="M35">
            <v>0</v>
          </cell>
          <cell r="N35">
            <v>3.4687500000000003E-2</v>
          </cell>
          <cell r="O35">
            <v>3.4687500000000003E-2</v>
          </cell>
          <cell r="P35">
            <v>3.4687500000000003E-2</v>
          </cell>
          <cell r="Q35">
            <v>0.1040625</v>
          </cell>
          <cell r="R35">
            <v>0</v>
          </cell>
          <cell r="S35">
            <v>0.19</v>
          </cell>
          <cell r="T35">
            <v>0</v>
          </cell>
          <cell r="U35">
            <v>0.24</v>
          </cell>
          <cell r="V35">
            <v>0.43</v>
          </cell>
          <cell r="W35">
            <v>0</v>
          </cell>
          <cell r="X35">
            <v>0.29880000000000001</v>
          </cell>
          <cell r="Y35">
            <v>0</v>
          </cell>
          <cell r="Z35">
            <v>0.37330000000000002</v>
          </cell>
          <cell r="AA35">
            <v>0.67210000000000003</v>
          </cell>
          <cell r="AC35">
            <v>0.34399999999999997</v>
          </cell>
          <cell r="AE35">
            <v>0.42199999999999999</v>
          </cell>
          <cell r="AF35">
            <v>0.76600000000000001</v>
          </cell>
          <cell r="AG35">
            <v>0.8827636875</v>
          </cell>
          <cell r="AH35">
            <v>0.96758212499999996</v>
          </cell>
          <cell r="AI35">
            <v>1.0644416250000002</v>
          </cell>
          <cell r="AJ35">
            <v>1.0971624375</v>
          </cell>
          <cell r="AK35">
            <v>1.0093035000000001</v>
          </cell>
          <cell r="AL35">
            <v>0.83275076250000002</v>
          </cell>
          <cell r="AM35">
            <v>0.66143433750000002</v>
          </cell>
          <cell r="AN35">
            <v>0.50959601250000008</v>
          </cell>
          <cell r="AO35">
            <v>0.36786352500000008</v>
          </cell>
          <cell r="AP35">
            <v>0.24314782500000004</v>
          </cell>
        </row>
        <row r="37">
          <cell r="C37" t="str">
            <v>(In percent of quota)</v>
          </cell>
        </row>
        <row r="39">
          <cell r="C39" t="str">
            <v>Purchases</v>
          </cell>
          <cell r="G39">
            <v>25</v>
          </cell>
          <cell r="H39" t="str">
            <v>--</v>
          </cell>
          <cell r="I39" t="str">
            <v>--</v>
          </cell>
          <cell r="J39">
            <v>30</v>
          </cell>
          <cell r="K39">
            <v>15</v>
          </cell>
          <cell r="L39">
            <v>45</v>
          </cell>
          <cell r="M39">
            <v>25</v>
          </cell>
          <cell r="N39" t="str">
            <v>--</v>
          </cell>
          <cell r="O39" t="str">
            <v>--</v>
          </cell>
          <cell r="P39">
            <v>25</v>
          </cell>
          <cell r="Q39">
            <v>50</v>
          </cell>
          <cell r="R39" t="str">
            <v>--</v>
          </cell>
          <cell r="S39">
            <v>25</v>
          </cell>
          <cell r="T39" t="str">
            <v>--</v>
          </cell>
          <cell r="U39">
            <v>25</v>
          </cell>
          <cell r="V39">
            <v>50</v>
          </cell>
          <cell r="W39" t="str">
            <v>--</v>
          </cell>
          <cell r="X39" t="str">
            <v>--</v>
          </cell>
          <cell r="Y39">
            <v>25</v>
          </cell>
          <cell r="Z39" t="str">
            <v>--</v>
          </cell>
          <cell r="AA39">
            <v>25</v>
          </cell>
          <cell r="AB39" t="str">
            <v>--</v>
          </cell>
          <cell r="AC39" t="str">
            <v>--</v>
          </cell>
          <cell r="AD39">
            <v>30</v>
          </cell>
          <cell r="AE39" t="str">
            <v>--</v>
          </cell>
          <cell r="AF39">
            <v>30</v>
          </cell>
          <cell r="AG39">
            <v>8.1130405405405401</v>
          </cell>
          <cell r="AH39">
            <v>32.452162162162161</v>
          </cell>
          <cell r="AI39">
            <v>32.452162162162161</v>
          </cell>
          <cell r="AJ39">
            <v>24.339121621621622</v>
          </cell>
          <cell r="AK39" t="str">
            <v>--</v>
          </cell>
          <cell r="AL39" t="str">
            <v>--</v>
          </cell>
          <cell r="AM39" t="str">
            <v>--</v>
          </cell>
          <cell r="AN39" t="str">
            <v>--</v>
          </cell>
          <cell r="AO39" t="str">
            <v>--</v>
          </cell>
          <cell r="AP39" t="str">
            <v>--</v>
          </cell>
        </row>
        <row r="40">
          <cell r="C40" t="str">
            <v xml:space="preserve">   STF</v>
          </cell>
          <cell r="G40">
            <v>25</v>
          </cell>
          <cell r="H40" t="str">
            <v>--</v>
          </cell>
          <cell r="I40" t="str">
            <v>--</v>
          </cell>
          <cell r="J40">
            <v>25</v>
          </cell>
          <cell r="K40" t="str">
            <v>--</v>
          </cell>
          <cell r="L40">
            <v>25</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row>
        <row r="41">
          <cell r="C41" t="str">
            <v xml:space="preserve">   SBA</v>
          </cell>
          <cell r="G41" t="str">
            <v>--</v>
          </cell>
          <cell r="H41" t="str">
            <v>--</v>
          </cell>
          <cell r="I41" t="str">
            <v>--</v>
          </cell>
          <cell r="J41">
            <v>5.0000000000000009</v>
          </cell>
          <cell r="K41">
            <v>15</v>
          </cell>
          <cell r="L41">
            <v>20</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row>
        <row r="42">
          <cell r="C42" t="str">
            <v xml:space="preserve">   ESAF</v>
          </cell>
          <cell r="G42" t="str">
            <v>--</v>
          </cell>
          <cell r="H42" t="str">
            <v>--</v>
          </cell>
          <cell r="I42" t="str">
            <v>--</v>
          </cell>
          <cell r="J42" t="str">
            <v>--</v>
          </cell>
          <cell r="K42" t="str">
            <v>--</v>
          </cell>
          <cell r="L42" t="str">
            <v>--</v>
          </cell>
          <cell r="M42">
            <v>25</v>
          </cell>
          <cell r="N42" t="str">
            <v>--</v>
          </cell>
          <cell r="O42" t="str">
            <v>--</v>
          </cell>
          <cell r="P42">
            <v>25</v>
          </cell>
          <cell r="Q42">
            <v>50</v>
          </cell>
          <cell r="R42" t="str">
            <v>--</v>
          </cell>
          <cell r="S42">
            <v>25</v>
          </cell>
          <cell r="T42" t="str">
            <v>--</v>
          </cell>
          <cell r="U42">
            <v>25</v>
          </cell>
          <cell r="V42">
            <v>50</v>
          </cell>
          <cell r="W42" t="str">
            <v>--</v>
          </cell>
          <cell r="X42" t="str">
            <v>--</v>
          </cell>
          <cell r="Y42">
            <v>25</v>
          </cell>
          <cell r="Z42" t="str">
            <v>--</v>
          </cell>
          <cell r="AA42">
            <v>25</v>
          </cell>
          <cell r="AB42" t="str">
            <v>--</v>
          </cell>
          <cell r="AC42" t="str">
            <v>--</v>
          </cell>
          <cell r="AD42">
            <v>30</v>
          </cell>
          <cell r="AE42" t="str">
            <v>--</v>
          </cell>
          <cell r="AF42">
            <v>30</v>
          </cell>
          <cell r="AG42">
            <v>8.1130405405405401</v>
          </cell>
          <cell r="AH42">
            <v>32.452162162162161</v>
          </cell>
          <cell r="AI42">
            <v>32.452162162162161</v>
          </cell>
          <cell r="AJ42">
            <v>24.339121621621622</v>
          </cell>
          <cell r="AK42" t="str">
            <v>--</v>
          </cell>
          <cell r="AL42" t="str">
            <v>--</v>
          </cell>
          <cell r="AM42" t="str">
            <v>--</v>
          </cell>
          <cell r="AN42" t="str">
            <v>--</v>
          </cell>
          <cell r="AO42" t="str">
            <v>--</v>
          </cell>
          <cell r="AP42" t="str">
            <v>--</v>
          </cell>
        </row>
        <row r="44">
          <cell r="C44" t="str">
            <v>Fund Position</v>
          </cell>
          <cell r="G44">
            <v>25</v>
          </cell>
          <cell r="H44">
            <v>25</v>
          </cell>
          <cell r="I44">
            <v>25</v>
          </cell>
          <cell r="J44">
            <v>54.999999999999993</v>
          </cell>
          <cell r="K44">
            <v>70</v>
          </cell>
          <cell r="L44">
            <v>70</v>
          </cell>
          <cell r="M44">
            <v>95</v>
          </cell>
          <cell r="N44">
            <v>95</v>
          </cell>
          <cell r="O44">
            <v>95</v>
          </cell>
          <cell r="P44">
            <v>120</v>
          </cell>
          <cell r="Q44">
            <v>120</v>
          </cell>
          <cell r="R44">
            <v>120</v>
          </cell>
          <cell r="S44">
            <v>145</v>
          </cell>
          <cell r="T44">
            <v>145</v>
          </cell>
          <cell r="U44">
            <v>170</v>
          </cell>
          <cell r="V44">
            <v>170</v>
          </cell>
          <cell r="W44">
            <v>170</v>
          </cell>
          <cell r="X44">
            <v>170</v>
          </cell>
          <cell r="Y44">
            <v>195</v>
          </cell>
          <cell r="Z44">
            <v>194.37477477477478</v>
          </cell>
          <cell r="AA44">
            <v>194.37477477477478</v>
          </cell>
          <cell r="AB44">
            <v>191.87477477477478</v>
          </cell>
          <cell r="AC44">
            <v>187.29189189189191</v>
          </cell>
          <cell r="AD44">
            <v>214.79189189189191</v>
          </cell>
          <cell r="AE44">
            <v>210.20900900900901</v>
          </cell>
          <cell r="AF44">
            <v>210.20900900900901</v>
          </cell>
          <cell r="AG44">
            <v>200.61394144144145</v>
          </cell>
          <cell r="AH44">
            <v>214.73277027027029</v>
          </cell>
          <cell r="AI44">
            <v>218.85159909909908</v>
          </cell>
          <cell r="AJ44">
            <v>209.85738738738738</v>
          </cell>
          <cell r="AK44">
            <v>170.52405405405406</v>
          </cell>
          <cell r="AL44">
            <v>133.73387837837839</v>
          </cell>
          <cell r="AM44">
            <v>104.62083783783784</v>
          </cell>
          <cell r="AN44">
            <v>79.017364864864874</v>
          </cell>
          <cell r="AO44">
            <v>53.546067567567576</v>
          </cell>
          <cell r="AP44">
            <v>34.074770270270278</v>
          </cell>
        </row>
        <row r="45">
          <cell r="C45" t="str">
            <v xml:space="preserve">   STF</v>
          </cell>
          <cell r="G45">
            <v>25</v>
          </cell>
          <cell r="H45">
            <v>25</v>
          </cell>
          <cell r="I45">
            <v>25</v>
          </cell>
          <cell r="J45">
            <v>50</v>
          </cell>
          <cell r="K45">
            <v>50</v>
          </cell>
          <cell r="L45">
            <v>50</v>
          </cell>
          <cell r="M45">
            <v>50</v>
          </cell>
          <cell r="N45">
            <v>50</v>
          </cell>
          <cell r="O45">
            <v>50</v>
          </cell>
          <cell r="P45">
            <v>50</v>
          </cell>
          <cell r="Q45">
            <v>50</v>
          </cell>
          <cell r="R45">
            <v>50</v>
          </cell>
          <cell r="S45">
            <v>50</v>
          </cell>
          <cell r="T45">
            <v>50</v>
          </cell>
          <cell r="U45">
            <v>50</v>
          </cell>
          <cell r="V45">
            <v>50</v>
          </cell>
          <cell r="W45">
            <v>50</v>
          </cell>
          <cell r="X45">
            <v>50</v>
          </cell>
          <cell r="Y45">
            <v>50</v>
          </cell>
          <cell r="Z45">
            <v>50</v>
          </cell>
          <cell r="AA45">
            <v>50</v>
          </cell>
          <cell r="AB45">
            <v>50</v>
          </cell>
          <cell r="AC45">
            <v>47.917117117117122</v>
          </cell>
          <cell r="AD45">
            <v>47.917117117117122</v>
          </cell>
          <cell r="AE45">
            <v>45.834234234234238</v>
          </cell>
          <cell r="AF45">
            <v>45.834234234234238</v>
          </cell>
          <cell r="AG45">
            <v>37.500900900900909</v>
          </cell>
          <cell r="AH45">
            <v>29.16756756756757</v>
          </cell>
          <cell r="AI45">
            <v>20.834234234234238</v>
          </cell>
          <cell r="AJ45">
            <v>12.500900900900906</v>
          </cell>
          <cell r="AK45">
            <v>4.1675675675675716</v>
          </cell>
          <cell r="AL45" t="str">
            <v xml:space="preserve">-- </v>
          </cell>
          <cell r="AM45" t="str">
            <v xml:space="preserve">-- </v>
          </cell>
          <cell r="AN45" t="str">
            <v xml:space="preserve">-- </v>
          </cell>
          <cell r="AO45" t="str">
            <v xml:space="preserve">-- </v>
          </cell>
          <cell r="AP45" t="str">
            <v xml:space="preserve">-- </v>
          </cell>
        </row>
        <row r="46">
          <cell r="C46" t="str">
            <v xml:space="preserve">   SBA</v>
          </cell>
          <cell r="G46" t="str">
            <v>--</v>
          </cell>
          <cell r="H46" t="str">
            <v xml:space="preserve">-- </v>
          </cell>
          <cell r="I46" t="str">
            <v xml:space="preserve">-- </v>
          </cell>
          <cell r="J46">
            <v>5.0000000000000009</v>
          </cell>
          <cell r="K46">
            <v>20</v>
          </cell>
          <cell r="L46">
            <v>20</v>
          </cell>
          <cell r="M46">
            <v>20</v>
          </cell>
          <cell r="N46">
            <v>20</v>
          </cell>
          <cell r="O46">
            <v>20</v>
          </cell>
          <cell r="P46">
            <v>20</v>
          </cell>
          <cell r="Q46">
            <v>20</v>
          </cell>
          <cell r="R46">
            <v>20</v>
          </cell>
          <cell r="S46">
            <v>20</v>
          </cell>
          <cell r="T46">
            <v>20</v>
          </cell>
          <cell r="U46">
            <v>20</v>
          </cell>
          <cell r="V46">
            <v>20</v>
          </cell>
          <cell r="W46">
            <v>20</v>
          </cell>
          <cell r="X46">
            <v>20</v>
          </cell>
          <cell r="Y46">
            <v>20</v>
          </cell>
          <cell r="Z46">
            <v>19.374774774774774</v>
          </cell>
          <cell r="AA46">
            <v>19.374774774774774</v>
          </cell>
          <cell r="AB46">
            <v>16.874774774774774</v>
          </cell>
          <cell r="AC46">
            <v>14.374774774774776</v>
          </cell>
          <cell r="AD46">
            <v>11.874774774774774</v>
          </cell>
          <cell r="AE46">
            <v>9.3747747747747763</v>
          </cell>
          <cell r="AF46">
            <v>9.3747747747747763</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row>
        <row r="47">
          <cell r="C47" t="str">
            <v xml:space="preserve">   ESAF</v>
          </cell>
          <cell r="G47" t="str">
            <v>--</v>
          </cell>
          <cell r="H47" t="str">
            <v xml:space="preserve">-- </v>
          </cell>
          <cell r="I47" t="str">
            <v xml:space="preserve">-- </v>
          </cell>
          <cell r="J47" t="str">
            <v xml:space="preserve">-- </v>
          </cell>
          <cell r="K47" t="str">
            <v xml:space="preserve">-- </v>
          </cell>
          <cell r="L47" t="str">
            <v xml:space="preserve">-- </v>
          </cell>
          <cell r="M47">
            <v>25</v>
          </cell>
          <cell r="N47">
            <v>25</v>
          </cell>
          <cell r="O47">
            <v>25</v>
          </cell>
          <cell r="P47">
            <v>50</v>
          </cell>
          <cell r="Q47">
            <v>50</v>
          </cell>
          <cell r="R47">
            <v>50</v>
          </cell>
          <cell r="S47">
            <v>75</v>
          </cell>
          <cell r="T47">
            <v>75</v>
          </cell>
          <cell r="U47">
            <v>100</v>
          </cell>
          <cell r="V47">
            <v>100</v>
          </cell>
          <cell r="W47">
            <v>100</v>
          </cell>
          <cell r="X47">
            <v>100</v>
          </cell>
          <cell r="Y47">
            <v>125</v>
          </cell>
          <cell r="Z47">
            <v>125</v>
          </cell>
          <cell r="AA47">
            <v>125</v>
          </cell>
          <cell r="AB47">
            <v>125</v>
          </cell>
          <cell r="AC47">
            <v>125</v>
          </cell>
          <cell r="AD47">
            <v>155</v>
          </cell>
          <cell r="AE47">
            <v>155</v>
          </cell>
          <cell r="AF47">
            <v>155</v>
          </cell>
          <cell r="AG47">
            <v>163.11304054054054</v>
          </cell>
          <cell r="AH47">
            <v>185.56520270270269</v>
          </cell>
          <cell r="AI47">
            <v>198.01736486486485</v>
          </cell>
          <cell r="AJ47">
            <v>197.35648648648646</v>
          </cell>
          <cell r="AK47">
            <v>166.35648648648649</v>
          </cell>
          <cell r="AL47">
            <v>133.73387837837839</v>
          </cell>
          <cell r="AM47">
            <v>104.62083783783784</v>
          </cell>
          <cell r="AN47">
            <v>79.017364864864874</v>
          </cell>
          <cell r="AO47">
            <v>53.546067567567576</v>
          </cell>
          <cell r="AP47">
            <v>34.074770270270278</v>
          </cell>
        </row>
        <row r="49">
          <cell r="C49" t="str">
            <v>Memorandum items</v>
          </cell>
        </row>
        <row r="50">
          <cell r="C50" t="str">
            <v>Quota (SDR millions)</v>
          </cell>
          <cell r="G50">
            <v>111</v>
          </cell>
          <cell r="H50">
            <v>111</v>
          </cell>
          <cell r="I50">
            <v>111</v>
          </cell>
          <cell r="J50">
            <v>111</v>
          </cell>
          <cell r="K50">
            <v>111</v>
          </cell>
          <cell r="L50">
            <v>111</v>
          </cell>
          <cell r="M50">
            <v>111</v>
          </cell>
          <cell r="N50">
            <v>111</v>
          </cell>
          <cell r="O50">
            <v>111</v>
          </cell>
          <cell r="P50">
            <v>111</v>
          </cell>
          <cell r="Q50">
            <v>111</v>
          </cell>
          <cell r="R50">
            <v>111</v>
          </cell>
          <cell r="S50">
            <v>111</v>
          </cell>
          <cell r="T50">
            <v>111</v>
          </cell>
          <cell r="U50">
            <v>111</v>
          </cell>
          <cell r="V50">
            <v>111</v>
          </cell>
          <cell r="W50">
            <v>111</v>
          </cell>
          <cell r="X50">
            <v>111</v>
          </cell>
          <cell r="Y50">
            <v>111</v>
          </cell>
          <cell r="Z50">
            <v>111</v>
          </cell>
          <cell r="AA50">
            <v>111</v>
          </cell>
          <cell r="AB50">
            <v>150.30000000000001</v>
          </cell>
          <cell r="AC50">
            <v>150.30000000000001</v>
          </cell>
          <cell r="AD50">
            <v>150.30000000000001</v>
          </cell>
          <cell r="AE50">
            <v>150.30000000000001</v>
          </cell>
          <cell r="AF50">
            <v>150.30000000000001</v>
          </cell>
          <cell r="AG50">
            <v>150.30000000000001</v>
          </cell>
          <cell r="AH50">
            <v>150.30000000000001</v>
          </cell>
          <cell r="AI50">
            <v>150.30000000000001</v>
          </cell>
          <cell r="AJ50">
            <v>150.30000000000001</v>
          </cell>
          <cell r="AK50">
            <v>150.30000000000001</v>
          </cell>
          <cell r="AL50">
            <v>150.30000000000001</v>
          </cell>
          <cell r="AM50">
            <v>150.30000000000001</v>
          </cell>
          <cell r="AN50">
            <v>150.30000000000001</v>
          </cell>
          <cell r="AO50">
            <v>150.30000000000001</v>
          </cell>
          <cell r="AP50">
            <v>150.30000000000001</v>
          </cell>
        </row>
        <row r="51">
          <cell r="C51" t="str">
            <v>SDR rate of charge</v>
          </cell>
          <cell r="D51">
            <v>0</v>
          </cell>
          <cell r="E51">
            <v>0</v>
          </cell>
          <cell r="F51">
            <v>0</v>
          </cell>
          <cell r="G51">
            <v>4.5</v>
          </cell>
          <cell r="H51">
            <v>5.8</v>
          </cell>
          <cell r="I51">
            <v>5.8</v>
          </cell>
          <cell r="J51">
            <v>5.8</v>
          </cell>
          <cell r="K51">
            <v>4.3</v>
          </cell>
          <cell r="L51">
            <v>4.3</v>
          </cell>
          <cell r="M51">
            <v>4.3</v>
          </cell>
          <cell r="N51">
            <v>4.3</v>
          </cell>
          <cell r="O51">
            <v>4.3</v>
          </cell>
          <cell r="P51">
            <v>4.3</v>
          </cell>
          <cell r="Q51">
            <v>4.3</v>
          </cell>
          <cell r="R51">
            <v>4.71</v>
          </cell>
          <cell r="S51">
            <v>4.71</v>
          </cell>
          <cell r="T51">
            <v>4.71</v>
          </cell>
          <cell r="U51">
            <v>4.71</v>
          </cell>
          <cell r="V51">
            <v>4.71</v>
          </cell>
          <cell r="W51">
            <v>4.71</v>
          </cell>
          <cell r="X51">
            <v>4.71</v>
          </cell>
          <cell r="Y51">
            <v>4.71</v>
          </cell>
          <cell r="Z51">
            <v>4.71</v>
          </cell>
          <cell r="AA51">
            <v>4.71</v>
          </cell>
          <cell r="AB51">
            <v>4.71</v>
          </cell>
          <cell r="AC51">
            <v>4.71</v>
          </cell>
          <cell r="AD51">
            <v>4.71</v>
          </cell>
          <cell r="AE51">
            <v>4.71</v>
          </cell>
          <cell r="AF51">
            <v>4.71</v>
          </cell>
          <cell r="AG51">
            <v>4.71</v>
          </cell>
          <cell r="AH51">
            <v>4.71</v>
          </cell>
          <cell r="AI51">
            <v>4.71</v>
          </cell>
          <cell r="AJ51">
            <v>4.71</v>
          </cell>
          <cell r="AK51">
            <v>4.71</v>
          </cell>
          <cell r="AL51">
            <v>4.71</v>
          </cell>
          <cell r="AM51">
            <v>4.71</v>
          </cell>
          <cell r="AN51">
            <v>4.71</v>
          </cell>
          <cell r="AO51">
            <v>4.71</v>
          </cell>
          <cell r="AP51">
            <v>4.71</v>
          </cell>
        </row>
        <row r="52">
          <cell r="C52" t="str">
            <v>US$ / SDR (p.a.)</v>
          </cell>
          <cell r="D52">
            <v>0</v>
          </cell>
          <cell r="E52">
            <v>0</v>
          </cell>
          <cell r="F52">
            <v>0</v>
          </cell>
          <cell r="G52">
            <v>1.4590000000000001</v>
          </cell>
          <cell r="H52">
            <v>1.49305</v>
          </cell>
          <cell r="I52">
            <v>1.5660099999999999</v>
          </cell>
          <cell r="J52">
            <v>1.51712</v>
          </cell>
          <cell r="K52">
            <v>1.4945999999999999</v>
          </cell>
          <cell r="L52">
            <v>1.4930000000000001</v>
          </cell>
          <cell r="M52">
            <v>1.4770000000000001</v>
          </cell>
          <cell r="N52">
            <v>1.4630000000000001</v>
          </cell>
          <cell r="O52">
            <v>1.4450000000000001</v>
          </cell>
          <cell r="P52">
            <v>1.423</v>
          </cell>
          <cell r="Q52">
            <v>1.423</v>
          </cell>
          <cell r="R52">
            <v>1.393</v>
          </cell>
          <cell r="S52">
            <v>1.3819999999999999</v>
          </cell>
          <cell r="T52">
            <v>1.363</v>
          </cell>
          <cell r="U52">
            <v>1.3660000000000001</v>
          </cell>
          <cell r="V52">
            <v>1.3759999999999999</v>
          </cell>
          <cell r="W52">
            <v>1.3620000000000001</v>
          </cell>
          <cell r="X52">
            <v>1.34</v>
          </cell>
          <cell r="Y52">
            <v>1.341</v>
          </cell>
          <cell r="Z52">
            <v>1.4</v>
          </cell>
          <cell r="AA52">
            <v>1.3560000000000001</v>
          </cell>
          <cell r="AB52">
            <v>1.3819999999999999</v>
          </cell>
          <cell r="AC52">
            <v>1.3480000000000001</v>
          </cell>
          <cell r="AD52">
            <v>1.36</v>
          </cell>
          <cell r="AE52">
            <v>1.379</v>
          </cell>
          <cell r="AF52">
            <v>1.367</v>
          </cell>
          <cell r="AG52">
            <v>1.353</v>
          </cell>
          <cell r="AH52">
            <v>1.357</v>
          </cell>
          <cell r="AI52">
            <v>1.365</v>
          </cell>
          <cell r="AJ52">
            <v>1.373</v>
          </cell>
          <cell r="AK52">
            <v>1.38</v>
          </cell>
          <cell r="AL52">
            <v>1.387</v>
          </cell>
          <cell r="AM52">
            <v>1.394035507246377</v>
          </cell>
          <cell r="AN52">
            <v>1.4011067018483516</v>
          </cell>
          <cell r="AO52">
            <v>1.4082137648287421</v>
          </cell>
          <cell r="AP52">
            <v>1.4153568781285981</v>
          </cell>
        </row>
        <row r="55">
          <cell r="C55" t="str">
            <v>Source: IMF's Treasurer's Department</v>
          </cell>
        </row>
      </sheetData>
      <sheetData sheetId="9" refreshError="1">
        <row r="9">
          <cell r="Q9">
            <v>1996</v>
          </cell>
        </row>
        <row r="13">
          <cell r="D13">
            <v>864.55</v>
          </cell>
          <cell r="G13">
            <v>28.1</v>
          </cell>
          <cell r="H13">
            <v>77.8</v>
          </cell>
          <cell r="I13">
            <v>0</v>
          </cell>
          <cell r="J13">
            <v>0</v>
          </cell>
          <cell r="K13">
            <v>0</v>
          </cell>
          <cell r="L13">
            <v>77.8</v>
          </cell>
          <cell r="M13">
            <v>64.8</v>
          </cell>
          <cell r="N13">
            <v>26</v>
          </cell>
          <cell r="O13">
            <v>0</v>
          </cell>
          <cell r="P13">
            <v>0</v>
          </cell>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cell r="AL13">
            <v>30</v>
          </cell>
          <cell r="AM13">
            <v>0</v>
          </cell>
          <cell r="AN13">
            <v>0</v>
          </cell>
          <cell r="AO13">
            <v>0</v>
          </cell>
          <cell r="AP13">
            <v>0</v>
          </cell>
          <cell r="AQ13">
            <v>0</v>
          </cell>
        </row>
        <row r="14">
          <cell r="D14">
            <v>864.55</v>
          </cell>
          <cell r="G14">
            <v>28.1</v>
          </cell>
          <cell r="H14">
            <v>77.8</v>
          </cell>
          <cell r="I14">
            <v>0</v>
          </cell>
          <cell r="J14">
            <v>0</v>
          </cell>
          <cell r="K14">
            <v>0</v>
          </cell>
          <cell r="L14">
            <v>77.8</v>
          </cell>
          <cell r="M14">
            <v>64.8</v>
          </cell>
          <cell r="N14">
            <v>26</v>
          </cell>
          <cell r="O14">
            <v>0</v>
          </cell>
          <cell r="P14">
            <v>0</v>
          </cell>
          <cell r="Q14">
            <v>90.8</v>
          </cell>
          <cell r="R14">
            <v>14.7</v>
          </cell>
          <cell r="S14">
            <v>53.599999999999994</v>
          </cell>
          <cell r="T14">
            <v>85.9</v>
          </cell>
          <cell r="U14">
            <v>20</v>
          </cell>
          <cell r="V14">
            <v>174.2</v>
          </cell>
          <cell r="W14">
            <v>4.45</v>
          </cell>
          <cell r="X14">
            <v>0</v>
          </cell>
          <cell r="Y14">
            <v>2.2999999999999998</v>
          </cell>
          <cell r="Z14">
            <v>19.399999999999999</v>
          </cell>
          <cell r="AA14">
            <v>26.150000000000002</v>
          </cell>
          <cell r="AB14">
            <v>0</v>
          </cell>
          <cell r="AC14">
            <v>94.9</v>
          </cell>
          <cell r="AD14">
            <v>0</v>
          </cell>
          <cell r="AE14">
            <v>0</v>
          </cell>
          <cell r="AF14">
            <v>114.9</v>
          </cell>
          <cell r="AG14">
            <v>112.6</v>
          </cell>
          <cell r="AH14">
            <v>70</v>
          </cell>
          <cell r="AI14">
            <v>60</v>
          </cell>
          <cell r="AJ14">
            <v>40</v>
          </cell>
          <cell r="AK14">
            <v>40</v>
          </cell>
          <cell r="AL14">
            <v>30</v>
          </cell>
          <cell r="AM14">
            <v>0</v>
          </cell>
          <cell r="AN14">
            <v>0</v>
          </cell>
          <cell r="AO14">
            <v>0</v>
          </cell>
          <cell r="AP14">
            <v>0</v>
          </cell>
          <cell r="AQ14">
            <v>0</v>
          </cell>
        </row>
        <row r="15">
          <cell r="D15">
            <v>10.1</v>
          </cell>
          <cell r="G15">
            <v>10.1</v>
          </cell>
        </row>
        <row r="16">
          <cell r="D16">
            <v>18</v>
          </cell>
          <cell r="G16">
            <v>18</v>
          </cell>
        </row>
        <row r="17">
          <cell r="D17">
            <v>77.8</v>
          </cell>
          <cell r="H17">
            <v>77.8</v>
          </cell>
          <cell r="L17">
            <v>77.8</v>
          </cell>
        </row>
        <row r="18">
          <cell r="D18">
            <v>14</v>
          </cell>
          <cell r="N18">
            <v>14</v>
          </cell>
          <cell r="Q18">
            <v>14</v>
          </cell>
        </row>
        <row r="19">
          <cell r="D19">
            <v>4.8</v>
          </cell>
          <cell r="M19">
            <v>4.8</v>
          </cell>
          <cell r="Q19">
            <v>4.8</v>
          </cell>
        </row>
        <row r="20">
          <cell r="D20">
            <v>60</v>
          </cell>
          <cell r="M20">
            <v>60</v>
          </cell>
          <cell r="Q20">
            <v>60</v>
          </cell>
        </row>
        <row r="21">
          <cell r="D21">
            <v>12</v>
          </cell>
          <cell r="N21">
            <v>12</v>
          </cell>
          <cell r="Q21">
            <v>12</v>
          </cell>
        </row>
        <row r="22">
          <cell r="D22">
            <v>1.3</v>
          </cell>
          <cell r="S22">
            <v>1.3</v>
          </cell>
          <cell r="V22">
            <v>1.3</v>
          </cell>
        </row>
        <row r="23">
          <cell r="D23">
            <v>20</v>
          </cell>
          <cell r="U23">
            <v>20</v>
          </cell>
          <cell r="V23">
            <v>20</v>
          </cell>
        </row>
        <row r="24">
          <cell r="D24">
            <v>52.3</v>
          </cell>
          <cell r="S24">
            <v>52.3</v>
          </cell>
          <cell r="V24">
            <v>52.3</v>
          </cell>
        </row>
        <row r="25">
          <cell r="D25">
            <v>14.7</v>
          </cell>
          <cell r="R25">
            <v>14.7</v>
          </cell>
          <cell r="V25">
            <v>14.7</v>
          </cell>
        </row>
        <row r="26">
          <cell r="D26">
            <v>20.9</v>
          </cell>
          <cell r="T26">
            <v>20.9</v>
          </cell>
          <cell r="V26">
            <v>20.9</v>
          </cell>
        </row>
        <row r="27">
          <cell r="D27">
            <v>60</v>
          </cell>
          <cell r="T27">
            <v>60</v>
          </cell>
          <cell r="V27">
            <v>60</v>
          </cell>
        </row>
        <row r="28">
          <cell r="D28">
            <v>5</v>
          </cell>
          <cell r="T28">
            <v>5</v>
          </cell>
          <cell r="V28">
            <v>5</v>
          </cell>
        </row>
        <row r="29">
          <cell r="D29">
            <v>4.4000000000000004</v>
          </cell>
          <cell r="Z29">
            <v>4.4000000000000004</v>
          </cell>
          <cell r="AA29">
            <v>4.4000000000000004</v>
          </cell>
        </row>
        <row r="30">
          <cell r="D30">
            <v>4.45</v>
          </cell>
          <cell r="W30">
            <v>4.45</v>
          </cell>
          <cell r="AA30">
            <v>4.45</v>
          </cell>
        </row>
        <row r="31">
          <cell r="D31">
            <v>15</v>
          </cell>
          <cell r="Z31">
            <v>15</v>
          </cell>
          <cell r="AA31">
            <v>15</v>
          </cell>
        </row>
        <row r="32">
          <cell r="D32">
            <v>2.2999999999999998</v>
          </cell>
          <cell r="Y32">
            <v>2.2999999999999998</v>
          </cell>
          <cell r="AA32">
            <v>2.2999999999999998</v>
          </cell>
        </row>
        <row r="33">
          <cell r="D33">
            <v>60</v>
          </cell>
          <cell r="AC33">
            <v>40</v>
          </cell>
          <cell r="AF33">
            <v>60</v>
          </cell>
        </row>
        <row r="34">
          <cell r="D34">
            <v>25</v>
          </cell>
          <cell r="AC34">
            <v>25</v>
          </cell>
          <cell r="AF34">
            <v>25</v>
          </cell>
        </row>
        <row r="35">
          <cell r="D35">
            <v>13.4</v>
          </cell>
          <cell r="AC35">
            <v>13.4</v>
          </cell>
          <cell r="AF35">
            <v>13.4</v>
          </cell>
        </row>
        <row r="36">
          <cell r="D36">
            <v>16.5</v>
          </cell>
          <cell r="AC36">
            <v>16.5</v>
          </cell>
          <cell r="AF36">
            <v>16.5</v>
          </cell>
        </row>
        <row r="37">
          <cell r="D37">
            <v>25</v>
          </cell>
          <cell r="AD37" t="str">
            <v/>
          </cell>
          <cell r="AF37" t="str">
            <v/>
          </cell>
          <cell r="AG37">
            <v>25</v>
          </cell>
        </row>
        <row r="38">
          <cell r="D38">
            <v>15</v>
          </cell>
          <cell r="AE38" t="str">
            <v/>
          </cell>
          <cell r="AF38" t="str">
            <v/>
          </cell>
          <cell r="AG38">
            <v>15</v>
          </cell>
        </row>
        <row r="39">
          <cell r="D39">
            <v>40</v>
          </cell>
          <cell r="AG39">
            <v>40</v>
          </cell>
        </row>
        <row r="40">
          <cell r="D40">
            <v>25</v>
          </cell>
          <cell r="AG40">
            <v>25</v>
          </cell>
          <cell r="AH40" t="str">
            <v/>
          </cell>
        </row>
        <row r="41">
          <cell r="D41">
            <v>7.6</v>
          </cell>
          <cell r="AG41">
            <v>7.6</v>
          </cell>
          <cell r="AI41" t="str">
            <v/>
          </cell>
        </row>
        <row r="42">
          <cell r="D42">
            <v>15</v>
          </cell>
          <cell r="AG42" t="str">
            <v/>
          </cell>
          <cell r="AH42">
            <v>15</v>
          </cell>
        </row>
        <row r="43">
          <cell r="D43">
            <v>15</v>
          </cell>
          <cell r="AG43" t="str">
            <v/>
          </cell>
          <cell r="AH43">
            <v>15</v>
          </cell>
        </row>
        <row r="44">
          <cell r="D44">
            <v>40</v>
          </cell>
          <cell r="AH44">
            <v>40</v>
          </cell>
        </row>
        <row r="45">
          <cell r="D45">
            <v>25</v>
          </cell>
          <cell r="AG45">
            <v>0</v>
          </cell>
          <cell r="AI45">
            <v>25</v>
          </cell>
        </row>
        <row r="46">
          <cell r="D46">
            <v>10</v>
          </cell>
          <cell r="AI46">
            <v>10</v>
          </cell>
        </row>
        <row r="47">
          <cell r="D47">
            <v>10</v>
          </cell>
          <cell r="AI47">
            <v>10</v>
          </cell>
        </row>
        <row r="48">
          <cell r="D48">
            <v>15</v>
          </cell>
          <cell r="AI48">
            <v>15</v>
          </cell>
        </row>
        <row r="49">
          <cell r="D49">
            <v>10</v>
          </cell>
          <cell r="AG49" t="str">
            <v/>
          </cell>
          <cell r="AJ49">
            <v>10</v>
          </cell>
        </row>
        <row r="50">
          <cell r="D50">
            <v>20</v>
          </cell>
          <cell r="AJ50">
            <v>20</v>
          </cell>
        </row>
        <row r="51">
          <cell r="D51">
            <v>10</v>
          </cell>
          <cell r="AJ51">
            <v>10</v>
          </cell>
        </row>
        <row r="52">
          <cell r="D52">
            <v>20</v>
          </cell>
          <cell r="AJ52">
            <v>0</v>
          </cell>
          <cell r="AK52">
            <v>20</v>
          </cell>
        </row>
        <row r="53">
          <cell r="D53">
            <v>20</v>
          </cell>
          <cell r="AK53">
            <v>20</v>
          </cell>
        </row>
        <row r="54">
          <cell r="D54">
            <v>30</v>
          </cell>
          <cell r="AK54">
            <v>0</v>
          </cell>
          <cell r="AL54">
            <v>30</v>
          </cell>
        </row>
        <row r="56">
          <cell r="D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D57">
            <v>0</v>
          </cell>
          <cell r="AI57">
            <v>0</v>
          </cell>
        </row>
        <row r="58">
          <cell r="D58">
            <v>0</v>
          </cell>
          <cell r="AJ58">
            <v>0</v>
          </cell>
        </row>
        <row r="59">
          <cell r="D59">
            <v>0</v>
          </cell>
          <cell r="AK59">
            <v>0</v>
          </cell>
        </row>
        <row r="61">
          <cell r="D61">
            <v>865.69700000000012</v>
          </cell>
          <cell r="G61">
            <v>0.97</v>
          </cell>
          <cell r="H61">
            <v>0.7</v>
          </cell>
          <cell r="I61">
            <v>31.110000000000003</v>
          </cell>
          <cell r="J61">
            <v>11.51</v>
          </cell>
          <cell r="K61">
            <v>41.669999999999995</v>
          </cell>
          <cell r="L61">
            <v>84.990000000000009</v>
          </cell>
          <cell r="M61">
            <v>4.01</v>
          </cell>
          <cell r="N61">
            <v>33.65</v>
          </cell>
          <cell r="O61">
            <v>4.25</v>
          </cell>
          <cell r="P61">
            <v>34.870000000000005</v>
          </cell>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cell r="AL61">
            <v>46.1</v>
          </cell>
          <cell r="AM61">
            <v>30</v>
          </cell>
          <cell r="AN61">
            <v>24.5</v>
          </cell>
          <cell r="AO61">
            <v>17</v>
          </cell>
          <cell r="AP61">
            <v>11</v>
          </cell>
          <cell r="AQ61">
            <v>5</v>
          </cell>
        </row>
        <row r="62">
          <cell r="D62">
            <v>865.69700000000012</v>
          </cell>
          <cell r="G62">
            <v>0.97</v>
          </cell>
          <cell r="H62">
            <v>0.7</v>
          </cell>
          <cell r="I62">
            <v>31.110000000000003</v>
          </cell>
          <cell r="J62">
            <v>11.51</v>
          </cell>
          <cell r="K62">
            <v>41.669999999999995</v>
          </cell>
          <cell r="L62">
            <v>84.990000000000009</v>
          </cell>
          <cell r="M62">
            <v>4.01</v>
          </cell>
          <cell r="N62">
            <v>33.65</v>
          </cell>
          <cell r="O62">
            <v>4.25</v>
          </cell>
          <cell r="P62">
            <v>34.870000000000005</v>
          </cell>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cell r="AL62">
            <v>46.1</v>
          </cell>
          <cell r="AM62">
            <v>30</v>
          </cell>
          <cell r="AN62">
            <v>24.5</v>
          </cell>
          <cell r="AO62">
            <v>17</v>
          </cell>
          <cell r="AP62">
            <v>11</v>
          </cell>
          <cell r="AQ62">
            <v>5</v>
          </cell>
        </row>
        <row r="63">
          <cell r="D63">
            <v>0.59999999999999964</v>
          </cell>
          <cell r="G63">
            <v>0.97</v>
          </cell>
          <cell r="H63">
            <v>0.2</v>
          </cell>
          <cell r="I63">
            <v>1.44</v>
          </cell>
          <cell r="J63">
            <v>1.5</v>
          </cell>
          <cell r="K63">
            <v>1.2</v>
          </cell>
          <cell r="L63">
            <v>4.34</v>
          </cell>
          <cell r="M63">
            <v>0.75</v>
          </cell>
          <cell r="N63">
            <v>0.8</v>
          </cell>
          <cell r="O63">
            <v>1</v>
          </cell>
          <cell r="P63">
            <v>1.0100000000000002</v>
          </cell>
          <cell r="Q63">
            <v>3.56</v>
          </cell>
          <cell r="R63">
            <v>0.57999999999999996</v>
          </cell>
          <cell r="S63">
            <v>0.64</v>
          </cell>
          <cell r="T63">
            <v>0.31</v>
          </cell>
          <cell r="U63">
            <v>0.22</v>
          </cell>
          <cell r="V63">
            <v>1.75</v>
          </cell>
          <cell r="W63">
            <v>0.08</v>
          </cell>
          <cell r="X63">
            <v>0</v>
          </cell>
          <cell r="Y63">
            <v>0</v>
          </cell>
          <cell r="Z63">
            <v>0</v>
          </cell>
          <cell r="AA63">
            <v>0.08</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row>
        <row r="64">
          <cell r="D64">
            <v>0.10299999999999798</v>
          </cell>
          <cell r="G64">
            <v>0</v>
          </cell>
          <cell r="H64">
            <v>0.5</v>
          </cell>
          <cell r="I64">
            <v>1</v>
          </cell>
          <cell r="J64">
            <v>2.61</v>
          </cell>
          <cell r="K64">
            <v>1.2</v>
          </cell>
          <cell r="L64">
            <v>5.31</v>
          </cell>
          <cell r="M64">
            <v>1.2</v>
          </cell>
          <cell r="N64">
            <v>1.6</v>
          </cell>
          <cell r="O64">
            <v>2</v>
          </cell>
          <cell r="P64">
            <v>2</v>
          </cell>
          <cell r="Q64">
            <v>6.8</v>
          </cell>
          <cell r="R64">
            <v>2.63</v>
          </cell>
          <cell r="S64">
            <v>0.47</v>
          </cell>
          <cell r="T64">
            <v>0.46</v>
          </cell>
          <cell r="U64">
            <v>0.09</v>
          </cell>
          <cell r="V64">
            <v>3.6499999999999995</v>
          </cell>
          <cell r="W64">
            <v>0.09</v>
          </cell>
          <cell r="X64">
            <v>0.54</v>
          </cell>
          <cell r="Y64">
            <v>0</v>
          </cell>
          <cell r="Z64">
            <v>0</v>
          </cell>
          <cell r="AA64">
            <v>0.63</v>
          </cell>
          <cell r="AB64">
            <v>0.56000000000000005</v>
          </cell>
          <cell r="AC64">
            <v>0.33</v>
          </cell>
          <cell r="AD64">
            <v>0.51</v>
          </cell>
          <cell r="AE64">
            <v>0.05</v>
          </cell>
          <cell r="AF64">
            <v>1.4500000000000002</v>
          </cell>
          <cell r="AG64">
            <v>0.26300000000000001</v>
          </cell>
          <cell r="AH64">
            <v>0</v>
          </cell>
          <cell r="AI64">
            <v>0</v>
          </cell>
          <cell r="AJ64">
            <v>0</v>
          </cell>
          <cell r="AK64">
            <v>0</v>
          </cell>
          <cell r="AL64">
            <v>0</v>
          </cell>
          <cell r="AM64">
            <v>0</v>
          </cell>
          <cell r="AN64">
            <v>0</v>
          </cell>
          <cell r="AO64">
            <v>0</v>
          </cell>
          <cell r="AP64">
            <v>0</v>
          </cell>
          <cell r="AQ64">
            <v>0</v>
          </cell>
        </row>
        <row r="65">
          <cell r="D65">
            <v>-0.35999999999998522</v>
          </cell>
          <cell r="G65">
            <v>0</v>
          </cell>
          <cell r="H65">
            <v>0</v>
          </cell>
          <cell r="I65">
            <v>28.67</v>
          </cell>
          <cell r="J65">
            <v>7.4</v>
          </cell>
          <cell r="K65">
            <v>39.269999999999996</v>
          </cell>
          <cell r="L65">
            <v>75.34</v>
          </cell>
          <cell r="M65">
            <v>2.06</v>
          </cell>
          <cell r="N65">
            <v>0</v>
          </cell>
          <cell r="O65">
            <v>0</v>
          </cell>
          <cell r="P65">
            <v>0</v>
          </cell>
          <cell r="Q65">
            <v>2.06</v>
          </cell>
          <cell r="R65">
            <v>0</v>
          </cell>
          <cell r="S65">
            <v>0</v>
          </cell>
          <cell r="T65">
            <v>0</v>
          </cell>
          <cell r="U65">
            <v>0</v>
          </cell>
          <cell r="V65">
            <v>0</v>
          </cell>
          <cell r="W65">
            <v>0</v>
          </cell>
          <cell r="X65">
            <v>0</v>
          </cell>
          <cell r="Y65">
            <v>0</v>
          </cell>
          <cell r="Z65">
            <v>0</v>
          </cell>
          <cell r="AA65">
            <v>0</v>
          </cell>
          <cell r="AB65">
            <v>0</v>
          </cell>
          <cell r="AC65">
            <v>0</v>
          </cell>
          <cell r="AD65">
            <v>0</v>
          </cell>
          <cell r="AE65">
            <v>0.04</v>
          </cell>
          <cell r="AF65">
            <v>0.04</v>
          </cell>
          <cell r="AG65">
            <v>0</v>
          </cell>
          <cell r="AH65">
            <v>0</v>
          </cell>
          <cell r="AI65">
            <v>0</v>
          </cell>
          <cell r="AJ65">
            <v>0</v>
          </cell>
          <cell r="AK65">
            <v>0</v>
          </cell>
          <cell r="AL65">
            <v>0</v>
          </cell>
          <cell r="AM65">
            <v>0</v>
          </cell>
          <cell r="AN65">
            <v>0</v>
          </cell>
          <cell r="AO65">
            <v>0</v>
          </cell>
          <cell r="AP65">
            <v>0</v>
          </cell>
          <cell r="AQ65">
            <v>0</v>
          </cell>
        </row>
        <row r="66">
          <cell r="D66">
            <v>-0.35000000000000142</v>
          </cell>
          <cell r="G66">
            <v>0</v>
          </cell>
          <cell r="H66">
            <v>0</v>
          </cell>
          <cell r="I66">
            <v>0</v>
          </cell>
          <cell r="J66">
            <v>0</v>
          </cell>
          <cell r="K66">
            <v>0</v>
          </cell>
          <cell r="L66">
            <v>0</v>
          </cell>
          <cell r="M66">
            <v>0</v>
          </cell>
          <cell r="N66">
            <v>0</v>
          </cell>
          <cell r="O66">
            <v>0</v>
          </cell>
          <cell r="P66">
            <v>0.56999999999999995</v>
          </cell>
          <cell r="Q66">
            <v>0.56999999999999995</v>
          </cell>
          <cell r="R66">
            <v>0</v>
          </cell>
          <cell r="S66">
            <v>0.43</v>
          </cell>
          <cell r="T66">
            <v>0.34</v>
          </cell>
          <cell r="U66">
            <v>0.59</v>
          </cell>
          <cell r="V66">
            <v>1.3599999999999999</v>
          </cell>
          <cell r="W66">
            <v>0.28000000000000003</v>
          </cell>
          <cell r="X66">
            <v>0.26</v>
          </cell>
          <cell r="Y66">
            <v>0.28999999999999998</v>
          </cell>
          <cell r="Z66">
            <v>0.38</v>
          </cell>
          <cell r="AA66">
            <v>1.21</v>
          </cell>
          <cell r="AB66">
            <v>0.6</v>
          </cell>
          <cell r="AC66">
            <v>1</v>
          </cell>
          <cell r="AD66">
            <v>0.25</v>
          </cell>
          <cell r="AE66">
            <v>0.76</v>
          </cell>
          <cell r="AF66">
            <v>2.6100000000000003</v>
          </cell>
          <cell r="AG66">
            <v>2.7</v>
          </cell>
          <cell r="AH66">
            <v>2.7</v>
          </cell>
          <cell r="AI66">
            <v>2.5</v>
          </cell>
          <cell r="AJ66">
            <v>0</v>
          </cell>
          <cell r="AK66">
            <v>0</v>
          </cell>
          <cell r="AL66">
            <v>0</v>
          </cell>
          <cell r="AM66">
            <v>0</v>
          </cell>
          <cell r="AN66">
            <v>0</v>
          </cell>
          <cell r="AO66">
            <v>0</v>
          </cell>
          <cell r="AP66">
            <v>0</v>
          </cell>
          <cell r="AQ66">
            <v>0</v>
          </cell>
        </row>
        <row r="67">
          <cell r="D67">
            <v>-0.25399999999999867</v>
          </cell>
          <cell r="G67">
            <v>0</v>
          </cell>
          <cell r="H67">
            <v>0</v>
          </cell>
          <cell r="I67">
            <v>0</v>
          </cell>
          <cell r="J67">
            <v>0</v>
          </cell>
          <cell r="K67">
            <v>0</v>
          </cell>
          <cell r="L67">
            <v>0</v>
          </cell>
          <cell r="M67">
            <v>0</v>
          </cell>
          <cell r="N67">
            <v>0</v>
          </cell>
          <cell r="O67">
            <v>0</v>
          </cell>
          <cell r="P67">
            <v>0.59</v>
          </cell>
          <cell r="Q67">
            <v>0.59</v>
          </cell>
          <cell r="R67">
            <v>0.12</v>
          </cell>
          <cell r="S67">
            <v>0.38</v>
          </cell>
          <cell r="T67">
            <v>0.48</v>
          </cell>
          <cell r="U67">
            <v>0.45</v>
          </cell>
          <cell r="V67">
            <v>1.43</v>
          </cell>
          <cell r="W67">
            <v>0.52</v>
          </cell>
          <cell r="X67">
            <v>0.66</v>
          </cell>
          <cell r="Y67">
            <v>1.04</v>
          </cell>
          <cell r="Z67">
            <v>0.22</v>
          </cell>
          <cell r="AA67">
            <v>2.4400000000000004</v>
          </cell>
          <cell r="AB67">
            <v>0.04</v>
          </cell>
          <cell r="AC67">
            <v>4.5999999999999999E-2</v>
          </cell>
          <cell r="AD67">
            <v>0</v>
          </cell>
          <cell r="AE67">
            <v>0</v>
          </cell>
          <cell r="AF67">
            <v>8.5999999999999993E-2</v>
          </cell>
          <cell r="AG67">
            <v>0</v>
          </cell>
          <cell r="AH67">
            <v>0</v>
          </cell>
          <cell r="AI67">
            <v>0</v>
          </cell>
          <cell r="AJ67">
            <v>0</v>
          </cell>
          <cell r="AK67">
            <v>0</v>
          </cell>
          <cell r="AL67">
            <v>0</v>
          </cell>
          <cell r="AM67">
            <v>0</v>
          </cell>
          <cell r="AN67">
            <v>0</v>
          </cell>
          <cell r="AO67">
            <v>0</v>
          </cell>
          <cell r="AP67">
            <v>0</v>
          </cell>
          <cell r="AQ67">
            <v>0</v>
          </cell>
        </row>
        <row r="68">
          <cell r="D68" t="str">
            <v>ok</v>
          </cell>
          <cell r="G68">
            <v>0</v>
          </cell>
          <cell r="H68">
            <v>0</v>
          </cell>
          <cell r="I68">
            <v>0</v>
          </cell>
          <cell r="J68">
            <v>0</v>
          </cell>
          <cell r="K68">
            <v>0</v>
          </cell>
          <cell r="L68">
            <v>0</v>
          </cell>
          <cell r="M68">
            <v>0</v>
          </cell>
          <cell r="N68">
            <v>30</v>
          </cell>
          <cell r="O68">
            <v>0</v>
          </cell>
          <cell r="P68">
            <v>30</v>
          </cell>
          <cell r="Q68">
            <v>60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row>
        <row r="69">
          <cell r="D69">
            <v>-0.80000000000000071</v>
          </cell>
          <cell r="G69">
            <v>0</v>
          </cell>
          <cell r="H69">
            <v>0</v>
          </cell>
          <cell r="I69">
            <v>0</v>
          </cell>
          <cell r="J69">
            <v>0</v>
          </cell>
          <cell r="K69">
            <v>0</v>
          </cell>
          <cell r="L69">
            <v>0</v>
          </cell>
          <cell r="M69">
            <v>0</v>
          </cell>
          <cell r="N69">
            <v>1.25</v>
          </cell>
          <cell r="O69">
            <v>1.25</v>
          </cell>
          <cell r="P69">
            <v>0.7</v>
          </cell>
          <cell r="Q69">
            <v>3.2</v>
          </cell>
          <cell r="R69">
            <v>1</v>
          </cell>
          <cell r="S69">
            <v>0.69</v>
          </cell>
          <cell r="T69">
            <v>0.62</v>
          </cell>
          <cell r="U69">
            <v>0.89</v>
          </cell>
          <cell r="V69">
            <v>3.2</v>
          </cell>
          <cell r="W69">
            <v>1.1599999999999999</v>
          </cell>
          <cell r="X69">
            <v>2.11</v>
          </cell>
          <cell r="Y69">
            <v>1.31</v>
          </cell>
          <cell r="Z69">
            <v>0.13</v>
          </cell>
          <cell r="AA69">
            <v>4.71</v>
          </cell>
          <cell r="AB69">
            <v>0</v>
          </cell>
          <cell r="AC69">
            <v>0</v>
          </cell>
          <cell r="AD69">
            <v>0.05</v>
          </cell>
          <cell r="AE69">
            <v>0.04</v>
          </cell>
          <cell r="AF69">
            <v>0.09</v>
          </cell>
          <cell r="AG69">
            <v>0</v>
          </cell>
          <cell r="AH69">
            <v>0</v>
          </cell>
          <cell r="AI69">
            <v>0</v>
          </cell>
          <cell r="AJ69">
            <v>0</v>
          </cell>
          <cell r="AK69">
            <v>0</v>
          </cell>
          <cell r="AL69">
            <v>0</v>
          </cell>
          <cell r="AM69">
            <v>0</v>
          </cell>
          <cell r="AN69">
            <v>0</v>
          </cell>
          <cell r="AO69">
            <v>0</v>
          </cell>
          <cell r="AP69">
            <v>0</v>
          </cell>
          <cell r="AQ69">
            <v>0</v>
          </cell>
        </row>
        <row r="70">
          <cell r="D70" t="str">
            <v>ok</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0.19</v>
          </cell>
          <cell r="V70">
            <v>0.19</v>
          </cell>
          <cell r="W70">
            <v>0</v>
          </cell>
          <cell r="X70">
            <v>0.14000000000000001</v>
          </cell>
          <cell r="Y70">
            <v>0.18</v>
          </cell>
          <cell r="Z70">
            <v>0.27</v>
          </cell>
          <cell r="AA70">
            <v>0.59000000000000008</v>
          </cell>
          <cell r="AB70">
            <v>0</v>
          </cell>
          <cell r="AC70">
            <v>0.02</v>
          </cell>
          <cell r="AD70">
            <v>0.02</v>
          </cell>
          <cell r="AE70">
            <v>0.37</v>
          </cell>
          <cell r="AF70">
            <v>0.41</v>
          </cell>
          <cell r="AG70">
            <v>0.17</v>
          </cell>
          <cell r="AH70">
            <v>0</v>
          </cell>
          <cell r="AI70">
            <v>0</v>
          </cell>
          <cell r="AJ70">
            <v>0</v>
          </cell>
          <cell r="AK70">
            <v>0</v>
          </cell>
          <cell r="AL70">
            <v>0</v>
          </cell>
          <cell r="AM70">
            <v>0</v>
          </cell>
          <cell r="AN70">
            <v>0</v>
          </cell>
          <cell r="AO70">
            <v>0</v>
          </cell>
          <cell r="AP70">
            <v>0</v>
          </cell>
          <cell r="AQ70">
            <v>0</v>
          </cell>
        </row>
        <row r="71">
          <cell r="D71">
            <v>0.60000000000000142</v>
          </cell>
          <cell r="G71">
            <v>0</v>
          </cell>
          <cell r="H71">
            <v>0</v>
          </cell>
          <cell r="I71">
            <v>0</v>
          </cell>
          <cell r="J71">
            <v>0</v>
          </cell>
          <cell r="K71">
            <v>0</v>
          </cell>
          <cell r="L71">
            <v>0</v>
          </cell>
          <cell r="M71">
            <v>0</v>
          </cell>
          <cell r="N71">
            <v>0</v>
          </cell>
          <cell r="O71">
            <v>0</v>
          </cell>
          <cell r="P71">
            <v>0</v>
          </cell>
          <cell r="Q71">
            <v>0</v>
          </cell>
          <cell r="R71">
            <v>0</v>
          </cell>
          <cell r="S71">
            <v>0</v>
          </cell>
          <cell r="T71">
            <v>0.09</v>
          </cell>
          <cell r="U71">
            <v>7.0000000000000007E-2</v>
          </cell>
          <cell r="V71">
            <v>0.16</v>
          </cell>
          <cell r="W71">
            <v>0</v>
          </cell>
          <cell r="X71">
            <v>0.64</v>
          </cell>
          <cell r="Y71">
            <v>0.35</v>
          </cell>
          <cell r="Z71">
            <v>1.1000000000000001</v>
          </cell>
          <cell r="AA71">
            <v>2.09</v>
          </cell>
          <cell r="AB71">
            <v>0.43</v>
          </cell>
          <cell r="AC71">
            <v>0.36</v>
          </cell>
          <cell r="AD71">
            <v>1.79</v>
          </cell>
          <cell r="AE71">
            <v>0.83</v>
          </cell>
          <cell r="AF71">
            <v>3.41</v>
          </cell>
          <cell r="AG71">
            <v>4.57</v>
          </cell>
          <cell r="AH71">
            <v>3.88</v>
          </cell>
          <cell r="AI71">
            <v>3.66</v>
          </cell>
          <cell r="AJ71">
            <v>2.83</v>
          </cell>
          <cell r="AK71">
            <v>0</v>
          </cell>
          <cell r="AL71">
            <v>0</v>
          </cell>
          <cell r="AM71">
            <v>0</v>
          </cell>
          <cell r="AN71">
            <v>0</v>
          </cell>
          <cell r="AO71">
            <v>0</v>
          </cell>
          <cell r="AP71">
            <v>0</v>
          </cell>
          <cell r="AQ71">
            <v>0</v>
          </cell>
        </row>
        <row r="72">
          <cell r="D72" t="str">
            <v>ok</v>
          </cell>
          <cell r="G72">
            <v>0</v>
          </cell>
          <cell r="H72">
            <v>0</v>
          </cell>
          <cell r="I72">
            <v>0</v>
          </cell>
          <cell r="J72">
            <v>0</v>
          </cell>
          <cell r="K72">
            <v>0</v>
          </cell>
          <cell r="L72">
            <v>0</v>
          </cell>
          <cell r="M72">
            <v>0</v>
          </cell>
          <cell r="N72">
            <v>0</v>
          </cell>
          <cell r="O72">
            <v>0</v>
          </cell>
          <cell r="P72">
            <v>0</v>
          </cell>
          <cell r="Q72">
            <v>0</v>
          </cell>
          <cell r="R72">
            <v>0</v>
          </cell>
          <cell r="S72">
            <v>0</v>
          </cell>
          <cell r="T72">
            <v>10</v>
          </cell>
          <cell r="U72">
            <v>7.0000000000000007E-2</v>
          </cell>
          <cell r="V72">
            <v>10.07</v>
          </cell>
          <cell r="W72">
            <v>4.0999999999999996</v>
          </cell>
          <cell r="X72">
            <v>3.4</v>
          </cell>
          <cell r="Y72">
            <v>3.5</v>
          </cell>
          <cell r="Z72">
            <v>21.7</v>
          </cell>
          <cell r="AA72">
            <v>32.700000000000003</v>
          </cell>
          <cell r="AB72">
            <v>4.47</v>
          </cell>
          <cell r="AC72">
            <v>2.19</v>
          </cell>
          <cell r="AD72">
            <v>0</v>
          </cell>
          <cell r="AE72">
            <v>0.05</v>
          </cell>
          <cell r="AF72">
            <v>6.71</v>
          </cell>
          <cell r="AG72">
            <v>2.7250000000000001</v>
          </cell>
          <cell r="AH72">
            <v>0</v>
          </cell>
          <cell r="AI72">
            <v>0</v>
          </cell>
          <cell r="AJ72">
            <v>0</v>
          </cell>
          <cell r="AK72">
            <v>0</v>
          </cell>
          <cell r="AL72">
            <v>0</v>
          </cell>
          <cell r="AM72">
            <v>0</v>
          </cell>
          <cell r="AN72">
            <v>0</v>
          </cell>
          <cell r="AO72">
            <v>0</v>
          </cell>
          <cell r="AP72">
            <v>0</v>
          </cell>
          <cell r="AQ72">
            <v>0</v>
          </cell>
        </row>
        <row r="73">
          <cell r="D73">
            <v>-0.69999999999999751</v>
          </cell>
          <cell r="G73">
            <v>0</v>
          </cell>
          <cell r="H73">
            <v>0</v>
          </cell>
          <cell r="I73">
            <v>0</v>
          </cell>
          <cell r="J73">
            <v>0</v>
          </cell>
          <cell r="K73">
            <v>0</v>
          </cell>
          <cell r="L73">
            <v>0</v>
          </cell>
          <cell r="M73">
            <v>0</v>
          </cell>
          <cell r="N73">
            <v>0</v>
          </cell>
          <cell r="O73">
            <v>0</v>
          </cell>
          <cell r="P73">
            <v>0</v>
          </cell>
          <cell r="Q73">
            <v>0</v>
          </cell>
          <cell r="R73">
            <v>0</v>
          </cell>
          <cell r="S73">
            <v>0</v>
          </cell>
          <cell r="T73">
            <v>0.46</v>
          </cell>
          <cell r="U73">
            <v>0.49</v>
          </cell>
          <cell r="V73">
            <v>0.95</v>
          </cell>
          <cell r="W73">
            <v>0.95</v>
          </cell>
          <cell r="X73">
            <v>1.38</v>
          </cell>
          <cell r="Y73">
            <v>1.47</v>
          </cell>
          <cell r="Z73">
            <v>1.18</v>
          </cell>
          <cell r="AA73">
            <v>4.9799999999999995</v>
          </cell>
          <cell r="AB73">
            <v>1.05</v>
          </cell>
          <cell r="AC73">
            <v>0.55000000000000004</v>
          </cell>
          <cell r="AD73">
            <v>0.48</v>
          </cell>
          <cell r="AE73">
            <v>0.79</v>
          </cell>
          <cell r="AF73">
            <v>2.87</v>
          </cell>
          <cell r="AG73">
            <v>2.6</v>
          </cell>
          <cell r="AH73">
            <v>1.8</v>
          </cell>
          <cell r="AI73">
            <v>0.8</v>
          </cell>
          <cell r="AJ73">
            <v>0</v>
          </cell>
          <cell r="AK73">
            <v>0</v>
          </cell>
          <cell r="AL73">
            <v>0</v>
          </cell>
          <cell r="AM73">
            <v>0</v>
          </cell>
          <cell r="AN73">
            <v>0</v>
          </cell>
          <cell r="AO73">
            <v>0</v>
          </cell>
          <cell r="AP73">
            <v>0</v>
          </cell>
          <cell r="AQ73">
            <v>0</v>
          </cell>
        </row>
        <row r="74">
          <cell r="D74">
            <v>0.19699999999999918</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1.01</v>
          </cell>
          <cell r="X74">
            <v>0.25</v>
          </cell>
          <cell r="Y74">
            <v>0.37</v>
          </cell>
          <cell r="Z74">
            <v>0.1</v>
          </cell>
          <cell r="AA74">
            <v>1.73</v>
          </cell>
          <cell r="AB74">
            <v>0.17</v>
          </cell>
          <cell r="AC74">
            <v>0.25</v>
          </cell>
          <cell r="AD74">
            <v>0.66</v>
          </cell>
          <cell r="AE74">
            <v>0.26</v>
          </cell>
          <cell r="AF74">
            <v>1.34</v>
          </cell>
          <cell r="AG74">
            <v>5.0999999999999996</v>
          </cell>
          <cell r="AH74">
            <v>6</v>
          </cell>
          <cell r="AI74">
            <v>4.0270000000000001</v>
          </cell>
          <cell r="AJ74">
            <v>2.9</v>
          </cell>
          <cell r="AK74">
            <v>0</v>
          </cell>
          <cell r="AL74">
            <v>0</v>
          </cell>
          <cell r="AM74">
            <v>0</v>
          </cell>
          <cell r="AN74">
            <v>0</v>
          </cell>
          <cell r="AO74">
            <v>0</v>
          </cell>
          <cell r="AP74">
            <v>0</v>
          </cell>
          <cell r="AQ74">
            <v>0</v>
          </cell>
        </row>
        <row r="75">
          <cell r="D75">
            <v>1.0700000000000074</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40.450000000000003</v>
          </cell>
          <cell r="V75">
            <v>40.450000000000003</v>
          </cell>
          <cell r="W75">
            <v>0</v>
          </cell>
          <cell r="X75">
            <v>0</v>
          </cell>
          <cell r="Y75">
            <v>0</v>
          </cell>
          <cell r="Z75">
            <v>20.62</v>
          </cell>
          <cell r="AA75">
            <v>20.62</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D76" t="str">
            <v>ok</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1</v>
          </cell>
          <cell r="V76">
            <v>1</v>
          </cell>
          <cell r="W76">
            <v>0</v>
          </cell>
          <cell r="X76">
            <v>0.3</v>
          </cell>
          <cell r="Y76">
            <v>0.94</v>
          </cell>
          <cell r="Z76">
            <v>0.43</v>
          </cell>
          <cell r="AA76">
            <v>1.67</v>
          </cell>
          <cell r="AB76">
            <v>0.45</v>
          </cell>
          <cell r="AC76">
            <v>1.1000000000000001</v>
          </cell>
          <cell r="AD76">
            <v>0.5</v>
          </cell>
          <cell r="AE76">
            <v>0.2</v>
          </cell>
          <cell r="AF76">
            <v>2.25</v>
          </cell>
          <cell r="AG76">
            <v>6.9000000000000006E-2</v>
          </cell>
          <cell r="AH76">
            <v>0</v>
          </cell>
          <cell r="AI76">
            <v>0</v>
          </cell>
          <cell r="AJ76">
            <v>0</v>
          </cell>
          <cell r="AK76">
            <v>0</v>
          </cell>
          <cell r="AL76">
            <v>0</v>
          </cell>
          <cell r="AM76">
            <v>0</v>
          </cell>
          <cell r="AN76">
            <v>0</v>
          </cell>
          <cell r="AO76">
            <v>0</v>
          </cell>
          <cell r="AP76">
            <v>0</v>
          </cell>
          <cell r="AQ76">
            <v>0</v>
          </cell>
        </row>
        <row r="77">
          <cell r="D77" t="str">
            <v>ok</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0.1</v>
          </cell>
          <cell r="AE77">
            <v>0</v>
          </cell>
          <cell r="AF77">
            <v>0.1</v>
          </cell>
          <cell r="AG77">
            <v>0.64900000000000002</v>
          </cell>
          <cell r="AH77">
            <v>1.1000000000000001</v>
          </cell>
          <cell r="AI77">
            <v>0.9</v>
          </cell>
          <cell r="AJ77">
            <v>0.8</v>
          </cell>
          <cell r="AK77">
            <v>0.8</v>
          </cell>
          <cell r="AL77">
            <v>0</v>
          </cell>
          <cell r="AM77">
            <v>0</v>
          </cell>
          <cell r="AN77">
            <v>0</v>
          </cell>
          <cell r="AO77">
            <v>0</v>
          </cell>
          <cell r="AP77">
            <v>0</v>
          </cell>
          <cell r="AQ77">
            <v>0</v>
          </cell>
        </row>
        <row r="78">
          <cell r="D78">
            <v>0.33000000000000007</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0.1</v>
          </cell>
          <cell r="Y78">
            <v>0</v>
          </cell>
          <cell r="Z78">
            <v>0</v>
          </cell>
          <cell r="AA78">
            <v>0.1</v>
          </cell>
          <cell r="AB78">
            <v>0.21</v>
          </cell>
          <cell r="AC78">
            <v>7.0000000000000007E-2</v>
          </cell>
          <cell r="AD78">
            <v>0.3</v>
          </cell>
          <cell r="AE78">
            <v>0.5</v>
          </cell>
          <cell r="AF78">
            <v>1.08</v>
          </cell>
          <cell r="AG78">
            <v>1.2</v>
          </cell>
          <cell r="AH78">
            <v>1.2</v>
          </cell>
          <cell r="AI78">
            <v>1.2</v>
          </cell>
          <cell r="AJ78">
            <v>0</v>
          </cell>
          <cell r="AK78">
            <v>0</v>
          </cell>
          <cell r="AL78">
            <v>0</v>
          </cell>
          <cell r="AM78">
            <v>0</v>
          </cell>
          <cell r="AN78">
            <v>0</v>
          </cell>
          <cell r="AO78">
            <v>0</v>
          </cell>
          <cell r="AP78">
            <v>0</v>
          </cell>
          <cell r="AQ78">
            <v>0</v>
          </cell>
        </row>
        <row r="79">
          <cell r="D79" t="str">
            <v>ok</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1.5</v>
          </cell>
          <cell r="AE79">
            <v>0.4</v>
          </cell>
          <cell r="AF79">
            <v>1.9</v>
          </cell>
          <cell r="AG79">
            <v>2</v>
          </cell>
          <cell r="AH79">
            <v>3.5</v>
          </cell>
          <cell r="AI79">
            <v>3.8</v>
          </cell>
          <cell r="AJ79">
            <v>3.8</v>
          </cell>
          <cell r="AK79">
            <v>0</v>
          </cell>
          <cell r="AL79">
            <v>0</v>
          </cell>
          <cell r="AM79">
            <v>0</v>
          </cell>
          <cell r="AN79">
            <v>0</v>
          </cell>
          <cell r="AO79">
            <v>0</v>
          </cell>
          <cell r="AP79">
            <v>0</v>
          </cell>
          <cell r="AQ79">
            <v>0</v>
          </cell>
        </row>
        <row r="80">
          <cell r="D80" t="str">
            <v>ok</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v>
          </cell>
          <cell r="AD80">
            <v>0</v>
          </cell>
          <cell r="AE80">
            <v>0</v>
          </cell>
          <cell r="AF80">
            <v>0.2</v>
          </cell>
          <cell r="AG80">
            <v>0.5</v>
          </cell>
          <cell r="AH80">
            <v>0.91500000000000004</v>
          </cell>
          <cell r="AI80">
            <v>0.72299999999999998</v>
          </cell>
          <cell r="AJ80">
            <v>0</v>
          </cell>
          <cell r="AK80">
            <v>0</v>
          </cell>
          <cell r="AL80">
            <v>0</v>
          </cell>
          <cell r="AM80">
            <v>0</v>
          </cell>
          <cell r="AN80">
            <v>0</v>
          </cell>
          <cell r="AO80">
            <v>0</v>
          </cell>
          <cell r="AP80">
            <v>0</v>
          </cell>
          <cell r="AQ80">
            <v>0</v>
          </cell>
        </row>
        <row r="81">
          <cell r="D81">
            <v>0.20000000000000284</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20.2</v>
          </cell>
          <cell r="AE81">
            <v>0</v>
          </cell>
          <cell r="AF81">
            <v>20.2</v>
          </cell>
          <cell r="AG81">
            <v>20</v>
          </cell>
          <cell r="AH81">
            <v>20</v>
          </cell>
          <cell r="AI81">
            <v>0</v>
          </cell>
          <cell r="AJ81">
            <v>0</v>
          </cell>
          <cell r="AK81">
            <v>0</v>
          </cell>
          <cell r="AL81">
            <v>0</v>
          </cell>
          <cell r="AM81">
            <v>0</v>
          </cell>
          <cell r="AN81">
            <v>0</v>
          </cell>
          <cell r="AO81">
            <v>0</v>
          </cell>
          <cell r="AP81">
            <v>0</v>
          </cell>
          <cell r="AQ81">
            <v>0</v>
          </cell>
        </row>
        <row r="82">
          <cell r="D82">
            <v>-0.19999999999999929</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12.3</v>
          </cell>
          <cell r="AE82">
            <v>0</v>
          </cell>
          <cell r="AF82">
            <v>12.3</v>
          </cell>
          <cell r="AG82">
            <v>12.5</v>
          </cell>
          <cell r="AH82">
            <v>0</v>
          </cell>
          <cell r="AI82">
            <v>0</v>
          </cell>
          <cell r="AJ82">
            <v>0</v>
          </cell>
          <cell r="AK82">
            <v>0</v>
          </cell>
          <cell r="AL82">
            <v>0</v>
          </cell>
          <cell r="AM82">
            <v>0</v>
          </cell>
          <cell r="AN82">
            <v>0</v>
          </cell>
          <cell r="AO82">
            <v>0</v>
          </cell>
          <cell r="AP82">
            <v>0</v>
          </cell>
          <cell r="AQ82">
            <v>0</v>
          </cell>
        </row>
        <row r="83">
          <cell r="D83">
            <v>0.34999999999999964</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0.55000000000000004</v>
          </cell>
          <cell r="AF83">
            <v>0.55000000000000004</v>
          </cell>
          <cell r="AG83">
            <v>1.82</v>
          </cell>
          <cell r="AH83">
            <v>3</v>
          </cell>
          <cell r="AI83">
            <v>3</v>
          </cell>
          <cell r="AJ83">
            <v>3</v>
          </cell>
          <cell r="AK83">
            <v>2.38</v>
          </cell>
          <cell r="AL83">
            <v>0</v>
          </cell>
          <cell r="AM83">
            <v>0</v>
          </cell>
          <cell r="AN83">
            <v>0</v>
          </cell>
          <cell r="AO83">
            <v>0</v>
          </cell>
          <cell r="AP83">
            <v>0</v>
          </cell>
          <cell r="AQ83">
            <v>0</v>
          </cell>
        </row>
        <row r="84">
          <cell r="D84" t="str">
            <v>ok</v>
          </cell>
          <cell r="AC84">
            <v>0</v>
          </cell>
          <cell r="AD84">
            <v>0</v>
          </cell>
          <cell r="AE84">
            <v>0.72</v>
          </cell>
          <cell r="AF84">
            <v>0.72</v>
          </cell>
          <cell r="AG84">
            <v>4.7</v>
          </cell>
          <cell r="AH84">
            <v>5.6</v>
          </cell>
          <cell r="AI84">
            <v>5.5</v>
          </cell>
        </row>
        <row r="85">
          <cell r="D85">
            <v>0.19999999999999929</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3</v>
          </cell>
          <cell r="AH85">
            <v>5.2</v>
          </cell>
          <cell r="AI85">
            <v>6</v>
          </cell>
          <cell r="AJ85">
            <v>6</v>
          </cell>
          <cell r="AK85">
            <v>5</v>
          </cell>
          <cell r="AL85">
            <v>0</v>
          </cell>
          <cell r="AM85">
            <v>0</v>
          </cell>
          <cell r="AN85">
            <v>0</v>
          </cell>
          <cell r="AO85">
            <v>0</v>
          </cell>
          <cell r="AP85">
            <v>0</v>
          </cell>
          <cell r="AQ85">
            <v>0</v>
          </cell>
        </row>
        <row r="86">
          <cell r="D86">
            <v>0.19999999999999929</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3</v>
          </cell>
          <cell r="AH86">
            <v>3.2</v>
          </cell>
          <cell r="AI86">
            <v>3</v>
          </cell>
          <cell r="AJ86">
            <v>3</v>
          </cell>
          <cell r="AK86">
            <v>3</v>
          </cell>
          <cell r="AL86">
            <v>0</v>
          </cell>
          <cell r="AM86">
            <v>0</v>
          </cell>
          <cell r="AN86">
            <v>0</v>
          </cell>
          <cell r="AO86">
            <v>0</v>
          </cell>
          <cell r="AP86">
            <v>0</v>
          </cell>
          <cell r="AQ86">
            <v>0</v>
          </cell>
        </row>
        <row r="87">
          <cell r="D87" t="str">
            <v>ok</v>
          </cell>
          <cell r="G87">
            <v>0</v>
          </cell>
          <cell r="L87">
            <v>0</v>
          </cell>
          <cell r="Q87">
            <v>0</v>
          </cell>
          <cell r="V87">
            <v>0</v>
          </cell>
          <cell r="W87">
            <v>0</v>
          </cell>
          <cell r="X87">
            <v>0</v>
          </cell>
          <cell r="Y87">
            <v>0</v>
          </cell>
          <cell r="Z87">
            <v>0</v>
          </cell>
          <cell r="AA87">
            <v>0</v>
          </cell>
          <cell r="AB87">
            <v>0</v>
          </cell>
          <cell r="AC87">
            <v>0</v>
          </cell>
          <cell r="AD87">
            <v>0</v>
          </cell>
          <cell r="AE87">
            <v>0</v>
          </cell>
          <cell r="AF87">
            <v>0</v>
          </cell>
          <cell r="AG87">
            <v>3</v>
          </cell>
          <cell r="AH87">
            <v>8</v>
          </cell>
          <cell r="AI87">
            <v>8</v>
          </cell>
          <cell r="AJ87">
            <v>8</v>
          </cell>
          <cell r="AK87">
            <v>8</v>
          </cell>
          <cell r="AL87">
            <v>5</v>
          </cell>
        </row>
        <row r="88">
          <cell r="D88" t="str">
            <v>ok</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3</v>
          </cell>
          <cell r="AH88">
            <v>5</v>
          </cell>
          <cell r="AI88">
            <v>5</v>
          </cell>
          <cell r="AJ88">
            <v>4</v>
          </cell>
          <cell r="AK88">
            <v>4</v>
          </cell>
          <cell r="AL88">
            <v>4</v>
          </cell>
          <cell r="AM88">
            <v>0</v>
          </cell>
          <cell r="AN88">
            <v>0</v>
          </cell>
          <cell r="AO88">
            <v>0</v>
          </cell>
          <cell r="AP88">
            <v>0</v>
          </cell>
          <cell r="AQ88">
            <v>0</v>
          </cell>
        </row>
        <row r="89">
          <cell r="D89" t="str">
            <v>ok</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0.5</v>
          </cell>
          <cell r="AH89">
            <v>1</v>
          </cell>
          <cell r="AI89">
            <v>1.5</v>
          </cell>
          <cell r="AJ89">
            <v>2</v>
          </cell>
          <cell r="AK89">
            <v>1.5</v>
          </cell>
          <cell r="AL89">
            <v>1.1000000000000001</v>
          </cell>
          <cell r="AM89">
            <v>0</v>
          </cell>
          <cell r="AN89">
            <v>0</v>
          </cell>
          <cell r="AO89">
            <v>0</v>
          </cell>
          <cell r="AP89">
            <v>0</v>
          </cell>
          <cell r="AQ89">
            <v>0</v>
          </cell>
        </row>
        <row r="90">
          <cell r="D90" t="str">
            <v>ok</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3</v>
          </cell>
          <cell r="AI90">
            <v>3</v>
          </cell>
          <cell r="AJ90">
            <v>3</v>
          </cell>
          <cell r="AK90">
            <v>3</v>
          </cell>
          <cell r="AL90">
            <v>3</v>
          </cell>
          <cell r="AM90">
            <v>0</v>
          </cell>
          <cell r="AN90">
            <v>0</v>
          </cell>
          <cell r="AO90">
            <v>0</v>
          </cell>
          <cell r="AP90">
            <v>0</v>
          </cell>
          <cell r="AQ90">
            <v>0</v>
          </cell>
        </row>
        <row r="91">
          <cell r="D91" t="str">
            <v>ok</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3</v>
          </cell>
          <cell r="AI91">
            <v>3</v>
          </cell>
          <cell r="AJ91">
            <v>3</v>
          </cell>
          <cell r="AK91">
            <v>3</v>
          </cell>
          <cell r="AL91">
            <v>3</v>
          </cell>
          <cell r="AM91">
            <v>0</v>
          </cell>
          <cell r="AN91">
            <v>0</v>
          </cell>
          <cell r="AO91">
            <v>0</v>
          </cell>
          <cell r="AP91">
            <v>0</v>
          </cell>
          <cell r="AQ91">
            <v>0</v>
          </cell>
        </row>
        <row r="92">
          <cell r="D92" t="str">
            <v>ok</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20</v>
          </cell>
          <cell r="AI92">
            <v>20</v>
          </cell>
          <cell r="AJ92">
            <v>0</v>
          </cell>
          <cell r="AK92">
            <v>0</v>
          </cell>
          <cell r="AL92">
            <v>0</v>
          </cell>
          <cell r="AM92">
            <v>0</v>
          </cell>
          <cell r="AN92">
            <v>0</v>
          </cell>
          <cell r="AO92">
            <v>0</v>
          </cell>
          <cell r="AP92">
            <v>0</v>
          </cell>
          <cell r="AQ92">
            <v>0</v>
          </cell>
        </row>
        <row r="93">
          <cell r="D93" t="str">
            <v>ok</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3</v>
          </cell>
          <cell r="AJ93">
            <v>5</v>
          </cell>
          <cell r="AK93">
            <v>5</v>
          </cell>
          <cell r="AL93">
            <v>5</v>
          </cell>
          <cell r="AM93">
            <v>4</v>
          </cell>
          <cell r="AN93">
            <v>3</v>
          </cell>
          <cell r="AO93">
            <v>0</v>
          </cell>
          <cell r="AP93">
            <v>0</v>
          </cell>
          <cell r="AQ93">
            <v>0</v>
          </cell>
        </row>
        <row r="94">
          <cell r="D94" t="str">
            <v>ok</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2</v>
          </cell>
          <cell r="AJ94">
            <v>2</v>
          </cell>
          <cell r="AK94">
            <v>2</v>
          </cell>
          <cell r="AL94">
            <v>2</v>
          </cell>
          <cell r="AM94">
            <v>2</v>
          </cell>
          <cell r="AN94">
            <v>0</v>
          </cell>
          <cell r="AO94">
            <v>0</v>
          </cell>
          <cell r="AP94">
            <v>0</v>
          </cell>
          <cell r="AQ94">
            <v>0</v>
          </cell>
        </row>
        <row r="95">
          <cell r="D95" t="str">
            <v>ok</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1.5</v>
          </cell>
          <cell r="AJ95">
            <v>2</v>
          </cell>
          <cell r="AK95">
            <v>2</v>
          </cell>
          <cell r="AL95">
            <v>1.5</v>
          </cell>
          <cell r="AM95">
            <v>1.5</v>
          </cell>
          <cell r="AN95">
            <v>1.5</v>
          </cell>
          <cell r="AO95">
            <v>0</v>
          </cell>
          <cell r="AP95">
            <v>0</v>
          </cell>
          <cell r="AQ95">
            <v>0</v>
          </cell>
        </row>
        <row r="96">
          <cell r="D96" t="str">
            <v>ok</v>
          </cell>
          <cell r="G96">
            <v>0</v>
          </cell>
          <cell r="L96">
            <v>0</v>
          </cell>
          <cell r="Q96">
            <v>0</v>
          </cell>
          <cell r="V96">
            <v>0</v>
          </cell>
          <cell r="W96">
            <v>0</v>
          </cell>
          <cell r="X96">
            <v>0</v>
          </cell>
          <cell r="Y96">
            <v>0</v>
          </cell>
          <cell r="Z96">
            <v>0</v>
          </cell>
          <cell r="AA96">
            <v>0</v>
          </cell>
          <cell r="AB96">
            <v>0</v>
          </cell>
          <cell r="AC96">
            <v>0</v>
          </cell>
          <cell r="AD96">
            <v>0</v>
          </cell>
          <cell r="AE96">
            <v>0</v>
          </cell>
          <cell r="AF96">
            <v>0</v>
          </cell>
          <cell r="AG96">
            <v>0</v>
          </cell>
          <cell r="AH96">
            <v>0</v>
          </cell>
          <cell r="AI96">
            <v>2.5</v>
          </cell>
          <cell r="AJ96">
            <v>2.5</v>
          </cell>
          <cell r="AK96">
            <v>2.5</v>
          </cell>
          <cell r="AL96">
            <v>2.5</v>
          </cell>
          <cell r="AM96">
            <v>2.5</v>
          </cell>
          <cell r="AN96">
            <v>2.5</v>
          </cell>
        </row>
        <row r="97">
          <cell r="D97" t="str">
            <v>ok</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3</v>
          </cell>
          <cell r="AK97">
            <v>3</v>
          </cell>
          <cell r="AL97">
            <v>2</v>
          </cell>
          <cell r="AM97">
            <v>2</v>
          </cell>
          <cell r="AN97">
            <v>0</v>
          </cell>
          <cell r="AO97">
            <v>0</v>
          </cell>
          <cell r="AP97">
            <v>0</v>
          </cell>
          <cell r="AQ97">
            <v>0</v>
          </cell>
        </row>
        <row r="98">
          <cell r="D98" t="str">
            <v>ok</v>
          </cell>
          <cell r="G98">
            <v>0</v>
          </cell>
          <cell r="L98">
            <v>0</v>
          </cell>
          <cell r="Q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3</v>
          </cell>
          <cell r="AK98">
            <v>4</v>
          </cell>
          <cell r="AL98">
            <v>4</v>
          </cell>
          <cell r="AM98">
            <v>3</v>
          </cell>
          <cell r="AN98">
            <v>3</v>
          </cell>
          <cell r="AO98">
            <v>3</v>
          </cell>
        </row>
        <row r="99">
          <cell r="D99" t="str">
            <v>ok</v>
          </cell>
          <cell r="G99">
            <v>0</v>
          </cell>
          <cell r="L99">
            <v>0</v>
          </cell>
          <cell r="Q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1.5</v>
          </cell>
          <cell r="AK99">
            <v>2</v>
          </cell>
          <cell r="AL99">
            <v>2</v>
          </cell>
          <cell r="AM99">
            <v>2</v>
          </cell>
          <cell r="AN99">
            <v>1.5</v>
          </cell>
          <cell r="AO99">
            <v>1</v>
          </cell>
        </row>
        <row r="100">
          <cell r="D100" t="str">
            <v>ok</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2</v>
          </cell>
          <cell r="AL100">
            <v>3</v>
          </cell>
          <cell r="AM100">
            <v>4</v>
          </cell>
          <cell r="AN100">
            <v>4</v>
          </cell>
          <cell r="AO100">
            <v>4</v>
          </cell>
          <cell r="AP100">
            <v>3</v>
          </cell>
          <cell r="AQ100">
            <v>0</v>
          </cell>
        </row>
        <row r="101">
          <cell r="D101" t="str">
            <v>ok</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2</v>
          </cell>
          <cell r="AL101">
            <v>3</v>
          </cell>
          <cell r="AM101">
            <v>4</v>
          </cell>
          <cell r="AN101">
            <v>4</v>
          </cell>
          <cell r="AO101">
            <v>4</v>
          </cell>
          <cell r="AP101">
            <v>3</v>
          </cell>
          <cell r="AQ101">
            <v>0</v>
          </cell>
        </row>
        <row r="102">
          <cell r="D102" t="str">
            <v>ok</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5</v>
          </cell>
          <cell r="AM102">
            <v>5</v>
          </cell>
          <cell r="AN102">
            <v>5</v>
          </cell>
          <cell r="AO102">
            <v>5</v>
          </cell>
          <cell r="AP102">
            <v>5</v>
          </cell>
          <cell r="AQ102">
            <v>5</v>
          </cell>
        </row>
        <row r="104">
          <cell r="D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row>
        <row r="105">
          <cell r="D105" t="str">
            <v>ok</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t="str">
            <v>ok</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row>
        <row r="107">
          <cell r="D107" t="str">
            <v>ok</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row>
        <row r="109">
          <cell r="D109">
            <v>864.55000000000007</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1.1239999999999999</v>
          </cell>
          <cell r="AL109">
            <v>4.2359999999999998</v>
          </cell>
          <cell r="AM109">
            <v>7.8680000000000003</v>
          </cell>
          <cell r="AN109">
            <v>14.836</v>
          </cell>
          <cell r="AO109">
            <v>15.882000000000001</v>
          </cell>
          <cell r="AP109">
            <v>20.478000000000002</v>
          </cell>
          <cell r="AQ109">
            <v>24.982000000000003</v>
          </cell>
        </row>
        <row r="110">
          <cell r="D110">
            <v>864.55000000000007</v>
          </cell>
          <cell r="G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1.1239999999999999</v>
          </cell>
          <cell r="AL110">
            <v>4.2359999999999998</v>
          </cell>
          <cell r="AM110">
            <v>7.8680000000000003</v>
          </cell>
          <cell r="AN110">
            <v>14.836</v>
          </cell>
          <cell r="AO110">
            <v>15.882000000000001</v>
          </cell>
          <cell r="AP110">
            <v>20.478000000000002</v>
          </cell>
          <cell r="AQ110">
            <v>24.982000000000003</v>
          </cell>
        </row>
        <row r="111">
          <cell r="D111" t="str">
            <v>ok</v>
          </cell>
          <cell r="AK111">
            <v>0.40399999999999997</v>
          </cell>
          <cell r="AL111">
            <v>0.40399999999999997</v>
          </cell>
          <cell r="AM111">
            <v>0.40399999999999997</v>
          </cell>
          <cell r="AN111">
            <v>0.40399999999999997</v>
          </cell>
          <cell r="AO111">
            <v>0.40399999999999997</v>
          </cell>
          <cell r="AP111">
            <v>0.40399999999999997</v>
          </cell>
          <cell r="AQ111">
            <v>0.40399999999999997</v>
          </cell>
        </row>
        <row r="112">
          <cell r="D112" t="str">
            <v>ok</v>
          </cell>
          <cell r="AK112">
            <v>0.72</v>
          </cell>
          <cell r="AL112">
            <v>0.72</v>
          </cell>
          <cell r="AM112">
            <v>0.72</v>
          </cell>
          <cell r="AN112">
            <v>0.72</v>
          </cell>
          <cell r="AO112">
            <v>0.72</v>
          </cell>
          <cell r="AP112">
            <v>0.72</v>
          </cell>
          <cell r="AQ112">
            <v>0.72</v>
          </cell>
        </row>
        <row r="113">
          <cell r="D113" t="str">
            <v>ok</v>
          </cell>
          <cell r="AL113">
            <v>3.1120000000000001</v>
          </cell>
          <cell r="AM113">
            <v>3.1120000000000001</v>
          </cell>
          <cell r="AN113">
            <v>3.1120000000000001</v>
          </cell>
          <cell r="AO113">
            <v>3.1120000000000001</v>
          </cell>
          <cell r="AP113">
            <v>3.1120000000000001</v>
          </cell>
          <cell r="AQ113">
            <v>3.1120000000000001</v>
          </cell>
        </row>
        <row r="114">
          <cell r="D114" t="str">
            <v>ok</v>
          </cell>
          <cell r="AM114">
            <v>0.56000000000000005</v>
          </cell>
          <cell r="AN114">
            <v>0.56000000000000005</v>
          </cell>
          <cell r="AO114">
            <v>0.56000000000000005</v>
          </cell>
          <cell r="AP114">
            <v>0.56000000000000005</v>
          </cell>
          <cell r="AQ114">
            <v>0.56000000000000005</v>
          </cell>
        </row>
        <row r="115">
          <cell r="D115" t="str">
            <v>ok</v>
          </cell>
          <cell r="AM115">
            <v>0.192</v>
          </cell>
          <cell r="AN115">
            <v>0.192</v>
          </cell>
          <cell r="AO115">
            <v>0.192</v>
          </cell>
          <cell r="AP115">
            <v>0.192</v>
          </cell>
          <cell r="AQ115">
            <v>0.192</v>
          </cell>
        </row>
        <row r="116">
          <cell r="D116" t="str">
            <v>ok</v>
          </cell>
          <cell r="AM116">
            <v>2.4</v>
          </cell>
          <cell r="AN116">
            <v>2.4</v>
          </cell>
          <cell r="AO116">
            <v>2.4</v>
          </cell>
          <cell r="AP116">
            <v>2.4</v>
          </cell>
          <cell r="AQ116">
            <v>2.4</v>
          </cell>
        </row>
        <row r="117">
          <cell r="D117" t="str">
            <v>ok</v>
          </cell>
          <cell r="AM117">
            <v>0.48</v>
          </cell>
          <cell r="AN117">
            <v>0.48</v>
          </cell>
          <cell r="AO117">
            <v>0.48</v>
          </cell>
          <cell r="AP117">
            <v>0.48</v>
          </cell>
          <cell r="AQ117">
            <v>0.48</v>
          </cell>
        </row>
        <row r="118">
          <cell r="D118" t="str">
            <v>ok</v>
          </cell>
          <cell r="AN118">
            <v>5.2000000000000005E-2</v>
          </cell>
          <cell r="AO118">
            <v>5.2000000000000005E-2</v>
          </cell>
          <cell r="AP118">
            <v>5.2000000000000005E-2</v>
          </cell>
          <cell r="AQ118">
            <v>5.2000000000000005E-2</v>
          </cell>
        </row>
        <row r="119">
          <cell r="D119" t="str">
            <v>ok</v>
          </cell>
          <cell r="AN119">
            <v>0.8</v>
          </cell>
          <cell r="AO119">
            <v>0.8</v>
          </cell>
          <cell r="AP119">
            <v>0.8</v>
          </cell>
          <cell r="AQ119">
            <v>0.8</v>
          </cell>
        </row>
        <row r="120">
          <cell r="D120" t="str">
            <v>ok</v>
          </cell>
          <cell r="AN120">
            <v>2.0920000000000001</v>
          </cell>
          <cell r="AO120">
            <v>2.0920000000000001</v>
          </cell>
          <cell r="AP120">
            <v>2.0920000000000001</v>
          </cell>
          <cell r="AQ120">
            <v>2.0920000000000001</v>
          </cell>
        </row>
        <row r="121">
          <cell r="D121" t="str">
            <v>ok</v>
          </cell>
          <cell r="AN121">
            <v>0.58799999999999997</v>
          </cell>
          <cell r="AO121">
            <v>0.58799999999999997</v>
          </cell>
          <cell r="AP121">
            <v>0.58799999999999997</v>
          </cell>
          <cell r="AQ121">
            <v>0.58799999999999997</v>
          </cell>
        </row>
        <row r="122">
          <cell r="D122" t="str">
            <v>ok</v>
          </cell>
          <cell r="AN122">
            <v>0.83599999999999997</v>
          </cell>
          <cell r="AO122">
            <v>0.83599999999999997</v>
          </cell>
          <cell r="AP122">
            <v>0.83599999999999997</v>
          </cell>
          <cell r="AQ122">
            <v>0.83599999999999997</v>
          </cell>
        </row>
        <row r="123">
          <cell r="D123" t="str">
            <v>ok</v>
          </cell>
          <cell r="AN123">
            <v>2.4</v>
          </cell>
          <cell r="AO123">
            <v>2.4</v>
          </cell>
          <cell r="AP123">
            <v>2.4</v>
          </cell>
          <cell r="AQ123">
            <v>2.4</v>
          </cell>
        </row>
        <row r="124">
          <cell r="D124" t="str">
            <v>ok</v>
          </cell>
          <cell r="AN124">
            <v>0.2</v>
          </cell>
          <cell r="AO124">
            <v>0.2</v>
          </cell>
          <cell r="AP124">
            <v>0.2</v>
          </cell>
          <cell r="AQ124">
            <v>0.2</v>
          </cell>
        </row>
        <row r="125">
          <cell r="D125" t="str">
            <v>ok</v>
          </cell>
          <cell r="AO125">
            <v>0.17600000000000002</v>
          </cell>
          <cell r="AP125">
            <v>0.17600000000000002</v>
          </cell>
          <cell r="AQ125">
            <v>0.17600000000000002</v>
          </cell>
        </row>
        <row r="126">
          <cell r="D126" t="str">
            <v>ok</v>
          </cell>
          <cell r="AO126">
            <v>0.17800000000000002</v>
          </cell>
          <cell r="AP126">
            <v>0.17800000000000002</v>
          </cell>
          <cell r="AQ126">
            <v>0.17800000000000002</v>
          </cell>
        </row>
        <row r="127">
          <cell r="D127" t="str">
            <v>ok</v>
          </cell>
          <cell r="AO127">
            <v>0.6</v>
          </cell>
          <cell r="AP127">
            <v>0.6</v>
          </cell>
          <cell r="AQ127">
            <v>0.6</v>
          </cell>
        </row>
        <row r="128">
          <cell r="D128" t="str">
            <v>ok</v>
          </cell>
          <cell r="AO128">
            <v>9.1999999999999998E-2</v>
          </cell>
          <cell r="AP128">
            <v>9.1999999999999998E-2</v>
          </cell>
          <cell r="AQ128">
            <v>9.1999999999999998E-2</v>
          </cell>
        </row>
        <row r="129">
          <cell r="D129" t="str">
            <v>ok</v>
          </cell>
          <cell r="AP129">
            <v>2.4</v>
          </cell>
          <cell r="AQ129">
            <v>2.4</v>
          </cell>
        </row>
        <row r="130">
          <cell r="D130" t="str">
            <v>ok</v>
          </cell>
          <cell r="AP130">
            <v>1</v>
          </cell>
          <cell r="AQ130">
            <v>1</v>
          </cell>
        </row>
        <row r="131">
          <cell r="D131" t="str">
            <v>ok</v>
          </cell>
          <cell r="AP131">
            <v>0.53600000000000003</v>
          </cell>
          <cell r="AQ131">
            <v>0.53600000000000003</v>
          </cell>
        </row>
        <row r="132">
          <cell r="D132" t="str">
            <v>ok</v>
          </cell>
          <cell r="AP132">
            <v>0.66</v>
          </cell>
          <cell r="AQ132">
            <v>0.66</v>
          </cell>
        </row>
        <row r="133">
          <cell r="D133" t="str">
            <v>ok</v>
          </cell>
          <cell r="AP133" t="str">
            <v/>
          </cell>
          <cell r="AQ133">
            <v>1</v>
          </cell>
        </row>
        <row r="134">
          <cell r="D134" t="str">
            <v>ok</v>
          </cell>
          <cell r="AP134" t="str">
            <v/>
          </cell>
          <cell r="AQ134">
            <v>0.6</v>
          </cell>
        </row>
        <row r="135">
          <cell r="D135" t="str">
            <v>ok</v>
          </cell>
          <cell r="AQ135">
            <v>1.6</v>
          </cell>
        </row>
        <row r="136">
          <cell r="D136" t="str">
            <v>ok</v>
          </cell>
          <cell r="AQ136">
            <v>1</v>
          </cell>
        </row>
        <row r="137">
          <cell r="D137" t="str">
            <v>ok</v>
          </cell>
          <cell r="AQ137">
            <v>0.30399999999999999</v>
          </cell>
        </row>
        <row r="138">
          <cell r="D138" t="str">
            <v>ok</v>
          </cell>
          <cell r="AQ138" t="str">
            <v/>
          </cell>
        </row>
        <row r="139">
          <cell r="D139" t="str">
            <v>ok</v>
          </cell>
        </row>
        <row r="140">
          <cell r="D140" t="str">
            <v>ok</v>
          </cell>
        </row>
        <row r="141">
          <cell r="D141" t="str">
            <v>ok</v>
          </cell>
        </row>
        <row r="142">
          <cell r="D142" t="str">
            <v>ok</v>
          </cell>
        </row>
        <row r="143">
          <cell r="D143" t="str">
            <v>ok</v>
          </cell>
        </row>
        <row r="144">
          <cell r="D144" t="str">
            <v>ok</v>
          </cell>
        </row>
        <row r="145">
          <cell r="D145" t="str">
            <v>ok</v>
          </cell>
          <cell r="AQ145" t="str">
            <v/>
          </cell>
        </row>
        <row r="146">
          <cell r="D146" t="str">
            <v>ok</v>
          </cell>
        </row>
        <row r="147">
          <cell r="D147" t="str">
            <v>ok</v>
          </cell>
        </row>
        <row r="148">
          <cell r="D148" t="str">
            <v>ok</v>
          </cell>
        </row>
        <row r="149">
          <cell r="D149" t="str">
            <v>ok</v>
          </cell>
        </row>
        <row r="150">
          <cell r="D150" t="str">
            <v>ok</v>
          </cell>
        </row>
        <row r="152">
          <cell r="D152">
            <v>0</v>
          </cell>
          <cell r="AJ152">
            <v>0</v>
          </cell>
          <cell r="AK152">
            <v>0</v>
          </cell>
          <cell r="AL152">
            <v>0</v>
          </cell>
          <cell r="AM152">
            <v>0</v>
          </cell>
          <cell r="AN152">
            <v>0</v>
          </cell>
          <cell r="AO152">
            <v>0</v>
          </cell>
          <cell r="AP152">
            <v>0</v>
          </cell>
          <cell r="AQ152">
            <v>0</v>
          </cell>
        </row>
        <row r="153">
          <cell r="D153" t="str">
            <v>ok</v>
          </cell>
          <cell r="AN153">
            <v>0</v>
          </cell>
          <cell r="AO153">
            <v>0</v>
          </cell>
          <cell r="AP153">
            <v>0</v>
          </cell>
          <cell r="AQ153">
            <v>0</v>
          </cell>
        </row>
        <row r="154">
          <cell r="D154" t="str">
            <v>ok</v>
          </cell>
          <cell r="AO154">
            <v>0</v>
          </cell>
          <cell r="AP154">
            <v>0</v>
          </cell>
          <cell r="AQ154">
            <v>0</v>
          </cell>
        </row>
        <row r="155">
          <cell r="D155" t="str">
            <v>ok</v>
          </cell>
          <cell r="AP155">
            <v>0</v>
          </cell>
          <cell r="AQ155">
            <v>0</v>
          </cell>
        </row>
        <row r="157">
          <cell r="G157">
            <v>0.97</v>
          </cell>
          <cell r="H157">
            <v>1.67</v>
          </cell>
          <cell r="I157">
            <v>32.78</v>
          </cell>
          <cell r="J157">
            <v>44.29</v>
          </cell>
          <cell r="K157">
            <v>85.960000000000008</v>
          </cell>
          <cell r="L157">
            <v>85.960000000000008</v>
          </cell>
          <cell r="M157">
            <v>89.97</v>
          </cell>
          <cell r="N157">
            <v>123.62</v>
          </cell>
          <cell r="O157">
            <v>127.87</v>
          </cell>
          <cell r="P157">
            <v>162.73999999999998</v>
          </cell>
          <cell r="Q157">
            <v>162.73999999999998</v>
          </cell>
          <cell r="R157">
            <v>167.07</v>
          </cell>
          <cell r="S157">
            <v>169.68</v>
          </cell>
          <cell r="T157">
            <v>182.44</v>
          </cell>
          <cell r="U157">
            <v>226.95</v>
          </cell>
          <cell r="V157">
            <v>226.95</v>
          </cell>
          <cell r="W157">
            <v>235.14</v>
          </cell>
          <cell r="X157">
            <v>244.92000000000004</v>
          </cell>
          <cell r="Y157">
            <v>254.36999999999998</v>
          </cell>
          <cell r="Z157">
            <v>300.50000000000006</v>
          </cell>
          <cell r="AA157">
            <v>300.50000000000006</v>
          </cell>
          <cell r="AB157">
            <v>308.48</v>
          </cell>
          <cell r="AC157">
            <v>314.596</v>
          </cell>
          <cell r="AD157">
            <v>353.25600000000003</v>
          </cell>
          <cell r="AE157">
            <v>358.81600000000003</v>
          </cell>
          <cell r="AF157">
            <v>358.81600000000003</v>
          </cell>
          <cell r="AG157">
            <v>432.88200000000001</v>
          </cell>
          <cell r="AH157">
            <v>530.97699999999986</v>
          </cell>
          <cell r="AI157">
            <v>615.58699999999999</v>
          </cell>
          <cell r="AJ157">
            <v>676.91700000000003</v>
          </cell>
          <cell r="AK157">
            <v>730.97299999999996</v>
          </cell>
          <cell r="AL157">
            <v>772.83699999999999</v>
          </cell>
          <cell r="AM157">
            <v>794.96900000000005</v>
          </cell>
          <cell r="AN157">
            <v>804.63300000000004</v>
          </cell>
          <cell r="AO157">
            <v>805.75099999999986</v>
          </cell>
          <cell r="AP157">
            <v>796.27300000000002</v>
          </cell>
          <cell r="AQ157">
            <v>776.29100000000017</v>
          </cell>
        </row>
        <row r="158">
          <cell r="G158">
            <v>0.97</v>
          </cell>
          <cell r="H158">
            <v>1.67</v>
          </cell>
          <cell r="I158">
            <v>32.78</v>
          </cell>
          <cell r="J158">
            <v>44.29</v>
          </cell>
          <cell r="K158">
            <v>85.960000000000008</v>
          </cell>
          <cell r="L158">
            <v>85.960000000000008</v>
          </cell>
          <cell r="M158">
            <v>89.97</v>
          </cell>
          <cell r="N158">
            <v>123.62</v>
          </cell>
          <cell r="O158">
            <v>127.87</v>
          </cell>
          <cell r="P158">
            <v>162.73999999999998</v>
          </cell>
          <cell r="Q158">
            <v>162.73999999999998</v>
          </cell>
          <cell r="R158">
            <v>167.07</v>
          </cell>
          <cell r="S158">
            <v>169.68</v>
          </cell>
          <cell r="T158">
            <v>182.44</v>
          </cell>
          <cell r="U158">
            <v>226.95</v>
          </cell>
          <cell r="V158">
            <v>226.95</v>
          </cell>
          <cell r="W158">
            <v>235.14</v>
          </cell>
          <cell r="X158">
            <v>244.92000000000004</v>
          </cell>
          <cell r="Y158">
            <v>254.36999999999998</v>
          </cell>
          <cell r="Z158">
            <v>300.50000000000006</v>
          </cell>
          <cell r="AA158">
            <v>300.50000000000006</v>
          </cell>
          <cell r="AB158">
            <v>308.48</v>
          </cell>
          <cell r="AC158">
            <v>314.596</v>
          </cell>
          <cell r="AD158">
            <v>353.25600000000003</v>
          </cell>
          <cell r="AE158">
            <v>358.81600000000003</v>
          </cell>
          <cell r="AF158">
            <v>358.81600000000003</v>
          </cell>
          <cell r="AG158">
            <v>432.88200000000001</v>
          </cell>
          <cell r="AH158">
            <v>530.97699999999986</v>
          </cell>
          <cell r="AI158">
            <v>615.58699999999999</v>
          </cell>
          <cell r="AJ158">
            <v>676.91700000000003</v>
          </cell>
          <cell r="AK158">
            <v>730.97299999999996</v>
          </cell>
          <cell r="AL158">
            <v>772.83699999999999</v>
          </cell>
          <cell r="AM158">
            <v>794.96900000000005</v>
          </cell>
          <cell r="AN158">
            <v>804.63300000000004</v>
          </cell>
          <cell r="AO158">
            <v>805.75099999999986</v>
          </cell>
          <cell r="AP158">
            <v>796.27300000000002</v>
          </cell>
          <cell r="AQ158">
            <v>776.29100000000017</v>
          </cell>
        </row>
        <row r="159">
          <cell r="G159">
            <v>0.97</v>
          </cell>
          <cell r="H159">
            <v>1.17</v>
          </cell>
          <cell r="I159">
            <v>2.61</v>
          </cell>
          <cell r="J159">
            <v>4.1099999999999994</v>
          </cell>
          <cell r="K159">
            <v>5.31</v>
          </cell>
          <cell r="L159">
            <v>5.31</v>
          </cell>
          <cell r="M159">
            <v>6.06</v>
          </cell>
          <cell r="N159">
            <v>6.8599999999999994</v>
          </cell>
          <cell r="O159">
            <v>7.8599999999999994</v>
          </cell>
          <cell r="P159">
            <v>8.8699999999999992</v>
          </cell>
          <cell r="Q159">
            <v>8.8699999999999992</v>
          </cell>
          <cell r="R159">
            <v>9.4499999999999993</v>
          </cell>
          <cell r="S159">
            <v>10.09</v>
          </cell>
          <cell r="T159">
            <v>10.4</v>
          </cell>
          <cell r="U159">
            <v>10.620000000000001</v>
          </cell>
          <cell r="V159">
            <v>10.620000000000001</v>
          </cell>
          <cell r="W159">
            <v>10.700000000000001</v>
          </cell>
          <cell r="X159">
            <v>10.700000000000001</v>
          </cell>
          <cell r="Y159">
            <v>10.700000000000001</v>
          </cell>
          <cell r="Z159">
            <v>10.700000000000001</v>
          </cell>
          <cell r="AA159">
            <v>10.700000000000001</v>
          </cell>
          <cell r="AB159">
            <v>10.700000000000001</v>
          </cell>
          <cell r="AC159">
            <v>10.700000000000001</v>
          </cell>
          <cell r="AD159">
            <v>10.700000000000001</v>
          </cell>
          <cell r="AE159">
            <v>10.700000000000001</v>
          </cell>
          <cell r="AF159">
            <v>10.700000000000001</v>
          </cell>
          <cell r="AG159">
            <v>10.700000000000001</v>
          </cell>
          <cell r="AH159">
            <v>10.700000000000001</v>
          </cell>
          <cell r="AI159">
            <v>10.700000000000001</v>
          </cell>
          <cell r="AJ159">
            <v>10.700000000000001</v>
          </cell>
          <cell r="AK159">
            <v>10.296000000000001</v>
          </cell>
          <cell r="AL159">
            <v>9.8920000000000012</v>
          </cell>
          <cell r="AM159">
            <v>9.4880000000000013</v>
          </cell>
          <cell r="AN159">
            <v>9.0840000000000014</v>
          </cell>
          <cell r="AO159">
            <v>8.6800000000000015</v>
          </cell>
          <cell r="AP159">
            <v>8.2760000000000016</v>
          </cell>
          <cell r="AQ159">
            <v>7.8720000000000017</v>
          </cell>
        </row>
        <row r="160">
          <cell r="G160">
            <v>0</v>
          </cell>
          <cell r="H160">
            <v>0.5</v>
          </cell>
          <cell r="I160">
            <v>1.5</v>
          </cell>
          <cell r="J160">
            <v>4.1099999999999994</v>
          </cell>
          <cell r="K160">
            <v>5.31</v>
          </cell>
          <cell r="L160">
            <v>5.31</v>
          </cell>
          <cell r="M160">
            <v>6.51</v>
          </cell>
          <cell r="N160">
            <v>8.11</v>
          </cell>
          <cell r="O160">
            <v>10.11</v>
          </cell>
          <cell r="P160">
            <v>12.11</v>
          </cell>
          <cell r="Q160">
            <v>12.11</v>
          </cell>
          <cell r="R160">
            <v>14.739999999999998</v>
          </cell>
          <cell r="S160">
            <v>15.209999999999999</v>
          </cell>
          <cell r="T160">
            <v>15.67</v>
          </cell>
          <cell r="U160">
            <v>15.76</v>
          </cell>
          <cell r="V160">
            <v>15.76</v>
          </cell>
          <cell r="W160">
            <v>15.85</v>
          </cell>
          <cell r="X160">
            <v>16.39</v>
          </cell>
          <cell r="Y160">
            <v>16.39</v>
          </cell>
          <cell r="Z160">
            <v>16.39</v>
          </cell>
          <cell r="AA160">
            <v>16.39</v>
          </cell>
          <cell r="AB160">
            <v>16.95</v>
          </cell>
          <cell r="AC160">
            <v>17.279999999999998</v>
          </cell>
          <cell r="AD160">
            <v>17.79</v>
          </cell>
          <cell r="AE160">
            <v>17.84</v>
          </cell>
          <cell r="AF160">
            <v>17.84</v>
          </cell>
          <cell r="AG160">
            <v>18.103000000000002</v>
          </cell>
          <cell r="AH160">
            <v>18.103000000000002</v>
          </cell>
          <cell r="AI160">
            <v>18.103000000000002</v>
          </cell>
          <cell r="AJ160">
            <v>18.103000000000002</v>
          </cell>
          <cell r="AK160">
            <v>17.383000000000003</v>
          </cell>
          <cell r="AL160">
            <v>16.663000000000004</v>
          </cell>
          <cell r="AM160">
            <v>15.943000000000003</v>
          </cell>
          <cell r="AN160">
            <v>15.223000000000003</v>
          </cell>
          <cell r="AO160">
            <v>14.503000000000002</v>
          </cell>
          <cell r="AP160">
            <v>13.783000000000001</v>
          </cell>
          <cell r="AQ160">
            <v>13.063000000000001</v>
          </cell>
        </row>
        <row r="161">
          <cell r="G161">
            <v>0</v>
          </cell>
          <cell r="H161">
            <v>0</v>
          </cell>
          <cell r="I161">
            <v>28.67</v>
          </cell>
          <cell r="J161">
            <v>36.07</v>
          </cell>
          <cell r="K161">
            <v>75.34</v>
          </cell>
          <cell r="L161">
            <v>75.34</v>
          </cell>
          <cell r="M161">
            <v>77.400000000000006</v>
          </cell>
          <cell r="N161">
            <v>77.400000000000006</v>
          </cell>
          <cell r="O161">
            <v>77.400000000000006</v>
          </cell>
          <cell r="P161">
            <v>77.400000000000006</v>
          </cell>
          <cell r="Q161">
            <v>77.400000000000006</v>
          </cell>
          <cell r="R161">
            <v>77.400000000000006</v>
          </cell>
          <cell r="S161">
            <v>77.400000000000006</v>
          </cell>
          <cell r="T161">
            <v>77.400000000000006</v>
          </cell>
          <cell r="U161">
            <v>77.400000000000006</v>
          </cell>
          <cell r="V161">
            <v>77.400000000000006</v>
          </cell>
          <cell r="W161">
            <v>77.400000000000006</v>
          </cell>
          <cell r="X161">
            <v>77.400000000000006</v>
          </cell>
          <cell r="Y161">
            <v>77.400000000000006</v>
          </cell>
          <cell r="Z161">
            <v>77.400000000000006</v>
          </cell>
          <cell r="AA161">
            <v>77.400000000000006</v>
          </cell>
          <cell r="AB161">
            <v>77.400000000000006</v>
          </cell>
          <cell r="AC161">
            <v>77.400000000000006</v>
          </cell>
          <cell r="AD161">
            <v>77.400000000000006</v>
          </cell>
          <cell r="AE161">
            <v>77.440000000000012</v>
          </cell>
          <cell r="AF161">
            <v>77.440000000000012</v>
          </cell>
          <cell r="AG161">
            <v>77.440000000000012</v>
          </cell>
          <cell r="AH161">
            <v>77.440000000000012</v>
          </cell>
          <cell r="AI161">
            <v>77.440000000000012</v>
          </cell>
          <cell r="AJ161">
            <v>77.440000000000012</v>
          </cell>
          <cell r="AK161">
            <v>77.440000000000012</v>
          </cell>
          <cell r="AL161">
            <v>74.328000000000017</v>
          </cell>
          <cell r="AM161">
            <v>71.216000000000022</v>
          </cell>
          <cell r="AN161">
            <v>68.104000000000028</v>
          </cell>
          <cell r="AO161">
            <v>64.992000000000033</v>
          </cell>
          <cell r="AP161">
            <v>61.880000000000031</v>
          </cell>
          <cell r="AQ161">
            <v>58.768000000000029</v>
          </cell>
        </row>
        <row r="162">
          <cell r="G162">
            <v>0</v>
          </cell>
          <cell r="H162">
            <v>0</v>
          </cell>
          <cell r="I162">
            <v>0</v>
          </cell>
          <cell r="J162">
            <v>0</v>
          </cell>
          <cell r="K162">
            <v>0</v>
          </cell>
          <cell r="L162">
            <v>0</v>
          </cell>
          <cell r="M162">
            <v>0</v>
          </cell>
          <cell r="N162">
            <v>0</v>
          </cell>
          <cell r="O162">
            <v>0</v>
          </cell>
          <cell r="P162">
            <v>0.56999999999999995</v>
          </cell>
          <cell r="Q162">
            <v>0.56999999999999995</v>
          </cell>
          <cell r="R162">
            <v>0.56999999999999995</v>
          </cell>
          <cell r="S162">
            <v>1</v>
          </cell>
          <cell r="T162">
            <v>1.34</v>
          </cell>
          <cell r="U162">
            <v>1.9300000000000002</v>
          </cell>
          <cell r="V162">
            <v>1.9300000000000002</v>
          </cell>
          <cell r="W162">
            <v>2.21</v>
          </cell>
          <cell r="X162">
            <v>2.4699999999999998</v>
          </cell>
          <cell r="Y162">
            <v>2.76</v>
          </cell>
          <cell r="Z162">
            <v>3.1399999999999997</v>
          </cell>
          <cell r="AA162">
            <v>3.1399999999999997</v>
          </cell>
          <cell r="AB162">
            <v>3.7399999999999998</v>
          </cell>
          <cell r="AC162">
            <v>4.74</v>
          </cell>
          <cell r="AD162">
            <v>4.99</v>
          </cell>
          <cell r="AE162">
            <v>5.75</v>
          </cell>
          <cell r="AF162">
            <v>5.75</v>
          </cell>
          <cell r="AG162">
            <v>8.4499999999999993</v>
          </cell>
          <cell r="AH162">
            <v>11.149999999999999</v>
          </cell>
          <cell r="AI162">
            <v>13.649999999999999</v>
          </cell>
          <cell r="AJ162">
            <v>13.649999999999999</v>
          </cell>
          <cell r="AK162">
            <v>13.649999999999999</v>
          </cell>
          <cell r="AL162">
            <v>13.649999999999999</v>
          </cell>
          <cell r="AM162">
            <v>13.089999999999998</v>
          </cell>
          <cell r="AN162">
            <v>12.529999999999998</v>
          </cell>
          <cell r="AO162">
            <v>11.969999999999997</v>
          </cell>
          <cell r="AP162">
            <v>11.409999999999997</v>
          </cell>
          <cell r="AQ162">
            <v>10.849999999999996</v>
          </cell>
        </row>
        <row r="163">
          <cell r="G163">
            <v>0</v>
          </cell>
          <cell r="H163">
            <v>0</v>
          </cell>
          <cell r="I163">
            <v>0</v>
          </cell>
          <cell r="J163">
            <v>0</v>
          </cell>
          <cell r="K163">
            <v>0</v>
          </cell>
          <cell r="L163">
            <v>0</v>
          </cell>
          <cell r="M163">
            <v>0</v>
          </cell>
          <cell r="N163">
            <v>0</v>
          </cell>
          <cell r="O163">
            <v>0</v>
          </cell>
          <cell r="P163">
            <v>0.59</v>
          </cell>
          <cell r="Q163">
            <v>0.59</v>
          </cell>
          <cell r="R163">
            <v>0.71</v>
          </cell>
          <cell r="S163">
            <v>1.0899999999999999</v>
          </cell>
          <cell r="T163">
            <v>1.5699999999999998</v>
          </cell>
          <cell r="U163">
            <v>2.02</v>
          </cell>
          <cell r="V163">
            <v>2.02</v>
          </cell>
          <cell r="W163">
            <v>2.54</v>
          </cell>
          <cell r="X163">
            <v>3.2</v>
          </cell>
          <cell r="Y163">
            <v>4.24</v>
          </cell>
          <cell r="Z163">
            <v>4.46</v>
          </cell>
          <cell r="AA163">
            <v>4.46</v>
          </cell>
          <cell r="AB163">
            <v>4.5</v>
          </cell>
          <cell r="AC163">
            <v>4.5460000000000003</v>
          </cell>
          <cell r="AD163">
            <v>4.5460000000000003</v>
          </cell>
          <cell r="AE163">
            <v>4.5460000000000003</v>
          </cell>
          <cell r="AF163">
            <v>4.5460000000000003</v>
          </cell>
          <cell r="AG163">
            <v>4.5460000000000003</v>
          </cell>
          <cell r="AH163">
            <v>4.5460000000000003</v>
          </cell>
          <cell r="AI163">
            <v>4.5460000000000003</v>
          </cell>
          <cell r="AJ163">
            <v>4.5460000000000003</v>
          </cell>
          <cell r="AK163">
            <v>4.5460000000000003</v>
          </cell>
          <cell r="AL163">
            <v>4.5460000000000003</v>
          </cell>
          <cell r="AM163">
            <v>4.3540000000000001</v>
          </cell>
          <cell r="AN163">
            <v>4.1619999999999999</v>
          </cell>
          <cell r="AO163">
            <v>3.9699999999999998</v>
          </cell>
          <cell r="AP163">
            <v>3.7779999999999996</v>
          </cell>
          <cell r="AQ163">
            <v>3.5859999999999994</v>
          </cell>
        </row>
        <row r="164">
          <cell r="G164">
            <v>0</v>
          </cell>
          <cell r="H164">
            <v>0</v>
          </cell>
          <cell r="I164">
            <v>0</v>
          </cell>
          <cell r="J164">
            <v>0</v>
          </cell>
          <cell r="K164">
            <v>0</v>
          </cell>
          <cell r="L164">
            <v>0</v>
          </cell>
          <cell r="M164">
            <v>0</v>
          </cell>
          <cell r="N164">
            <v>30</v>
          </cell>
          <cell r="O164">
            <v>30</v>
          </cell>
          <cell r="P164">
            <v>60</v>
          </cell>
          <cell r="Q164">
            <v>60</v>
          </cell>
          <cell r="R164">
            <v>60</v>
          </cell>
          <cell r="S164">
            <v>60</v>
          </cell>
          <cell r="T164">
            <v>60</v>
          </cell>
          <cell r="U164">
            <v>60</v>
          </cell>
          <cell r="V164">
            <v>60</v>
          </cell>
          <cell r="W164">
            <v>60</v>
          </cell>
          <cell r="X164">
            <v>60</v>
          </cell>
          <cell r="Y164">
            <v>60</v>
          </cell>
          <cell r="Z164">
            <v>60</v>
          </cell>
          <cell r="AA164">
            <v>60</v>
          </cell>
          <cell r="AB164">
            <v>60</v>
          </cell>
          <cell r="AC164">
            <v>60</v>
          </cell>
          <cell r="AD164">
            <v>60</v>
          </cell>
          <cell r="AE164">
            <v>60</v>
          </cell>
          <cell r="AF164">
            <v>60</v>
          </cell>
          <cell r="AG164">
            <v>60</v>
          </cell>
          <cell r="AH164">
            <v>60</v>
          </cell>
          <cell r="AI164">
            <v>60</v>
          </cell>
          <cell r="AJ164">
            <v>60</v>
          </cell>
          <cell r="AK164">
            <v>60</v>
          </cell>
          <cell r="AL164">
            <v>60</v>
          </cell>
          <cell r="AM164">
            <v>57.6</v>
          </cell>
          <cell r="AN164">
            <v>55.2</v>
          </cell>
          <cell r="AO164">
            <v>52.800000000000004</v>
          </cell>
          <cell r="AP164">
            <v>50.400000000000006</v>
          </cell>
          <cell r="AQ164">
            <v>48.000000000000007</v>
          </cell>
        </row>
        <row r="165">
          <cell r="G165">
            <v>0</v>
          </cell>
          <cell r="H165">
            <v>0</v>
          </cell>
          <cell r="I165">
            <v>0</v>
          </cell>
          <cell r="J165">
            <v>0</v>
          </cell>
          <cell r="K165">
            <v>0</v>
          </cell>
          <cell r="L165">
            <v>0</v>
          </cell>
          <cell r="M165">
            <v>0</v>
          </cell>
          <cell r="N165">
            <v>1.25</v>
          </cell>
          <cell r="O165">
            <v>2.5</v>
          </cell>
          <cell r="P165">
            <v>3.2</v>
          </cell>
          <cell r="Q165">
            <v>3.2</v>
          </cell>
          <cell r="R165">
            <v>4.2</v>
          </cell>
          <cell r="S165">
            <v>4.8900000000000006</v>
          </cell>
          <cell r="T165">
            <v>5.5100000000000007</v>
          </cell>
          <cell r="U165">
            <v>6.4</v>
          </cell>
          <cell r="V165">
            <v>6.4</v>
          </cell>
          <cell r="W165">
            <v>7.5600000000000005</v>
          </cell>
          <cell r="X165">
            <v>9.67</v>
          </cell>
          <cell r="Y165">
            <v>10.98</v>
          </cell>
          <cell r="Z165">
            <v>11.110000000000001</v>
          </cell>
          <cell r="AA165">
            <v>11.110000000000001</v>
          </cell>
          <cell r="AB165">
            <v>11.110000000000001</v>
          </cell>
          <cell r="AC165">
            <v>11.110000000000001</v>
          </cell>
          <cell r="AD165">
            <v>11.160000000000002</v>
          </cell>
          <cell r="AE165">
            <v>11.200000000000001</v>
          </cell>
          <cell r="AF165">
            <v>11.200000000000001</v>
          </cell>
          <cell r="AG165">
            <v>11.200000000000001</v>
          </cell>
          <cell r="AH165">
            <v>11.200000000000001</v>
          </cell>
          <cell r="AI165">
            <v>11.200000000000001</v>
          </cell>
          <cell r="AJ165">
            <v>11.200000000000001</v>
          </cell>
          <cell r="AK165">
            <v>11.200000000000001</v>
          </cell>
          <cell r="AL165">
            <v>11.200000000000001</v>
          </cell>
          <cell r="AM165">
            <v>10.72</v>
          </cell>
          <cell r="AN165">
            <v>10.24</v>
          </cell>
          <cell r="AO165">
            <v>9.76</v>
          </cell>
          <cell r="AP165">
            <v>9.2799999999999994</v>
          </cell>
          <cell r="AQ165">
            <v>8.7999999999999989</v>
          </cell>
        </row>
        <row r="166">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0.19</v>
          </cell>
          <cell r="V166">
            <v>0.19</v>
          </cell>
          <cell r="W166">
            <v>0.19</v>
          </cell>
          <cell r="X166">
            <v>0.33</v>
          </cell>
          <cell r="Y166">
            <v>0.51</v>
          </cell>
          <cell r="Z166">
            <v>0.78</v>
          </cell>
          <cell r="AA166">
            <v>0.78</v>
          </cell>
          <cell r="AB166">
            <v>0.78</v>
          </cell>
          <cell r="AC166">
            <v>0.8</v>
          </cell>
          <cell r="AD166">
            <v>0.82000000000000006</v>
          </cell>
          <cell r="AE166">
            <v>1.19</v>
          </cell>
          <cell r="AF166">
            <v>1.19</v>
          </cell>
          <cell r="AG166">
            <v>1.3599999999999999</v>
          </cell>
          <cell r="AH166">
            <v>1.3599999999999999</v>
          </cell>
          <cell r="AI166">
            <v>1.3599999999999999</v>
          </cell>
          <cell r="AJ166">
            <v>1.3599999999999999</v>
          </cell>
          <cell r="AK166">
            <v>1.3599999999999999</v>
          </cell>
          <cell r="AL166">
            <v>1.3599999999999999</v>
          </cell>
          <cell r="AM166">
            <v>1.3599999999999999</v>
          </cell>
          <cell r="AN166">
            <v>1.3079999999999998</v>
          </cell>
          <cell r="AO166">
            <v>1.2559999999999998</v>
          </cell>
          <cell r="AP166">
            <v>1.2039999999999997</v>
          </cell>
          <cell r="AQ166">
            <v>1.1519999999999997</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0.09</v>
          </cell>
          <cell r="U167">
            <v>0.16</v>
          </cell>
          <cell r="V167">
            <v>0.16</v>
          </cell>
          <cell r="W167">
            <v>0.16</v>
          </cell>
          <cell r="X167">
            <v>0.8</v>
          </cell>
          <cell r="Y167">
            <v>1.1499999999999999</v>
          </cell>
          <cell r="Z167">
            <v>2.25</v>
          </cell>
          <cell r="AA167">
            <v>2.25</v>
          </cell>
          <cell r="AB167">
            <v>2.68</v>
          </cell>
          <cell r="AC167">
            <v>3.04</v>
          </cell>
          <cell r="AD167">
            <v>4.83</v>
          </cell>
          <cell r="AE167">
            <v>5.66</v>
          </cell>
          <cell r="AF167">
            <v>5.66</v>
          </cell>
          <cell r="AG167">
            <v>10.23</v>
          </cell>
          <cell r="AH167">
            <v>14.11</v>
          </cell>
          <cell r="AI167">
            <v>17.77</v>
          </cell>
          <cell r="AJ167">
            <v>20.6</v>
          </cell>
          <cell r="AK167">
            <v>20.6</v>
          </cell>
          <cell r="AL167">
            <v>20.6</v>
          </cell>
          <cell r="AM167">
            <v>20.6</v>
          </cell>
          <cell r="AN167">
            <v>19.8</v>
          </cell>
          <cell r="AO167">
            <v>19</v>
          </cell>
          <cell r="AP167">
            <v>18.2</v>
          </cell>
          <cell r="AQ167">
            <v>17.399999999999999</v>
          </cell>
        </row>
        <row r="168">
          <cell r="G168">
            <v>0</v>
          </cell>
          <cell r="H168">
            <v>0</v>
          </cell>
          <cell r="I168">
            <v>0</v>
          </cell>
          <cell r="J168">
            <v>0</v>
          </cell>
          <cell r="K168">
            <v>0</v>
          </cell>
          <cell r="L168">
            <v>0</v>
          </cell>
          <cell r="M168">
            <v>0</v>
          </cell>
          <cell r="N168">
            <v>0</v>
          </cell>
          <cell r="O168">
            <v>0</v>
          </cell>
          <cell r="P168">
            <v>0</v>
          </cell>
          <cell r="Q168">
            <v>0</v>
          </cell>
          <cell r="R168">
            <v>0</v>
          </cell>
          <cell r="S168">
            <v>0</v>
          </cell>
          <cell r="T168">
            <v>10</v>
          </cell>
          <cell r="U168">
            <v>10.07</v>
          </cell>
          <cell r="V168">
            <v>10.07</v>
          </cell>
          <cell r="W168">
            <v>14.17</v>
          </cell>
          <cell r="X168">
            <v>17.57</v>
          </cell>
          <cell r="Y168">
            <v>21.07</v>
          </cell>
          <cell r="Z168">
            <v>42.769999999999996</v>
          </cell>
          <cell r="AA168">
            <v>42.769999999999996</v>
          </cell>
          <cell r="AB168">
            <v>47.239999999999995</v>
          </cell>
          <cell r="AC168">
            <v>49.429999999999993</v>
          </cell>
          <cell r="AD168">
            <v>49.429999999999993</v>
          </cell>
          <cell r="AE168">
            <v>49.47999999999999</v>
          </cell>
          <cell r="AF168">
            <v>49.47999999999999</v>
          </cell>
          <cell r="AG168">
            <v>52.204999999999991</v>
          </cell>
          <cell r="AH168">
            <v>52.204999999999991</v>
          </cell>
          <cell r="AI168">
            <v>52.204999999999991</v>
          </cell>
          <cell r="AJ168">
            <v>52.204999999999991</v>
          </cell>
          <cell r="AK168">
            <v>52.204999999999991</v>
          </cell>
          <cell r="AL168">
            <v>52.204999999999991</v>
          </cell>
          <cell r="AM168">
            <v>52.204999999999991</v>
          </cell>
          <cell r="AN168">
            <v>50.112999999999992</v>
          </cell>
          <cell r="AO168">
            <v>48.020999999999994</v>
          </cell>
          <cell r="AP168">
            <v>45.928999999999995</v>
          </cell>
          <cell r="AQ168">
            <v>43.836999999999996</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0.46</v>
          </cell>
          <cell r="U169">
            <v>0.95</v>
          </cell>
          <cell r="V169">
            <v>0.95</v>
          </cell>
          <cell r="W169">
            <v>1.9</v>
          </cell>
          <cell r="X169">
            <v>3.28</v>
          </cell>
          <cell r="Y169">
            <v>4.75</v>
          </cell>
          <cell r="Z169">
            <v>5.93</v>
          </cell>
          <cell r="AA169">
            <v>5.93</v>
          </cell>
          <cell r="AB169">
            <v>6.9799999999999995</v>
          </cell>
          <cell r="AC169">
            <v>7.5299999999999994</v>
          </cell>
          <cell r="AD169">
            <v>8.01</v>
          </cell>
          <cell r="AE169">
            <v>8.8000000000000007</v>
          </cell>
          <cell r="AF169">
            <v>8.8000000000000007</v>
          </cell>
          <cell r="AG169">
            <v>11.4</v>
          </cell>
          <cell r="AH169">
            <v>13.200000000000001</v>
          </cell>
          <cell r="AI169">
            <v>14.000000000000002</v>
          </cell>
          <cell r="AJ169">
            <v>14.000000000000002</v>
          </cell>
          <cell r="AK169">
            <v>14.000000000000002</v>
          </cell>
          <cell r="AL169">
            <v>14.000000000000002</v>
          </cell>
          <cell r="AM169">
            <v>14.000000000000002</v>
          </cell>
          <cell r="AN169">
            <v>13.412000000000003</v>
          </cell>
          <cell r="AO169">
            <v>12.824000000000003</v>
          </cell>
          <cell r="AP169">
            <v>12.236000000000004</v>
          </cell>
          <cell r="AQ169">
            <v>11.648000000000005</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1.01</v>
          </cell>
          <cell r="X170">
            <v>1.26</v>
          </cell>
          <cell r="Y170">
            <v>1.63</v>
          </cell>
          <cell r="Z170">
            <v>1.73</v>
          </cell>
          <cell r="AA170">
            <v>1.73</v>
          </cell>
          <cell r="AB170">
            <v>1.9</v>
          </cell>
          <cell r="AC170">
            <v>2.15</v>
          </cell>
          <cell r="AD170">
            <v>2.81</v>
          </cell>
          <cell r="AE170">
            <v>3.0700000000000003</v>
          </cell>
          <cell r="AF170">
            <v>3.0700000000000003</v>
          </cell>
          <cell r="AG170">
            <v>8.17</v>
          </cell>
          <cell r="AH170">
            <v>14.17</v>
          </cell>
          <cell r="AI170">
            <v>18.196999999999999</v>
          </cell>
          <cell r="AJ170">
            <v>21.096999999999998</v>
          </cell>
          <cell r="AK170">
            <v>21.096999999999998</v>
          </cell>
          <cell r="AL170">
            <v>21.096999999999998</v>
          </cell>
          <cell r="AM170">
            <v>21.096999999999998</v>
          </cell>
          <cell r="AN170">
            <v>20.260999999999999</v>
          </cell>
          <cell r="AO170">
            <v>19.425000000000001</v>
          </cell>
          <cell r="AP170">
            <v>18.589000000000002</v>
          </cell>
          <cell r="AQ170">
            <v>17.753000000000004</v>
          </cell>
        </row>
        <row r="171">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40.450000000000003</v>
          </cell>
          <cell r="V171">
            <v>40.450000000000003</v>
          </cell>
          <cell r="W171">
            <v>40.450000000000003</v>
          </cell>
          <cell r="X171">
            <v>40.450000000000003</v>
          </cell>
          <cell r="Y171">
            <v>40.450000000000003</v>
          </cell>
          <cell r="Z171">
            <v>61.070000000000007</v>
          </cell>
          <cell r="AA171">
            <v>61.070000000000007</v>
          </cell>
          <cell r="AB171">
            <v>61.070000000000007</v>
          </cell>
          <cell r="AC171">
            <v>61.070000000000007</v>
          </cell>
          <cell r="AD171">
            <v>61.070000000000007</v>
          </cell>
          <cell r="AE171">
            <v>61.070000000000007</v>
          </cell>
          <cell r="AF171">
            <v>61.070000000000007</v>
          </cell>
          <cell r="AG171">
            <v>61.070000000000007</v>
          </cell>
          <cell r="AH171">
            <v>61.070000000000007</v>
          </cell>
          <cell r="AI171">
            <v>61.070000000000007</v>
          </cell>
          <cell r="AJ171">
            <v>61.070000000000007</v>
          </cell>
          <cell r="AK171">
            <v>61.070000000000007</v>
          </cell>
          <cell r="AL171">
            <v>61.070000000000007</v>
          </cell>
          <cell r="AM171">
            <v>61.070000000000007</v>
          </cell>
          <cell r="AN171">
            <v>58.670000000000009</v>
          </cell>
          <cell r="AO171">
            <v>56.27000000000001</v>
          </cell>
          <cell r="AP171">
            <v>53.870000000000012</v>
          </cell>
          <cell r="AQ171">
            <v>51.470000000000013</v>
          </cell>
        </row>
        <row r="172">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1</v>
          </cell>
          <cell r="V172">
            <v>1</v>
          </cell>
          <cell r="W172">
            <v>1</v>
          </cell>
          <cell r="X172">
            <v>1.3</v>
          </cell>
          <cell r="Y172">
            <v>2.2400000000000002</v>
          </cell>
          <cell r="Z172">
            <v>2.6700000000000004</v>
          </cell>
          <cell r="AA172">
            <v>2.6700000000000004</v>
          </cell>
          <cell r="AB172">
            <v>3.1200000000000006</v>
          </cell>
          <cell r="AC172">
            <v>4.2200000000000006</v>
          </cell>
          <cell r="AD172">
            <v>4.7200000000000006</v>
          </cell>
          <cell r="AE172">
            <v>4.9200000000000008</v>
          </cell>
          <cell r="AF172">
            <v>4.9200000000000008</v>
          </cell>
          <cell r="AG172">
            <v>4.9890000000000008</v>
          </cell>
          <cell r="AH172">
            <v>4.9890000000000008</v>
          </cell>
          <cell r="AI172">
            <v>4.9890000000000008</v>
          </cell>
          <cell r="AJ172">
            <v>4.9890000000000008</v>
          </cell>
          <cell r="AK172">
            <v>4.9890000000000008</v>
          </cell>
          <cell r="AL172">
            <v>4.9890000000000008</v>
          </cell>
          <cell r="AM172">
            <v>4.9890000000000008</v>
          </cell>
          <cell r="AN172">
            <v>4.7890000000000006</v>
          </cell>
          <cell r="AO172">
            <v>4.5890000000000004</v>
          </cell>
          <cell r="AP172">
            <v>4.3890000000000002</v>
          </cell>
          <cell r="AQ172">
            <v>4.1890000000000001</v>
          </cell>
        </row>
        <row r="173">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0.1</v>
          </cell>
          <cell r="AE173">
            <v>0.1</v>
          </cell>
          <cell r="AF173">
            <v>0.1</v>
          </cell>
          <cell r="AG173">
            <v>0.749</v>
          </cell>
          <cell r="AH173">
            <v>1.8490000000000002</v>
          </cell>
          <cell r="AI173">
            <v>2.7490000000000001</v>
          </cell>
          <cell r="AJ173">
            <v>3.5490000000000004</v>
          </cell>
          <cell r="AK173">
            <v>4.3490000000000002</v>
          </cell>
          <cell r="AL173">
            <v>4.3490000000000002</v>
          </cell>
          <cell r="AM173">
            <v>4.3490000000000002</v>
          </cell>
          <cell r="AN173">
            <v>4.3490000000000002</v>
          </cell>
          <cell r="AO173">
            <v>4.173</v>
          </cell>
          <cell r="AP173">
            <v>3.9969999999999999</v>
          </cell>
          <cell r="AQ173">
            <v>3.8209999999999997</v>
          </cell>
        </row>
        <row r="174">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0.1</v>
          </cell>
          <cell r="Y174">
            <v>0.1</v>
          </cell>
          <cell r="Z174">
            <v>0.1</v>
          </cell>
          <cell r="AA174">
            <v>0.1</v>
          </cell>
          <cell r="AB174">
            <v>0.31</v>
          </cell>
          <cell r="AC174">
            <v>0.38</v>
          </cell>
          <cell r="AD174">
            <v>0.67999999999999994</v>
          </cell>
          <cell r="AE174">
            <v>1.18</v>
          </cell>
          <cell r="AF174">
            <v>1.18</v>
          </cell>
          <cell r="AG174">
            <v>2.38</v>
          </cell>
          <cell r="AH174">
            <v>3.58</v>
          </cell>
          <cell r="AI174">
            <v>4.78</v>
          </cell>
          <cell r="AJ174">
            <v>4.78</v>
          </cell>
          <cell r="AK174">
            <v>4.78</v>
          </cell>
          <cell r="AL174">
            <v>4.78</v>
          </cell>
          <cell r="AM174">
            <v>4.78</v>
          </cell>
          <cell r="AN174">
            <v>4.78</v>
          </cell>
          <cell r="AO174">
            <v>4.6020000000000003</v>
          </cell>
          <cell r="AP174">
            <v>4.4240000000000004</v>
          </cell>
          <cell r="AQ174">
            <v>4.2460000000000004</v>
          </cell>
        </row>
        <row r="175">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1.5</v>
          </cell>
          <cell r="AE175">
            <v>1.9</v>
          </cell>
          <cell r="AF175">
            <v>1.9</v>
          </cell>
          <cell r="AG175">
            <v>3.9</v>
          </cell>
          <cell r="AH175">
            <v>7.4</v>
          </cell>
          <cell r="AI175">
            <v>11.2</v>
          </cell>
          <cell r="AJ175">
            <v>15</v>
          </cell>
          <cell r="AK175">
            <v>15</v>
          </cell>
          <cell r="AL175">
            <v>15</v>
          </cell>
          <cell r="AM175">
            <v>15</v>
          </cell>
          <cell r="AN175">
            <v>15</v>
          </cell>
          <cell r="AO175">
            <v>14.4</v>
          </cell>
          <cell r="AP175">
            <v>13.8</v>
          </cell>
          <cell r="AQ175">
            <v>13.200000000000001</v>
          </cell>
        </row>
        <row r="176">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0.2</v>
          </cell>
          <cell r="AD176">
            <v>0.2</v>
          </cell>
          <cell r="AE176">
            <v>0.2</v>
          </cell>
          <cell r="AF176">
            <v>0.2</v>
          </cell>
          <cell r="AG176">
            <v>0.7</v>
          </cell>
          <cell r="AH176">
            <v>1.615</v>
          </cell>
          <cell r="AI176">
            <v>2.3380000000000001</v>
          </cell>
          <cell r="AJ176">
            <v>2.3380000000000001</v>
          </cell>
          <cell r="AK176">
            <v>2.3380000000000001</v>
          </cell>
          <cell r="AL176">
            <v>2.3380000000000001</v>
          </cell>
          <cell r="AM176">
            <v>2.3380000000000001</v>
          </cell>
          <cell r="AN176">
            <v>2.3380000000000001</v>
          </cell>
          <cell r="AO176">
            <v>2.246</v>
          </cell>
          <cell r="AP176">
            <v>2.1539999999999999</v>
          </cell>
          <cell r="AQ176">
            <v>2.0619999999999998</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20.2</v>
          </cell>
          <cell r="AE177">
            <v>20.2</v>
          </cell>
          <cell r="AF177">
            <v>20.2</v>
          </cell>
          <cell r="AG177">
            <v>40.200000000000003</v>
          </cell>
          <cell r="AH177">
            <v>60.2</v>
          </cell>
          <cell r="AI177">
            <v>60.2</v>
          </cell>
          <cell r="AJ177">
            <v>60.2</v>
          </cell>
          <cell r="AK177">
            <v>60.2</v>
          </cell>
          <cell r="AL177">
            <v>60.2</v>
          </cell>
          <cell r="AM177">
            <v>60.2</v>
          </cell>
          <cell r="AN177">
            <v>60.2</v>
          </cell>
          <cell r="AO177">
            <v>60.2</v>
          </cell>
          <cell r="AP177">
            <v>57.800000000000004</v>
          </cell>
          <cell r="AQ177">
            <v>55.400000000000006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12.3</v>
          </cell>
          <cell r="AE178">
            <v>12.3</v>
          </cell>
          <cell r="AF178">
            <v>12.3</v>
          </cell>
          <cell r="AG178">
            <v>24.8</v>
          </cell>
          <cell r="AH178">
            <v>24.8</v>
          </cell>
          <cell r="AI178">
            <v>24.8</v>
          </cell>
          <cell r="AJ178">
            <v>24.8</v>
          </cell>
          <cell r="AK178">
            <v>24.8</v>
          </cell>
          <cell r="AL178">
            <v>24.8</v>
          </cell>
          <cell r="AM178">
            <v>24.8</v>
          </cell>
          <cell r="AN178">
            <v>24.8</v>
          </cell>
          <cell r="AO178">
            <v>24.8</v>
          </cell>
          <cell r="AP178">
            <v>23.8</v>
          </cell>
          <cell r="AQ178">
            <v>22.8</v>
          </cell>
        </row>
        <row r="179">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0.55000000000000004</v>
          </cell>
          <cell r="AF179">
            <v>0.55000000000000004</v>
          </cell>
          <cell r="AG179">
            <v>2.37</v>
          </cell>
          <cell r="AH179">
            <v>5.37</v>
          </cell>
          <cell r="AI179">
            <v>8.370000000000001</v>
          </cell>
          <cell r="AJ179">
            <v>11.370000000000001</v>
          </cell>
          <cell r="AK179">
            <v>13.75</v>
          </cell>
          <cell r="AL179">
            <v>13.75</v>
          </cell>
          <cell r="AM179">
            <v>13.75</v>
          </cell>
          <cell r="AN179">
            <v>13.75</v>
          </cell>
          <cell r="AO179">
            <v>13.75</v>
          </cell>
          <cell r="AP179">
            <v>13.214</v>
          </cell>
          <cell r="AQ179">
            <v>12.678000000000001</v>
          </cell>
        </row>
        <row r="180">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0.72</v>
          </cell>
          <cell r="AF180">
            <v>0.72</v>
          </cell>
          <cell r="AG180">
            <v>5.42</v>
          </cell>
          <cell r="AH180">
            <v>11.02</v>
          </cell>
          <cell r="AI180">
            <v>16.52</v>
          </cell>
          <cell r="AJ180">
            <v>16.52</v>
          </cell>
          <cell r="AK180">
            <v>16.52</v>
          </cell>
          <cell r="AL180">
            <v>16.52</v>
          </cell>
          <cell r="AM180">
            <v>16.52</v>
          </cell>
          <cell r="AN180">
            <v>16.52</v>
          </cell>
          <cell r="AO180">
            <v>16.52</v>
          </cell>
          <cell r="AP180">
            <v>15.86</v>
          </cell>
          <cell r="AQ180">
            <v>15.2</v>
          </cell>
        </row>
        <row r="181">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3</v>
          </cell>
          <cell r="AH181">
            <v>8.1999999999999993</v>
          </cell>
          <cell r="AI181">
            <v>14.2</v>
          </cell>
          <cell r="AJ181">
            <v>20.2</v>
          </cell>
          <cell r="AK181">
            <v>25.2</v>
          </cell>
          <cell r="AL181">
            <v>25.2</v>
          </cell>
          <cell r="AM181">
            <v>25.2</v>
          </cell>
          <cell r="AN181">
            <v>25.2</v>
          </cell>
          <cell r="AO181">
            <v>25.2</v>
          </cell>
          <cell r="AP181">
            <v>25.2</v>
          </cell>
          <cell r="AQ181">
            <v>24.2</v>
          </cell>
        </row>
        <row r="182">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3</v>
          </cell>
          <cell r="AH182">
            <v>6.2</v>
          </cell>
          <cell r="AI182">
            <v>9.1999999999999993</v>
          </cell>
          <cell r="AJ182">
            <v>12.2</v>
          </cell>
          <cell r="AK182">
            <v>15.2</v>
          </cell>
          <cell r="AL182">
            <v>15.2</v>
          </cell>
          <cell r="AM182">
            <v>15.2</v>
          </cell>
          <cell r="AN182">
            <v>15.2</v>
          </cell>
          <cell r="AO182">
            <v>15.2</v>
          </cell>
          <cell r="AP182">
            <v>15.2</v>
          </cell>
          <cell r="AQ182">
            <v>14.6</v>
          </cell>
        </row>
        <row r="183">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3</v>
          </cell>
          <cell r="AH183">
            <v>11</v>
          </cell>
          <cell r="AI183">
            <v>19</v>
          </cell>
          <cell r="AJ183">
            <v>27</v>
          </cell>
          <cell r="AK183">
            <v>35</v>
          </cell>
          <cell r="AL183">
            <v>40</v>
          </cell>
          <cell r="AM183">
            <v>40</v>
          </cell>
          <cell r="AN183">
            <v>40</v>
          </cell>
          <cell r="AO183">
            <v>40</v>
          </cell>
          <cell r="AP183">
            <v>40</v>
          </cell>
          <cell r="AQ183">
            <v>38.4</v>
          </cell>
        </row>
        <row r="184">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3</v>
          </cell>
          <cell r="AH184">
            <v>8</v>
          </cell>
          <cell r="AI184">
            <v>13</v>
          </cell>
          <cell r="AJ184">
            <v>17</v>
          </cell>
          <cell r="AK184">
            <v>21</v>
          </cell>
          <cell r="AL184">
            <v>25</v>
          </cell>
          <cell r="AM184">
            <v>25</v>
          </cell>
          <cell r="AN184">
            <v>25</v>
          </cell>
          <cell r="AO184">
            <v>25</v>
          </cell>
          <cell r="AP184">
            <v>25</v>
          </cell>
          <cell r="AQ184">
            <v>24</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0.5</v>
          </cell>
          <cell r="AH185">
            <v>1.5</v>
          </cell>
          <cell r="AI185">
            <v>3</v>
          </cell>
          <cell r="AJ185">
            <v>5</v>
          </cell>
          <cell r="AK185">
            <v>6.5</v>
          </cell>
          <cell r="AL185">
            <v>7.6</v>
          </cell>
          <cell r="AM185">
            <v>7.6</v>
          </cell>
          <cell r="AN185">
            <v>7.6</v>
          </cell>
          <cell r="AO185">
            <v>7.6</v>
          </cell>
          <cell r="AP185">
            <v>7.6</v>
          </cell>
          <cell r="AQ185">
            <v>7.2959999999999994</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3</v>
          </cell>
          <cell r="AI186">
            <v>6</v>
          </cell>
          <cell r="AJ186">
            <v>9</v>
          </cell>
          <cell r="AK186">
            <v>12</v>
          </cell>
          <cell r="AL186">
            <v>15</v>
          </cell>
          <cell r="AM186">
            <v>15</v>
          </cell>
          <cell r="AN186">
            <v>15</v>
          </cell>
          <cell r="AO186">
            <v>15</v>
          </cell>
          <cell r="AP186">
            <v>15</v>
          </cell>
          <cell r="AQ186">
            <v>15</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3</v>
          </cell>
          <cell r="AI187">
            <v>6</v>
          </cell>
          <cell r="AJ187">
            <v>9</v>
          </cell>
          <cell r="AK187">
            <v>12</v>
          </cell>
          <cell r="AL187">
            <v>15</v>
          </cell>
          <cell r="AM187">
            <v>15</v>
          </cell>
          <cell r="AN187">
            <v>15</v>
          </cell>
          <cell r="AO187">
            <v>15</v>
          </cell>
          <cell r="AP187">
            <v>15</v>
          </cell>
          <cell r="AQ187">
            <v>15</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20</v>
          </cell>
          <cell r="AI188">
            <v>40</v>
          </cell>
          <cell r="AJ188">
            <v>40</v>
          </cell>
          <cell r="AK188">
            <v>40</v>
          </cell>
          <cell r="AL188">
            <v>40</v>
          </cell>
          <cell r="AM188">
            <v>40</v>
          </cell>
          <cell r="AN188">
            <v>40</v>
          </cell>
          <cell r="AO188">
            <v>40</v>
          </cell>
          <cell r="AP188">
            <v>40</v>
          </cell>
          <cell r="AQ188">
            <v>40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3</v>
          </cell>
          <cell r="AJ189">
            <v>8</v>
          </cell>
          <cell r="AK189">
            <v>13</v>
          </cell>
          <cell r="AL189">
            <v>18</v>
          </cell>
          <cell r="AM189">
            <v>22</v>
          </cell>
          <cell r="AN189">
            <v>25</v>
          </cell>
          <cell r="AO189">
            <v>25</v>
          </cell>
          <cell r="AP189">
            <v>25</v>
          </cell>
          <cell r="AQ189">
            <v>25</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2</v>
          </cell>
          <cell r="AJ190">
            <v>4</v>
          </cell>
          <cell r="AK190">
            <v>6</v>
          </cell>
          <cell r="AL190">
            <v>8</v>
          </cell>
          <cell r="AM190">
            <v>10</v>
          </cell>
          <cell r="AN190">
            <v>10</v>
          </cell>
          <cell r="AO190">
            <v>10</v>
          </cell>
          <cell r="AP190">
            <v>10</v>
          </cell>
          <cell r="AQ190">
            <v>10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1.5</v>
          </cell>
          <cell r="AJ191">
            <v>3.5</v>
          </cell>
          <cell r="AK191">
            <v>5.5</v>
          </cell>
          <cell r="AL191">
            <v>7</v>
          </cell>
          <cell r="AM191">
            <v>8.5</v>
          </cell>
          <cell r="AN191">
            <v>10</v>
          </cell>
          <cell r="AO191">
            <v>10</v>
          </cell>
          <cell r="AP191">
            <v>10</v>
          </cell>
          <cell r="AQ191">
            <v>10</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2.5</v>
          </cell>
          <cell r="AJ192">
            <v>5</v>
          </cell>
          <cell r="AK192">
            <v>7.5</v>
          </cell>
          <cell r="AL192">
            <v>10</v>
          </cell>
          <cell r="AM192">
            <v>12.5</v>
          </cell>
          <cell r="AN192">
            <v>15</v>
          </cell>
          <cell r="AO192">
            <v>15</v>
          </cell>
          <cell r="AP192">
            <v>15</v>
          </cell>
          <cell r="AQ192">
            <v>15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3</v>
          </cell>
          <cell r="AK193">
            <v>6</v>
          </cell>
          <cell r="AL193">
            <v>8</v>
          </cell>
          <cell r="AM193">
            <v>10</v>
          </cell>
          <cell r="AN193">
            <v>10</v>
          </cell>
          <cell r="AO193">
            <v>10</v>
          </cell>
          <cell r="AP193">
            <v>10</v>
          </cell>
          <cell r="AQ193">
            <v>10</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3</v>
          </cell>
          <cell r="AK194">
            <v>7</v>
          </cell>
          <cell r="AL194">
            <v>11</v>
          </cell>
          <cell r="AM194">
            <v>14</v>
          </cell>
          <cell r="AN194">
            <v>17</v>
          </cell>
          <cell r="AO194">
            <v>20</v>
          </cell>
          <cell r="AP194">
            <v>20</v>
          </cell>
          <cell r="AQ194">
            <v>20</v>
          </cell>
        </row>
        <row r="195">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1.5</v>
          </cell>
          <cell r="AK195">
            <v>3.5</v>
          </cell>
          <cell r="AL195">
            <v>5.5</v>
          </cell>
          <cell r="AM195">
            <v>7.5</v>
          </cell>
          <cell r="AN195">
            <v>9</v>
          </cell>
          <cell r="AO195">
            <v>10</v>
          </cell>
          <cell r="AP195">
            <v>10</v>
          </cell>
          <cell r="AQ195">
            <v>10</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v>
          </cell>
          <cell r="AL196">
            <v>5</v>
          </cell>
          <cell r="AM196">
            <v>9</v>
          </cell>
          <cell r="AN196">
            <v>13</v>
          </cell>
          <cell r="AO196">
            <v>17</v>
          </cell>
          <cell r="AP196">
            <v>20</v>
          </cell>
          <cell r="AQ196">
            <v>20</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2</v>
          </cell>
          <cell r="AL197">
            <v>5</v>
          </cell>
          <cell r="AM197">
            <v>9</v>
          </cell>
          <cell r="AN197">
            <v>13</v>
          </cell>
          <cell r="AO197">
            <v>17</v>
          </cell>
          <cell r="AP197">
            <v>20</v>
          </cell>
          <cell r="AQ197">
            <v>20</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5</v>
          </cell>
          <cell r="AM198">
            <v>10</v>
          </cell>
          <cell r="AN198">
            <v>15</v>
          </cell>
          <cell r="AO198">
            <v>20</v>
          </cell>
          <cell r="AP198">
            <v>25</v>
          </cell>
          <cell r="AQ198">
            <v>30</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row>
        <row r="205">
          <cell r="D205">
            <v>132.08145625000003</v>
          </cell>
          <cell r="G205">
            <v>0</v>
          </cell>
          <cell r="H205">
            <v>8.149687500000001E-2</v>
          </cell>
          <cell r="I205">
            <v>8.149687500000001E-2</v>
          </cell>
          <cell r="J205">
            <v>8.149687500000001E-2</v>
          </cell>
          <cell r="K205">
            <v>8.149687500000001E-2</v>
          </cell>
          <cell r="L205">
            <v>0.32598750000000004</v>
          </cell>
          <cell r="M205">
            <v>0.23315625000000001</v>
          </cell>
          <cell r="N205">
            <v>0.23315625000000001</v>
          </cell>
          <cell r="O205">
            <v>0.23315625000000001</v>
          </cell>
          <cell r="P205">
            <v>0.23315625000000001</v>
          </cell>
          <cell r="Q205">
            <v>0.93262500000000004</v>
          </cell>
          <cell r="R205">
            <v>0.36533437499999988</v>
          </cell>
          <cell r="S205">
            <v>0.36533437499999988</v>
          </cell>
          <cell r="T205">
            <v>0.36533437499999988</v>
          </cell>
          <cell r="U205">
            <v>0.36533437499999988</v>
          </cell>
          <cell r="V205">
            <v>1.4613374999999995</v>
          </cell>
          <cell r="W205">
            <v>0.27700000000000002</v>
          </cell>
          <cell r="X205">
            <v>0.36799999999999999</v>
          </cell>
          <cell r="Y205">
            <v>0.496</v>
          </cell>
          <cell r="Z205">
            <v>0.38400000000000001</v>
          </cell>
          <cell r="AA205">
            <v>1.5249999999999999</v>
          </cell>
          <cell r="AB205">
            <v>0.61810874999999998</v>
          </cell>
          <cell r="AC205">
            <v>0.61810874999999998</v>
          </cell>
          <cell r="AD205">
            <v>0.61810874999999998</v>
          </cell>
          <cell r="AE205">
            <v>0.61810874999999998</v>
          </cell>
          <cell r="AF205">
            <v>2.4724349999999999</v>
          </cell>
          <cell r="AG205">
            <v>2.9661674999999996</v>
          </cell>
          <cell r="AH205">
            <v>3.5697712500000001</v>
          </cell>
          <cell r="AI205">
            <v>4.1814150000000012</v>
          </cell>
          <cell r="AJ205">
            <v>4.6470149999999997</v>
          </cell>
          <cell r="AK205">
            <v>5.0178375000000015</v>
          </cell>
          <cell r="AL205">
            <v>5.3595375000000018</v>
          </cell>
          <cell r="AM205">
            <v>5.6257725000000027</v>
          </cell>
          <cell r="AN205">
            <v>5.8200074999999982</v>
          </cell>
          <cell r="AO205">
            <v>5.912939999999999</v>
          </cell>
          <cell r="AP205">
            <v>5.9415900000000006</v>
          </cell>
          <cell r="AQ205">
            <v>5.880840000000001</v>
          </cell>
        </row>
        <row r="206">
          <cell r="D206">
            <v>132.53439375000002</v>
          </cell>
          <cell r="G206">
            <v>0</v>
          </cell>
          <cell r="H206">
            <v>8.149687500000001E-2</v>
          </cell>
          <cell r="I206">
            <v>8.149687500000001E-2</v>
          </cell>
          <cell r="J206">
            <v>8.149687500000001E-2</v>
          </cell>
          <cell r="K206">
            <v>8.149687500000001E-2</v>
          </cell>
          <cell r="L206">
            <v>0.32598750000000004</v>
          </cell>
          <cell r="M206">
            <v>0.23315625000000001</v>
          </cell>
          <cell r="N206">
            <v>0.23315625000000001</v>
          </cell>
          <cell r="O206">
            <v>0.23315625000000001</v>
          </cell>
          <cell r="P206">
            <v>0.23315625000000001</v>
          </cell>
          <cell r="Q206">
            <v>0.93262500000000004</v>
          </cell>
          <cell r="R206">
            <v>0.36533437499999988</v>
          </cell>
          <cell r="S206">
            <v>0.36533437499999988</v>
          </cell>
          <cell r="T206">
            <v>0.36533437499999988</v>
          </cell>
          <cell r="U206">
            <v>0.36533437499999988</v>
          </cell>
          <cell r="V206">
            <v>1.4613374999999995</v>
          </cell>
          <cell r="W206">
            <v>0.49448437499999998</v>
          </cell>
          <cell r="X206">
            <v>0.49448437499999998</v>
          </cell>
          <cell r="Y206">
            <v>0.49448437499999998</v>
          </cell>
          <cell r="Z206">
            <v>0.49448437499999998</v>
          </cell>
          <cell r="AA206">
            <v>1.9779374999999999</v>
          </cell>
          <cell r="AB206">
            <v>0.61810874999999998</v>
          </cell>
          <cell r="AC206">
            <v>0.61810874999999998</v>
          </cell>
          <cell r="AD206">
            <v>0.61810874999999998</v>
          </cell>
          <cell r="AE206">
            <v>0.61810874999999998</v>
          </cell>
          <cell r="AF206">
            <v>2.4724349999999999</v>
          </cell>
          <cell r="AG206">
            <v>2.9661674999999996</v>
          </cell>
          <cell r="AH206">
            <v>3.5697712500000001</v>
          </cell>
          <cell r="AI206">
            <v>4.1814150000000012</v>
          </cell>
          <cell r="AJ206">
            <v>4.6470149999999997</v>
          </cell>
          <cell r="AK206">
            <v>5.0178375000000015</v>
          </cell>
          <cell r="AL206">
            <v>5.3595375000000018</v>
          </cell>
          <cell r="AM206">
            <v>5.6257725000000027</v>
          </cell>
          <cell r="AN206">
            <v>5.8200074999999982</v>
          </cell>
          <cell r="AO206">
            <v>5.912939999999999</v>
          </cell>
          <cell r="AP206">
            <v>5.9415900000000006</v>
          </cell>
          <cell r="AQ206">
            <v>5.880840000000001</v>
          </cell>
        </row>
        <row r="207">
          <cell r="D207">
            <v>1.7443874999999995</v>
          </cell>
          <cell r="L207">
            <v>2.3549999999999998E-2</v>
          </cell>
          <cell r="Q207">
            <v>5.3175E-2</v>
          </cell>
          <cell r="V207">
            <v>7.30875E-2</v>
          </cell>
          <cell r="AA207">
            <v>7.9949999999999993E-2</v>
          </cell>
          <cell r="AF207">
            <v>8.0250000000000002E-2</v>
          </cell>
          <cell r="AG207">
            <v>8.0250000000000002E-2</v>
          </cell>
          <cell r="AH207">
            <v>8.0250000000000002E-2</v>
          </cell>
          <cell r="AI207">
            <v>8.0250000000000002E-2</v>
          </cell>
          <cell r="AJ207">
            <v>8.0250000000000002E-2</v>
          </cell>
          <cell r="AK207">
            <v>7.8734999999999999E-2</v>
          </cell>
          <cell r="AL207">
            <v>7.5705000000000008E-2</v>
          </cell>
          <cell r="AM207">
            <v>7.2675000000000003E-2</v>
          </cell>
          <cell r="AN207">
            <v>6.9645000000000012E-2</v>
          </cell>
          <cell r="AO207">
            <v>6.6615000000000008E-2</v>
          </cell>
          <cell r="AP207">
            <v>6.3585000000000003E-2</v>
          </cell>
          <cell r="AQ207">
            <v>6.0555000000000012E-2</v>
          </cell>
        </row>
        <row r="208">
          <cell r="D208">
            <v>2.6968612500000009</v>
          </cell>
          <cell r="L208">
            <v>1.9912499999999996E-2</v>
          </cell>
          <cell r="Q208">
            <v>6.5324999999999994E-2</v>
          </cell>
          <cell r="V208">
            <v>0.10451249999999998</v>
          </cell>
          <cell r="AA208">
            <v>0.12056249999999999</v>
          </cell>
          <cell r="AF208">
            <v>0.12836250000000002</v>
          </cell>
          <cell r="AG208">
            <v>0.13478625</v>
          </cell>
          <cell r="AH208">
            <v>0.13577250000000002</v>
          </cell>
          <cell r="AI208">
            <v>0.13577250000000002</v>
          </cell>
          <cell r="AJ208">
            <v>0.13577250000000002</v>
          </cell>
          <cell r="AK208">
            <v>0.13307250000000001</v>
          </cell>
          <cell r="AL208">
            <v>0.12767250000000002</v>
          </cell>
          <cell r="AM208">
            <v>0.12227250000000003</v>
          </cell>
          <cell r="AN208">
            <v>0.1168725</v>
          </cell>
          <cell r="AO208">
            <v>0.11147250000000002</v>
          </cell>
          <cell r="AP208">
            <v>0.1060725</v>
          </cell>
          <cell r="AQ208">
            <v>0.10067250000000001</v>
          </cell>
        </row>
        <row r="209">
          <cell r="D209">
            <v>12.697499999999993</v>
          </cell>
          <cell r="L209">
            <v>0.28252500000000003</v>
          </cell>
          <cell r="Q209">
            <v>0.57277500000000003</v>
          </cell>
          <cell r="V209">
            <v>0.58050000000000002</v>
          </cell>
          <cell r="AA209">
            <v>0.58050000000000002</v>
          </cell>
          <cell r="AF209">
            <v>0.58065000000000011</v>
          </cell>
          <cell r="AG209">
            <v>0.58080000000000009</v>
          </cell>
          <cell r="AH209">
            <v>0.58080000000000009</v>
          </cell>
          <cell r="AI209">
            <v>0.58080000000000009</v>
          </cell>
          <cell r="AJ209">
            <v>0.58080000000000009</v>
          </cell>
          <cell r="AK209">
            <v>0.58080000000000009</v>
          </cell>
          <cell r="AL209">
            <v>0.56913000000000014</v>
          </cell>
          <cell r="AM209">
            <v>0.54579000000000011</v>
          </cell>
          <cell r="AN209">
            <v>0.52245000000000019</v>
          </cell>
          <cell r="AO209">
            <v>0.49911000000000022</v>
          </cell>
          <cell r="AP209">
            <v>0.47577000000000025</v>
          </cell>
          <cell r="AQ209">
            <v>0.45243000000000017</v>
          </cell>
        </row>
        <row r="210">
          <cell r="D210">
            <v>1.8113624999999975</v>
          </cell>
          <cell r="L210">
            <v>0</v>
          </cell>
          <cell r="Q210">
            <v>2.1374999999999996E-3</v>
          </cell>
          <cell r="V210">
            <v>9.3749999999999997E-3</v>
          </cell>
          <cell r="AA210">
            <v>1.9012500000000002E-2</v>
          </cell>
          <cell r="AF210">
            <v>3.3337499999999999E-2</v>
          </cell>
          <cell r="AG210">
            <v>5.3249999999999999E-2</v>
          </cell>
          <cell r="AH210">
            <v>7.3499999999999996E-2</v>
          </cell>
          <cell r="AI210">
            <v>9.2999999999999985E-2</v>
          </cell>
          <cell r="AJ210">
            <v>0.10237499999999998</v>
          </cell>
          <cell r="AK210">
            <v>0.10237499999999998</v>
          </cell>
          <cell r="AL210">
            <v>0.10237499999999998</v>
          </cell>
          <cell r="AM210">
            <v>0.10027499999999998</v>
          </cell>
          <cell r="AN210">
            <v>9.6074999999999994E-2</v>
          </cell>
          <cell r="AO210">
            <v>9.1874999999999971E-2</v>
          </cell>
          <cell r="AP210">
            <v>8.7674999999999975E-2</v>
          </cell>
          <cell r="AQ210">
            <v>8.3474999999999966E-2</v>
          </cell>
        </row>
        <row r="211">
          <cell r="D211">
            <v>0.65796749999999915</v>
          </cell>
          <cell r="L211">
            <v>0</v>
          </cell>
          <cell r="Q211">
            <v>2.2124999999999996E-3</v>
          </cell>
          <cell r="V211">
            <v>9.7874999999999993E-3</v>
          </cell>
          <cell r="AA211">
            <v>2.4300000000000002E-2</v>
          </cell>
          <cell r="AF211">
            <v>3.3772499999999997E-2</v>
          </cell>
          <cell r="AG211">
            <v>3.4095E-2</v>
          </cell>
          <cell r="AH211">
            <v>3.4095E-2</v>
          </cell>
          <cell r="AI211">
            <v>3.4095E-2</v>
          </cell>
          <cell r="AJ211">
            <v>3.4095E-2</v>
          </cell>
          <cell r="AK211">
            <v>3.4095E-2</v>
          </cell>
          <cell r="AL211">
            <v>3.4095E-2</v>
          </cell>
          <cell r="AM211">
            <v>3.3375000000000002E-2</v>
          </cell>
          <cell r="AN211">
            <v>3.1934999999999998E-2</v>
          </cell>
          <cell r="AO211">
            <v>3.0494999999999998E-2</v>
          </cell>
          <cell r="AP211">
            <v>2.9054999999999997E-2</v>
          </cell>
          <cell r="AQ211">
            <v>2.7614999999999994E-2</v>
          </cell>
        </row>
        <row r="212">
          <cell r="D212">
            <v>9.9000000000000039</v>
          </cell>
          <cell r="L212">
            <v>0</v>
          </cell>
          <cell r="Q212">
            <v>0.22499999999999998</v>
          </cell>
          <cell r="V212">
            <v>0.44999999999999996</v>
          </cell>
          <cell r="AA212">
            <v>0.44999999999999996</v>
          </cell>
          <cell r="AF212">
            <v>0.44999999999999996</v>
          </cell>
          <cell r="AG212">
            <v>0.44999999999999996</v>
          </cell>
          <cell r="AH212">
            <v>0.44999999999999996</v>
          </cell>
          <cell r="AI212">
            <v>0.44999999999999996</v>
          </cell>
          <cell r="AJ212">
            <v>0.44999999999999996</v>
          </cell>
          <cell r="AK212">
            <v>0.44999999999999996</v>
          </cell>
          <cell r="AL212">
            <v>0.44999999999999996</v>
          </cell>
          <cell r="AM212">
            <v>0.44099999999999995</v>
          </cell>
          <cell r="AN212">
            <v>0.42300000000000004</v>
          </cell>
          <cell r="AO212">
            <v>0.40499999999999997</v>
          </cell>
          <cell r="AP212">
            <v>0.38700000000000007</v>
          </cell>
          <cell r="AQ212">
            <v>0.36899999999999999</v>
          </cell>
        </row>
        <row r="213">
          <cell r="D213">
            <v>1.6163249999999993</v>
          </cell>
          <cell r="L213">
            <v>0</v>
          </cell>
          <cell r="Q213">
            <v>1.2E-2</v>
          </cell>
          <cell r="V213">
            <v>3.6000000000000004E-2</v>
          </cell>
          <cell r="AA213">
            <v>6.5662499999999999E-2</v>
          </cell>
          <cell r="AF213">
            <v>8.3662500000000001E-2</v>
          </cell>
          <cell r="AG213">
            <v>8.4000000000000005E-2</v>
          </cell>
          <cell r="AH213">
            <v>8.4000000000000005E-2</v>
          </cell>
          <cell r="AI213">
            <v>8.4000000000000005E-2</v>
          </cell>
          <cell r="AJ213">
            <v>8.4000000000000005E-2</v>
          </cell>
          <cell r="AK213">
            <v>8.4000000000000005E-2</v>
          </cell>
          <cell r="AL213">
            <v>8.4000000000000005E-2</v>
          </cell>
          <cell r="AM213">
            <v>8.2200000000000009E-2</v>
          </cell>
          <cell r="AN213">
            <v>7.8600000000000003E-2</v>
          </cell>
          <cell r="AO213">
            <v>7.4999999999999997E-2</v>
          </cell>
          <cell r="AP213">
            <v>7.1399999999999991E-2</v>
          </cell>
          <cell r="AQ213">
            <v>6.7799999999999985E-2</v>
          </cell>
        </row>
        <row r="214">
          <cell r="D214">
            <v>0.21967499999999993</v>
          </cell>
          <cell r="L214">
            <v>0</v>
          </cell>
          <cell r="Q214">
            <v>0</v>
          </cell>
          <cell r="V214">
            <v>7.1250000000000003E-4</v>
          </cell>
          <cell r="AA214">
            <v>3.6374999999999997E-3</v>
          </cell>
          <cell r="AF214">
            <v>7.3875E-3</v>
          </cell>
          <cell r="AG214">
            <v>9.5624999999999998E-3</v>
          </cell>
          <cell r="AH214">
            <v>1.0199999999999999E-2</v>
          </cell>
          <cell r="AI214">
            <v>1.0199999999999999E-2</v>
          </cell>
          <cell r="AJ214">
            <v>1.0199999999999999E-2</v>
          </cell>
          <cell r="AK214">
            <v>1.0199999999999999E-2</v>
          </cell>
          <cell r="AL214">
            <v>1.0199999999999999E-2</v>
          </cell>
          <cell r="AM214">
            <v>1.0199999999999999E-2</v>
          </cell>
          <cell r="AN214">
            <v>1.0004999999999998E-2</v>
          </cell>
          <cell r="AO214">
            <v>9.6149999999999985E-3</v>
          </cell>
          <cell r="AP214">
            <v>9.2249999999999971E-3</v>
          </cell>
          <cell r="AQ214">
            <v>8.8349999999999974E-3</v>
          </cell>
        </row>
        <row r="215">
          <cell r="D215">
            <v>2.9450999999999969</v>
          </cell>
          <cell r="L215">
            <v>0</v>
          </cell>
          <cell r="Q215">
            <v>0</v>
          </cell>
          <cell r="V215">
            <v>5.9999999999999995E-4</v>
          </cell>
          <cell r="AA215">
            <v>9.0375000000000004E-3</v>
          </cell>
          <cell r="AF215">
            <v>2.9662499999999998E-2</v>
          </cell>
          <cell r="AG215">
            <v>5.9587500000000002E-2</v>
          </cell>
          <cell r="AH215">
            <v>9.1274999999999995E-2</v>
          </cell>
          <cell r="AI215">
            <v>0.11954999999999999</v>
          </cell>
          <cell r="AJ215">
            <v>0.1438875</v>
          </cell>
          <cell r="AK215">
            <v>0.1545</v>
          </cell>
          <cell r="AL215">
            <v>0.1545</v>
          </cell>
          <cell r="AM215">
            <v>0.1545</v>
          </cell>
          <cell r="AN215">
            <v>0.15150000000000002</v>
          </cell>
          <cell r="AO215">
            <v>0.14549999999999999</v>
          </cell>
          <cell r="AP215">
            <v>0.13950000000000001</v>
          </cell>
          <cell r="AQ215">
            <v>0.13349999999999998</v>
          </cell>
        </row>
        <row r="216">
          <cell r="D216">
            <v>8.1912937499999963</v>
          </cell>
          <cell r="L216">
            <v>0</v>
          </cell>
          <cell r="Q216">
            <v>0</v>
          </cell>
          <cell r="V216">
            <v>3.7762499999999997E-2</v>
          </cell>
          <cell r="AA216">
            <v>0.19814999999999997</v>
          </cell>
          <cell r="AF216">
            <v>0.34593749999999995</v>
          </cell>
          <cell r="AG216">
            <v>0.38131874999999987</v>
          </cell>
          <cell r="AH216">
            <v>0.39153749999999993</v>
          </cell>
          <cell r="AI216">
            <v>0.39153749999999993</v>
          </cell>
          <cell r="AJ216">
            <v>0.39153749999999993</v>
          </cell>
          <cell r="AK216">
            <v>0.39153749999999993</v>
          </cell>
          <cell r="AL216">
            <v>0.39153749999999993</v>
          </cell>
          <cell r="AM216">
            <v>0.39153749999999993</v>
          </cell>
          <cell r="AN216">
            <v>0.38369249999999994</v>
          </cell>
          <cell r="AO216">
            <v>0.36800249999999995</v>
          </cell>
          <cell r="AP216">
            <v>0.35231249999999992</v>
          </cell>
          <cell r="AQ216">
            <v>0.33662249999999994</v>
          </cell>
        </row>
        <row r="217">
          <cell r="D217">
            <v>1.9742250000000026</v>
          </cell>
          <cell r="L217">
            <v>0</v>
          </cell>
          <cell r="Q217">
            <v>0</v>
          </cell>
          <cell r="V217">
            <v>3.5624999999999997E-3</v>
          </cell>
          <cell r="AA217">
            <v>2.58E-2</v>
          </cell>
          <cell r="AF217">
            <v>5.5237500000000002E-2</v>
          </cell>
          <cell r="AG217">
            <v>7.5750000000000012E-2</v>
          </cell>
          <cell r="AH217">
            <v>9.2249999999999999E-2</v>
          </cell>
          <cell r="AI217">
            <v>0.10200000000000001</v>
          </cell>
          <cell r="AJ217">
            <v>0.10500000000000001</v>
          </cell>
          <cell r="AK217">
            <v>0.10500000000000001</v>
          </cell>
          <cell r="AL217">
            <v>0.10500000000000001</v>
          </cell>
          <cell r="AM217">
            <v>0.10500000000000001</v>
          </cell>
          <cell r="AN217">
            <v>0.10279500000000003</v>
          </cell>
          <cell r="AO217">
            <v>9.8385000000000014E-2</v>
          </cell>
          <cell r="AP217">
            <v>9.3975000000000031E-2</v>
          </cell>
          <cell r="AQ217">
            <v>8.956500000000002E-2</v>
          </cell>
        </row>
        <row r="218">
          <cell r="D218">
            <v>2.9034337500000009</v>
          </cell>
          <cell r="L218">
            <v>0</v>
          </cell>
          <cell r="Q218">
            <v>0</v>
          </cell>
          <cell r="V218">
            <v>0</v>
          </cell>
          <cell r="AA218">
            <v>6.4874999999999993E-3</v>
          </cell>
          <cell r="AF218">
            <v>1.8000000000000002E-2</v>
          </cell>
          <cell r="AG218">
            <v>4.215E-2</v>
          </cell>
          <cell r="AH218">
            <v>8.3775000000000002E-2</v>
          </cell>
          <cell r="AI218">
            <v>0.12137624999999999</v>
          </cell>
          <cell r="AJ218">
            <v>0.14735249999999997</v>
          </cell>
          <cell r="AK218">
            <v>0.15822749999999997</v>
          </cell>
          <cell r="AL218">
            <v>0.15822749999999997</v>
          </cell>
          <cell r="AM218">
            <v>0.15822749999999997</v>
          </cell>
          <cell r="AN218">
            <v>0.15509249999999999</v>
          </cell>
          <cell r="AO218">
            <v>0.1488225</v>
          </cell>
          <cell r="AP218">
            <v>0.1425525</v>
          </cell>
          <cell r="AQ218">
            <v>0.13628250000000003</v>
          </cell>
        </row>
        <row r="219">
          <cell r="D219">
            <v>10.094437500000005</v>
          </cell>
          <cell r="L219">
            <v>0</v>
          </cell>
          <cell r="Q219">
            <v>0</v>
          </cell>
          <cell r="V219">
            <v>0.1516875</v>
          </cell>
          <cell r="AA219">
            <v>0.38070000000000004</v>
          </cell>
          <cell r="AF219">
            <v>0.45802500000000002</v>
          </cell>
          <cell r="AG219">
            <v>0.45802500000000002</v>
          </cell>
          <cell r="AH219">
            <v>0.45802500000000002</v>
          </cell>
          <cell r="AI219">
            <v>0.45802500000000002</v>
          </cell>
          <cell r="AJ219">
            <v>0.45802500000000002</v>
          </cell>
          <cell r="AK219">
            <v>0.45802500000000002</v>
          </cell>
          <cell r="AL219">
            <v>0.45802500000000002</v>
          </cell>
          <cell r="AM219">
            <v>0.45802500000000002</v>
          </cell>
          <cell r="AN219">
            <v>0.44902500000000001</v>
          </cell>
          <cell r="AO219">
            <v>0.4310250000000001</v>
          </cell>
          <cell r="AP219">
            <v>0.41302500000000003</v>
          </cell>
          <cell r="AQ219">
            <v>0.39502500000000013</v>
          </cell>
        </row>
        <row r="220">
          <cell r="D220">
            <v>0.77358374999999979</v>
          </cell>
          <cell r="L220">
            <v>0</v>
          </cell>
          <cell r="Q220">
            <v>0</v>
          </cell>
          <cell r="V220">
            <v>3.7499999999999999E-3</v>
          </cell>
          <cell r="AA220">
            <v>1.37625E-2</v>
          </cell>
          <cell r="AF220">
            <v>2.8462500000000005E-2</v>
          </cell>
          <cell r="AG220">
            <v>3.7158750000000011E-2</v>
          </cell>
          <cell r="AH220">
            <v>3.7417500000000006E-2</v>
          </cell>
          <cell r="AI220">
            <v>3.7417500000000006E-2</v>
          </cell>
          <cell r="AJ220">
            <v>3.7417500000000006E-2</v>
          </cell>
          <cell r="AK220">
            <v>3.7417500000000006E-2</v>
          </cell>
          <cell r="AL220">
            <v>3.7417500000000006E-2</v>
          </cell>
          <cell r="AM220">
            <v>3.7417500000000006E-2</v>
          </cell>
          <cell r="AN220">
            <v>3.6667500000000006E-2</v>
          </cell>
          <cell r="AO220">
            <v>3.5167499999999997E-2</v>
          </cell>
          <cell r="AP220">
            <v>3.3667500000000003E-2</v>
          </cell>
          <cell r="AQ220">
            <v>3.2167499999999995E-2</v>
          </cell>
        </row>
        <row r="221">
          <cell r="D221">
            <v>0.58150874999999935</v>
          </cell>
          <cell r="L221">
            <v>0</v>
          </cell>
          <cell r="Q221">
            <v>0</v>
          </cell>
          <cell r="V221">
            <v>0</v>
          </cell>
          <cell r="AA221">
            <v>0</v>
          </cell>
          <cell r="AF221">
            <v>3.7500000000000001E-4</v>
          </cell>
          <cell r="AG221">
            <v>3.1837499999999999E-3</v>
          </cell>
          <cell r="AH221">
            <v>9.7425000000000012E-3</v>
          </cell>
          <cell r="AI221">
            <v>1.7242500000000001E-2</v>
          </cell>
          <cell r="AJ221">
            <v>2.36175E-2</v>
          </cell>
          <cell r="AK221">
            <v>2.9617500000000001E-2</v>
          </cell>
          <cell r="AL221">
            <v>3.2617500000000001E-2</v>
          </cell>
          <cell r="AM221">
            <v>3.2617500000000001E-2</v>
          </cell>
          <cell r="AN221">
            <v>3.2617500000000001E-2</v>
          </cell>
          <cell r="AO221">
            <v>3.19575E-2</v>
          </cell>
          <cell r="AP221">
            <v>3.0637499999999998E-2</v>
          </cell>
          <cell r="AQ221">
            <v>2.9317499999999996E-2</v>
          </cell>
        </row>
        <row r="222">
          <cell r="D222">
            <v>0.75033750000000021</v>
          </cell>
          <cell r="L222">
            <v>0</v>
          </cell>
          <cell r="Q222">
            <v>0</v>
          </cell>
          <cell r="V222">
            <v>0</v>
          </cell>
          <cell r="AA222">
            <v>3.7500000000000001E-4</v>
          </cell>
          <cell r="AF222">
            <v>4.7999999999999996E-3</v>
          </cell>
          <cell r="AG222">
            <v>1.3349999999999997E-2</v>
          </cell>
          <cell r="AH222">
            <v>2.2349999999999998E-2</v>
          </cell>
          <cell r="AI222">
            <v>3.1349999999999996E-2</v>
          </cell>
          <cell r="AJ222">
            <v>3.585E-2</v>
          </cell>
          <cell r="AK222">
            <v>3.585E-2</v>
          </cell>
          <cell r="AL222">
            <v>3.585E-2</v>
          </cell>
          <cell r="AM222">
            <v>3.585E-2</v>
          </cell>
          <cell r="AN222">
            <v>3.585E-2</v>
          </cell>
          <cell r="AO222">
            <v>3.5182500000000005E-2</v>
          </cell>
          <cell r="AP222">
            <v>3.3847499999999996E-2</v>
          </cell>
          <cell r="AQ222">
            <v>3.2512500000000007E-2</v>
          </cell>
        </row>
        <row r="223">
          <cell r="D223">
            <v>2.0955000000000008</v>
          </cell>
          <cell r="L223">
            <v>0</v>
          </cell>
          <cell r="Q223">
            <v>0</v>
          </cell>
          <cell r="V223">
            <v>0</v>
          </cell>
          <cell r="AA223">
            <v>0</v>
          </cell>
          <cell r="AF223">
            <v>7.1249999999999994E-3</v>
          </cell>
          <cell r="AG223">
            <v>2.1749999999999999E-2</v>
          </cell>
          <cell r="AH223">
            <v>4.2375000000000003E-2</v>
          </cell>
          <cell r="AI223">
            <v>6.9750000000000006E-2</v>
          </cell>
          <cell r="AJ223">
            <v>9.824999999999999E-2</v>
          </cell>
          <cell r="AK223">
            <v>0.11249999999999999</v>
          </cell>
          <cell r="AL223">
            <v>0.11249999999999999</v>
          </cell>
          <cell r="AM223">
            <v>0.11249999999999999</v>
          </cell>
          <cell r="AN223">
            <v>0.11249999999999999</v>
          </cell>
          <cell r="AO223">
            <v>0.11024999999999999</v>
          </cell>
          <cell r="AP223">
            <v>0.10575000000000001</v>
          </cell>
          <cell r="AQ223">
            <v>0.10124999999999999</v>
          </cell>
        </row>
        <row r="224">
          <cell r="D224">
            <v>0.34033499999999967</v>
          </cell>
          <cell r="L224">
            <v>0</v>
          </cell>
          <cell r="Q224">
            <v>0</v>
          </cell>
          <cell r="V224">
            <v>0</v>
          </cell>
          <cell r="AA224">
            <v>0</v>
          </cell>
          <cell r="AF224">
            <v>7.5000000000000002E-4</v>
          </cell>
          <cell r="AG224">
            <v>3.3749999999999995E-3</v>
          </cell>
          <cell r="AH224">
            <v>8.6812499999999997E-3</v>
          </cell>
          <cell r="AI224">
            <v>1.482375E-2</v>
          </cell>
          <cell r="AJ224">
            <v>1.7534999999999999E-2</v>
          </cell>
          <cell r="AK224">
            <v>1.7534999999999999E-2</v>
          </cell>
          <cell r="AL224">
            <v>1.7534999999999999E-2</v>
          </cell>
          <cell r="AM224">
            <v>1.7534999999999999E-2</v>
          </cell>
          <cell r="AN224">
            <v>1.7534999999999999E-2</v>
          </cell>
          <cell r="AO224">
            <v>1.7189999999999997E-2</v>
          </cell>
          <cell r="AP224">
            <v>1.6500000000000001E-2</v>
          </cell>
          <cell r="AQ224">
            <v>1.5809999999999998E-2</v>
          </cell>
        </row>
        <row r="225">
          <cell r="D225">
            <v>9.5122500000000052</v>
          </cell>
          <cell r="L225">
            <v>0</v>
          </cell>
          <cell r="Q225">
            <v>0</v>
          </cell>
          <cell r="V225">
            <v>0</v>
          </cell>
          <cell r="AA225">
            <v>0</v>
          </cell>
          <cell r="AF225">
            <v>7.5749999999999998E-2</v>
          </cell>
          <cell r="AG225">
            <v>0.22650000000000001</v>
          </cell>
          <cell r="AH225">
            <v>0.3765</v>
          </cell>
          <cell r="AI225">
            <v>0.45150000000000001</v>
          </cell>
          <cell r="AJ225">
            <v>0.45150000000000001</v>
          </cell>
          <cell r="AK225">
            <v>0.45150000000000001</v>
          </cell>
          <cell r="AL225">
            <v>0.45150000000000001</v>
          </cell>
          <cell r="AM225">
            <v>0.45150000000000001</v>
          </cell>
          <cell r="AN225">
            <v>0.45150000000000001</v>
          </cell>
          <cell r="AO225">
            <v>0.45150000000000001</v>
          </cell>
          <cell r="AP225">
            <v>0.4425</v>
          </cell>
          <cell r="AQ225">
            <v>0.42450000000000004</v>
          </cell>
        </row>
        <row r="226">
          <cell r="D226">
            <v>3.9689999999999994</v>
          </cell>
          <cell r="L226">
            <v>0</v>
          </cell>
          <cell r="Q226">
            <v>0</v>
          </cell>
          <cell r="V226">
            <v>0</v>
          </cell>
          <cell r="AA226">
            <v>0</v>
          </cell>
          <cell r="AF226">
            <v>4.6124999999999999E-2</v>
          </cell>
          <cell r="AG226">
            <v>0.139125</v>
          </cell>
          <cell r="AH226">
            <v>0.186</v>
          </cell>
          <cell r="AI226">
            <v>0.186</v>
          </cell>
          <cell r="AJ226">
            <v>0.186</v>
          </cell>
          <cell r="AK226">
            <v>0.186</v>
          </cell>
          <cell r="AL226">
            <v>0.186</v>
          </cell>
          <cell r="AM226">
            <v>0.186</v>
          </cell>
          <cell r="AN226">
            <v>0.186</v>
          </cell>
          <cell r="AO226">
            <v>0.186</v>
          </cell>
          <cell r="AP226">
            <v>0.18225</v>
          </cell>
          <cell r="AQ226">
            <v>0.17474999999999999</v>
          </cell>
        </row>
        <row r="227">
          <cell r="D227">
            <v>2.0145375000000012</v>
          </cell>
          <cell r="L227">
            <v>0</v>
          </cell>
          <cell r="Q227">
            <v>0</v>
          </cell>
          <cell r="V227">
            <v>0</v>
          </cell>
          <cell r="AA227">
            <v>0</v>
          </cell>
          <cell r="AF227">
            <v>2.0625000000000001E-3</v>
          </cell>
          <cell r="AG227">
            <v>1.095E-2</v>
          </cell>
          <cell r="AH227">
            <v>2.9024999999999999E-2</v>
          </cell>
          <cell r="AI227">
            <v>5.1525000000000008E-2</v>
          </cell>
          <cell r="AJ227">
            <v>7.4025000000000007E-2</v>
          </cell>
          <cell r="AK227">
            <v>9.4200000000000006E-2</v>
          </cell>
          <cell r="AL227">
            <v>0.10312499999999999</v>
          </cell>
          <cell r="AM227">
            <v>0.10312499999999999</v>
          </cell>
          <cell r="AN227">
            <v>0.10312499999999999</v>
          </cell>
          <cell r="AO227">
            <v>0.10312499999999999</v>
          </cell>
          <cell r="AP227">
            <v>0.101115</v>
          </cell>
          <cell r="AQ227">
            <v>9.7095000000000015E-2</v>
          </cell>
        </row>
        <row r="228">
          <cell r="D228">
            <v>2.4881250000000015</v>
          </cell>
          <cell r="AF228">
            <v>2.6999999999999997E-3</v>
          </cell>
          <cell r="AG228">
            <v>2.0324999999999999E-2</v>
          </cell>
          <cell r="AH228">
            <v>4.1324999999999994E-2</v>
          </cell>
          <cell r="AI228">
            <v>6.1949999999999998E-2</v>
          </cell>
          <cell r="AJ228">
            <v>6.4649999999999985E-2</v>
          </cell>
          <cell r="AK228">
            <v>6.4649999999999985E-2</v>
          </cell>
          <cell r="AL228">
            <v>8.2274999999999987E-2</v>
          </cell>
          <cell r="AM228">
            <v>0.10327499999999999</v>
          </cell>
          <cell r="AN228">
            <v>0.1239</v>
          </cell>
          <cell r="AO228">
            <v>0.1239</v>
          </cell>
          <cell r="AP228">
            <v>0.12142499999999998</v>
          </cell>
          <cell r="AQ228">
            <v>0.11894999999999999</v>
          </cell>
        </row>
        <row r="229">
          <cell r="D229">
            <v>3.7717500000000008</v>
          </cell>
          <cell r="L229">
            <v>0</v>
          </cell>
          <cell r="Q229">
            <v>0</v>
          </cell>
          <cell r="V229">
            <v>0</v>
          </cell>
          <cell r="AA229">
            <v>0</v>
          </cell>
          <cell r="AF229">
            <v>0</v>
          </cell>
          <cell r="AG229">
            <v>1.125E-2</v>
          </cell>
          <cell r="AH229">
            <v>4.1999999999999996E-2</v>
          </cell>
          <cell r="AI229">
            <v>8.3999999999999991E-2</v>
          </cell>
          <cell r="AJ229">
            <v>0.129</v>
          </cell>
          <cell r="AK229">
            <v>0.17024999999999998</v>
          </cell>
          <cell r="AL229">
            <v>0.189</v>
          </cell>
          <cell r="AM229">
            <v>0.189</v>
          </cell>
          <cell r="AN229">
            <v>0.189</v>
          </cell>
          <cell r="AO229">
            <v>0.189</v>
          </cell>
          <cell r="AP229">
            <v>0.189</v>
          </cell>
          <cell r="AQ229">
            <v>0.18525</v>
          </cell>
        </row>
        <row r="230">
          <cell r="D230">
            <v>2.3092500000000009</v>
          </cell>
          <cell r="L230">
            <v>0</v>
          </cell>
          <cell r="Q230">
            <v>0</v>
          </cell>
          <cell r="V230">
            <v>0</v>
          </cell>
          <cell r="AA230">
            <v>0</v>
          </cell>
          <cell r="AF230">
            <v>0</v>
          </cell>
          <cell r="AG230">
            <v>1.125E-2</v>
          </cell>
          <cell r="AH230">
            <v>3.4499999999999996E-2</v>
          </cell>
          <cell r="AI230">
            <v>5.7749999999999996E-2</v>
          </cell>
          <cell r="AJ230">
            <v>8.0249999999999988E-2</v>
          </cell>
          <cell r="AK230">
            <v>0.10274999999999999</v>
          </cell>
          <cell r="AL230">
            <v>0.11399999999999999</v>
          </cell>
          <cell r="AM230">
            <v>0.11399999999999999</v>
          </cell>
          <cell r="AN230">
            <v>0.11399999999999999</v>
          </cell>
          <cell r="AO230">
            <v>0.11399999999999999</v>
          </cell>
          <cell r="AP230">
            <v>0.11399999999999999</v>
          </cell>
          <cell r="AQ230">
            <v>0.11174999999999999</v>
          </cell>
        </row>
        <row r="231">
          <cell r="D231">
            <v>5.8124999999999956</v>
          </cell>
          <cell r="AF231">
            <v>0</v>
          </cell>
          <cell r="AG231">
            <v>1.125E-2</v>
          </cell>
          <cell r="AH231">
            <v>4.1249999999999995E-2</v>
          </cell>
          <cell r="AI231">
            <v>7.1249999999999994E-2</v>
          </cell>
          <cell r="AJ231">
            <v>0.10124999999999999</v>
          </cell>
          <cell r="AK231">
            <v>0.13125000000000001</v>
          </cell>
          <cell r="AL231">
            <v>0.16125</v>
          </cell>
          <cell r="AM231">
            <v>0.19125</v>
          </cell>
          <cell r="AN231">
            <v>0.22125</v>
          </cell>
          <cell r="AO231">
            <v>0.25124999999999997</v>
          </cell>
          <cell r="AP231">
            <v>0.28125</v>
          </cell>
          <cell r="AQ231">
            <v>0.29399999999999998</v>
          </cell>
        </row>
        <row r="232">
          <cell r="D232">
            <v>3.6524999999999999</v>
          </cell>
          <cell r="L232">
            <v>0</v>
          </cell>
          <cell r="Q232">
            <v>0</v>
          </cell>
          <cell r="V232">
            <v>0</v>
          </cell>
          <cell r="AA232">
            <v>0</v>
          </cell>
          <cell r="AF232">
            <v>0</v>
          </cell>
          <cell r="AG232">
            <v>1.125E-2</v>
          </cell>
          <cell r="AH232">
            <v>0.03</v>
          </cell>
          <cell r="AI232">
            <v>4.8750000000000002E-2</v>
          </cell>
          <cell r="AJ232">
            <v>6.3750000000000001E-2</v>
          </cell>
          <cell r="AK232">
            <v>7.8750000000000001E-2</v>
          </cell>
          <cell r="AL232">
            <v>0.105</v>
          </cell>
          <cell r="AM232">
            <v>0.12375</v>
          </cell>
          <cell r="AN232">
            <v>0.14249999999999999</v>
          </cell>
          <cell r="AO232">
            <v>0.1575</v>
          </cell>
          <cell r="AP232">
            <v>0.17249999999999999</v>
          </cell>
          <cell r="AQ232">
            <v>0.18375</v>
          </cell>
        </row>
        <row r="233">
          <cell r="D233">
            <v>1.0927499999999994</v>
          </cell>
          <cell r="L233">
            <v>0</v>
          </cell>
          <cell r="Q233">
            <v>0</v>
          </cell>
          <cell r="V233">
            <v>0</v>
          </cell>
          <cell r="AA233">
            <v>0</v>
          </cell>
          <cell r="AF233">
            <v>0</v>
          </cell>
          <cell r="AG233">
            <v>1.8749999999999999E-3</v>
          </cell>
          <cell r="AH233">
            <v>5.6249999999999998E-3</v>
          </cell>
          <cell r="AI233">
            <v>1.125E-2</v>
          </cell>
          <cell r="AJ233">
            <v>1.8749999999999999E-2</v>
          </cell>
          <cell r="AK233">
            <v>2.4375000000000001E-2</v>
          </cell>
          <cell r="AL233">
            <v>3.0374999999999999E-2</v>
          </cell>
          <cell r="AM233">
            <v>3.4124999999999996E-2</v>
          </cell>
          <cell r="AN233">
            <v>3.9750000000000001E-2</v>
          </cell>
          <cell r="AO233">
            <v>4.725E-2</v>
          </cell>
          <cell r="AP233">
            <v>5.2874999999999998E-2</v>
          </cell>
          <cell r="AQ233">
            <v>5.5859999999999993E-2</v>
          </cell>
        </row>
        <row r="234">
          <cell r="D234">
            <v>2.2500000000000009</v>
          </cell>
          <cell r="L234">
            <v>0</v>
          </cell>
          <cell r="Q234">
            <v>0</v>
          </cell>
          <cell r="V234">
            <v>0</v>
          </cell>
          <cell r="AA234">
            <v>0</v>
          </cell>
          <cell r="AF234">
            <v>0</v>
          </cell>
          <cell r="AG234">
            <v>0</v>
          </cell>
          <cell r="AH234">
            <v>1.125E-2</v>
          </cell>
          <cell r="AI234">
            <v>3.3750000000000002E-2</v>
          </cell>
          <cell r="AJ234">
            <v>5.6249999999999994E-2</v>
          </cell>
          <cell r="AK234">
            <v>7.8750000000000001E-2</v>
          </cell>
          <cell r="AL234">
            <v>0.10124999999999999</v>
          </cell>
          <cell r="AM234">
            <v>0.11249999999999999</v>
          </cell>
          <cell r="AN234">
            <v>0.11249999999999999</v>
          </cell>
          <cell r="AO234">
            <v>0.11249999999999999</v>
          </cell>
          <cell r="AP234">
            <v>0.11249999999999999</v>
          </cell>
          <cell r="AQ234">
            <v>0.11249999999999999</v>
          </cell>
        </row>
        <row r="235">
          <cell r="D235">
            <v>2.2500000000000009</v>
          </cell>
          <cell r="L235">
            <v>0</v>
          </cell>
          <cell r="Q235">
            <v>0</v>
          </cell>
          <cell r="V235">
            <v>0</v>
          </cell>
          <cell r="AA235">
            <v>0</v>
          </cell>
          <cell r="AF235">
            <v>0</v>
          </cell>
          <cell r="AG235">
            <v>0</v>
          </cell>
          <cell r="AH235">
            <v>1.125E-2</v>
          </cell>
          <cell r="AI235">
            <v>3.3750000000000002E-2</v>
          </cell>
          <cell r="AJ235">
            <v>5.6249999999999994E-2</v>
          </cell>
          <cell r="AK235">
            <v>7.8750000000000001E-2</v>
          </cell>
          <cell r="AL235">
            <v>0.10124999999999999</v>
          </cell>
          <cell r="AM235">
            <v>0.11249999999999999</v>
          </cell>
          <cell r="AN235">
            <v>0.11249999999999999</v>
          </cell>
          <cell r="AO235">
            <v>0.11249999999999999</v>
          </cell>
          <cell r="AP235">
            <v>0.11249999999999999</v>
          </cell>
          <cell r="AQ235">
            <v>0.11249999999999999</v>
          </cell>
        </row>
        <row r="236">
          <cell r="D236">
            <v>6.4499999999999966</v>
          </cell>
          <cell r="L236">
            <v>0</v>
          </cell>
          <cell r="Q236">
            <v>0</v>
          </cell>
          <cell r="V236">
            <v>0</v>
          </cell>
          <cell r="AA236">
            <v>0</v>
          </cell>
          <cell r="AF236">
            <v>0</v>
          </cell>
          <cell r="AG236">
            <v>0</v>
          </cell>
          <cell r="AH236">
            <v>7.4999999999999997E-2</v>
          </cell>
          <cell r="AI236">
            <v>0.22499999999999998</v>
          </cell>
          <cell r="AJ236">
            <v>0.3</v>
          </cell>
          <cell r="AK236">
            <v>0.3</v>
          </cell>
          <cell r="AL236">
            <v>0.3</v>
          </cell>
          <cell r="AM236">
            <v>0.3</v>
          </cell>
          <cell r="AN236">
            <v>0.3</v>
          </cell>
          <cell r="AO236">
            <v>0.3</v>
          </cell>
          <cell r="AP236">
            <v>0.3</v>
          </cell>
          <cell r="AQ236">
            <v>0.3</v>
          </cell>
        </row>
        <row r="237">
          <cell r="D237">
            <v>3.6674999999999995</v>
          </cell>
          <cell r="L237">
            <v>0</v>
          </cell>
          <cell r="Q237">
            <v>0</v>
          </cell>
          <cell r="V237">
            <v>0</v>
          </cell>
          <cell r="AA237">
            <v>0</v>
          </cell>
          <cell r="AF237">
            <v>0</v>
          </cell>
          <cell r="AG237">
            <v>0</v>
          </cell>
          <cell r="AH237">
            <v>0</v>
          </cell>
          <cell r="AI237">
            <v>1.125E-2</v>
          </cell>
          <cell r="AJ237">
            <v>4.1249999999999995E-2</v>
          </cell>
          <cell r="AK237">
            <v>7.8750000000000001E-2</v>
          </cell>
          <cell r="AL237">
            <v>0.11624999999999999</v>
          </cell>
          <cell r="AM237">
            <v>0.15</v>
          </cell>
          <cell r="AN237">
            <v>0.17624999999999999</v>
          </cell>
          <cell r="AO237">
            <v>0.1875</v>
          </cell>
          <cell r="AP237">
            <v>0.1875</v>
          </cell>
          <cell r="AQ237">
            <v>0.1875</v>
          </cell>
        </row>
        <row r="238">
          <cell r="D238">
            <v>1.4999999999999993</v>
          </cell>
          <cell r="L238">
            <v>0</v>
          </cell>
          <cell r="Q238">
            <v>0</v>
          </cell>
          <cell r="V238">
            <v>0</v>
          </cell>
          <cell r="AA238">
            <v>0</v>
          </cell>
          <cell r="AF238">
            <v>0</v>
          </cell>
          <cell r="AG238">
            <v>0</v>
          </cell>
          <cell r="AH238">
            <v>0</v>
          </cell>
          <cell r="AI238">
            <v>7.4999999999999997E-3</v>
          </cell>
          <cell r="AJ238">
            <v>2.2499999999999999E-2</v>
          </cell>
          <cell r="AK238">
            <v>3.7499999999999999E-2</v>
          </cell>
          <cell r="AL238">
            <v>5.2499999999999998E-2</v>
          </cell>
          <cell r="AM238">
            <v>6.7500000000000004E-2</v>
          </cell>
          <cell r="AN238">
            <v>7.4999999999999997E-2</v>
          </cell>
          <cell r="AO238">
            <v>7.4999999999999997E-2</v>
          </cell>
          <cell r="AP238">
            <v>7.4999999999999997E-2</v>
          </cell>
          <cell r="AQ238">
            <v>7.4999999999999997E-2</v>
          </cell>
        </row>
        <row r="239">
          <cell r="D239">
            <v>1.4699999999999991</v>
          </cell>
          <cell r="L239">
            <v>0</v>
          </cell>
          <cell r="Q239">
            <v>0</v>
          </cell>
          <cell r="V239">
            <v>0</v>
          </cell>
          <cell r="AA239">
            <v>0</v>
          </cell>
          <cell r="AF239">
            <v>0</v>
          </cell>
          <cell r="AG239">
            <v>0</v>
          </cell>
          <cell r="AH239">
            <v>0</v>
          </cell>
          <cell r="AI239">
            <v>5.6249999999999998E-3</v>
          </cell>
          <cell r="AJ239">
            <v>1.8749999999999999E-2</v>
          </cell>
          <cell r="AK239">
            <v>3.3750000000000002E-2</v>
          </cell>
          <cell r="AL239">
            <v>4.6875E-2</v>
          </cell>
          <cell r="AM239">
            <v>5.8124999999999996E-2</v>
          </cell>
          <cell r="AN239">
            <v>6.9374999999999992E-2</v>
          </cell>
          <cell r="AO239">
            <v>7.4999999999999997E-2</v>
          </cell>
          <cell r="AP239">
            <v>7.4999999999999997E-2</v>
          </cell>
          <cell r="AQ239">
            <v>7.4999999999999997E-2</v>
          </cell>
        </row>
        <row r="240">
          <cell r="D240">
            <v>2.193750000000001</v>
          </cell>
          <cell r="AF240">
            <v>0</v>
          </cell>
          <cell r="AG240">
            <v>0</v>
          </cell>
          <cell r="AH240">
            <v>0</v>
          </cell>
          <cell r="AI240">
            <v>9.3749999999999997E-3</v>
          </cell>
          <cell r="AJ240">
            <v>1.8749999999999999E-2</v>
          </cell>
          <cell r="AK240">
            <v>2.8124999999999997E-2</v>
          </cell>
          <cell r="AL240">
            <v>3.7499999999999999E-2</v>
          </cell>
          <cell r="AM240">
            <v>4.6875E-2</v>
          </cell>
          <cell r="AN240">
            <v>6.5625000000000003E-2</v>
          </cell>
          <cell r="AO240">
            <v>7.4999999999999997E-2</v>
          </cell>
          <cell r="AP240">
            <v>8.4374999999999992E-2</v>
          </cell>
          <cell r="AQ240">
            <v>9.375E-2</v>
          </cell>
        </row>
        <row r="241">
          <cell r="D241">
            <v>1.5524999999999991</v>
          </cell>
          <cell r="L241">
            <v>0</v>
          </cell>
          <cell r="Q241">
            <v>0</v>
          </cell>
          <cell r="V241">
            <v>0</v>
          </cell>
          <cell r="AA241">
            <v>0</v>
          </cell>
          <cell r="AF241">
            <v>0</v>
          </cell>
          <cell r="AG241">
            <v>0</v>
          </cell>
          <cell r="AH241">
            <v>0</v>
          </cell>
          <cell r="AI241">
            <v>0</v>
          </cell>
          <cell r="AJ241">
            <v>1.125E-2</v>
          </cell>
          <cell r="AK241">
            <v>3.3750000000000002E-2</v>
          </cell>
          <cell r="AL241">
            <v>5.2499999999999998E-2</v>
          </cell>
          <cell r="AM241">
            <v>6.7500000000000004E-2</v>
          </cell>
          <cell r="AN241">
            <v>7.4999999999999997E-2</v>
          </cell>
          <cell r="AO241">
            <v>7.4999999999999997E-2</v>
          </cell>
          <cell r="AP241">
            <v>7.4999999999999997E-2</v>
          </cell>
          <cell r="AQ241">
            <v>7.4999999999999997E-2</v>
          </cell>
        </row>
        <row r="242">
          <cell r="D242">
            <v>2.9399999999999982</v>
          </cell>
          <cell r="AI242">
            <v>0</v>
          </cell>
          <cell r="AJ242">
            <v>1.125E-2</v>
          </cell>
          <cell r="AK242">
            <v>3.7499999999999999E-2</v>
          </cell>
          <cell r="AL242">
            <v>6.7500000000000004E-2</v>
          </cell>
          <cell r="AM242">
            <v>9.375E-2</v>
          </cell>
          <cell r="AN242">
            <v>0.11624999999999999</v>
          </cell>
          <cell r="AO242">
            <v>0.13874999999999998</v>
          </cell>
          <cell r="AP242">
            <v>0.15</v>
          </cell>
          <cell r="AQ242">
            <v>0.15</v>
          </cell>
        </row>
        <row r="243">
          <cell r="D243">
            <v>1.4774999999999994</v>
          </cell>
          <cell r="L243">
            <v>0</v>
          </cell>
          <cell r="Q243">
            <v>0</v>
          </cell>
          <cell r="V243">
            <v>0</v>
          </cell>
          <cell r="AA243">
            <v>0</v>
          </cell>
          <cell r="AF243">
            <v>0</v>
          </cell>
          <cell r="AG243">
            <v>0</v>
          </cell>
          <cell r="AH243">
            <v>0</v>
          </cell>
          <cell r="AI243">
            <v>0</v>
          </cell>
          <cell r="AJ243">
            <v>5.6249999999999998E-3</v>
          </cell>
          <cell r="AK243">
            <v>1.8749999999999999E-2</v>
          </cell>
          <cell r="AL243">
            <v>3.3750000000000002E-2</v>
          </cell>
          <cell r="AM243">
            <v>4.8750000000000002E-2</v>
          </cell>
          <cell r="AN243">
            <v>6.1874999999999999E-2</v>
          </cell>
          <cell r="AO243">
            <v>7.1249999999999994E-2</v>
          </cell>
          <cell r="AP243">
            <v>7.4999999999999997E-2</v>
          </cell>
          <cell r="AQ243">
            <v>7.4999999999999997E-2</v>
          </cell>
        </row>
        <row r="244">
          <cell r="D244">
            <v>2.8949999999999982</v>
          </cell>
          <cell r="L244">
            <v>0</v>
          </cell>
          <cell r="Q244">
            <v>0</v>
          </cell>
          <cell r="V244">
            <v>0</v>
          </cell>
          <cell r="AA244">
            <v>0</v>
          </cell>
          <cell r="AF244">
            <v>0</v>
          </cell>
          <cell r="AG244">
            <v>0</v>
          </cell>
          <cell r="AH244">
            <v>0</v>
          </cell>
          <cell r="AI244">
            <v>0</v>
          </cell>
          <cell r="AJ244">
            <v>0</v>
          </cell>
          <cell r="AK244">
            <v>7.4999999999999997E-3</v>
          </cell>
          <cell r="AL244">
            <v>2.6249999999999999E-2</v>
          </cell>
          <cell r="AM244">
            <v>5.2499999999999998E-2</v>
          </cell>
          <cell r="AN244">
            <v>8.249999999999999E-2</v>
          </cell>
          <cell r="AO244">
            <v>0.11249999999999999</v>
          </cell>
          <cell r="AP244">
            <v>0.13874999999999998</v>
          </cell>
          <cell r="AQ244">
            <v>0.15</v>
          </cell>
        </row>
        <row r="245">
          <cell r="D245">
            <v>2.8949999999999982</v>
          </cell>
          <cell r="L245">
            <v>0</v>
          </cell>
          <cell r="Q245">
            <v>0</v>
          </cell>
          <cell r="V245">
            <v>0</v>
          </cell>
          <cell r="AA245">
            <v>0</v>
          </cell>
          <cell r="AF245">
            <v>0</v>
          </cell>
          <cell r="AG245">
            <v>0</v>
          </cell>
          <cell r="AH245">
            <v>0</v>
          </cell>
          <cell r="AI245">
            <v>0</v>
          </cell>
          <cell r="AJ245">
            <v>0</v>
          </cell>
          <cell r="AK245">
            <v>7.4999999999999997E-3</v>
          </cell>
          <cell r="AL245">
            <v>2.6249999999999999E-2</v>
          </cell>
          <cell r="AM245">
            <v>5.2499999999999998E-2</v>
          </cell>
          <cell r="AN245">
            <v>8.249999999999999E-2</v>
          </cell>
          <cell r="AO245">
            <v>0.11249999999999999</v>
          </cell>
          <cell r="AP245">
            <v>0.13874999999999998</v>
          </cell>
          <cell r="AQ245">
            <v>0.15</v>
          </cell>
        </row>
        <row r="246">
          <cell r="D246">
            <v>4.387500000000002</v>
          </cell>
          <cell r="L246">
            <v>0</v>
          </cell>
          <cell r="Q246">
            <v>0</v>
          </cell>
          <cell r="V246">
            <v>0</v>
          </cell>
          <cell r="AA246">
            <v>0</v>
          </cell>
          <cell r="AF246">
            <v>0</v>
          </cell>
          <cell r="AG246">
            <v>0</v>
          </cell>
          <cell r="AH246">
            <v>0</v>
          </cell>
          <cell r="AI246">
            <v>0</v>
          </cell>
          <cell r="AJ246">
            <v>0</v>
          </cell>
          <cell r="AK246">
            <v>0</v>
          </cell>
          <cell r="AL246">
            <v>1.8749999999999999E-2</v>
          </cell>
          <cell r="AM246">
            <v>5.6249999999999994E-2</v>
          </cell>
          <cell r="AN246">
            <v>9.375E-2</v>
          </cell>
          <cell r="AO246">
            <v>0.13125000000000001</v>
          </cell>
          <cell r="AP246">
            <v>0.16874999999999998</v>
          </cell>
          <cell r="AQ246">
            <v>0.20624999999999999</v>
          </cell>
        </row>
        <row r="248">
          <cell r="D248">
            <v>0</v>
          </cell>
          <cell r="L248">
            <v>0</v>
          </cell>
          <cell r="Q248">
            <v>0</v>
          </cell>
          <cell r="V248">
            <v>0</v>
          </cell>
          <cell r="AA248">
            <v>0</v>
          </cell>
          <cell r="AF248">
            <v>0</v>
          </cell>
          <cell r="AG248">
            <v>0</v>
          </cell>
          <cell r="AH248">
            <v>0</v>
          </cell>
          <cell r="AI248">
            <v>0</v>
          </cell>
          <cell r="AJ248">
            <v>0</v>
          </cell>
          <cell r="AK248">
            <v>0</v>
          </cell>
          <cell r="AL248">
            <v>0</v>
          </cell>
          <cell r="AM248">
            <v>0</v>
          </cell>
          <cell r="AN248">
            <v>0</v>
          </cell>
          <cell r="AO248">
            <v>0</v>
          </cell>
          <cell r="AP248">
            <v>0</v>
          </cell>
          <cell r="AQ248">
            <v>0</v>
          </cell>
        </row>
        <row r="249">
          <cell r="D249">
            <v>0</v>
          </cell>
          <cell r="L249">
            <v>0</v>
          </cell>
          <cell r="Q249">
            <v>0</v>
          </cell>
          <cell r="V249">
            <v>0</v>
          </cell>
          <cell r="AA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0</v>
          </cell>
          <cell r="L250">
            <v>0</v>
          </cell>
          <cell r="Q250">
            <v>0</v>
          </cell>
          <cell r="V250">
            <v>0</v>
          </cell>
          <cell r="AA250">
            <v>0</v>
          </cell>
          <cell r="AF250">
            <v>0</v>
          </cell>
          <cell r="AG250">
            <v>0</v>
          </cell>
          <cell r="AH250">
            <v>0</v>
          </cell>
          <cell r="AI250">
            <v>0</v>
          </cell>
          <cell r="AJ250">
            <v>0</v>
          </cell>
          <cell r="AK250">
            <v>0</v>
          </cell>
          <cell r="AL250">
            <v>0</v>
          </cell>
          <cell r="AM250">
            <v>0</v>
          </cell>
          <cell r="AN250">
            <v>0</v>
          </cell>
          <cell r="AO250">
            <v>0</v>
          </cell>
          <cell r="AP250">
            <v>0</v>
          </cell>
          <cell r="AQ250">
            <v>0</v>
          </cell>
        </row>
        <row r="251">
          <cell r="D251">
            <v>0</v>
          </cell>
          <cell r="L251">
            <v>0</v>
          </cell>
          <cell r="Q251">
            <v>0</v>
          </cell>
          <cell r="V251">
            <v>0</v>
          </cell>
          <cell r="AA251">
            <v>0</v>
          </cell>
          <cell r="AF251">
            <v>0</v>
          </cell>
          <cell r="AG251">
            <v>0</v>
          </cell>
          <cell r="AH251">
            <v>0</v>
          </cell>
          <cell r="AI251">
            <v>0</v>
          </cell>
          <cell r="AJ251">
            <v>0</v>
          </cell>
          <cell r="AK251">
            <v>0</v>
          </cell>
          <cell r="AL251">
            <v>0</v>
          </cell>
          <cell r="AM251">
            <v>0</v>
          </cell>
          <cell r="AN251">
            <v>0</v>
          </cell>
          <cell r="AO251">
            <v>0</v>
          </cell>
          <cell r="AP251">
            <v>0</v>
          </cell>
          <cell r="AQ251">
            <v>0</v>
          </cell>
        </row>
        <row r="252">
          <cell r="W252">
            <v>-0.21748437499999995</v>
          </cell>
          <cell r="X252">
            <v>-0.12648437499999998</v>
          </cell>
          <cell r="Y252">
            <v>1.5156250000000204E-3</v>
          </cell>
          <cell r="Z252">
            <v>-0.11048437499999997</v>
          </cell>
          <cell r="AA252">
            <v>-0.45293749999999988</v>
          </cell>
        </row>
        <row r="254">
          <cell r="D254">
            <v>0</v>
          </cell>
        </row>
        <row r="255">
          <cell r="D255">
            <v>528.2360000000001</v>
          </cell>
          <cell r="G255">
            <v>0</v>
          </cell>
          <cell r="H255">
            <v>0</v>
          </cell>
          <cell r="I255">
            <v>28.67</v>
          </cell>
          <cell r="J255">
            <v>7.4</v>
          </cell>
          <cell r="K255">
            <v>39.269999999999996</v>
          </cell>
          <cell r="L255">
            <v>75.34</v>
          </cell>
          <cell r="M255">
            <v>2.06</v>
          </cell>
          <cell r="N255">
            <v>30</v>
          </cell>
          <cell r="O255">
            <v>0</v>
          </cell>
          <cell r="P255">
            <v>30</v>
          </cell>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cell r="AL255">
            <v>16.100000000000001</v>
          </cell>
          <cell r="AM255">
            <v>0</v>
          </cell>
          <cell r="AN255">
            <v>0</v>
          </cell>
          <cell r="AO255">
            <v>0</v>
          </cell>
          <cell r="AP255">
            <v>0</v>
          </cell>
          <cell r="AQ255">
            <v>0</v>
          </cell>
        </row>
        <row r="256">
          <cell r="D256">
            <v>0</v>
          </cell>
        </row>
        <row r="257">
          <cell r="D257">
            <v>337.46100000000001</v>
          </cell>
          <cell r="G257">
            <v>0.97</v>
          </cell>
          <cell r="H257">
            <v>0.7</v>
          </cell>
          <cell r="I257">
            <v>2.4400000000000013</v>
          </cell>
          <cell r="J257">
            <v>4.1099999999999994</v>
          </cell>
          <cell r="K257">
            <v>2.3999999999999986</v>
          </cell>
          <cell r="L257">
            <v>9.6500000000000057</v>
          </cell>
          <cell r="M257">
            <v>1.9499999999999997</v>
          </cell>
          <cell r="N257">
            <v>3.6499999999999986</v>
          </cell>
          <cell r="O257">
            <v>4.25</v>
          </cell>
          <cell r="P257">
            <v>4.8700000000000045</v>
          </cell>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cell r="AL257">
            <v>30</v>
          </cell>
          <cell r="AM257">
            <v>30</v>
          </cell>
          <cell r="AN257">
            <v>24.5</v>
          </cell>
          <cell r="AO257">
            <v>17</v>
          </cell>
          <cell r="AP257">
            <v>11</v>
          </cell>
          <cell r="AQ257">
            <v>5</v>
          </cell>
        </row>
        <row r="258">
          <cell r="D258">
            <v>134.48149999999998</v>
          </cell>
          <cell r="H258">
            <v>0.7</v>
          </cell>
          <cell r="I258">
            <v>2.4400000000000013</v>
          </cell>
          <cell r="J258">
            <v>4.1099999999999994</v>
          </cell>
          <cell r="K258">
            <v>2.3999999999999986</v>
          </cell>
          <cell r="L258">
            <v>9.6500000000000057</v>
          </cell>
          <cell r="M258">
            <v>1.9499999999999997</v>
          </cell>
          <cell r="N258">
            <v>3.6499999999999986</v>
          </cell>
          <cell r="O258">
            <v>4.25</v>
          </cell>
          <cell r="P258">
            <v>4.8700000000000045</v>
          </cell>
          <cell r="Q258">
            <v>14.719999999999999</v>
          </cell>
          <cell r="R258">
            <v>4.33</v>
          </cell>
          <cell r="S258">
            <v>2.61</v>
          </cell>
          <cell r="T258">
            <v>2.7600000000000016</v>
          </cell>
          <cell r="U258">
            <v>2.8000000000000025</v>
          </cell>
          <cell r="V258">
            <v>12.500000000000005</v>
          </cell>
          <cell r="W258">
            <v>4.09</v>
          </cell>
          <cell r="X258">
            <v>5.839999999999999</v>
          </cell>
          <cell r="Y258">
            <v>4.83</v>
          </cell>
          <cell r="Z258">
            <v>3.110000000000003</v>
          </cell>
          <cell r="AA258">
            <v>17.86999999999999</v>
          </cell>
          <cell r="AB258">
            <v>2.8499999999999996</v>
          </cell>
          <cell r="AC258">
            <v>2.5360000000000005</v>
          </cell>
          <cell r="AD258">
            <v>3.739999999999998</v>
          </cell>
          <cell r="AE258">
            <v>2.2854999999999994</v>
          </cell>
          <cell r="AF258">
            <v>11.411499999999997</v>
          </cell>
          <cell r="AG258">
            <v>10.478</v>
          </cell>
          <cell r="AH258">
            <v>-6.3700000000000045</v>
          </cell>
          <cell r="AI258">
            <v>-5.5130000000000052</v>
          </cell>
          <cell r="AJ258">
            <v>5.7299999999999969</v>
          </cell>
          <cell r="AK258">
            <v>3.2800000000000011</v>
          </cell>
          <cell r="AL258">
            <v>10.725000000000001</v>
          </cell>
          <cell r="AM258">
            <v>16.25</v>
          </cell>
          <cell r="AN258">
            <v>13.5</v>
          </cell>
          <cell r="AO258">
            <v>9.75</v>
          </cell>
          <cell r="AP258">
            <v>6.75</v>
          </cell>
          <cell r="AQ258">
            <v>3.75</v>
          </cell>
        </row>
        <row r="259">
          <cell r="D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row>
        <row r="260">
          <cell r="D260">
            <v>202.0095</v>
          </cell>
          <cell r="H260">
            <v>0</v>
          </cell>
          <cell r="I260">
            <v>0</v>
          </cell>
          <cell r="J260">
            <v>0</v>
          </cell>
          <cell r="K260">
            <v>0</v>
          </cell>
          <cell r="L260">
            <v>0</v>
          </cell>
          <cell r="M260">
            <v>0</v>
          </cell>
          <cell r="N260">
            <v>0</v>
          </cell>
          <cell r="O260">
            <v>0</v>
          </cell>
          <cell r="P260">
            <v>0</v>
          </cell>
          <cell r="Q260">
            <v>0</v>
          </cell>
          <cell r="R260">
            <v>0</v>
          </cell>
          <cell r="S260">
            <v>0</v>
          </cell>
          <cell r="T260">
            <v>10</v>
          </cell>
          <cell r="U260">
            <v>0.26</v>
          </cell>
          <cell r="V260">
            <v>10.26</v>
          </cell>
          <cell r="W260">
            <v>4.0999999999999996</v>
          </cell>
          <cell r="X260">
            <v>3.54</v>
          </cell>
          <cell r="Y260">
            <v>3.68</v>
          </cell>
          <cell r="Z260">
            <v>21.97</v>
          </cell>
          <cell r="AA260">
            <v>33.290000000000006</v>
          </cell>
          <cell r="AB260">
            <v>4.47</v>
          </cell>
          <cell r="AC260">
            <v>2.21</v>
          </cell>
          <cell r="AD260">
            <v>0.02</v>
          </cell>
          <cell r="AE260">
            <v>0.86449999999999994</v>
          </cell>
          <cell r="AF260">
            <v>7.5644999999999989</v>
          </cell>
          <cell r="AG260">
            <v>7.65</v>
          </cell>
          <cell r="AH260">
            <v>20.75</v>
          </cell>
          <cell r="AI260">
            <v>25.5</v>
          </cell>
          <cell r="AJ260">
            <v>19</v>
          </cell>
          <cell r="AK260">
            <v>21.22</v>
          </cell>
          <cell r="AL260">
            <v>19.274999999999999</v>
          </cell>
          <cell r="AM260">
            <v>13.75</v>
          </cell>
          <cell r="AN260">
            <v>11</v>
          </cell>
          <cell r="AO260">
            <v>7.25</v>
          </cell>
          <cell r="AP260">
            <v>4.25</v>
          </cell>
          <cell r="AQ260">
            <v>1.25</v>
          </cell>
        </row>
        <row r="261">
          <cell r="D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sheetData>
      <sheetData sheetId="10" refreshError="1">
        <row r="14">
          <cell r="D14">
            <v>184.46999999999997</v>
          </cell>
          <cell r="G14">
            <v>18.100000000000001</v>
          </cell>
          <cell r="H14">
            <v>0</v>
          </cell>
          <cell r="I14">
            <v>0</v>
          </cell>
          <cell r="J14">
            <v>11</v>
          </cell>
          <cell r="K14">
            <v>0</v>
          </cell>
          <cell r="L14">
            <v>11</v>
          </cell>
          <cell r="M14">
            <v>0</v>
          </cell>
          <cell r="N14">
            <v>0</v>
          </cell>
          <cell r="O14">
            <v>0.52</v>
          </cell>
          <cell r="P14">
            <v>9</v>
          </cell>
          <cell r="Q14">
            <v>9.52</v>
          </cell>
          <cell r="R14">
            <v>4.6500000000000004</v>
          </cell>
          <cell r="S14">
            <v>10</v>
          </cell>
          <cell r="T14">
            <v>0</v>
          </cell>
          <cell r="U14">
            <v>13</v>
          </cell>
          <cell r="V14">
            <v>27.65</v>
          </cell>
          <cell r="W14">
            <v>2</v>
          </cell>
          <cell r="X14">
            <v>0.35</v>
          </cell>
          <cell r="Y14">
            <v>7</v>
          </cell>
          <cell r="Z14">
            <v>67.55</v>
          </cell>
          <cell r="AA14">
            <v>76.900000000000006</v>
          </cell>
          <cell r="AB14">
            <v>0</v>
          </cell>
          <cell r="AC14">
            <v>0</v>
          </cell>
          <cell r="AD14">
            <v>0</v>
          </cell>
          <cell r="AE14">
            <v>8.8000000000000007</v>
          </cell>
          <cell r="AF14">
            <v>8.8000000000000007</v>
          </cell>
          <cell r="AG14">
            <v>17.5</v>
          </cell>
          <cell r="AH14">
            <v>15</v>
          </cell>
          <cell r="AI14">
            <v>0</v>
          </cell>
          <cell r="AJ14">
            <v>0</v>
          </cell>
          <cell r="AK14">
            <v>0</v>
          </cell>
          <cell r="AL14">
            <v>0</v>
          </cell>
          <cell r="AM14">
            <v>0</v>
          </cell>
        </row>
        <row r="15">
          <cell r="D15">
            <v>129.85</v>
          </cell>
          <cell r="G15">
            <v>18.100000000000001</v>
          </cell>
          <cell r="H15">
            <v>0</v>
          </cell>
          <cell r="I15">
            <v>0</v>
          </cell>
          <cell r="J15">
            <v>11</v>
          </cell>
          <cell r="K15">
            <v>0</v>
          </cell>
          <cell r="L15">
            <v>11</v>
          </cell>
          <cell r="M15">
            <v>0</v>
          </cell>
          <cell r="N15">
            <v>0</v>
          </cell>
          <cell r="O15">
            <v>0</v>
          </cell>
          <cell r="P15">
            <v>9</v>
          </cell>
          <cell r="Q15">
            <v>9</v>
          </cell>
          <cell r="R15">
            <v>0</v>
          </cell>
          <cell r="S15">
            <v>0</v>
          </cell>
          <cell r="T15">
            <v>0</v>
          </cell>
          <cell r="U15">
            <v>3</v>
          </cell>
          <cell r="V15">
            <v>3</v>
          </cell>
          <cell r="W15">
            <v>0</v>
          </cell>
          <cell r="X15">
            <v>0</v>
          </cell>
          <cell r="Y15">
            <v>0</v>
          </cell>
          <cell r="Z15">
            <v>58.75</v>
          </cell>
          <cell r="AA15">
            <v>58.75</v>
          </cell>
          <cell r="AB15">
            <v>0</v>
          </cell>
          <cell r="AC15">
            <v>0</v>
          </cell>
          <cell r="AD15">
            <v>0</v>
          </cell>
          <cell r="AE15">
            <v>0</v>
          </cell>
          <cell r="AF15">
            <v>0</v>
          </cell>
          <cell r="AG15">
            <v>15</v>
          </cell>
          <cell r="AH15">
            <v>15</v>
          </cell>
          <cell r="AI15">
            <v>0</v>
          </cell>
          <cell r="AJ15">
            <v>0</v>
          </cell>
          <cell r="AK15">
            <v>0</v>
          </cell>
          <cell r="AL15">
            <v>0</v>
          </cell>
          <cell r="AM15">
            <v>0</v>
          </cell>
        </row>
        <row r="16">
          <cell r="D16">
            <v>18.100000000000001</v>
          </cell>
          <cell r="E16" t="str">
            <v>(2, 15)</v>
          </cell>
          <cell r="F16">
            <v>1</v>
          </cell>
          <cell r="G16">
            <v>18.100000000000001</v>
          </cell>
          <cell r="L16">
            <v>0</v>
          </cell>
          <cell r="Q16">
            <v>0</v>
          </cell>
          <cell r="V16">
            <v>0</v>
          </cell>
          <cell r="AA16">
            <v>0</v>
          </cell>
        </row>
        <row r="17">
          <cell r="D17">
            <v>11</v>
          </cell>
          <cell r="E17" t="str">
            <v>(2, 10)</v>
          </cell>
          <cell r="F17">
            <v>1</v>
          </cell>
          <cell r="J17">
            <v>11</v>
          </cell>
          <cell r="L17">
            <v>11</v>
          </cell>
          <cell r="Q17">
            <v>0</v>
          </cell>
          <cell r="V17">
            <v>0</v>
          </cell>
          <cell r="AA17">
            <v>0</v>
          </cell>
        </row>
        <row r="18">
          <cell r="D18">
            <v>12</v>
          </cell>
          <cell r="E18" t="str">
            <v>(2, 9)</v>
          </cell>
          <cell r="F18">
            <v>6</v>
          </cell>
          <cell r="L18">
            <v>0</v>
          </cell>
          <cell r="P18">
            <v>9</v>
          </cell>
          <cell r="Q18">
            <v>9</v>
          </cell>
          <cell r="U18">
            <v>3</v>
          </cell>
          <cell r="V18">
            <v>3</v>
          </cell>
          <cell r="Y18">
            <v>0</v>
          </cell>
          <cell r="AA18">
            <v>0</v>
          </cell>
        </row>
        <row r="19">
          <cell r="D19">
            <v>38.75</v>
          </cell>
          <cell r="E19" t="str">
            <v>(3.5, 15)</v>
          </cell>
          <cell r="F19">
            <v>1</v>
          </cell>
          <cell r="Z19">
            <v>38.75</v>
          </cell>
          <cell r="AA19">
            <v>38.75</v>
          </cell>
        </row>
        <row r="20">
          <cell r="D20">
            <v>20</v>
          </cell>
          <cell r="E20" t="str">
            <v>(3, 15)</v>
          </cell>
          <cell r="F20">
            <v>1</v>
          </cell>
          <cell r="Z20">
            <v>20</v>
          </cell>
          <cell r="AA20">
            <v>20</v>
          </cell>
        </row>
        <row r="21">
          <cell r="D21">
            <v>30</v>
          </cell>
          <cell r="E21" t="str">
            <v>(3, 13)</v>
          </cell>
          <cell r="F21">
            <v>1</v>
          </cell>
          <cell r="AA21">
            <v>0</v>
          </cell>
          <cell r="AF21">
            <v>0</v>
          </cell>
          <cell r="AG21">
            <v>15</v>
          </cell>
          <cell r="AH21">
            <v>15</v>
          </cell>
        </row>
        <row r="23">
          <cell r="D23">
            <v>54.61999999999999</v>
          </cell>
          <cell r="G23">
            <v>0</v>
          </cell>
          <cell r="H23">
            <v>0</v>
          </cell>
          <cell r="I23">
            <v>0</v>
          </cell>
          <cell r="J23">
            <v>0</v>
          </cell>
          <cell r="K23">
            <v>0</v>
          </cell>
          <cell r="L23">
            <v>0</v>
          </cell>
          <cell r="M23">
            <v>0</v>
          </cell>
          <cell r="N23">
            <v>0</v>
          </cell>
          <cell r="O23">
            <v>0.52</v>
          </cell>
          <cell r="P23">
            <v>0</v>
          </cell>
          <cell r="Q23">
            <v>0.52</v>
          </cell>
          <cell r="R23">
            <v>4.6500000000000004</v>
          </cell>
          <cell r="S23">
            <v>10</v>
          </cell>
          <cell r="T23">
            <v>0</v>
          </cell>
          <cell r="U23">
            <v>10</v>
          </cell>
          <cell r="V23">
            <v>24.65</v>
          </cell>
          <cell r="W23">
            <v>2</v>
          </cell>
          <cell r="X23">
            <v>0.35</v>
          </cell>
          <cell r="Y23">
            <v>7</v>
          </cell>
          <cell r="Z23">
            <v>8.8000000000000007</v>
          </cell>
          <cell r="AA23">
            <v>18.149999999999999</v>
          </cell>
          <cell r="AB23">
            <v>0</v>
          </cell>
          <cell r="AC23">
            <v>0</v>
          </cell>
          <cell r="AD23">
            <v>0</v>
          </cell>
          <cell r="AE23">
            <v>8.8000000000000007</v>
          </cell>
          <cell r="AF23">
            <v>8.8000000000000007</v>
          </cell>
          <cell r="AG23">
            <v>2.5</v>
          </cell>
          <cell r="AH23">
            <v>0</v>
          </cell>
          <cell r="AI23">
            <v>0</v>
          </cell>
          <cell r="AJ23">
            <v>0</v>
          </cell>
          <cell r="AK23">
            <v>0</v>
          </cell>
          <cell r="AL23">
            <v>0</v>
          </cell>
          <cell r="AM23">
            <v>0</v>
          </cell>
        </row>
        <row r="24">
          <cell r="D24">
            <v>0.52</v>
          </cell>
          <cell r="E24">
            <v>0</v>
          </cell>
          <cell r="F24">
            <v>0</v>
          </cell>
          <cell r="O24">
            <v>0.52</v>
          </cell>
          <cell r="Q24">
            <v>0.52</v>
          </cell>
          <cell r="V24">
            <v>0</v>
          </cell>
          <cell r="AA24">
            <v>0</v>
          </cell>
        </row>
        <row r="25">
          <cell r="D25">
            <v>5</v>
          </cell>
          <cell r="E25" t="str">
            <v>(2, 7)</v>
          </cell>
          <cell r="F25">
            <v>5</v>
          </cell>
          <cell r="Q25">
            <v>0</v>
          </cell>
          <cell r="R25">
            <v>4.6500000000000004</v>
          </cell>
          <cell r="V25">
            <v>4.6500000000000004</v>
          </cell>
          <cell r="X25">
            <v>0.35</v>
          </cell>
          <cell r="AA25">
            <v>0.35</v>
          </cell>
        </row>
        <row r="26">
          <cell r="D26">
            <v>10</v>
          </cell>
          <cell r="E26" t="str">
            <v>(2, 6)</v>
          </cell>
          <cell r="F26">
            <v>4.5</v>
          </cell>
          <cell r="S26">
            <v>10</v>
          </cell>
          <cell r="V26">
            <v>10</v>
          </cell>
          <cell r="AA26">
            <v>0</v>
          </cell>
        </row>
        <row r="27">
          <cell r="D27">
            <v>10</v>
          </cell>
          <cell r="E27" t="str">
            <v>(2, 7)</v>
          </cell>
          <cell r="F27">
            <v>4</v>
          </cell>
          <cell r="U27">
            <v>10</v>
          </cell>
          <cell r="V27">
            <v>10</v>
          </cell>
          <cell r="AA27">
            <v>0</v>
          </cell>
        </row>
        <row r="28">
          <cell r="D28">
            <v>2</v>
          </cell>
          <cell r="E28">
            <v>0</v>
          </cell>
          <cell r="F28">
            <v>0</v>
          </cell>
          <cell r="W28">
            <v>2</v>
          </cell>
          <cell r="AA28">
            <v>2</v>
          </cell>
        </row>
        <row r="29">
          <cell r="D29">
            <v>7</v>
          </cell>
          <cell r="E29" t="str">
            <v>(2, 5)</v>
          </cell>
          <cell r="F29">
            <v>5</v>
          </cell>
          <cell r="Y29">
            <v>7</v>
          </cell>
          <cell r="AA29">
            <v>7</v>
          </cell>
        </row>
        <row r="30">
          <cell r="D30">
            <v>8.8000000000000007</v>
          </cell>
          <cell r="E30" t="str">
            <v>(2.5, 6.5)</v>
          </cell>
          <cell r="F30">
            <v>4.5</v>
          </cell>
          <cell r="Z30">
            <v>8.8000000000000007</v>
          </cell>
          <cell r="AA30">
            <v>8.8000000000000007</v>
          </cell>
        </row>
        <row r="31">
          <cell r="D31">
            <v>6.3</v>
          </cell>
          <cell r="E31" t="str">
            <v>(2, 7)</v>
          </cell>
          <cell r="F31">
            <v>4</v>
          </cell>
          <cell r="L31">
            <v>0</v>
          </cell>
          <cell r="Q31">
            <v>0</v>
          </cell>
          <cell r="V31">
            <v>0</v>
          </cell>
          <cell r="AA31">
            <v>0</v>
          </cell>
          <cell r="AE31">
            <v>6.3</v>
          </cell>
          <cell r="AF31">
            <v>6.3</v>
          </cell>
        </row>
        <row r="32">
          <cell r="D32">
            <v>5</v>
          </cell>
          <cell r="E32" t="str">
            <v>(2.5, 6.5)</v>
          </cell>
          <cell r="F32">
            <v>4</v>
          </cell>
          <cell r="AE32">
            <v>2.5</v>
          </cell>
          <cell r="AF32">
            <v>2.5</v>
          </cell>
          <cell r="AG32">
            <v>2.5</v>
          </cell>
        </row>
        <row r="35">
          <cell r="G35">
            <v>0</v>
          </cell>
          <cell r="H35">
            <v>0.18099999999999999</v>
          </cell>
          <cell r="I35">
            <v>3.09837E-3</v>
          </cell>
          <cell r="J35">
            <v>1.3877759999999999</v>
          </cell>
          <cell r="K35">
            <v>6.8365700000000001E-3</v>
          </cell>
          <cell r="L35">
            <v>1.5787109399999999</v>
          </cell>
          <cell r="M35">
            <v>3.7760860000000003</v>
          </cell>
          <cell r="N35">
            <v>0.11018500000000001</v>
          </cell>
          <cell r="O35">
            <v>6.7519150000000003</v>
          </cell>
          <cell r="P35">
            <v>0.61683100000000002</v>
          </cell>
          <cell r="Q35">
            <v>11.255017000000002</v>
          </cell>
          <cell r="R35">
            <v>0.47512399999999999</v>
          </cell>
          <cell r="S35">
            <v>1.8005720000000001</v>
          </cell>
          <cell r="T35">
            <v>4.4186110000000003</v>
          </cell>
          <cell r="U35">
            <v>3.6598999999999999</v>
          </cell>
          <cell r="V35">
            <v>10.354207000000001</v>
          </cell>
          <cell r="W35">
            <v>3.9761739999999999</v>
          </cell>
          <cell r="X35">
            <v>3.8346229999999997</v>
          </cell>
          <cell r="Y35">
            <v>3.9098569999999997</v>
          </cell>
          <cell r="Z35">
            <v>5.0111109999999996</v>
          </cell>
          <cell r="AA35">
            <v>16.731765000000003</v>
          </cell>
          <cell r="AB35">
            <v>2.5350000000000001</v>
          </cell>
          <cell r="AC35">
            <v>2.4350000000000001</v>
          </cell>
          <cell r="AD35">
            <v>6.6349999999999998</v>
          </cell>
          <cell r="AE35">
            <v>8.1950000000000003</v>
          </cell>
          <cell r="AF35">
            <v>19.8</v>
          </cell>
          <cell r="AG35">
            <v>49.89</v>
          </cell>
          <cell r="AH35">
            <v>49.300000000000004</v>
          </cell>
          <cell r="AI35">
            <v>21.75</v>
          </cell>
          <cell r="AJ35">
            <v>0</v>
          </cell>
          <cell r="AK35">
            <v>0</v>
          </cell>
          <cell r="AL35">
            <v>0</v>
          </cell>
          <cell r="AM35">
            <v>0</v>
          </cell>
        </row>
        <row r="36">
          <cell r="G36">
            <v>0</v>
          </cell>
          <cell r="H36">
            <v>0.18099999999999999</v>
          </cell>
          <cell r="I36">
            <v>3.09837E-3</v>
          </cell>
          <cell r="J36">
            <v>1.3877759999999999</v>
          </cell>
          <cell r="K36">
            <v>6.8365700000000001E-3</v>
          </cell>
          <cell r="L36">
            <v>1.5787109399999999</v>
          </cell>
          <cell r="M36">
            <v>3.7760860000000003</v>
          </cell>
          <cell r="N36">
            <v>0.11018500000000001</v>
          </cell>
          <cell r="O36">
            <v>6.7519150000000003</v>
          </cell>
          <cell r="P36">
            <v>0.61683100000000002</v>
          </cell>
          <cell r="Q36">
            <v>11.255017000000002</v>
          </cell>
          <cell r="R36">
            <v>0.47512399999999999</v>
          </cell>
          <cell r="S36">
            <v>1.8005720000000001</v>
          </cell>
          <cell r="T36">
            <v>2.8986109999999998</v>
          </cell>
          <cell r="U36">
            <v>3.3599000000000001</v>
          </cell>
          <cell r="V36">
            <v>8.5342070000000003</v>
          </cell>
          <cell r="W36">
            <v>2.7261739999999999</v>
          </cell>
          <cell r="X36">
            <v>2.5846229999999997</v>
          </cell>
          <cell r="Y36">
            <v>1.759857</v>
          </cell>
          <cell r="Z36">
            <v>1.7611110000000001</v>
          </cell>
          <cell r="AA36">
            <v>8.8317650000000008</v>
          </cell>
          <cell r="AB36">
            <v>1.2849999999999999</v>
          </cell>
          <cell r="AC36">
            <v>1.1850000000000001</v>
          </cell>
          <cell r="AD36">
            <v>0.98499999999999988</v>
          </cell>
          <cell r="AE36">
            <v>0.54499999999999993</v>
          </cell>
          <cell r="AF36">
            <v>4</v>
          </cell>
          <cell r="AG36">
            <v>31.69</v>
          </cell>
          <cell r="AH36">
            <v>42.1</v>
          </cell>
          <cell r="AI36">
            <v>21.75</v>
          </cell>
          <cell r="AJ36">
            <v>0</v>
          </cell>
          <cell r="AK36">
            <v>0</v>
          </cell>
          <cell r="AL36">
            <v>0</v>
          </cell>
          <cell r="AM36">
            <v>0</v>
          </cell>
        </row>
        <row r="37">
          <cell r="D37">
            <v>-0.12030006000000171</v>
          </cell>
          <cell r="G37">
            <v>0</v>
          </cell>
          <cell r="H37">
            <v>0.18099999999999999</v>
          </cell>
          <cell r="I37">
            <v>3.09837E-3</v>
          </cell>
          <cell r="J37">
            <v>0</v>
          </cell>
          <cell r="K37">
            <v>6.8365700000000001E-3</v>
          </cell>
          <cell r="L37">
            <v>0.19093494</v>
          </cell>
          <cell r="M37">
            <v>7.6086000000000001E-2</v>
          </cell>
          <cell r="N37">
            <v>0.11018500000000001</v>
          </cell>
          <cell r="O37">
            <v>0.83969099999999997</v>
          </cell>
          <cell r="P37">
            <v>0.61683100000000002</v>
          </cell>
          <cell r="Q37">
            <v>1.6427930000000002</v>
          </cell>
          <cell r="R37">
            <v>0.47512399999999999</v>
          </cell>
          <cell r="S37">
            <v>1.8005720000000001</v>
          </cell>
          <cell r="T37">
            <v>2.8986109999999998</v>
          </cell>
          <cell r="U37">
            <v>3.3599000000000001</v>
          </cell>
          <cell r="V37">
            <v>8.5342070000000003</v>
          </cell>
          <cell r="W37">
            <v>1.5586739999999999</v>
          </cell>
          <cell r="X37">
            <v>1.4171229999999999</v>
          </cell>
          <cell r="Y37">
            <v>0.59235700000000002</v>
          </cell>
          <cell r="Z37">
            <v>0.593611</v>
          </cell>
          <cell r="AA37">
            <v>4.1617649999999999</v>
          </cell>
          <cell r="AB37">
            <v>1</v>
          </cell>
          <cell r="AC37">
            <v>0.9</v>
          </cell>
          <cell r="AD37">
            <v>0.7</v>
          </cell>
          <cell r="AE37">
            <v>0.06</v>
          </cell>
          <cell r="AF37">
            <v>2.6599999999999997</v>
          </cell>
          <cell r="AG37">
            <v>0.79</v>
          </cell>
          <cell r="AH37">
            <v>0</v>
          </cell>
          <cell r="AI37">
            <v>0</v>
          </cell>
          <cell r="AJ37">
            <v>0</v>
          </cell>
          <cell r="AK37">
            <v>0</v>
          </cell>
          <cell r="AL37">
            <v>0</v>
          </cell>
          <cell r="AM37">
            <v>0</v>
          </cell>
        </row>
        <row r="38">
          <cell r="D38" t="str">
            <v>ok</v>
          </cell>
          <cell r="G38">
            <v>0</v>
          </cell>
          <cell r="H38">
            <v>0</v>
          </cell>
          <cell r="I38">
            <v>0</v>
          </cell>
          <cell r="J38">
            <v>1.3877759999999999</v>
          </cell>
          <cell r="K38">
            <v>0</v>
          </cell>
          <cell r="L38">
            <v>1.3877759999999999</v>
          </cell>
          <cell r="M38">
            <v>3.7</v>
          </cell>
          <cell r="N38">
            <v>0</v>
          </cell>
          <cell r="O38">
            <v>5.9122240000000001</v>
          </cell>
          <cell r="P38">
            <v>0</v>
          </cell>
          <cell r="Q38">
            <v>9.6122240000000012</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row>
        <row r="39">
          <cell r="D39" t="str">
            <v>ok</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1.1675</v>
          </cell>
          <cell r="X39">
            <v>1.1675</v>
          </cell>
          <cell r="Y39">
            <v>1.1675</v>
          </cell>
          <cell r="Z39">
            <v>1.1675</v>
          </cell>
          <cell r="AA39">
            <v>4.67</v>
          </cell>
          <cell r="AB39">
            <v>0.28499999999999998</v>
          </cell>
          <cell r="AC39">
            <v>0.28499999999999998</v>
          </cell>
          <cell r="AD39">
            <v>0.28499999999999998</v>
          </cell>
          <cell r="AE39">
            <v>0.28499999999999998</v>
          </cell>
          <cell r="AF39">
            <v>1.1399999999999999</v>
          </cell>
          <cell r="AG39">
            <v>3.1</v>
          </cell>
          <cell r="AH39">
            <v>3.1</v>
          </cell>
          <cell r="AI39">
            <v>0</v>
          </cell>
          <cell r="AJ39">
            <v>0</v>
          </cell>
          <cell r="AK39">
            <v>0</v>
          </cell>
          <cell r="AL39">
            <v>0</v>
          </cell>
          <cell r="AM39">
            <v>0</v>
          </cell>
        </row>
        <row r="40">
          <cell r="D40" t="str">
            <v>ok</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5</v>
          </cell>
          <cell r="AH40">
            <v>18</v>
          </cell>
          <cell r="AI40">
            <v>15.75</v>
          </cell>
          <cell r="AJ40">
            <v>0</v>
          </cell>
          <cell r="AK40">
            <v>0</v>
          </cell>
          <cell r="AL40">
            <v>0</v>
          </cell>
          <cell r="AM40">
            <v>0</v>
          </cell>
        </row>
        <row r="41">
          <cell r="D41" t="str">
            <v>ok</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0.2</v>
          </cell>
          <cell r="AF41">
            <v>0.2</v>
          </cell>
          <cell r="AG41">
            <v>7.8</v>
          </cell>
          <cell r="AH41">
            <v>6</v>
          </cell>
          <cell r="AI41">
            <v>6</v>
          </cell>
          <cell r="AJ41">
            <v>0</v>
          </cell>
          <cell r="AK41">
            <v>0</v>
          </cell>
          <cell r="AL41">
            <v>0</v>
          </cell>
          <cell r="AM41">
            <v>0</v>
          </cell>
        </row>
        <row r="42">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15</v>
          </cell>
          <cell r="AH42">
            <v>15</v>
          </cell>
        </row>
        <row r="44">
          <cell r="G44">
            <v>0</v>
          </cell>
          <cell r="H44">
            <v>0</v>
          </cell>
          <cell r="I44">
            <v>0</v>
          </cell>
          <cell r="J44">
            <v>0</v>
          </cell>
          <cell r="K44">
            <v>0</v>
          </cell>
          <cell r="L44">
            <v>0</v>
          </cell>
          <cell r="M44">
            <v>0</v>
          </cell>
          <cell r="N44">
            <v>0</v>
          </cell>
          <cell r="O44">
            <v>0</v>
          </cell>
          <cell r="P44">
            <v>0</v>
          </cell>
          <cell r="Q44">
            <v>0</v>
          </cell>
          <cell r="R44">
            <v>0</v>
          </cell>
          <cell r="S44">
            <v>0</v>
          </cell>
          <cell r="T44">
            <v>1.52</v>
          </cell>
          <cell r="U44">
            <v>0.3</v>
          </cell>
          <cell r="V44">
            <v>1.82</v>
          </cell>
          <cell r="W44">
            <v>1.25</v>
          </cell>
          <cell r="X44">
            <v>1.25</v>
          </cell>
          <cell r="Y44">
            <v>2.15</v>
          </cell>
          <cell r="Z44">
            <v>3.25</v>
          </cell>
          <cell r="AA44">
            <v>7.9</v>
          </cell>
          <cell r="AB44">
            <v>1.25</v>
          </cell>
          <cell r="AC44">
            <v>1.25</v>
          </cell>
          <cell r="AD44">
            <v>5.65</v>
          </cell>
          <cell r="AE44">
            <v>7.65</v>
          </cell>
          <cell r="AF44">
            <v>15.8</v>
          </cell>
          <cell r="AG44">
            <v>18.2</v>
          </cell>
          <cell r="AH44">
            <v>7.2</v>
          </cell>
          <cell r="AI44">
            <v>0</v>
          </cell>
          <cell r="AJ44">
            <v>0</v>
          </cell>
          <cell r="AK44">
            <v>0</v>
          </cell>
          <cell r="AL44">
            <v>0</v>
          </cell>
          <cell r="AM44">
            <v>0</v>
          </cell>
        </row>
        <row r="45">
          <cell r="D45">
            <v>-0.32</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0.2</v>
          </cell>
          <cell r="AA45">
            <v>0.2</v>
          </cell>
          <cell r="AB45">
            <v>0</v>
          </cell>
          <cell r="AC45">
            <v>0</v>
          </cell>
          <cell r="AD45">
            <v>0</v>
          </cell>
          <cell r="AE45">
            <v>0</v>
          </cell>
          <cell r="AF45">
            <v>0</v>
          </cell>
          <cell r="AG45">
            <v>0</v>
          </cell>
          <cell r="AH45">
            <v>0</v>
          </cell>
          <cell r="AI45">
            <v>0</v>
          </cell>
          <cell r="AJ45">
            <v>0</v>
          </cell>
          <cell r="AK45">
            <v>0</v>
          </cell>
          <cell r="AL45">
            <v>0</v>
          </cell>
          <cell r="AM45">
            <v>0</v>
          </cell>
        </row>
        <row r="46">
          <cell r="D46">
            <v>-1.38</v>
          </cell>
          <cell r="G46">
            <v>0</v>
          </cell>
          <cell r="H46">
            <v>0</v>
          </cell>
          <cell r="I46">
            <v>0</v>
          </cell>
          <cell r="J46">
            <v>0</v>
          </cell>
          <cell r="K46">
            <v>0</v>
          </cell>
          <cell r="L46">
            <v>0</v>
          </cell>
          <cell r="M46">
            <v>0</v>
          </cell>
          <cell r="N46">
            <v>0</v>
          </cell>
          <cell r="O46">
            <v>0</v>
          </cell>
          <cell r="P46">
            <v>0</v>
          </cell>
          <cell r="Q46">
            <v>0</v>
          </cell>
          <cell r="R46">
            <v>0</v>
          </cell>
          <cell r="S46">
            <v>0</v>
          </cell>
          <cell r="T46">
            <v>1.52</v>
          </cell>
          <cell r="U46">
            <v>0.3</v>
          </cell>
          <cell r="V46">
            <v>1.82</v>
          </cell>
          <cell r="W46">
            <v>0</v>
          </cell>
          <cell r="X46">
            <v>0</v>
          </cell>
          <cell r="Y46">
            <v>0.9</v>
          </cell>
          <cell r="Z46">
            <v>0.9</v>
          </cell>
          <cell r="AA46">
            <v>1.8</v>
          </cell>
          <cell r="AB46">
            <v>0</v>
          </cell>
          <cell r="AC46">
            <v>0</v>
          </cell>
          <cell r="AD46">
            <v>0</v>
          </cell>
          <cell r="AE46">
            <v>0</v>
          </cell>
          <cell r="AF46">
            <v>0</v>
          </cell>
          <cell r="AG46">
            <v>0</v>
          </cell>
          <cell r="AH46">
            <v>0</v>
          </cell>
          <cell r="AI46">
            <v>0</v>
          </cell>
          <cell r="AJ46">
            <v>0</v>
          </cell>
          <cell r="AK46">
            <v>0</v>
          </cell>
          <cell r="AL46">
            <v>0</v>
          </cell>
          <cell r="AM46">
            <v>0</v>
          </cell>
        </row>
        <row r="47">
          <cell r="D47" t="str">
            <v>ok</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1.25</v>
          </cell>
          <cell r="X47">
            <v>1.25</v>
          </cell>
          <cell r="Y47">
            <v>1.25</v>
          </cell>
          <cell r="Z47">
            <v>1.25</v>
          </cell>
          <cell r="AA47">
            <v>5</v>
          </cell>
          <cell r="AB47">
            <v>1.25</v>
          </cell>
          <cell r="AC47">
            <v>1.25</v>
          </cell>
          <cell r="AD47">
            <v>1.25</v>
          </cell>
          <cell r="AE47">
            <v>1.25</v>
          </cell>
          <cell r="AF47">
            <v>5</v>
          </cell>
          <cell r="AG47">
            <v>0</v>
          </cell>
          <cell r="AH47">
            <v>0</v>
          </cell>
          <cell r="AI47">
            <v>0</v>
          </cell>
          <cell r="AJ47">
            <v>0</v>
          </cell>
          <cell r="AK47">
            <v>0</v>
          </cell>
          <cell r="AL47">
            <v>0</v>
          </cell>
          <cell r="AM47">
            <v>0</v>
          </cell>
        </row>
        <row r="48">
          <cell r="D48" t="str">
            <v>ok</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0.9</v>
          </cell>
          <cell r="AA48">
            <v>0.9</v>
          </cell>
          <cell r="AB48">
            <v>0</v>
          </cell>
          <cell r="AC48">
            <v>0</v>
          </cell>
          <cell r="AD48">
            <v>0</v>
          </cell>
          <cell r="AE48">
            <v>0.9</v>
          </cell>
          <cell r="AF48">
            <v>0.9</v>
          </cell>
          <cell r="AG48">
            <v>4.2</v>
          </cell>
          <cell r="AH48">
            <v>4</v>
          </cell>
          <cell r="AI48">
            <v>0</v>
          </cell>
          <cell r="AJ48">
            <v>0</v>
          </cell>
          <cell r="AK48">
            <v>0</v>
          </cell>
          <cell r="AL48">
            <v>0</v>
          </cell>
          <cell r="AM48">
            <v>0</v>
          </cell>
        </row>
        <row r="49">
          <cell r="D49">
            <v>-2</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row>
        <row r="50">
          <cell r="D50" t="str">
            <v>ok</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2</v>
          </cell>
          <cell r="AE50">
            <v>2</v>
          </cell>
          <cell r="AF50">
            <v>4</v>
          </cell>
          <cell r="AG50">
            <v>3</v>
          </cell>
          <cell r="AH50">
            <v>0</v>
          </cell>
          <cell r="AI50">
            <v>0</v>
          </cell>
          <cell r="AJ50">
            <v>0</v>
          </cell>
          <cell r="AK50">
            <v>0</v>
          </cell>
          <cell r="AL50">
            <v>0</v>
          </cell>
          <cell r="AM50">
            <v>0</v>
          </cell>
        </row>
        <row r="51">
          <cell r="D51" t="str">
            <v>ok</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2.4</v>
          </cell>
          <cell r="AE51">
            <v>0</v>
          </cell>
          <cell r="AF51">
            <v>2.4</v>
          </cell>
          <cell r="AG51">
            <v>3.2</v>
          </cell>
          <cell r="AH51">
            <v>3.2</v>
          </cell>
          <cell r="AI51">
            <v>0</v>
          </cell>
          <cell r="AJ51">
            <v>0</v>
          </cell>
          <cell r="AK51">
            <v>0</v>
          </cell>
          <cell r="AL51">
            <v>0</v>
          </cell>
          <cell r="AM51">
            <v>0</v>
          </cell>
        </row>
        <row r="52">
          <cell r="D52" t="str">
            <v>ok</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1</v>
          </cell>
          <cell r="AF52">
            <v>1</v>
          </cell>
          <cell r="AG52">
            <v>5.3</v>
          </cell>
          <cell r="AH52">
            <v>0</v>
          </cell>
          <cell r="AI52">
            <v>0</v>
          </cell>
          <cell r="AJ52">
            <v>0</v>
          </cell>
          <cell r="AK52">
            <v>0</v>
          </cell>
          <cell r="AL52">
            <v>0</v>
          </cell>
          <cell r="AM52">
            <v>0</v>
          </cell>
        </row>
        <row r="53">
          <cell r="AE53">
            <v>2.5</v>
          </cell>
          <cell r="AF53">
            <v>2.5</v>
          </cell>
          <cell r="AG53">
            <v>2.5</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0.68951346038461536</v>
          </cell>
          <cell r="X56">
            <v>0.68951346038461536</v>
          </cell>
          <cell r="Y56">
            <v>0.68951346038461536</v>
          </cell>
          <cell r="Z56">
            <v>0.68951346038461536</v>
          </cell>
          <cell r="AA56">
            <v>2.7580538415384614</v>
          </cell>
          <cell r="AB56">
            <v>0.68951346038461536</v>
          </cell>
          <cell r="AC56">
            <v>0.68951346038461536</v>
          </cell>
          <cell r="AD56">
            <v>0.68951346038461536</v>
          </cell>
          <cell r="AE56">
            <v>0.68951346038461536</v>
          </cell>
          <cell r="AF56">
            <v>2.7580538415384614</v>
          </cell>
          <cell r="AG56">
            <v>7.697768127252747</v>
          </cell>
          <cell r="AH56">
            <v>9.697768127252747</v>
          </cell>
          <cell r="AI56">
            <v>12.23110146058608</v>
          </cell>
          <cell r="AJ56">
            <v>18.407768127252748</v>
          </cell>
          <cell r="AK56">
            <v>18.907768127252748</v>
          </cell>
          <cell r="AL56">
            <v>19.373162066646685</v>
          </cell>
          <cell r="AM56">
            <v>15.998162066646685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0.68951346038461536</v>
          </cell>
          <cell r="X57">
            <v>0.68951346038461536</v>
          </cell>
          <cell r="Y57">
            <v>0.68951346038461536</v>
          </cell>
          <cell r="Z57">
            <v>0.68951346038461536</v>
          </cell>
          <cell r="AA57">
            <v>2.7580538415384614</v>
          </cell>
          <cell r="AB57">
            <v>0.68951346038461536</v>
          </cell>
          <cell r="AC57">
            <v>0.68951346038461536</v>
          </cell>
          <cell r="AD57">
            <v>0.68951346038461536</v>
          </cell>
          <cell r="AE57">
            <v>0.68951346038461536</v>
          </cell>
          <cell r="AF57">
            <v>2.7580538415384614</v>
          </cell>
          <cell r="AG57">
            <v>4.4737681272527468</v>
          </cell>
          <cell r="AH57">
            <v>4.4737681272527468</v>
          </cell>
          <cell r="AI57">
            <v>4.4737681272527468</v>
          </cell>
          <cell r="AJ57">
            <v>6.1404347939194137</v>
          </cell>
          <cell r="AK57">
            <v>9.1404347939194146</v>
          </cell>
          <cell r="AL57">
            <v>12.663162066646686</v>
          </cell>
          <cell r="AM57">
            <v>11.288162066646686</v>
          </cell>
        </row>
        <row r="58">
          <cell r="D58">
            <v>-0.12030005999999815</v>
          </cell>
          <cell r="E58" t="str">
            <v>(2, 15)</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0.34576346038461536</v>
          </cell>
          <cell r="X58">
            <v>0.34576346038461536</v>
          </cell>
          <cell r="Y58">
            <v>0.34576346038461536</v>
          </cell>
          <cell r="Z58">
            <v>0.34576346038461536</v>
          </cell>
          <cell r="AA58">
            <v>1.3830538415384614</v>
          </cell>
          <cell r="AB58">
            <v>0.34576346038461536</v>
          </cell>
          <cell r="AC58">
            <v>0.34576346038461536</v>
          </cell>
          <cell r="AD58">
            <v>0.34576346038461536</v>
          </cell>
          <cell r="AE58">
            <v>0.34576346038461536</v>
          </cell>
          <cell r="AF58">
            <v>1.3830538415384614</v>
          </cell>
          <cell r="AG58">
            <v>1.3830538415384614</v>
          </cell>
          <cell r="AH58">
            <v>1.3830538415384614</v>
          </cell>
          <cell r="AI58">
            <v>1.3830538415384614</v>
          </cell>
          <cell r="AJ58">
            <v>1.3830538415384614</v>
          </cell>
          <cell r="AK58">
            <v>1.3830538415384614</v>
          </cell>
          <cell r="AL58">
            <v>1.3830538415384614</v>
          </cell>
          <cell r="AM58">
            <v>1.3830538415384614</v>
          </cell>
        </row>
        <row r="59">
          <cell r="D59" t="str">
            <v>ok</v>
          </cell>
          <cell r="E59" t="str">
            <v>(2, 10)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0.34375000000000006</v>
          </cell>
          <cell r="X59">
            <v>0.34375000000000006</v>
          </cell>
          <cell r="Y59">
            <v>0.34375000000000006</v>
          </cell>
          <cell r="Z59">
            <v>0.34375000000000006</v>
          </cell>
          <cell r="AA59">
            <v>1.3750000000000002</v>
          </cell>
          <cell r="AB59">
            <v>0.34375000000000006</v>
          </cell>
          <cell r="AC59">
            <v>0.34375000000000006</v>
          </cell>
          <cell r="AD59">
            <v>0.34375000000000006</v>
          </cell>
          <cell r="AE59">
            <v>0.34375000000000006</v>
          </cell>
          <cell r="AF59">
            <v>1.3750000000000002</v>
          </cell>
          <cell r="AG59">
            <v>1.3750000000000002</v>
          </cell>
          <cell r="AH59">
            <v>1.3750000000000002</v>
          </cell>
          <cell r="AI59">
            <v>1.3750000000000002</v>
          </cell>
          <cell r="AJ59">
            <v>1.3750000000000002</v>
          </cell>
          <cell r="AK59">
            <v>1.3750000000000002</v>
          </cell>
          <cell r="AL59">
            <v>1.3750000000000002</v>
          </cell>
          <cell r="AM59">
            <v>0</v>
          </cell>
        </row>
        <row r="60">
          <cell r="D60" t="str">
            <v>ok</v>
          </cell>
          <cell r="E60" t="str">
            <v>(2, 9)</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1.7157142857142857</v>
          </cell>
          <cell r="AH60">
            <v>1.7157142857142857</v>
          </cell>
          <cell r="AI60">
            <v>1.7157142857142857</v>
          </cell>
          <cell r="AJ60">
            <v>1.7157142857142857</v>
          </cell>
          <cell r="AK60">
            <v>1.7157142857142857</v>
          </cell>
          <cell r="AL60">
            <v>1.7157142857142857</v>
          </cell>
          <cell r="AM60">
            <v>1.7157142857142857</v>
          </cell>
        </row>
        <row r="61">
          <cell r="D61" t="str">
            <v>ok</v>
          </cell>
          <cell r="E61" t="str">
            <v>(3.5, 15)</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3.5227272727272729</v>
          </cell>
          <cell r="AM61">
            <v>3.5227272727272729</v>
          </cell>
        </row>
        <row r="62">
          <cell r="D62" t="str">
            <v>ok</v>
          </cell>
          <cell r="E62" t="str">
            <v>(3, 15)</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1.6666666666666667</v>
          </cell>
          <cell r="AK62">
            <v>1.6666666666666667</v>
          </cell>
          <cell r="AL62">
            <v>1.6666666666666667</v>
          </cell>
          <cell r="AM62">
            <v>1.6666666666666667</v>
          </cell>
        </row>
        <row r="63">
          <cell r="AK63">
            <v>3</v>
          </cell>
          <cell r="AL63">
            <v>3</v>
          </cell>
          <cell r="AM63">
            <v>3</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3.2240000000000002</v>
          </cell>
          <cell r="AH65">
            <v>5.2240000000000002</v>
          </cell>
          <cell r="AI65">
            <v>7.7573333333333334</v>
          </cell>
          <cell r="AJ65">
            <v>12.267333333333333</v>
          </cell>
          <cell r="AK65">
            <v>9.7673333333333332</v>
          </cell>
          <cell r="AL65">
            <v>6.71</v>
          </cell>
          <cell r="AM65">
            <v>4.71</v>
          </cell>
        </row>
        <row r="66">
          <cell r="D66">
            <v>-0.52</v>
          </cell>
          <cell r="E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D67">
            <v>-1.38</v>
          </cell>
          <cell r="E67" t="str">
            <v>(2, 7)</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0.72399999999999998</v>
          </cell>
          <cell r="AH67">
            <v>0.72399999999999998</v>
          </cell>
          <cell r="AI67">
            <v>0.72399999999999998</v>
          </cell>
          <cell r="AJ67">
            <v>0.72399999999999998</v>
          </cell>
          <cell r="AK67">
            <v>0.72399999999999998</v>
          </cell>
          <cell r="AL67">
            <v>0</v>
          </cell>
          <cell r="AM67">
            <v>0</v>
          </cell>
        </row>
        <row r="68">
          <cell r="D68" t="str">
            <v>ok</v>
          </cell>
          <cell r="E68" t="str">
            <v>(2, 6)</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2.5</v>
          </cell>
          <cell r="AH68">
            <v>2.5</v>
          </cell>
          <cell r="AI68">
            <v>2.5</v>
          </cell>
          <cell r="AJ68">
            <v>2.5</v>
          </cell>
          <cell r="AK68">
            <v>0</v>
          </cell>
          <cell r="AL68">
            <v>0</v>
          </cell>
          <cell r="AM68">
            <v>0</v>
          </cell>
        </row>
        <row r="69">
          <cell r="D69" t="str">
            <v>ok</v>
          </cell>
          <cell r="E69" t="str">
            <v>(2, 7)</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2</v>
          </cell>
          <cell r="AI69">
            <v>2</v>
          </cell>
          <cell r="AJ69">
            <v>2</v>
          </cell>
          <cell r="AK69">
            <v>2</v>
          </cell>
          <cell r="AL69">
            <v>2</v>
          </cell>
          <cell r="AM69">
            <v>0</v>
          </cell>
        </row>
        <row r="70">
          <cell r="D70">
            <v>-2</v>
          </cell>
          <cell r="E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row>
        <row r="71">
          <cell r="D71" t="str">
            <v>ok</v>
          </cell>
          <cell r="E71" t="str">
            <v>(2, 5)</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2.333333333333333</v>
          </cell>
          <cell r="AJ71">
            <v>2.333333333333333</v>
          </cell>
          <cell r="AK71">
            <v>2.333333333333333</v>
          </cell>
          <cell r="AL71">
            <v>0</v>
          </cell>
          <cell r="AM71">
            <v>0</v>
          </cell>
        </row>
        <row r="72">
          <cell r="D72" t="str">
            <v>ok</v>
          </cell>
          <cell r="E72" t="str">
            <v>(2.5, 6.5)</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2.2000000000000002</v>
          </cell>
          <cell r="AK72">
            <v>2.2000000000000002</v>
          </cell>
          <cell r="AL72">
            <v>2.2000000000000002</v>
          </cell>
          <cell r="AM72">
            <v>2.2000000000000002</v>
          </cell>
        </row>
        <row r="73">
          <cell r="D73" t="str">
            <v>ok</v>
          </cell>
          <cell r="E73" t="str">
            <v>(2, 7)</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0.2</v>
          </cell>
          <cell r="AJ73">
            <v>1.26</v>
          </cell>
          <cell r="AK73">
            <v>1.26</v>
          </cell>
          <cell r="AL73">
            <v>1.26</v>
          </cell>
          <cell r="AM73">
            <v>1.26</v>
          </cell>
        </row>
        <row r="74">
          <cell r="AJ74">
            <v>1.25</v>
          </cell>
          <cell r="AK74">
            <v>1.25</v>
          </cell>
          <cell r="AL74">
            <v>1.25</v>
          </cell>
          <cell r="AM74">
            <v>1.25</v>
          </cell>
        </row>
        <row r="76">
          <cell r="G76">
            <v>0</v>
          </cell>
          <cell r="H76">
            <v>0.18099999999999999</v>
          </cell>
          <cell r="I76">
            <v>0.18409836999999998</v>
          </cell>
          <cell r="J76">
            <v>1.57187437</v>
          </cell>
          <cell r="K76">
            <v>1.5787109399999999</v>
          </cell>
          <cell r="L76">
            <v>1.5787109399999999</v>
          </cell>
          <cell r="M76">
            <v>5.3547969399999999</v>
          </cell>
          <cell r="N76">
            <v>5.4649819399999995</v>
          </cell>
          <cell r="O76">
            <v>12.21689694</v>
          </cell>
          <cell r="P76">
            <v>12.833727939999999</v>
          </cell>
          <cell r="Q76">
            <v>12.833727939999999</v>
          </cell>
          <cell r="R76">
            <v>13.30885194</v>
          </cell>
          <cell r="S76">
            <v>15.109423939999999</v>
          </cell>
          <cell r="T76">
            <v>19.528034940000001</v>
          </cell>
          <cell r="U76">
            <v>23.187934939999998</v>
          </cell>
          <cell r="V76">
            <v>23.187934939999998</v>
          </cell>
          <cell r="W76">
            <v>26.474595479615385</v>
          </cell>
          <cell r="X76">
            <v>29.619705019230771</v>
          </cell>
          <cell r="Y76">
            <v>32.840048558846156</v>
          </cell>
          <cell r="Z76">
            <v>37.161646098461539</v>
          </cell>
          <cell r="AA76">
            <v>37.161646098461539</v>
          </cell>
          <cell r="AB76">
            <v>39.007132638076918</v>
          </cell>
          <cell r="AC76">
            <v>40.752619177692303</v>
          </cell>
          <cell r="AD76">
            <v>46.698105717307683</v>
          </cell>
          <cell r="AE76">
            <v>51.703592256923073</v>
          </cell>
          <cell r="AF76">
            <v>54.203592256923073</v>
          </cell>
          <cell r="AG76">
            <v>96.395824129670331</v>
          </cell>
          <cell r="AH76">
            <v>135.99805600241757</v>
          </cell>
          <cell r="AI76">
            <v>145.5169545418315</v>
          </cell>
          <cell r="AJ76">
            <v>127.10918641457874</v>
          </cell>
          <cell r="AK76">
            <v>108.20141828732599</v>
          </cell>
          <cell r="AL76">
            <v>88.828256220679307</v>
          </cell>
          <cell r="AM76">
            <v>72.830094154032622</v>
          </cell>
        </row>
        <row r="77">
          <cell r="G77">
            <v>0</v>
          </cell>
          <cell r="H77">
            <v>0.18099999999999999</v>
          </cell>
          <cell r="I77">
            <v>0.18409836999999998</v>
          </cell>
          <cell r="J77">
            <v>1.57187437</v>
          </cell>
          <cell r="K77">
            <v>1.5787109399999999</v>
          </cell>
          <cell r="L77">
            <v>1.5787109399999999</v>
          </cell>
          <cell r="M77">
            <v>5.3547969399999999</v>
          </cell>
          <cell r="N77">
            <v>5.4649819399999995</v>
          </cell>
          <cell r="O77">
            <v>12.21689694</v>
          </cell>
          <cell r="P77">
            <v>12.833727939999999</v>
          </cell>
          <cell r="Q77">
            <v>12.833727939999999</v>
          </cell>
          <cell r="R77">
            <v>13.30885194</v>
          </cell>
          <cell r="S77">
            <v>15.109423939999999</v>
          </cell>
          <cell r="T77">
            <v>18.008034940000002</v>
          </cell>
          <cell r="U77">
            <v>21.367934939999998</v>
          </cell>
          <cell r="V77">
            <v>21.367934939999998</v>
          </cell>
          <cell r="W77">
            <v>23.404595479615384</v>
          </cell>
          <cell r="X77">
            <v>25.299705019230771</v>
          </cell>
          <cell r="Y77">
            <v>26.370048558846154</v>
          </cell>
          <cell r="Z77">
            <v>27.44164609846154</v>
          </cell>
          <cell r="AA77">
            <v>27.44164609846154</v>
          </cell>
          <cell r="AB77">
            <v>28.037132638076919</v>
          </cell>
          <cell r="AC77">
            <v>28.532619177692304</v>
          </cell>
          <cell r="AD77">
            <v>28.828105717307686</v>
          </cell>
          <cell r="AE77">
            <v>28.683592256923074</v>
          </cell>
          <cell r="AF77">
            <v>28.683592256923074</v>
          </cell>
          <cell r="AG77">
            <v>55.899824129670328</v>
          </cell>
          <cell r="AH77">
            <v>93.526056002417576</v>
          </cell>
          <cell r="AI77">
            <v>110.80228787516484</v>
          </cell>
          <cell r="AJ77">
            <v>104.66185308124541</v>
          </cell>
          <cell r="AK77">
            <v>95.521418287325986</v>
          </cell>
          <cell r="AL77">
            <v>82.858256220679309</v>
          </cell>
          <cell r="AM77">
            <v>71.570094154032617</v>
          </cell>
        </row>
        <row r="78">
          <cell r="G78">
            <v>0</v>
          </cell>
          <cell r="H78">
            <v>0.18099999999999999</v>
          </cell>
          <cell r="I78">
            <v>0.18409836999999998</v>
          </cell>
          <cell r="J78">
            <v>0.18409836999999998</v>
          </cell>
          <cell r="K78">
            <v>0.19093494</v>
          </cell>
          <cell r="L78">
            <v>0.19093494</v>
          </cell>
          <cell r="M78">
            <v>0.26702093999999998</v>
          </cell>
          <cell r="N78">
            <v>0.37720593999999996</v>
          </cell>
          <cell r="O78">
            <v>1.2168969399999998</v>
          </cell>
          <cell r="P78">
            <v>1.8337279399999997</v>
          </cell>
          <cell r="Q78">
            <v>1.8337279399999997</v>
          </cell>
          <cell r="R78">
            <v>2.3088519399999998</v>
          </cell>
          <cell r="S78">
            <v>4.1094239400000001</v>
          </cell>
          <cell r="T78">
            <v>7.0080349399999999</v>
          </cell>
          <cell r="U78">
            <v>10.36793494</v>
          </cell>
          <cell r="V78">
            <v>10.36793494</v>
          </cell>
          <cell r="W78">
            <v>11.580845479615384</v>
          </cell>
          <cell r="X78">
            <v>12.652205019230768</v>
          </cell>
          <cell r="Y78">
            <v>12.898798558846153</v>
          </cell>
          <cell r="Z78">
            <v>13.146646098461536</v>
          </cell>
          <cell r="AA78">
            <v>13.146646098461536</v>
          </cell>
          <cell r="AB78">
            <v>13.800882638076921</v>
          </cell>
          <cell r="AC78">
            <v>14.355119177692305</v>
          </cell>
          <cell r="AD78">
            <v>14.709355717307689</v>
          </cell>
          <cell r="AE78">
            <v>14.423592256923074</v>
          </cell>
          <cell r="AF78">
            <v>14.423592256923074</v>
          </cell>
          <cell r="AG78">
            <v>13.830538415384613</v>
          </cell>
          <cell r="AH78">
            <v>12.44748457384615</v>
          </cell>
          <cell r="AI78">
            <v>11.064430732307688</v>
          </cell>
          <cell r="AJ78">
            <v>9.6813768907692257</v>
          </cell>
          <cell r="AK78">
            <v>8.2983230492307634</v>
          </cell>
          <cell r="AL78">
            <v>6.9152692076923019</v>
          </cell>
          <cell r="AM78">
            <v>5.5322153661538405</v>
          </cell>
        </row>
        <row r="79">
          <cell r="G79">
            <v>0</v>
          </cell>
          <cell r="H79">
            <v>0</v>
          </cell>
          <cell r="I79">
            <v>0</v>
          </cell>
          <cell r="J79">
            <v>1.3877759999999999</v>
          </cell>
          <cell r="K79">
            <v>1.3877759999999999</v>
          </cell>
          <cell r="L79">
            <v>1.3877759999999999</v>
          </cell>
          <cell r="M79">
            <v>5.0877759999999999</v>
          </cell>
          <cell r="N79">
            <v>5.0877759999999999</v>
          </cell>
          <cell r="O79">
            <v>11</v>
          </cell>
          <cell r="P79">
            <v>11</v>
          </cell>
          <cell r="Q79">
            <v>11</v>
          </cell>
          <cell r="R79">
            <v>11</v>
          </cell>
          <cell r="S79">
            <v>11</v>
          </cell>
          <cell r="T79">
            <v>11</v>
          </cell>
          <cell r="U79">
            <v>11</v>
          </cell>
          <cell r="V79">
            <v>11</v>
          </cell>
          <cell r="W79">
            <v>10.65625</v>
          </cell>
          <cell r="X79">
            <v>10.3125</v>
          </cell>
          <cell r="Y79">
            <v>9.96875</v>
          </cell>
          <cell r="Z79">
            <v>9.625</v>
          </cell>
          <cell r="AA79">
            <v>9.625</v>
          </cell>
          <cell r="AB79">
            <v>9.28125</v>
          </cell>
          <cell r="AC79">
            <v>8.9375</v>
          </cell>
          <cell r="AD79">
            <v>8.59375</v>
          </cell>
          <cell r="AE79">
            <v>8.25</v>
          </cell>
          <cell r="AF79">
            <v>8.25</v>
          </cell>
          <cell r="AG79">
            <v>6.875</v>
          </cell>
          <cell r="AH79">
            <v>5.5</v>
          </cell>
          <cell r="AI79">
            <v>4.125</v>
          </cell>
          <cell r="AJ79">
            <v>2.75</v>
          </cell>
          <cell r="AK79">
            <v>1.3749999999999998</v>
          </cell>
          <cell r="AL79">
            <v>0</v>
          </cell>
          <cell r="AM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1.1675</v>
          </cell>
          <cell r="X80">
            <v>2.335</v>
          </cell>
          <cell r="Y80">
            <v>3.5024999999999999</v>
          </cell>
          <cell r="Z80">
            <v>4.67</v>
          </cell>
          <cell r="AA80">
            <v>4.67</v>
          </cell>
          <cell r="AB80">
            <v>4.9550000000000001</v>
          </cell>
          <cell r="AC80">
            <v>5.24</v>
          </cell>
          <cell r="AD80">
            <v>5.5250000000000004</v>
          </cell>
          <cell r="AE80">
            <v>5.8100000000000005</v>
          </cell>
          <cell r="AF80">
            <v>5.8100000000000005</v>
          </cell>
          <cell r="AG80">
            <v>7.194285714285714</v>
          </cell>
          <cell r="AH80">
            <v>8.5785714285714274</v>
          </cell>
          <cell r="AI80">
            <v>6.8628571428571412</v>
          </cell>
          <cell r="AJ80">
            <v>5.147142857142855</v>
          </cell>
          <cell r="AK80">
            <v>3.4314285714285693</v>
          </cell>
          <cell r="AL80">
            <v>1.7157142857142835</v>
          </cell>
          <cell r="AM80">
            <v>-2.2204460492503131E-15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5</v>
          </cell>
          <cell r="AH81">
            <v>23</v>
          </cell>
          <cell r="AI81">
            <v>38.75</v>
          </cell>
          <cell r="AJ81">
            <v>38.75</v>
          </cell>
          <cell r="AK81">
            <v>38.75</v>
          </cell>
          <cell r="AL81">
            <v>35.227272727272727</v>
          </cell>
          <cell r="AM81">
            <v>31.704545454545453</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0.2</v>
          </cell>
          <cell r="AF82">
            <v>0.2</v>
          </cell>
          <cell r="AG82">
            <v>8</v>
          </cell>
          <cell r="AH82">
            <v>14</v>
          </cell>
          <cell r="AI82">
            <v>20</v>
          </cell>
          <cell r="AJ82">
            <v>18.333333333333332</v>
          </cell>
          <cell r="AK82">
            <v>16.666666666666664</v>
          </cell>
          <cell r="AL82">
            <v>14.999999999999998</v>
          </cell>
          <cell r="AM82">
            <v>13.333333333333332</v>
          </cell>
        </row>
        <row r="83">
          <cell r="AD83">
            <v>0</v>
          </cell>
          <cell r="AE83">
            <v>0</v>
          </cell>
          <cell r="AF83">
            <v>0</v>
          </cell>
          <cell r="AG83">
            <v>15</v>
          </cell>
          <cell r="AH83">
            <v>30</v>
          </cell>
          <cell r="AI83">
            <v>30</v>
          </cell>
          <cell r="AJ83">
            <v>30</v>
          </cell>
          <cell r="AK83">
            <v>27</v>
          </cell>
          <cell r="AL83">
            <v>24</v>
          </cell>
          <cell r="AM83">
            <v>21</v>
          </cell>
        </row>
        <row r="85">
          <cell r="G85">
            <v>0</v>
          </cell>
          <cell r="H85">
            <v>0</v>
          </cell>
          <cell r="I85">
            <v>0</v>
          </cell>
          <cell r="J85">
            <v>0</v>
          </cell>
          <cell r="K85">
            <v>0</v>
          </cell>
          <cell r="L85">
            <v>0</v>
          </cell>
          <cell r="M85">
            <v>0</v>
          </cell>
          <cell r="N85">
            <v>0</v>
          </cell>
          <cell r="O85">
            <v>0</v>
          </cell>
          <cell r="P85">
            <v>0</v>
          </cell>
          <cell r="Q85">
            <v>0</v>
          </cell>
          <cell r="R85">
            <v>0</v>
          </cell>
          <cell r="S85">
            <v>0</v>
          </cell>
          <cell r="T85">
            <v>1.52</v>
          </cell>
          <cell r="U85">
            <v>1.82</v>
          </cell>
          <cell r="V85">
            <v>1.82</v>
          </cell>
          <cell r="W85">
            <v>3.0700000000000003</v>
          </cell>
          <cell r="X85">
            <v>4.32</v>
          </cell>
          <cell r="Y85">
            <v>6.4700000000000006</v>
          </cell>
          <cell r="Z85">
            <v>9.7200000000000006</v>
          </cell>
          <cell r="AA85">
            <v>9.7200000000000006</v>
          </cell>
          <cell r="AB85">
            <v>10.97</v>
          </cell>
          <cell r="AC85">
            <v>12.22</v>
          </cell>
          <cell r="AD85">
            <v>17.87</v>
          </cell>
          <cell r="AE85">
            <v>23.02</v>
          </cell>
          <cell r="AF85">
            <v>25.52</v>
          </cell>
          <cell r="AG85">
            <v>40.495999999999995</v>
          </cell>
          <cell r="AH85">
            <v>42.472000000000001</v>
          </cell>
          <cell r="AI85">
            <v>34.714666666666666</v>
          </cell>
          <cell r="AJ85">
            <v>22.447333333333333</v>
          </cell>
          <cell r="AK85">
            <v>12.68</v>
          </cell>
          <cell r="AL85">
            <v>5.9700000000000006</v>
          </cell>
          <cell r="AM85">
            <v>1.2600000000000002</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0.2</v>
          </cell>
          <cell r="AA86">
            <v>0.2</v>
          </cell>
          <cell r="AB86">
            <v>0.2</v>
          </cell>
          <cell r="AC86">
            <v>0.2</v>
          </cell>
          <cell r="AD86">
            <v>0.2</v>
          </cell>
          <cell r="AE86">
            <v>0.2</v>
          </cell>
          <cell r="AF86">
            <v>0.2</v>
          </cell>
          <cell r="AG86">
            <v>0.2</v>
          </cell>
          <cell r="AH86">
            <v>0.2</v>
          </cell>
          <cell r="AI86">
            <v>0.2</v>
          </cell>
          <cell r="AJ86">
            <v>0.2</v>
          </cell>
          <cell r="AK86">
            <v>0.2</v>
          </cell>
          <cell r="AL86">
            <v>0.2</v>
          </cell>
          <cell r="AM86">
            <v>0.2</v>
          </cell>
        </row>
        <row r="87">
          <cell r="G87">
            <v>0</v>
          </cell>
          <cell r="H87">
            <v>0</v>
          </cell>
          <cell r="I87">
            <v>0</v>
          </cell>
          <cell r="J87">
            <v>0</v>
          </cell>
          <cell r="K87">
            <v>0</v>
          </cell>
          <cell r="L87">
            <v>0</v>
          </cell>
          <cell r="M87">
            <v>0</v>
          </cell>
          <cell r="N87">
            <v>0</v>
          </cell>
          <cell r="O87">
            <v>0</v>
          </cell>
          <cell r="P87">
            <v>0</v>
          </cell>
          <cell r="Q87">
            <v>0</v>
          </cell>
          <cell r="R87">
            <v>0</v>
          </cell>
          <cell r="S87">
            <v>0</v>
          </cell>
          <cell r="T87">
            <v>1.52</v>
          </cell>
          <cell r="U87">
            <v>1.82</v>
          </cell>
          <cell r="V87">
            <v>1.82</v>
          </cell>
          <cell r="W87">
            <v>1.82</v>
          </cell>
          <cell r="X87">
            <v>1.82</v>
          </cell>
          <cell r="Y87">
            <v>2.72</v>
          </cell>
          <cell r="Z87">
            <v>3.62</v>
          </cell>
          <cell r="AA87">
            <v>3.62</v>
          </cell>
          <cell r="AB87">
            <v>3.62</v>
          </cell>
          <cell r="AC87">
            <v>3.62</v>
          </cell>
          <cell r="AD87">
            <v>3.62</v>
          </cell>
          <cell r="AE87">
            <v>3.62</v>
          </cell>
          <cell r="AF87">
            <v>3.62</v>
          </cell>
          <cell r="AG87">
            <v>2.8959999999999999</v>
          </cell>
          <cell r="AH87">
            <v>2.1719999999999997</v>
          </cell>
          <cell r="AI87">
            <v>1.4479999999999997</v>
          </cell>
          <cell r="AJ87">
            <v>0.72399999999999975</v>
          </cell>
          <cell r="AK87">
            <v>0</v>
          </cell>
          <cell r="AL87">
            <v>0</v>
          </cell>
          <cell r="AM87">
            <v>0</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1.25</v>
          </cell>
          <cell r="X88">
            <v>2.5</v>
          </cell>
          <cell r="Y88">
            <v>3.75</v>
          </cell>
          <cell r="Z88">
            <v>5</v>
          </cell>
          <cell r="AA88">
            <v>5</v>
          </cell>
          <cell r="AB88">
            <v>6.25</v>
          </cell>
          <cell r="AC88">
            <v>7.5</v>
          </cell>
          <cell r="AD88">
            <v>8.75</v>
          </cell>
          <cell r="AE88">
            <v>10</v>
          </cell>
          <cell r="AF88">
            <v>10</v>
          </cell>
          <cell r="AG88">
            <v>7.5</v>
          </cell>
          <cell r="AH88">
            <v>5</v>
          </cell>
          <cell r="AI88">
            <v>2.5</v>
          </cell>
          <cell r="AJ88">
            <v>0</v>
          </cell>
          <cell r="AK88">
            <v>0</v>
          </cell>
          <cell r="AL88">
            <v>0</v>
          </cell>
          <cell r="AM88">
            <v>0</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0.9</v>
          </cell>
          <cell r="AA89">
            <v>0.9</v>
          </cell>
          <cell r="AB89">
            <v>0.9</v>
          </cell>
          <cell r="AC89">
            <v>0.9</v>
          </cell>
          <cell r="AD89">
            <v>0.9</v>
          </cell>
          <cell r="AE89">
            <v>1.8</v>
          </cell>
          <cell r="AF89">
            <v>1.8</v>
          </cell>
          <cell r="AG89">
            <v>6</v>
          </cell>
          <cell r="AH89">
            <v>8</v>
          </cell>
          <cell r="AI89">
            <v>6</v>
          </cell>
          <cell r="AJ89">
            <v>4</v>
          </cell>
          <cell r="AK89">
            <v>2</v>
          </cell>
          <cell r="AL89">
            <v>0</v>
          </cell>
          <cell r="AM89">
            <v>0</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2</v>
          </cell>
          <cell r="AE91">
            <v>4</v>
          </cell>
          <cell r="AF91">
            <v>4</v>
          </cell>
          <cell r="AG91">
            <v>7</v>
          </cell>
          <cell r="AH91">
            <v>7</v>
          </cell>
          <cell r="AI91">
            <v>4.666666666666667</v>
          </cell>
          <cell r="AJ91">
            <v>2.3333333333333339</v>
          </cell>
          <cell r="AK91">
            <v>0</v>
          </cell>
          <cell r="AL91">
            <v>0</v>
          </cell>
          <cell r="AM91">
            <v>0</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2.4</v>
          </cell>
          <cell r="AE92">
            <v>2.4</v>
          </cell>
          <cell r="AF92">
            <v>2.4</v>
          </cell>
          <cell r="AG92">
            <v>5.6</v>
          </cell>
          <cell r="AH92">
            <v>8.8000000000000007</v>
          </cell>
          <cell r="AI92">
            <v>8.8000000000000007</v>
          </cell>
          <cell r="AJ92">
            <v>6.6000000000000005</v>
          </cell>
          <cell r="AK92">
            <v>4.4000000000000004</v>
          </cell>
          <cell r="AL92">
            <v>2.2000000000000002</v>
          </cell>
          <cell r="AM92">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1</v>
          </cell>
          <cell r="AF93">
            <v>1</v>
          </cell>
          <cell r="AG93">
            <v>6.3</v>
          </cell>
          <cell r="AH93">
            <v>6.3</v>
          </cell>
          <cell r="AI93">
            <v>6.1</v>
          </cell>
          <cell r="AJ93">
            <v>4.84</v>
          </cell>
          <cell r="AK93">
            <v>3.58</v>
          </cell>
          <cell r="AL93">
            <v>2.3200000000000003</v>
          </cell>
          <cell r="AM93">
            <v>1.0600000000000003</v>
          </cell>
        </row>
        <row r="94">
          <cell r="AF94">
            <v>2.5</v>
          </cell>
          <cell r="AG94">
            <v>5</v>
          </cell>
          <cell r="AH94">
            <v>5</v>
          </cell>
          <cell r="AI94">
            <v>5</v>
          </cell>
          <cell r="AJ94">
            <v>3.75</v>
          </cell>
          <cell r="AK94">
            <v>2.5</v>
          </cell>
          <cell r="AL94">
            <v>1.25</v>
          </cell>
          <cell r="AM94">
            <v>0</v>
          </cell>
        </row>
        <row r="96">
          <cell r="G96">
            <v>0</v>
          </cell>
          <cell r="H96">
            <v>1.6290000000000002E-3</v>
          </cell>
          <cell r="I96">
            <v>3.1946107375000004E-3</v>
          </cell>
          <cell r="J96">
            <v>1.3828285327499999E-2</v>
          </cell>
          <cell r="K96">
            <v>2.4417036152499998E-2</v>
          </cell>
          <cell r="L96">
            <v>4.3068932217499994E-2</v>
          </cell>
          <cell r="M96">
            <v>4.3334424250000003E-2</v>
          </cell>
          <cell r="N96">
            <v>6.3566200919999996E-2</v>
          </cell>
          <cell r="O96">
            <v>0.10167080355999999</v>
          </cell>
          <cell r="P96">
            <v>0.13777843684000002</v>
          </cell>
          <cell r="Q96">
            <v>0.34634986557000003</v>
          </cell>
          <cell r="R96">
            <v>0.14051636685499999</v>
          </cell>
          <cell r="S96">
            <v>0.15630051734</v>
          </cell>
          <cell r="T96">
            <v>0.20243570620000001</v>
          </cell>
          <cell r="U96">
            <v>0.27299581928</v>
          </cell>
          <cell r="V96">
            <v>0.77224840967499997</v>
          </cell>
          <cell r="W96">
            <v>0.32273299121524035</v>
          </cell>
          <cell r="X96">
            <v>0.40007446555543269</v>
          </cell>
          <cell r="Y96">
            <v>0.4456717080739423</v>
          </cell>
          <cell r="Z96">
            <v>0.51794390744735574</v>
          </cell>
          <cell r="AA96">
            <v>1.6864230722919711</v>
          </cell>
          <cell r="AB96">
            <v>0.53266889368269232</v>
          </cell>
          <cell r="AC96">
            <v>0.56512375907884616</v>
          </cell>
          <cell r="AD96">
            <v>0.61125027294531242</v>
          </cell>
          <cell r="AE96">
            <v>0.7147079592542066</v>
          </cell>
          <cell r="AF96">
            <v>2.4237508849610574</v>
          </cell>
          <cell r="AG96">
            <v>5.2236625525219775</v>
          </cell>
          <cell r="AH96">
            <v>8.4747554823689555</v>
          </cell>
          <cell r="AI96">
            <v>10.824256890307144</v>
          </cell>
          <cell r="AJ96">
            <v>10.100639581083334</v>
          </cell>
          <cell r="AK96">
            <v>8.7178938610702374</v>
          </cell>
          <cell r="AL96">
            <v>7.3129671792087576</v>
          </cell>
          <cell r="AM96">
            <v>5.8068851202577756</v>
          </cell>
        </row>
        <row r="97">
          <cell r="G97">
            <v>0</v>
          </cell>
          <cell r="H97">
            <v>1.6290000000000002E-3</v>
          </cell>
          <cell r="I97">
            <v>3.1946107375000004E-3</v>
          </cell>
          <cell r="J97">
            <v>1.3828285327499999E-2</v>
          </cell>
          <cell r="K97">
            <v>2.4417036152499998E-2</v>
          </cell>
          <cell r="L97">
            <v>4.3068932217499994E-2</v>
          </cell>
          <cell r="M97">
            <v>4.3334424250000003E-2</v>
          </cell>
          <cell r="N97">
            <v>6.3566200919999996E-2</v>
          </cell>
          <cell r="O97">
            <v>0.10167080355999999</v>
          </cell>
          <cell r="P97">
            <v>0.13777843684000002</v>
          </cell>
          <cell r="Q97">
            <v>0.34634986557000003</v>
          </cell>
          <cell r="R97">
            <v>0.14051636685499999</v>
          </cell>
          <cell r="S97">
            <v>0.15630051734</v>
          </cell>
          <cell r="T97">
            <v>0.18628570620000001</v>
          </cell>
          <cell r="U97">
            <v>0.23625581928</v>
          </cell>
          <cell r="V97">
            <v>0.71935840967499998</v>
          </cell>
          <cell r="W97">
            <v>0.27033549121524036</v>
          </cell>
          <cell r="X97">
            <v>0.32020446555543269</v>
          </cell>
          <cell r="Y97">
            <v>0.3335854580739423</v>
          </cell>
          <cell r="Z97">
            <v>0.35376890744735578</v>
          </cell>
          <cell r="AA97">
            <v>1.2778943222919712</v>
          </cell>
          <cell r="AB97">
            <v>0.33755014368269232</v>
          </cell>
          <cell r="AC97">
            <v>0.34656750907884615</v>
          </cell>
          <cell r="AD97">
            <v>0.33615964794531245</v>
          </cell>
          <cell r="AE97">
            <v>0.34042983425420664</v>
          </cell>
          <cell r="AF97">
            <v>1.3607071349610576</v>
          </cell>
          <cell r="AG97">
            <v>2.4396925525219779</v>
          </cell>
          <cell r="AH97">
            <v>4.6903154823689563</v>
          </cell>
          <cell r="AI97">
            <v>7.0267068903071426</v>
          </cell>
          <cell r="AJ97">
            <v>7.3028345810833342</v>
          </cell>
          <cell r="AK97">
            <v>6.970649694403571</v>
          </cell>
          <cell r="AL97">
            <v>6.3719671792087578</v>
          </cell>
          <cell r="AM97">
            <v>5.4478851202577756</v>
          </cell>
        </row>
        <row r="98">
          <cell r="G98">
            <v>0</v>
          </cell>
          <cell r="H98">
            <v>1.6290000000000002E-3</v>
          </cell>
          <cell r="I98">
            <v>3.1946107375000004E-3</v>
          </cell>
          <cell r="J98">
            <v>2.8995493274999997E-3</v>
          </cell>
          <cell r="K98">
            <v>2.9065081524999995E-3</v>
          </cell>
          <cell r="L98">
            <v>1.0629668217500001E-2</v>
          </cell>
          <cell r="M98">
            <v>2.8622242499999999E-3</v>
          </cell>
          <cell r="N98">
            <v>3.7848329199999995E-3</v>
          </cell>
          <cell r="O98">
            <v>9.166091559999999E-3</v>
          </cell>
          <cell r="P98">
            <v>1.6778436840000001E-2</v>
          </cell>
          <cell r="Q98">
            <v>3.2591585569999998E-2</v>
          </cell>
          <cell r="R98">
            <v>2.2266366854999997E-2</v>
          </cell>
          <cell r="S98">
            <v>3.5300517340000004E-2</v>
          </cell>
          <cell r="T98">
            <v>6.2535706199999999E-2</v>
          </cell>
          <cell r="U98">
            <v>0.10425581927999999</v>
          </cell>
          <cell r="V98">
            <v>0.22435840967499998</v>
          </cell>
          <cell r="W98">
            <v>0.12894908496524038</v>
          </cell>
          <cell r="X98">
            <v>0.1484274343054327</v>
          </cell>
          <cell r="Y98">
            <v>0.1469182705739423</v>
          </cell>
          <cell r="Z98">
            <v>0.14650562619735574</v>
          </cell>
          <cell r="AA98">
            <v>0.57080041604197107</v>
          </cell>
          <cell r="AB98">
            <v>0.13473764368269231</v>
          </cell>
          <cell r="AC98">
            <v>0.14078000907884614</v>
          </cell>
          <cell r="AD98">
            <v>0.13623972607031248</v>
          </cell>
          <cell r="AE98">
            <v>0.1365606936292067</v>
          </cell>
          <cell r="AF98">
            <v>0.54831807246105768</v>
          </cell>
          <cell r="AG98">
            <v>0.70635326680769228</v>
          </cell>
          <cell r="AH98">
            <v>0.75549316094038443</v>
          </cell>
          <cell r="AI98">
            <v>0.76413724744999978</v>
          </cell>
          <cell r="AJ98">
            <v>0.6742387477499997</v>
          </cell>
          <cell r="AK98">
            <v>0.6068148729749997</v>
          </cell>
          <cell r="AL98">
            <v>0.53247572899230733</v>
          </cell>
          <cell r="AM98">
            <v>0.43566196008461505</v>
          </cell>
        </row>
        <row r="99">
          <cell r="G99">
            <v>0</v>
          </cell>
          <cell r="H99">
            <v>0</v>
          </cell>
          <cell r="I99">
            <v>0</v>
          </cell>
          <cell r="J99">
            <v>1.0928736E-2</v>
          </cell>
          <cell r="K99">
            <v>2.1510527999999998E-2</v>
          </cell>
          <cell r="L99">
            <v>3.2439263999999995E-2</v>
          </cell>
          <cell r="M99">
            <v>4.04722E-2</v>
          </cell>
          <cell r="N99">
            <v>5.9781368000000001E-2</v>
          </cell>
          <cell r="O99">
            <v>9.2504711999999989E-2</v>
          </cell>
          <cell r="P99">
            <v>0.12100000000000001</v>
          </cell>
          <cell r="Q99">
            <v>0.31375828</v>
          </cell>
          <cell r="R99">
            <v>0.11824999999999999</v>
          </cell>
          <cell r="S99">
            <v>0.12100000000000001</v>
          </cell>
          <cell r="T99">
            <v>0.12375</v>
          </cell>
          <cell r="U99">
            <v>0.13200000000000001</v>
          </cell>
          <cell r="V99">
            <v>0.495</v>
          </cell>
          <cell r="W99">
            <v>0.12723046874999999</v>
          </cell>
          <cell r="X99">
            <v>0.12843359374999999</v>
          </cell>
          <cell r="Y99">
            <v>0.1166171875</v>
          </cell>
          <cell r="Z99">
            <v>0.11021484375</v>
          </cell>
          <cell r="AA99">
            <v>0.48249609374999997</v>
          </cell>
          <cell r="AB99">
            <v>9.4531249999999997E-2</v>
          </cell>
          <cell r="AC99">
            <v>9.1093750000000001E-2</v>
          </cell>
          <cell r="AD99">
            <v>8.2177734374999992E-2</v>
          </cell>
          <cell r="AE99">
            <v>7.8955078124999994E-2</v>
          </cell>
          <cell r="AF99">
            <v>0.34675781249999993</v>
          </cell>
          <cell r="AG99">
            <v>0.37812500000000004</v>
          </cell>
          <cell r="AH99">
            <v>0.35578124999999999</v>
          </cell>
          <cell r="AI99">
            <v>0.31281249999999999</v>
          </cell>
          <cell r="AJ99">
            <v>0.22343750000000001</v>
          </cell>
          <cell r="AK99">
            <v>0.13921875</v>
          </cell>
          <cell r="AL99">
            <v>4.8124999999999994E-2</v>
          </cell>
          <cell r="AM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1.4155937499999998E-2</v>
          </cell>
          <cell r="X100">
            <v>4.3343437499999998E-2</v>
          </cell>
          <cell r="Y100">
            <v>7.0050000000000001E-2</v>
          </cell>
          <cell r="Z100">
            <v>9.7048437500000001E-2</v>
          </cell>
          <cell r="AA100">
            <v>0.22459781249999999</v>
          </cell>
          <cell r="AB100">
            <v>0.10828125</v>
          </cell>
          <cell r="AC100">
            <v>0.11469375</v>
          </cell>
          <cell r="AD100">
            <v>0.1177421875</v>
          </cell>
          <cell r="AE100">
            <v>0.1239765625</v>
          </cell>
          <cell r="AF100">
            <v>0.46469374999999996</v>
          </cell>
          <cell r="AG100">
            <v>0.65021428571428574</v>
          </cell>
          <cell r="AH100">
            <v>0.84779107142857135</v>
          </cell>
          <cell r="AI100">
            <v>0.88788214285714273</v>
          </cell>
          <cell r="AJ100">
            <v>0.69057499999999983</v>
          </cell>
          <cell r="AK100">
            <v>0.50399107142857114</v>
          </cell>
          <cell r="AL100">
            <v>0.30882857142857117</v>
          </cell>
          <cell r="AM100">
            <v>0.10294285714285688</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0.125</v>
          </cell>
          <cell r="AH101">
            <v>0.80500000000000005</v>
          </cell>
          <cell r="AI101">
            <v>2.006875</v>
          </cell>
          <cell r="AJ101">
            <v>2.5187500000000003</v>
          </cell>
          <cell r="AK101">
            <v>2.6156250000000001</v>
          </cell>
          <cell r="AL101">
            <v>2.5892045454545456</v>
          </cell>
          <cell r="AM101">
            <v>2.342613636363637</v>
          </cell>
        </row>
        <row r="102">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9.3749999999999997E-4</v>
          </cell>
          <cell r="AF102">
            <v>9.3749999999999997E-4</v>
          </cell>
          <cell r="AG102">
            <v>0.20499999999999999</v>
          </cell>
          <cell r="AH102">
            <v>0.63250000000000006</v>
          </cell>
          <cell r="AI102">
            <v>1.105</v>
          </cell>
          <cell r="AJ102">
            <v>1.2458333333333331</v>
          </cell>
          <cell r="AK102">
            <v>1.1812500000000001</v>
          </cell>
          <cell r="AL102">
            <v>1.1083333333333334</v>
          </cell>
          <cell r="AM102">
            <v>0.99166666666666659</v>
          </cell>
        </row>
        <row r="103">
          <cell r="AG103">
            <v>0.375</v>
          </cell>
          <cell r="AH103">
            <v>1.29375</v>
          </cell>
          <cell r="AI103">
            <v>1.9500000000000002</v>
          </cell>
          <cell r="AJ103">
            <v>1.9500000000000002</v>
          </cell>
          <cell r="AK103">
            <v>1.9237500000000001</v>
          </cell>
          <cell r="AL103">
            <v>1.7850000000000001</v>
          </cell>
          <cell r="AM103">
            <v>1.5750000000000002</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1.6150000000000001E-2</v>
          </cell>
          <cell r="U105">
            <v>3.6740000000000002E-2</v>
          </cell>
          <cell r="V105">
            <v>5.2890000000000006E-2</v>
          </cell>
          <cell r="W105">
            <v>5.2397499999999993E-2</v>
          </cell>
          <cell r="X105">
            <v>7.9869999999999997E-2</v>
          </cell>
          <cell r="Y105">
            <v>0.11208625</v>
          </cell>
          <cell r="Z105">
            <v>0.16417500000000002</v>
          </cell>
          <cell r="AA105">
            <v>0.40852875</v>
          </cell>
          <cell r="AB105">
            <v>0.19511875000000004</v>
          </cell>
          <cell r="AC105">
            <v>0.21855625000000004</v>
          </cell>
          <cell r="AD105">
            <v>0.27509062499999998</v>
          </cell>
          <cell r="AE105">
            <v>0.37427812499999996</v>
          </cell>
          <cell r="AF105">
            <v>1.0630437500000001</v>
          </cell>
          <cell r="AG105">
            <v>2.7839699999999996</v>
          </cell>
          <cell r="AH105">
            <v>3.78444</v>
          </cell>
          <cell r="AI105">
            <v>3.7975500000000002</v>
          </cell>
          <cell r="AJ105">
            <v>2.7978049999999999</v>
          </cell>
          <cell r="AK105">
            <v>1.7472441666666665</v>
          </cell>
          <cell r="AL105">
            <v>0.94100000000000006</v>
          </cell>
          <cell r="AM105">
            <v>0.35900000000000004</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8.7500000000000013E-4</v>
          </cell>
          <cell r="AA106">
            <v>8.7500000000000013E-4</v>
          </cell>
          <cell r="AB106">
            <v>1.5E-3</v>
          </cell>
          <cell r="AC106">
            <v>1.5E-3</v>
          </cell>
          <cell r="AD106">
            <v>1.3750000000000001E-3</v>
          </cell>
          <cell r="AE106">
            <v>1.3750000000000001E-3</v>
          </cell>
          <cell r="AF106">
            <v>5.7500000000000008E-3</v>
          </cell>
          <cell r="AG106">
            <v>8.0000000000000002E-3</v>
          </cell>
          <cell r="AH106">
            <v>9.5000000000000015E-3</v>
          </cell>
          <cell r="AI106">
            <v>1.1000000000000001E-2</v>
          </cell>
          <cell r="AJ106">
            <v>1.1000000000000001E-2</v>
          </cell>
          <cell r="AK106">
            <v>1.1500000000000002E-2</v>
          </cell>
          <cell r="AL106">
            <v>1.2E-2</v>
          </cell>
          <cell r="AM106">
            <v>1.2E-2</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1.6150000000000001E-2</v>
          </cell>
          <cell r="U107">
            <v>3.6740000000000002E-2</v>
          </cell>
          <cell r="V107">
            <v>5.2890000000000006E-2</v>
          </cell>
          <cell r="W107">
            <v>3.9584999999999995E-2</v>
          </cell>
          <cell r="X107">
            <v>4.0495000000000003E-2</v>
          </cell>
          <cell r="Y107">
            <v>4.8804999999999994E-2</v>
          </cell>
          <cell r="Z107">
            <v>6.7362500000000006E-2</v>
          </cell>
          <cell r="AA107">
            <v>0.19624750000000002</v>
          </cell>
          <cell r="AB107">
            <v>7.2400000000000006E-2</v>
          </cell>
          <cell r="AC107">
            <v>7.2400000000000006E-2</v>
          </cell>
          <cell r="AD107">
            <v>7.0137500000000005E-2</v>
          </cell>
          <cell r="AE107">
            <v>7.0137500000000005E-2</v>
          </cell>
          <cell r="AF107">
            <v>0.28507500000000002</v>
          </cell>
          <cell r="AG107">
            <v>0.29321999999999998</v>
          </cell>
          <cell r="AH107">
            <v>0.24706499999999998</v>
          </cell>
          <cell r="AI107">
            <v>0.19004999999999994</v>
          </cell>
          <cell r="AJ107">
            <v>0.11402999999999998</v>
          </cell>
          <cell r="AK107">
            <v>3.8914999999999984E-2</v>
          </cell>
          <cell r="AL107">
            <v>0</v>
          </cell>
          <cell r="AM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1.2812499999999998E-2</v>
          </cell>
          <cell r="X108">
            <v>3.9375E-2</v>
          </cell>
          <cell r="Y108">
            <v>6.3281249999999997E-2</v>
          </cell>
          <cell r="Z108">
            <v>8.7500000000000008E-2</v>
          </cell>
          <cell r="AA108">
            <v>0.20296875</v>
          </cell>
          <cell r="AB108">
            <v>0.10546875</v>
          </cell>
          <cell r="AC108">
            <v>0.12890625</v>
          </cell>
          <cell r="AD108">
            <v>0.14726562499999998</v>
          </cell>
          <cell r="AE108">
            <v>0.169921875</v>
          </cell>
          <cell r="AF108">
            <v>0.55156249999999996</v>
          </cell>
          <cell r="AG108">
            <v>0.74375000000000002</v>
          </cell>
          <cell r="AH108">
            <v>0.578125</v>
          </cell>
          <cell r="AI108">
            <v>0.375</v>
          </cell>
          <cell r="AJ108">
            <v>0.125</v>
          </cell>
          <cell r="AK108">
            <v>0</v>
          </cell>
          <cell r="AL108">
            <v>0</v>
          </cell>
          <cell r="AM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8.4375000000000006E-3</v>
          </cell>
          <cell r="AA109">
            <v>8.4375000000000006E-3</v>
          </cell>
          <cell r="AB109">
            <v>1.5750000000000004E-2</v>
          </cell>
          <cell r="AC109">
            <v>1.5750000000000004E-2</v>
          </cell>
          <cell r="AD109">
            <v>1.5187500000000001E-2</v>
          </cell>
          <cell r="AE109">
            <v>2.2781250000000003E-2</v>
          </cell>
          <cell r="AF109">
            <v>6.946875000000001E-2</v>
          </cell>
          <cell r="AG109">
            <v>0.312</v>
          </cell>
          <cell r="AH109">
            <v>0.61249999999999993</v>
          </cell>
          <cell r="AI109">
            <v>0.66500000000000004</v>
          </cell>
          <cell r="AJ109">
            <v>0.47499999999999998</v>
          </cell>
          <cell r="AK109">
            <v>0.29249999999999998</v>
          </cell>
          <cell r="AL109">
            <v>0.1</v>
          </cell>
          <cell r="AM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1.9375E-2</v>
          </cell>
          <cell r="AE111">
            <v>5.8124999999999996E-2</v>
          </cell>
          <cell r="AF111">
            <v>7.7499999999999999E-2</v>
          </cell>
          <cell r="AG111">
            <v>0.495</v>
          </cell>
          <cell r="AH111">
            <v>0.6825</v>
          </cell>
          <cell r="AI111">
            <v>0.61250000000000004</v>
          </cell>
          <cell r="AJ111">
            <v>0.36750000000000005</v>
          </cell>
          <cell r="AK111">
            <v>0.1254166666666667</v>
          </cell>
          <cell r="AL111">
            <v>0</v>
          </cell>
          <cell r="AM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2.1749999999999999E-2</v>
          </cell>
          <cell r="AE112">
            <v>4.3499999999999997E-2</v>
          </cell>
          <cell r="AF112">
            <v>6.5250000000000002E-2</v>
          </cell>
          <cell r="AG112">
            <v>0.34</v>
          </cell>
          <cell r="AH112">
            <v>0.66600000000000004</v>
          </cell>
          <cell r="AI112">
            <v>0.88000000000000012</v>
          </cell>
          <cell r="AJ112">
            <v>0.77000000000000013</v>
          </cell>
          <cell r="AK112">
            <v>0.56374999999999997</v>
          </cell>
          <cell r="AL112">
            <v>0.34650000000000003</v>
          </cell>
          <cell r="AM112">
            <v>0.11550000000000001</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8.4375000000000006E-3</v>
          </cell>
          <cell r="AF113">
            <v>8.4375000000000006E-3</v>
          </cell>
          <cell r="AG113">
            <v>0.29199999999999998</v>
          </cell>
          <cell r="AH113">
            <v>0.55124999999999991</v>
          </cell>
          <cell r="AI113">
            <v>0.58899999999999997</v>
          </cell>
          <cell r="AJ113">
            <v>0.51964999999999995</v>
          </cell>
          <cell r="AK113">
            <v>0.41047500000000003</v>
          </cell>
          <cell r="AL113">
            <v>0.29500000000000004</v>
          </cell>
          <cell r="AM113">
            <v>0.16900000000000004</v>
          </cell>
        </row>
        <row r="114">
          <cell r="AC114">
            <v>0</v>
          </cell>
          <cell r="AD114">
            <v>0</v>
          </cell>
          <cell r="AE114">
            <v>0</v>
          </cell>
          <cell r="AF114">
            <v>0</v>
          </cell>
          <cell r="AG114">
            <v>0.3</v>
          </cell>
          <cell r="AH114">
            <v>0.4375</v>
          </cell>
          <cell r="AI114">
            <v>0.47499999999999998</v>
          </cell>
          <cell r="AJ114">
            <v>0.41562500000000002</v>
          </cell>
          <cell r="AK114">
            <v>0.3046875</v>
          </cell>
          <cell r="AL114">
            <v>0.1875</v>
          </cell>
          <cell r="AM114">
            <v>6.25E-2</v>
          </cell>
        </row>
        <row r="117">
          <cell r="G117">
            <v>0</v>
          </cell>
          <cell r="H117">
            <v>6.2</v>
          </cell>
          <cell r="I117">
            <v>6</v>
          </cell>
          <cell r="J117">
            <v>5.3</v>
          </cell>
          <cell r="K117">
            <v>5.2</v>
          </cell>
          <cell r="L117">
            <v>5.6749999999999998</v>
          </cell>
          <cell r="M117">
            <v>4</v>
          </cell>
          <cell r="N117">
            <v>3.7</v>
          </cell>
          <cell r="O117">
            <v>3.6</v>
          </cell>
          <cell r="P117">
            <v>3.4</v>
          </cell>
          <cell r="Q117">
            <v>3.6750000000000003</v>
          </cell>
          <cell r="R117">
            <v>3.3</v>
          </cell>
          <cell r="S117">
            <v>3.4</v>
          </cell>
          <cell r="T117">
            <v>3.5</v>
          </cell>
          <cell r="U117">
            <v>3.8</v>
          </cell>
          <cell r="V117">
            <v>3.5</v>
          </cell>
          <cell r="W117">
            <v>3.7</v>
          </cell>
          <cell r="X117">
            <v>3.9</v>
          </cell>
          <cell r="Y117">
            <v>3.6</v>
          </cell>
          <cell r="Z117">
            <v>3.5</v>
          </cell>
          <cell r="AA117">
            <v>3.6749999999999998</v>
          </cell>
          <cell r="AB117">
            <v>3</v>
          </cell>
          <cell r="AC117">
            <v>3</v>
          </cell>
          <cell r="AD117">
            <v>2.75</v>
          </cell>
          <cell r="AE117">
            <v>2.75</v>
          </cell>
          <cell r="AF117">
            <v>3.4</v>
          </cell>
          <cell r="AG117">
            <v>4</v>
          </cell>
          <cell r="AH117">
            <v>4.75</v>
          </cell>
          <cell r="AI117">
            <v>5.5</v>
          </cell>
          <cell r="AJ117">
            <v>5.5</v>
          </cell>
          <cell r="AK117">
            <v>5.75</v>
          </cell>
          <cell r="AL117">
            <v>6</v>
          </cell>
          <cell r="AM117">
            <v>6</v>
          </cell>
        </row>
        <row r="118">
          <cell r="G118">
            <v>1.1890000000000001</v>
          </cell>
          <cell r="H118">
            <v>1.2721</v>
          </cell>
          <cell r="I118">
            <v>1.3311999999999999</v>
          </cell>
          <cell r="J118">
            <v>1.3120000000000001</v>
          </cell>
          <cell r="K118">
            <v>1.3169999999999999</v>
          </cell>
          <cell r="L118">
            <v>1.3169999999999999</v>
          </cell>
          <cell r="M118">
            <v>1.2849999999999999</v>
          </cell>
          <cell r="N118">
            <v>1.254</v>
          </cell>
          <cell r="O118">
            <v>1.27</v>
          </cell>
          <cell r="P118">
            <v>1.262</v>
          </cell>
          <cell r="Q118">
            <v>1.262</v>
          </cell>
          <cell r="R118">
            <v>1.177</v>
          </cell>
          <cell r="S118">
            <v>1.143</v>
          </cell>
          <cell r="T118">
            <v>1.093</v>
          </cell>
          <cell r="U118">
            <v>1.1240000000000001</v>
          </cell>
          <cell r="V118">
            <v>1.1339999999999999</v>
          </cell>
          <cell r="W118">
            <v>1.08</v>
          </cell>
          <cell r="X118">
            <v>1.095</v>
          </cell>
          <cell r="Y118">
            <v>1.115</v>
          </cell>
          <cell r="Z118">
            <v>1.18</v>
          </cell>
          <cell r="AA118">
            <v>1.1180000000000001</v>
          </cell>
          <cell r="AB118">
            <v>1.1679999999999999</v>
          </cell>
          <cell r="AC118">
            <v>1.1679999999999999</v>
          </cell>
          <cell r="AD118">
            <v>1.1679999999999999</v>
          </cell>
          <cell r="AE118">
            <v>1.1679999999999999</v>
          </cell>
          <cell r="AF118">
            <v>1.0669999999999999</v>
          </cell>
          <cell r="AG118">
            <v>0.99</v>
          </cell>
          <cell r="AH118">
            <v>0.998</v>
          </cell>
          <cell r="AI118">
            <v>1.0089999999999999</v>
          </cell>
          <cell r="AJ118">
            <v>1.0189999999999999</v>
          </cell>
          <cell r="AK118">
            <v>1.0289999999999999</v>
          </cell>
          <cell r="AL118">
            <v>1.0389999999999999</v>
          </cell>
          <cell r="AM118">
            <v>1.0490971817298349</v>
          </cell>
        </row>
      </sheetData>
      <sheetData sheetId="11" refreshError="1">
        <row r="102">
          <cell r="G102">
            <v>0</v>
          </cell>
          <cell r="H102">
            <v>5.0424411911906661</v>
          </cell>
          <cell r="I102">
            <v>5.0931706826049021</v>
          </cell>
          <cell r="J102">
            <v>5.1461635869222331</v>
          </cell>
          <cell r="K102">
            <v>5.20728720613379</v>
          </cell>
          <cell r="L102">
            <v>20.489062666851591</v>
          </cell>
          <cell r="M102">
            <v>5.5690031692850566</v>
          </cell>
          <cell r="N102">
            <v>6.025330486663445</v>
          </cell>
          <cell r="O102">
            <v>5.7985968860836286</v>
          </cell>
          <cell r="P102">
            <v>6.2432295445723813</v>
          </cell>
          <cell r="Q102">
            <v>23.636160086604512</v>
          </cell>
          <cell r="R102">
            <v>7.6423427039055793</v>
          </cell>
          <cell r="S102">
            <v>8.0450727486064295</v>
          </cell>
          <cell r="T102">
            <v>7.6778010556656255</v>
          </cell>
          <cell r="U102">
            <v>8.0940748052969145</v>
          </cell>
          <cell r="V102">
            <v>31.459291313474552</v>
          </cell>
          <cell r="W102">
            <v>27.72059293124002</v>
          </cell>
          <cell r="X102">
            <v>27.512097559741228</v>
          </cell>
          <cell r="Y102">
            <v>26.923588100423142</v>
          </cell>
          <cell r="Z102">
            <v>27.120926099022583</v>
          </cell>
          <cell r="AA102">
            <v>109.27720469042697</v>
          </cell>
          <cell r="AB102">
            <v>29.21785735220281</v>
          </cell>
          <cell r="AC102">
            <v>26.726117119056681</v>
          </cell>
          <cell r="AD102">
            <v>40.503482057045332</v>
          </cell>
          <cell r="AE102">
            <v>26.331767031303166</v>
          </cell>
          <cell r="AF102">
            <v>122.77922355960797</v>
          </cell>
          <cell r="AG102">
            <v>130.11520375596893</v>
          </cell>
          <cell r="AH102">
            <v>150.92513788079117</v>
          </cell>
          <cell r="AI102">
            <v>162.18631022583764</v>
          </cell>
          <cell r="AJ102">
            <v>79.134773530666635</v>
          </cell>
          <cell r="AK102">
            <v>76.696943005936987</v>
          </cell>
          <cell r="AL102">
            <v>62.570545352529507</v>
          </cell>
          <cell r="AM102">
            <v>50.953380667792715</v>
          </cell>
          <cell r="AN102">
            <v>43.50353045168454</v>
          </cell>
          <cell r="AO102">
            <v>31.731198845924155</v>
          </cell>
          <cell r="AP102">
            <v>30.551307314673597</v>
          </cell>
          <cell r="AQ102">
            <v>29.356301706543753</v>
          </cell>
          <cell r="AR102">
            <v>25.340911629760168</v>
          </cell>
          <cell r="AS102">
            <v>12.856591751235912</v>
          </cell>
        </row>
        <row r="104">
          <cell r="AA104">
            <v>78.86</v>
          </cell>
          <cell r="AB104">
            <v>19.715</v>
          </cell>
          <cell r="AC104">
            <v>19.715</v>
          </cell>
          <cell r="AD104">
            <v>19.715</v>
          </cell>
          <cell r="AE104">
            <v>19.715</v>
          </cell>
          <cell r="AF104">
            <v>78.859999999999985</v>
          </cell>
          <cell r="AG104">
            <v>102.03851511056511</v>
          </cell>
          <cell r="AH104">
            <v>115.93004534034652</v>
          </cell>
          <cell r="AI104">
            <v>131.49957387195053</v>
          </cell>
          <cell r="AJ104">
            <v>52.883013739598645</v>
          </cell>
          <cell r="AK104">
            <v>52.917459433900241</v>
          </cell>
          <cell r="AL104">
            <v>52.164969101194657</v>
          </cell>
          <cell r="AM104">
            <v>42.515884105675724</v>
          </cell>
          <cell r="AN104">
            <v>36.724956140350876</v>
          </cell>
          <cell r="AO104">
            <v>14.346539473684212</v>
          </cell>
          <cell r="AP104">
            <v>14.376872807017545</v>
          </cell>
          <cell r="AQ104">
            <v>14.407122807017542</v>
          </cell>
          <cell r="AR104">
            <v>11.574978070175439</v>
          </cell>
          <cell r="AS104">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19.715</v>
          </cell>
          <cell r="X106">
            <v>19.715</v>
          </cell>
          <cell r="Y106">
            <v>19.715</v>
          </cell>
          <cell r="Z106">
            <v>19.715</v>
          </cell>
          <cell r="AA106">
            <v>78.86</v>
          </cell>
          <cell r="AB106">
            <v>19.715</v>
          </cell>
          <cell r="AC106">
            <v>19.715</v>
          </cell>
          <cell r="AD106">
            <v>31.395</v>
          </cell>
          <cell r="AE106">
            <v>19.715</v>
          </cell>
          <cell r="AF106">
            <v>90.539999999999992</v>
          </cell>
          <cell r="AG106">
            <v>102.03851511056511</v>
          </cell>
          <cell r="AH106">
            <v>126.60004534034653</v>
          </cell>
          <cell r="AI106">
            <v>142.59857387195052</v>
          </cell>
          <cell r="AJ106">
            <v>63.861013739598647</v>
          </cell>
          <cell r="AK106">
            <v>64.016459433900238</v>
          </cell>
          <cell r="AL106">
            <v>52.164969101194657</v>
          </cell>
          <cell r="AM106">
            <v>42.515884105675724</v>
          </cell>
          <cell r="AN106">
            <v>36.724956140350876</v>
          </cell>
          <cell r="AO106">
            <v>26.325912499137083</v>
          </cell>
          <cell r="AP106">
            <v>26.472663451765392</v>
          </cell>
          <cell r="AQ106">
            <v>26.620462437622997</v>
          </cell>
          <cell r="AR106">
            <v>23.907009048017098</v>
          </cell>
          <cell r="AS106">
            <v>12.451875788121949</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3.9186000000000001</v>
          </cell>
          <cell r="AI107">
            <v>3.9186000000000001</v>
          </cell>
          <cell r="AJ107">
            <v>3.9186000000000001</v>
          </cell>
          <cell r="AK107">
            <v>3.9186000000000001</v>
          </cell>
          <cell r="AL107">
            <v>3.9186000000000001</v>
          </cell>
          <cell r="AM107">
            <v>0</v>
          </cell>
          <cell r="AN107">
            <v>0</v>
          </cell>
          <cell r="AO107">
            <v>0</v>
          </cell>
          <cell r="AP107">
            <v>0</v>
          </cell>
          <cell r="AQ107">
            <v>0</v>
          </cell>
          <cell r="AR107">
            <v>0</v>
          </cell>
          <cell r="AS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4.2106666666666666</v>
          </cell>
          <cell r="AI108">
            <v>8.4443333333333328</v>
          </cell>
          <cell r="AJ108">
            <v>8.4750833333333322</v>
          </cell>
          <cell r="AK108">
            <v>8.5054166666666671</v>
          </cell>
          <cell r="AL108">
            <v>8.5355833333333333</v>
          </cell>
          <cell r="AM108">
            <v>8.5659166666666664</v>
          </cell>
          <cell r="AN108">
            <v>8.5964166666666664</v>
          </cell>
          <cell r="AO108">
            <v>8.6267499999999995</v>
          </cell>
          <cell r="AP108">
            <v>8.6570833333333344</v>
          </cell>
          <cell r="AQ108">
            <v>8.6873333333333331</v>
          </cell>
          <cell r="AR108">
            <v>8.7150833333333342</v>
          </cell>
          <cell r="A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3.2600000000000002</v>
          </cell>
          <cell r="AJ109">
            <v>3.2600000000000002</v>
          </cell>
          <cell r="AK109">
            <v>3.2600000000000002</v>
          </cell>
          <cell r="AL109">
            <v>3.2600000000000002</v>
          </cell>
          <cell r="AM109">
            <v>3.2600000000000002</v>
          </cell>
          <cell r="AN109">
            <v>0</v>
          </cell>
          <cell r="AO109">
            <v>0</v>
          </cell>
          <cell r="AP109">
            <v>0</v>
          </cell>
          <cell r="AQ109">
            <v>0</v>
          </cell>
          <cell r="AR109">
            <v>0</v>
          </cell>
          <cell r="A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0.5867651105651106</v>
          </cell>
          <cell r="AH110">
            <v>0.58821034482758616</v>
          </cell>
          <cell r="AI110">
            <v>0.59185477075588599</v>
          </cell>
          <cell r="AJ110">
            <v>0.59554463840398997</v>
          </cell>
          <cell r="AK110">
            <v>0.59965699937225359</v>
          </cell>
          <cell r="AL110">
            <v>0</v>
          </cell>
          <cell r="AM110">
            <v>0</v>
          </cell>
          <cell r="AN110">
            <v>0</v>
          </cell>
          <cell r="AO110">
            <v>0</v>
          </cell>
          <cell r="AP110">
            <v>0</v>
          </cell>
          <cell r="AQ110">
            <v>0</v>
          </cell>
          <cell r="AR110">
            <v>0</v>
          </cell>
          <cell r="AS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11.68</v>
          </cell>
          <cell r="AE111">
            <v>0</v>
          </cell>
          <cell r="AF111">
            <v>11.68</v>
          </cell>
          <cell r="AG111">
            <v>0</v>
          </cell>
          <cell r="AH111">
            <v>10.67</v>
          </cell>
          <cell r="AI111">
            <v>10.89</v>
          </cell>
          <cell r="AJ111">
            <v>10.978</v>
          </cell>
          <cell r="AK111">
            <v>11.098999999999998</v>
          </cell>
          <cell r="AL111">
            <v>0</v>
          </cell>
          <cell r="AM111">
            <v>0</v>
          </cell>
          <cell r="AN111">
            <v>0</v>
          </cell>
          <cell r="AO111">
            <v>11.979373025452871</v>
          </cell>
          <cell r="AP111">
            <v>12.095790644747847</v>
          </cell>
          <cell r="AQ111">
            <v>12.213339630605455</v>
          </cell>
          <cell r="AR111">
            <v>12.33203097784166</v>
          </cell>
          <cell r="AS111">
            <v>12.451875788121949</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2.56142796532485</v>
          </cell>
          <cell r="AJ112">
            <v>2.56142796532485</v>
          </cell>
          <cell r="AK112">
            <v>2.56142796532485</v>
          </cell>
          <cell r="AL112">
            <v>2.56142796532485</v>
          </cell>
          <cell r="AM112">
            <v>2.56142796532485</v>
          </cell>
          <cell r="AN112">
            <v>0</v>
          </cell>
          <cell r="AO112">
            <v>0</v>
          </cell>
          <cell r="AP112">
            <v>0</v>
          </cell>
          <cell r="AQ112">
            <v>0</v>
          </cell>
          <cell r="AR112">
            <v>0</v>
          </cell>
          <cell r="A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5.5608183288522595</v>
          </cell>
          <cell r="AI113">
            <v>5.5608183288522595</v>
          </cell>
          <cell r="AJ113">
            <v>5.5608183288522595</v>
          </cell>
          <cell r="AK113">
            <v>5.5608183288522595</v>
          </cell>
          <cell r="AL113">
            <v>5.5608183288522595</v>
          </cell>
          <cell r="AM113">
            <v>0</v>
          </cell>
          <cell r="AN113">
            <v>0</v>
          </cell>
          <cell r="AO113">
            <v>0</v>
          </cell>
          <cell r="AP113">
            <v>0</v>
          </cell>
          <cell r="AQ113">
            <v>0</v>
          </cell>
          <cell r="AR113">
            <v>0</v>
          </cell>
          <cell r="AS113">
            <v>0</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22.408750000000001</v>
          </cell>
          <cell r="AH115">
            <v>22.408750000000001</v>
          </cell>
          <cell r="AI115">
            <v>22.408750000000001</v>
          </cell>
          <cell r="AJ115">
            <v>22.408750000000001</v>
          </cell>
          <cell r="AK115">
            <v>22.408750000000001</v>
          </cell>
          <cell r="AL115">
            <v>22.408750000000001</v>
          </cell>
          <cell r="AM115">
            <v>22.408750000000001</v>
          </cell>
          <cell r="AN115">
            <v>22.408750000000001</v>
          </cell>
          <cell r="AO115">
            <v>0</v>
          </cell>
          <cell r="AP115">
            <v>0</v>
          </cell>
          <cell r="AQ115">
            <v>0</v>
          </cell>
          <cell r="AR115">
            <v>0</v>
          </cell>
          <cell r="A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5.7197894736842105</v>
          </cell>
          <cell r="AJ116">
            <v>5.7197894736842105</v>
          </cell>
          <cell r="AK116">
            <v>5.7197894736842105</v>
          </cell>
          <cell r="AL116">
            <v>5.7197894736842105</v>
          </cell>
          <cell r="AM116">
            <v>5.7197894736842105</v>
          </cell>
          <cell r="AN116">
            <v>5.7197894736842105</v>
          </cell>
          <cell r="AO116">
            <v>5.7197894736842105</v>
          </cell>
          <cell r="AP116">
            <v>5.7197894736842105</v>
          </cell>
          <cell r="AQ116">
            <v>5.7197894736842105</v>
          </cell>
          <cell r="AR116">
            <v>2.8598947368421053</v>
          </cell>
          <cell r="AS116">
            <v>0</v>
          </cell>
        </row>
        <row r="117">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19.715</v>
          </cell>
          <cell r="X117">
            <v>19.715</v>
          </cell>
          <cell r="Y117">
            <v>19.715</v>
          </cell>
          <cell r="Z117">
            <v>19.715</v>
          </cell>
          <cell r="AA117">
            <v>78.86</v>
          </cell>
          <cell r="AB117">
            <v>19.715</v>
          </cell>
          <cell r="AC117">
            <v>19.715</v>
          </cell>
          <cell r="AD117">
            <v>19.715</v>
          </cell>
          <cell r="AE117">
            <v>19.715</v>
          </cell>
          <cell r="AF117">
            <v>78.86</v>
          </cell>
          <cell r="AG117">
            <v>78.86</v>
          </cell>
          <cell r="AH117">
            <v>78.86</v>
          </cell>
          <cell r="AI117">
            <v>78.86</v>
          </cell>
          <cell r="AJ117">
            <v>0</v>
          </cell>
          <cell r="AK117">
            <v>0</v>
          </cell>
          <cell r="AL117">
            <v>0</v>
          </cell>
          <cell r="AM117">
            <v>0</v>
          </cell>
          <cell r="AN117">
            <v>0</v>
          </cell>
          <cell r="AO117">
            <v>0</v>
          </cell>
          <cell r="AP117">
            <v>0</v>
          </cell>
          <cell r="AQ117">
            <v>0</v>
          </cell>
          <cell r="AR117">
            <v>0</v>
          </cell>
          <cell r="A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0.183</v>
          </cell>
          <cell r="AH118">
            <v>0.183</v>
          </cell>
          <cell r="AI118">
            <v>0.183</v>
          </cell>
          <cell r="AJ118">
            <v>0.183</v>
          </cell>
          <cell r="AK118">
            <v>0.183</v>
          </cell>
          <cell r="AL118">
            <v>0</v>
          </cell>
          <cell r="AM118">
            <v>0</v>
          </cell>
          <cell r="AN118">
            <v>0</v>
          </cell>
          <cell r="AO118">
            <v>0</v>
          </cell>
          <cell r="AP118">
            <v>0</v>
          </cell>
          <cell r="AQ118">
            <v>0</v>
          </cell>
          <cell r="AR118">
            <v>0</v>
          </cell>
          <cell r="A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0.2</v>
          </cell>
          <cell r="AI119">
            <v>0.2</v>
          </cell>
          <cell r="AJ119">
            <v>0.2</v>
          </cell>
          <cell r="AK119">
            <v>0.2</v>
          </cell>
          <cell r="AL119">
            <v>0.2</v>
          </cell>
          <cell r="AM119">
            <v>0</v>
          </cell>
          <cell r="AN119">
            <v>0</v>
          </cell>
          <cell r="AO119">
            <v>0</v>
          </cell>
          <cell r="AP119">
            <v>0</v>
          </cell>
          <cell r="AQ119">
            <v>0</v>
          </cell>
          <cell r="AR119">
            <v>0</v>
          </cell>
          <cell r="AS119">
            <v>0</v>
          </cell>
        </row>
        <row r="121">
          <cell r="V121">
            <v>31.459291313474552</v>
          </cell>
          <cell r="AA121">
            <v>30.417204690426974</v>
          </cell>
          <cell r="AB121">
            <v>6.8164573522028107</v>
          </cell>
          <cell r="AC121">
            <v>7.0111171190566832</v>
          </cell>
          <cell r="AD121">
            <v>6.4220820570453299</v>
          </cell>
          <cell r="AE121">
            <v>6.6167670313031657</v>
          </cell>
          <cell r="AF121">
            <v>26.866423559607988</v>
          </cell>
          <cell r="AG121">
            <v>23.621688645403815</v>
          </cell>
          <cell r="AH121">
            <v>19.373765040444631</v>
          </cell>
          <cell r="AI121">
            <v>14.532646353887124</v>
          </cell>
          <cell r="AJ121">
            <v>10.841109791067991</v>
          </cell>
          <cell r="AK121">
            <v>8.7252648220367455</v>
          </cell>
          <cell r="AL121">
            <v>6.6236162513348464</v>
          </cell>
          <cell r="AM121">
            <v>4.6187828206203934</v>
          </cell>
          <cell r="AN121">
            <v>2.9227496491228115</v>
          </cell>
          <cell r="AO121">
            <v>1.9013197368421064</v>
          </cell>
          <cell r="AP121">
            <v>1.3268514912280707</v>
          </cell>
          <cell r="AQ121">
            <v>0.75117157894736963</v>
          </cell>
          <cell r="AR121">
            <v>0.23152956140350978</v>
          </cell>
          <cell r="AS121">
            <v>3.0000000001084715E-5</v>
          </cell>
        </row>
        <row r="123">
          <cell r="G123">
            <v>0</v>
          </cell>
          <cell r="H123">
            <v>5.0424411911906661</v>
          </cell>
          <cell r="I123">
            <v>5.0931706826049021</v>
          </cell>
          <cell r="J123">
            <v>5.1461635869222331</v>
          </cell>
          <cell r="K123">
            <v>5.20728720613379</v>
          </cell>
          <cell r="L123">
            <v>20.489062666851591</v>
          </cell>
          <cell r="M123">
            <v>5.5690031692850566</v>
          </cell>
          <cell r="N123">
            <v>6.025330486663445</v>
          </cell>
          <cell r="O123">
            <v>5.7985968860836286</v>
          </cell>
          <cell r="P123">
            <v>6.2432295445723813</v>
          </cell>
          <cell r="Q123">
            <v>23.636160086604512</v>
          </cell>
          <cell r="R123">
            <v>7.6423427039055793</v>
          </cell>
          <cell r="S123">
            <v>8.0450727486064295</v>
          </cell>
          <cell r="T123">
            <v>7.6778010556656255</v>
          </cell>
          <cell r="U123">
            <v>8.0940748052969145</v>
          </cell>
          <cell r="V123">
            <v>31.459291313474552</v>
          </cell>
          <cell r="W123">
            <v>8.005592931240022</v>
          </cell>
          <cell r="X123">
            <v>7.7970975597412302</v>
          </cell>
          <cell r="Y123">
            <v>7.2085881004231425</v>
          </cell>
          <cell r="Z123">
            <v>7.4059260990225813</v>
          </cell>
          <cell r="AA123">
            <v>30.417204690426974</v>
          </cell>
          <cell r="AB123">
            <v>9.5028573522028097</v>
          </cell>
          <cell r="AC123">
            <v>7.0111171190566832</v>
          </cell>
          <cell r="AD123">
            <v>9.1084820570453289</v>
          </cell>
          <cell r="AE123">
            <v>6.6167670313031657</v>
          </cell>
          <cell r="AF123">
            <v>32.239223559607986</v>
          </cell>
          <cell r="AG123">
            <v>28.076688645403816</v>
          </cell>
          <cell r="AH123">
            <v>24.325092540444629</v>
          </cell>
          <cell r="AI123">
            <v>19.587736353887124</v>
          </cell>
          <cell r="AJ123">
            <v>15.27375979106799</v>
          </cell>
          <cell r="AK123">
            <v>12.680483572036746</v>
          </cell>
          <cell r="AL123">
            <v>10.405576251334846</v>
          </cell>
          <cell r="AM123">
            <v>8.4374965621169924</v>
          </cell>
          <cell r="AN123">
            <v>6.7785743113336636</v>
          </cell>
          <cell r="AO123">
            <v>5.4052863467870704</v>
          </cell>
          <cell r="AP123">
            <v>4.0786438629082049</v>
          </cell>
          <cell r="AQ123">
            <v>2.7358392689207554</v>
          </cell>
          <cell r="AR123">
            <v>1.4339025817430708</v>
          </cell>
          <cell r="AS123">
            <v>0.40471596311396374</v>
          </cell>
        </row>
        <row r="124">
          <cell r="G124">
            <v>0</v>
          </cell>
          <cell r="H124">
            <v>0</v>
          </cell>
          <cell r="I124">
            <v>0</v>
          </cell>
          <cell r="J124">
            <v>0</v>
          </cell>
          <cell r="K124">
            <v>0</v>
          </cell>
          <cell r="L124">
            <v>0</v>
          </cell>
          <cell r="M124">
            <v>0</v>
          </cell>
          <cell r="N124">
            <v>0.39185999999999999</v>
          </cell>
          <cell r="O124">
            <v>0</v>
          </cell>
          <cell r="P124">
            <v>0.39185999999999999</v>
          </cell>
          <cell r="Q124">
            <v>0.78371999999999997</v>
          </cell>
          <cell r="R124">
            <v>0</v>
          </cell>
          <cell r="S124">
            <v>0.39185999999999999</v>
          </cell>
          <cell r="T124">
            <v>0</v>
          </cell>
          <cell r="U124">
            <v>0.39185999999999999</v>
          </cell>
          <cell r="V124">
            <v>0.78371999999999997</v>
          </cell>
          <cell r="W124">
            <v>0</v>
          </cell>
          <cell r="X124">
            <v>0.39185999999999999</v>
          </cell>
          <cell r="Y124">
            <v>0</v>
          </cell>
          <cell r="Z124">
            <v>0.39185999999999999</v>
          </cell>
          <cell r="AA124">
            <v>0.78371999999999997</v>
          </cell>
          <cell r="AB124">
            <v>0</v>
          </cell>
          <cell r="AC124">
            <v>0.39185999999999999</v>
          </cell>
          <cell r="AD124">
            <v>0</v>
          </cell>
          <cell r="AE124">
            <v>0.39185999999999999</v>
          </cell>
          <cell r="AF124">
            <v>0.78371999999999997</v>
          </cell>
          <cell r="AG124">
            <v>0.78371999999999997</v>
          </cell>
          <cell r="AH124">
            <v>0.70534800000000009</v>
          </cell>
          <cell r="AI124">
            <v>0.54860399999999998</v>
          </cell>
          <cell r="AJ124">
            <v>0.3918600000000001</v>
          </cell>
          <cell r="AK124">
            <v>0.23511600000000005</v>
          </cell>
          <cell r="AL124">
            <v>7.8372000000000025E-2</v>
          </cell>
          <cell r="AM124">
            <v>0</v>
          </cell>
          <cell r="AN124">
            <v>0</v>
          </cell>
          <cell r="AO124">
            <v>0</v>
          </cell>
          <cell r="AP124">
            <v>0</v>
          </cell>
          <cell r="AQ124">
            <v>0</v>
          </cell>
          <cell r="AR124">
            <v>0</v>
          </cell>
          <cell r="AS124">
            <v>0</v>
          </cell>
        </row>
        <row r="125">
          <cell r="G125">
            <v>0</v>
          </cell>
          <cell r="H125">
            <v>0.991496416975026</v>
          </cell>
          <cell r="I125">
            <v>1.008619709489887</v>
          </cell>
          <cell r="J125">
            <v>1.025351890658593</v>
          </cell>
          <cell r="K125">
            <v>1.0416888894497749</v>
          </cell>
          <cell r="L125">
            <v>4.0671569065732811</v>
          </cell>
          <cell r="M125">
            <v>1.0576375130098026</v>
          </cell>
          <cell r="N125">
            <v>1.073238132767816</v>
          </cell>
          <cell r="O125">
            <v>1.0884874891731318</v>
          </cell>
          <cell r="P125">
            <v>1.1033822648415095</v>
          </cell>
          <cell r="Q125">
            <v>4.32274539979226</v>
          </cell>
          <cell r="R125">
            <v>0.91399018529486431</v>
          </cell>
          <cell r="S125">
            <v>0.90020416666666681</v>
          </cell>
          <cell r="T125">
            <v>0.90020416666666681</v>
          </cell>
          <cell r="U125">
            <v>0.90020416666666681</v>
          </cell>
          <cell r="V125">
            <v>3.6146026852948645</v>
          </cell>
          <cell r="W125">
            <v>0.90020416666666681</v>
          </cell>
          <cell r="X125">
            <v>0.90020416666666681</v>
          </cell>
          <cell r="Y125">
            <v>0.90020416666666681</v>
          </cell>
          <cell r="Z125">
            <v>0.90020416666666681</v>
          </cell>
          <cell r="AA125">
            <v>3.6008166666666672</v>
          </cell>
          <cell r="AB125">
            <v>0.90020416666666681</v>
          </cell>
          <cell r="AC125">
            <v>0.90020416666666681</v>
          </cell>
          <cell r="AD125">
            <v>0.90020416666666681</v>
          </cell>
          <cell r="AE125">
            <v>0.90020416666666681</v>
          </cell>
          <cell r="AF125">
            <v>3.6008166666666672</v>
          </cell>
          <cell r="AG125">
            <v>3.6008166666666672</v>
          </cell>
          <cell r="AH125">
            <v>3.5166033333333337</v>
          </cell>
          <cell r="AI125">
            <v>3.2635033333333339</v>
          </cell>
          <cell r="AJ125">
            <v>2.9251150000000008</v>
          </cell>
          <cell r="AK125">
            <v>2.5855050000000008</v>
          </cell>
          <cell r="AL125">
            <v>2.2446850000000005</v>
          </cell>
          <cell r="AM125">
            <v>1.9026550000000004</v>
          </cell>
          <cell r="AN125">
            <v>1.559408333333334</v>
          </cell>
          <cell r="AO125">
            <v>1.2149450000000008</v>
          </cell>
          <cell r="AP125">
            <v>0.86926833333333398</v>
          </cell>
          <cell r="AQ125">
            <v>0.52238000000000062</v>
          </cell>
          <cell r="AR125">
            <v>0.1743316666666673</v>
          </cell>
          <cell r="AS125">
            <v>3.0000000000628784E-5</v>
          </cell>
        </row>
        <row r="126">
          <cell r="G126">
            <v>0</v>
          </cell>
          <cell r="H126">
            <v>0</v>
          </cell>
          <cell r="I126">
            <v>0</v>
          </cell>
          <cell r="J126">
            <v>0</v>
          </cell>
          <cell r="K126">
            <v>0</v>
          </cell>
          <cell r="L126">
            <v>0</v>
          </cell>
          <cell r="M126">
            <v>0</v>
          </cell>
          <cell r="N126">
            <v>0</v>
          </cell>
          <cell r="O126">
            <v>0</v>
          </cell>
          <cell r="P126">
            <v>0</v>
          </cell>
          <cell r="Q126">
            <v>0</v>
          </cell>
          <cell r="R126">
            <v>0.16300000000000001</v>
          </cell>
          <cell r="S126">
            <v>0.16300000000000001</v>
          </cell>
          <cell r="T126">
            <v>0.16300000000000001</v>
          </cell>
          <cell r="U126">
            <v>0.16300000000000001</v>
          </cell>
          <cell r="V126">
            <v>0.65200000000000002</v>
          </cell>
          <cell r="W126">
            <v>0.16300000000000001</v>
          </cell>
          <cell r="X126">
            <v>0.16300000000000001</v>
          </cell>
          <cell r="Y126">
            <v>0.16300000000000001</v>
          </cell>
          <cell r="Z126">
            <v>0.16300000000000001</v>
          </cell>
          <cell r="AA126">
            <v>0.65200000000000002</v>
          </cell>
          <cell r="AB126">
            <v>0.16300000000000001</v>
          </cell>
          <cell r="AC126">
            <v>0.16300000000000001</v>
          </cell>
          <cell r="AD126">
            <v>0.16300000000000001</v>
          </cell>
          <cell r="AE126">
            <v>0.16300000000000001</v>
          </cell>
          <cell r="AF126">
            <v>0.65200000000000002</v>
          </cell>
          <cell r="AG126">
            <v>0.65200000000000002</v>
          </cell>
          <cell r="AH126">
            <v>0.65200000000000002</v>
          </cell>
          <cell r="AI126">
            <v>0.5868000000000001</v>
          </cell>
          <cell r="AJ126">
            <v>0.45640000000000003</v>
          </cell>
          <cell r="AK126">
            <v>0.32600000000000007</v>
          </cell>
          <cell r="AL126">
            <v>0.19560000000000005</v>
          </cell>
          <cell r="AM126">
            <v>6.5200000000000022E-2</v>
          </cell>
          <cell r="AN126">
            <v>0</v>
          </cell>
          <cell r="AO126">
            <v>0</v>
          </cell>
          <cell r="AP126">
            <v>0</v>
          </cell>
          <cell r="AQ126">
            <v>0</v>
          </cell>
          <cell r="AR126">
            <v>0</v>
          </cell>
          <cell r="A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0.43519644986449862</v>
          </cell>
          <cell r="X127">
            <v>3.1991078365706631E-2</v>
          </cell>
          <cell r="Y127">
            <v>3.2491619047619047E-2</v>
          </cell>
          <cell r="Z127">
            <v>3.5119617647058822E-2</v>
          </cell>
          <cell r="AA127">
            <v>0.5347987649248831</v>
          </cell>
          <cell r="AB127">
            <v>3.4660870827285924E-2</v>
          </cell>
          <cell r="AC127">
            <v>3.461063768115942E-2</v>
          </cell>
          <cell r="AD127">
            <v>3.458557566980449E-2</v>
          </cell>
          <cell r="AE127">
            <v>3.4560549927641099E-2</v>
          </cell>
          <cell r="AF127">
            <v>0.13841763410589095</v>
          </cell>
          <cell r="AG127">
            <v>0.10561771990171991</v>
          </cell>
          <cell r="AH127">
            <v>8.2349448275862061E-2</v>
          </cell>
          <cell r="AI127">
            <v>5.9185477075588598E-2</v>
          </cell>
          <cell r="AJ127">
            <v>3.5732678304239394E-2</v>
          </cell>
          <cell r="AK127">
            <v>1.199313998744507E-2</v>
          </cell>
          <cell r="AL127">
            <v>0</v>
          </cell>
          <cell r="AM127">
            <v>0</v>
          </cell>
          <cell r="AN127">
            <v>0</v>
          </cell>
          <cell r="AO127">
            <v>0</v>
          </cell>
          <cell r="AP127">
            <v>0</v>
          </cell>
          <cell r="AQ127">
            <v>0</v>
          </cell>
          <cell r="AR127">
            <v>0</v>
          </cell>
          <cell r="A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2.6863999999999995</v>
          </cell>
          <cell r="AC128">
            <v>0</v>
          </cell>
          <cell r="AD128">
            <v>2.6863999999999995</v>
          </cell>
          <cell r="AE128">
            <v>0</v>
          </cell>
          <cell r="AF128">
            <v>5.3727999999999989</v>
          </cell>
          <cell r="AG128">
            <v>4.4550000000000001</v>
          </cell>
          <cell r="AH128">
            <v>4.9513274999999997</v>
          </cell>
          <cell r="AI128">
            <v>5.055089999999999</v>
          </cell>
          <cell r="AJ128">
            <v>4.4326499999999989</v>
          </cell>
          <cell r="AK128">
            <v>3.9552187499999998</v>
          </cell>
          <cell r="AL128">
            <v>3.7819599999999998</v>
          </cell>
          <cell r="AM128">
            <v>3.818713741496599</v>
          </cell>
          <cell r="AN128">
            <v>3.8558246622108521</v>
          </cell>
          <cell r="AO128">
            <v>3.503966609944964</v>
          </cell>
          <cell r="AP128">
            <v>2.7517923716801342</v>
          </cell>
          <cell r="AQ128">
            <v>1.9846676899733857</v>
          </cell>
          <cell r="AR128">
            <v>1.2023730203395611</v>
          </cell>
          <cell r="AS128">
            <v>0.40468596311396265</v>
          </cell>
        </row>
        <row r="129">
          <cell r="G129">
            <v>0</v>
          </cell>
          <cell r="H129">
            <v>0</v>
          </cell>
          <cell r="I129">
            <v>0</v>
          </cell>
          <cell r="J129">
            <v>0</v>
          </cell>
          <cell r="K129">
            <v>0</v>
          </cell>
          <cell r="L129">
            <v>0</v>
          </cell>
          <cell r="M129">
            <v>0</v>
          </cell>
          <cell r="N129">
            <v>0</v>
          </cell>
          <cell r="O129">
            <v>0.1280713982662425</v>
          </cell>
          <cell r="P129">
            <v>0.1280713982662425</v>
          </cell>
          <cell r="Q129">
            <v>0.25614279653248501</v>
          </cell>
          <cell r="R129">
            <v>0.1280713982662425</v>
          </cell>
          <cell r="S129">
            <v>0.1280713982662425</v>
          </cell>
          <cell r="T129">
            <v>0.1280713982662425</v>
          </cell>
          <cell r="U129">
            <v>0.1280713982662425</v>
          </cell>
          <cell r="V129">
            <v>0.51228559306497001</v>
          </cell>
          <cell r="W129">
            <v>0.1280713982662425</v>
          </cell>
          <cell r="X129">
            <v>0.1280713982662425</v>
          </cell>
          <cell r="Y129">
            <v>0.1280713982662425</v>
          </cell>
          <cell r="Z129">
            <v>0.1280713982662425</v>
          </cell>
          <cell r="AA129">
            <v>0.51228559306497001</v>
          </cell>
          <cell r="AB129">
            <v>0.1280713982662425</v>
          </cell>
          <cell r="AC129">
            <v>0.1280713982662425</v>
          </cell>
          <cell r="AD129">
            <v>0.1280713982662425</v>
          </cell>
          <cell r="AE129">
            <v>0.1280713982662425</v>
          </cell>
          <cell r="AF129">
            <v>0.51228559306497001</v>
          </cell>
          <cell r="AG129">
            <v>0.51228559306497001</v>
          </cell>
          <cell r="AH129">
            <v>0.51228559306497001</v>
          </cell>
          <cell r="AI129">
            <v>0.46105703375847301</v>
          </cell>
          <cell r="AJ129">
            <v>0.35859991514547901</v>
          </cell>
          <cell r="AK129">
            <v>0.25614279653248501</v>
          </cell>
          <cell r="AL129">
            <v>0.15368567791949103</v>
          </cell>
          <cell r="AM129">
            <v>5.1228559306497015E-2</v>
          </cell>
          <cell r="AN129">
            <v>0</v>
          </cell>
          <cell r="AO129">
            <v>0</v>
          </cell>
          <cell r="AP129">
            <v>0</v>
          </cell>
          <cell r="AQ129">
            <v>0</v>
          </cell>
          <cell r="AR129">
            <v>0</v>
          </cell>
          <cell r="AS129">
            <v>0</v>
          </cell>
        </row>
        <row r="130">
          <cell r="G130">
            <v>0</v>
          </cell>
          <cell r="H130">
            <v>0</v>
          </cell>
          <cell r="I130">
            <v>0</v>
          </cell>
          <cell r="J130">
            <v>0</v>
          </cell>
          <cell r="K130">
            <v>0</v>
          </cell>
          <cell r="L130">
            <v>0</v>
          </cell>
          <cell r="M130">
            <v>0.27804091644261297</v>
          </cell>
          <cell r="N130">
            <v>0.27804091644261297</v>
          </cell>
          <cell r="O130">
            <v>0.27804091644261297</v>
          </cell>
          <cell r="P130">
            <v>0.27804091644261297</v>
          </cell>
          <cell r="Q130">
            <v>1.1121636657704519</v>
          </cell>
          <cell r="R130">
            <v>0.27804091644261297</v>
          </cell>
          <cell r="S130">
            <v>0.27804091644261297</v>
          </cell>
          <cell r="T130">
            <v>0.27804091644261297</v>
          </cell>
          <cell r="U130">
            <v>0.27804091644261297</v>
          </cell>
          <cell r="V130">
            <v>1.1121636657704519</v>
          </cell>
          <cell r="W130">
            <v>0.27804091644261297</v>
          </cell>
          <cell r="X130">
            <v>0.27804091644261297</v>
          </cell>
          <cell r="Y130">
            <v>0.27804091644261297</v>
          </cell>
          <cell r="Z130">
            <v>0.27804091644261297</v>
          </cell>
          <cell r="AA130">
            <v>1.1121636657704519</v>
          </cell>
          <cell r="AB130">
            <v>0.27804091644261297</v>
          </cell>
          <cell r="AC130">
            <v>0.27804091644261297</v>
          </cell>
          <cell r="AD130">
            <v>0.27804091644261297</v>
          </cell>
          <cell r="AE130">
            <v>0.27804091644261297</v>
          </cell>
          <cell r="AF130">
            <v>1.1121636657704519</v>
          </cell>
          <cell r="AG130">
            <v>1.1121636657704519</v>
          </cell>
          <cell r="AH130">
            <v>1.1121636657704519</v>
          </cell>
          <cell r="AI130">
            <v>1.0009472991934067</v>
          </cell>
          <cell r="AJ130">
            <v>0.77851456603931635</v>
          </cell>
          <cell r="AK130">
            <v>0.55608183288522595</v>
          </cell>
          <cell r="AL130">
            <v>0.33364909973113549</v>
          </cell>
          <cell r="AM130">
            <v>0.11121636657704516</v>
          </cell>
          <cell r="AN130">
            <v>0</v>
          </cell>
          <cell r="AO130">
            <v>0</v>
          </cell>
          <cell r="AP130">
            <v>0</v>
          </cell>
          <cell r="AQ130">
            <v>0</v>
          </cell>
          <cell r="AR130">
            <v>0</v>
          </cell>
          <cell r="AS130">
            <v>0</v>
          </cell>
        </row>
        <row r="131">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G132">
            <v>0</v>
          </cell>
          <cell r="H132">
            <v>0</v>
          </cell>
          <cell r="I132">
            <v>0</v>
          </cell>
          <cell r="J132">
            <v>0</v>
          </cell>
          <cell r="K132">
            <v>0</v>
          </cell>
          <cell r="L132">
            <v>0</v>
          </cell>
          <cell r="M132">
            <v>0</v>
          </cell>
          <cell r="N132">
            <v>0</v>
          </cell>
          <cell r="O132">
            <v>0</v>
          </cell>
          <cell r="P132">
            <v>0</v>
          </cell>
          <cell r="Q132">
            <v>0</v>
          </cell>
          <cell r="R132">
            <v>1.7927000000000002</v>
          </cell>
          <cell r="S132">
            <v>1.7927000000000002</v>
          </cell>
          <cell r="T132">
            <v>1.7927000000000002</v>
          </cell>
          <cell r="U132">
            <v>1.7927000000000002</v>
          </cell>
          <cell r="V132">
            <v>7.1708000000000007</v>
          </cell>
          <cell r="W132">
            <v>1.7927000000000002</v>
          </cell>
          <cell r="X132">
            <v>1.7927000000000002</v>
          </cell>
          <cell r="Y132">
            <v>1.7927000000000002</v>
          </cell>
          <cell r="Z132">
            <v>1.7927000000000002</v>
          </cell>
          <cell r="AA132">
            <v>7.1708000000000007</v>
          </cell>
          <cell r="AB132">
            <v>1.7927000000000002</v>
          </cell>
          <cell r="AC132">
            <v>1.7927000000000002</v>
          </cell>
          <cell r="AD132">
            <v>1.7927000000000002</v>
          </cell>
          <cell r="AE132">
            <v>1.7927000000000002</v>
          </cell>
          <cell r="AF132">
            <v>7.1708000000000007</v>
          </cell>
          <cell r="AG132">
            <v>6.7226250000000007</v>
          </cell>
          <cell r="AH132">
            <v>5.8262750000000008</v>
          </cell>
          <cell r="AI132">
            <v>4.9299250000000008</v>
          </cell>
          <cell r="AJ132">
            <v>4.0335750000000008</v>
          </cell>
          <cell r="AK132">
            <v>3.1372250000000008</v>
          </cell>
          <cell r="AL132">
            <v>2.2408750000000008</v>
          </cell>
          <cell r="AM132">
            <v>1.3445250000000011</v>
          </cell>
          <cell r="AN132">
            <v>0.44817500000000043</v>
          </cell>
          <cell r="AO132">
            <v>0</v>
          </cell>
          <cell r="AP132">
            <v>0</v>
          </cell>
          <cell r="AQ132">
            <v>0</v>
          </cell>
          <cell r="AR132">
            <v>0</v>
          </cell>
          <cell r="AS132">
            <v>0</v>
          </cell>
        </row>
        <row r="133">
          <cell r="G133">
            <v>0</v>
          </cell>
          <cell r="H133">
            <v>9.7944774215640004E-2</v>
          </cell>
          <cell r="I133">
            <v>0.13155097311501501</v>
          </cell>
          <cell r="J133">
            <v>0.16781169626364062</v>
          </cell>
          <cell r="K133">
            <v>0.2125983166840156</v>
          </cell>
          <cell r="L133">
            <v>0.60990576027831123</v>
          </cell>
          <cell r="M133">
            <v>0.27032473983264121</v>
          </cell>
          <cell r="N133">
            <v>0.3191914374530162</v>
          </cell>
          <cell r="O133">
            <v>0.34099708220164182</v>
          </cell>
          <cell r="P133">
            <v>0.37887496502201684</v>
          </cell>
          <cell r="Q133">
            <v>1.309388224509316</v>
          </cell>
          <cell r="R133">
            <v>0.40439020390185981</v>
          </cell>
          <cell r="S133">
            <v>0.42904626723090689</v>
          </cell>
          <cell r="T133">
            <v>0.4536345742901029</v>
          </cell>
          <cell r="U133">
            <v>0.4780483239213919</v>
          </cell>
          <cell r="V133">
            <v>1.7651193693442615</v>
          </cell>
          <cell r="W133">
            <v>0.54337999999999997</v>
          </cell>
          <cell r="X133">
            <v>0.54337999999999997</v>
          </cell>
          <cell r="Y133">
            <v>0.54337999999999997</v>
          </cell>
          <cell r="Z133">
            <v>0.54337999999999997</v>
          </cell>
          <cell r="AA133">
            <v>2.1735199999999999</v>
          </cell>
          <cell r="AB133">
            <v>0.54337999999999997</v>
          </cell>
          <cell r="AC133">
            <v>0.54337999999999997</v>
          </cell>
          <cell r="AD133">
            <v>0.54337999999999997</v>
          </cell>
          <cell r="AE133">
            <v>0.54337999999999997</v>
          </cell>
          <cell r="AF133">
            <v>2.1735199999999999</v>
          </cell>
          <cell r="AG133">
            <v>2.1735199999999999</v>
          </cell>
          <cell r="AH133">
            <v>2.1735199999999999</v>
          </cell>
          <cell r="AI133">
            <v>2.0591242105263161</v>
          </cell>
          <cell r="AJ133">
            <v>1.8303326315789474</v>
          </cell>
          <cell r="AK133">
            <v>1.6015410526315794</v>
          </cell>
          <cell r="AL133">
            <v>1.3727494736842107</v>
          </cell>
          <cell r="AM133">
            <v>1.1439578947368425</v>
          </cell>
          <cell r="AN133">
            <v>0.91516631578947416</v>
          </cell>
          <cell r="AO133">
            <v>0.68637473684210581</v>
          </cell>
          <cell r="AP133">
            <v>0.4575831578947373</v>
          </cell>
          <cell r="AQ133">
            <v>0.2287915789473689</v>
          </cell>
          <cell r="AR133">
            <v>5.7197894736842565E-2</v>
          </cell>
          <cell r="AS133">
            <v>4.6185277824406514E-16</v>
          </cell>
        </row>
        <row r="134">
          <cell r="G134">
            <v>0</v>
          </cell>
          <cell r="H134">
            <v>3.9430000000000001</v>
          </cell>
          <cell r="I134">
            <v>3.9430000000000001</v>
          </cell>
          <cell r="J134">
            <v>3.9430000000000001</v>
          </cell>
          <cell r="K134">
            <v>3.9430000000000001</v>
          </cell>
          <cell r="L134">
            <v>15.772</v>
          </cell>
          <cell r="M134">
            <v>3.9430000000000001</v>
          </cell>
          <cell r="N134">
            <v>3.9430000000000001</v>
          </cell>
          <cell r="O134">
            <v>3.9430000000000001</v>
          </cell>
          <cell r="P134">
            <v>3.9430000000000001</v>
          </cell>
          <cell r="Q134">
            <v>15.772</v>
          </cell>
          <cell r="R134">
            <v>3.9430000000000001</v>
          </cell>
          <cell r="S134">
            <v>3.9430000000000001</v>
          </cell>
          <cell r="T134">
            <v>3.9430000000000001</v>
          </cell>
          <cell r="U134">
            <v>3.9430000000000001</v>
          </cell>
          <cell r="V134">
            <v>15.772</v>
          </cell>
          <cell r="W134">
            <v>3.7458500000000003</v>
          </cell>
          <cell r="X134">
            <v>3.5487000000000006</v>
          </cell>
          <cell r="Y134">
            <v>3.3515500000000009</v>
          </cell>
          <cell r="Z134">
            <v>3.1544000000000012</v>
          </cell>
          <cell r="AA134">
            <v>13.800500000000003</v>
          </cell>
          <cell r="AB134">
            <v>2.9572500000000015</v>
          </cell>
          <cell r="AC134">
            <v>2.7601000000000018</v>
          </cell>
          <cell r="AD134">
            <v>2.5629500000000021</v>
          </cell>
          <cell r="AE134">
            <v>2.3658000000000019</v>
          </cell>
          <cell r="AF134">
            <v>10.646100000000008</v>
          </cell>
          <cell r="AG134">
            <v>7.8860000000000081</v>
          </cell>
          <cell r="AH134">
            <v>4.7316000000000074</v>
          </cell>
          <cell r="AI134">
            <v>1.5772000000000079</v>
          </cell>
          <cell r="AJ134">
            <v>7.9580786405131228E-15</v>
          </cell>
          <cell r="AK134">
            <v>7.9580786405131228E-15</v>
          </cell>
          <cell r="AL134">
            <v>7.9580786405131228E-15</v>
          </cell>
          <cell r="AM134">
            <v>7.9580786405131228E-15</v>
          </cell>
          <cell r="AN134">
            <v>3.9790393202565614E-15</v>
          </cell>
          <cell r="AO134">
            <v>0</v>
          </cell>
          <cell r="AP134">
            <v>0</v>
          </cell>
          <cell r="AQ134">
            <v>0</v>
          </cell>
          <cell r="AR134">
            <v>0</v>
          </cell>
          <cell r="AS134">
            <v>0</v>
          </cell>
        </row>
        <row r="135">
          <cell r="G135">
            <v>0</v>
          </cell>
          <cell r="H135">
            <v>0.01</v>
          </cell>
          <cell r="I135">
            <v>0.01</v>
          </cell>
          <cell r="J135">
            <v>0.01</v>
          </cell>
          <cell r="K135">
            <v>0.01</v>
          </cell>
          <cell r="L135">
            <v>0.04</v>
          </cell>
          <cell r="M135">
            <v>0.01</v>
          </cell>
          <cell r="N135">
            <v>0.01</v>
          </cell>
          <cell r="O135">
            <v>0.01</v>
          </cell>
          <cell r="P135">
            <v>0.01</v>
          </cell>
          <cell r="Q135">
            <v>0.04</v>
          </cell>
          <cell r="R135">
            <v>9.1500000000000001E-3</v>
          </cell>
          <cell r="S135">
            <v>9.1500000000000001E-3</v>
          </cell>
          <cell r="T135">
            <v>9.1500000000000001E-3</v>
          </cell>
          <cell r="U135">
            <v>9.1500000000000001E-3</v>
          </cell>
          <cell r="V135">
            <v>3.6600000000000001E-2</v>
          </cell>
          <cell r="W135">
            <v>9.1500000000000001E-3</v>
          </cell>
          <cell r="X135">
            <v>9.1500000000000001E-3</v>
          </cell>
          <cell r="Y135">
            <v>9.1500000000000001E-3</v>
          </cell>
          <cell r="Z135">
            <v>9.1500000000000001E-3</v>
          </cell>
          <cell r="AA135">
            <v>3.6600000000000001E-2</v>
          </cell>
          <cell r="AB135">
            <v>9.1500000000000001E-3</v>
          </cell>
          <cell r="AC135">
            <v>9.1500000000000001E-3</v>
          </cell>
          <cell r="AD135">
            <v>9.1500000000000001E-3</v>
          </cell>
          <cell r="AE135">
            <v>9.1500000000000001E-3</v>
          </cell>
          <cell r="AF135">
            <v>3.6600000000000001E-2</v>
          </cell>
          <cell r="AG135">
            <v>3.2940000000000004E-2</v>
          </cell>
          <cell r="AH135">
            <v>2.562E-2</v>
          </cell>
          <cell r="AI135">
            <v>1.8299999999999997E-2</v>
          </cell>
          <cell r="AJ135">
            <v>1.0979999999999998E-2</v>
          </cell>
          <cell r="AK135">
            <v>3.6599999999999988E-3</v>
          </cell>
          <cell r="AL135">
            <v>0</v>
          </cell>
          <cell r="AM135">
            <v>0</v>
          </cell>
          <cell r="AN135">
            <v>0</v>
          </cell>
          <cell r="AO135">
            <v>0</v>
          </cell>
          <cell r="AP135">
            <v>0</v>
          </cell>
          <cell r="AQ135">
            <v>0</v>
          </cell>
          <cell r="AR135">
            <v>0</v>
          </cell>
          <cell r="AS135">
            <v>0</v>
          </cell>
        </row>
        <row r="136">
          <cell r="G136">
            <v>0</v>
          </cell>
          <cell r="H136">
            <v>0</v>
          </cell>
          <cell r="I136">
            <v>0</v>
          </cell>
          <cell r="J136">
            <v>0</v>
          </cell>
          <cell r="K136">
            <v>0</v>
          </cell>
          <cell r="L136">
            <v>0</v>
          </cell>
          <cell r="M136">
            <v>0.01</v>
          </cell>
          <cell r="N136">
            <v>0.01</v>
          </cell>
          <cell r="O136">
            <v>0.01</v>
          </cell>
          <cell r="P136">
            <v>0.01</v>
          </cell>
          <cell r="Q136">
            <v>0.04</v>
          </cell>
          <cell r="R136">
            <v>0.01</v>
          </cell>
          <cell r="S136">
            <v>0.01</v>
          </cell>
          <cell r="T136">
            <v>0.01</v>
          </cell>
          <cell r="U136">
            <v>0.01</v>
          </cell>
          <cell r="V136">
            <v>0.04</v>
          </cell>
          <cell r="W136">
            <v>0.01</v>
          </cell>
          <cell r="X136">
            <v>0.01</v>
          </cell>
          <cell r="Y136">
            <v>0.01</v>
          </cell>
          <cell r="Z136">
            <v>0.01</v>
          </cell>
          <cell r="AA136">
            <v>0.04</v>
          </cell>
          <cell r="AB136">
            <v>0.01</v>
          </cell>
          <cell r="AC136">
            <v>0.01</v>
          </cell>
          <cell r="AD136">
            <v>0.01</v>
          </cell>
          <cell r="AE136">
            <v>0.01</v>
          </cell>
          <cell r="AF136">
            <v>0.04</v>
          </cell>
          <cell r="AG136">
            <v>0.04</v>
          </cell>
          <cell r="AH136">
            <v>3.6000000000000004E-2</v>
          </cell>
          <cell r="AI136">
            <v>2.8000000000000004E-2</v>
          </cell>
          <cell r="AJ136">
            <v>2.0000000000000004E-2</v>
          </cell>
          <cell r="AK136">
            <v>1.2000000000000002E-2</v>
          </cell>
          <cell r="AL136">
            <v>4.0000000000000018E-3</v>
          </cell>
          <cell r="AM136">
            <v>0</v>
          </cell>
          <cell r="AN136">
            <v>0</v>
          </cell>
          <cell r="AO136">
            <v>0</v>
          </cell>
          <cell r="AP136">
            <v>0</v>
          </cell>
          <cell r="AQ136">
            <v>0</v>
          </cell>
          <cell r="AR136">
            <v>0</v>
          </cell>
          <cell r="AS136">
            <v>0</v>
          </cell>
        </row>
        <row r="137">
          <cell r="H137">
            <v>8</v>
          </cell>
          <cell r="I137">
            <v>8</v>
          </cell>
          <cell r="J137">
            <v>8</v>
          </cell>
          <cell r="K137">
            <v>8</v>
          </cell>
          <cell r="L137">
            <v>32</v>
          </cell>
          <cell r="M137">
            <v>8</v>
          </cell>
          <cell r="N137">
            <v>8</v>
          </cell>
          <cell r="O137">
            <v>8</v>
          </cell>
          <cell r="P137">
            <v>8</v>
          </cell>
          <cell r="Q137">
            <v>32</v>
          </cell>
          <cell r="R137">
            <v>8</v>
          </cell>
          <cell r="S137">
            <v>8</v>
          </cell>
          <cell r="T137">
            <v>8</v>
          </cell>
          <cell r="U137">
            <v>8</v>
          </cell>
          <cell r="V137">
            <v>32</v>
          </cell>
          <cell r="W137">
            <v>8</v>
          </cell>
          <cell r="X137">
            <v>8</v>
          </cell>
          <cell r="Y137">
            <v>8</v>
          </cell>
          <cell r="Z137">
            <v>8</v>
          </cell>
          <cell r="AA137">
            <v>32</v>
          </cell>
          <cell r="AB137">
            <v>8</v>
          </cell>
          <cell r="AC137">
            <v>8</v>
          </cell>
          <cell r="AD137">
            <v>8</v>
          </cell>
          <cell r="AE137">
            <v>8</v>
          </cell>
          <cell r="AF137">
            <v>32</v>
          </cell>
        </row>
        <row r="139">
          <cell r="AA139">
            <v>109.27720469042698</v>
          </cell>
          <cell r="AF139">
            <v>105.72642355960799</v>
          </cell>
          <cell r="AG139">
            <v>125.66020375596894</v>
          </cell>
          <cell r="AH139">
            <v>135.30381038079111</v>
          </cell>
          <cell r="AI139">
            <v>146.24122022583768</v>
          </cell>
          <cell r="AJ139">
            <v>63.724123530666631</v>
          </cell>
          <cell r="AK139">
            <v>61.64272425593699</v>
          </cell>
          <cell r="AL139">
            <v>58.788585352529495</v>
          </cell>
          <cell r="AM139">
            <v>47.13466692629612</v>
          </cell>
          <cell r="AN139">
            <v>39.64770578947369</v>
          </cell>
          <cell r="AO139">
            <v>16.247859210526315</v>
          </cell>
          <cell r="AP139">
            <v>15.703724298245616</v>
          </cell>
          <cell r="AQ139">
            <v>15.158294385964913</v>
          </cell>
          <cell r="AR139">
            <v>11.806507631578949</v>
          </cell>
          <cell r="AS139">
            <v>3.0000000001090637E-5</v>
          </cell>
        </row>
        <row r="142">
          <cell r="AA142">
            <v>0.78371999999999997</v>
          </cell>
          <cell r="AF142">
            <v>0.78371999999999997</v>
          </cell>
          <cell r="AG142">
            <v>0.78371999999999997</v>
          </cell>
          <cell r="AH142">
            <v>4.6239480000000004</v>
          </cell>
          <cell r="AI142">
            <v>4.4672039999999997</v>
          </cell>
          <cell r="AJ142">
            <v>4.31046</v>
          </cell>
          <cell r="AK142">
            <v>4.1537160000000002</v>
          </cell>
          <cell r="AL142">
            <v>3.996972</v>
          </cell>
          <cell r="AM142">
            <v>0</v>
          </cell>
          <cell r="AN142">
            <v>0</v>
          </cell>
          <cell r="AO142">
            <v>0</v>
          </cell>
          <cell r="AP142">
            <v>0</v>
          </cell>
          <cell r="AQ142">
            <v>0</v>
          </cell>
          <cell r="AR142">
            <v>0</v>
          </cell>
          <cell r="AS142">
            <v>0</v>
          </cell>
        </row>
        <row r="143">
          <cell r="AA143">
            <v>3.6008166666666672</v>
          </cell>
          <cell r="AF143">
            <v>3.6008166666666672</v>
          </cell>
          <cell r="AG143">
            <v>3.6008166666666672</v>
          </cell>
          <cell r="AH143">
            <v>7.7272700000000007</v>
          </cell>
          <cell r="AI143">
            <v>11.707836666666667</v>
          </cell>
          <cell r="AJ143">
            <v>11.400198333333332</v>
          </cell>
          <cell r="AK143">
            <v>11.090921666666668</v>
          </cell>
          <cell r="AL143">
            <v>10.780268333333334</v>
          </cell>
          <cell r="AM143">
            <v>10.468571666666667</v>
          </cell>
          <cell r="AN143">
            <v>10.155825</v>
          </cell>
          <cell r="AO143">
            <v>9.8416949999999996</v>
          </cell>
          <cell r="AP143">
            <v>9.5263516666666685</v>
          </cell>
          <cell r="AQ143">
            <v>9.2097133333333332</v>
          </cell>
          <cell r="AR143">
            <v>8.8894150000000014</v>
          </cell>
          <cell r="AS143">
            <v>3.0000000000628784E-5</v>
          </cell>
        </row>
        <row r="144">
          <cell r="AA144">
            <v>0.65200000000000002</v>
          </cell>
          <cell r="AF144">
            <v>0.65200000000000002</v>
          </cell>
          <cell r="AG144">
            <v>0.65200000000000002</v>
          </cell>
          <cell r="AH144">
            <v>0.65200000000000002</v>
          </cell>
          <cell r="AI144">
            <v>3.8468000000000004</v>
          </cell>
          <cell r="AJ144">
            <v>3.7164000000000001</v>
          </cell>
          <cell r="AK144">
            <v>3.5860000000000003</v>
          </cell>
          <cell r="AL144">
            <v>3.4556000000000004</v>
          </cell>
          <cell r="AM144">
            <v>3.3252000000000002</v>
          </cell>
          <cell r="AN144">
            <v>0</v>
          </cell>
          <cell r="AO144">
            <v>0</v>
          </cell>
          <cell r="AP144">
            <v>0</v>
          </cell>
          <cell r="AQ144">
            <v>0</v>
          </cell>
          <cell r="AR144">
            <v>0</v>
          </cell>
          <cell r="AS144">
            <v>0</v>
          </cell>
        </row>
        <row r="145">
          <cell r="AA145">
            <v>0.5347987649248831</v>
          </cell>
          <cell r="AF145">
            <v>0.13841763410589095</v>
          </cell>
          <cell r="AG145">
            <v>0.69238283046683047</v>
          </cell>
          <cell r="AH145">
            <v>0.67055979310344827</v>
          </cell>
          <cell r="AI145">
            <v>0.65104024783147463</v>
          </cell>
          <cell r="AJ145">
            <v>0.6312773167082294</v>
          </cell>
          <cell r="AK145">
            <v>0.6116501393596987</v>
          </cell>
          <cell r="AL145">
            <v>0</v>
          </cell>
          <cell r="AM145">
            <v>0</v>
          </cell>
          <cell r="AN145">
            <v>0</v>
          </cell>
          <cell r="AO145">
            <v>0</v>
          </cell>
          <cell r="AP145">
            <v>0</v>
          </cell>
          <cell r="AQ145">
            <v>0</v>
          </cell>
          <cell r="AR145">
            <v>0</v>
          </cell>
          <cell r="AS145">
            <v>0</v>
          </cell>
        </row>
        <row r="146">
          <cell r="AA146">
            <v>0.51228559306497001</v>
          </cell>
          <cell r="AF146">
            <v>0.51228559306497001</v>
          </cell>
          <cell r="AG146">
            <v>0.51228559306497001</v>
          </cell>
          <cell r="AH146">
            <v>0.51228559306497001</v>
          </cell>
          <cell r="AI146">
            <v>3.0224849990833231</v>
          </cell>
          <cell r="AJ146">
            <v>2.9200278804703288</v>
          </cell>
          <cell r="AK146">
            <v>2.8175707618573349</v>
          </cell>
          <cell r="AL146">
            <v>2.715113643244341</v>
          </cell>
          <cell r="AM146">
            <v>2.6126565246313471</v>
          </cell>
          <cell r="AN146">
            <v>0</v>
          </cell>
          <cell r="AO146">
            <v>0</v>
          </cell>
          <cell r="AP146">
            <v>0</v>
          </cell>
          <cell r="AQ146">
            <v>0</v>
          </cell>
          <cell r="AR146">
            <v>0</v>
          </cell>
          <cell r="AS146">
            <v>0</v>
          </cell>
        </row>
        <row r="147">
          <cell r="AA147">
            <v>1.1121636657704519</v>
          </cell>
          <cell r="AF147">
            <v>1.1121636657704519</v>
          </cell>
          <cell r="AG147">
            <v>1.1121636657704519</v>
          </cell>
          <cell r="AH147">
            <v>6.6729819946227114</v>
          </cell>
          <cell r="AI147">
            <v>6.5617656280456664</v>
          </cell>
          <cell r="AJ147">
            <v>6.3393328948915757</v>
          </cell>
          <cell r="AK147">
            <v>6.116900161737485</v>
          </cell>
          <cell r="AL147">
            <v>5.8944674285833951</v>
          </cell>
          <cell r="AM147">
            <v>0.11121636657704516</v>
          </cell>
          <cell r="AN147">
            <v>0</v>
          </cell>
          <cell r="AO147">
            <v>0</v>
          </cell>
          <cell r="AP147">
            <v>0</v>
          </cell>
          <cell r="AQ147">
            <v>0</v>
          </cell>
          <cell r="AR147">
            <v>0</v>
          </cell>
          <cell r="AS147">
            <v>0</v>
          </cell>
        </row>
        <row r="148">
          <cell r="AA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row>
        <row r="149">
          <cell r="AA149">
            <v>7.1708000000000007</v>
          </cell>
          <cell r="AF149">
            <v>7.1708000000000007</v>
          </cell>
          <cell r="AG149">
            <v>29.131375000000002</v>
          </cell>
          <cell r="AH149">
            <v>28.235025</v>
          </cell>
          <cell r="AI149">
            <v>27.338675000000002</v>
          </cell>
          <cell r="AJ149">
            <v>26.442325000000004</v>
          </cell>
          <cell r="AK149">
            <v>25.545975000000002</v>
          </cell>
          <cell r="AL149">
            <v>24.649625</v>
          </cell>
          <cell r="AM149">
            <v>23.753275000000002</v>
          </cell>
          <cell r="AN149">
            <v>22.856925</v>
          </cell>
          <cell r="AO149">
            <v>0</v>
          </cell>
          <cell r="AP149">
            <v>0</v>
          </cell>
          <cell r="AQ149">
            <v>0</v>
          </cell>
          <cell r="AR149">
            <v>0</v>
          </cell>
          <cell r="AS149">
            <v>0</v>
          </cell>
        </row>
        <row r="150">
          <cell r="AA150">
            <v>2.1735199999999999</v>
          </cell>
          <cell r="AF150">
            <v>2.1735199999999999</v>
          </cell>
          <cell r="AG150">
            <v>2.1735199999999999</v>
          </cell>
          <cell r="AH150">
            <v>2.1735199999999999</v>
          </cell>
          <cell r="AI150">
            <v>7.7789136842105266</v>
          </cell>
          <cell r="AJ150">
            <v>7.5501221052631582</v>
          </cell>
          <cell r="AK150">
            <v>7.3213305263157897</v>
          </cell>
          <cell r="AL150">
            <v>7.0925389473684213</v>
          </cell>
          <cell r="AM150">
            <v>6.8637473684210528</v>
          </cell>
          <cell r="AN150">
            <v>6.6349557894736844</v>
          </cell>
          <cell r="AO150">
            <v>6.4061642105263168</v>
          </cell>
          <cell r="AP150">
            <v>6.1773726315789474</v>
          </cell>
          <cell r="AQ150">
            <v>5.9485810526315799</v>
          </cell>
          <cell r="AR150">
            <v>2.917092631578948</v>
          </cell>
          <cell r="AS150">
            <v>4.6185277824406514E-16</v>
          </cell>
        </row>
        <row r="151">
          <cell r="AA151">
            <v>92.660499999999999</v>
          </cell>
          <cell r="AF151">
            <v>89.506100000000004</v>
          </cell>
          <cell r="AG151">
            <v>86.746000000000009</v>
          </cell>
          <cell r="AH151">
            <v>83.5916</v>
          </cell>
          <cell r="AI151">
            <v>80.437200000000004</v>
          </cell>
          <cell r="AJ151">
            <v>7.9580786405131228E-15</v>
          </cell>
          <cell r="AK151">
            <v>7.9580786405131228E-15</v>
          </cell>
          <cell r="AL151">
            <v>7.9580786405131228E-15</v>
          </cell>
          <cell r="AM151">
            <v>7.9580786405131228E-15</v>
          </cell>
          <cell r="AN151">
            <v>3.9790393202565614E-15</v>
          </cell>
          <cell r="AO151">
            <v>0</v>
          </cell>
          <cell r="AP151">
            <v>0</v>
          </cell>
          <cell r="AQ151">
            <v>0</v>
          </cell>
          <cell r="AR151">
            <v>0</v>
          </cell>
          <cell r="AS151">
            <v>0</v>
          </cell>
        </row>
        <row r="152">
          <cell r="AA152">
            <v>3.6600000000000001E-2</v>
          </cell>
          <cell r="AF152">
            <v>3.6600000000000001E-2</v>
          </cell>
          <cell r="AG152">
            <v>0.21593999999999999</v>
          </cell>
          <cell r="AH152">
            <v>0.20862</v>
          </cell>
          <cell r="AI152">
            <v>0.20129999999999998</v>
          </cell>
          <cell r="AJ152">
            <v>0.19397999999999999</v>
          </cell>
          <cell r="AK152">
            <v>0.18665999999999999</v>
          </cell>
          <cell r="AL152">
            <v>0</v>
          </cell>
          <cell r="AM152">
            <v>0</v>
          </cell>
          <cell r="AN152">
            <v>0</v>
          </cell>
          <cell r="AO152">
            <v>0</v>
          </cell>
          <cell r="AP152">
            <v>0</v>
          </cell>
          <cell r="AQ152">
            <v>0</v>
          </cell>
          <cell r="AR152">
            <v>0</v>
          </cell>
          <cell r="AS152">
            <v>0</v>
          </cell>
        </row>
        <row r="153">
          <cell r="AA153">
            <v>0.04</v>
          </cell>
          <cell r="AF153">
            <v>0.04</v>
          </cell>
          <cell r="AG153">
            <v>0.04</v>
          </cell>
          <cell r="AH153">
            <v>0.23600000000000002</v>
          </cell>
          <cell r="AI153">
            <v>0.22800000000000001</v>
          </cell>
          <cell r="AJ153">
            <v>0.22000000000000003</v>
          </cell>
          <cell r="AK153">
            <v>0.21200000000000002</v>
          </cell>
          <cell r="AL153">
            <v>0.20400000000000001</v>
          </cell>
          <cell r="AM153">
            <v>0</v>
          </cell>
          <cell r="AN153">
            <v>0</v>
          </cell>
          <cell r="AO153">
            <v>0</v>
          </cell>
          <cell r="AP153">
            <v>0</v>
          </cell>
          <cell r="AQ153">
            <v>0</v>
          </cell>
          <cell r="AR153">
            <v>0</v>
          </cell>
          <cell r="AS153">
            <v>0</v>
          </cell>
        </row>
        <row r="157">
          <cell r="V157">
            <v>800.20741284343444</v>
          </cell>
          <cell r="AA157">
            <v>720.99960990225804</v>
          </cell>
          <cell r="AB157">
            <v>701.23873522028077</v>
          </cell>
          <cell r="AC157">
            <v>681.51871190566817</v>
          </cell>
          <cell r="AD157">
            <v>661.80120570453278</v>
          </cell>
          <cell r="AE157">
            <v>642.08370313031639</v>
          </cell>
          <cell r="AF157">
            <v>642.08370313031639</v>
          </cell>
          <cell r="AG157">
            <v>539.52295857981289</v>
          </cell>
          <cell r="AH157">
            <v>423.59869417651623</v>
          </cell>
          <cell r="AI157">
            <v>291.90105358235064</v>
          </cell>
          <cell r="AJ157">
            <v>239.0254195780482</v>
          </cell>
          <cell r="AK157">
            <v>186.11207250511623</v>
          </cell>
          <cell r="AL157">
            <v>133.94710340392157</v>
          </cell>
          <cell r="AM157">
            <v>91.431219298245878</v>
          </cell>
          <cell r="AN157">
            <v>54.706263157894981</v>
          </cell>
          <cell r="AO157">
            <v>40.359723684210749</v>
          </cell>
          <cell r="AP157">
            <v>25.982850877193208</v>
          </cell>
          <cell r="AQ157">
            <v>11.575728070175661</v>
          </cell>
          <cell r="AR157">
            <v>7.500000002274021E-4</v>
          </cell>
          <cell r="AS157">
            <v>7.5000000022621782E-4</v>
          </cell>
        </row>
        <row r="159">
          <cell r="G159">
            <v>962.41875423231727</v>
          </cell>
          <cell r="H159">
            <v>975.13544253979126</v>
          </cell>
          <cell r="I159">
            <v>988.04988175659946</v>
          </cell>
          <cell r="J159">
            <v>1001.6671788373765</v>
          </cell>
          <cell r="K159">
            <v>1010.1764715901247</v>
          </cell>
          <cell r="L159">
            <v>1010.1764715901247</v>
          </cell>
          <cell r="M159">
            <v>959.31441015607902</v>
          </cell>
          <cell r="N159">
            <v>963.94311502091864</v>
          </cell>
          <cell r="O159">
            <v>961.27461742388869</v>
          </cell>
          <cell r="P159">
            <v>965.36362861709222</v>
          </cell>
          <cell r="Q159">
            <v>965.36362861709222</v>
          </cell>
          <cell r="R159">
            <v>942.49459856008639</v>
          </cell>
          <cell r="S159">
            <v>938.22845003123098</v>
          </cell>
          <cell r="T159">
            <v>932.12424023715062</v>
          </cell>
          <cell r="U159">
            <v>945.72045284343449</v>
          </cell>
          <cell r="V159">
            <v>945.72045284343449</v>
          </cell>
          <cell r="W159">
            <v>919.68540206709145</v>
          </cell>
          <cell r="X159">
            <v>903.71943597412292</v>
          </cell>
          <cell r="Y159">
            <v>863.10181004231413</v>
          </cell>
          <cell r="Z159">
            <v>850.799609902258</v>
          </cell>
          <cell r="AA159">
            <v>850.799609902258</v>
          </cell>
          <cell r="AB159">
            <v>829.71873522028079</v>
          </cell>
          <cell r="AC159">
            <v>809.99871190566819</v>
          </cell>
          <cell r="AD159">
            <v>778.60120570453273</v>
          </cell>
          <cell r="AE159">
            <v>758.88370313031635</v>
          </cell>
          <cell r="AF159">
            <v>758.88370313031635</v>
          </cell>
          <cell r="AG159">
            <v>638.52295857981289</v>
          </cell>
          <cell r="AH159">
            <v>512.42069417651624</v>
          </cell>
          <cell r="AI159">
            <v>370.60305358235064</v>
          </cell>
          <cell r="AJ159">
            <v>307.2984195780482</v>
          </cell>
          <cell r="AK159">
            <v>243.73607250511623</v>
          </cell>
          <cell r="AL159">
            <v>192.13110340392157</v>
          </cell>
          <cell r="AM159">
            <v>150.18066147511664</v>
          </cell>
          <cell r="AN159">
            <v>114.02664257652347</v>
          </cell>
          <cell r="AO159">
            <v>88.277215786022225</v>
          </cell>
          <cell r="AP159">
            <v>62.270222811436739</v>
          </cell>
          <cell r="AQ159">
            <v>36.002407331386557</v>
          </cell>
          <cell r="AR159">
            <v>12.332780977841875</v>
          </cell>
          <cell r="AS159">
            <v>7.5000000021436836E-4</v>
          </cell>
        </row>
        <row r="160">
          <cell r="G160">
            <v>18.057229926216145</v>
          </cell>
          <cell r="H160">
            <v>18.438632787807869</v>
          </cell>
          <cell r="I160">
            <v>18.855651391228069</v>
          </cell>
          <cell r="J160">
            <v>19.270969073150916</v>
          </cell>
          <cell r="K160">
            <v>19.657785214241716</v>
          </cell>
          <cell r="L160">
            <v>19.657785214241716</v>
          </cell>
          <cell r="M160">
            <v>19.657785214241716</v>
          </cell>
          <cell r="N160">
            <v>19.593</v>
          </cell>
          <cell r="O160">
            <v>19.593</v>
          </cell>
          <cell r="P160">
            <v>19.593</v>
          </cell>
          <cell r="Q160">
            <v>19.593</v>
          </cell>
          <cell r="R160">
            <v>19.593</v>
          </cell>
          <cell r="S160">
            <v>19.593</v>
          </cell>
          <cell r="T160">
            <v>19.593</v>
          </cell>
          <cell r="U160">
            <v>19.593</v>
          </cell>
          <cell r="V160">
            <v>19.593</v>
          </cell>
          <cell r="W160">
            <v>19.593</v>
          </cell>
          <cell r="X160">
            <v>19.593</v>
          </cell>
          <cell r="Y160">
            <v>19.593</v>
          </cell>
          <cell r="Z160">
            <v>19.593</v>
          </cell>
          <cell r="AA160">
            <v>19.593</v>
          </cell>
          <cell r="AB160">
            <v>19.593</v>
          </cell>
          <cell r="AC160">
            <v>19.593</v>
          </cell>
          <cell r="AD160">
            <v>19.593</v>
          </cell>
          <cell r="AE160">
            <v>19.593</v>
          </cell>
          <cell r="AF160">
            <v>19.593</v>
          </cell>
          <cell r="AG160">
            <v>19.593</v>
          </cell>
          <cell r="AH160">
            <v>15.6744</v>
          </cell>
          <cell r="AI160">
            <v>11.755800000000001</v>
          </cell>
          <cell r="AJ160">
            <v>7.8372000000000011</v>
          </cell>
          <cell r="AK160">
            <v>3.918600000000001</v>
          </cell>
          <cell r="AL160">
            <v>0</v>
          </cell>
          <cell r="AM160">
            <v>0</v>
          </cell>
          <cell r="AN160">
            <v>0</v>
          </cell>
          <cell r="AO160">
            <v>0</v>
          </cell>
          <cell r="AP160">
            <v>0</v>
          </cell>
          <cell r="AQ160">
            <v>0</v>
          </cell>
          <cell r="AR160">
            <v>0</v>
          </cell>
          <cell r="AS160">
            <v>0</v>
          </cell>
        </row>
        <row r="161">
          <cell r="G161">
            <v>97.3632266786841</v>
          </cell>
          <cell r="H161">
            <v>99.149641697502602</v>
          </cell>
          <cell r="I161">
            <v>100.8619709489887</v>
          </cell>
          <cell r="J161">
            <v>102.5351890658593</v>
          </cell>
          <cell r="K161">
            <v>104.1688889449775</v>
          </cell>
          <cell r="L161">
            <v>104.1688889449775</v>
          </cell>
          <cell r="M161">
            <v>105.76375130098025</v>
          </cell>
          <cell r="N161">
            <v>107.32381327678161</v>
          </cell>
          <cell r="O161">
            <v>108.84874891731317</v>
          </cell>
          <cell r="P161">
            <v>110.33822648415094</v>
          </cell>
          <cell r="Q161">
            <v>110.33822648415094</v>
          </cell>
          <cell r="R161">
            <v>91.399018529486426</v>
          </cell>
          <cell r="S161">
            <v>90.020416666666677</v>
          </cell>
          <cell r="T161">
            <v>90.020416666666677</v>
          </cell>
          <cell r="U161">
            <v>90.020416666666677</v>
          </cell>
          <cell r="V161">
            <v>90.020416666666677</v>
          </cell>
          <cell r="W161">
            <v>90.020416666666677</v>
          </cell>
          <cell r="X161">
            <v>90.020416666666677</v>
          </cell>
          <cell r="Y161">
            <v>90.020416666666677</v>
          </cell>
          <cell r="Z161">
            <v>90.020416666666677</v>
          </cell>
          <cell r="AA161">
            <v>90.020416666666677</v>
          </cell>
          <cell r="AB161">
            <v>90.020416666666677</v>
          </cell>
          <cell r="AC161">
            <v>90.020416666666677</v>
          </cell>
          <cell r="AD161">
            <v>90.020416666666677</v>
          </cell>
          <cell r="AE161">
            <v>90.020416666666677</v>
          </cell>
          <cell r="AF161">
            <v>90.020416666666677</v>
          </cell>
          <cell r="AG161">
            <v>90.020416666666677</v>
          </cell>
          <cell r="AH161">
            <v>85.809750000000008</v>
          </cell>
          <cell r="AI161">
            <v>77.365416666666675</v>
          </cell>
          <cell r="AJ161">
            <v>68.890333333333345</v>
          </cell>
          <cell r="AK161">
            <v>60.384916666666676</v>
          </cell>
          <cell r="AL161">
            <v>51.849333333333341</v>
          </cell>
          <cell r="AM161">
            <v>43.283416666666682</v>
          </cell>
          <cell r="AN161">
            <v>34.687000000000019</v>
          </cell>
          <cell r="AO161">
            <v>26.060250000000014</v>
          </cell>
          <cell r="AP161">
            <v>17.403166666666682</v>
          </cell>
          <cell r="AQ161">
            <v>8.7158333333333484</v>
          </cell>
          <cell r="AR161">
            <v>7.5000000001571954E-4</v>
          </cell>
          <cell r="AS161">
            <v>7.5000000001571954E-4</v>
          </cell>
        </row>
        <row r="162">
          <cell r="G162">
            <v>15.04186569121152</v>
          </cell>
          <cell r="H162">
            <v>15.199855950145837</v>
          </cell>
          <cell r="I162">
            <v>15.351814059811746</v>
          </cell>
          <cell r="J162">
            <v>15.513825751591668</v>
          </cell>
          <cell r="K162">
            <v>15.67583744337159</v>
          </cell>
          <cell r="L162">
            <v>15.67583744337159</v>
          </cell>
          <cell r="M162">
            <v>15.837849135151512</v>
          </cell>
          <cell r="N162">
            <v>15.999860826931434</v>
          </cell>
          <cell r="O162">
            <v>16.161872518711355</v>
          </cell>
          <cell r="P162">
            <v>16.323884210491279</v>
          </cell>
          <cell r="Q162">
            <v>16.323884210491279</v>
          </cell>
          <cell r="R162">
            <v>16.3</v>
          </cell>
          <cell r="S162">
            <v>16.3</v>
          </cell>
          <cell r="T162">
            <v>16.3</v>
          </cell>
          <cell r="U162">
            <v>16.3</v>
          </cell>
          <cell r="V162">
            <v>16.3</v>
          </cell>
          <cell r="W162">
            <v>16.3</v>
          </cell>
          <cell r="X162">
            <v>16.3</v>
          </cell>
          <cell r="Y162">
            <v>16.3</v>
          </cell>
          <cell r="Z162">
            <v>16.3</v>
          </cell>
          <cell r="AA162">
            <v>16.3</v>
          </cell>
          <cell r="AB162">
            <v>16.3</v>
          </cell>
          <cell r="AC162">
            <v>16.3</v>
          </cell>
          <cell r="AD162">
            <v>16.3</v>
          </cell>
          <cell r="AE162">
            <v>16.3</v>
          </cell>
          <cell r="AF162">
            <v>16.3</v>
          </cell>
          <cell r="AG162">
            <v>16.3</v>
          </cell>
          <cell r="AH162">
            <v>16.3</v>
          </cell>
          <cell r="AI162">
            <v>13.040000000000001</v>
          </cell>
          <cell r="AJ162">
            <v>9.7800000000000011</v>
          </cell>
          <cell r="AK162">
            <v>6.5200000000000014</v>
          </cell>
          <cell r="AL162">
            <v>3.2600000000000011</v>
          </cell>
          <cell r="AM162">
            <v>0</v>
          </cell>
          <cell r="AN162">
            <v>0</v>
          </cell>
          <cell r="AO162">
            <v>0</v>
          </cell>
          <cell r="AP162">
            <v>0</v>
          </cell>
          <cell r="AQ162">
            <v>0</v>
          </cell>
          <cell r="AR162">
            <v>0</v>
          </cell>
          <cell r="AS162">
            <v>0</v>
          </cell>
        </row>
        <row r="163">
          <cell r="G163">
            <v>3.5294117647058822</v>
          </cell>
          <cell r="H163">
            <v>3.5294117647058822</v>
          </cell>
          <cell r="I163">
            <v>3.5294117647058822</v>
          </cell>
          <cell r="J163">
            <v>3.5294117647058822</v>
          </cell>
          <cell r="K163">
            <v>3.6705882352941175</v>
          </cell>
          <cell r="L163">
            <v>3.6705882352941175</v>
          </cell>
          <cell r="M163">
            <v>3.6705882352941175</v>
          </cell>
          <cell r="N163">
            <v>3.6705882352941175</v>
          </cell>
          <cell r="O163">
            <v>3.6705882352941175</v>
          </cell>
          <cell r="P163">
            <v>3.7651764705882353</v>
          </cell>
          <cell r="Q163">
            <v>3.7651764705882353</v>
          </cell>
          <cell r="R163">
            <v>3.7651764705882353</v>
          </cell>
          <cell r="S163">
            <v>3.7651764705882353</v>
          </cell>
          <cell r="T163">
            <v>3.7651764705882353</v>
          </cell>
          <cell r="U163">
            <v>3.8597647058823528</v>
          </cell>
          <cell r="V163">
            <v>3.8597647058823528</v>
          </cell>
          <cell r="W163">
            <v>3.2359539295392956</v>
          </cell>
          <cell r="X163">
            <v>3.1991078365706631</v>
          </cell>
          <cell r="Y163">
            <v>3.2491619047619049</v>
          </cell>
          <cell r="Z163">
            <v>3.5119617647058825</v>
          </cell>
          <cell r="AA163">
            <v>3.5119617647058825</v>
          </cell>
          <cell r="AB163">
            <v>3.4660870827285923</v>
          </cell>
          <cell r="AC163">
            <v>3.4610637681159422</v>
          </cell>
          <cell r="AD163">
            <v>3.4585575669804491</v>
          </cell>
          <cell r="AE163">
            <v>3.45605499276411</v>
          </cell>
          <cell r="AF163">
            <v>3.45605499276411</v>
          </cell>
          <cell r="AG163">
            <v>2.3470604422604424</v>
          </cell>
          <cell r="AH163">
            <v>1.7646310344827585</v>
          </cell>
          <cell r="AI163">
            <v>1.1837095415117718</v>
          </cell>
          <cell r="AJ163">
            <v>0.59554463840398986</v>
          </cell>
          <cell r="AK163">
            <v>0</v>
          </cell>
          <cell r="AL163">
            <v>0</v>
          </cell>
          <cell r="AM163">
            <v>0</v>
          </cell>
          <cell r="AN163">
            <v>0</v>
          </cell>
          <cell r="AO163">
            <v>0</v>
          </cell>
          <cell r="AP163">
            <v>0</v>
          </cell>
          <cell r="AQ163">
            <v>0</v>
          </cell>
          <cell r="AR163">
            <v>0</v>
          </cell>
          <cell r="AS163">
            <v>0</v>
          </cell>
        </row>
        <row r="164">
          <cell r="G164">
            <v>151.73192549999999</v>
          </cell>
          <cell r="H164">
            <v>153.57965006753039</v>
          </cell>
          <cell r="I164">
            <v>156.65001763895907</v>
          </cell>
          <cell r="J164">
            <v>160.79459479762482</v>
          </cell>
          <cell r="K164">
            <v>160.79459479762482</v>
          </cell>
          <cell r="L164">
            <v>160.79459479762482</v>
          </cell>
          <cell r="M164">
            <v>162.56613828562482</v>
          </cell>
          <cell r="N164">
            <v>162.56613828562482</v>
          </cell>
          <cell r="O164">
            <v>155.1356977736248</v>
          </cell>
          <cell r="P164">
            <v>155.1356977736248</v>
          </cell>
          <cell r="Q164">
            <v>155.1356977736248</v>
          </cell>
          <cell r="R164">
            <v>147.10811249894039</v>
          </cell>
          <cell r="S164">
            <v>144.018</v>
          </cell>
          <cell r="T164">
            <v>137.71799999999999</v>
          </cell>
          <cell r="U164">
            <v>145.51304000000002</v>
          </cell>
          <cell r="V164">
            <v>145.51304000000002</v>
          </cell>
          <cell r="W164">
            <v>139.81680000000003</v>
          </cell>
          <cell r="X164">
            <v>143.60267999999999</v>
          </cell>
          <cell r="Y164">
            <v>122.65</v>
          </cell>
          <cell r="Z164">
            <v>129.79999999999998</v>
          </cell>
          <cell r="AA164">
            <v>129.79999999999998</v>
          </cell>
          <cell r="AB164">
            <v>128.47999999999999</v>
          </cell>
          <cell r="AC164">
            <v>128.47999999999999</v>
          </cell>
          <cell r="AD164">
            <v>116.8</v>
          </cell>
          <cell r="AE164">
            <v>116.8</v>
          </cell>
          <cell r="AF164">
            <v>116.8</v>
          </cell>
          <cell r="AG164">
            <v>99</v>
          </cell>
          <cell r="AH164">
            <v>88.822000000000003</v>
          </cell>
          <cell r="AI164">
            <v>78.701999999999998</v>
          </cell>
          <cell r="AJ164">
            <v>68.272999999999996</v>
          </cell>
          <cell r="AK164">
            <v>57.623999999999995</v>
          </cell>
          <cell r="AL164">
            <v>58.183999999999997</v>
          </cell>
          <cell r="AM164">
            <v>58.749442176870758</v>
          </cell>
          <cell r="AN164">
            <v>59.320379418628491</v>
          </cell>
          <cell r="AO164">
            <v>47.917492101811476</v>
          </cell>
          <cell r="AP164">
            <v>36.287371934243531</v>
          </cell>
          <cell r="AQ164">
            <v>24.426679261210896</v>
          </cell>
          <cell r="AR164">
            <v>12.332030977841647</v>
          </cell>
          <cell r="AS164">
            <v>-1.1849450742639004E-14</v>
          </cell>
        </row>
        <row r="165">
          <cell r="G165">
            <v>11.89555938</v>
          </cell>
          <cell r="H165">
            <v>11.89555938</v>
          </cell>
          <cell r="I165">
            <v>11.89555938</v>
          </cell>
          <cell r="J165">
            <v>11.89555938</v>
          </cell>
          <cell r="K165">
            <v>11.89555938</v>
          </cell>
          <cell r="L165">
            <v>11.89555938</v>
          </cell>
          <cell r="M165">
            <v>12.099419528874749</v>
          </cell>
          <cell r="N165">
            <v>12.303279677749499</v>
          </cell>
          <cell r="O165">
            <v>12.807139826624249</v>
          </cell>
          <cell r="P165">
            <v>12.807139826624249</v>
          </cell>
          <cell r="Q165">
            <v>12.807139826624249</v>
          </cell>
          <cell r="R165">
            <v>12.807139826624249</v>
          </cell>
          <cell r="S165">
            <v>12.807139826624249</v>
          </cell>
          <cell r="T165">
            <v>12.807139826624249</v>
          </cell>
          <cell r="U165">
            <v>12.807139826624249</v>
          </cell>
          <cell r="V165">
            <v>12.807139826624249</v>
          </cell>
          <cell r="W165">
            <v>12.807139826624249</v>
          </cell>
          <cell r="X165">
            <v>12.807139826624249</v>
          </cell>
          <cell r="Y165">
            <v>12.807139826624249</v>
          </cell>
          <cell r="Z165">
            <v>12.807139826624249</v>
          </cell>
          <cell r="AA165">
            <v>12.807139826624249</v>
          </cell>
          <cell r="AB165">
            <v>12.807139826624249</v>
          </cell>
          <cell r="AC165">
            <v>12.807139826624249</v>
          </cell>
          <cell r="AD165">
            <v>12.807139826624249</v>
          </cell>
          <cell r="AE165">
            <v>12.807139826624249</v>
          </cell>
          <cell r="AF165">
            <v>12.807139826624249</v>
          </cell>
          <cell r="AG165">
            <v>12.807139826624249</v>
          </cell>
          <cell r="AH165">
            <v>12.807139826624249</v>
          </cell>
          <cell r="AI165">
            <v>10.2457118612994</v>
          </cell>
          <cell r="AJ165">
            <v>7.6842838959745503</v>
          </cell>
          <cell r="AK165">
            <v>5.1228559306497008</v>
          </cell>
          <cell r="AL165">
            <v>2.5614279653248508</v>
          </cell>
          <cell r="AM165">
            <v>0</v>
          </cell>
          <cell r="AN165">
            <v>0</v>
          </cell>
          <cell r="AO165">
            <v>0</v>
          </cell>
          <cell r="AP165">
            <v>0</v>
          </cell>
          <cell r="AQ165">
            <v>0</v>
          </cell>
          <cell r="AR165">
            <v>0</v>
          </cell>
          <cell r="AS165">
            <v>0</v>
          </cell>
        </row>
        <row r="166">
          <cell r="G166">
            <v>24.128072366656276</v>
          </cell>
          <cell r="H166">
            <v>24.8340125832617</v>
          </cell>
          <cell r="I166">
            <v>25.479510899650471</v>
          </cell>
          <cell r="J166">
            <v>26.125807521955885</v>
          </cell>
          <cell r="K166">
            <v>26.734091644261298</v>
          </cell>
          <cell r="L166">
            <v>26.734091644261298</v>
          </cell>
          <cell r="M166">
            <v>27.804091644261298</v>
          </cell>
          <cell r="N166">
            <v>27.804091644261298</v>
          </cell>
          <cell r="O166">
            <v>27.804091644261298</v>
          </cell>
          <cell r="P166">
            <v>27.804091644261298</v>
          </cell>
          <cell r="Q166">
            <v>27.804091644261298</v>
          </cell>
          <cell r="R166">
            <v>27.804091644261298</v>
          </cell>
          <cell r="S166">
            <v>27.804091644261298</v>
          </cell>
          <cell r="T166">
            <v>27.804091644261298</v>
          </cell>
          <cell r="U166">
            <v>27.804091644261298</v>
          </cell>
          <cell r="V166">
            <v>27.804091644261298</v>
          </cell>
          <cell r="W166">
            <v>27.804091644261298</v>
          </cell>
          <cell r="X166">
            <v>27.804091644261298</v>
          </cell>
          <cell r="Y166">
            <v>27.804091644261298</v>
          </cell>
          <cell r="Z166">
            <v>27.804091644261298</v>
          </cell>
          <cell r="AA166">
            <v>27.804091644261298</v>
          </cell>
          <cell r="AB166">
            <v>27.804091644261298</v>
          </cell>
          <cell r="AC166">
            <v>27.804091644261298</v>
          </cell>
          <cell r="AD166">
            <v>27.804091644261298</v>
          </cell>
          <cell r="AE166">
            <v>27.804091644261298</v>
          </cell>
          <cell r="AF166">
            <v>27.804091644261298</v>
          </cell>
          <cell r="AG166">
            <v>27.804091644261298</v>
          </cell>
          <cell r="AH166">
            <v>22.243273315409038</v>
          </cell>
          <cell r="AI166">
            <v>16.682454986556777</v>
          </cell>
          <cell r="AJ166">
            <v>11.121636657704517</v>
          </cell>
          <cell r="AK166">
            <v>5.5608183288522577</v>
          </cell>
          <cell r="AL166">
            <v>0</v>
          </cell>
          <cell r="AM166">
            <v>0</v>
          </cell>
          <cell r="AN166">
            <v>0</v>
          </cell>
          <cell r="AO166">
            <v>0</v>
          </cell>
          <cell r="AP166">
            <v>0</v>
          </cell>
          <cell r="AQ166">
            <v>0</v>
          </cell>
          <cell r="AR166">
            <v>0</v>
          </cell>
          <cell r="AS166">
            <v>0</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68">
          <cell r="G168">
            <v>156.30188970653094</v>
          </cell>
          <cell r="H168">
            <v>159.2249247113736</v>
          </cell>
          <cell r="I168">
            <v>161.87979587662315</v>
          </cell>
          <cell r="J168">
            <v>164.55064475221093</v>
          </cell>
          <cell r="K168">
            <v>167.05280383613206</v>
          </cell>
          <cell r="L168">
            <v>167.05280383613206</v>
          </cell>
          <cell r="M168">
            <v>169.38627312838651</v>
          </cell>
          <cell r="N168">
            <v>171.5510526289743</v>
          </cell>
          <cell r="O168">
            <v>173.53957358789543</v>
          </cell>
          <cell r="P168">
            <v>175.35183600514989</v>
          </cell>
          <cell r="Q168">
            <v>175.35183600514989</v>
          </cell>
          <cell r="R168">
            <v>179.27</v>
          </cell>
          <cell r="S168">
            <v>179.27</v>
          </cell>
          <cell r="T168">
            <v>179.27</v>
          </cell>
          <cell r="U168">
            <v>179.27</v>
          </cell>
          <cell r="V168">
            <v>179.27</v>
          </cell>
          <cell r="W168">
            <v>179.27</v>
          </cell>
          <cell r="X168">
            <v>179.27</v>
          </cell>
          <cell r="Y168">
            <v>179.27</v>
          </cell>
          <cell r="Z168">
            <v>179.27</v>
          </cell>
          <cell r="AA168">
            <v>179.27</v>
          </cell>
          <cell r="AB168">
            <v>179.27</v>
          </cell>
          <cell r="AC168">
            <v>179.27</v>
          </cell>
          <cell r="AD168">
            <v>179.27</v>
          </cell>
          <cell r="AE168">
            <v>179.27</v>
          </cell>
          <cell r="AF168">
            <v>179.27</v>
          </cell>
          <cell r="AG168">
            <v>156.86125000000001</v>
          </cell>
          <cell r="AH168">
            <v>134.45250000000001</v>
          </cell>
          <cell r="AI168">
            <v>112.04375000000002</v>
          </cell>
          <cell r="AJ168">
            <v>89.635000000000019</v>
          </cell>
          <cell r="AK168">
            <v>67.226250000000022</v>
          </cell>
          <cell r="AL168">
            <v>44.817500000000024</v>
          </cell>
          <cell r="AM168">
            <v>22.408750000000023</v>
          </cell>
          <cell r="AN168">
            <v>0</v>
          </cell>
          <cell r="AO168">
            <v>0</v>
          </cell>
          <cell r="AP168">
            <v>0</v>
          </cell>
          <cell r="AQ168">
            <v>0</v>
          </cell>
          <cell r="AR168">
            <v>0</v>
          </cell>
          <cell r="AS168">
            <v>0</v>
          </cell>
        </row>
        <row r="169">
          <cell r="G169">
            <v>42.03331932799999</v>
          </cell>
          <cell r="H169">
            <v>42.807380121563988</v>
          </cell>
          <cell r="I169">
            <v>43.672554011501489</v>
          </cell>
          <cell r="J169">
            <v>44.617676326364048</v>
          </cell>
          <cell r="K169">
            <v>45.370071368401547</v>
          </cell>
          <cell r="L169">
            <v>45.370071368401547</v>
          </cell>
          <cell r="M169">
            <v>46.228513683264104</v>
          </cell>
          <cell r="N169">
            <v>46.831290445301605</v>
          </cell>
          <cell r="O169">
            <v>47.413904920164164</v>
          </cell>
          <cell r="P169">
            <v>47.944576202201667</v>
          </cell>
          <cell r="Q169">
            <v>47.944576202201667</v>
          </cell>
          <cell r="R169">
            <v>48.23305959018596</v>
          </cell>
          <cell r="S169">
            <v>48.435625423090663</v>
          </cell>
          <cell r="T169">
            <v>48.631415629010263</v>
          </cell>
          <cell r="U169">
            <v>54.338000000000001</v>
          </cell>
          <cell r="V169">
            <v>54.338000000000001</v>
          </cell>
          <cell r="W169">
            <v>54.338000000000001</v>
          </cell>
          <cell r="X169">
            <v>54.338000000000001</v>
          </cell>
          <cell r="Y169">
            <v>54.338000000000001</v>
          </cell>
          <cell r="Z169">
            <v>54.338000000000001</v>
          </cell>
          <cell r="AA169">
            <v>54.338000000000001</v>
          </cell>
          <cell r="AB169">
            <v>54.338000000000001</v>
          </cell>
          <cell r="AC169">
            <v>54.338000000000001</v>
          </cell>
          <cell r="AD169">
            <v>54.338000000000001</v>
          </cell>
          <cell r="AE169">
            <v>54.338000000000001</v>
          </cell>
          <cell r="AF169">
            <v>54.338000000000001</v>
          </cell>
          <cell r="AG169">
            <v>54.338000000000001</v>
          </cell>
          <cell r="AH169">
            <v>54.338000000000001</v>
          </cell>
          <cell r="AI169">
            <v>48.618210526315792</v>
          </cell>
          <cell r="AJ169">
            <v>42.898421052631583</v>
          </cell>
          <cell r="AK169">
            <v>37.178631578947375</v>
          </cell>
          <cell r="AL169">
            <v>31.458842105263166</v>
          </cell>
          <cell r="AM169">
            <v>25.739052631578957</v>
          </cell>
          <cell r="AN169">
            <v>20.019263157894748</v>
          </cell>
          <cell r="AO169">
            <v>14.299473684210538</v>
          </cell>
          <cell r="AP169">
            <v>8.5796842105263273</v>
          </cell>
          <cell r="AQ169">
            <v>2.8598947368421168</v>
          </cell>
          <cell r="AR169">
            <v>1.1546319456101628E-14</v>
          </cell>
          <cell r="AS169">
            <v>1.1546319456101628E-14</v>
          </cell>
        </row>
        <row r="170">
          <cell r="G170">
            <v>440.33625389031249</v>
          </cell>
          <cell r="H170">
            <v>444.47637347589938</v>
          </cell>
          <cell r="I170">
            <v>447.87359578513104</v>
          </cell>
          <cell r="J170">
            <v>450.83350040391309</v>
          </cell>
          <cell r="K170">
            <v>453.15625072582014</v>
          </cell>
          <cell r="L170">
            <v>453.15625072582014</v>
          </cell>
          <cell r="M170">
            <v>394.3</v>
          </cell>
          <cell r="N170">
            <v>394.3</v>
          </cell>
          <cell r="O170">
            <v>394.3</v>
          </cell>
          <cell r="P170">
            <v>394.3</v>
          </cell>
          <cell r="Q170">
            <v>394.3</v>
          </cell>
          <cell r="R170">
            <v>394.3</v>
          </cell>
          <cell r="S170">
            <v>394.3</v>
          </cell>
          <cell r="T170">
            <v>394.3</v>
          </cell>
          <cell r="U170">
            <v>394.3</v>
          </cell>
          <cell r="V170">
            <v>394.3</v>
          </cell>
          <cell r="W170">
            <v>374.58500000000004</v>
          </cell>
          <cell r="X170">
            <v>354.87000000000006</v>
          </cell>
          <cell r="Y170">
            <v>335.15500000000009</v>
          </cell>
          <cell r="Z170">
            <v>315.44000000000011</v>
          </cell>
          <cell r="AA170">
            <v>315.44000000000011</v>
          </cell>
          <cell r="AB170">
            <v>295.72500000000014</v>
          </cell>
          <cell r="AC170">
            <v>276.01000000000016</v>
          </cell>
          <cell r="AD170">
            <v>256.29500000000019</v>
          </cell>
          <cell r="AE170">
            <v>236.58000000000018</v>
          </cell>
          <cell r="AF170">
            <v>236.58000000000018</v>
          </cell>
          <cell r="AG170">
            <v>157.7200000000002</v>
          </cell>
          <cell r="AH170">
            <v>78.860000000000198</v>
          </cell>
          <cell r="AI170">
            <v>1.9895196601282805E-13</v>
          </cell>
          <cell r="AJ170">
            <v>1.9895196601282805E-13</v>
          </cell>
          <cell r="AK170">
            <v>1.9895196601282805E-13</v>
          </cell>
          <cell r="AL170">
            <v>1.9895196601282805E-13</v>
          </cell>
          <cell r="AM170">
            <v>1.9895196601282805E-13</v>
          </cell>
          <cell r="AN170">
            <v>1.9895196601282805E-13</v>
          </cell>
          <cell r="AO170">
            <v>1.9895196601282805E-13</v>
          </cell>
          <cell r="AP170">
            <v>1.9895196601282805E-13</v>
          </cell>
          <cell r="AQ170">
            <v>1.9895196601282805E-13</v>
          </cell>
          <cell r="AR170">
            <v>1.9895196601282805E-13</v>
          </cell>
          <cell r="AS170">
            <v>1.9895196601282805E-13</v>
          </cell>
        </row>
        <row r="171">
          <cell r="G171">
            <v>1</v>
          </cell>
          <cell r="H171">
            <v>1</v>
          </cell>
          <cell r="I171">
            <v>1</v>
          </cell>
          <cell r="J171">
            <v>1</v>
          </cell>
          <cell r="K171">
            <v>1</v>
          </cell>
          <cell r="L171">
            <v>1</v>
          </cell>
          <cell r="M171">
            <v>1</v>
          </cell>
          <cell r="N171">
            <v>1</v>
          </cell>
          <cell r="O171">
            <v>1</v>
          </cell>
          <cell r="P171">
            <v>1</v>
          </cell>
          <cell r="Q171">
            <v>1</v>
          </cell>
          <cell r="R171">
            <v>0.91500000000000004</v>
          </cell>
          <cell r="S171">
            <v>0.91500000000000004</v>
          </cell>
          <cell r="T171">
            <v>0.91500000000000004</v>
          </cell>
          <cell r="U171">
            <v>0.91500000000000004</v>
          </cell>
          <cell r="V171">
            <v>0.91500000000000004</v>
          </cell>
          <cell r="W171">
            <v>0.91500000000000004</v>
          </cell>
          <cell r="X171">
            <v>0.91500000000000004</v>
          </cell>
          <cell r="Y171">
            <v>0.91500000000000004</v>
          </cell>
          <cell r="Z171">
            <v>0.91500000000000004</v>
          </cell>
          <cell r="AA171">
            <v>0.91500000000000004</v>
          </cell>
          <cell r="AB171">
            <v>0.91500000000000004</v>
          </cell>
          <cell r="AC171">
            <v>0.91500000000000004</v>
          </cell>
          <cell r="AD171">
            <v>0.91500000000000004</v>
          </cell>
          <cell r="AE171">
            <v>0.91500000000000004</v>
          </cell>
          <cell r="AF171">
            <v>0.91500000000000004</v>
          </cell>
          <cell r="AG171">
            <v>0.73199999999999998</v>
          </cell>
          <cell r="AH171">
            <v>0.54899999999999993</v>
          </cell>
          <cell r="AI171">
            <v>0.36599999999999994</v>
          </cell>
          <cell r="AJ171">
            <v>0.18299999999999994</v>
          </cell>
          <cell r="AK171">
            <v>0</v>
          </cell>
          <cell r="AL171">
            <v>0</v>
          </cell>
          <cell r="AM171">
            <v>0</v>
          </cell>
          <cell r="AN171">
            <v>0</v>
          </cell>
          <cell r="AO171">
            <v>0</v>
          </cell>
          <cell r="AP171">
            <v>0</v>
          </cell>
          <cell r="AQ171">
            <v>0</v>
          </cell>
          <cell r="AR171">
            <v>0</v>
          </cell>
          <cell r="AS171">
            <v>0</v>
          </cell>
        </row>
        <row r="172">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0.8</v>
          </cell>
          <cell r="AI172">
            <v>0.60000000000000009</v>
          </cell>
          <cell r="AJ172">
            <v>0.40000000000000008</v>
          </cell>
          <cell r="AK172">
            <v>0.20000000000000007</v>
          </cell>
          <cell r="AL172">
            <v>0</v>
          </cell>
          <cell r="AM172">
            <v>0</v>
          </cell>
          <cell r="AN172">
            <v>0</v>
          </cell>
          <cell r="AO172">
            <v>0</v>
          </cell>
          <cell r="AP172">
            <v>0</v>
          </cell>
          <cell r="AQ172">
            <v>0</v>
          </cell>
          <cell r="AR172">
            <v>0</v>
          </cell>
          <cell r="AS172">
            <v>0</v>
          </cell>
        </row>
        <row r="175">
          <cell r="G175">
            <v>1080.2450000000001</v>
          </cell>
          <cell r="H175">
            <v>1080.2450000000001</v>
          </cell>
          <cell r="I175">
            <v>1080.2450000000001</v>
          </cell>
          <cell r="J175">
            <v>1080.2450000000001</v>
          </cell>
          <cell r="K175">
            <v>1080.2450000000001</v>
          </cell>
          <cell r="L175">
            <v>1080.2450000000001</v>
          </cell>
          <cell r="M175">
            <v>1080.2450000000001</v>
          </cell>
          <cell r="N175">
            <v>1080.2450000000001</v>
          </cell>
          <cell r="O175">
            <v>1080.2450000000001</v>
          </cell>
          <cell r="P175">
            <v>1080.2450000000001</v>
          </cell>
          <cell r="Q175">
            <v>1080.2450000000001</v>
          </cell>
          <cell r="R175">
            <v>1080.2450000000001</v>
          </cell>
          <cell r="S175">
            <v>1080.2450000000001</v>
          </cell>
          <cell r="T175">
            <v>1080.2450000000001</v>
          </cell>
          <cell r="U175">
            <v>1080.2450000000001</v>
          </cell>
          <cell r="V175">
            <v>1080.2450000000001</v>
          </cell>
          <cell r="W175">
            <v>1080.2450000000001</v>
          </cell>
          <cell r="X175">
            <v>1080.2450000000001</v>
          </cell>
          <cell r="Y175">
            <v>1080.2450000000001</v>
          </cell>
          <cell r="Z175">
            <v>1080.2450000000001</v>
          </cell>
          <cell r="AA175">
            <v>1080.2450000000001</v>
          </cell>
          <cell r="AB175">
            <v>1080.2450000000001</v>
          </cell>
          <cell r="AC175">
            <v>1080.2450000000001</v>
          </cell>
          <cell r="AD175">
            <v>1080.2450000000001</v>
          </cell>
          <cell r="AE175">
            <v>1080.2450000000001</v>
          </cell>
          <cell r="AF175">
            <v>1080.2450000000001</v>
          </cell>
          <cell r="AG175">
            <v>1080.2450000000001</v>
          </cell>
          <cell r="AH175">
            <v>1029.7170000000001</v>
          </cell>
          <cell r="AI175">
            <v>928.3850000000001</v>
          </cell>
          <cell r="AJ175">
            <v>826.68400000000008</v>
          </cell>
          <cell r="AK175">
            <v>724.61900000000014</v>
          </cell>
          <cell r="AL175">
            <v>622.19200000000012</v>
          </cell>
          <cell r="AM175">
            <v>519.40100000000018</v>
          </cell>
          <cell r="AN175">
            <v>416.2440000000002</v>
          </cell>
          <cell r="AO175">
            <v>312.72300000000018</v>
          </cell>
          <cell r="AP175">
            <v>208.83800000000019</v>
          </cell>
          <cell r="AQ175">
            <v>104.59000000000019</v>
          </cell>
          <cell r="AR175">
            <v>9.0000000001886349E-3</v>
          </cell>
          <cell r="AS175">
            <v>9.0000000001886349E-3</v>
          </cell>
        </row>
        <row r="176">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0.02</v>
          </cell>
          <cell r="AI176">
            <v>4.8500000000000001E-2</v>
          </cell>
          <cell r="AJ176">
            <v>5.9499999999999997E-2</v>
          </cell>
          <cell r="AK176">
            <v>7.0500000000000007E-2</v>
          </cell>
          <cell r="AL176">
            <v>3.9399999999999998E-2</v>
          </cell>
          <cell r="AM176">
            <v>8.6999999999999994E-2</v>
          </cell>
          <cell r="AN176">
            <v>0.15110000000000001</v>
          </cell>
          <cell r="AO176">
            <v>0.11449999999999999</v>
          </cell>
          <cell r="AP176">
            <v>0.1255</v>
          </cell>
          <cell r="AQ176">
            <v>0.13650000000000001</v>
          </cell>
          <cell r="AR176">
            <v>7.2400000000000006E-2</v>
          </cell>
          <cell r="AS176">
            <v>7.51E-2</v>
          </cell>
        </row>
        <row r="177">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49.866</v>
          </cell>
          <cell r="AI177">
            <v>99.731999999999999</v>
          </cell>
          <cell r="AJ177">
            <v>99.731999999999999</v>
          </cell>
          <cell r="AK177">
            <v>99.731999999999999</v>
          </cell>
          <cell r="AL177">
            <v>99.731999999999999</v>
          </cell>
          <cell r="AM177">
            <v>99.731999999999999</v>
          </cell>
          <cell r="AN177">
            <v>99.731999999999999</v>
          </cell>
          <cell r="AO177">
            <v>99.731999999999999</v>
          </cell>
          <cell r="AP177">
            <v>99.731999999999999</v>
          </cell>
          <cell r="AQ177">
            <v>99.731999999999999</v>
          </cell>
          <cell r="AR177">
            <v>99.731999999999999</v>
          </cell>
          <cell r="AS177">
            <v>0</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0.66200000000000003</v>
          </cell>
          <cell r="AI178">
            <v>1.6</v>
          </cell>
          <cell r="AJ178">
            <v>1.9690000000000001</v>
          </cell>
          <cell r="AK178">
            <v>2.3330000000000002</v>
          </cell>
          <cell r="AL178">
            <v>2.6949999999999998</v>
          </cell>
          <cell r="AM178">
            <v>3.0590000000000002</v>
          </cell>
          <cell r="AN178">
            <v>3.4249999999999998</v>
          </cell>
          <cell r="AO178">
            <v>3.7890000000000001</v>
          </cell>
          <cell r="AP178">
            <v>4.1529999999999996</v>
          </cell>
          <cell r="AQ178">
            <v>4.516</v>
          </cell>
          <cell r="AR178">
            <v>4.8490000000000002</v>
          </cell>
          <cell r="AS178">
            <v>0</v>
          </cell>
        </row>
        <row r="179">
          <cell r="G179">
            <v>11.095000000000001</v>
          </cell>
          <cell r="H179">
            <v>9.734</v>
          </cell>
          <cell r="I179">
            <v>9.7360000000000007</v>
          </cell>
          <cell r="J179">
            <v>9.9760000000000009</v>
          </cell>
          <cell r="K179">
            <v>10.087999999999999</v>
          </cell>
          <cell r="L179">
            <v>10.087999999999999</v>
          </cell>
          <cell r="M179">
            <v>10.382</v>
          </cell>
          <cell r="N179">
            <v>10.704000000000001</v>
          </cell>
          <cell r="O179">
            <v>10.747</v>
          </cell>
          <cell r="P179">
            <v>10.954000000000001</v>
          </cell>
          <cell r="Q179">
            <v>10.954000000000001</v>
          </cell>
          <cell r="R179">
            <v>11.819000000000001</v>
          </cell>
          <cell r="S179">
            <v>12</v>
          </cell>
          <cell r="T179">
            <v>12</v>
          </cell>
          <cell r="U179">
            <v>12</v>
          </cell>
          <cell r="V179">
            <v>12</v>
          </cell>
          <cell r="W179">
            <v>12</v>
          </cell>
          <cell r="X179">
            <v>12</v>
          </cell>
          <cell r="Y179">
            <v>12</v>
          </cell>
          <cell r="Z179">
            <v>12</v>
          </cell>
          <cell r="AA179">
            <v>12</v>
          </cell>
          <cell r="AB179">
            <v>12</v>
          </cell>
          <cell r="AC179">
            <v>12</v>
          </cell>
          <cell r="AD179">
            <v>12</v>
          </cell>
          <cell r="AE179">
            <v>12</v>
          </cell>
          <cell r="AF179">
            <v>12</v>
          </cell>
          <cell r="AG179">
            <v>12</v>
          </cell>
          <cell r="AH179">
            <v>12</v>
          </cell>
          <cell r="AI179">
            <v>12</v>
          </cell>
          <cell r="AJ179">
            <v>12</v>
          </cell>
          <cell r="AK179">
            <v>12</v>
          </cell>
          <cell r="AL179">
            <v>12</v>
          </cell>
          <cell r="AM179">
            <v>12</v>
          </cell>
          <cell r="AN179">
            <v>12</v>
          </cell>
          <cell r="AO179">
            <v>12</v>
          </cell>
          <cell r="AP179">
            <v>12</v>
          </cell>
          <cell r="AQ179">
            <v>12</v>
          </cell>
          <cell r="AR179">
            <v>12</v>
          </cell>
          <cell r="AS179">
            <v>12</v>
          </cell>
        </row>
        <row r="181">
          <cell r="S181">
            <v>126</v>
          </cell>
          <cell r="T181">
            <v>126</v>
          </cell>
          <cell r="U181">
            <v>129.46</v>
          </cell>
          <cell r="V181">
            <v>129.46</v>
          </cell>
          <cell r="W181">
            <v>129.46</v>
          </cell>
          <cell r="X181">
            <v>131.14400000000001</v>
          </cell>
          <cell r="Y181">
            <v>110</v>
          </cell>
          <cell r="Z181">
            <v>110</v>
          </cell>
          <cell r="AA181">
            <v>110</v>
          </cell>
          <cell r="AB181">
            <v>110</v>
          </cell>
          <cell r="AC181">
            <v>110</v>
          </cell>
          <cell r="AD181">
            <v>100</v>
          </cell>
          <cell r="AE181">
            <v>100</v>
          </cell>
          <cell r="AF181">
            <v>100</v>
          </cell>
          <cell r="AG181">
            <v>100</v>
          </cell>
          <cell r="AH181">
            <v>89</v>
          </cell>
          <cell r="AI181">
            <v>78</v>
          </cell>
          <cell r="AJ181">
            <v>67</v>
          </cell>
          <cell r="AK181">
            <v>56</v>
          </cell>
          <cell r="AL181">
            <v>56</v>
          </cell>
          <cell r="AM181">
            <v>56</v>
          </cell>
          <cell r="AN181">
            <v>56</v>
          </cell>
          <cell r="AO181">
            <v>44.8</v>
          </cell>
          <cell r="AP181">
            <v>33.599999999999994</v>
          </cell>
          <cell r="AQ181">
            <v>22.399999999999991</v>
          </cell>
          <cell r="AR181">
            <v>11.19999999999999</v>
          </cell>
          <cell r="AS181">
            <v>-1.0658141036401503E-14</v>
          </cell>
        </row>
        <row r="182">
          <cell r="U182">
            <v>0</v>
          </cell>
          <cell r="V182">
            <v>0</v>
          </cell>
          <cell r="W182">
            <v>0</v>
          </cell>
          <cell r="X182">
            <v>0</v>
          </cell>
          <cell r="Y182">
            <v>11.144000000000005</v>
          </cell>
          <cell r="Z182">
            <v>0</v>
          </cell>
          <cell r="AA182">
            <v>11.144000000000005</v>
          </cell>
          <cell r="AC182">
            <v>0</v>
          </cell>
          <cell r="AD182">
            <v>1</v>
          </cell>
          <cell r="AE182">
            <v>0</v>
          </cell>
          <cell r="AF182">
            <v>1</v>
          </cell>
          <cell r="AG182">
            <v>0</v>
          </cell>
          <cell r="AH182">
            <v>2</v>
          </cell>
          <cell r="AI182">
            <v>2</v>
          </cell>
          <cell r="AJ182">
            <v>2</v>
          </cell>
          <cell r="AK182">
            <v>2</v>
          </cell>
          <cell r="AL182">
            <v>0</v>
          </cell>
          <cell r="AM182">
            <v>0</v>
          </cell>
          <cell r="AN182">
            <v>0</v>
          </cell>
          <cell r="AO182">
            <v>11.200000000000001</v>
          </cell>
          <cell r="AP182">
            <v>11.200000000000001</v>
          </cell>
          <cell r="AQ182">
            <v>11.200000000000001</v>
          </cell>
          <cell r="AR182">
            <v>11.200000000000001</v>
          </cell>
          <cell r="AS182">
            <v>11.200000000000001</v>
          </cell>
        </row>
        <row r="183">
          <cell r="U183">
            <v>0</v>
          </cell>
          <cell r="V183">
            <v>0</v>
          </cell>
          <cell r="W183">
            <v>0</v>
          </cell>
          <cell r="X183">
            <v>0</v>
          </cell>
          <cell r="Y183">
            <v>10</v>
          </cell>
          <cell r="Z183">
            <v>0</v>
          </cell>
          <cell r="AA183">
            <v>10</v>
          </cell>
          <cell r="AB183">
            <v>0</v>
          </cell>
          <cell r="AC183">
            <v>0</v>
          </cell>
          <cell r="AD183">
            <v>9</v>
          </cell>
          <cell r="AE183">
            <v>0</v>
          </cell>
          <cell r="AF183">
            <v>9</v>
          </cell>
          <cell r="AG183">
            <v>0</v>
          </cell>
          <cell r="AH183">
            <v>9</v>
          </cell>
          <cell r="AI183">
            <v>9</v>
          </cell>
          <cell r="AJ183">
            <v>9</v>
          </cell>
          <cell r="AK183">
            <v>9</v>
          </cell>
          <cell r="AL183">
            <v>0</v>
          </cell>
          <cell r="AM183">
            <v>0</v>
          </cell>
          <cell r="AN183">
            <v>0</v>
          </cell>
          <cell r="AO183">
            <v>0</v>
          </cell>
          <cell r="AP183">
            <v>0</v>
          </cell>
          <cell r="AQ183">
            <v>0</v>
          </cell>
          <cell r="AR183">
            <v>0</v>
          </cell>
          <cell r="AS183">
            <v>0</v>
          </cell>
        </row>
        <row r="185">
          <cell r="V185">
            <v>5418617.96</v>
          </cell>
          <cell r="W185">
            <v>4776268</v>
          </cell>
          <cell r="X185">
            <v>4776268</v>
          </cell>
          <cell r="Y185">
            <v>4776268</v>
          </cell>
          <cell r="Z185">
            <v>4776268</v>
          </cell>
          <cell r="AA185">
            <v>4776268</v>
          </cell>
          <cell r="AB185">
            <v>4776268</v>
          </cell>
          <cell r="AC185">
            <v>4776268</v>
          </cell>
          <cell r="AD185">
            <v>4776268</v>
          </cell>
          <cell r="AE185">
            <v>4776268</v>
          </cell>
          <cell r="AF185">
            <v>4776268</v>
          </cell>
          <cell r="AG185">
            <v>3821014.4</v>
          </cell>
          <cell r="AH185">
            <v>2865760.8</v>
          </cell>
          <cell r="AI185">
            <v>1910507.1999999997</v>
          </cell>
          <cell r="AJ185">
            <v>955253.59999999974</v>
          </cell>
          <cell r="AK185">
            <v>0</v>
          </cell>
          <cell r="AL185">
            <v>0</v>
          </cell>
          <cell r="AM185">
            <v>0</v>
          </cell>
          <cell r="AN185">
            <v>0</v>
          </cell>
          <cell r="AO185">
            <v>0</v>
          </cell>
          <cell r="AP185">
            <v>0</v>
          </cell>
          <cell r="AQ185">
            <v>0</v>
          </cell>
          <cell r="AR185">
            <v>0</v>
          </cell>
          <cell r="AS185">
            <v>0</v>
          </cell>
        </row>
        <row r="186">
          <cell r="V186">
            <v>0</v>
          </cell>
          <cell r="W186">
            <v>642349.96</v>
          </cell>
          <cell r="X186">
            <v>0</v>
          </cell>
          <cell r="Y186">
            <v>0</v>
          </cell>
          <cell r="Z186">
            <v>0</v>
          </cell>
          <cell r="AA186">
            <v>0</v>
          </cell>
          <cell r="AB186">
            <v>0</v>
          </cell>
          <cell r="AC186">
            <v>0</v>
          </cell>
          <cell r="AD186">
            <v>0</v>
          </cell>
          <cell r="AE186">
            <v>0</v>
          </cell>
          <cell r="AF186">
            <v>0</v>
          </cell>
          <cell r="AG186">
            <v>955253.6</v>
          </cell>
          <cell r="AH186">
            <v>955253.6</v>
          </cell>
          <cell r="AI186">
            <v>955253.6</v>
          </cell>
          <cell r="AJ186">
            <v>955253.6</v>
          </cell>
          <cell r="AK186">
            <v>955253.6</v>
          </cell>
          <cell r="AL186">
            <v>0</v>
          </cell>
          <cell r="AM186">
            <v>0</v>
          </cell>
          <cell r="AN186">
            <v>0</v>
          </cell>
          <cell r="AO186">
            <v>0</v>
          </cell>
          <cell r="AP186">
            <v>0</v>
          </cell>
          <cell r="AQ186">
            <v>0</v>
          </cell>
          <cell r="AR186">
            <v>0</v>
          </cell>
          <cell r="AS186">
            <v>0</v>
          </cell>
        </row>
        <row r="187">
          <cell r="W187">
            <v>47762.68</v>
          </cell>
          <cell r="X187">
            <v>47762.68</v>
          </cell>
          <cell r="Y187">
            <v>47762.68</v>
          </cell>
          <cell r="Z187">
            <v>47762.68</v>
          </cell>
          <cell r="AA187">
            <v>191050.72</v>
          </cell>
          <cell r="AB187">
            <v>47762.68</v>
          </cell>
          <cell r="AC187">
            <v>47762.68</v>
          </cell>
          <cell r="AD187">
            <v>47762.68</v>
          </cell>
          <cell r="AE187">
            <v>47762.68</v>
          </cell>
          <cell r="AF187">
            <v>191050.72</v>
          </cell>
          <cell r="AG187">
            <v>171945.64800000002</v>
          </cell>
          <cell r="AH187">
            <v>133735.50399999999</v>
          </cell>
          <cell r="AI187">
            <v>95525.36</v>
          </cell>
          <cell r="AJ187">
            <v>57315.215999999986</v>
          </cell>
          <cell r="AK187">
            <v>19105.071999999996</v>
          </cell>
          <cell r="AL187">
            <v>0</v>
          </cell>
          <cell r="AM187">
            <v>0</v>
          </cell>
          <cell r="AN187">
            <v>0</v>
          </cell>
          <cell r="AO187">
            <v>0</v>
          </cell>
          <cell r="AP187">
            <v>0</v>
          </cell>
          <cell r="AQ187">
            <v>0</v>
          </cell>
          <cell r="AR187">
            <v>0</v>
          </cell>
          <cell r="AS187">
            <v>0</v>
          </cell>
        </row>
        <row r="188">
          <cell r="V188">
            <v>1.4510000000000001</v>
          </cell>
          <cell r="W188">
            <v>1.476</v>
          </cell>
          <cell r="X188">
            <v>1.4930000000000001</v>
          </cell>
          <cell r="Y188">
            <v>1.47</v>
          </cell>
          <cell r="Z188">
            <v>1.36</v>
          </cell>
          <cell r="AA188">
            <v>1.45</v>
          </cell>
          <cell r="AB188">
            <v>1.3779999999999999</v>
          </cell>
          <cell r="AC188">
            <v>1.38</v>
          </cell>
          <cell r="AD188">
            <v>1.381</v>
          </cell>
          <cell r="AE188">
            <v>1.3819999999999999</v>
          </cell>
          <cell r="AF188">
            <v>1.502</v>
          </cell>
          <cell r="AG188">
            <v>1.6279999999999999</v>
          </cell>
          <cell r="AH188">
            <v>1.6240000000000001</v>
          </cell>
          <cell r="AI188">
            <v>1.6140000000000001</v>
          </cell>
          <cell r="AJ188">
            <v>1.6040000000000001</v>
          </cell>
          <cell r="AK188">
            <v>1.593</v>
          </cell>
          <cell r="AL188">
            <v>1.583</v>
          </cell>
          <cell r="AM188">
            <v>1.583</v>
          </cell>
          <cell r="AN188">
            <v>1.583</v>
          </cell>
          <cell r="AO188">
            <v>1.583</v>
          </cell>
          <cell r="AP188">
            <v>1.583</v>
          </cell>
          <cell r="AQ188">
            <v>1.583</v>
          </cell>
          <cell r="AR188">
            <v>1.583</v>
          </cell>
          <cell r="AS188">
            <v>1.583</v>
          </cell>
        </row>
      </sheetData>
      <sheetData sheetId="12" refreshError="1">
        <row r="249">
          <cell r="G249" t="str">
            <v>Table 9. Georgia:  External Debt Service Payments Capacity, 1998-2007</v>
          </cell>
        </row>
        <row r="250">
          <cell r="G250" t="str">
            <v>(In millions of US dollars)</v>
          </cell>
        </row>
        <row r="253">
          <cell r="G253">
            <v>36793.955718171295</v>
          </cell>
          <cell r="H253" t="str">
            <v/>
          </cell>
          <cell r="I253" t="str">
            <v/>
          </cell>
          <cell r="J253" t="str">
            <v/>
          </cell>
          <cell r="K253" t="str">
            <v/>
          </cell>
          <cell r="L253" t="str">
            <v>Q1</v>
          </cell>
          <cell r="M253" t="str">
            <v>Q2</v>
          </cell>
          <cell r="N253" t="str">
            <v>Q3</v>
          </cell>
          <cell r="O253" t="str">
            <v>Q4</v>
          </cell>
          <cell r="P253" t="str">
            <v/>
          </cell>
          <cell r="Q253" t="str">
            <v>Q1</v>
          </cell>
          <cell r="R253" t="str">
            <v>Q2</v>
          </cell>
          <cell r="S253" t="str">
            <v>Q3</v>
          </cell>
          <cell r="T253" t="str">
            <v>Q4</v>
          </cell>
          <cell r="U253" t="str">
            <v/>
          </cell>
          <cell r="V253" t="str">
            <v>Q1</v>
          </cell>
          <cell r="W253" t="str">
            <v>Q2</v>
          </cell>
          <cell r="X253" t="str">
            <v>Q3</v>
          </cell>
          <cell r="Y253" t="str">
            <v>Q4</v>
          </cell>
          <cell r="Z253" t="str">
            <v>Est.</v>
          </cell>
          <cell r="AA253" t="str">
            <v>Q1</v>
          </cell>
          <cell r="AB253" t="str">
            <v>Q2</v>
          </cell>
          <cell r="AC253" t="str">
            <v>Q3</v>
          </cell>
          <cell r="AD253" t="str">
            <v>Q4</v>
          </cell>
          <cell r="AE253" t="str">
            <v>Prel Est.</v>
          </cell>
          <cell r="AF253" t="str">
            <v>Q1</v>
          </cell>
          <cell r="AG253" t="str">
            <v>Q2</v>
          </cell>
          <cell r="AH253" t="str">
            <v>Q3</v>
          </cell>
          <cell r="AI253" t="str">
            <v>Q4</v>
          </cell>
          <cell r="AJ253" t="str">
            <v>Proj</v>
          </cell>
          <cell r="AK253" t="str">
            <v>Proj</v>
          </cell>
          <cell r="AL253" t="str">
            <v>Proj</v>
          </cell>
          <cell r="AM253" t="str">
            <v>Proj</v>
          </cell>
          <cell r="AN253" t="str">
            <v>Proj</v>
          </cell>
          <cell r="AO253" t="str">
            <v>Proj</v>
          </cell>
          <cell r="AP253" t="str">
            <v>Proj</v>
          </cell>
          <cell r="AQ253" t="str">
            <v>Proj</v>
          </cell>
        </row>
        <row r="254">
          <cell r="G254">
            <v>36793.955718171295</v>
          </cell>
          <cell r="H254" t="str">
            <v>Interest</v>
          </cell>
          <cell r="I254" t="str">
            <v>Grace</v>
          </cell>
          <cell r="J254" t="str">
            <v>Maturity</v>
          </cell>
          <cell r="K254">
            <v>1994</v>
          </cell>
          <cell r="L254">
            <v>1995</v>
          </cell>
          <cell r="M254">
            <v>1995</v>
          </cell>
          <cell r="N254">
            <v>1995</v>
          </cell>
          <cell r="O254">
            <v>1995</v>
          </cell>
          <cell r="P254">
            <v>1995</v>
          </cell>
          <cell r="Q254">
            <v>1996</v>
          </cell>
          <cell r="R254">
            <v>1996</v>
          </cell>
          <cell r="S254">
            <v>1996</v>
          </cell>
          <cell r="T254">
            <v>1996</v>
          </cell>
          <cell r="U254">
            <v>1996</v>
          </cell>
          <cell r="V254">
            <v>1997</v>
          </cell>
          <cell r="W254">
            <v>1997</v>
          </cell>
          <cell r="X254">
            <v>1997</v>
          </cell>
          <cell r="Y254">
            <v>1997</v>
          </cell>
          <cell r="Z254">
            <v>1997</v>
          </cell>
          <cell r="AA254">
            <v>1998</v>
          </cell>
          <cell r="AB254">
            <v>1998</v>
          </cell>
          <cell r="AC254">
            <v>1998</v>
          </cell>
          <cell r="AD254">
            <v>1998</v>
          </cell>
          <cell r="AE254">
            <v>1998</v>
          </cell>
          <cell r="AF254">
            <v>1999</v>
          </cell>
          <cell r="AG254">
            <v>1999</v>
          </cell>
          <cell r="AH254">
            <v>1999</v>
          </cell>
          <cell r="AI254">
            <v>1999</v>
          </cell>
          <cell r="AJ254">
            <v>1999</v>
          </cell>
          <cell r="AK254">
            <v>2000</v>
          </cell>
          <cell r="AL254">
            <v>2001</v>
          </cell>
          <cell r="AM254">
            <v>2002</v>
          </cell>
          <cell r="AN254">
            <v>2003</v>
          </cell>
          <cell r="AO254">
            <v>2004</v>
          </cell>
          <cell r="AP254">
            <v>2005</v>
          </cell>
          <cell r="AQ254">
            <v>2006</v>
          </cell>
        </row>
        <row r="257">
          <cell r="G257" t="str">
            <v>I.   Non Interest Current Account</v>
          </cell>
          <cell r="K257" t="str">
            <v>...</v>
          </cell>
          <cell r="L257" t="str">
            <v>...</v>
          </cell>
          <cell r="M257" t="str">
            <v>...</v>
          </cell>
          <cell r="N257" t="str">
            <v>...</v>
          </cell>
          <cell r="O257" t="str">
            <v>...</v>
          </cell>
          <cell r="P257">
            <v>-323.71100000000001</v>
          </cell>
          <cell r="Q257">
            <v>-84.564750000000004</v>
          </cell>
          <cell r="R257">
            <v>-95.139875000000032</v>
          </cell>
          <cell r="S257">
            <v>-68.158249999999995</v>
          </cell>
          <cell r="T257">
            <v>-105.23575000000002</v>
          </cell>
          <cell r="U257">
            <v>-353.09862500000008</v>
          </cell>
          <cell r="V257">
            <v>-95.51400000000001</v>
          </cell>
          <cell r="W257">
            <v>-136.76000000000002</v>
          </cell>
          <cell r="X257">
            <v>-169.85600000000002</v>
          </cell>
          <cell r="Y257">
            <v>-126.744</v>
          </cell>
          <cell r="Z257">
            <v>-528.87400000000002</v>
          </cell>
          <cell r="AE257">
            <v>-557.00302256198347</v>
          </cell>
          <cell r="AJ257">
            <v>-352.05113668267842</v>
          </cell>
          <cell r="AK257">
            <v>-331.76988531289498</v>
          </cell>
          <cell r="AL257">
            <v>-302.36248209386827</v>
          </cell>
          <cell r="AM257">
            <v>-288.7795944958566</v>
          </cell>
          <cell r="AN257">
            <v>-271.69297103889107</v>
          </cell>
          <cell r="AO257">
            <v>-200.28660558656713</v>
          </cell>
          <cell r="AP257">
            <v>-164.8322221859072</v>
          </cell>
          <cell r="AQ257">
            <v>-135.7818430895021</v>
          </cell>
        </row>
        <row r="258">
          <cell r="G258" t="str">
            <v xml:space="preserve">            a.  Exports</v>
          </cell>
          <cell r="K258" t="str">
            <v>...</v>
          </cell>
          <cell r="L258" t="str">
            <v>...</v>
          </cell>
          <cell r="M258" t="str">
            <v>...</v>
          </cell>
          <cell r="N258" t="str">
            <v>...</v>
          </cell>
          <cell r="O258" t="str">
            <v>...</v>
          </cell>
          <cell r="P258">
            <v>362.63</v>
          </cell>
          <cell r="Q258">
            <v>108.259</v>
          </cell>
          <cell r="R258">
            <v>67.8</v>
          </cell>
          <cell r="S258">
            <v>99.293000000000006</v>
          </cell>
          <cell r="T258">
            <v>141.601</v>
          </cell>
          <cell r="U258">
            <v>416.95299999999997</v>
          </cell>
          <cell r="V258">
            <v>107.136</v>
          </cell>
          <cell r="W258">
            <v>124.14</v>
          </cell>
          <cell r="X258">
            <v>113.84400000000001</v>
          </cell>
          <cell r="Y258">
            <v>148.35599999999999</v>
          </cell>
          <cell r="Z258">
            <v>493.476</v>
          </cell>
          <cell r="AE258">
            <v>478.25150743801657</v>
          </cell>
          <cell r="AJ258">
            <v>477.00609390129046</v>
          </cell>
          <cell r="AK258">
            <v>517.95496823590304</v>
          </cell>
          <cell r="AL258">
            <v>582.84177688165585</v>
          </cell>
          <cell r="AM258">
            <v>648.98441024751685</v>
          </cell>
          <cell r="AN258">
            <v>724.38731293653484</v>
          </cell>
          <cell r="AO258">
            <v>809.06818981881577</v>
          </cell>
          <cell r="AP258">
            <v>903.97836103008137</v>
          </cell>
          <cell r="AQ258">
            <v>1005.1353475860697</v>
          </cell>
        </row>
        <row r="259">
          <cell r="G259" t="str">
            <v xml:space="preserve">            b.  Imports</v>
          </cell>
          <cell r="K259" t="str">
            <v>...</v>
          </cell>
          <cell r="L259" t="str">
            <v>...</v>
          </cell>
          <cell r="M259" t="str">
            <v>...</v>
          </cell>
          <cell r="N259" t="str">
            <v>...</v>
          </cell>
          <cell r="O259" t="str">
            <v>...</v>
          </cell>
          <cell r="P259">
            <v>-700.05799999999999</v>
          </cell>
          <cell r="Q259">
            <v>-184.464</v>
          </cell>
          <cell r="R259">
            <v>-162.73600000000002</v>
          </cell>
          <cell r="S259">
            <v>-176.512</v>
          </cell>
          <cell r="T259">
            <v>-244.16000000000003</v>
          </cell>
          <cell r="U259">
            <v>-767.87200000000007</v>
          </cell>
          <cell r="V259">
            <v>-210.3</v>
          </cell>
          <cell r="W259">
            <v>-266</v>
          </cell>
          <cell r="X259">
            <v>-292.10000000000002</v>
          </cell>
          <cell r="Y259">
            <v>-284</v>
          </cell>
          <cell r="Z259">
            <v>-1052.4000000000001</v>
          </cell>
          <cell r="AE259">
            <v>-1163.7</v>
          </cell>
          <cell r="AJ259">
            <v>-1013</v>
          </cell>
          <cell r="AK259">
            <v>-1055.8045707234405</v>
          </cell>
          <cell r="AL259">
            <v>-1105.7840696874728</v>
          </cell>
          <cell r="AM259">
            <v>-1163.717656923704</v>
          </cell>
          <cell r="AN259">
            <v>-1223.5131931765311</v>
          </cell>
          <cell r="AO259">
            <v>-1278.5518377924141</v>
          </cell>
          <cell r="AP259">
            <v>-1357.1070178255586</v>
          </cell>
          <cell r="AQ259">
            <v>-1449.6756631870128</v>
          </cell>
        </row>
        <row r="260">
          <cell r="G260" t="str">
            <v xml:space="preserve">            c.   Services credit (incl. interest earnings)</v>
          </cell>
          <cell r="K260" t="str">
            <v>...</v>
          </cell>
          <cell r="L260" t="str">
            <v>...</v>
          </cell>
          <cell r="M260" t="str">
            <v>...</v>
          </cell>
          <cell r="N260" t="str">
            <v>...</v>
          </cell>
          <cell r="O260" t="str">
            <v>...</v>
          </cell>
          <cell r="P260">
            <v>122.80000000000001</v>
          </cell>
          <cell r="Q260">
            <v>22.143750000000001</v>
          </cell>
          <cell r="R260">
            <v>21.806124999999998</v>
          </cell>
          <cell r="S260">
            <v>28.233250000000002</v>
          </cell>
          <cell r="T260">
            <v>26.700749999999999</v>
          </cell>
          <cell r="U260">
            <v>98.883875000000003</v>
          </cell>
          <cell r="V260">
            <v>79.3</v>
          </cell>
          <cell r="W260">
            <v>85.3</v>
          </cell>
          <cell r="X260">
            <v>94</v>
          </cell>
          <cell r="Y260">
            <v>95.9</v>
          </cell>
          <cell r="Z260">
            <v>354.5</v>
          </cell>
          <cell r="AE260">
            <v>435.40000000000003</v>
          </cell>
          <cell r="AJ260">
            <v>467.98200013938322</v>
          </cell>
          <cell r="AK260">
            <v>511.34843349831368</v>
          </cell>
          <cell r="AL260">
            <v>547.99251552227634</v>
          </cell>
          <cell r="AM260">
            <v>578.47977077309815</v>
          </cell>
          <cell r="AN260">
            <v>607.6319190343213</v>
          </cell>
          <cell r="AO260">
            <v>678.1902954262215</v>
          </cell>
          <cell r="AP260">
            <v>732.34091686913621</v>
          </cell>
          <cell r="AQ260">
            <v>791.90007456219746</v>
          </cell>
        </row>
        <row r="261">
          <cell r="G261" t="str">
            <v xml:space="preserve">            d.   Services debit (excl. interest payments)</v>
          </cell>
          <cell r="K261" t="str">
            <v>...</v>
          </cell>
          <cell r="L261" t="str">
            <v>...</v>
          </cell>
          <cell r="M261" t="str">
            <v>...</v>
          </cell>
          <cell r="N261" t="str">
            <v>...</v>
          </cell>
          <cell r="O261" t="str">
            <v>...</v>
          </cell>
          <cell r="P261">
            <v>-109.08300000000001</v>
          </cell>
          <cell r="Q261">
            <v>-30.503499999999999</v>
          </cell>
          <cell r="R261">
            <v>-22.01</v>
          </cell>
          <cell r="S261">
            <v>-19.172499999999999</v>
          </cell>
          <cell r="T261">
            <v>-29.377499999999998</v>
          </cell>
          <cell r="U261">
            <v>-101.06349999999999</v>
          </cell>
          <cell r="V261">
            <v>-71.649999999999991</v>
          </cell>
          <cell r="W261">
            <v>-80.2</v>
          </cell>
          <cell r="X261">
            <v>-85.6</v>
          </cell>
          <cell r="Y261">
            <v>-87</v>
          </cell>
          <cell r="Z261">
            <v>-324.45</v>
          </cell>
          <cell r="AE261">
            <v>-306.95452999999998</v>
          </cell>
          <cell r="AJ261">
            <v>-284.03923072335209</v>
          </cell>
          <cell r="AK261">
            <v>-305.26871632367119</v>
          </cell>
          <cell r="AL261">
            <v>-327.41270481032768</v>
          </cell>
          <cell r="AM261">
            <v>-352.5261185927676</v>
          </cell>
          <cell r="AN261">
            <v>-380.19900983321611</v>
          </cell>
          <cell r="AO261">
            <v>-408.99325303919034</v>
          </cell>
          <cell r="AP261">
            <v>-444.04448225956617</v>
          </cell>
          <cell r="AQ261">
            <v>-483.14160205075643</v>
          </cell>
        </row>
        <row r="262">
          <cell r="K262" t="str">
            <v>...</v>
          </cell>
          <cell r="L262" t="str">
            <v>...</v>
          </cell>
          <cell r="M262" t="str">
            <v>...</v>
          </cell>
          <cell r="N262" t="str">
            <v>...</v>
          </cell>
          <cell r="O262" t="str">
            <v>...</v>
          </cell>
        </row>
        <row r="263">
          <cell r="G263" t="str">
            <v>II.   Transfers and Capital Account</v>
          </cell>
          <cell r="K263" t="str">
            <v>...</v>
          </cell>
          <cell r="L263" t="str">
            <v>...</v>
          </cell>
          <cell r="M263" t="str">
            <v>...</v>
          </cell>
          <cell r="N263" t="str">
            <v>...</v>
          </cell>
          <cell r="O263" t="str">
            <v>...</v>
          </cell>
          <cell r="P263">
            <v>436.21474467076922</v>
          </cell>
          <cell r="Q263">
            <v>83.766789914421537</v>
          </cell>
          <cell r="R263">
            <v>97.82619150533813</v>
          </cell>
          <cell r="S263">
            <v>64.00874351948346</v>
          </cell>
          <cell r="T263">
            <v>149.50473910236221</v>
          </cell>
          <cell r="U263">
            <v>395.10646404160536</v>
          </cell>
          <cell r="V263">
            <v>81.324944000000002</v>
          </cell>
          <cell r="W263">
            <v>136.03267199999999</v>
          </cell>
          <cell r="X263">
            <v>147.75595099999998</v>
          </cell>
          <cell r="Y263">
            <v>225.81160000000003</v>
          </cell>
          <cell r="Z263">
            <v>590.92516699999999</v>
          </cell>
          <cell r="AE263">
            <v>586.64153453999995</v>
          </cell>
          <cell r="AJ263">
            <v>407.76557199999996</v>
          </cell>
          <cell r="AK263">
            <v>424.25770687146496</v>
          </cell>
          <cell r="AL263">
            <v>523.30924669221395</v>
          </cell>
          <cell r="AM263">
            <v>514.66716343142991</v>
          </cell>
          <cell r="AN263">
            <v>474.25295868027803</v>
          </cell>
          <cell r="AO263">
            <v>449.89725498528645</v>
          </cell>
          <cell r="AP263">
            <v>455.71352911098705</v>
          </cell>
          <cell r="AQ263">
            <v>414.08037271298946</v>
          </cell>
        </row>
        <row r="264">
          <cell r="G264" t="str">
            <v xml:space="preserve">             a.  Private transfers</v>
          </cell>
          <cell r="K264" t="str">
            <v>...</v>
          </cell>
          <cell r="L264" t="str">
            <v>...</v>
          </cell>
          <cell r="M264" t="str">
            <v>...</v>
          </cell>
          <cell r="N264" t="str">
            <v>...</v>
          </cell>
          <cell r="O264" t="str">
            <v>...</v>
          </cell>
          <cell r="P264">
            <v>0</v>
          </cell>
          <cell r="Q264">
            <v>0</v>
          </cell>
          <cell r="R264">
            <v>0</v>
          </cell>
          <cell r="S264">
            <v>0</v>
          </cell>
          <cell r="T264">
            <v>0</v>
          </cell>
          <cell r="U264">
            <v>0</v>
          </cell>
          <cell r="V264">
            <v>25.4</v>
          </cell>
          <cell r="W264">
            <v>23.4</v>
          </cell>
          <cell r="X264">
            <v>27.6</v>
          </cell>
          <cell r="Y264">
            <v>26.8</v>
          </cell>
          <cell r="Z264">
            <v>103.2</v>
          </cell>
          <cell r="AE264">
            <v>137.30000000000001</v>
          </cell>
          <cell r="AJ264">
            <v>113.82169999999999</v>
          </cell>
          <cell r="AK264">
            <v>120.76482369999998</v>
          </cell>
          <cell r="AL264">
            <v>127.88994829829997</v>
          </cell>
          <cell r="AM264">
            <v>136.84224467918096</v>
          </cell>
          <cell r="AN264">
            <v>145.73699058332772</v>
          </cell>
          <cell r="AO264">
            <v>155.0641579806607</v>
          </cell>
          <cell r="AP264">
            <v>159.13319993344231</v>
          </cell>
          <cell r="AQ264">
            <v>169.15859152924918</v>
          </cell>
        </row>
        <row r="265">
          <cell r="G265" t="str">
            <v xml:space="preserve">             b.  Official transfers</v>
          </cell>
          <cell r="K265" t="str">
            <v>...</v>
          </cell>
          <cell r="L265" t="str">
            <v>...</v>
          </cell>
          <cell r="M265" t="str">
            <v>...</v>
          </cell>
          <cell r="N265" t="str">
            <v>...</v>
          </cell>
          <cell r="O265" t="str">
            <v>...</v>
          </cell>
          <cell r="P265">
            <v>189.2</v>
          </cell>
          <cell r="Q265">
            <v>34.116</v>
          </cell>
          <cell r="R265">
            <v>41.26</v>
          </cell>
          <cell r="S265">
            <v>19.5</v>
          </cell>
          <cell r="T265">
            <v>45.6</v>
          </cell>
          <cell r="U265">
            <v>140.476</v>
          </cell>
          <cell r="V265">
            <v>19</v>
          </cell>
          <cell r="W265">
            <v>26.4</v>
          </cell>
          <cell r="X265">
            <v>18.199999999999996</v>
          </cell>
          <cell r="Y265">
            <v>29.599999999999998</v>
          </cell>
          <cell r="Z265">
            <v>93.2</v>
          </cell>
          <cell r="AE265">
            <v>73.400000000000006</v>
          </cell>
          <cell r="AJ265">
            <v>68.36</v>
          </cell>
          <cell r="AK265">
            <v>13.69</v>
          </cell>
          <cell r="AL265">
            <v>35.155000000000001</v>
          </cell>
          <cell r="AM265">
            <v>9.0809999999999995</v>
          </cell>
          <cell r="AN265">
            <v>9.1709999999999994</v>
          </cell>
          <cell r="AO265">
            <v>9.2609999999999992</v>
          </cell>
          <cell r="AP265">
            <v>0</v>
          </cell>
          <cell r="AQ265">
            <v>0</v>
          </cell>
        </row>
        <row r="266">
          <cell r="G266" t="str">
            <v xml:space="preserve">             c.  Official disbursements</v>
          </cell>
          <cell r="K266" t="str">
            <v>...</v>
          </cell>
          <cell r="L266" t="str">
            <v>...</v>
          </cell>
          <cell r="M266" t="str">
            <v>...</v>
          </cell>
          <cell r="N266" t="str">
            <v>...</v>
          </cell>
          <cell r="O266" t="str">
            <v>...</v>
          </cell>
          <cell r="P266">
            <v>162.28397544000001</v>
          </cell>
          <cell r="Q266">
            <v>53.125155999999997</v>
          </cell>
          <cell r="R266">
            <v>38.414099871871997</v>
          </cell>
          <cell r="S266">
            <v>17.685101787200001</v>
          </cell>
          <cell r="T266">
            <v>83.578558000000001</v>
          </cell>
          <cell r="U266">
            <v>192.802915659072</v>
          </cell>
          <cell r="V266">
            <v>6.4169440000000009</v>
          </cell>
          <cell r="W266">
            <v>43.872672000000001</v>
          </cell>
          <cell r="X266">
            <v>21.235951000000004</v>
          </cell>
          <cell r="Y266">
            <v>108.2996</v>
          </cell>
          <cell r="Z266">
            <v>179.82516700000002</v>
          </cell>
          <cell r="AE266">
            <v>158.04153453999999</v>
          </cell>
          <cell r="AJ266">
            <v>131.252072</v>
          </cell>
          <cell r="AK266">
            <v>198.558479675</v>
          </cell>
          <cell r="AL266">
            <v>249.69479030000002</v>
          </cell>
          <cell r="AM266">
            <v>235.02196550000002</v>
          </cell>
          <cell r="AN266">
            <v>177.825623525</v>
          </cell>
          <cell r="AO266">
            <v>134.49207200000001</v>
          </cell>
          <cell r="AP266">
            <v>134.67307199999999</v>
          </cell>
          <cell r="AQ266">
            <v>118.573072</v>
          </cell>
        </row>
        <row r="267">
          <cell r="G267" t="str">
            <v xml:space="preserve">                      Multilateral</v>
          </cell>
          <cell r="K267" t="str">
            <v>...</v>
          </cell>
          <cell r="L267" t="str">
            <v>...</v>
          </cell>
          <cell r="M267" t="str">
            <v>...</v>
          </cell>
          <cell r="N267" t="str">
            <v>...</v>
          </cell>
          <cell r="O267" t="str">
            <v>...</v>
          </cell>
          <cell r="P267">
            <v>159.44576094000001</v>
          </cell>
          <cell r="Q267">
            <v>48.772835999999998</v>
          </cell>
          <cell r="R267">
            <v>33.760185</v>
          </cell>
          <cell r="S267">
            <v>11.001915</v>
          </cell>
          <cell r="T267">
            <v>74.975081000000003</v>
          </cell>
          <cell r="U267">
            <v>168.510017</v>
          </cell>
          <cell r="V267">
            <v>4.8051240000000002</v>
          </cell>
          <cell r="W267">
            <v>42.761071999999999</v>
          </cell>
          <cell r="X267">
            <v>17.178611000000004</v>
          </cell>
          <cell r="Y267">
            <v>86.076400000000007</v>
          </cell>
          <cell r="Z267">
            <v>150.82120700000002</v>
          </cell>
          <cell r="AE267">
            <v>128.604691</v>
          </cell>
          <cell r="AJ267">
            <v>124.50399999999999</v>
          </cell>
          <cell r="AK267">
            <v>137.14040767500001</v>
          </cell>
          <cell r="AL267">
            <v>196.27671830000003</v>
          </cell>
          <cell r="AM267">
            <v>155.52989350000001</v>
          </cell>
          <cell r="AN267">
            <v>98.423551524999993</v>
          </cell>
          <cell r="AO267">
            <v>55.18</v>
          </cell>
          <cell r="AP267">
            <v>46.1</v>
          </cell>
          <cell r="AQ267">
            <v>30</v>
          </cell>
        </row>
        <row r="268">
          <cell r="G268" t="str">
            <v xml:space="preserve">                           IMF</v>
          </cell>
          <cell r="K268" t="str">
            <v>...</v>
          </cell>
          <cell r="L268" t="str">
            <v>...</v>
          </cell>
          <cell r="M268" t="str">
            <v>...</v>
          </cell>
          <cell r="N268" t="str">
            <v>...</v>
          </cell>
          <cell r="O268" t="str">
            <v>...</v>
          </cell>
          <cell r="P268">
            <v>72.877049999999997</v>
          </cell>
          <cell r="Q268">
            <v>40.986750000000001</v>
          </cell>
          <cell r="R268">
            <v>0</v>
          </cell>
          <cell r="S268">
            <v>0</v>
          </cell>
          <cell r="T268">
            <v>39.488250000000001</v>
          </cell>
          <cell r="U268">
            <v>80.474999999999994</v>
          </cell>
          <cell r="V268">
            <v>0</v>
          </cell>
          <cell r="W268">
            <v>38.350499999999997</v>
          </cell>
          <cell r="X268">
            <v>0</v>
          </cell>
          <cell r="Y268">
            <v>37.906500000000001</v>
          </cell>
          <cell r="Z268">
            <v>76.257000000000005</v>
          </cell>
          <cell r="AE268">
            <v>37.21275</v>
          </cell>
          <cell r="AJ268">
            <v>45.287999999999997</v>
          </cell>
          <cell r="AK268">
            <v>12.184407675000001</v>
          </cell>
          <cell r="AL268">
            <v>48.881718300000003</v>
          </cell>
          <cell r="AM268">
            <v>49.169893500000001</v>
          </cell>
          <cell r="AN268">
            <v>37.093551525000002</v>
          </cell>
          <cell r="AO268">
            <v>0</v>
          </cell>
          <cell r="AP268">
            <v>0</v>
          </cell>
          <cell r="AQ268">
            <v>0</v>
          </cell>
        </row>
        <row r="269">
          <cell r="G269" t="str">
            <v xml:space="preserve">                          World Bank</v>
          </cell>
          <cell r="K269" t="str">
            <v>...</v>
          </cell>
          <cell r="L269" t="str">
            <v>...</v>
          </cell>
          <cell r="M269" t="str">
            <v>...</v>
          </cell>
          <cell r="N269" t="str">
            <v>...</v>
          </cell>
          <cell r="O269" t="str">
            <v>...</v>
          </cell>
          <cell r="P269">
            <v>84.99</v>
          </cell>
          <cell r="Q269">
            <v>4.01</v>
          </cell>
          <cell r="R269">
            <v>33.65</v>
          </cell>
          <cell r="S269">
            <v>4.25</v>
          </cell>
          <cell r="T269">
            <v>34.870000000000005</v>
          </cell>
          <cell r="U269">
            <v>76.78</v>
          </cell>
          <cell r="V269">
            <v>4.33</v>
          </cell>
          <cell r="W269">
            <v>2.61</v>
          </cell>
          <cell r="X269">
            <v>12.760000000000002</v>
          </cell>
          <cell r="Y269">
            <v>44.510000000000005</v>
          </cell>
          <cell r="Z269">
            <v>64.210000000000008</v>
          </cell>
          <cell r="AE269">
            <v>73.55</v>
          </cell>
          <cell r="AJ269">
            <v>58.316000000000003</v>
          </cell>
          <cell r="AK269">
            <v>74.066000000000003</v>
          </cell>
          <cell r="AL269">
            <v>98.094999999999999</v>
          </cell>
          <cell r="AM269">
            <v>84.61</v>
          </cell>
          <cell r="AN269">
            <v>61.33</v>
          </cell>
          <cell r="AO269">
            <v>55.18</v>
          </cell>
          <cell r="AP269">
            <v>46.1</v>
          </cell>
          <cell r="AQ269">
            <v>30</v>
          </cell>
        </row>
        <row r="270">
          <cell r="G270" t="str">
            <v xml:space="preserve">                           EBRD</v>
          </cell>
          <cell r="K270" t="str">
            <v>...</v>
          </cell>
          <cell r="L270" t="str">
            <v>...</v>
          </cell>
          <cell r="M270" t="str">
            <v>...</v>
          </cell>
          <cell r="N270" t="str">
            <v>...</v>
          </cell>
          <cell r="O270" t="str">
            <v>...</v>
          </cell>
          <cell r="P270">
            <v>1.5787109399999999</v>
          </cell>
          <cell r="Q270">
            <v>3.7760860000000003</v>
          </cell>
          <cell r="R270">
            <v>0.11018500000000001</v>
          </cell>
          <cell r="S270">
            <v>6.7519150000000003</v>
          </cell>
          <cell r="T270">
            <v>0.61683100000000002</v>
          </cell>
          <cell r="U270">
            <v>11.255017000000002</v>
          </cell>
          <cell r="V270">
            <v>0.47512399999999999</v>
          </cell>
          <cell r="W270">
            <v>1.8005720000000001</v>
          </cell>
          <cell r="X270">
            <v>4.4186110000000003</v>
          </cell>
          <cell r="Y270">
            <v>3.6598999999999999</v>
          </cell>
          <cell r="Z270">
            <v>10.354207000000001</v>
          </cell>
          <cell r="AE270">
            <v>16.731765000000003</v>
          </cell>
          <cell r="AJ270">
            <v>19.8</v>
          </cell>
          <cell r="AK270">
            <v>49.89</v>
          </cell>
          <cell r="AL270">
            <v>49.300000000000004</v>
          </cell>
          <cell r="AM270">
            <v>21.75</v>
          </cell>
          <cell r="AN270">
            <v>0</v>
          </cell>
          <cell r="AO270">
            <v>0</v>
          </cell>
          <cell r="AP270">
            <v>0</v>
          </cell>
          <cell r="AQ270">
            <v>0</v>
          </cell>
        </row>
        <row r="271">
          <cell r="G271" t="str">
            <v xml:space="preserve">                           EU</v>
          </cell>
          <cell r="K271" t="str">
            <v>...</v>
          </cell>
          <cell r="L271" t="str">
            <v>...</v>
          </cell>
          <cell r="M271" t="str">
            <v>...</v>
          </cell>
          <cell r="N271" t="str">
            <v>...</v>
          </cell>
          <cell r="O271" t="str">
            <v>...</v>
          </cell>
          <cell r="P271" t="str">
            <v>--</v>
          </cell>
          <cell r="Q271" t="str">
            <v>--</v>
          </cell>
          <cell r="R271" t="str">
            <v>--</v>
          </cell>
          <cell r="S271" t="str">
            <v>--</v>
          </cell>
          <cell r="T271" t="str">
            <v>--</v>
          </cell>
          <cell r="U271" t="str">
            <v>--</v>
          </cell>
          <cell r="V271" t="str">
            <v>--</v>
          </cell>
          <cell r="W271" t="str">
            <v>--</v>
          </cell>
          <cell r="X271" t="str">
            <v>--</v>
          </cell>
          <cell r="Y271" t="str">
            <v>--</v>
          </cell>
          <cell r="Z271" t="str">
            <v>--</v>
          </cell>
          <cell r="AE271" t="str">
            <v>--</v>
          </cell>
          <cell r="AJ271" t="str">
            <v>--</v>
          </cell>
          <cell r="AK271">
            <v>0</v>
          </cell>
          <cell r="AL271" t="str">
            <v>--</v>
          </cell>
          <cell r="AM271" t="str">
            <v>--</v>
          </cell>
          <cell r="AN271" t="str">
            <v>--</v>
          </cell>
          <cell r="AO271" t="str">
            <v>--</v>
          </cell>
          <cell r="AP271" t="str">
            <v>--</v>
          </cell>
          <cell r="AQ271" t="str">
            <v>--</v>
          </cell>
        </row>
        <row r="272">
          <cell r="G272" t="str">
            <v xml:space="preserve">                           Other</v>
          </cell>
          <cell r="K272" t="str">
            <v>...</v>
          </cell>
          <cell r="L272" t="str">
            <v>...</v>
          </cell>
          <cell r="M272" t="str">
            <v>...</v>
          </cell>
          <cell r="N272" t="str">
            <v>...</v>
          </cell>
          <cell r="O272" t="str">
            <v>...</v>
          </cell>
          <cell r="P272">
            <v>0</v>
          </cell>
          <cell r="Q272">
            <v>0</v>
          </cell>
          <cell r="R272">
            <v>0</v>
          </cell>
          <cell r="S272">
            <v>0</v>
          </cell>
          <cell r="T272">
            <v>0</v>
          </cell>
          <cell r="U272">
            <v>0</v>
          </cell>
          <cell r="V272">
            <v>0</v>
          </cell>
          <cell r="W272">
            <v>0</v>
          </cell>
          <cell r="X272">
            <v>0</v>
          </cell>
          <cell r="Y272">
            <v>0</v>
          </cell>
          <cell r="Z272">
            <v>0</v>
          </cell>
          <cell r="AE272">
            <v>1.1101760000000001</v>
          </cell>
          <cell r="AJ272">
            <v>1.1000000000000001</v>
          </cell>
          <cell r="AK272">
            <v>1</v>
          </cell>
          <cell r="AL272">
            <v>0</v>
          </cell>
          <cell r="AM272">
            <v>0</v>
          </cell>
          <cell r="AN272">
            <v>0</v>
          </cell>
          <cell r="AO272">
            <v>0</v>
          </cell>
          <cell r="AP272">
            <v>0</v>
          </cell>
          <cell r="AQ272">
            <v>0</v>
          </cell>
        </row>
        <row r="273">
          <cell r="G273" t="str">
            <v xml:space="preserve">                      Bilateral</v>
          </cell>
          <cell r="K273" t="str">
            <v>...</v>
          </cell>
          <cell r="L273" t="str">
            <v>...</v>
          </cell>
          <cell r="M273" t="str">
            <v>...</v>
          </cell>
          <cell r="N273" t="str">
            <v>...</v>
          </cell>
          <cell r="O273" t="str">
            <v>...</v>
          </cell>
          <cell r="P273">
            <v>2.8382145000000003</v>
          </cell>
          <cell r="Q273">
            <v>4.3523199999999997</v>
          </cell>
          <cell r="R273">
            <v>4.6539148718719998</v>
          </cell>
          <cell r="S273">
            <v>6.6831867872000004</v>
          </cell>
          <cell r="T273">
            <v>8.603476999999998</v>
          </cell>
          <cell r="U273">
            <v>24.292898659071998</v>
          </cell>
          <cell r="V273">
            <v>1.6118200000000003</v>
          </cell>
          <cell r="W273">
            <v>1.1115999999999999</v>
          </cell>
          <cell r="X273">
            <v>4.0573399999999991</v>
          </cell>
          <cell r="Y273">
            <v>22.223199999999999</v>
          </cell>
          <cell r="Z273">
            <v>29.003959999999999</v>
          </cell>
          <cell r="AE273">
            <v>29.436843539999998</v>
          </cell>
          <cell r="AJ273">
            <v>6.7480720000000005</v>
          </cell>
          <cell r="AK273">
            <v>61.418071999999995</v>
          </cell>
          <cell r="AL273">
            <v>53.418071999999995</v>
          </cell>
          <cell r="AM273">
            <v>79.492071999999993</v>
          </cell>
          <cell r="AN273">
            <v>79.402072000000004</v>
          </cell>
          <cell r="AO273">
            <v>79.312072000000001</v>
          </cell>
          <cell r="AP273">
            <v>88.573071999999996</v>
          </cell>
          <cell r="AQ273">
            <v>88.573071999999996</v>
          </cell>
        </row>
        <row r="274">
          <cell r="G274" t="str">
            <v xml:space="preserve">                           Identified</v>
          </cell>
          <cell r="K274" t="str">
            <v>...</v>
          </cell>
          <cell r="L274" t="str">
            <v>...</v>
          </cell>
          <cell r="M274" t="str">
            <v>...</v>
          </cell>
          <cell r="N274" t="str">
            <v>...</v>
          </cell>
          <cell r="O274" t="str">
            <v>...</v>
          </cell>
          <cell r="P274">
            <v>2.8382145000000003</v>
          </cell>
          <cell r="Q274">
            <v>4.3523199999999997</v>
          </cell>
          <cell r="R274">
            <v>4.6539148718719998</v>
          </cell>
          <cell r="S274">
            <v>6.6831867872000004</v>
          </cell>
          <cell r="T274">
            <v>8.603476999999998</v>
          </cell>
          <cell r="U274">
            <v>24.292898659071998</v>
          </cell>
          <cell r="V274">
            <v>1.6118200000000003</v>
          </cell>
          <cell r="W274">
            <v>1.1115999999999999</v>
          </cell>
          <cell r="X274">
            <v>4.0573399999999991</v>
          </cell>
          <cell r="Y274">
            <v>22.223199999999999</v>
          </cell>
          <cell r="Z274">
            <v>29.003959999999999</v>
          </cell>
          <cell r="AE274">
            <v>29.436843539999998</v>
          </cell>
          <cell r="AJ274">
            <v>6.7480720000000005</v>
          </cell>
          <cell r="AK274">
            <v>61.418071999999995</v>
          </cell>
          <cell r="AL274">
            <v>53.418071999999995</v>
          </cell>
          <cell r="AM274">
            <v>79.492071999999993</v>
          </cell>
          <cell r="AN274">
            <v>79.402072000000004</v>
          </cell>
          <cell r="AO274">
            <v>79.312072000000001</v>
          </cell>
          <cell r="AP274">
            <v>88.573071999999996</v>
          </cell>
          <cell r="AQ274">
            <v>88.573071999999996</v>
          </cell>
        </row>
        <row r="275">
          <cell r="G275" t="str">
            <v xml:space="preserve">               d.  Commercial credit</v>
          </cell>
          <cell r="K275" t="str">
            <v>...</v>
          </cell>
          <cell r="L275" t="str">
            <v>...</v>
          </cell>
          <cell r="M275" t="str">
            <v>...</v>
          </cell>
          <cell r="N275" t="str">
            <v>...</v>
          </cell>
          <cell r="O275" t="str">
            <v>...</v>
          </cell>
          <cell r="P275">
            <v>0</v>
          </cell>
          <cell r="Q275">
            <v>0</v>
          </cell>
          <cell r="R275">
            <v>0</v>
          </cell>
          <cell r="S275">
            <v>0</v>
          </cell>
          <cell r="T275">
            <v>0</v>
          </cell>
          <cell r="U275">
            <v>0</v>
          </cell>
          <cell r="V275">
            <v>0</v>
          </cell>
          <cell r="W275">
            <v>0</v>
          </cell>
          <cell r="X275">
            <v>0</v>
          </cell>
          <cell r="Y275">
            <v>0</v>
          </cell>
          <cell r="Z275">
            <v>0</v>
          </cell>
          <cell r="AE275">
            <v>0</v>
          </cell>
          <cell r="AJ275">
            <v>16.8</v>
          </cell>
          <cell r="AK275">
            <v>0</v>
          </cell>
          <cell r="AL275">
            <v>0</v>
          </cell>
          <cell r="AM275">
            <v>0</v>
          </cell>
          <cell r="AN275">
            <v>0</v>
          </cell>
          <cell r="AO275">
            <v>0</v>
          </cell>
          <cell r="AP275">
            <v>0</v>
          </cell>
          <cell r="AQ275">
            <v>0</v>
          </cell>
        </row>
        <row r="276">
          <cell r="G276" t="str">
            <v xml:space="preserve">               e.  FDI</v>
          </cell>
          <cell r="K276" t="str">
            <v>...</v>
          </cell>
          <cell r="L276" t="str">
            <v>...</v>
          </cell>
          <cell r="M276" t="str">
            <v>...</v>
          </cell>
          <cell r="N276" t="str">
            <v>...</v>
          </cell>
          <cell r="O276" t="str">
            <v>...</v>
          </cell>
          <cell r="P276">
            <v>6.3</v>
          </cell>
          <cell r="Q276">
            <v>4.9249999999999998</v>
          </cell>
          <cell r="R276">
            <v>4.9249999999999998</v>
          </cell>
          <cell r="S276">
            <v>14.774999999999999</v>
          </cell>
          <cell r="T276">
            <v>29.774999999999999</v>
          </cell>
          <cell r="U276">
            <v>54.4</v>
          </cell>
          <cell r="V276">
            <v>37.808</v>
          </cell>
          <cell r="W276">
            <v>47.26</v>
          </cell>
          <cell r="X276">
            <v>94.52</v>
          </cell>
          <cell r="Y276">
            <v>56.712000000000003</v>
          </cell>
          <cell r="Z276">
            <v>236.3</v>
          </cell>
          <cell r="AE276">
            <v>220.99999999999997</v>
          </cell>
          <cell r="AJ276">
            <v>61.531799999999997</v>
          </cell>
          <cell r="AK276">
            <v>78.645041321763998</v>
          </cell>
          <cell r="AL276">
            <v>99.150537697360093</v>
          </cell>
          <cell r="AM276">
            <v>123.56394400475587</v>
          </cell>
          <cell r="AN276">
            <v>132.70371110264509</v>
          </cell>
          <cell r="AO276">
            <v>143.73206145163863</v>
          </cell>
          <cell r="AP276">
            <v>156.0487337229512</v>
          </cell>
          <cell r="AQ276">
            <v>169.09440786218991</v>
          </cell>
        </row>
        <row r="277">
          <cell r="G277" t="str">
            <v xml:space="preserve">                            Pipeline</v>
          </cell>
          <cell r="K277" t="str">
            <v>...</v>
          </cell>
          <cell r="L277" t="str">
            <v>...</v>
          </cell>
          <cell r="M277" t="str">
            <v>...</v>
          </cell>
          <cell r="N277" t="str">
            <v>...</v>
          </cell>
          <cell r="O277" t="str">
            <v>...</v>
          </cell>
          <cell r="P277">
            <v>0</v>
          </cell>
          <cell r="Q277">
            <v>0</v>
          </cell>
          <cell r="R277">
            <v>0</v>
          </cell>
          <cell r="S277">
            <v>0</v>
          </cell>
          <cell r="T277">
            <v>15</v>
          </cell>
          <cell r="U277">
            <v>15</v>
          </cell>
          <cell r="V277">
            <v>4.5</v>
          </cell>
          <cell r="W277">
            <v>4.5</v>
          </cell>
          <cell r="X277">
            <v>28</v>
          </cell>
          <cell r="Y277">
            <v>28</v>
          </cell>
          <cell r="Z277">
            <v>65</v>
          </cell>
          <cell r="AE277">
            <v>174</v>
          </cell>
          <cell r="AJ277">
            <v>0</v>
          </cell>
          <cell r="AK277">
            <v>0</v>
          </cell>
          <cell r="AL277">
            <v>0</v>
          </cell>
          <cell r="AM277">
            <v>0</v>
          </cell>
          <cell r="AN277">
            <v>0</v>
          </cell>
          <cell r="AO277">
            <v>0</v>
          </cell>
          <cell r="AP277">
            <v>0</v>
          </cell>
          <cell r="AQ277">
            <v>0</v>
          </cell>
        </row>
        <row r="278">
          <cell r="G278" t="str">
            <v xml:space="preserve">                            Other</v>
          </cell>
          <cell r="K278" t="str">
            <v>...</v>
          </cell>
          <cell r="L278" t="str">
            <v>...</v>
          </cell>
          <cell r="M278" t="str">
            <v>...</v>
          </cell>
          <cell r="N278" t="str">
            <v>...</v>
          </cell>
          <cell r="O278" t="str">
            <v>...</v>
          </cell>
          <cell r="P278">
            <v>6.3</v>
          </cell>
          <cell r="Q278">
            <v>4.9249999999999998</v>
          </cell>
          <cell r="R278">
            <v>4.9249999999999998</v>
          </cell>
          <cell r="S278">
            <v>14.774999999999999</v>
          </cell>
          <cell r="T278">
            <v>14.774999999999999</v>
          </cell>
          <cell r="U278">
            <v>39.4</v>
          </cell>
          <cell r="V278">
            <v>33.308</v>
          </cell>
          <cell r="W278">
            <v>42.76</v>
          </cell>
          <cell r="X278">
            <v>66.52</v>
          </cell>
          <cell r="Y278">
            <v>28.712000000000003</v>
          </cell>
          <cell r="Z278">
            <v>171.3</v>
          </cell>
          <cell r="AE278">
            <v>46.999999999999979</v>
          </cell>
          <cell r="AJ278">
            <v>61.531799999999997</v>
          </cell>
          <cell r="AK278">
            <v>78.645041321763998</v>
          </cell>
          <cell r="AL278">
            <v>99.150537697360093</v>
          </cell>
          <cell r="AM278">
            <v>123.56394400475587</v>
          </cell>
          <cell r="AN278">
            <v>132.70371110264509</v>
          </cell>
          <cell r="AO278">
            <v>143.73206145163863</v>
          </cell>
          <cell r="AP278">
            <v>156.0487337229512</v>
          </cell>
          <cell r="AQ278">
            <v>169.09440786218991</v>
          </cell>
        </row>
        <row r="279">
          <cell r="G279" t="str">
            <v xml:space="preserve">               f.  Other net capital (excluding amortization)</v>
          </cell>
          <cell r="K279" t="str">
            <v>...</v>
          </cell>
          <cell r="L279" t="str">
            <v>...</v>
          </cell>
          <cell r="M279" t="str">
            <v>...</v>
          </cell>
          <cell r="N279" t="str">
            <v>...</v>
          </cell>
          <cell r="O279" t="str">
            <v>...</v>
          </cell>
          <cell r="P279">
            <v>78.430769230769229</v>
          </cell>
          <cell r="Q279">
            <v>-8.3993660855784444</v>
          </cell>
          <cell r="R279">
            <v>13.227091633466138</v>
          </cell>
          <cell r="S279">
            <v>12.048641732283464</v>
          </cell>
          <cell r="T279">
            <v>-9.4488188976377963</v>
          </cell>
          <cell r="U279">
            <v>7.427548382533363</v>
          </cell>
          <cell r="V279">
            <v>-7.3000000000000007</v>
          </cell>
          <cell r="W279">
            <v>-4.8999999999999995</v>
          </cell>
          <cell r="X279">
            <v>-13.8</v>
          </cell>
          <cell r="Y279">
            <v>4.4000000000000004</v>
          </cell>
          <cell r="Z279">
            <v>-21.6</v>
          </cell>
          <cell r="AE279">
            <v>-3.0999999999999979</v>
          </cell>
          <cell r="AJ279">
            <v>16</v>
          </cell>
          <cell r="AK279">
            <v>12.599362174701024</v>
          </cell>
          <cell r="AL279">
            <v>11.418970396553835</v>
          </cell>
          <cell r="AM279">
            <v>10.158009247493023</v>
          </cell>
          <cell r="AN279">
            <v>8.8156334693051814</v>
          </cell>
          <cell r="AO279">
            <v>7.3479635529870961</v>
          </cell>
          <cell r="AP279">
            <v>5.8585234545935769</v>
          </cell>
          <cell r="AQ279">
            <v>-42.745698678449628</v>
          </cell>
        </row>
        <row r="280">
          <cell r="G280" t="str">
            <v xml:space="preserve">               g.  Gap financing</v>
          </cell>
          <cell r="K280" t="str">
            <v>...</v>
          </cell>
          <cell r="L280" t="str">
            <v>...</v>
          </cell>
          <cell r="M280" t="str">
            <v>...</v>
          </cell>
          <cell r="N280" t="str">
            <v>...</v>
          </cell>
          <cell r="O280" t="str">
            <v>...</v>
          </cell>
          <cell r="AE280">
            <v>0</v>
          </cell>
          <cell r="AJ280">
            <v>0</v>
          </cell>
          <cell r="AK280">
            <v>0</v>
          </cell>
          <cell r="AL280">
            <v>0</v>
          </cell>
          <cell r="AM280">
            <v>0</v>
          </cell>
          <cell r="AN280">
            <v>0</v>
          </cell>
          <cell r="AO280">
            <v>0</v>
          </cell>
          <cell r="AP280">
            <v>0</v>
          </cell>
          <cell r="AQ280">
            <v>0</v>
          </cell>
        </row>
        <row r="282">
          <cell r="G282" t="str">
            <v>III.    Change in arrears</v>
          </cell>
          <cell r="K282" t="str">
            <v>...</v>
          </cell>
          <cell r="L282" t="str">
            <v>...</v>
          </cell>
          <cell r="M282" t="str">
            <v>...</v>
          </cell>
          <cell r="N282" t="str">
            <v>...</v>
          </cell>
          <cell r="O282" t="str">
            <v>...</v>
          </cell>
          <cell r="P282">
            <v>28.4</v>
          </cell>
          <cell r="Q282">
            <v>0</v>
          </cell>
          <cell r="R282">
            <v>0</v>
          </cell>
          <cell r="S282">
            <v>-15</v>
          </cell>
          <cell r="T282">
            <v>-1</v>
          </cell>
          <cell r="U282">
            <v>-10</v>
          </cell>
          <cell r="V282">
            <v>-2</v>
          </cell>
          <cell r="W282" t="str">
            <v>--</v>
          </cell>
          <cell r="X282" t="str">
            <v>--</v>
          </cell>
          <cell r="Y282">
            <v>-4</v>
          </cell>
          <cell r="Z282">
            <v>-6</v>
          </cell>
          <cell r="AE282">
            <v>2.4201666279999996</v>
          </cell>
          <cell r="AJ282">
            <v>-0.20000000000000284</v>
          </cell>
          <cell r="AK282">
            <v>0</v>
          </cell>
          <cell r="AL282">
            <v>0</v>
          </cell>
          <cell r="AM282">
            <v>0</v>
          </cell>
          <cell r="AN282">
            <v>0</v>
          </cell>
          <cell r="AO282">
            <v>0</v>
          </cell>
          <cell r="AP282">
            <v>0</v>
          </cell>
          <cell r="AQ282">
            <v>0</v>
          </cell>
        </row>
        <row r="283">
          <cell r="K283" t="str">
            <v>...</v>
          </cell>
          <cell r="L283" t="str">
            <v>...</v>
          </cell>
          <cell r="M283" t="str">
            <v>...</v>
          </cell>
          <cell r="N283" t="str">
            <v>...</v>
          </cell>
          <cell r="O283" t="str">
            <v>...</v>
          </cell>
        </row>
        <row r="284">
          <cell r="G284" t="str">
            <v>IV.    Increase in Gross International Reserves (-)</v>
          </cell>
          <cell r="K284" t="str">
            <v>...</v>
          </cell>
          <cell r="L284" t="str">
            <v>...</v>
          </cell>
          <cell r="M284" t="str">
            <v>...</v>
          </cell>
          <cell r="N284" t="str">
            <v>...</v>
          </cell>
          <cell r="O284" t="str">
            <v>...</v>
          </cell>
          <cell r="P284">
            <v>-115.29999999999998</v>
          </cell>
          <cell r="Q284">
            <v>-0.40000000000000568</v>
          </cell>
          <cell r="R284">
            <v>-7.7000000000000171</v>
          </cell>
          <cell r="S284">
            <v>37.800000000000011</v>
          </cell>
          <cell r="T284">
            <v>-31</v>
          </cell>
          <cell r="U284">
            <v>-1.3000000000000114</v>
          </cell>
          <cell r="V284">
            <v>50.599999999999994</v>
          </cell>
          <cell r="W284">
            <v>7.3000000000000114</v>
          </cell>
          <cell r="X284">
            <v>-1.1000000000000085</v>
          </cell>
          <cell r="Y284">
            <v>-72.100000000000009</v>
          </cell>
          <cell r="Z284">
            <v>-15.300000000000011</v>
          </cell>
          <cell r="AE284">
            <v>54.900000000000006</v>
          </cell>
          <cell r="AJ284">
            <v>-14</v>
          </cell>
          <cell r="AK284">
            <v>27.839215982961392</v>
          </cell>
          <cell r="AL284">
            <v>-97.098353258987331</v>
          </cell>
          <cell r="AM284">
            <v>-79.418501364737324</v>
          </cell>
          <cell r="AN284">
            <v>-30.75617755730633</v>
          </cell>
          <cell r="AO284">
            <v>4.0852529118658936</v>
          </cell>
          <cell r="AP284">
            <v>-52.83597707197822</v>
          </cell>
          <cell r="AQ284">
            <v>-60.837462894840314</v>
          </cell>
        </row>
        <row r="286">
          <cell r="G286" t="str">
            <v>V.   Errors and omissions</v>
          </cell>
          <cell r="P286">
            <v>6.33570158658857</v>
          </cell>
          <cell r="Q286">
            <v>8.9404481329672549</v>
          </cell>
          <cell r="R286">
            <v>12.856367918847674</v>
          </cell>
          <cell r="S286">
            <v>-1.9957165882887651</v>
          </cell>
          <cell r="T286">
            <v>-4.2919330071884119</v>
          </cell>
          <cell r="U286">
            <v>15.560296624247599</v>
          </cell>
          <cell r="V286">
            <v>-15.839271003318327</v>
          </cell>
          <cell r="W286">
            <v>3.4777072846666712</v>
          </cell>
          <cell r="X286">
            <v>33.06157406102669</v>
          </cell>
          <cell r="Y286">
            <v>-12.622569488393367</v>
          </cell>
          <cell r="Z286">
            <v>8.0774408539817273</v>
          </cell>
          <cell r="AE286">
            <v>4.4607765270542927</v>
          </cell>
          <cell r="AJ286">
            <v>69.214332127077256</v>
          </cell>
          <cell r="AK286" t="str">
            <v>--</v>
          </cell>
          <cell r="AL286" t="str">
            <v>--</v>
          </cell>
          <cell r="AM286" t="str">
            <v>--</v>
          </cell>
          <cell r="AN286" t="str">
            <v>--</v>
          </cell>
          <cell r="AO286" t="str">
            <v>--</v>
          </cell>
          <cell r="AP286" t="str">
            <v>--</v>
          </cell>
          <cell r="AQ286" t="str">
            <v>--</v>
          </cell>
        </row>
        <row r="287">
          <cell r="K287" t="str">
            <v>...</v>
          </cell>
          <cell r="L287" t="str">
            <v>...</v>
          </cell>
          <cell r="M287" t="str">
            <v>...</v>
          </cell>
          <cell r="N287" t="str">
            <v>...</v>
          </cell>
          <cell r="O287" t="str">
            <v>...</v>
          </cell>
        </row>
        <row r="288">
          <cell r="G288" t="str">
            <v>VI.  Payments Capacity = I + II + III + IV +V</v>
          </cell>
          <cell r="K288" t="str">
            <v>...</v>
          </cell>
          <cell r="L288" t="str">
            <v>...</v>
          </cell>
          <cell r="M288" t="str">
            <v>...</v>
          </cell>
          <cell r="N288" t="str">
            <v>...</v>
          </cell>
          <cell r="O288" t="str">
            <v>...</v>
          </cell>
          <cell r="P288">
            <v>31.939446257357801</v>
          </cell>
          <cell r="Q288">
            <v>7.7424880473887825</v>
          </cell>
          <cell r="R288">
            <v>7.8426844241857552</v>
          </cell>
          <cell r="S288">
            <v>16.654776931194711</v>
          </cell>
          <cell r="T288">
            <v>7.9770560951737721</v>
          </cell>
          <cell r="U288">
            <v>46.268135665852867</v>
          </cell>
          <cell r="V288">
            <v>18.571672996681659</v>
          </cell>
          <cell r="W288">
            <v>10.050379284666654</v>
          </cell>
          <cell r="X288">
            <v>9.8615250610266401</v>
          </cell>
          <cell r="Y288">
            <v>10.345030511606652</v>
          </cell>
          <cell r="Z288">
            <v>48.82860785398168</v>
          </cell>
          <cell r="AE288">
            <v>91.419455133070784</v>
          </cell>
          <cell r="AJ288">
            <v>110.7287674443988</v>
          </cell>
          <cell r="AK288">
            <v>120.32703754153137</v>
          </cell>
          <cell r="AL288">
            <v>123.84841133935835</v>
          </cell>
          <cell r="AM288">
            <v>146.46906757083599</v>
          </cell>
          <cell r="AN288">
            <v>171.80381008408062</v>
          </cell>
          <cell r="AO288">
            <v>253.69590231058521</v>
          </cell>
          <cell r="AP288">
            <v>238.04532985310163</v>
          </cell>
          <cell r="AQ288">
            <v>217.46106672864704</v>
          </cell>
        </row>
        <row r="289">
          <cell r="K289" t="str">
            <v>...</v>
          </cell>
          <cell r="L289" t="str">
            <v>...</v>
          </cell>
          <cell r="M289" t="str">
            <v>...</v>
          </cell>
          <cell r="N289" t="str">
            <v>...</v>
          </cell>
          <cell r="O289" t="str">
            <v>...</v>
          </cell>
        </row>
        <row r="290">
          <cell r="G290" t="str">
            <v>VII.  Debt Service Payments after Restructuring</v>
          </cell>
          <cell r="K290" t="str">
            <v>...</v>
          </cell>
          <cell r="L290" t="str">
            <v>...</v>
          </cell>
          <cell r="M290" t="str">
            <v>...</v>
          </cell>
          <cell r="N290" t="str">
            <v>...</v>
          </cell>
          <cell r="O290" t="str">
            <v>...</v>
          </cell>
          <cell r="P290">
            <v>2.8701013478425002</v>
          </cell>
          <cell r="Q290">
            <v>1.5258796892499999</v>
          </cell>
          <cell r="R290">
            <v>1.59757452521492</v>
          </cell>
          <cell r="S290">
            <v>10.381165491391839</v>
          </cell>
          <cell r="T290">
            <v>1.67494311453884</v>
          </cell>
          <cell r="U290">
            <v>15.179562820395599</v>
          </cell>
          <cell r="V290" t="e">
            <v>#REF!</v>
          </cell>
          <cell r="W290" t="e">
            <v>#REF!</v>
          </cell>
          <cell r="X290" t="e">
            <v>#REF!</v>
          </cell>
          <cell r="Y290" t="e">
            <v>#REF!</v>
          </cell>
          <cell r="Z290">
            <v>16.828607853981591</v>
          </cell>
          <cell r="AE290">
            <v>91.704455133070837</v>
          </cell>
          <cell r="AJ290">
            <v>110.8687674443988</v>
          </cell>
          <cell r="AK290">
            <v>114.81296679208812</v>
          </cell>
          <cell r="AL290">
            <v>121.72488716119018</v>
          </cell>
          <cell r="AM290">
            <v>144.30445158281566</v>
          </cell>
          <cell r="AN290">
            <v>210.69332890884201</v>
          </cell>
          <cell r="AO290">
            <v>253.60526600696647</v>
          </cell>
          <cell r="AP290">
            <v>237.81893889753761</v>
          </cell>
          <cell r="AQ290">
            <v>217.4610667286471</v>
          </cell>
        </row>
        <row r="291">
          <cell r="G291" t="str">
            <v xml:space="preserve">                a.     Multilateral</v>
          </cell>
          <cell r="K291" t="str">
            <v>...</v>
          </cell>
          <cell r="L291" t="str">
            <v>...</v>
          </cell>
          <cell r="M291" t="str">
            <v>...</v>
          </cell>
          <cell r="N291" t="str">
            <v>...</v>
          </cell>
          <cell r="O291" t="str">
            <v>...</v>
          </cell>
          <cell r="P291">
            <v>2.8245375447175003</v>
          </cell>
          <cell r="Q291">
            <v>1.5101918492499999</v>
          </cell>
          <cell r="R291">
            <v>1.5694775884200001</v>
          </cell>
          <cell r="S291">
            <v>10.341922866059999</v>
          </cell>
          <cell r="T291">
            <v>1.60889132434</v>
          </cell>
          <cell r="U291">
            <v>15.03048362807</v>
          </cell>
          <cell r="V291">
            <v>10.509550741855</v>
          </cell>
          <cell r="W291">
            <v>1.98655489234</v>
          </cell>
          <cell r="X291">
            <v>1.7944700811999998</v>
          </cell>
          <cell r="Y291">
            <v>2.2365501942799999</v>
          </cell>
          <cell r="Z291">
            <v>16.527125909675</v>
          </cell>
          <cell r="AE291">
            <v>33.818638056330414</v>
          </cell>
          <cell r="AJ291">
            <v>51.301046006499519</v>
          </cell>
          <cell r="AK291">
            <v>51.40282176896222</v>
          </cell>
          <cell r="AL291">
            <v>68.486857623246721</v>
          </cell>
          <cell r="AM291">
            <v>89.362652489018217</v>
          </cell>
          <cell r="AN291">
            <v>101.99595305502359</v>
          </cell>
          <cell r="AO291">
            <v>111.12285338832299</v>
          </cell>
          <cell r="AP291">
            <v>98.016931138442956</v>
          </cell>
          <cell r="AQ291">
            <v>85.112592284120666</v>
          </cell>
        </row>
        <row r="292">
          <cell r="G292" t="str">
            <v xml:space="preserve">                           IMF</v>
          </cell>
          <cell r="K292" t="str">
            <v>...</v>
          </cell>
          <cell r="L292" t="str">
            <v>...</v>
          </cell>
          <cell r="M292" t="str">
            <v>...</v>
          </cell>
          <cell r="N292" t="str">
            <v>...</v>
          </cell>
          <cell r="O292" t="str">
            <v>...</v>
          </cell>
          <cell r="P292">
            <v>2.4554811125000002</v>
          </cell>
          <cell r="Q292">
            <v>1.233701175</v>
          </cell>
          <cell r="R292">
            <v>1.2727551375000001</v>
          </cell>
          <cell r="S292">
            <v>1.2570958125</v>
          </cell>
          <cell r="T292">
            <v>1.2379566375</v>
          </cell>
          <cell r="U292">
            <v>5.0015087625000003</v>
          </cell>
          <cell r="V292">
            <v>1.2537</v>
          </cell>
          <cell r="W292">
            <v>1.46492</v>
          </cell>
          <cell r="X292">
            <v>1.2267000000000001</v>
          </cell>
          <cell r="Y292">
            <v>1.59822</v>
          </cell>
          <cell r="Z292">
            <v>5.5435400000000001</v>
          </cell>
          <cell r="AE292">
            <v>6.8724809999999996</v>
          </cell>
          <cell r="AJ292">
            <v>26.541201000000001</v>
          </cell>
          <cell r="AK292">
            <v>31.036147269187499</v>
          </cell>
          <cell r="AL292">
            <v>31.099158943625</v>
          </cell>
          <cell r="AM292">
            <v>46.156712818124994</v>
          </cell>
          <cell r="AN292">
            <v>53.405804026687505</v>
          </cell>
          <cell r="AO292">
            <v>62.277058829999994</v>
          </cell>
          <cell r="AP292">
            <v>57.929228072587513</v>
          </cell>
          <cell r="AQ292">
            <v>45.9709825357196</v>
          </cell>
        </row>
        <row r="293">
          <cell r="G293" t="str">
            <v xml:space="preserve">                          World Bank</v>
          </cell>
          <cell r="K293" t="str">
            <v>...</v>
          </cell>
          <cell r="L293" t="str">
            <v>...</v>
          </cell>
          <cell r="M293" t="str">
            <v>...</v>
          </cell>
          <cell r="N293" t="str">
            <v>...</v>
          </cell>
          <cell r="O293" t="str">
            <v>...</v>
          </cell>
          <cell r="P293">
            <v>0.32598750000000004</v>
          </cell>
          <cell r="Q293">
            <v>0.23315625000000001</v>
          </cell>
          <cell r="R293">
            <v>0.23315625000000001</v>
          </cell>
          <cell r="S293">
            <v>0.23315625000000001</v>
          </cell>
          <cell r="T293">
            <v>0.23315625000000001</v>
          </cell>
          <cell r="U293">
            <v>0.93262500000000004</v>
          </cell>
          <cell r="V293">
            <v>0.36533437499999988</v>
          </cell>
          <cell r="W293">
            <v>0.36533437499999988</v>
          </cell>
          <cell r="X293">
            <v>0.36533437499999988</v>
          </cell>
          <cell r="Y293">
            <v>0.36533437499999988</v>
          </cell>
          <cell r="Z293">
            <v>1.4613374999999995</v>
          </cell>
          <cell r="AE293">
            <v>1.5249999999999999</v>
          </cell>
          <cell r="AJ293">
            <v>2.4724349999999999</v>
          </cell>
          <cell r="AK293">
            <v>2.9661674999999996</v>
          </cell>
          <cell r="AL293">
            <v>3.5697712500000001</v>
          </cell>
          <cell r="AM293">
            <v>4.1814150000000012</v>
          </cell>
          <cell r="AN293">
            <v>4.6470149999999997</v>
          </cell>
          <cell r="AO293">
            <v>6.1418375000000012</v>
          </cell>
          <cell r="AP293">
            <v>9.5955375000000025</v>
          </cell>
          <cell r="AQ293">
            <v>13.493772500000002</v>
          </cell>
        </row>
        <row r="294">
          <cell r="G294" t="str">
            <v xml:space="preserve">                           EBRD</v>
          </cell>
          <cell r="K294" t="str">
            <v>...</v>
          </cell>
          <cell r="L294" t="str">
            <v>...</v>
          </cell>
          <cell r="M294" t="str">
            <v>...</v>
          </cell>
          <cell r="N294" t="str">
            <v>...</v>
          </cell>
          <cell r="O294" t="str">
            <v>...</v>
          </cell>
          <cell r="P294">
            <v>4.3068932217499994E-2</v>
          </cell>
          <cell r="Q294">
            <v>4.3334424250000003E-2</v>
          </cell>
          <cell r="R294">
            <v>6.3566200919999996E-2</v>
          </cell>
          <cell r="S294">
            <v>0.10167080355999999</v>
          </cell>
          <cell r="T294">
            <v>0.13777843684000002</v>
          </cell>
          <cell r="U294">
            <v>0.34634986557000003</v>
          </cell>
          <cell r="V294">
            <v>0.14051636685499999</v>
          </cell>
          <cell r="W294">
            <v>0.15630051734</v>
          </cell>
          <cell r="X294">
            <v>0.20243570620000001</v>
          </cell>
          <cell r="Y294">
            <v>0.27299581928</v>
          </cell>
          <cell r="Z294">
            <v>0.77224840967499997</v>
          </cell>
          <cell r="AE294">
            <v>4.4444769138304325</v>
          </cell>
          <cell r="AJ294">
            <v>5.1818047264995188</v>
          </cell>
          <cell r="AK294">
            <v>12.921430679774724</v>
          </cell>
          <cell r="AL294">
            <v>18.172523609621702</v>
          </cell>
          <cell r="AM294">
            <v>23.055358350893222</v>
          </cell>
          <cell r="AN294">
            <v>28.50840770833608</v>
          </cell>
          <cell r="AO294">
            <v>27.625661988322985</v>
          </cell>
          <cell r="AP294">
            <v>26.686129245855444</v>
          </cell>
          <cell r="AQ294">
            <v>21.80504718690446</v>
          </cell>
        </row>
        <row r="295">
          <cell r="G295" t="str">
            <v xml:space="preserve">                           EU</v>
          </cell>
          <cell r="K295" t="str">
            <v>...</v>
          </cell>
          <cell r="L295" t="str">
            <v>...</v>
          </cell>
          <cell r="M295" t="str">
            <v>...</v>
          </cell>
          <cell r="N295" t="str">
            <v>...</v>
          </cell>
          <cell r="O295" t="str">
            <v>...</v>
          </cell>
          <cell r="P295">
            <v>0</v>
          </cell>
          <cell r="Q295">
            <v>0</v>
          </cell>
          <cell r="R295">
            <v>0</v>
          </cell>
          <cell r="S295">
            <v>8.75</v>
          </cell>
          <cell r="T295">
            <v>0</v>
          </cell>
          <cell r="U295">
            <v>8.75</v>
          </cell>
          <cell r="V295">
            <v>8.75</v>
          </cell>
          <cell r="W295">
            <v>0</v>
          </cell>
          <cell r="X295">
            <v>0</v>
          </cell>
          <cell r="Y295">
            <v>0</v>
          </cell>
          <cell r="Z295">
            <v>8.75</v>
          </cell>
          <cell r="AE295">
            <v>20.952679999999987</v>
          </cell>
          <cell r="AJ295">
            <v>17.052799999999998</v>
          </cell>
          <cell r="AK295">
            <v>4.4550000000000001</v>
          </cell>
          <cell r="AL295">
            <v>15.6213275</v>
          </cell>
          <cell r="AM295">
            <v>15.94509</v>
          </cell>
          <cell r="AN295">
            <v>15.410649999999999</v>
          </cell>
          <cell r="AO295">
            <v>15.054218749999999</v>
          </cell>
          <cell r="AP295">
            <v>3.7819599999999998</v>
          </cell>
          <cell r="AQ295">
            <v>3.818713741496599</v>
          </cell>
        </row>
        <row r="296">
          <cell r="G296" t="str">
            <v xml:space="preserve">                           Other</v>
          </cell>
          <cell r="K296" t="str">
            <v>...</v>
          </cell>
          <cell r="L296" t="str">
            <v>...</v>
          </cell>
          <cell r="M296" t="str">
            <v>...</v>
          </cell>
          <cell r="N296" t="str">
            <v>...</v>
          </cell>
          <cell r="O296" t="str">
            <v>...</v>
          </cell>
          <cell r="P296">
            <v>0</v>
          </cell>
          <cell r="Q296">
            <v>0</v>
          </cell>
          <cell r="R296">
            <v>0</v>
          </cell>
          <cell r="S296">
            <v>0</v>
          </cell>
          <cell r="T296">
            <v>0</v>
          </cell>
          <cell r="U296">
            <v>0</v>
          </cell>
          <cell r="V296">
            <v>0</v>
          </cell>
          <cell r="W296">
            <v>0</v>
          </cell>
          <cell r="X296">
            <v>0</v>
          </cell>
          <cell r="Y296">
            <v>0</v>
          </cell>
          <cell r="Z296">
            <v>0</v>
          </cell>
          <cell r="AE296">
            <v>2.4000142500000002E-2</v>
          </cell>
          <cell r="AJ296">
            <v>5.280528000000001E-2</v>
          </cell>
          <cell r="AK296">
            <v>2.4076320000000002E-2</v>
          </cell>
          <cell r="AL296">
            <v>2.4076320000000002E-2</v>
          </cell>
          <cell r="AM296">
            <v>2.4076320000000002E-2</v>
          </cell>
          <cell r="AN296">
            <v>2.4076320000000002E-2</v>
          </cell>
          <cell r="AO296">
            <v>2.4076320000000002E-2</v>
          </cell>
          <cell r="AP296">
            <v>2.4076320000000002E-2</v>
          </cell>
          <cell r="AQ296">
            <v>2.4076320000000002E-2</v>
          </cell>
        </row>
        <row r="297">
          <cell r="G297" t="str">
            <v xml:space="preserve">                 b.    Bilateral</v>
          </cell>
          <cell r="K297" t="str">
            <v>...</v>
          </cell>
          <cell r="L297" t="str">
            <v>...</v>
          </cell>
          <cell r="M297" t="str">
            <v>...</v>
          </cell>
          <cell r="N297" t="str">
            <v>...</v>
          </cell>
          <cell r="O297" t="str">
            <v>...</v>
          </cell>
          <cell r="P297">
            <v>4.5563803125000003E-2</v>
          </cell>
          <cell r="Q297">
            <v>1.5687839999999998E-2</v>
          </cell>
          <cell r="R297">
            <v>2.8096936794919994E-2</v>
          </cell>
          <cell r="S297">
            <v>3.9242625331839996E-2</v>
          </cell>
          <cell r="T297">
            <v>6.6051790198839999E-2</v>
          </cell>
          <cell r="U297">
            <v>0.14907919232559999</v>
          </cell>
          <cell r="V297">
            <v>6.2122254826647572E-2</v>
          </cell>
          <cell r="W297">
            <v>6.3824392326647578E-2</v>
          </cell>
          <cell r="X297">
            <v>6.7054979826647584E-2</v>
          </cell>
          <cell r="Y297">
            <v>0.10848031732664756</v>
          </cell>
          <cell r="Z297">
            <v>0.30148194430659025</v>
          </cell>
          <cell r="AE297">
            <v>7.4686123863134437</v>
          </cell>
          <cell r="AJ297">
            <v>7.7012978782912853</v>
          </cell>
          <cell r="AK297">
            <v>1.6966299125607982</v>
          </cell>
          <cell r="AL297">
            <v>3.1080295379434508</v>
          </cell>
          <cell r="AM297">
            <v>5.7167990937974507</v>
          </cell>
          <cell r="AN297">
            <v>8.4943621142197685</v>
          </cell>
          <cell r="AO297">
            <v>10.549953184743263</v>
          </cell>
          <cell r="AP297">
            <v>12.927038657899981</v>
          </cell>
          <cell r="AQ297">
            <v>19.327590338850694</v>
          </cell>
        </row>
        <row r="298">
          <cell r="G298" t="str">
            <v xml:space="preserve">                           Post-1994</v>
          </cell>
          <cell r="K298" t="str">
            <v>...</v>
          </cell>
          <cell r="L298" t="str">
            <v>...</v>
          </cell>
          <cell r="M298" t="str">
            <v>...</v>
          </cell>
          <cell r="N298" t="str">
            <v>...</v>
          </cell>
          <cell r="O298" t="str">
            <v>...</v>
          </cell>
          <cell r="P298">
            <v>4.5563803125000003E-2</v>
          </cell>
          <cell r="Q298">
            <v>1.5687839999999998E-2</v>
          </cell>
          <cell r="R298">
            <v>2.8096936794919994E-2</v>
          </cell>
          <cell r="S298">
            <v>3.9242625331839996E-2</v>
          </cell>
          <cell r="T298">
            <v>6.6051790198839999E-2</v>
          </cell>
          <cell r="U298">
            <v>0.14907919232559999</v>
          </cell>
          <cell r="V298">
            <v>6.2122254826647572E-2</v>
          </cell>
          <cell r="W298">
            <v>6.3824392326647578E-2</v>
          </cell>
          <cell r="X298">
            <v>6.7054979826647584E-2</v>
          </cell>
          <cell r="Y298">
            <v>0.10848031732664756</v>
          </cell>
          <cell r="Z298">
            <v>0.30148194430659025</v>
          </cell>
          <cell r="AE298">
            <v>0.6305082583134447</v>
          </cell>
          <cell r="AJ298">
            <v>0.90129787829128516</v>
          </cell>
          <cell r="AK298">
            <v>1.6966299125607982</v>
          </cell>
          <cell r="AL298">
            <v>3.1080295379434508</v>
          </cell>
          <cell r="AM298">
            <v>5.7167990937974507</v>
          </cell>
          <cell r="AN298">
            <v>8.4943621142197685</v>
          </cell>
          <cell r="AO298">
            <v>10.549953184743263</v>
          </cell>
          <cell r="AP298">
            <v>12.927038657899981</v>
          </cell>
          <cell r="AQ298">
            <v>19.327590338850694</v>
          </cell>
        </row>
        <row r="299">
          <cell r="G299" t="str">
            <v xml:space="preserve">                           Unrescheduled pre-1995</v>
          </cell>
          <cell r="P299">
            <v>0</v>
          </cell>
          <cell r="Q299">
            <v>0</v>
          </cell>
          <cell r="R299">
            <v>0</v>
          </cell>
          <cell r="S299">
            <v>0</v>
          </cell>
          <cell r="T299">
            <v>0</v>
          </cell>
          <cell r="U299">
            <v>0</v>
          </cell>
          <cell r="V299">
            <v>0</v>
          </cell>
          <cell r="W299">
            <v>0</v>
          </cell>
          <cell r="X299">
            <v>0</v>
          </cell>
          <cell r="Y299">
            <v>0</v>
          </cell>
          <cell r="Z299">
            <v>0</v>
          </cell>
          <cell r="AE299">
            <v>4.6201666279999998</v>
          </cell>
          <cell r="AJ299">
            <v>0</v>
          </cell>
          <cell r="AK299">
            <v>0</v>
          </cell>
          <cell r="AL299">
            <v>0</v>
          </cell>
          <cell r="AM299">
            <v>0</v>
          </cell>
          <cell r="AN299">
            <v>0</v>
          </cell>
          <cell r="AO299">
            <v>0</v>
          </cell>
          <cell r="AP299">
            <v>0</v>
          </cell>
          <cell r="AQ299">
            <v>0</v>
          </cell>
        </row>
        <row r="300">
          <cell r="G300" t="str">
            <v xml:space="preserve">                           Gap financing </v>
          </cell>
          <cell r="K300" t="str">
            <v>...</v>
          </cell>
          <cell r="L300" t="str">
            <v>...</v>
          </cell>
          <cell r="M300" t="str">
            <v>...</v>
          </cell>
          <cell r="N300" t="str">
            <v>...</v>
          </cell>
          <cell r="O300" t="str">
            <v>...</v>
          </cell>
          <cell r="P300">
            <v>0</v>
          </cell>
          <cell r="Q300">
            <v>0</v>
          </cell>
          <cell r="R300">
            <v>0</v>
          </cell>
          <cell r="S300">
            <v>0</v>
          </cell>
          <cell r="T300">
            <v>0</v>
          </cell>
          <cell r="U300">
            <v>0</v>
          </cell>
          <cell r="V300">
            <v>0</v>
          </cell>
          <cell r="W300">
            <v>0</v>
          </cell>
          <cell r="X300">
            <v>0</v>
          </cell>
          <cell r="Y300">
            <v>0</v>
          </cell>
          <cell r="Z300">
            <v>0</v>
          </cell>
          <cell r="AE300">
            <v>2.2179375000000001</v>
          </cell>
          <cell r="AJ300">
            <v>6.8</v>
          </cell>
          <cell r="AK300">
            <v>0</v>
          </cell>
          <cell r="AL300">
            <v>0</v>
          </cell>
          <cell r="AM300">
            <v>0</v>
          </cell>
          <cell r="AN300">
            <v>0</v>
          </cell>
          <cell r="AO300">
            <v>0</v>
          </cell>
          <cell r="AP300">
            <v>0</v>
          </cell>
          <cell r="AQ300">
            <v>0</v>
          </cell>
        </row>
        <row r="301">
          <cell r="G301" t="str">
            <v xml:space="preserve">                 c.    Rescheduled pre-1995 debt after debt relief 1/</v>
          </cell>
          <cell r="AE301">
            <v>50.417204690426971</v>
          </cell>
          <cell r="AJ301">
            <v>51.866423559607988</v>
          </cell>
          <cell r="AK301">
            <v>58.878515110565111</v>
          </cell>
          <cell r="AL301">
            <v>47.400000000000006</v>
          </cell>
          <cell r="AM301">
            <v>46.6</v>
          </cell>
          <cell r="AN301">
            <v>97.68301373959865</v>
          </cell>
          <cell r="AO301">
            <v>129.51745943390023</v>
          </cell>
          <cell r="AP301">
            <v>124.56496910119466</v>
          </cell>
          <cell r="AQ301">
            <v>110.81588410567572</v>
          </cell>
        </row>
        <row r="302">
          <cell r="G302" t="str">
            <v xml:space="preserve">                             Principal payments per 1996 rescheduling</v>
          </cell>
          <cell r="AE302">
            <v>20</v>
          </cell>
          <cell r="AJ302">
            <v>25</v>
          </cell>
          <cell r="AK302">
            <v>23.178515110565112</v>
          </cell>
          <cell r="AL302">
            <v>0</v>
          </cell>
          <cell r="AM302">
            <v>0</v>
          </cell>
          <cell r="AN302">
            <v>52.883013739598645</v>
          </cell>
          <cell r="AO302">
            <v>52.917459433900241</v>
          </cell>
          <cell r="AP302">
            <v>52.164969101194657</v>
          </cell>
          <cell r="AQ302">
            <v>42.515884105675724</v>
          </cell>
        </row>
        <row r="303">
          <cell r="G303" t="str">
            <v xml:space="preserve">                             Rescheduled payments of arrears to Turkmenistan &amp; Russia</v>
          </cell>
          <cell r="AE303">
            <v>0</v>
          </cell>
          <cell r="AJ303">
            <v>0</v>
          </cell>
          <cell r="AK303">
            <v>6</v>
          </cell>
          <cell r="AL303">
            <v>18.600000000000001</v>
          </cell>
          <cell r="AM303">
            <v>18.600000000000001</v>
          </cell>
          <cell r="AN303">
            <v>18.600000000000001</v>
          </cell>
          <cell r="AO303">
            <v>18.600000000000001</v>
          </cell>
          <cell r="AP303">
            <v>18.600000000000001</v>
          </cell>
          <cell r="AQ303">
            <v>18.600000000000001</v>
          </cell>
        </row>
        <row r="304">
          <cell r="G304" t="str">
            <v xml:space="preserve">                             Principal payments per 2000 rescheduling</v>
          </cell>
          <cell r="AE304">
            <v>0</v>
          </cell>
          <cell r="AJ304">
            <v>0</v>
          </cell>
          <cell r="AK304">
            <v>0</v>
          </cell>
          <cell r="AL304">
            <v>0</v>
          </cell>
          <cell r="AM304">
            <v>0</v>
          </cell>
          <cell r="AN304">
            <v>0</v>
          </cell>
          <cell r="AO304">
            <v>35.4</v>
          </cell>
          <cell r="AP304">
            <v>35.4</v>
          </cell>
          <cell r="AQ304">
            <v>35.4</v>
          </cell>
        </row>
        <row r="305">
          <cell r="G305" t="str">
            <v xml:space="preserve">                             Interest payments</v>
          </cell>
          <cell r="AE305">
            <v>30.417204690426974</v>
          </cell>
          <cell r="AJ305">
            <v>26.866423559607988</v>
          </cell>
          <cell r="AK305">
            <v>29.7</v>
          </cell>
          <cell r="AL305">
            <v>28.8</v>
          </cell>
          <cell r="AM305">
            <v>28</v>
          </cell>
          <cell r="AN305">
            <v>26.2</v>
          </cell>
          <cell r="AO305">
            <v>22.6</v>
          </cell>
          <cell r="AP305">
            <v>18.399999999999999</v>
          </cell>
          <cell r="AQ305">
            <v>14.3</v>
          </cell>
        </row>
        <row r="306">
          <cell r="G306" t="str">
            <v xml:space="preserve">                 d.    Commercial</v>
          </cell>
          <cell r="K306" t="str">
            <v>...</v>
          </cell>
          <cell r="L306" t="str">
            <v>...</v>
          </cell>
          <cell r="M306" t="str">
            <v>...</v>
          </cell>
          <cell r="N306" t="str">
            <v>...</v>
          </cell>
          <cell r="O306" t="str">
            <v>...</v>
          </cell>
          <cell r="P306">
            <v>0</v>
          </cell>
          <cell r="Q306">
            <v>0</v>
          </cell>
          <cell r="R306">
            <v>0</v>
          </cell>
          <cell r="S306">
            <v>0</v>
          </cell>
          <cell r="T306">
            <v>0</v>
          </cell>
          <cell r="U306">
            <v>0</v>
          </cell>
          <cell r="V306">
            <v>0</v>
          </cell>
          <cell r="W306">
            <v>0</v>
          </cell>
          <cell r="X306">
            <v>0</v>
          </cell>
          <cell r="Y306">
            <v>0</v>
          </cell>
          <cell r="Z306">
            <v>0</v>
          </cell>
          <cell r="AE306">
            <v>0</v>
          </cell>
          <cell r="AJ306">
            <v>0</v>
          </cell>
          <cell r="AK306">
            <v>2.835</v>
          </cell>
          <cell r="AL306">
            <v>2.7300000000000004</v>
          </cell>
          <cell r="AM306">
            <v>2.625</v>
          </cell>
          <cell r="AN306">
            <v>2.5200000000000005</v>
          </cell>
          <cell r="AO306">
            <v>2.415</v>
          </cell>
          <cell r="AP306">
            <v>2.31</v>
          </cell>
          <cell r="AQ306">
            <v>2.2050000000000001</v>
          </cell>
        </row>
        <row r="307">
          <cell r="G307" t="str">
            <v xml:space="preserve">                           Guaranteed</v>
          </cell>
          <cell r="K307" t="str">
            <v>...</v>
          </cell>
          <cell r="L307" t="str">
            <v>...</v>
          </cell>
          <cell r="M307" t="str">
            <v>...</v>
          </cell>
          <cell r="N307" t="str">
            <v>...</v>
          </cell>
          <cell r="O307" t="str">
            <v>...</v>
          </cell>
          <cell r="P307">
            <v>0</v>
          </cell>
          <cell r="Q307">
            <v>0</v>
          </cell>
          <cell r="R307">
            <v>0</v>
          </cell>
          <cell r="S307">
            <v>0</v>
          </cell>
          <cell r="T307">
            <v>0</v>
          </cell>
          <cell r="U307">
            <v>0</v>
          </cell>
          <cell r="V307">
            <v>0</v>
          </cell>
          <cell r="W307">
            <v>0</v>
          </cell>
          <cell r="X307">
            <v>0</v>
          </cell>
          <cell r="Y307">
            <v>0</v>
          </cell>
          <cell r="Z307">
            <v>0</v>
          </cell>
          <cell r="AE307">
            <v>0</v>
          </cell>
          <cell r="AJ307">
            <v>0</v>
          </cell>
          <cell r="AK307">
            <v>0.421875</v>
          </cell>
          <cell r="AL307">
            <v>0.40625</v>
          </cell>
          <cell r="AM307">
            <v>0.390625</v>
          </cell>
          <cell r="AN307">
            <v>0.375</v>
          </cell>
          <cell r="AO307">
            <v>0.359375</v>
          </cell>
          <cell r="AP307">
            <v>0.34375</v>
          </cell>
          <cell r="AQ307">
            <v>0.328125</v>
          </cell>
        </row>
        <row r="308">
          <cell r="G308" t="str">
            <v xml:space="preserve">                           Non-guaranteed</v>
          </cell>
          <cell r="K308" t="str">
            <v>...</v>
          </cell>
          <cell r="L308" t="str">
            <v>...</v>
          </cell>
          <cell r="M308" t="str">
            <v>...</v>
          </cell>
          <cell r="N308" t="str">
            <v>...</v>
          </cell>
          <cell r="O308" t="str">
            <v>...</v>
          </cell>
          <cell r="P308">
            <v>0</v>
          </cell>
          <cell r="Q308">
            <v>0</v>
          </cell>
          <cell r="R308">
            <v>0</v>
          </cell>
          <cell r="S308">
            <v>0</v>
          </cell>
          <cell r="T308">
            <v>0</v>
          </cell>
          <cell r="U308">
            <v>0</v>
          </cell>
          <cell r="V308">
            <v>0</v>
          </cell>
          <cell r="W308">
            <v>0</v>
          </cell>
          <cell r="X308">
            <v>0</v>
          </cell>
          <cell r="Y308">
            <v>0</v>
          </cell>
          <cell r="Z308">
            <v>0</v>
          </cell>
          <cell r="AE308">
            <v>0</v>
          </cell>
          <cell r="AJ308">
            <v>0</v>
          </cell>
          <cell r="AK308">
            <v>2.413125</v>
          </cell>
          <cell r="AL308">
            <v>2.3237500000000004</v>
          </cell>
          <cell r="AM308">
            <v>2.234375</v>
          </cell>
          <cell r="AN308">
            <v>2.1450000000000005</v>
          </cell>
          <cell r="AO308">
            <v>2.055625</v>
          </cell>
          <cell r="AP308">
            <v>1.9662500000000001</v>
          </cell>
          <cell r="AQ308">
            <v>1.8768750000000001</v>
          </cell>
        </row>
      </sheetData>
      <sheetData sheetId="13" refreshError="1">
        <row r="13">
          <cell r="G13" t="e">
            <v>#REF!</v>
          </cell>
          <cell r="H13">
            <v>0.7</v>
          </cell>
          <cell r="I13">
            <v>2.44</v>
          </cell>
          <cell r="J13">
            <v>4.1099999999999994</v>
          </cell>
          <cell r="K13">
            <v>2.4</v>
          </cell>
          <cell r="L13" t="e">
            <v>#REF!</v>
          </cell>
          <cell r="M13" t="e">
            <v>#REF!</v>
          </cell>
          <cell r="N13" t="e">
            <v>#REF!</v>
          </cell>
          <cell r="O13" t="e">
            <v>#REF!</v>
          </cell>
          <cell r="P13" t="e">
            <v>#REF!</v>
          </cell>
          <cell r="Q13" t="e">
            <v>#REF!</v>
          </cell>
          <cell r="R13" t="e">
            <v>#REF!</v>
          </cell>
          <cell r="S13" t="e">
            <v>#REF!</v>
          </cell>
          <cell r="T13" t="e">
            <v>#REF!</v>
          </cell>
          <cell r="U13" t="e">
            <v>#REF!</v>
          </cell>
          <cell r="V13">
            <v>13.499999999999998</v>
          </cell>
          <cell r="W13">
            <v>4.6522500000000004</v>
          </cell>
          <cell r="X13">
            <v>6.8022499999999999</v>
          </cell>
          <cell r="Y13">
            <v>6.3322500000000002</v>
          </cell>
          <cell r="Z13">
            <v>4.1022500000000015</v>
          </cell>
          <cell r="AA13">
            <v>21.889000000000003</v>
          </cell>
          <cell r="AB13">
            <v>4.0100000000000007</v>
          </cell>
          <cell r="AC13">
            <v>3.9060000000000001</v>
          </cell>
          <cell r="AD13">
            <v>6.14</v>
          </cell>
          <cell r="AE13">
            <v>4.38</v>
          </cell>
          <cell r="AF13">
            <v>18.436</v>
          </cell>
        </row>
        <row r="14">
          <cell r="G14">
            <v>0.97</v>
          </cell>
          <cell r="H14">
            <v>0.7</v>
          </cell>
          <cell r="I14">
            <v>2.44</v>
          </cell>
          <cell r="J14">
            <v>4.1099999999999994</v>
          </cell>
          <cell r="K14">
            <v>2.4</v>
          </cell>
          <cell r="L14">
            <v>9.6499999999999986</v>
          </cell>
          <cell r="M14">
            <v>1.95</v>
          </cell>
          <cell r="N14">
            <v>3.6500000000000004</v>
          </cell>
          <cell r="O14">
            <v>4.25</v>
          </cell>
          <cell r="P14">
            <v>4.87</v>
          </cell>
          <cell r="Q14">
            <v>14.719999999999999</v>
          </cell>
          <cell r="R14">
            <v>4.33</v>
          </cell>
          <cell r="S14">
            <v>2.61</v>
          </cell>
          <cell r="T14">
            <v>2.7600000000000002</v>
          </cell>
          <cell r="U14">
            <v>3.8000000000000003</v>
          </cell>
          <cell r="V14">
            <v>13.499999999999998</v>
          </cell>
          <cell r="W14">
            <v>4.6522500000000004</v>
          </cell>
          <cell r="X14">
            <v>6.8022499999999999</v>
          </cell>
          <cell r="Y14">
            <v>6.3322500000000002</v>
          </cell>
          <cell r="Z14">
            <v>4.1022500000000015</v>
          </cell>
          <cell r="AA14">
            <v>21.889000000000003</v>
          </cell>
          <cell r="AB14">
            <v>4.0100000000000007</v>
          </cell>
          <cell r="AC14">
            <v>3.9060000000000001</v>
          </cell>
          <cell r="AD14">
            <v>6.14</v>
          </cell>
          <cell r="AE14">
            <v>4.38</v>
          </cell>
          <cell r="AF14">
            <v>18.236000000000001</v>
          </cell>
        </row>
        <row r="15">
          <cell r="G15">
            <v>0.97</v>
          </cell>
          <cell r="H15">
            <v>0.2</v>
          </cell>
          <cell r="I15">
            <v>1.44</v>
          </cell>
          <cell r="J15">
            <v>1.5</v>
          </cell>
          <cell r="K15">
            <v>1.2</v>
          </cell>
          <cell r="L15">
            <v>4.34</v>
          </cell>
          <cell r="M15">
            <v>0.75</v>
          </cell>
          <cell r="N15">
            <v>0.8</v>
          </cell>
          <cell r="O15">
            <v>1</v>
          </cell>
          <cell r="P15">
            <v>1.0100000000000002</v>
          </cell>
          <cell r="Q15">
            <v>3.56</v>
          </cell>
          <cell r="R15">
            <v>0.57999999999999996</v>
          </cell>
          <cell r="S15">
            <v>0.64</v>
          </cell>
          <cell r="T15">
            <v>0.31</v>
          </cell>
          <cell r="U15">
            <v>0.22</v>
          </cell>
          <cell r="V15">
            <v>1.75</v>
          </cell>
          <cell r="W15">
            <v>0.08</v>
          </cell>
          <cell r="X15">
            <v>0</v>
          </cell>
          <cell r="Y15">
            <v>0</v>
          </cell>
          <cell r="Z15">
            <v>0</v>
          </cell>
          <cell r="AA15">
            <v>0.08</v>
          </cell>
          <cell r="AB15">
            <v>0</v>
          </cell>
          <cell r="AC15">
            <v>0</v>
          </cell>
          <cell r="AD15">
            <v>0</v>
          </cell>
          <cell r="AE15">
            <v>0</v>
          </cell>
          <cell r="AF15">
            <v>0</v>
          </cell>
        </row>
        <row r="16">
          <cell r="G16">
            <v>0</v>
          </cell>
          <cell r="H16">
            <v>0.5</v>
          </cell>
          <cell r="I16">
            <v>1</v>
          </cell>
          <cell r="J16">
            <v>2.61</v>
          </cell>
          <cell r="K16">
            <v>1.2</v>
          </cell>
          <cell r="L16">
            <v>5.31</v>
          </cell>
          <cell r="M16">
            <v>1.2</v>
          </cell>
          <cell r="N16">
            <v>1.6</v>
          </cell>
          <cell r="O16">
            <v>2</v>
          </cell>
          <cell r="P16">
            <v>2</v>
          </cell>
          <cell r="Q16">
            <v>6.8</v>
          </cell>
          <cell r="R16">
            <v>2.63</v>
          </cell>
          <cell r="S16">
            <v>0.47</v>
          </cell>
          <cell r="T16">
            <v>0.46</v>
          </cell>
          <cell r="U16">
            <v>0.09</v>
          </cell>
          <cell r="V16">
            <v>3.6499999999999995</v>
          </cell>
          <cell r="W16">
            <v>0.09</v>
          </cell>
          <cell r="X16">
            <v>0.54</v>
          </cell>
          <cell r="Y16">
            <v>0</v>
          </cell>
          <cell r="Z16">
            <v>0</v>
          </cell>
          <cell r="AA16">
            <v>0.63</v>
          </cell>
          <cell r="AB16">
            <v>0.56000000000000005</v>
          </cell>
          <cell r="AC16">
            <v>0.33</v>
          </cell>
          <cell r="AD16">
            <v>0.51</v>
          </cell>
          <cell r="AE16">
            <v>0.05</v>
          </cell>
          <cell r="AF16">
            <v>1.4500000000000002</v>
          </cell>
        </row>
        <row r="17">
          <cell r="G17">
            <v>0</v>
          </cell>
          <cell r="H17">
            <v>0</v>
          </cell>
          <cell r="I17">
            <v>0</v>
          </cell>
          <cell r="J17">
            <v>0</v>
          </cell>
          <cell r="K17">
            <v>0</v>
          </cell>
          <cell r="L17">
            <v>0</v>
          </cell>
          <cell r="M17">
            <v>0</v>
          </cell>
          <cell r="N17">
            <v>1.25</v>
          </cell>
          <cell r="O17">
            <v>1.25</v>
          </cell>
          <cell r="P17">
            <v>0.7</v>
          </cell>
          <cell r="Q17">
            <v>3.2</v>
          </cell>
          <cell r="R17">
            <v>1</v>
          </cell>
          <cell r="S17">
            <v>0.69</v>
          </cell>
          <cell r="T17">
            <v>0.62</v>
          </cell>
          <cell r="U17">
            <v>0.89</v>
          </cell>
          <cell r="V17">
            <v>3.2</v>
          </cell>
          <cell r="W17">
            <v>1.1599999999999999</v>
          </cell>
          <cell r="X17">
            <v>2.11</v>
          </cell>
          <cell r="Y17">
            <v>1.31</v>
          </cell>
          <cell r="Z17">
            <v>0.13</v>
          </cell>
          <cell r="AA17">
            <v>4.71</v>
          </cell>
          <cell r="AB17">
            <v>0</v>
          </cell>
          <cell r="AC17">
            <v>0</v>
          </cell>
          <cell r="AD17">
            <v>0.05</v>
          </cell>
          <cell r="AE17">
            <v>0.04</v>
          </cell>
          <cell r="AF17">
            <v>0.09</v>
          </cell>
        </row>
        <row r="18">
          <cell r="G18">
            <v>0</v>
          </cell>
          <cell r="H18">
            <v>0</v>
          </cell>
          <cell r="I18">
            <v>0</v>
          </cell>
          <cell r="J18">
            <v>0</v>
          </cell>
          <cell r="K18">
            <v>0</v>
          </cell>
          <cell r="L18">
            <v>0</v>
          </cell>
          <cell r="M18">
            <v>0</v>
          </cell>
          <cell r="N18">
            <v>0</v>
          </cell>
          <cell r="O18">
            <v>0</v>
          </cell>
          <cell r="P18">
            <v>0.56999999999999995</v>
          </cell>
          <cell r="Q18">
            <v>0.56999999999999995</v>
          </cell>
          <cell r="R18">
            <v>0</v>
          </cell>
          <cell r="S18">
            <v>0.43</v>
          </cell>
          <cell r="T18">
            <v>0.34</v>
          </cell>
          <cell r="U18">
            <v>0.59</v>
          </cell>
          <cell r="V18">
            <v>1.3599999999999999</v>
          </cell>
          <cell r="W18">
            <v>0.28000000000000003</v>
          </cell>
          <cell r="X18">
            <v>0.26</v>
          </cell>
          <cell r="Y18">
            <v>0.28999999999999998</v>
          </cell>
          <cell r="Z18">
            <v>0.38</v>
          </cell>
          <cell r="AA18">
            <v>1.21</v>
          </cell>
          <cell r="AB18">
            <v>0.6</v>
          </cell>
          <cell r="AC18">
            <v>1</v>
          </cell>
          <cell r="AD18">
            <v>0.25</v>
          </cell>
          <cell r="AE18">
            <v>0.76</v>
          </cell>
          <cell r="AF18">
            <v>2.6100000000000003</v>
          </cell>
        </row>
        <row r="19">
          <cell r="G19">
            <v>0</v>
          </cell>
          <cell r="H19">
            <v>0</v>
          </cell>
          <cell r="I19">
            <v>0</v>
          </cell>
          <cell r="J19">
            <v>0</v>
          </cell>
          <cell r="K19">
            <v>0</v>
          </cell>
          <cell r="L19">
            <v>0</v>
          </cell>
          <cell r="M19">
            <v>0</v>
          </cell>
          <cell r="N19">
            <v>0</v>
          </cell>
          <cell r="O19">
            <v>0</v>
          </cell>
          <cell r="P19">
            <v>0</v>
          </cell>
          <cell r="Q19">
            <v>0</v>
          </cell>
          <cell r="R19">
            <v>0</v>
          </cell>
          <cell r="S19">
            <v>0</v>
          </cell>
          <cell r="T19">
            <v>0.09</v>
          </cell>
          <cell r="U19">
            <v>7.0000000000000007E-2</v>
          </cell>
          <cell r="V19">
            <v>0.16</v>
          </cell>
          <cell r="W19">
            <v>0</v>
          </cell>
          <cell r="X19">
            <v>0.64</v>
          </cell>
          <cell r="Y19">
            <v>0.35</v>
          </cell>
          <cell r="Z19">
            <v>1.1000000000000001</v>
          </cell>
          <cell r="AA19">
            <v>2.09</v>
          </cell>
          <cell r="AB19">
            <v>0.43</v>
          </cell>
          <cell r="AC19">
            <v>0.36</v>
          </cell>
          <cell r="AD19">
            <v>1.79</v>
          </cell>
          <cell r="AE19">
            <v>0.83</v>
          </cell>
          <cell r="AF19">
            <v>3.41</v>
          </cell>
        </row>
        <row r="20">
          <cell r="G20">
            <v>0</v>
          </cell>
          <cell r="H20">
            <v>0</v>
          </cell>
          <cell r="I20">
            <v>0</v>
          </cell>
          <cell r="J20">
            <v>0</v>
          </cell>
          <cell r="K20">
            <v>0</v>
          </cell>
          <cell r="L20">
            <v>0</v>
          </cell>
          <cell r="M20">
            <v>0</v>
          </cell>
          <cell r="N20">
            <v>0</v>
          </cell>
          <cell r="O20">
            <v>0</v>
          </cell>
          <cell r="P20">
            <v>0</v>
          </cell>
          <cell r="Q20">
            <v>0</v>
          </cell>
          <cell r="R20">
            <v>0</v>
          </cell>
          <cell r="S20">
            <v>0</v>
          </cell>
          <cell r="T20">
            <v>0.46</v>
          </cell>
          <cell r="U20">
            <v>0.49</v>
          </cell>
          <cell r="V20">
            <v>0.95</v>
          </cell>
          <cell r="W20">
            <v>0.95</v>
          </cell>
          <cell r="X20">
            <v>1.38</v>
          </cell>
          <cell r="Y20">
            <v>1.47</v>
          </cell>
          <cell r="Z20">
            <v>1.18</v>
          </cell>
          <cell r="AA20">
            <v>4.9799999999999995</v>
          </cell>
          <cell r="AB20">
            <v>1.05</v>
          </cell>
          <cell r="AC20">
            <v>0.55000000000000004</v>
          </cell>
          <cell r="AD20">
            <v>0.48</v>
          </cell>
          <cell r="AE20">
            <v>0.79</v>
          </cell>
          <cell r="AF20">
            <v>2.87</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1.01</v>
          </cell>
          <cell r="X21">
            <v>0.25</v>
          </cell>
          <cell r="Y21">
            <v>0.37</v>
          </cell>
          <cell r="Z21">
            <v>0.1</v>
          </cell>
          <cell r="AA21">
            <v>1.73</v>
          </cell>
          <cell r="AB21">
            <v>0.17</v>
          </cell>
          <cell r="AC21">
            <v>0.25</v>
          </cell>
          <cell r="AD21">
            <v>0.66</v>
          </cell>
          <cell r="AE21">
            <v>0.26</v>
          </cell>
          <cell r="AF21">
            <v>1.34</v>
          </cell>
        </row>
        <row r="22">
          <cell r="G22">
            <v>0</v>
          </cell>
          <cell r="H22">
            <v>0</v>
          </cell>
          <cell r="I22">
            <v>0</v>
          </cell>
          <cell r="J22">
            <v>0</v>
          </cell>
          <cell r="K22">
            <v>0</v>
          </cell>
          <cell r="L22">
            <v>0</v>
          </cell>
          <cell r="M22">
            <v>0</v>
          </cell>
          <cell r="N22">
            <v>0</v>
          </cell>
          <cell r="O22">
            <v>0</v>
          </cell>
          <cell r="P22">
            <v>0.59</v>
          </cell>
          <cell r="Q22">
            <v>0.59</v>
          </cell>
          <cell r="R22">
            <v>0.12</v>
          </cell>
          <cell r="S22">
            <v>0.38</v>
          </cell>
          <cell r="T22">
            <v>0.48</v>
          </cell>
          <cell r="U22">
            <v>0.45</v>
          </cell>
          <cell r="V22">
            <v>1.43</v>
          </cell>
          <cell r="W22">
            <v>0.52</v>
          </cell>
          <cell r="X22">
            <v>0.66</v>
          </cell>
          <cell r="Y22">
            <v>1.04</v>
          </cell>
          <cell r="Z22">
            <v>0.22</v>
          </cell>
          <cell r="AA22">
            <v>2.4400000000000004</v>
          </cell>
          <cell r="AB22">
            <v>0.04</v>
          </cell>
          <cell r="AC22">
            <v>4.5999999999999999E-2</v>
          </cell>
          <cell r="AD22">
            <v>0</v>
          </cell>
          <cell r="AE22">
            <v>0</v>
          </cell>
          <cell r="AF22">
            <v>8.5999999999999993E-2</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1</v>
          </cell>
          <cell r="V23">
            <v>1</v>
          </cell>
          <cell r="W23">
            <v>0</v>
          </cell>
          <cell r="X23">
            <v>0.3</v>
          </cell>
          <cell r="Y23">
            <v>0.94</v>
          </cell>
          <cell r="Z23">
            <v>0.43</v>
          </cell>
          <cell r="AA23">
            <v>1.67</v>
          </cell>
          <cell r="AB23">
            <v>0.45</v>
          </cell>
          <cell r="AC23">
            <v>1.1000000000000001</v>
          </cell>
          <cell r="AD23">
            <v>0.5</v>
          </cell>
          <cell r="AE23">
            <v>0.2</v>
          </cell>
          <cell r="AF23">
            <v>2.25</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0.1</v>
          </cell>
          <cell r="AE25">
            <v>0</v>
          </cell>
          <cell r="AF25">
            <v>0.1</v>
          </cell>
        </row>
        <row r="26">
          <cell r="G26">
            <v>0</v>
          </cell>
          <cell r="L26">
            <v>0</v>
          </cell>
          <cell r="M26">
            <v>0</v>
          </cell>
          <cell r="N26">
            <v>0</v>
          </cell>
          <cell r="O26">
            <v>0</v>
          </cell>
          <cell r="P26">
            <v>0</v>
          </cell>
          <cell r="Q26">
            <v>0</v>
          </cell>
          <cell r="R26">
            <v>0</v>
          </cell>
          <cell r="S26">
            <v>0</v>
          </cell>
          <cell r="T26">
            <v>0</v>
          </cell>
          <cell r="U26">
            <v>0</v>
          </cell>
          <cell r="V26">
            <v>0</v>
          </cell>
          <cell r="W26">
            <v>0</v>
          </cell>
          <cell r="X26">
            <v>0.1</v>
          </cell>
          <cell r="Y26">
            <v>0</v>
          </cell>
          <cell r="Z26">
            <v>0</v>
          </cell>
          <cell r="AA26">
            <v>0.1</v>
          </cell>
          <cell r="AB26">
            <v>0.21</v>
          </cell>
          <cell r="AC26">
            <v>7.0000000000000007E-2</v>
          </cell>
          <cell r="AD26">
            <v>0.3</v>
          </cell>
          <cell r="AE26">
            <v>0.5</v>
          </cell>
          <cell r="AF26">
            <v>1.08</v>
          </cell>
        </row>
        <row r="27">
          <cell r="G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G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1.5</v>
          </cell>
          <cell r="AE28">
            <v>0.4</v>
          </cell>
          <cell r="AF28">
            <v>1.9</v>
          </cell>
        </row>
        <row r="29">
          <cell r="G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0.55000000000000004</v>
          </cell>
          <cell r="AF29">
            <v>0.55000000000000004</v>
          </cell>
        </row>
        <row r="30">
          <cell r="G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0.2</v>
          </cell>
          <cell r="AD30">
            <v>0</v>
          </cell>
          <cell r="AE30">
            <v>0</v>
          </cell>
          <cell r="AF30">
            <v>0.2</v>
          </cell>
        </row>
        <row r="31">
          <cell r="G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G32" t="e">
            <v>#REF!</v>
          </cell>
          <cell r="H32">
            <v>0</v>
          </cell>
          <cell r="I32">
            <v>0</v>
          </cell>
          <cell r="J32">
            <v>0</v>
          </cell>
          <cell r="K32">
            <v>0</v>
          </cell>
          <cell r="L32" t="e">
            <v>#REF!</v>
          </cell>
          <cell r="M32" t="e">
            <v>#REF!</v>
          </cell>
          <cell r="N32" t="e">
            <v>#REF!</v>
          </cell>
          <cell r="O32" t="e">
            <v>#REF!</v>
          </cell>
          <cell r="P32" t="e">
            <v>#REF!</v>
          </cell>
          <cell r="Q32" t="e">
            <v>#REF!</v>
          </cell>
          <cell r="R32" t="e">
            <v>#REF!</v>
          </cell>
          <cell r="S32" t="e">
            <v>#REF!</v>
          </cell>
          <cell r="T32" t="e">
            <v>#REF!</v>
          </cell>
          <cell r="U32" t="e">
            <v>#REF!</v>
          </cell>
          <cell r="V32">
            <v>0</v>
          </cell>
          <cell r="W32">
            <v>0</v>
          </cell>
          <cell r="X32">
            <v>0</v>
          </cell>
          <cell r="Y32">
            <v>0</v>
          </cell>
          <cell r="Z32">
            <v>0</v>
          </cell>
          <cell r="AA32">
            <v>0</v>
          </cell>
          <cell r="AB32">
            <v>0</v>
          </cell>
          <cell r="AC32">
            <v>0</v>
          </cell>
          <cell r="AD32">
            <v>0</v>
          </cell>
          <cell r="AE32">
            <v>0</v>
          </cell>
          <cell r="AF32">
            <v>0</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B34">
            <v>0.2</v>
          </cell>
        </row>
        <row r="35">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0.56225000000000058</v>
          </cell>
          <cell r="X35">
            <v>0.56225000000000058</v>
          </cell>
          <cell r="Y35">
            <v>0.56225000000000058</v>
          </cell>
          <cell r="Z35">
            <v>0.56225000000000058</v>
          </cell>
          <cell r="AA35">
            <v>2.2490000000000023</v>
          </cell>
          <cell r="AB35">
            <v>0.3</v>
          </cell>
          <cell r="AC35">
            <v>0</v>
          </cell>
          <cell r="AD35">
            <v>0</v>
          </cell>
          <cell r="AE35">
            <v>0</v>
          </cell>
          <cell r="AF35">
            <v>0.3</v>
          </cell>
        </row>
        <row r="37">
          <cell r="G37">
            <v>0</v>
          </cell>
          <cell r="H37">
            <v>0.05</v>
          </cell>
          <cell r="I37">
            <v>0.1</v>
          </cell>
          <cell r="J37">
            <v>1.9609999999999999</v>
          </cell>
          <cell r="K37">
            <v>0.12</v>
          </cell>
          <cell r="L37">
            <v>2.2309999999999999</v>
          </cell>
          <cell r="M37">
            <v>1.1200000000000001</v>
          </cell>
          <cell r="N37">
            <v>1.4100000000000001</v>
          </cell>
          <cell r="O37">
            <v>0.45</v>
          </cell>
          <cell r="P37">
            <v>0.45399999999999996</v>
          </cell>
          <cell r="Q37">
            <v>3.4340000000000002</v>
          </cell>
          <cell r="R37">
            <v>0.73</v>
          </cell>
          <cell r="S37">
            <v>0.46799999999999997</v>
          </cell>
          <cell r="T37">
            <v>0.38400000000000001</v>
          </cell>
          <cell r="U37">
            <v>0.67999999999999994</v>
          </cell>
          <cell r="V37">
            <v>2.2620000000000005</v>
          </cell>
          <cell r="W37">
            <v>8.3499999999999908E-2</v>
          </cell>
          <cell r="X37">
            <v>0.21449999999999991</v>
          </cell>
          <cell r="Y37">
            <v>0.44749999999999979</v>
          </cell>
          <cell r="Z37">
            <v>-6.8500000000000227E-2</v>
          </cell>
          <cell r="AA37">
            <v>0.6769999999999996</v>
          </cell>
          <cell r="AB37">
            <v>2.3294193458721457</v>
          </cell>
          <cell r="AC37">
            <v>2.1605010059309766</v>
          </cell>
          <cell r="AD37">
            <v>2.2319475582342898</v>
          </cell>
          <cell r="AE37">
            <v>1.8081320899625877</v>
          </cell>
          <cell r="AF37">
            <v>8.5299999999999994</v>
          </cell>
        </row>
        <row r="38">
          <cell r="G38">
            <v>0</v>
          </cell>
          <cell r="L38">
            <v>2.2309999999999999</v>
          </cell>
          <cell r="M38">
            <v>1.1200000000000001</v>
          </cell>
          <cell r="N38">
            <v>1.4100000000000001</v>
          </cell>
          <cell r="O38">
            <v>0.45</v>
          </cell>
          <cell r="P38">
            <v>0.45399999999999996</v>
          </cell>
          <cell r="Q38">
            <v>3.4340000000000002</v>
          </cell>
          <cell r="R38">
            <v>0.73</v>
          </cell>
          <cell r="S38">
            <v>0.46799999999999997</v>
          </cell>
          <cell r="T38">
            <v>0.38400000000000001</v>
          </cell>
          <cell r="U38">
            <v>0.67999999999999994</v>
          </cell>
          <cell r="V38">
            <v>2.2620000000000005</v>
          </cell>
          <cell r="W38">
            <v>1.202</v>
          </cell>
          <cell r="X38">
            <v>1.333</v>
          </cell>
          <cell r="Y38">
            <v>1.5659999999999998</v>
          </cell>
          <cell r="Z38">
            <v>1.0499999999999998</v>
          </cell>
          <cell r="AA38">
            <v>5.1509999999999998</v>
          </cell>
          <cell r="AB38">
            <v>1.9490714285714286</v>
          </cell>
          <cell r="AC38">
            <v>1.7951530886302596</v>
          </cell>
          <cell r="AD38">
            <v>1.8465996409335728</v>
          </cell>
          <cell r="AE38">
            <v>1.3777841726618707</v>
          </cell>
          <cell r="AF38">
            <v>6.9686083307971316</v>
          </cell>
        </row>
        <row r="39">
          <cell r="G39" t="str">
            <v>--</v>
          </cell>
          <cell r="H39" t="str">
            <v>--</v>
          </cell>
          <cell r="I39" t="str">
            <v>--</v>
          </cell>
          <cell r="J39" t="str">
            <v>--</v>
          </cell>
          <cell r="K39" t="str">
            <v>--</v>
          </cell>
          <cell r="L39">
            <v>0</v>
          </cell>
          <cell r="M39" t="str">
            <v>--</v>
          </cell>
          <cell r="N39" t="str">
            <v>--</v>
          </cell>
          <cell r="O39" t="str">
            <v>--</v>
          </cell>
          <cell r="P39" t="str">
            <v>--</v>
          </cell>
          <cell r="Q39">
            <v>0</v>
          </cell>
          <cell r="R39">
            <v>0</v>
          </cell>
          <cell r="S39">
            <v>0</v>
          </cell>
          <cell r="T39">
            <v>0</v>
          </cell>
          <cell r="U39">
            <v>0.1</v>
          </cell>
          <cell r="V39">
            <v>0.1</v>
          </cell>
          <cell r="W39" t="str">
            <v>--</v>
          </cell>
          <cell r="X39" t="str">
            <v>--</v>
          </cell>
          <cell r="Y39" t="str">
            <v>--</v>
          </cell>
          <cell r="Z39" t="str">
            <v>--</v>
          </cell>
          <cell r="AA39">
            <v>0</v>
          </cell>
          <cell r="AB39">
            <v>0.05</v>
          </cell>
          <cell r="AC39">
            <v>0.05</v>
          </cell>
          <cell r="AD39">
            <v>0.05</v>
          </cell>
          <cell r="AE39">
            <v>0.05</v>
          </cell>
          <cell r="AF39">
            <v>0.2</v>
          </cell>
        </row>
        <row r="40">
          <cell r="G40">
            <v>0</v>
          </cell>
          <cell r="H40">
            <v>0</v>
          </cell>
          <cell r="I40">
            <v>0</v>
          </cell>
          <cell r="J40">
            <v>0</v>
          </cell>
          <cell r="K40">
            <v>0</v>
          </cell>
          <cell r="L40">
            <v>0</v>
          </cell>
          <cell r="Q40">
            <v>0</v>
          </cell>
          <cell r="V40">
            <v>0</v>
          </cell>
          <cell r="W40">
            <v>0</v>
          </cell>
          <cell r="X40">
            <v>0</v>
          </cell>
          <cell r="Y40">
            <v>0.1</v>
          </cell>
          <cell r="Z40">
            <v>0.1</v>
          </cell>
          <cell r="AA40">
            <v>0.2</v>
          </cell>
          <cell r="AB40">
            <v>0</v>
          </cell>
          <cell r="AC40">
            <v>0</v>
          </cell>
          <cell r="AD40">
            <v>0</v>
          </cell>
          <cell r="AE40">
            <v>0.2</v>
          </cell>
          <cell r="AF40">
            <v>0.2</v>
          </cell>
        </row>
        <row r="41">
          <cell r="G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3.3000000000000002E-2</v>
          </cell>
          <cell r="AC41">
            <v>3.3000000000000002E-2</v>
          </cell>
          <cell r="AD41">
            <v>3.3000000000000002E-2</v>
          </cell>
          <cell r="AE41">
            <v>3.3000000000000002E-2</v>
          </cell>
          <cell r="AF41">
            <v>0.13200000000000001</v>
          </cell>
        </row>
        <row r="42">
          <cell r="G42">
            <v>0</v>
          </cell>
          <cell r="H42">
            <v>0</v>
          </cell>
          <cell r="I42">
            <v>0</v>
          </cell>
          <cell r="J42">
            <v>0</v>
          </cell>
          <cell r="K42">
            <v>0</v>
          </cell>
          <cell r="L42">
            <v>0</v>
          </cell>
          <cell r="M42">
            <v>0</v>
          </cell>
          <cell r="N42">
            <v>0</v>
          </cell>
          <cell r="O42">
            <v>0</v>
          </cell>
          <cell r="P42">
            <v>0.11399999999999999</v>
          </cell>
          <cell r="Q42">
            <v>0.11399999999999999</v>
          </cell>
          <cell r="R42">
            <v>0.25</v>
          </cell>
          <cell r="S42">
            <v>0.25</v>
          </cell>
          <cell r="T42">
            <v>0.25</v>
          </cell>
          <cell r="U42">
            <v>0.25</v>
          </cell>
          <cell r="V42">
            <v>1</v>
          </cell>
          <cell r="W42">
            <v>0</v>
          </cell>
          <cell r="X42">
            <v>0</v>
          </cell>
          <cell r="Y42">
            <v>0</v>
          </cell>
          <cell r="Z42">
            <v>0</v>
          </cell>
          <cell r="AA42">
            <v>0</v>
          </cell>
          <cell r="AB42">
            <v>0</v>
          </cell>
          <cell r="AC42">
            <v>0</v>
          </cell>
          <cell r="AD42">
            <v>0</v>
          </cell>
          <cell r="AE42">
            <v>0</v>
          </cell>
          <cell r="AF42">
            <v>0</v>
          </cell>
        </row>
        <row r="43">
          <cell r="G43">
            <v>0</v>
          </cell>
          <cell r="H43">
            <v>0.05</v>
          </cell>
          <cell r="I43">
            <v>0.1</v>
          </cell>
          <cell r="J43">
            <v>0.26100000000000001</v>
          </cell>
          <cell r="K43">
            <v>0.12</v>
          </cell>
          <cell r="L43">
            <v>0.53100000000000003</v>
          </cell>
          <cell r="M43">
            <v>0.12</v>
          </cell>
          <cell r="N43">
            <v>0.16000000000000003</v>
          </cell>
          <cell r="O43">
            <v>0.2</v>
          </cell>
          <cell r="P43">
            <v>0.2</v>
          </cell>
          <cell r="Q43">
            <v>0.68</v>
          </cell>
          <cell r="R43">
            <v>0.28000000000000003</v>
          </cell>
          <cell r="S43">
            <v>0.08</v>
          </cell>
          <cell r="T43">
            <v>0.01</v>
          </cell>
          <cell r="V43">
            <v>0.37000000000000005</v>
          </cell>
          <cell r="W43">
            <v>0</v>
          </cell>
          <cell r="X43">
            <v>0</v>
          </cell>
          <cell r="Y43" t="str">
            <v>--</v>
          </cell>
          <cell r="Z43">
            <v>0.3</v>
          </cell>
          <cell r="AA43">
            <v>0.3</v>
          </cell>
          <cell r="AB43">
            <v>0.3</v>
          </cell>
          <cell r="AF43">
            <v>0.3</v>
          </cell>
        </row>
        <row r="44">
          <cell r="G44">
            <v>0</v>
          </cell>
          <cell r="H44">
            <v>0</v>
          </cell>
          <cell r="I44">
            <v>0</v>
          </cell>
          <cell r="J44">
            <v>0</v>
          </cell>
          <cell r="K44">
            <v>0</v>
          </cell>
          <cell r="L44">
            <v>0</v>
          </cell>
          <cell r="Q44">
            <v>0</v>
          </cell>
          <cell r="U44">
            <v>0.25</v>
          </cell>
          <cell r="V44">
            <v>0.25</v>
          </cell>
          <cell r="W44">
            <v>0</v>
          </cell>
          <cell r="X44">
            <v>0</v>
          </cell>
          <cell r="Y44">
            <v>0.25</v>
          </cell>
          <cell r="Z44">
            <v>0.25</v>
          </cell>
          <cell r="AA44">
            <v>0.5</v>
          </cell>
          <cell r="AB44">
            <v>0.25</v>
          </cell>
          <cell r="AC44">
            <v>0.5</v>
          </cell>
          <cell r="AD44">
            <v>0.5</v>
          </cell>
          <cell r="AE44">
            <v>0.25</v>
          </cell>
          <cell r="AF44">
            <v>1.5</v>
          </cell>
        </row>
        <row r="45">
          <cell r="W45">
            <v>1.202</v>
          </cell>
          <cell r="X45">
            <v>1.333</v>
          </cell>
          <cell r="Y45">
            <v>0.81599999999999995</v>
          </cell>
          <cell r="Z45">
            <v>0</v>
          </cell>
          <cell r="AA45">
            <v>3.351</v>
          </cell>
          <cell r="AB45">
            <v>0.4</v>
          </cell>
          <cell r="AC45">
            <v>0.3</v>
          </cell>
          <cell r="AD45">
            <v>0.3</v>
          </cell>
          <cell r="AE45">
            <v>0.2</v>
          </cell>
          <cell r="AF45">
            <v>1.2</v>
          </cell>
        </row>
        <row r="46">
          <cell r="G46">
            <v>0</v>
          </cell>
          <cell r="L46">
            <v>0</v>
          </cell>
          <cell r="Q46">
            <v>0</v>
          </cell>
          <cell r="U46">
            <v>0.08</v>
          </cell>
          <cell r="V46">
            <v>0.08</v>
          </cell>
          <cell r="W46">
            <v>0</v>
          </cell>
          <cell r="X46">
            <v>0</v>
          </cell>
          <cell r="Y46">
            <v>0.375</v>
          </cell>
          <cell r="Z46">
            <v>0.375</v>
          </cell>
          <cell r="AA46">
            <v>0.75</v>
          </cell>
          <cell r="AB46">
            <v>0.375</v>
          </cell>
          <cell r="AC46">
            <v>0.375</v>
          </cell>
          <cell r="AD46">
            <v>0.375</v>
          </cell>
          <cell r="AE46">
            <v>0.375</v>
          </cell>
          <cell r="AF46">
            <v>1.5</v>
          </cell>
        </row>
        <row r="47">
          <cell r="G47">
            <v>0</v>
          </cell>
          <cell r="H47">
            <v>0</v>
          </cell>
          <cell r="I47">
            <v>0</v>
          </cell>
          <cell r="J47">
            <v>0</v>
          </cell>
          <cell r="K47">
            <v>0</v>
          </cell>
          <cell r="L47">
            <v>0</v>
          </cell>
          <cell r="M47">
            <v>0</v>
          </cell>
          <cell r="N47">
            <v>0.25</v>
          </cell>
          <cell r="O47">
            <v>0.25</v>
          </cell>
          <cell r="P47">
            <v>0.13999999999999999</v>
          </cell>
          <cell r="Q47">
            <v>0.64</v>
          </cell>
          <cell r="R47">
            <v>0.2</v>
          </cell>
          <cell r="S47">
            <v>0.13799999999999998</v>
          </cell>
          <cell r="T47">
            <v>0.124</v>
          </cell>
          <cell r="V47">
            <v>0.46199999999999997</v>
          </cell>
          <cell r="W47">
            <v>0</v>
          </cell>
          <cell r="X47">
            <v>0</v>
          </cell>
          <cell r="Y47">
            <v>0</v>
          </cell>
          <cell r="Z47">
            <v>0</v>
          </cell>
          <cell r="AA47">
            <v>0</v>
          </cell>
          <cell r="AB47">
            <v>0</v>
          </cell>
          <cell r="AC47">
            <v>0</v>
          </cell>
          <cell r="AD47">
            <v>0</v>
          </cell>
          <cell r="AE47">
            <v>0</v>
          </cell>
          <cell r="AF47">
            <v>0</v>
          </cell>
        </row>
        <row r="48">
          <cell r="G48">
            <v>0</v>
          </cell>
          <cell r="H48">
            <v>0</v>
          </cell>
          <cell r="I48">
            <v>0</v>
          </cell>
          <cell r="J48">
            <v>0</v>
          </cell>
          <cell r="K48">
            <v>0</v>
          </cell>
          <cell r="L48">
            <v>0</v>
          </cell>
          <cell r="Q48">
            <v>0</v>
          </cell>
          <cell r="V48">
            <v>0</v>
          </cell>
          <cell r="W48">
            <v>0</v>
          </cell>
          <cell r="X48">
            <v>0</v>
          </cell>
          <cell r="Y48">
            <v>0</v>
          </cell>
          <cell r="Z48">
            <v>0</v>
          </cell>
          <cell r="AA48">
            <v>0</v>
          </cell>
          <cell r="AB48">
            <v>0</v>
          </cell>
          <cell r="AC48">
            <v>0</v>
          </cell>
          <cell r="AD48">
            <v>0</v>
          </cell>
          <cell r="AE48">
            <v>0</v>
          </cell>
          <cell r="AF48">
            <v>0</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2.5000000000000001E-2</v>
          </cell>
          <cell r="Z49">
            <v>2.5000000000000001E-2</v>
          </cell>
          <cell r="AA49">
            <v>0.05</v>
          </cell>
          <cell r="AB49">
            <v>0.05</v>
          </cell>
          <cell r="AC49">
            <v>0</v>
          </cell>
          <cell r="AD49">
            <v>0.05</v>
          </cell>
          <cell r="AE49">
            <v>0</v>
          </cell>
          <cell r="AF49">
            <v>0.1</v>
          </cell>
        </row>
        <row r="50">
          <cell r="G50">
            <v>0</v>
          </cell>
          <cell r="H50" t="str">
            <v>--</v>
          </cell>
          <cell r="J50">
            <v>1.7</v>
          </cell>
          <cell r="K50" t="str">
            <v>--</v>
          </cell>
          <cell r="L50">
            <v>1.7</v>
          </cell>
          <cell r="M50">
            <v>1</v>
          </cell>
          <cell r="N50">
            <v>1</v>
          </cell>
          <cell r="Q50">
            <v>2</v>
          </cell>
          <cell r="V50">
            <v>0</v>
          </cell>
          <cell r="W50">
            <v>0</v>
          </cell>
          <cell r="X50">
            <v>0</v>
          </cell>
          <cell r="Y50">
            <v>0</v>
          </cell>
          <cell r="Z50">
            <v>0</v>
          </cell>
          <cell r="AA50">
            <v>0</v>
          </cell>
          <cell r="AB50">
            <v>0</v>
          </cell>
          <cell r="AC50">
            <v>0</v>
          </cell>
          <cell r="AD50">
            <v>0</v>
          </cell>
          <cell r="AE50">
            <v>0</v>
          </cell>
          <cell r="AF50">
            <v>0</v>
          </cell>
        </row>
        <row r="53">
          <cell r="AB53">
            <v>0.49107142857142855</v>
          </cell>
          <cell r="AC53">
            <v>0.53715308863025957</v>
          </cell>
          <cell r="AD53">
            <v>0.53859964093357271</v>
          </cell>
          <cell r="AE53">
            <v>0.26978417266187049</v>
          </cell>
          <cell r="AF53">
            <v>1.8366083307971315</v>
          </cell>
        </row>
        <row r="55">
          <cell r="G55">
            <v>0</v>
          </cell>
          <cell r="L55">
            <v>0</v>
          </cell>
          <cell r="M55">
            <v>0</v>
          </cell>
          <cell r="N55">
            <v>0</v>
          </cell>
          <cell r="O55">
            <v>0</v>
          </cell>
          <cell r="P55">
            <v>0</v>
          </cell>
          <cell r="Q55">
            <v>0</v>
          </cell>
          <cell r="R55">
            <v>0</v>
          </cell>
          <cell r="S55">
            <v>0</v>
          </cell>
          <cell r="T55">
            <v>0</v>
          </cell>
          <cell r="U55">
            <v>0</v>
          </cell>
          <cell r="V55">
            <v>0</v>
          </cell>
          <cell r="W55">
            <v>-1.1185</v>
          </cell>
          <cell r="X55">
            <v>-1.1185</v>
          </cell>
          <cell r="Y55">
            <v>-1.1185</v>
          </cell>
          <cell r="Z55">
            <v>-1.1185</v>
          </cell>
          <cell r="AA55">
            <v>-4.4740000000000002</v>
          </cell>
          <cell r="AB55">
            <v>0.38034791730071693</v>
          </cell>
          <cell r="AC55">
            <v>0.36534791730071697</v>
          </cell>
          <cell r="AD55">
            <v>0.38534791730071694</v>
          </cell>
          <cell r="AE55">
            <v>0.43034791730071698</v>
          </cell>
          <cell r="AF55">
            <v>1.5613916692028678</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6.5000000000000002E-2</v>
          </cell>
          <cell r="AC57">
            <v>0.05</v>
          </cell>
          <cell r="AD57">
            <v>0.05</v>
          </cell>
          <cell r="AE57">
            <v>0.05</v>
          </cell>
          <cell r="AF57">
            <v>0.21500000000000002</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2.5000000000000001E-2</v>
          </cell>
          <cell r="AF58">
            <v>2.5000000000000001E-2</v>
          </cell>
        </row>
        <row r="59">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0.03</v>
          </cell>
          <cell r="AC59">
            <v>0.03</v>
          </cell>
          <cell r="AD59">
            <v>0.03</v>
          </cell>
          <cell r="AE59">
            <v>0.03</v>
          </cell>
          <cell r="AF59">
            <v>0.12</v>
          </cell>
        </row>
        <row r="60">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0.02</v>
          </cell>
          <cell r="AE60">
            <v>0.04</v>
          </cell>
          <cell r="AF60">
            <v>0.06</v>
          </cell>
        </row>
        <row r="61">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2">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-1.1185</v>
          </cell>
          <cell r="X62">
            <v>-1.1185</v>
          </cell>
          <cell r="Y62">
            <v>-1.1185</v>
          </cell>
          <cell r="Z62">
            <v>-1.1185</v>
          </cell>
          <cell r="AA62">
            <v>-4.4740000000000002</v>
          </cell>
          <cell r="AB62">
            <v>0.28534791730071696</v>
          </cell>
          <cell r="AC62">
            <v>0.28534791730071696</v>
          </cell>
          <cell r="AD62">
            <v>0.28534791730071696</v>
          </cell>
          <cell r="AE62">
            <v>0.28534791730071696</v>
          </cell>
          <cell r="AF62">
            <v>1.1413916692028678</v>
          </cell>
        </row>
        <row r="64">
          <cell r="G64" t="e">
            <v>#REF!</v>
          </cell>
          <cell r="H64">
            <v>0</v>
          </cell>
          <cell r="I64">
            <v>0</v>
          </cell>
          <cell r="J64">
            <v>0</v>
          </cell>
          <cell r="K64">
            <v>0</v>
          </cell>
          <cell r="L64" t="e">
            <v>#REF!</v>
          </cell>
          <cell r="M64" t="e">
            <v>#REF!</v>
          </cell>
          <cell r="N64" t="e">
            <v>#REF!</v>
          </cell>
          <cell r="O64" t="e">
            <v>#REF!</v>
          </cell>
          <cell r="P64" t="e">
            <v>#REF!</v>
          </cell>
          <cell r="Q64" t="e">
            <v>#REF!</v>
          </cell>
          <cell r="R64" t="e">
            <v>#REF!</v>
          </cell>
          <cell r="S64" t="e">
            <v>#REF!</v>
          </cell>
          <cell r="T64" t="e">
            <v>#REF!</v>
          </cell>
          <cell r="U64" t="e">
            <v>#REF!</v>
          </cell>
          <cell r="V64">
            <v>10.26</v>
          </cell>
          <cell r="W64">
            <v>1.6794999999999982</v>
          </cell>
          <cell r="X64">
            <v>1.1194999999999986</v>
          </cell>
          <cell r="Y64">
            <v>1.2594999999999987</v>
          </cell>
          <cell r="Z64">
            <v>19.549499999999998</v>
          </cell>
          <cell r="AA64">
            <v>23.608000000000001</v>
          </cell>
          <cell r="AB64">
            <v>4.47</v>
          </cell>
          <cell r="AC64">
            <v>2.21</v>
          </cell>
          <cell r="AD64">
            <v>0.02</v>
          </cell>
          <cell r="AE64">
            <v>0.42</v>
          </cell>
          <cell r="AF64">
            <v>7.12</v>
          </cell>
        </row>
        <row r="65">
          <cell r="G65">
            <v>0</v>
          </cell>
          <cell r="H65">
            <v>0</v>
          </cell>
          <cell r="I65">
            <v>0</v>
          </cell>
          <cell r="J65">
            <v>0</v>
          </cell>
          <cell r="K65">
            <v>0</v>
          </cell>
          <cell r="L65">
            <v>0</v>
          </cell>
          <cell r="M65">
            <v>0</v>
          </cell>
          <cell r="N65">
            <v>0</v>
          </cell>
          <cell r="O65">
            <v>0</v>
          </cell>
          <cell r="P65">
            <v>0</v>
          </cell>
          <cell r="Q65">
            <v>0</v>
          </cell>
          <cell r="R65">
            <v>0</v>
          </cell>
          <cell r="S65">
            <v>0</v>
          </cell>
          <cell r="T65">
            <v>10</v>
          </cell>
          <cell r="U65">
            <v>0.26</v>
          </cell>
          <cell r="V65">
            <v>10.26</v>
          </cell>
          <cell r="W65">
            <v>4.0999999999999996</v>
          </cell>
          <cell r="X65">
            <v>3.54</v>
          </cell>
          <cell r="Y65">
            <v>3.68</v>
          </cell>
          <cell r="Z65">
            <v>21.97</v>
          </cell>
          <cell r="AA65">
            <v>33.290000000000006</v>
          </cell>
          <cell r="AB65">
            <v>4.47</v>
          </cell>
          <cell r="AC65">
            <v>2.21</v>
          </cell>
          <cell r="AD65">
            <v>0.02</v>
          </cell>
          <cell r="AE65">
            <v>0.42</v>
          </cell>
          <cell r="AF65">
            <v>7.12</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0.19</v>
          </cell>
          <cell r="V66">
            <v>0.19</v>
          </cell>
          <cell r="W66">
            <v>0</v>
          </cell>
          <cell r="X66">
            <v>0.14000000000000001</v>
          </cell>
          <cell r="Y66">
            <v>0.18</v>
          </cell>
          <cell r="Z66">
            <v>0.27</v>
          </cell>
          <cell r="AA66">
            <v>0.59000000000000008</v>
          </cell>
          <cell r="AB66">
            <v>0</v>
          </cell>
          <cell r="AC66">
            <v>0.02</v>
          </cell>
          <cell r="AD66">
            <v>0.02</v>
          </cell>
          <cell r="AE66">
            <v>0.37</v>
          </cell>
          <cell r="AF66">
            <v>0.41</v>
          </cell>
        </row>
        <row r="67">
          <cell r="G67">
            <v>0</v>
          </cell>
          <cell r="H67">
            <v>0</v>
          </cell>
          <cell r="I67">
            <v>0</v>
          </cell>
          <cell r="J67">
            <v>0</v>
          </cell>
          <cell r="K67">
            <v>0</v>
          </cell>
          <cell r="L67">
            <v>0</v>
          </cell>
          <cell r="M67">
            <v>0</v>
          </cell>
          <cell r="N67">
            <v>0</v>
          </cell>
          <cell r="O67">
            <v>0</v>
          </cell>
          <cell r="P67">
            <v>0</v>
          </cell>
          <cell r="Q67">
            <v>0</v>
          </cell>
          <cell r="R67">
            <v>0</v>
          </cell>
          <cell r="S67">
            <v>0</v>
          </cell>
          <cell r="T67">
            <v>10</v>
          </cell>
          <cell r="U67">
            <v>7.0000000000000007E-2</v>
          </cell>
          <cell r="V67">
            <v>10.07</v>
          </cell>
          <cell r="W67">
            <v>4.0999999999999996</v>
          </cell>
          <cell r="X67">
            <v>3.4</v>
          </cell>
          <cell r="Y67">
            <v>3.5</v>
          </cell>
          <cell r="Z67">
            <v>21.7</v>
          </cell>
          <cell r="AA67">
            <v>32.700000000000003</v>
          </cell>
          <cell r="AB67">
            <v>4.47</v>
          </cell>
          <cell r="AC67">
            <v>2.19</v>
          </cell>
          <cell r="AD67">
            <v>0</v>
          </cell>
          <cell r="AE67">
            <v>0.05</v>
          </cell>
          <cell r="AF67">
            <v>6.71</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G69" t="e">
            <v>#REF!</v>
          </cell>
          <cell r="H69">
            <v>0</v>
          </cell>
          <cell r="I69">
            <v>0</v>
          </cell>
          <cell r="J69">
            <v>0</v>
          </cell>
          <cell r="K69">
            <v>0</v>
          </cell>
          <cell r="L69" t="e">
            <v>#REF!</v>
          </cell>
          <cell r="M69" t="e">
            <v>#REF!</v>
          </cell>
          <cell r="N69" t="e">
            <v>#REF!</v>
          </cell>
          <cell r="O69" t="e">
            <v>#REF!</v>
          </cell>
          <cell r="P69" t="e">
            <v>#REF!</v>
          </cell>
          <cell r="Q69" t="e">
            <v>#REF!</v>
          </cell>
          <cell r="R69" t="e">
            <v>#REF!</v>
          </cell>
          <cell r="S69" t="e">
            <v>#REF!</v>
          </cell>
          <cell r="T69" t="e">
            <v>#REF!</v>
          </cell>
          <cell r="U69" t="e">
            <v>#REF!</v>
          </cell>
          <cell r="V69">
            <v>0</v>
          </cell>
          <cell r="W69">
            <v>0</v>
          </cell>
          <cell r="X69">
            <v>0</v>
          </cell>
          <cell r="Y69">
            <v>0</v>
          </cell>
          <cell r="Z69">
            <v>0</v>
          </cell>
          <cell r="AA69">
            <v>0</v>
          </cell>
          <cell r="AB69">
            <v>0</v>
          </cell>
          <cell r="AC69">
            <v>0</v>
          </cell>
          <cell r="AD69">
            <v>0</v>
          </cell>
          <cell r="AE69">
            <v>0</v>
          </cell>
          <cell r="AF69">
            <v>0</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2">
          <cell r="W72">
            <v>-2.4205000000000014</v>
          </cell>
          <cell r="X72">
            <v>-2.4205000000000014</v>
          </cell>
          <cell r="Y72">
            <v>-2.4205000000000014</v>
          </cell>
          <cell r="Z72">
            <v>-2.4205000000000014</v>
          </cell>
          <cell r="AA72">
            <v>-9.6820000000000057</v>
          </cell>
          <cell r="AB72">
            <v>0</v>
          </cell>
          <cell r="AC72">
            <v>0</v>
          </cell>
          <cell r="AD72">
            <v>0</v>
          </cell>
          <cell r="AE72">
            <v>0</v>
          </cell>
          <cell r="AF72">
            <v>0</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0.7</v>
          </cell>
          <cell r="X74">
            <v>0.7</v>
          </cell>
          <cell r="Y74">
            <v>0.7</v>
          </cell>
          <cell r="Z74">
            <v>0.5</v>
          </cell>
          <cell r="AA74">
            <v>2.5</v>
          </cell>
          <cell r="AB74">
            <v>0</v>
          </cell>
          <cell r="AC74">
            <v>0</v>
          </cell>
          <cell r="AD74">
            <v>0</v>
          </cell>
          <cell r="AE74">
            <v>0</v>
          </cell>
          <cell r="AF74">
            <v>1.5</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0.7</v>
          </cell>
          <cell r="X75">
            <v>0.7</v>
          </cell>
          <cell r="Y75">
            <v>0.7</v>
          </cell>
          <cell r="Z75">
            <v>0.5</v>
          </cell>
          <cell r="AA75">
            <v>2.5</v>
          </cell>
          <cell r="AF75">
            <v>1.5</v>
          </cell>
        </row>
        <row r="77">
          <cell r="G77">
            <v>0</v>
          </cell>
          <cell r="H77">
            <v>0</v>
          </cell>
          <cell r="I77">
            <v>28.67</v>
          </cell>
          <cell r="J77">
            <v>7.4</v>
          </cell>
          <cell r="K77">
            <v>39.269999999999996</v>
          </cell>
          <cell r="L77">
            <v>75.34</v>
          </cell>
          <cell r="M77">
            <v>2.06</v>
          </cell>
          <cell r="N77">
            <v>30</v>
          </cell>
          <cell r="O77">
            <v>0</v>
          </cell>
          <cell r="P77">
            <v>30</v>
          </cell>
          <cell r="Q77">
            <v>62.06</v>
          </cell>
          <cell r="R77">
            <v>0</v>
          </cell>
          <cell r="S77">
            <v>0</v>
          </cell>
          <cell r="T77">
            <v>0</v>
          </cell>
          <cell r="U77">
            <v>61.45</v>
          </cell>
          <cell r="V77">
            <v>61.45</v>
          </cell>
          <cell r="W77">
            <v>0</v>
          </cell>
          <cell r="X77">
            <v>0.4</v>
          </cell>
          <cell r="Y77">
            <v>0.94</v>
          </cell>
          <cell r="Z77">
            <v>36.049999999999997</v>
          </cell>
          <cell r="AA77">
            <v>37.39</v>
          </cell>
          <cell r="AB77">
            <v>0</v>
          </cell>
          <cell r="AC77">
            <v>0</v>
          </cell>
          <cell r="AD77">
            <v>32.5</v>
          </cell>
          <cell r="AE77">
            <v>0.04</v>
          </cell>
          <cell r="AF77">
            <v>32.54</v>
          </cell>
        </row>
        <row r="78">
          <cell r="G78">
            <v>0</v>
          </cell>
          <cell r="H78">
            <v>0</v>
          </cell>
          <cell r="I78">
            <v>28.67</v>
          </cell>
          <cell r="J78">
            <v>7.4</v>
          </cell>
          <cell r="K78">
            <v>39.269999999999996</v>
          </cell>
          <cell r="L78">
            <v>75.34</v>
          </cell>
          <cell r="M78">
            <v>2.06</v>
          </cell>
          <cell r="N78">
            <v>0</v>
          </cell>
          <cell r="O78">
            <v>0</v>
          </cell>
          <cell r="P78">
            <v>0</v>
          </cell>
          <cell r="Q78">
            <v>2.06</v>
          </cell>
          <cell r="R78">
            <v>0</v>
          </cell>
          <cell r="S78">
            <v>0</v>
          </cell>
          <cell r="T78">
            <v>0</v>
          </cell>
          <cell r="U78">
            <v>0</v>
          </cell>
          <cell r="V78">
            <v>0</v>
          </cell>
          <cell r="W78">
            <v>0</v>
          </cell>
          <cell r="X78">
            <v>0</v>
          </cell>
          <cell r="Y78">
            <v>0</v>
          </cell>
          <cell r="Z78">
            <v>0</v>
          </cell>
          <cell r="AA78">
            <v>0</v>
          </cell>
          <cell r="AB78">
            <v>0</v>
          </cell>
          <cell r="AC78">
            <v>0</v>
          </cell>
          <cell r="AD78">
            <v>0</v>
          </cell>
          <cell r="AE78">
            <v>0.04</v>
          </cell>
          <cell r="AF78">
            <v>0.04</v>
          </cell>
        </row>
        <row r="79">
          <cell r="G79">
            <v>0</v>
          </cell>
          <cell r="H79">
            <v>0</v>
          </cell>
          <cell r="I79">
            <v>0</v>
          </cell>
          <cell r="J79">
            <v>0</v>
          </cell>
          <cell r="K79">
            <v>0</v>
          </cell>
          <cell r="L79">
            <v>0</v>
          </cell>
          <cell r="M79">
            <v>0</v>
          </cell>
          <cell r="N79">
            <v>30</v>
          </cell>
          <cell r="O79">
            <v>0</v>
          </cell>
          <cell r="P79">
            <v>30</v>
          </cell>
          <cell r="Q79">
            <v>60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41.45</v>
          </cell>
          <cell r="V80">
            <v>41.45</v>
          </cell>
          <cell r="W80">
            <v>0</v>
          </cell>
          <cell r="X80">
            <v>0.4</v>
          </cell>
          <cell r="Y80">
            <v>0.94</v>
          </cell>
          <cell r="Z80">
            <v>21.05</v>
          </cell>
          <cell r="AA80">
            <v>22.39</v>
          </cell>
          <cell r="AB80">
            <v>0</v>
          </cell>
          <cell r="AC80">
            <v>0</v>
          </cell>
          <cell r="AD80">
            <v>32.5</v>
          </cell>
          <cell r="AE80">
            <v>0</v>
          </cell>
          <cell r="AF80">
            <v>32.5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20</v>
          </cell>
          <cell r="V81">
            <v>20</v>
          </cell>
          <cell r="W81">
            <v>0</v>
          </cell>
          <cell r="X81">
            <v>0</v>
          </cell>
          <cell r="Y81">
            <v>0</v>
          </cell>
          <cell r="Z81">
            <v>15</v>
          </cell>
          <cell r="AA81">
            <v>15</v>
          </cell>
          <cell r="AB81">
            <v>0</v>
          </cell>
          <cell r="AC81">
            <v>0</v>
          </cell>
          <cell r="AD81">
            <v>0</v>
          </cell>
          <cell r="AE81">
            <v>0</v>
          </cell>
          <cell r="AF81">
            <v>0</v>
          </cell>
        </row>
        <row r="83">
          <cell r="G83">
            <v>0</v>
          </cell>
          <cell r="H83">
            <v>0</v>
          </cell>
          <cell r="I83">
            <v>0</v>
          </cell>
          <cell r="J83">
            <v>2.7894000000000001</v>
          </cell>
          <cell r="K83">
            <v>4.8814500000000011E-2</v>
          </cell>
          <cell r="L83">
            <v>2.8382145000000003</v>
          </cell>
          <cell r="M83">
            <v>4.3523199999999997</v>
          </cell>
          <cell r="N83">
            <v>4.6539148718719998</v>
          </cell>
          <cell r="O83">
            <v>6.6831867872000004</v>
          </cell>
          <cell r="P83">
            <v>8.603476999999998</v>
          </cell>
          <cell r="Q83">
            <v>24.292898659071998</v>
          </cell>
          <cell r="R83">
            <v>1.6118200000000003</v>
          </cell>
          <cell r="S83">
            <v>1.1115999999999999</v>
          </cell>
          <cell r="T83">
            <v>4.0573399999999991</v>
          </cell>
          <cell r="U83">
            <v>2.2231999999999998</v>
          </cell>
          <cell r="V83">
            <v>9.0039600000000011</v>
          </cell>
          <cell r="W83">
            <v>2.2802280000000001</v>
          </cell>
          <cell r="X83">
            <v>2.4002400000000002</v>
          </cell>
          <cell r="Y83">
            <v>4.7404739999999999</v>
          </cell>
          <cell r="Z83">
            <v>5.0159015399999998</v>
          </cell>
          <cell r="AA83">
            <v>14.436843539999998</v>
          </cell>
          <cell r="AB83">
            <v>1.1332640000000003</v>
          </cell>
          <cell r="AC83">
            <v>1.081752</v>
          </cell>
          <cell r="AD83">
            <v>2.1119919999999999</v>
          </cell>
          <cell r="AE83">
            <v>2.4210640000000003</v>
          </cell>
          <cell r="AF83">
            <v>6.7480720000000005</v>
          </cell>
        </row>
        <row r="84">
          <cell r="G84">
            <v>0</v>
          </cell>
          <cell r="H84">
            <v>0</v>
          </cell>
          <cell r="I84">
            <v>0</v>
          </cell>
          <cell r="J84">
            <v>2.7894000000000001</v>
          </cell>
          <cell r="K84">
            <v>4.8814500000000011E-2</v>
          </cell>
          <cell r="L84">
            <v>2.8382145000000003</v>
          </cell>
          <cell r="M84">
            <v>4.3523199999999997</v>
          </cell>
          <cell r="N84">
            <v>4.6539148718719998</v>
          </cell>
          <cell r="O84">
            <v>6.6831867872000004</v>
          </cell>
          <cell r="P84">
            <v>8.603476999999998</v>
          </cell>
          <cell r="Q84">
            <v>24.292898659071998</v>
          </cell>
          <cell r="R84">
            <v>1.6118200000000003</v>
          </cell>
          <cell r="S84">
            <v>1.1115999999999999</v>
          </cell>
          <cell r="T84">
            <v>4.0573399999999991</v>
          </cell>
          <cell r="U84">
            <v>2.2231999999999998</v>
          </cell>
          <cell r="V84">
            <v>9.0039600000000011</v>
          </cell>
          <cell r="W84">
            <v>2.2802280000000001</v>
          </cell>
          <cell r="X84">
            <v>2.4002400000000002</v>
          </cell>
          <cell r="Y84">
            <v>4.7404739999999999</v>
          </cell>
          <cell r="Z84">
            <v>5.0159015399999998</v>
          </cell>
          <cell r="AA84">
            <v>14.436843539999998</v>
          </cell>
          <cell r="AB84">
            <v>1.1332640000000003</v>
          </cell>
          <cell r="AC84">
            <v>1.081752</v>
          </cell>
          <cell r="AD84">
            <v>2.1119919999999999</v>
          </cell>
          <cell r="AE84">
            <v>2.4210640000000003</v>
          </cell>
          <cell r="AF84">
            <v>6.7480720000000005</v>
          </cell>
        </row>
      </sheetData>
      <sheetData sheetId="14" refreshError="1"/>
      <sheetData sheetId="15" refreshError="1"/>
      <sheetData sheetId="16" refreshError="1"/>
      <sheetData sheetId="17" refreshError="1">
        <row r="7">
          <cell r="G7" t="str">
            <v>Table 4.  Georgia: Key Indicators of External Indebtedness</v>
          </cell>
        </row>
        <row r="8">
          <cell r="G8" t="str">
            <v>(In million of U.S. dollars)</v>
          </cell>
        </row>
        <row r="11">
          <cell r="H11" t="str">
            <v/>
          </cell>
          <cell r="I11" t="str">
            <v/>
          </cell>
          <cell r="J11" t="str">
            <v/>
          </cell>
          <cell r="K11" t="str">
            <v/>
          </cell>
          <cell r="L11" t="str">
            <v>Q1</v>
          </cell>
          <cell r="M11" t="str">
            <v>Q2</v>
          </cell>
          <cell r="N11" t="str">
            <v>Q3</v>
          </cell>
          <cell r="O11" t="str">
            <v>Q4</v>
          </cell>
          <cell r="P11" t="str">
            <v/>
          </cell>
          <cell r="Q11" t="str">
            <v>Q1</v>
          </cell>
          <cell r="R11" t="str">
            <v>Q2</v>
          </cell>
          <cell r="S11" t="str">
            <v>Q3</v>
          </cell>
          <cell r="T11" t="str">
            <v>Q4</v>
          </cell>
          <cell r="U11" t="str">
            <v/>
          </cell>
          <cell r="V11" t="str">
            <v>Q1</v>
          </cell>
          <cell r="W11" t="str">
            <v>Q2</v>
          </cell>
          <cell r="X11" t="str">
            <v>Q3</v>
          </cell>
          <cell r="Y11" t="str">
            <v>Q4</v>
          </cell>
          <cell r="Z11" t="str">
            <v>Est.</v>
          </cell>
          <cell r="AA11" t="str">
            <v>Q1</v>
          </cell>
          <cell r="AB11" t="str">
            <v>Q2</v>
          </cell>
          <cell r="AC11" t="str">
            <v>Q3</v>
          </cell>
          <cell r="AD11" t="str">
            <v>Q4</v>
          </cell>
          <cell r="AE11" t="str">
            <v>Prel Est.</v>
          </cell>
          <cell r="AF11" t="str">
            <v>Q1</v>
          </cell>
          <cell r="AG11" t="str">
            <v>Q2</v>
          </cell>
          <cell r="AH11" t="str">
            <v>Q3</v>
          </cell>
          <cell r="AI11" t="str">
            <v>Q4</v>
          </cell>
          <cell r="AJ11" t="str">
            <v>Proj</v>
          </cell>
          <cell r="AK11" t="str">
            <v>Proj</v>
          </cell>
          <cell r="AL11" t="str">
            <v>Proj</v>
          </cell>
          <cell r="AM11" t="str">
            <v>Proj</v>
          </cell>
          <cell r="AN11" t="str">
            <v>Proj</v>
          </cell>
          <cell r="AO11" t="str">
            <v>Proj</v>
          </cell>
          <cell r="AP11" t="str">
            <v>Proj</v>
          </cell>
          <cell r="AQ11" t="str">
            <v>Proj</v>
          </cell>
          <cell r="AR11" t="str">
            <v>Proj</v>
          </cell>
          <cell r="AS11" t="str">
            <v>Proj</v>
          </cell>
          <cell r="AT11" t="str">
            <v>Proj</v>
          </cell>
          <cell r="AU11" t="str">
            <v>Proj</v>
          </cell>
        </row>
        <row r="12">
          <cell r="H12">
            <v>1991</v>
          </cell>
          <cell r="I12">
            <v>1992</v>
          </cell>
          <cell r="J12">
            <v>1993</v>
          </cell>
          <cell r="K12">
            <v>1994</v>
          </cell>
          <cell r="L12">
            <v>1995</v>
          </cell>
          <cell r="M12">
            <v>1995</v>
          </cell>
          <cell r="N12">
            <v>1995</v>
          </cell>
          <cell r="O12">
            <v>1995</v>
          </cell>
          <cell r="P12">
            <v>1995</v>
          </cell>
          <cell r="Q12">
            <v>1996</v>
          </cell>
          <cell r="R12">
            <v>1996</v>
          </cell>
          <cell r="S12">
            <v>1996</v>
          </cell>
          <cell r="T12">
            <v>1996</v>
          </cell>
          <cell r="U12">
            <v>1996</v>
          </cell>
          <cell r="V12">
            <v>1997</v>
          </cell>
          <cell r="W12">
            <v>1997</v>
          </cell>
          <cell r="X12">
            <v>1997</v>
          </cell>
          <cell r="Y12">
            <v>1997</v>
          </cell>
          <cell r="Z12">
            <v>1997</v>
          </cell>
          <cell r="AA12">
            <v>1998</v>
          </cell>
          <cell r="AB12">
            <v>1998</v>
          </cell>
          <cell r="AC12">
            <v>1998</v>
          </cell>
          <cell r="AD12">
            <v>1998</v>
          </cell>
          <cell r="AE12">
            <v>1998</v>
          </cell>
          <cell r="AF12">
            <v>1999</v>
          </cell>
          <cell r="AG12">
            <v>1999</v>
          </cell>
          <cell r="AH12">
            <v>1999</v>
          </cell>
          <cell r="AI12">
            <v>1999</v>
          </cell>
          <cell r="AJ12">
            <v>1999</v>
          </cell>
          <cell r="AK12">
            <v>2000</v>
          </cell>
          <cell r="AL12">
            <v>2001</v>
          </cell>
          <cell r="AM12">
            <v>2002</v>
          </cell>
          <cell r="AN12">
            <v>2003</v>
          </cell>
          <cell r="AO12">
            <v>2004</v>
          </cell>
          <cell r="AP12">
            <v>2005</v>
          </cell>
          <cell r="AQ12">
            <v>2006</v>
          </cell>
          <cell r="AR12">
            <v>2007</v>
          </cell>
          <cell r="AS12">
            <v>2008</v>
          </cell>
          <cell r="AT12">
            <v>2009</v>
          </cell>
          <cell r="AU12">
            <v>2010</v>
          </cell>
        </row>
        <row r="14">
          <cell r="G14" t="str">
            <v>0.   Originally scheduled debt service, before restructuring</v>
          </cell>
          <cell r="P14">
            <v>317.52601796938018</v>
          </cell>
          <cell r="U14">
            <v>113.73234174072881</v>
          </cell>
          <cell r="Z14">
            <v>129.27196020288562</v>
          </cell>
          <cell r="AE14">
            <v>40.36980534712329</v>
          </cell>
          <cell r="AJ14">
            <v>52.424547171307623</v>
          </cell>
          <cell r="AK14">
            <v>65.222731062327867</v>
          </cell>
          <cell r="AL14">
            <v>70.269005518177721</v>
          </cell>
          <cell r="AM14">
            <v>93.235432439803233</v>
          </cell>
          <cell r="AN14">
            <v>108.98636102623091</v>
          </cell>
          <cell r="AO14">
            <v>120.33090868005381</v>
          </cell>
          <cell r="AP14">
            <v>120.6799556533305</v>
          </cell>
          <cell r="AQ14">
            <v>113.90334388147475</v>
          </cell>
          <cell r="AR14">
            <v>113.88444550462958</v>
          </cell>
          <cell r="AS14">
            <v>112.83225205786729</v>
          </cell>
          <cell r="AT14">
            <v>115.51071120337542</v>
          </cell>
          <cell r="AU14">
            <v>126.41274258691635</v>
          </cell>
        </row>
        <row r="15">
          <cell r="G15" t="str">
            <v xml:space="preserve">         Principal</v>
          </cell>
          <cell r="P15">
            <v>268.43024618780498</v>
          </cell>
          <cell r="U15">
            <v>83.456584147297505</v>
          </cell>
          <cell r="Z15">
            <v>105.65321548762398</v>
          </cell>
          <cell r="AE15">
            <v>24.353376531623319</v>
          </cell>
          <cell r="AJ15">
            <v>36.768791181217892</v>
          </cell>
          <cell r="AK15">
            <v>45.575036673478209</v>
          </cell>
          <cell r="AL15">
            <v>47.100988012235568</v>
          </cell>
          <cell r="AM15">
            <v>66.147914875874292</v>
          </cell>
          <cell r="AN15">
            <v>81.234661422429511</v>
          </cell>
          <cell r="AO15">
            <v>92.803496698887386</v>
          </cell>
          <cell r="AP15">
            <v>93.30225607988065</v>
          </cell>
          <cell r="AQ15">
            <v>86.312964356382381</v>
          </cell>
          <cell r="AR15">
            <v>79.102758946608546</v>
          </cell>
          <cell r="AS15">
            <v>83.41354634409754</v>
          </cell>
          <cell r="AT15">
            <v>84.790062405970076</v>
          </cell>
          <cell r="AU15">
            <v>94.641794676915922</v>
          </cell>
        </row>
        <row r="16">
          <cell r="G16" t="str">
            <v xml:space="preserve">         Interest</v>
          </cell>
          <cell r="P16">
            <v>49.095771781575188</v>
          </cell>
          <cell r="U16">
            <v>30.275757593431312</v>
          </cell>
          <cell r="Z16">
            <v>23.618744715261656</v>
          </cell>
          <cell r="AE16">
            <v>16.016428815499971</v>
          </cell>
          <cell r="AJ16">
            <v>15.655755990089727</v>
          </cell>
          <cell r="AK16">
            <v>19.647694388849654</v>
          </cell>
          <cell r="AL16">
            <v>23.168017505942153</v>
          </cell>
          <cell r="AM16">
            <v>27.087517563928944</v>
          </cell>
          <cell r="AN16">
            <v>27.751699603801399</v>
          </cell>
          <cell r="AO16">
            <v>27.52741198116642</v>
          </cell>
          <cell r="AP16">
            <v>27.377699573449846</v>
          </cell>
          <cell r="AQ16">
            <v>27.590379525092377</v>
          </cell>
          <cell r="AR16">
            <v>34.781686558021029</v>
          </cell>
          <cell r="AS16">
            <v>29.418705713769757</v>
          </cell>
          <cell r="AT16">
            <v>30.720648797405349</v>
          </cell>
          <cell r="AU16">
            <v>31.77094791000043</v>
          </cell>
        </row>
        <row r="18">
          <cell r="G18" t="str">
            <v>Total debt service after restructuring 1/</v>
          </cell>
          <cell r="P18">
            <v>34.8701013478425</v>
          </cell>
          <cell r="U18">
            <v>47.179562820395603</v>
          </cell>
          <cell r="Z18">
            <v>48.828607853981588</v>
          </cell>
          <cell r="AE18">
            <v>86.799288505070834</v>
          </cell>
          <cell r="AJ18">
            <v>164.72876744439878</v>
          </cell>
          <cell r="AK18">
            <v>190.00778043749193</v>
          </cell>
          <cell r="AL18">
            <v>230.55244754198131</v>
          </cell>
          <cell r="AM18">
            <v>264.78004680865331</v>
          </cell>
          <cell r="AN18">
            <v>197.47943869990996</v>
          </cell>
          <cell r="AO18">
            <v>241.78615582900323</v>
          </cell>
          <cell r="AP18">
            <v>228.00880514887243</v>
          </cell>
          <cell r="AQ18">
            <v>209.65672454926747</v>
          </cell>
          <cell r="AR18">
            <v>204.54571654208817</v>
          </cell>
          <cell r="AS18">
            <v>198.56345090379145</v>
          </cell>
          <cell r="AT18">
            <v>200.062018518049</v>
          </cell>
          <cell r="AU18">
            <v>209.7690442934601</v>
          </cell>
        </row>
        <row r="19">
          <cell r="G19" t="str">
            <v>Principal</v>
          </cell>
          <cell r="P19">
            <v>0</v>
          </cell>
          <cell r="U19">
            <v>0</v>
          </cell>
          <cell r="Z19">
            <v>0</v>
          </cell>
          <cell r="AE19">
            <v>44.39733384153844</v>
          </cell>
          <cell r="AJ19">
            <v>114.77935284153845</v>
          </cell>
          <cell r="AK19">
            <v>146.21835123781784</v>
          </cell>
          <cell r="AL19">
            <v>186.40026346759927</v>
          </cell>
          <cell r="AM19">
            <v>221.01565610176735</v>
          </cell>
          <cell r="AN19">
            <v>156.90343571300522</v>
          </cell>
          <cell r="AO19">
            <v>203.53268140730682</v>
          </cell>
          <cell r="AP19">
            <v>191.64883577899519</v>
          </cell>
          <cell r="AQ19">
            <v>174.47571038674431</v>
          </cell>
          <cell r="AR19">
            <v>169.82771508695942</v>
          </cell>
          <cell r="AS19">
            <v>163.73945884323462</v>
          </cell>
          <cell r="AT19">
            <v>165.26272585773546</v>
          </cell>
          <cell r="AU19">
            <v>175.2622571145389</v>
          </cell>
        </row>
        <row r="20">
          <cell r="G20" t="str">
            <v>Interest</v>
          </cell>
          <cell r="P20">
            <v>34.8701013478425</v>
          </cell>
          <cell r="U20">
            <v>47.179562820395603</v>
          </cell>
          <cell r="Z20">
            <v>48.828607853981588</v>
          </cell>
          <cell r="AE20">
            <v>42.401954663532386</v>
          </cell>
          <cell r="AJ20">
            <v>49.94941460286033</v>
          </cell>
          <cell r="AK20">
            <v>43.789429199674089</v>
          </cell>
          <cell r="AL20">
            <v>44.152184074382035</v>
          </cell>
          <cell r="AM20">
            <v>43.764390706885948</v>
          </cell>
          <cell r="AN20">
            <v>40.576002986904747</v>
          </cell>
          <cell r="AO20">
            <v>38.253474421696403</v>
          </cell>
          <cell r="AP20">
            <v>36.359969369877241</v>
          </cell>
          <cell r="AQ20">
            <v>35.181014162523176</v>
          </cell>
          <cell r="AR20">
            <v>34.71800145512875</v>
          </cell>
          <cell r="AS20">
            <v>34.823992060556833</v>
          </cell>
          <cell r="AT20">
            <v>34.799292660313554</v>
          </cell>
          <cell r="AU20">
            <v>34.506787178921186</v>
          </cell>
        </row>
        <row r="22">
          <cell r="G22" t="str">
            <v>a.   Debt service on existing contracted debt 1/</v>
          </cell>
          <cell r="P22">
            <v>34.8701013478425</v>
          </cell>
          <cell r="U22">
            <v>47.179562820395603</v>
          </cell>
          <cell r="Z22">
            <v>48.828607853981588</v>
          </cell>
          <cell r="AE22">
            <v>84.581351005070829</v>
          </cell>
          <cell r="AJ22">
            <v>157.92876744439877</v>
          </cell>
          <cell r="AK22">
            <v>184.00778043749193</v>
          </cell>
          <cell r="AL22">
            <v>211.95244754198131</v>
          </cell>
          <cell r="AM22">
            <v>246.18004680865329</v>
          </cell>
          <cell r="AN22">
            <v>178.87943869990997</v>
          </cell>
          <cell r="AO22">
            <v>187.78615582900323</v>
          </cell>
          <cell r="AP22">
            <v>174.00880514887243</v>
          </cell>
          <cell r="AQ22">
            <v>155.65672454926747</v>
          </cell>
          <cell r="AR22">
            <v>150.54571654208817</v>
          </cell>
          <cell r="AS22">
            <v>144.56345090379145</v>
          </cell>
          <cell r="AT22">
            <v>146.062018518049</v>
          </cell>
          <cell r="AU22">
            <v>155.7690442934601</v>
          </cell>
        </row>
        <row r="24">
          <cell r="G24" t="str">
            <v>Principal</v>
          </cell>
          <cell r="P24">
            <v>0</v>
          </cell>
          <cell r="U24">
            <v>0</v>
          </cell>
          <cell r="Z24">
            <v>0</v>
          </cell>
          <cell r="AE24">
            <v>44.39733384153844</v>
          </cell>
          <cell r="AJ24">
            <v>114.77935284153845</v>
          </cell>
          <cell r="AK24">
            <v>140.21835123781784</v>
          </cell>
          <cell r="AL24">
            <v>167.80026346759928</v>
          </cell>
          <cell r="AM24">
            <v>202.41565610176735</v>
          </cell>
          <cell r="AN24">
            <v>138.30343571300523</v>
          </cell>
          <cell r="AO24">
            <v>149.53268140730682</v>
          </cell>
          <cell r="AP24">
            <v>137.64883577899519</v>
          </cell>
          <cell r="AQ24">
            <v>120.4757103867443</v>
          </cell>
          <cell r="AR24">
            <v>115.82771508695943</v>
          </cell>
          <cell r="AS24">
            <v>109.73945884323462</v>
          </cell>
          <cell r="AT24">
            <v>111.26272585773546</v>
          </cell>
          <cell r="AU24">
            <v>121.26225711453891</v>
          </cell>
        </row>
        <row r="25">
          <cell r="G25" t="str">
            <v>Medium- and long-term</v>
          </cell>
          <cell r="P25">
            <v>0</v>
          </cell>
          <cell r="U25">
            <v>0</v>
          </cell>
          <cell r="Z25">
            <v>0</v>
          </cell>
          <cell r="AE25">
            <v>44.39733384153844</v>
          </cell>
          <cell r="AJ25">
            <v>114.77935284153845</v>
          </cell>
          <cell r="AK25">
            <v>140.21835123781784</v>
          </cell>
          <cell r="AL25">
            <v>167.80026346759928</v>
          </cell>
          <cell r="AM25">
            <v>202.41565610176735</v>
          </cell>
          <cell r="AN25">
            <v>138.30343571300523</v>
          </cell>
          <cell r="AO25">
            <v>149.53268140730682</v>
          </cell>
          <cell r="AP25">
            <v>137.64883577899519</v>
          </cell>
          <cell r="AQ25">
            <v>120.4757103867443</v>
          </cell>
          <cell r="AR25">
            <v>115.82771508695943</v>
          </cell>
          <cell r="AS25">
            <v>109.73945884323462</v>
          </cell>
          <cell r="AT25">
            <v>111.26272585773546</v>
          </cell>
          <cell r="AU25">
            <v>121.26225711453891</v>
          </cell>
        </row>
        <row r="26">
          <cell r="G26" t="str">
            <v>Multilateral  2/</v>
          </cell>
          <cell r="P26">
            <v>0</v>
          </cell>
          <cell r="U26">
            <v>0</v>
          </cell>
          <cell r="Z26">
            <v>0</v>
          </cell>
          <cell r="AE26">
            <v>3.7296538415384615</v>
          </cell>
          <cell r="AJ26">
            <v>24.239352841538462</v>
          </cell>
          <cell r="AK26">
            <v>34.292336127252746</v>
          </cell>
          <cell r="AL26">
            <v>37.312718127252751</v>
          </cell>
          <cell r="AM26">
            <v>55.160351460586078</v>
          </cell>
          <cell r="AN26">
            <v>69.208768127252753</v>
          </cell>
          <cell r="AO26">
            <v>80.282568127252745</v>
          </cell>
          <cell r="AP26">
            <v>80.250212831646692</v>
          </cell>
          <cell r="AQ26">
            <v>68.915081650179303</v>
          </cell>
          <cell r="AR26">
            <v>65.287697086990775</v>
          </cell>
          <cell r="AS26">
            <v>65.37607857052916</v>
          </cell>
          <cell r="AT26">
            <v>60.747760004555396</v>
          </cell>
          <cell r="AU26">
            <v>62.844805343739338</v>
          </cell>
        </row>
        <row r="27">
          <cell r="G27" t="str">
            <v>Official bilateral and EU</v>
          </cell>
          <cell r="P27">
            <v>0</v>
          </cell>
          <cell r="U27">
            <v>0</v>
          </cell>
          <cell r="Z27">
            <v>0</v>
          </cell>
          <cell r="AE27">
            <v>40.667679999999976</v>
          </cell>
          <cell r="AJ27">
            <v>90.539999999999992</v>
          </cell>
          <cell r="AK27">
            <v>102.03851511056511</v>
          </cell>
          <cell r="AL27">
            <v>126.60004534034653</v>
          </cell>
          <cell r="AM27">
            <v>143.36780464118129</v>
          </cell>
          <cell r="AN27">
            <v>65.207167585752487</v>
          </cell>
          <cell r="AO27">
            <v>65.362613280054077</v>
          </cell>
          <cell r="AP27">
            <v>53.511122947348504</v>
          </cell>
          <cell r="AQ27">
            <v>47.673128736564991</v>
          </cell>
          <cell r="AR27">
            <v>46.652517999968644</v>
          </cell>
          <cell r="AS27">
            <v>44.363380272705456</v>
          </cell>
          <cell r="AT27">
            <v>50.514965853180072</v>
          </cell>
          <cell r="AU27">
            <v>58.417451770799573</v>
          </cell>
        </row>
        <row r="28">
          <cell r="G28" t="str">
            <v>Post-1994</v>
          </cell>
          <cell r="P28">
            <v>0</v>
          </cell>
          <cell r="U28">
            <v>0</v>
          </cell>
          <cell r="Z28">
            <v>0</v>
          </cell>
          <cell r="AE28">
            <v>0</v>
          </cell>
          <cell r="AJ28">
            <v>0</v>
          </cell>
          <cell r="AK28">
            <v>0</v>
          </cell>
          <cell r="AL28">
            <v>0</v>
          </cell>
          <cell r="AM28">
            <v>0.76923076923076927</v>
          </cell>
          <cell r="AN28">
            <v>1.3461538461538463</v>
          </cell>
          <cell r="AO28">
            <v>1.3461538461538463</v>
          </cell>
          <cell r="AP28">
            <v>1.3461538461538463</v>
          </cell>
          <cell r="AQ28">
            <v>5.1572446308892701</v>
          </cell>
          <cell r="AR28">
            <v>9.9275618596177697</v>
          </cell>
          <cell r="AS28">
            <v>18.037467773568373</v>
          </cell>
          <cell r="AT28">
            <v>24.042302401414677</v>
          </cell>
          <cell r="AU28">
            <v>31.79698933317658</v>
          </cell>
        </row>
        <row r="29">
          <cell r="G29" t="str">
            <v>Pre-1995</v>
          </cell>
          <cell r="P29">
            <v>0</v>
          </cell>
          <cell r="U29">
            <v>0</v>
          </cell>
          <cell r="Z29">
            <v>0</v>
          </cell>
          <cell r="AE29">
            <v>40.667679999999976</v>
          </cell>
          <cell r="AJ29">
            <v>90.539999999999992</v>
          </cell>
          <cell r="AK29">
            <v>102.03851511056511</v>
          </cell>
          <cell r="AL29">
            <v>126.60004534034653</v>
          </cell>
          <cell r="AM29">
            <v>142.59857387195052</v>
          </cell>
          <cell r="AN29">
            <v>63.861013739598647</v>
          </cell>
          <cell r="AO29">
            <v>64.016459433900238</v>
          </cell>
          <cell r="AP29">
            <v>52.164969101194657</v>
          </cell>
          <cell r="AQ29">
            <v>42.515884105675724</v>
          </cell>
          <cell r="AR29">
            <v>36.724956140350876</v>
          </cell>
          <cell r="AS29">
            <v>26.325912499137083</v>
          </cell>
          <cell r="AT29">
            <v>26.472663451765392</v>
          </cell>
          <cell r="AU29">
            <v>26.620462437622997</v>
          </cell>
        </row>
        <row r="30">
          <cell r="G30" t="str">
            <v>o/w EU</v>
          </cell>
          <cell r="P30">
            <v>0</v>
          </cell>
          <cell r="U30">
            <v>0</v>
          </cell>
          <cell r="Z30">
            <v>0</v>
          </cell>
          <cell r="AE30">
            <v>0</v>
          </cell>
          <cell r="AJ30">
            <v>11.68</v>
          </cell>
          <cell r="AK30">
            <v>0</v>
          </cell>
          <cell r="AL30">
            <v>10.67</v>
          </cell>
          <cell r="AM30">
            <v>10.89</v>
          </cell>
          <cell r="AN30">
            <v>10.978</v>
          </cell>
          <cell r="AO30">
            <v>11.098999999999998</v>
          </cell>
          <cell r="AP30">
            <v>0</v>
          </cell>
          <cell r="AQ30">
            <v>0</v>
          </cell>
          <cell r="AR30">
            <v>0</v>
          </cell>
          <cell r="AS30">
            <v>11.979373025452871</v>
          </cell>
          <cell r="AT30">
            <v>12.095790644747847</v>
          </cell>
          <cell r="AU30">
            <v>12.213339630605455</v>
          </cell>
        </row>
        <row r="31">
          <cell r="G31" t="str">
            <v>Commercial</v>
          </cell>
          <cell r="P31">
            <v>0</v>
          </cell>
          <cell r="U31">
            <v>0</v>
          </cell>
          <cell r="Z31">
            <v>0</v>
          </cell>
          <cell r="AE31">
            <v>0</v>
          </cell>
          <cell r="AJ31">
            <v>0</v>
          </cell>
          <cell r="AK31">
            <v>3.8875000000000002</v>
          </cell>
          <cell r="AL31">
            <v>3.8875000000000002</v>
          </cell>
          <cell r="AM31">
            <v>3.8875000000000002</v>
          </cell>
          <cell r="AN31">
            <v>3.8875000000000002</v>
          </cell>
          <cell r="AO31">
            <v>3.8875000000000002</v>
          </cell>
          <cell r="AP31">
            <v>3.8875000000000002</v>
          </cell>
          <cell r="AQ31">
            <v>3.8875000000000002</v>
          </cell>
          <cell r="AR31">
            <v>3.8875000000000002</v>
          </cell>
          <cell r="AS31">
            <v>0</v>
          </cell>
          <cell r="AT31">
            <v>0</v>
          </cell>
          <cell r="AU31">
            <v>0</v>
          </cell>
        </row>
        <row r="32">
          <cell r="G32" t="str">
            <v>o/w guaranteed</v>
          </cell>
          <cell r="P32">
            <v>0</v>
          </cell>
          <cell r="U32">
            <v>0</v>
          </cell>
          <cell r="Z32">
            <v>0</v>
          </cell>
          <cell r="AE32">
            <v>0</v>
          </cell>
          <cell r="AJ32">
            <v>0</v>
          </cell>
          <cell r="AK32">
            <v>0.3125</v>
          </cell>
          <cell r="AL32">
            <v>0.3125</v>
          </cell>
          <cell r="AM32">
            <v>0.3125</v>
          </cell>
          <cell r="AN32">
            <v>0.3125</v>
          </cell>
          <cell r="AO32">
            <v>0.3125</v>
          </cell>
          <cell r="AP32">
            <v>0.3125</v>
          </cell>
          <cell r="AQ32">
            <v>0.3125</v>
          </cell>
          <cell r="AR32">
            <v>0.3125</v>
          </cell>
          <cell r="AS32">
            <v>0</v>
          </cell>
          <cell r="AT32">
            <v>0</v>
          </cell>
          <cell r="AU32">
            <v>0</v>
          </cell>
        </row>
        <row r="33">
          <cell r="G33" t="str">
            <v>Short-term</v>
          </cell>
          <cell r="P33">
            <v>0</v>
          </cell>
          <cell r="U33">
            <v>0</v>
          </cell>
          <cell r="Z33">
            <v>0</v>
          </cell>
          <cell r="AE33">
            <v>0</v>
          </cell>
          <cell r="AJ33">
            <v>0</v>
          </cell>
          <cell r="AK33">
            <v>0</v>
          </cell>
          <cell r="AL33">
            <v>0</v>
          </cell>
          <cell r="AM33">
            <v>0</v>
          </cell>
          <cell r="AN33">
            <v>0</v>
          </cell>
          <cell r="AO33">
            <v>0</v>
          </cell>
          <cell r="AP33">
            <v>0</v>
          </cell>
          <cell r="AQ33">
            <v>0</v>
          </cell>
          <cell r="AR33">
            <v>0</v>
          </cell>
          <cell r="AS33">
            <v>0</v>
          </cell>
          <cell r="AT33">
            <v>0</v>
          </cell>
          <cell r="AU33">
            <v>0</v>
          </cell>
        </row>
        <row r="35">
          <cell r="G35" t="str">
            <v>Interest</v>
          </cell>
          <cell r="P35">
            <v>34.8701013478425</v>
          </cell>
          <cell r="U35">
            <v>47.179562820395603</v>
          </cell>
          <cell r="Z35">
            <v>48.828607853981588</v>
          </cell>
          <cell r="AE35">
            <v>40.184017163532388</v>
          </cell>
          <cell r="AJ35">
            <v>43.149414602860332</v>
          </cell>
          <cell r="AK35">
            <v>43.789429199674089</v>
          </cell>
          <cell r="AL35">
            <v>44.152184074382035</v>
          </cell>
          <cell r="AM35">
            <v>43.764390706885948</v>
          </cell>
          <cell r="AN35">
            <v>40.576002986904747</v>
          </cell>
          <cell r="AO35">
            <v>38.253474421696403</v>
          </cell>
          <cell r="AP35">
            <v>36.359969369877241</v>
          </cell>
          <cell r="AQ35">
            <v>35.181014162523176</v>
          </cell>
          <cell r="AR35">
            <v>34.71800145512875</v>
          </cell>
          <cell r="AS35">
            <v>34.823992060556833</v>
          </cell>
          <cell r="AT35">
            <v>34.799292660313554</v>
          </cell>
          <cell r="AU35">
            <v>34.506787178921186</v>
          </cell>
        </row>
        <row r="36">
          <cell r="G36" t="str">
            <v>Medium- and long-term</v>
          </cell>
          <cell r="P36">
            <v>34.8701013478425</v>
          </cell>
          <cell r="U36">
            <v>47.179562820395603</v>
          </cell>
          <cell r="Z36">
            <v>48.828607853981588</v>
          </cell>
          <cell r="AE36">
            <v>40.184017163532388</v>
          </cell>
          <cell r="AJ36">
            <v>43.149414602860332</v>
          </cell>
          <cell r="AK36">
            <v>43.789429199674089</v>
          </cell>
          <cell r="AL36">
            <v>44.152184074382035</v>
          </cell>
          <cell r="AM36">
            <v>43.764390706885948</v>
          </cell>
          <cell r="AN36">
            <v>40.576002986904747</v>
          </cell>
          <cell r="AO36">
            <v>38.253474421696403</v>
          </cell>
          <cell r="AP36">
            <v>36.359969369877241</v>
          </cell>
          <cell r="AQ36">
            <v>35.181014162523176</v>
          </cell>
          <cell r="AR36">
            <v>34.71800145512875</v>
          </cell>
          <cell r="AS36">
            <v>34.823992060556833</v>
          </cell>
          <cell r="AT36">
            <v>34.799292660313554</v>
          </cell>
          <cell r="AU36">
            <v>34.506787178921186</v>
          </cell>
        </row>
        <row r="37">
          <cell r="G37" t="str">
            <v>Multilateral  2/</v>
          </cell>
          <cell r="P37">
            <v>2.8245375447175003</v>
          </cell>
          <cell r="U37">
            <v>6.2804836280699998</v>
          </cell>
          <cell r="Z37">
            <v>7.7771259096749992</v>
          </cell>
          <cell r="AE37">
            <v>9.1363042147919717</v>
          </cell>
          <cell r="AJ37">
            <v>10.008893164961057</v>
          </cell>
          <cell r="AK37">
            <v>12.655485641709477</v>
          </cell>
          <cell r="AL37">
            <v>15.552811995993956</v>
          </cell>
          <cell r="AM37">
            <v>18.257211028432145</v>
          </cell>
          <cell r="AN37">
            <v>17.376534927770834</v>
          </cell>
          <cell r="AO37">
            <v>15.78606651107024</v>
          </cell>
          <cell r="AP37">
            <v>13.984758306796261</v>
          </cell>
          <cell r="AQ37">
            <v>12.378796892444763</v>
          </cell>
          <cell r="AR37">
            <v>11.297953126798596</v>
          </cell>
          <cell r="AS37">
            <v>10.471043829267803</v>
          </cell>
          <cell r="AT37">
            <v>9.6549304076348719</v>
          </cell>
          <cell r="AU37">
            <v>8.777730095767561</v>
          </cell>
        </row>
        <row r="38">
          <cell r="G38" t="str">
            <v>Official bilateral and EU</v>
          </cell>
          <cell r="P38">
            <v>32.045563803124999</v>
          </cell>
          <cell r="U38">
            <v>40.899079192325601</v>
          </cell>
          <cell r="Z38">
            <v>41.051481944306587</v>
          </cell>
          <cell r="AE38">
            <v>31.047712948740418</v>
          </cell>
          <cell r="AJ38">
            <v>33.140521437899274</v>
          </cell>
          <cell r="AK38">
            <v>29.773318557964615</v>
          </cell>
          <cell r="AL38">
            <v>27.433122078388081</v>
          </cell>
          <cell r="AM38">
            <v>24.535304678453805</v>
          </cell>
          <cell r="AN38">
            <v>22.42196805913391</v>
          </cell>
          <cell r="AO38">
            <v>21.884282910626162</v>
          </cell>
          <cell r="AP38">
            <v>21.986461063080981</v>
          </cell>
          <cell r="AQ38">
            <v>22.607842270078415</v>
          </cell>
          <cell r="AR38">
            <v>23.420048328330154</v>
          </cell>
          <cell r="AS38">
            <v>24.352948231289027</v>
          </cell>
          <cell r="AT38">
            <v>25.144362252678683</v>
          </cell>
          <cell r="AU38">
            <v>25.729057083153627</v>
          </cell>
        </row>
        <row r="39">
          <cell r="G39" t="str">
            <v>Post-1994</v>
          </cell>
          <cell r="P39">
            <v>4.5563803125000003E-2</v>
          </cell>
          <cell r="U39">
            <v>0.14907919232559999</v>
          </cell>
          <cell r="Z39">
            <v>0.30148194430659025</v>
          </cell>
          <cell r="AE39">
            <v>0.6305082583134447</v>
          </cell>
          <cell r="AJ39">
            <v>0.90129787829128516</v>
          </cell>
          <cell r="AK39">
            <v>1.6966299125607982</v>
          </cell>
          <cell r="AL39">
            <v>3.1080295379434508</v>
          </cell>
          <cell r="AM39">
            <v>4.9475683245666815</v>
          </cell>
          <cell r="AN39">
            <v>7.1482082680659218</v>
          </cell>
          <cell r="AO39">
            <v>9.2037993385894161</v>
          </cell>
          <cell r="AP39">
            <v>11.580884811746134</v>
          </cell>
          <cell r="AQ39">
            <v>14.170345707961424</v>
          </cell>
          <cell r="AR39">
            <v>16.64147401699649</v>
          </cell>
          <cell r="AS39">
            <v>18.947661884501954</v>
          </cell>
          <cell r="AT39">
            <v>21.065718389770478</v>
          </cell>
          <cell r="AU39">
            <v>22.993217814232871</v>
          </cell>
        </row>
        <row r="40">
          <cell r="G40" t="str">
            <v>Pre-1995</v>
          </cell>
          <cell r="P40">
            <v>32</v>
          </cell>
          <cell r="U40">
            <v>40.75</v>
          </cell>
          <cell r="Z40">
            <v>40.75</v>
          </cell>
          <cell r="AE40">
            <v>30.417204690426974</v>
          </cell>
          <cell r="AJ40">
            <v>32.239223559607986</v>
          </cell>
          <cell r="AK40">
            <v>28.076688645403816</v>
          </cell>
          <cell r="AL40">
            <v>24.325092540444629</v>
          </cell>
          <cell r="AM40">
            <v>19.587736353887124</v>
          </cell>
          <cell r="AN40">
            <v>15.27375979106799</v>
          </cell>
          <cell r="AO40">
            <v>12.680483572036746</v>
          </cell>
          <cell r="AP40">
            <v>10.405576251334846</v>
          </cell>
          <cell r="AQ40">
            <v>8.4374965621169924</v>
          </cell>
          <cell r="AR40">
            <v>6.7785743113336636</v>
          </cell>
          <cell r="AS40">
            <v>5.4052863467870704</v>
          </cell>
          <cell r="AT40">
            <v>4.0786438629082049</v>
          </cell>
          <cell r="AU40">
            <v>2.7358392689207554</v>
          </cell>
        </row>
        <row r="41">
          <cell r="G41" t="str">
            <v>o/w EU</v>
          </cell>
          <cell r="P41">
            <v>0</v>
          </cell>
          <cell r="U41">
            <v>8.75</v>
          </cell>
          <cell r="Z41">
            <v>8.75</v>
          </cell>
          <cell r="AE41">
            <v>0</v>
          </cell>
          <cell r="AJ41">
            <v>5.3727999999999989</v>
          </cell>
          <cell r="AK41">
            <v>4.4550000000000001</v>
          </cell>
          <cell r="AL41">
            <v>4.9513274999999997</v>
          </cell>
          <cell r="AM41">
            <v>5.055089999999999</v>
          </cell>
          <cell r="AN41">
            <v>4.4326499999999989</v>
          </cell>
          <cell r="AO41">
            <v>3.9552187499999998</v>
          </cell>
          <cell r="AP41">
            <v>3.7819599999999998</v>
          </cell>
          <cell r="AQ41">
            <v>3.818713741496599</v>
          </cell>
          <cell r="AR41">
            <v>3.8558246622108521</v>
          </cell>
          <cell r="AS41">
            <v>3.503966609944964</v>
          </cell>
          <cell r="AT41">
            <v>2.7517923716801342</v>
          </cell>
          <cell r="AU41">
            <v>1.9846676899733857</v>
          </cell>
        </row>
        <row r="42">
          <cell r="G42" t="str">
            <v>Commercial</v>
          </cell>
          <cell r="P42">
            <v>0</v>
          </cell>
          <cell r="U42">
            <v>0</v>
          </cell>
          <cell r="Z42">
            <v>0</v>
          </cell>
          <cell r="AE42">
            <v>0</v>
          </cell>
          <cell r="AJ42">
            <v>0</v>
          </cell>
          <cell r="AK42">
            <v>1.3606250000000002</v>
          </cell>
          <cell r="AL42">
            <v>1.1662500000000002</v>
          </cell>
          <cell r="AM42">
            <v>0.97187500000000027</v>
          </cell>
          <cell r="AN42">
            <v>0.7775000000000003</v>
          </cell>
          <cell r="AO42">
            <v>0.58312500000000023</v>
          </cell>
          <cell r="AP42">
            <v>0.38875000000000026</v>
          </cell>
          <cell r="AQ42">
            <v>0.19437500000000024</v>
          </cell>
          <cell r="AR42">
            <v>0</v>
          </cell>
          <cell r="AS42">
            <v>0</v>
          </cell>
          <cell r="AT42">
            <v>0</v>
          </cell>
          <cell r="AU42">
            <v>0</v>
          </cell>
        </row>
        <row r="43">
          <cell r="G43" t="str">
            <v>o/w guaranteed</v>
          </cell>
          <cell r="P43">
            <v>0</v>
          </cell>
          <cell r="U43">
            <v>0</v>
          </cell>
          <cell r="Z43">
            <v>0</v>
          </cell>
          <cell r="AE43">
            <v>0</v>
          </cell>
          <cell r="AJ43">
            <v>0</v>
          </cell>
          <cell r="AK43">
            <v>0.109375</v>
          </cell>
          <cell r="AL43">
            <v>9.375E-2</v>
          </cell>
          <cell r="AM43">
            <v>7.8125E-2</v>
          </cell>
          <cell r="AN43">
            <v>6.25E-2</v>
          </cell>
          <cell r="AO43">
            <v>4.6875E-2</v>
          </cell>
          <cell r="AP43">
            <v>3.125E-2</v>
          </cell>
          <cell r="AQ43">
            <v>1.5625E-2</v>
          </cell>
          <cell r="AR43">
            <v>0</v>
          </cell>
          <cell r="AS43">
            <v>0</v>
          </cell>
          <cell r="AT43">
            <v>0</v>
          </cell>
          <cell r="AU43">
            <v>0</v>
          </cell>
        </row>
        <row r="44">
          <cell r="G44" t="str">
            <v>Short-term</v>
          </cell>
          <cell r="P44">
            <v>0</v>
          </cell>
          <cell r="U44">
            <v>0</v>
          </cell>
          <cell r="Z44">
            <v>0</v>
          </cell>
          <cell r="AE44">
            <v>0</v>
          </cell>
          <cell r="AJ44">
            <v>0</v>
          </cell>
          <cell r="AK44">
            <v>0</v>
          </cell>
          <cell r="AL44">
            <v>0</v>
          </cell>
          <cell r="AM44">
            <v>0</v>
          </cell>
          <cell r="AN44">
            <v>0</v>
          </cell>
          <cell r="AO44">
            <v>0</v>
          </cell>
          <cell r="AP44">
            <v>0</v>
          </cell>
          <cell r="AQ44">
            <v>0</v>
          </cell>
          <cell r="AR44">
            <v>0</v>
          </cell>
          <cell r="AS44">
            <v>0</v>
          </cell>
          <cell r="AT44">
            <v>0</v>
          </cell>
          <cell r="AU44">
            <v>0</v>
          </cell>
        </row>
        <row r="46">
          <cell r="G46" t="str">
            <v>b.   Debt service on gap financing  3/</v>
          </cell>
          <cell r="P46">
            <v>0</v>
          </cell>
          <cell r="U46">
            <v>0</v>
          </cell>
          <cell r="Z46">
            <v>0</v>
          </cell>
          <cell r="AE46">
            <v>2.2179375000000001</v>
          </cell>
          <cell r="AJ46">
            <v>6.8</v>
          </cell>
          <cell r="AK46">
            <v>6</v>
          </cell>
          <cell r="AL46">
            <v>18.600000000000001</v>
          </cell>
          <cell r="AM46">
            <v>18.600000000000001</v>
          </cell>
          <cell r="AN46">
            <v>18.600000000000001</v>
          </cell>
          <cell r="AO46">
            <v>54</v>
          </cell>
          <cell r="AP46">
            <v>54</v>
          </cell>
          <cell r="AQ46">
            <v>54</v>
          </cell>
          <cell r="AR46">
            <v>54</v>
          </cell>
          <cell r="AS46">
            <v>54</v>
          </cell>
          <cell r="AT46">
            <v>54</v>
          </cell>
          <cell r="AU46">
            <v>54</v>
          </cell>
        </row>
        <row r="47">
          <cell r="G47" t="str">
            <v>Principal</v>
          </cell>
          <cell r="P47">
            <v>0</v>
          </cell>
          <cell r="U47">
            <v>0</v>
          </cell>
          <cell r="Z47">
            <v>0</v>
          </cell>
          <cell r="AE47">
            <v>0</v>
          </cell>
          <cell r="AJ47">
            <v>0</v>
          </cell>
          <cell r="AK47">
            <v>6</v>
          </cell>
          <cell r="AL47">
            <v>18.600000000000001</v>
          </cell>
          <cell r="AM47">
            <v>18.600000000000001</v>
          </cell>
          <cell r="AN47">
            <v>18.600000000000001</v>
          </cell>
          <cell r="AO47">
            <v>54</v>
          </cell>
          <cell r="AP47">
            <v>54</v>
          </cell>
          <cell r="AQ47">
            <v>54</v>
          </cell>
          <cell r="AR47">
            <v>54</v>
          </cell>
          <cell r="AS47">
            <v>54</v>
          </cell>
          <cell r="AT47">
            <v>54</v>
          </cell>
          <cell r="AU47">
            <v>54</v>
          </cell>
        </row>
        <row r="48">
          <cell r="G48" t="str">
            <v>Interest</v>
          </cell>
          <cell r="P48" t="str">
            <v>--</v>
          </cell>
          <cell r="U48">
            <v>0</v>
          </cell>
          <cell r="Z48">
            <v>0</v>
          </cell>
          <cell r="AE48">
            <v>2.2179375000000001</v>
          </cell>
          <cell r="AJ48">
            <v>6.8</v>
          </cell>
          <cell r="AK48">
            <v>0</v>
          </cell>
          <cell r="AL48">
            <v>0</v>
          </cell>
          <cell r="AM48">
            <v>0</v>
          </cell>
          <cell r="AN48">
            <v>0</v>
          </cell>
          <cell r="AO48">
            <v>0</v>
          </cell>
          <cell r="AP48">
            <v>0</v>
          </cell>
          <cell r="AQ48">
            <v>0</v>
          </cell>
          <cell r="AR48">
            <v>0</v>
          </cell>
          <cell r="AS48">
            <v>0</v>
          </cell>
          <cell r="AT48">
            <v>0</v>
          </cell>
          <cell r="AU48">
            <v>0</v>
          </cell>
        </row>
        <row r="50">
          <cell r="G50" t="str">
            <v>Memorandum items</v>
          </cell>
        </row>
        <row r="51">
          <cell r="G51" t="str">
            <v>Check with BOP's "DS due after rescheduling"</v>
          </cell>
          <cell r="P51" t="str">
            <v>ok</v>
          </cell>
          <cell r="U51" t="str">
            <v>ok</v>
          </cell>
          <cell r="Z51">
            <v>-9.1499999999999915</v>
          </cell>
          <cell r="AE51">
            <v>38.161783999999997</v>
          </cell>
          <cell r="AJ51" t="str">
            <v>ok</v>
          </cell>
          <cell r="AK51">
            <v>-85.573328755968916</v>
          </cell>
          <cell r="AL51">
            <v>-119.49756038079116</v>
          </cell>
          <cell r="AM51">
            <v>-131.36559522583764</v>
          </cell>
          <cell r="AN51">
            <v>13.213890208932014</v>
          </cell>
          <cell r="AO51">
            <v>11.819110177963267</v>
          </cell>
          <cell r="AP51">
            <v>9.8101337486651801</v>
          </cell>
          <cell r="AQ51">
            <v>7.8043421793796028</v>
          </cell>
          <cell r="AR51">
            <v>5.8897503508771649</v>
          </cell>
          <cell r="AS51">
            <v>5.4986802631578939</v>
          </cell>
          <cell r="AT51">
            <v>3.3731485087719193</v>
          </cell>
          <cell r="AU51">
            <v>1.1488284210526558</v>
          </cell>
        </row>
        <row r="52">
          <cell r="G52" t="str">
            <v>Check with BOP's "DS ratio due after rescheduling"</v>
          </cell>
          <cell r="P52" t="str">
            <v>ok</v>
          </cell>
          <cell r="U52" t="str">
            <v>ok</v>
          </cell>
          <cell r="Z52">
            <v>1.3834792916586016</v>
          </cell>
          <cell r="AE52">
            <v>-5.2976614341691572</v>
          </cell>
          <cell r="AJ52" t="str">
            <v>ok</v>
          </cell>
          <cell r="AK52">
            <v>10.551920063673446</v>
          </cell>
          <cell r="AL52">
            <v>13.295318230991002</v>
          </cell>
          <cell r="AM52">
            <v>13.447806987672363</v>
          </cell>
          <cell r="AN52">
            <v>-1.2419785716284117</v>
          </cell>
          <cell r="AO52">
            <v>-0.98313172213847366</v>
          </cell>
          <cell r="AP52">
            <v>-0.73586363709836533</v>
          </cell>
          <cell r="AQ52">
            <v>-0.52957889878671871</v>
          </cell>
          <cell r="AR52" t="str">
            <v>ok</v>
          </cell>
          <cell r="AS52" t="str">
            <v>ok</v>
          </cell>
          <cell r="AT52" t="str">
            <v>ok</v>
          </cell>
          <cell r="AU52" t="str">
            <v>ok</v>
          </cell>
        </row>
        <row r="53">
          <cell r="G53" t="str">
            <v>Check with fiscal DS on budget</v>
          </cell>
          <cell r="Z53" t="str">
            <v>ok</v>
          </cell>
          <cell r="AE53">
            <v>59.476508258313459</v>
          </cell>
          <cell r="AJ53">
            <v>-69.001897395209198</v>
          </cell>
          <cell r="AK53">
            <v>-34.647675907836998</v>
          </cell>
          <cell r="AL53">
            <v>-87.498884354269478</v>
          </cell>
          <cell r="AM53">
            <v>-94.359046545111852</v>
          </cell>
          <cell r="AN53">
            <v>33.60259462876104</v>
          </cell>
          <cell r="AO53">
            <v>31.208279057211172</v>
          </cell>
          <cell r="AP53">
            <v>39.316584718902789</v>
          </cell>
          <cell r="AQ53">
            <v>32.344108908885488</v>
          </cell>
          <cell r="AR53">
            <v>23.909444733410368</v>
          </cell>
        </row>
        <row r="55">
          <cell r="G55" t="str">
            <v>Public and publicly guaranteed debt service  1/ 2/</v>
          </cell>
          <cell r="P55">
            <v>34.8701013478425</v>
          </cell>
          <cell r="U55">
            <v>47.179562820395603</v>
          </cell>
          <cell r="Z55">
            <v>48.77571785398159</v>
          </cell>
          <cell r="AE55">
            <v>86.390759755070832</v>
          </cell>
          <cell r="AJ55">
            <v>163.66572369439879</v>
          </cell>
          <cell r="AK55">
            <v>179.17356043749197</v>
          </cell>
          <cell r="AL55">
            <v>216.89650754198135</v>
          </cell>
          <cell r="AM55">
            <v>248.75641347531999</v>
          </cell>
          <cell r="AN55">
            <v>178.12430036657665</v>
          </cell>
          <cell r="AO55">
            <v>226.16032832900322</v>
          </cell>
          <cell r="AP55">
            <v>216.42530514887244</v>
          </cell>
          <cell r="AQ55">
            <v>200.83397454926748</v>
          </cell>
          <cell r="AR55">
            <v>199.84571654208818</v>
          </cell>
          <cell r="AS55">
            <v>198.55145090379145</v>
          </cell>
          <cell r="AT55">
            <v>200.050018518049</v>
          </cell>
          <cell r="AU55">
            <v>209.75704429346007</v>
          </cell>
        </row>
        <row r="56">
          <cell r="G56" t="str">
            <v>Principal</v>
          </cell>
          <cell r="P56">
            <v>0</v>
          </cell>
          <cell r="U56">
            <v>0</v>
          </cell>
          <cell r="Z56">
            <v>0</v>
          </cell>
          <cell r="AE56">
            <v>44.39733384153844</v>
          </cell>
          <cell r="AJ56">
            <v>114.77935284153845</v>
          </cell>
          <cell r="AK56">
            <v>139.41935123781786</v>
          </cell>
          <cell r="AL56">
            <v>177.6012634675993</v>
          </cell>
          <cell r="AM56">
            <v>209.68332276843404</v>
          </cell>
          <cell r="AN56">
            <v>141.06110237967189</v>
          </cell>
          <cell r="AO56">
            <v>190.1903480739735</v>
          </cell>
          <cell r="AP56">
            <v>181.3638357789952</v>
          </cell>
          <cell r="AQ56">
            <v>166.19071038674431</v>
          </cell>
          <cell r="AR56">
            <v>165.19271508695942</v>
          </cell>
          <cell r="AS56">
            <v>163.73945884323462</v>
          </cell>
          <cell r="AT56">
            <v>165.26272585773546</v>
          </cell>
          <cell r="AU56">
            <v>175.2622571145389</v>
          </cell>
        </row>
        <row r="57">
          <cell r="G57" t="str">
            <v>Interest</v>
          </cell>
          <cell r="P57">
            <v>34.8701013478425</v>
          </cell>
          <cell r="U57">
            <v>47.179562820395603</v>
          </cell>
          <cell r="Z57">
            <v>48.77571785398159</v>
          </cell>
          <cell r="AE57">
            <v>41.993425913532384</v>
          </cell>
          <cell r="AJ57">
            <v>48.886370852860331</v>
          </cell>
          <cell r="AK57">
            <v>39.754209199674094</v>
          </cell>
          <cell r="AL57">
            <v>39.29524407438204</v>
          </cell>
          <cell r="AM57">
            <v>39.073090706885949</v>
          </cell>
          <cell r="AN57">
            <v>37.063197986904747</v>
          </cell>
          <cell r="AO57">
            <v>35.969980255029732</v>
          </cell>
          <cell r="AP57">
            <v>35.061469369877237</v>
          </cell>
          <cell r="AQ57">
            <v>34.643264162523174</v>
          </cell>
          <cell r="AR57">
            <v>34.653001455128752</v>
          </cell>
          <cell r="AS57">
            <v>34.811992060556832</v>
          </cell>
          <cell r="AT57">
            <v>34.787292660313554</v>
          </cell>
          <cell r="AU57">
            <v>34.494787178921186</v>
          </cell>
        </row>
        <row r="58">
          <cell r="G58" t="str">
            <v>Government debt service  1/ 4/</v>
          </cell>
          <cell r="P58">
            <v>32.327487499999997</v>
          </cell>
          <cell r="U58">
            <v>41.682625000000002</v>
          </cell>
          <cell r="Z58">
            <v>42.248837499999993</v>
          </cell>
          <cell r="AE58">
            <v>75.15082233292695</v>
          </cell>
          <cell r="AJ58">
            <v>132.62946383960798</v>
          </cell>
          <cell r="AK58">
            <v>140.36801054130274</v>
          </cell>
          <cell r="AL58">
            <v>175.70261257183463</v>
          </cell>
          <cell r="AM58">
            <v>190.09078530980253</v>
          </cell>
          <cell r="AN58">
            <v>110.18693025339346</v>
          </cell>
          <cell r="AO58">
            <v>146.6059281197553</v>
          </cell>
          <cell r="AP58">
            <v>138.26312610604728</v>
          </cell>
          <cell r="AQ58">
            <v>136.940975284042</v>
          </cell>
          <cell r="AR58">
            <v>143.42388275811703</v>
          </cell>
          <cell r="AS58">
            <v>142.12071419499884</v>
          </cell>
          <cell r="AT58">
            <v>153.18293887341321</v>
          </cell>
          <cell r="AU58">
            <v>165.19296486374833</v>
          </cell>
        </row>
        <row r="59">
          <cell r="G59" t="str">
            <v>Principal</v>
          </cell>
          <cell r="P59">
            <v>0</v>
          </cell>
          <cell r="U59">
            <v>0</v>
          </cell>
          <cell r="Z59">
            <v>0</v>
          </cell>
          <cell r="AE59">
            <v>40.667679999999976</v>
          </cell>
          <cell r="AJ59">
            <v>90.539999999999992</v>
          </cell>
          <cell r="AK59">
            <v>108.03851511056511</v>
          </cell>
          <cell r="AL59">
            <v>145.20004534034655</v>
          </cell>
          <cell r="AM59">
            <v>161.96780464118129</v>
          </cell>
          <cell r="AN59">
            <v>83.807167585752481</v>
          </cell>
          <cell r="AO59">
            <v>120.48661328005409</v>
          </cell>
          <cell r="AP59">
            <v>111.74712294734852</v>
          </cell>
          <cell r="AQ59">
            <v>109.54112873656504</v>
          </cell>
          <cell r="AR59">
            <v>115.01962629293801</v>
          </cell>
          <cell r="AS59">
            <v>112.68721582780749</v>
          </cell>
          <cell r="AT59">
            <v>122.91951017553026</v>
          </cell>
          <cell r="AU59">
            <v>134.39022788805946</v>
          </cell>
        </row>
        <row r="60">
          <cell r="G60" t="str">
            <v>Interest</v>
          </cell>
          <cell r="P60">
            <v>32.327487499999997</v>
          </cell>
          <cell r="U60">
            <v>41.682625000000002</v>
          </cell>
          <cell r="Z60">
            <v>42.248837499999993</v>
          </cell>
          <cell r="AE60">
            <v>34.483142332926974</v>
          </cell>
          <cell r="AJ60">
            <v>42.089463839607987</v>
          </cell>
          <cell r="AK60">
            <v>32.329495430737609</v>
          </cell>
          <cell r="AL60">
            <v>30.502567231488076</v>
          </cell>
          <cell r="AM60">
            <v>28.122980668621253</v>
          </cell>
          <cell r="AN60">
            <v>26.379762667640968</v>
          </cell>
          <cell r="AO60">
            <v>26.119314839701225</v>
          </cell>
          <cell r="AP60">
            <v>26.516003158698759</v>
          </cell>
          <cell r="AQ60">
            <v>27.399846547476947</v>
          </cell>
          <cell r="AR60">
            <v>28.404256465179017</v>
          </cell>
          <cell r="AS60">
            <v>29.433498367191341</v>
          </cell>
          <cell r="AT60">
            <v>30.263428697882933</v>
          </cell>
          <cell r="AU60">
            <v>30.802736975688887</v>
          </cell>
        </row>
        <row r="61">
          <cell r="G61" t="str">
            <v>Pre-1995 debt service, before restructuring</v>
          </cell>
        </row>
        <row r="62">
          <cell r="G62" t="str">
            <v>Principal</v>
          </cell>
          <cell r="P62">
            <v>268.43024618780498</v>
          </cell>
          <cell r="U62">
            <v>83.456584147297505</v>
          </cell>
          <cell r="Z62">
            <v>105.65321548762398</v>
          </cell>
          <cell r="AE62">
            <v>20.623722690084858</v>
          </cell>
          <cell r="AJ62">
            <v>12.529438339679427</v>
          </cell>
          <cell r="AK62">
            <v>7.3952005462254604</v>
          </cell>
          <cell r="AL62">
            <v>5.9007698849828145</v>
          </cell>
          <cell r="AM62">
            <v>6.3308326460574422</v>
          </cell>
          <cell r="AN62">
            <v>6.7922394490229152</v>
          </cell>
          <cell r="AO62">
            <v>7.2872747254807955</v>
          </cell>
          <cell r="AP62">
            <v>7.8183894020801121</v>
          </cell>
          <cell r="AQ62">
            <v>8.353138075313808</v>
          </cell>
          <cell r="AR62">
            <v>0</v>
          </cell>
          <cell r="AS62">
            <v>0</v>
          </cell>
          <cell r="AT62">
            <v>0</v>
          </cell>
          <cell r="AU62">
            <v>0</v>
          </cell>
        </row>
        <row r="63">
          <cell r="G63" t="str">
            <v>Interest</v>
          </cell>
          <cell r="P63">
            <v>46.225670433732688</v>
          </cell>
          <cell r="U63">
            <v>23.846194773035712</v>
          </cell>
          <cell r="Z63">
            <v>15.540136861280066</v>
          </cell>
          <cell r="AE63">
            <v>6.249616342394555</v>
          </cell>
          <cell r="AJ63">
            <v>4.7455649468373844</v>
          </cell>
          <cell r="AK63">
            <v>3.9349538345793809</v>
          </cell>
          <cell r="AL63">
            <v>3.3409259720047437</v>
          </cell>
          <cell r="AM63">
            <v>2.910863210930116</v>
          </cell>
          <cell r="AN63">
            <v>2.449456407964643</v>
          </cell>
          <cell r="AO63">
            <v>1.9544211315067626</v>
          </cell>
          <cell r="AP63">
            <v>1.4233064549074466</v>
          </cell>
          <cell r="AQ63">
            <v>0.84686192468619126</v>
          </cell>
          <cell r="AR63">
            <v>6.842259414225941</v>
          </cell>
          <cell r="AS63">
            <v>0</v>
          </cell>
          <cell r="AT63">
            <v>0</v>
          </cell>
          <cell r="AU63">
            <v>0</v>
          </cell>
        </row>
        <row r="64">
          <cell r="G64" t="str">
            <v>Total debt stock  1/ 2/</v>
          </cell>
          <cell r="P64">
            <v>1216.6878170301247</v>
          </cell>
          <cell r="U64">
            <v>1357.4217272161641</v>
          </cell>
          <cell r="Z64">
            <v>1505.6777416447526</v>
          </cell>
          <cell r="AE64">
            <v>1634.8191577034086</v>
          </cell>
          <cell r="AJ64">
            <v>1709.5339158260779</v>
          </cell>
          <cell r="AK64">
            <v>1825.4167445597379</v>
          </cell>
          <cell r="AL64">
            <v>2008.3056089313041</v>
          </cell>
          <cell r="AM64">
            <v>2159.2856674042296</v>
          </cell>
          <cell r="AN64">
            <v>2185.5303731190043</v>
          </cell>
          <cell r="AO64">
            <v>2121.6550547394741</v>
          </cell>
          <cell r="AP64">
            <v>2069.6789737046338</v>
          </cell>
          <cell r="AQ64">
            <v>2018.5165345799358</v>
          </cell>
          <cell r="AR64">
            <v>1966.3002662568852</v>
          </cell>
          <cell r="AS64">
            <v>1910.684298533062</v>
          </cell>
          <cell r="AT64">
            <v>1847.1988801708862</v>
          </cell>
          <cell r="AU64">
            <v>1767.407773691989</v>
          </cell>
        </row>
        <row r="65">
          <cell r="G65" t="str">
            <v>o/w: public and publicly guaranteed debt  1/ 2/</v>
          </cell>
          <cell r="P65">
            <v>1216.6878170301247</v>
          </cell>
          <cell r="U65">
            <v>1357.4217272161641</v>
          </cell>
          <cell r="Z65">
            <v>1503.8577416447527</v>
          </cell>
          <cell r="AE65">
            <v>1625.0991577034085</v>
          </cell>
          <cell r="AJ65">
            <v>1655.413915826078</v>
          </cell>
          <cell r="AK65">
            <v>1759.8957445597378</v>
          </cell>
          <cell r="AL65">
            <v>1944.3836089313043</v>
          </cell>
          <cell r="AM65">
            <v>2106.6960007375628</v>
          </cell>
          <cell r="AN65">
            <v>2148.7830397856706</v>
          </cell>
          <cell r="AO65">
            <v>2098.2500547394739</v>
          </cell>
          <cell r="AP65">
            <v>2056.5589737046344</v>
          </cell>
          <cell r="AQ65">
            <v>2013.6815345799359</v>
          </cell>
          <cell r="AR65">
            <v>1966.1002662568851</v>
          </cell>
          <cell r="AS65">
            <v>1910.484298533062</v>
          </cell>
          <cell r="AT65">
            <v>1846.9988801708862</v>
          </cell>
          <cell r="AU65">
            <v>1767.2077736919889</v>
          </cell>
        </row>
        <row r="66">
          <cell r="G66" t="str">
            <v>NPV of total debt service  1/ 5/</v>
          </cell>
          <cell r="P66" t="e">
            <v>#REF!</v>
          </cell>
          <cell r="U66">
            <v>1040.5309910173871</v>
          </cell>
          <cell r="Z66">
            <v>1265.0250588860897</v>
          </cell>
          <cell r="AE66">
            <v>1377.646079480488</v>
          </cell>
          <cell r="AJ66">
            <v>1432.7833298551159</v>
          </cell>
          <cell r="AK66">
            <v>1357.7914820776509</v>
          </cell>
          <cell r="AL66">
            <v>1326.4951871665567</v>
          </cell>
          <cell r="AM66">
            <v>1272.5759147327174</v>
          </cell>
          <cell r="AN66">
            <v>1262.5990655110127</v>
          </cell>
          <cell r="AO66">
            <v>1229.647861732836</v>
          </cell>
          <cell r="AP66">
            <v>1213.1035620463497</v>
          </cell>
          <cell r="AQ66">
            <v>1197.3062528868488</v>
          </cell>
          <cell r="AR66">
            <v>1186.1273664374473</v>
          </cell>
          <cell r="AS66">
            <v>1189.9612930532462</v>
          </cell>
          <cell r="AT66">
            <v>1179.7246799771385</v>
          </cell>
          <cell r="AU66">
            <v>1168.6700617675122</v>
          </cell>
        </row>
        <row r="68">
          <cell r="G68" t="str">
            <v>Total debt stock (in percent of GDP)  1/</v>
          </cell>
          <cell r="P68">
            <v>63.938662886737731</v>
          </cell>
          <cell r="U68">
            <v>45.103290936163411</v>
          </cell>
          <cell r="Z68">
            <v>43.355042482016749</v>
          </cell>
          <cell r="AE68">
            <v>47.862087591629631</v>
          </cell>
          <cell r="AJ68">
            <v>61.122453996427403</v>
          </cell>
          <cell r="AK68">
            <v>60.348159986812824</v>
          </cell>
          <cell r="AL68">
            <v>60.765346983633421</v>
          </cell>
          <cell r="AM68">
            <v>61.162662755600628</v>
          </cell>
          <cell r="AN68">
            <v>57.642369172327136</v>
          </cell>
          <cell r="AO68">
            <v>51.664135451690491</v>
          </cell>
          <cell r="AP68">
            <v>46.420603584178977</v>
          </cell>
          <cell r="AQ68">
            <v>41.780257315117822</v>
          </cell>
          <cell r="AR68">
            <v>37.559486038080017</v>
          </cell>
          <cell r="AS68">
            <v>34.00522876714372</v>
          </cell>
          <cell r="AT68">
            <v>30.630732753505686</v>
          </cell>
          <cell r="AU68">
            <v>27.306589009459799</v>
          </cell>
        </row>
        <row r="69">
          <cell r="G69" t="str">
            <v>o/w: public and publicly guaranteed debt  1/</v>
          </cell>
          <cell r="P69">
            <v>63.938662886737731</v>
          </cell>
          <cell r="U69">
            <v>45.103290936163418</v>
          </cell>
          <cell r="Z69">
            <v>43.302636728026471</v>
          </cell>
          <cell r="AE69">
            <v>47.577518201065253</v>
          </cell>
          <cell r="AJ69">
            <v>59.187454532735458</v>
          </cell>
          <cell r="AK69">
            <v>58.182039947495646</v>
          </cell>
          <cell r="AL69">
            <v>58.831257623620751</v>
          </cell>
          <cell r="AM69">
            <v>59.673038619564245</v>
          </cell>
          <cell r="AN69">
            <v>56.67317497573692</v>
          </cell>
          <cell r="AO69">
            <v>51.094203460368128</v>
          </cell>
          <cell r="AP69">
            <v>46.126336537568235</v>
          </cell>
          <cell r="AQ69">
            <v>41.680180084806388</v>
          </cell>
          <cell r="AR69">
            <v>37.555665717584453</v>
          </cell>
          <cell r="AS69">
            <v>34.001669285465532</v>
          </cell>
          <cell r="AT69">
            <v>30.627416301435222</v>
          </cell>
          <cell r="AU69">
            <v>27.303498993741194</v>
          </cell>
        </row>
        <row r="70">
          <cell r="G70" t="str">
            <v>Government debt service (percent of GDP) 1/</v>
          </cell>
          <cell r="P70">
            <v>1.6988551182201492</v>
          </cell>
          <cell r="U70">
            <v>1.3849959262208069</v>
          </cell>
          <cell r="V70">
            <v>0</v>
          </cell>
          <cell r="W70">
            <v>0</v>
          </cell>
          <cell r="X70">
            <v>0</v>
          </cell>
          <cell r="Y70">
            <v>0</v>
          </cell>
          <cell r="Z70">
            <v>1.2165286727473525</v>
          </cell>
          <cell r="AA70">
            <v>0</v>
          </cell>
          <cell r="AB70">
            <v>0</v>
          </cell>
          <cell r="AC70">
            <v>0</v>
          </cell>
          <cell r="AD70">
            <v>0</v>
          </cell>
          <cell r="AE70">
            <v>2.2001670485281264</v>
          </cell>
          <cell r="AF70">
            <v>0</v>
          </cell>
          <cell r="AG70">
            <v>0</v>
          </cell>
          <cell r="AH70">
            <v>0</v>
          </cell>
          <cell r="AI70">
            <v>0</v>
          </cell>
          <cell r="AJ70">
            <v>4.7420166555689516</v>
          </cell>
          <cell r="AK70">
            <v>4.6405573863738319</v>
          </cell>
          <cell r="AL70">
            <v>5.3162378132976915</v>
          </cell>
          <cell r="AM70">
            <v>5.3844003923887485</v>
          </cell>
          <cell r="AN70">
            <v>2.9061301502606596</v>
          </cell>
          <cell r="AO70">
            <v>3.5699811387718303</v>
          </cell>
          <cell r="AP70">
            <v>3.1010885498777476</v>
          </cell>
          <cell r="AQ70">
            <v>2.8344722900875938</v>
          </cell>
          <cell r="AR70">
            <v>2.7396259942716972</v>
          </cell>
          <cell r="AS70">
            <v>2.5293803913400184</v>
          </cell>
          <cell r="AT70">
            <v>2.5401193739323</v>
          </cell>
          <cell r="AU70">
            <v>2.5522442901592832</v>
          </cell>
        </row>
        <row r="71">
          <cell r="G71" t="str">
            <v>o/w: interest due (percent of GDP)</v>
          </cell>
          <cell r="P71">
            <v>1.6988551182201492</v>
          </cell>
          <cell r="U71">
            <v>1.3849959262208069</v>
          </cell>
          <cell r="V71">
            <v>0</v>
          </cell>
          <cell r="W71">
            <v>0</v>
          </cell>
          <cell r="X71">
            <v>0</v>
          </cell>
          <cell r="Y71">
            <v>0</v>
          </cell>
          <cell r="Z71">
            <v>1.2165286727473525</v>
          </cell>
          <cell r="AA71">
            <v>0</v>
          </cell>
          <cell r="AB71">
            <v>0</v>
          </cell>
          <cell r="AC71">
            <v>0</v>
          </cell>
          <cell r="AD71">
            <v>0</v>
          </cell>
          <cell r="AE71">
            <v>1.0095521397557583</v>
          </cell>
          <cell r="AF71">
            <v>0</v>
          </cell>
          <cell r="AG71">
            <v>0</v>
          </cell>
          <cell r="AH71">
            <v>0</v>
          </cell>
          <cell r="AI71">
            <v>0</v>
          </cell>
          <cell r="AJ71">
            <v>1.5048612334945115</v>
          </cell>
          <cell r="AK71">
            <v>1.0688110363629015</v>
          </cell>
          <cell r="AL71">
            <v>0.9229168476501427</v>
          </cell>
          <cell r="AM71">
            <v>0.79659510007535772</v>
          </cell>
          <cell r="AN71">
            <v>0.69575423753844856</v>
          </cell>
          <cell r="AO71">
            <v>0.63602790508722695</v>
          </cell>
          <cell r="AP71">
            <v>0.5947245379139916</v>
          </cell>
          <cell r="AQ71">
            <v>0.56713562635570025</v>
          </cell>
          <cell r="AR71">
            <v>0.54256681567603371</v>
          </cell>
          <cell r="AS71">
            <v>0.52383999081487898</v>
          </cell>
          <cell r="AT71">
            <v>0.50183605382213625</v>
          </cell>
          <cell r="AU71">
            <v>0.47590470715458727</v>
          </cell>
        </row>
        <row r="72">
          <cell r="G72" t="str">
            <v>in percent of gov't revenue and grants</v>
          </cell>
          <cell r="P72">
            <v>24.232552308692281</v>
          </cell>
          <cell r="U72">
            <v>14.938226270374786</v>
          </cell>
          <cell r="V72" t="e">
            <v>#DIV/0!</v>
          </cell>
          <cell r="W72" t="e">
            <v>#DIV/0!</v>
          </cell>
          <cell r="X72" t="e">
            <v>#DIV/0!</v>
          </cell>
          <cell r="Y72" t="e">
            <v>#DIV/0!</v>
          </cell>
          <cell r="Z72">
            <v>12.364575011507185</v>
          </cell>
          <cell r="AA72">
            <v>0</v>
          </cell>
          <cell r="AB72">
            <v>0</v>
          </cell>
          <cell r="AC72">
            <v>0</v>
          </cell>
          <cell r="AD72">
            <v>0</v>
          </cell>
          <cell r="AE72">
            <v>24.720978073349734</v>
          </cell>
          <cell r="AF72">
            <v>0</v>
          </cell>
          <cell r="AG72">
            <v>0</v>
          </cell>
          <cell r="AH72">
            <v>0</v>
          </cell>
          <cell r="AI72">
            <v>0</v>
          </cell>
          <cell r="AJ72">
            <v>60.025527285682919</v>
          </cell>
          <cell r="AK72">
            <v>52.733606663339003</v>
          </cell>
          <cell r="AL72">
            <v>56.555721418060543</v>
          </cell>
          <cell r="AM72">
            <v>55.509282395760309</v>
          </cell>
          <cell r="AN72">
            <v>29.354850002632922</v>
          </cell>
          <cell r="AO72">
            <v>34.660011056037185</v>
          </cell>
          <cell r="AP72">
            <v>29.534176665502358</v>
          </cell>
          <cell r="AQ72">
            <v>26.245113797107347</v>
          </cell>
          <cell r="AR72">
            <v>24.905690857015429</v>
          </cell>
          <cell r="AS72">
            <v>22.994367194000169</v>
          </cell>
          <cell r="AT72">
            <v>23.091994308475456</v>
          </cell>
          <cell r="AU72">
            <v>23.202220819629847</v>
          </cell>
        </row>
        <row r="73">
          <cell r="G73" t="str">
            <v>o/w: interest due</v>
          </cell>
          <cell r="P73">
            <v>24.232552308692281</v>
          </cell>
          <cell r="U73">
            <v>14.938226270374786</v>
          </cell>
          <cell r="V73" t="e">
            <v>#DIV/0!</v>
          </cell>
          <cell r="W73" t="e">
            <v>#DIV/0!</v>
          </cell>
          <cell r="X73" t="e">
            <v>#DIV/0!</v>
          </cell>
          <cell r="Y73" t="e">
            <v>#DIV/0!</v>
          </cell>
          <cell r="Z73">
            <v>12.364575011507185</v>
          </cell>
          <cell r="AA73">
            <v>0</v>
          </cell>
          <cell r="AB73">
            <v>0</v>
          </cell>
          <cell r="AC73">
            <v>0</v>
          </cell>
          <cell r="AD73">
            <v>0</v>
          </cell>
          <cell r="AE73">
            <v>11.343282469165823</v>
          </cell>
          <cell r="AF73">
            <v>0</v>
          </cell>
          <cell r="AG73">
            <v>0</v>
          </cell>
          <cell r="AH73">
            <v>0</v>
          </cell>
          <cell r="AI73">
            <v>0</v>
          </cell>
          <cell r="AJ73">
            <v>19.048876373348246</v>
          </cell>
          <cell r="AK73">
            <v>12.145579958669334</v>
          </cell>
          <cell r="AL73">
            <v>9.8182643367036455</v>
          </cell>
          <cell r="AM73">
            <v>8.2123206193335854</v>
          </cell>
          <cell r="AN73">
            <v>7.0278205811964494</v>
          </cell>
          <cell r="AO73">
            <v>6.1750282047303582</v>
          </cell>
          <cell r="AP73">
            <v>5.6640432182284908</v>
          </cell>
          <cell r="AQ73">
            <v>5.251255799589817</v>
          </cell>
          <cell r="AR73">
            <v>4.9324255970548521</v>
          </cell>
          <cell r="AS73">
            <v>4.762181734680718</v>
          </cell>
          <cell r="AT73">
            <v>4.562145943837602</v>
          </cell>
          <cell r="AU73">
            <v>4.3264064286780668</v>
          </cell>
        </row>
        <row r="74">
          <cell r="G74" t="str">
            <v>in percent of total expenditures</v>
          </cell>
          <cell r="P74">
            <v>13.777323395620705</v>
          </cell>
          <cell r="U74">
            <v>9.7897217605432179</v>
          </cell>
          <cell r="V74" t="e">
            <v>#DIV/0!</v>
          </cell>
          <cell r="W74" t="e">
            <v>#DIV/0!</v>
          </cell>
          <cell r="X74" t="e">
            <v>#DIV/0!</v>
          </cell>
          <cell r="Y74" t="e">
            <v>#DIV/0!</v>
          </cell>
          <cell r="Z74">
            <v>8.4179186222078748</v>
          </cell>
          <cell r="AA74">
            <v>0</v>
          </cell>
          <cell r="AB74">
            <v>0</v>
          </cell>
          <cell r="AC74">
            <v>0</v>
          </cell>
          <cell r="AD74">
            <v>0</v>
          </cell>
          <cell r="AE74">
            <v>9.6077163691184566</v>
          </cell>
          <cell r="AF74">
            <v>0</v>
          </cell>
          <cell r="AG74">
            <v>0</v>
          </cell>
          <cell r="AH74">
            <v>0</v>
          </cell>
          <cell r="AI74">
            <v>0</v>
          </cell>
          <cell r="AJ74">
            <v>20.798318664776101</v>
          </cell>
          <cell r="AK74">
            <v>23.319383851124787</v>
          </cell>
          <cell r="AL74">
            <v>26.581189066488456</v>
          </cell>
          <cell r="AM74">
            <v>25.640001868517853</v>
          </cell>
          <cell r="AN74">
            <v>13.971779568560862</v>
          </cell>
          <cell r="AO74">
            <v>17.246285694549904</v>
          </cell>
          <cell r="AP74">
            <v>15.127261218915843</v>
          </cell>
          <cell r="AQ74">
            <v>14.032041040037594</v>
          </cell>
          <cell r="AR74">
            <v>13.698129971358485</v>
          </cell>
          <cell r="AS74">
            <v>12.646901956700093</v>
          </cell>
          <cell r="AT74">
            <v>12.700596869661501</v>
          </cell>
          <cell r="AU74">
            <v>12.761221450796416</v>
          </cell>
        </row>
        <row r="75">
          <cell r="G75" t="str">
            <v>o/w: interest due</v>
          </cell>
          <cell r="P75">
            <v>13.777323395620705</v>
          </cell>
          <cell r="U75">
            <v>9.7897217605432179</v>
          </cell>
          <cell r="V75" t="e">
            <v>#DIV/0!</v>
          </cell>
          <cell r="W75" t="e">
            <v>#DIV/0!</v>
          </cell>
          <cell r="X75" t="e">
            <v>#DIV/0!</v>
          </cell>
          <cell r="Y75" t="e">
            <v>#DIV/0!</v>
          </cell>
          <cell r="Z75">
            <v>8.4179186222078748</v>
          </cell>
          <cell r="AA75">
            <v>0</v>
          </cell>
          <cell r="AB75">
            <v>0</v>
          </cell>
          <cell r="AC75">
            <v>0</v>
          </cell>
          <cell r="AD75">
            <v>0</v>
          </cell>
          <cell r="AE75">
            <v>4.4085246277544039</v>
          </cell>
          <cell r="AF75">
            <v>0</v>
          </cell>
          <cell r="AG75">
            <v>0</v>
          </cell>
          <cell r="AH75">
            <v>0</v>
          </cell>
          <cell r="AI75">
            <v>0</v>
          </cell>
          <cell r="AJ75">
            <v>6.6002685679583841</v>
          </cell>
          <cell r="AK75">
            <v>5.3709097304668418</v>
          </cell>
          <cell r="AL75">
            <v>4.6145842382507141</v>
          </cell>
          <cell r="AM75">
            <v>3.7933100003588462</v>
          </cell>
          <cell r="AN75">
            <v>3.344972295857926</v>
          </cell>
          <cell r="AO75">
            <v>3.0725985753006135</v>
          </cell>
          <cell r="AP75">
            <v>2.9010953068975196</v>
          </cell>
          <cell r="AQ75">
            <v>2.8076021106717839</v>
          </cell>
          <cell r="AR75">
            <v>2.7128340783801685</v>
          </cell>
          <cell r="AS75">
            <v>2.6191999540743951</v>
          </cell>
          <cell r="AT75">
            <v>2.5091802691106815</v>
          </cell>
          <cell r="AU75">
            <v>2.3795235357729365</v>
          </cell>
        </row>
        <row r="76">
          <cell r="G76" t="str">
            <v>NPV of debt to exports of GNFS</v>
          </cell>
          <cell r="P76" t="e">
            <v>#REF!</v>
          </cell>
          <cell r="U76">
            <v>203.67025994194194</v>
          </cell>
          <cell r="Z76">
            <v>191.27169097247099</v>
          </cell>
          <cell r="AE76">
            <v>192.09018674810685</v>
          </cell>
          <cell r="AJ76">
            <v>204.51267117341251</v>
          </cell>
          <cell r="AK76">
            <v>185.61876222022323</v>
          </cell>
          <cell r="AL76">
            <v>174.5899725038052</v>
          </cell>
          <cell r="AM76">
            <v>166.76451642121145</v>
          </cell>
          <cell r="AN76">
            <v>151.0799564032871</v>
          </cell>
          <cell r="AO76">
            <v>127.12955784898807</v>
          </cell>
          <cell r="AP76">
            <v>109.88131613498365</v>
          </cell>
          <cell r="AQ76">
            <v>95.076418429534186</v>
          </cell>
          <cell r="AR76">
            <v>82.988536706266203</v>
          </cell>
          <cell r="AS76">
            <v>73.444914082879095</v>
          </cell>
          <cell r="AT76">
            <v>64.02068465928393</v>
          </cell>
          <cell r="AU76">
            <v>55.571092503764639</v>
          </cell>
        </row>
        <row r="77">
          <cell r="G77" t="str">
            <v>NPV of public debt to revenues and grants</v>
          </cell>
          <cell r="AE77">
            <v>441.94770897199527</v>
          </cell>
          <cell r="AJ77">
            <v>639.09125048070382</v>
          </cell>
          <cell r="AK77">
            <v>529.27937626529706</v>
          </cell>
          <cell r="AL77">
            <v>476.21024830850507</v>
          </cell>
          <cell r="AM77">
            <v>452.0935355097451</v>
          </cell>
          <cell r="AN77">
            <v>409.86342641444412</v>
          </cell>
          <cell r="AO77">
            <v>347.93136635728138</v>
          </cell>
          <cell r="AP77">
            <v>303.31235365747489</v>
          </cell>
          <cell r="AQ77">
            <v>261.75426829932201</v>
          </cell>
          <cell r="AR77">
            <v>227.99669615990271</v>
          </cell>
          <cell r="AS77">
            <v>204.96723291589495</v>
          </cell>
          <cell r="AT77">
            <v>182.39089660327932</v>
          </cell>
          <cell r="AU77">
            <v>161.67640488159105</v>
          </cell>
        </row>
        <row r="78">
          <cell r="G78" t="str">
            <v>Debt service due (in % of exports of GNFS) 1/ 5/</v>
          </cell>
          <cell r="P78">
            <v>7.1981713246170758</v>
          </cell>
          <cell r="U78">
            <v>9.2347790758080226</v>
          </cell>
          <cell r="Z78">
            <v>7.3828817274865717</v>
          </cell>
          <cell r="AE78">
            <v>12.049574077213904</v>
          </cell>
          <cell r="AJ78">
            <v>22.294506966116735</v>
          </cell>
          <cell r="AK78">
            <v>23.429577180174622</v>
          </cell>
          <cell r="AL78">
            <v>25.651303250348469</v>
          </cell>
          <cell r="AM78">
            <v>27.10535401258004</v>
          </cell>
          <cell r="AN78">
            <v>18.561167629250157</v>
          </cell>
          <cell r="AO78">
            <v>20.112143485438931</v>
          </cell>
          <cell r="AP78">
            <v>17.103068413326287</v>
          </cell>
          <cell r="AQ78">
            <v>14.226666996148703</v>
          </cell>
          <cell r="AR78">
            <v>12.660266023979478</v>
          </cell>
          <cell r="AS78">
            <v>11.266670073348779</v>
          </cell>
          <cell r="AT78">
            <v>10.388952204999731</v>
          </cell>
          <cell r="AU78">
            <v>9.9676777959157583</v>
          </cell>
        </row>
        <row r="79">
          <cell r="G79" t="str">
            <v>Public sector external debt service (in % of exports of GNFS) 1/ 5/</v>
          </cell>
          <cell r="P79">
            <v>7.1981713246170758</v>
          </cell>
          <cell r="U79">
            <v>9.2347790758080226</v>
          </cell>
          <cell r="Z79">
            <v>7.3748847635810169</v>
          </cell>
          <cell r="AE79">
            <v>11.992861660319967</v>
          </cell>
          <cell r="AJ79">
            <v>22.150633879118367</v>
          </cell>
          <cell r="AK79">
            <v>22.093625604441659</v>
          </cell>
          <cell r="AL79">
            <v>24.131941118897757</v>
          </cell>
          <cell r="AM79">
            <v>25.465025523697914</v>
          </cell>
          <cell r="AN79">
            <v>16.741970808267453</v>
          </cell>
          <cell r="AO79">
            <v>18.812363174687906</v>
          </cell>
          <cell r="AP79">
            <v>16.234183578653294</v>
          </cell>
          <cell r="AQ79">
            <v>13.627982043352091</v>
          </cell>
          <cell r="AR79">
            <v>12.369361617284365</v>
          </cell>
          <cell r="AS79">
            <v>11.265989182478558</v>
          </cell>
          <cell r="AT79">
            <v>10.388329061099736</v>
          </cell>
          <cell r="AU79">
            <v>9.9671075872181198</v>
          </cell>
        </row>
        <row r="81">
          <cell r="G81" t="str">
            <v>Nominal GDP (millions of US$)</v>
          </cell>
          <cell r="P81">
            <v>1902.8984375</v>
          </cell>
          <cell r="U81">
            <v>3009.584664536741</v>
          </cell>
          <cell r="Z81">
            <v>3472.9010870403208</v>
          </cell>
          <cell r="AE81">
            <v>3415.6871126309043</v>
          </cell>
          <cell r="AJ81">
            <v>2796.8999999999996</v>
          </cell>
          <cell r="AK81">
            <v>3024.8092816063072</v>
          </cell>
          <cell r="AL81">
            <v>3305.0179232453365</v>
          </cell>
          <cell r="AM81">
            <v>3530.3984001358817</v>
          </cell>
          <cell r="AN81">
            <v>3791.5346029327166</v>
          </cell>
          <cell r="AO81">
            <v>4106.630327189675</v>
          </cell>
          <cell r="AP81">
            <v>4458.5352492271768</v>
          </cell>
          <cell r="AQ81">
            <v>4831.2687960625681</v>
          </cell>
          <cell r="AR81">
            <v>5235.162867413399</v>
          </cell>
          <cell r="AS81">
            <v>5618.7956023374536</v>
          </cell>
          <cell r="AT81">
            <v>6030.5409440767435</v>
          </cell>
          <cell r="AU81">
            <v>6472.4589844586862</v>
          </cell>
        </row>
        <row r="82">
          <cell r="G82" t="str">
            <v>Exchange rate (p.a., lari / US$)</v>
          </cell>
          <cell r="P82">
            <v>1.28</v>
          </cell>
          <cell r="U82">
            <v>1.252</v>
          </cell>
          <cell r="V82">
            <v>1.2885</v>
          </cell>
          <cell r="W82">
            <v>1.2986</v>
          </cell>
          <cell r="X82">
            <v>1.2948</v>
          </cell>
          <cell r="Y82">
            <v>1.3076000000000001</v>
          </cell>
          <cell r="Z82">
            <v>1.2970999999999999</v>
          </cell>
          <cell r="AE82">
            <v>1.4036999999999999</v>
          </cell>
          <cell r="AJ82">
            <v>2</v>
          </cell>
          <cell r="AK82">
            <v>2.0059799382716053</v>
          </cell>
          <cell r="AL82">
            <v>2.0356540827077927</v>
          </cell>
          <cell r="AM82">
            <v>2.0810222341055593</v>
          </cell>
          <cell r="AN82">
            <v>2.1159629179683144</v>
          </cell>
          <cell r="AO82">
            <v>2.1333401385604303</v>
          </cell>
          <cell r="AP82">
            <v>2.1457353128505829</v>
          </cell>
          <cell r="AQ82">
            <v>2.1623689199269442</v>
          </cell>
          <cell r="AR82">
            <v>2.1791314696938198</v>
          </cell>
          <cell r="AS82">
            <v>2.1960239617069499</v>
          </cell>
          <cell r="AT82">
            <v>2.2130474032705694</v>
          </cell>
          <cell r="AU82">
            <v>2.2302028094974737</v>
          </cell>
        </row>
        <row r="83">
          <cell r="G83" t="str">
            <v xml:space="preserve">Exports of goods and nonfactor services  </v>
          </cell>
          <cell r="P83">
            <v>484.43</v>
          </cell>
          <cell r="U83">
            <v>510.89</v>
          </cell>
          <cell r="Z83">
            <v>661.37599999999998</v>
          </cell>
          <cell r="AE83">
            <v>720.3515074380166</v>
          </cell>
          <cell r="AJ83">
            <v>738.87602760067364</v>
          </cell>
          <cell r="AK83">
            <v>810.97400510612113</v>
          </cell>
          <cell r="AL83">
            <v>898.79428460949362</v>
          </cell>
          <cell r="AM83">
            <v>976.85515077856769</v>
          </cell>
          <cell r="AN83">
            <v>1063.9386629357639</v>
          </cell>
          <cell r="AO83">
            <v>1202.1898909186627</v>
          </cell>
          <cell r="AP83">
            <v>1333.1456066164924</v>
          </cell>
          <cell r="AQ83">
            <v>1473.6882827581721</v>
          </cell>
          <cell r="AR83">
            <v>1615.6510151892817</v>
          </cell>
          <cell r="AS83">
            <v>1762.3969603360601</v>
          </cell>
          <cell r="AT83">
            <v>1925.7189230475838</v>
          </cell>
          <cell r="AU83">
            <v>2104.492626952816</v>
          </cell>
        </row>
        <row r="84">
          <cell r="G84" t="str">
            <v xml:space="preserve">Ratio of exports of GNFS to GDP (in percent)  </v>
          </cell>
          <cell r="P84">
            <v>25.457480570347045</v>
          </cell>
          <cell r="U84">
            <v>16.975432059447986</v>
          </cell>
          <cell r="Z84">
            <v>19.043905467622704</v>
          </cell>
          <cell r="AE84">
            <v>21.089505088865472</v>
          </cell>
          <cell r="AJ84">
            <v>26.417677700335148</v>
          </cell>
          <cell r="AK84">
            <v>26.810748368090771</v>
          </cell>
          <cell r="AL84">
            <v>27.194838439088691</v>
          </cell>
          <cell r="AM84">
            <v>27.669827596255693</v>
          </cell>
          <cell r="AN84">
            <v>28.060898141686941</v>
          </cell>
          <cell r="AO84">
            <v>29.274363532530757</v>
          </cell>
          <cell r="AP84">
            <v>29.900977161671516</v>
          </cell>
          <cell r="AQ84">
            <v>30.503131681665323</v>
          </cell>
          <cell r="AR84">
            <v>30.861523435039683</v>
          </cell>
          <cell r="AS84">
            <v>31.366098450046699</v>
          </cell>
          <cell r="AT84">
            <v>31.932772547362337</v>
          </cell>
          <cell r="AU84">
            <v>32.514576484856967</v>
          </cell>
        </row>
        <row r="85">
          <cell r="G85" t="str">
            <v xml:space="preserve">Growth rate of exports of GNFS (in percent)  </v>
          </cell>
          <cell r="P85">
            <v>0.35840066293764128</v>
          </cell>
          <cell r="U85">
            <v>5.4620894659703101</v>
          </cell>
          <cell r="Z85">
            <v>36.526639555766558</v>
          </cell>
          <cell r="AE85">
            <v>8.9170921590769225</v>
          </cell>
          <cell r="AJ85">
            <v>2.5715945578486998</v>
          </cell>
          <cell r="AK85">
            <v>9.7577908623681644</v>
          </cell>
          <cell r="AL85">
            <v>10.828988222856871</v>
          </cell>
          <cell r="AM85">
            <v>8.6850648146911347</v>
          </cell>
          <cell r="AN85">
            <v>8.9146801434981882</v>
          </cell>
          <cell r="AO85">
            <v>12.994285554151897</v>
          </cell>
          <cell r="AP85">
            <v>10.893097395600183</v>
          </cell>
          <cell r="AQ85">
            <v>10.54218499795947</v>
          </cell>
          <cell r="AR85">
            <v>9.6331587956586251</v>
          </cell>
          <cell r="AS85">
            <v>9.0827749165611991</v>
          </cell>
          <cell r="AT85">
            <v>9.2670361097525245</v>
          </cell>
          <cell r="AU85">
            <v>9.2834785889890128</v>
          </cell>
        </row>
        <row r="86">
          <cell r="G86" t="str">
            <v>Government revenue and grants (US$)</v>
          </cell>
          <cell r="P86">
            <v>133.4052108427887</v>
          </cell>
          <cell r="U86">
            <v>279.03329515542424</v>
          </cell>
          <cell r="V86">
            <v>0</v>
          </cell>
          <cell r="W86">
            <v>0</v>
          </cell>
          <cell r="X86">
            <v>0</v>
          </cell>
          <cell r="Y86">
            <v>0</v>
          </cell>
          <cell r="Z86">
            <v>341.6925972844258</v>
          </cell>
          <cell r="AA86">
            <v>82.866259684528089</v>
          </cell>
          <cell r="AB86">
            <v>113.19565641275939</v>
          </cell>
          <cell r="AC86">
            <v>123.96296296296295</v>
          </cell>
          <cell r="AD86">
            <v>97.743225806451619</v>
          </cell>
          <cell r="AE86">
            <v>303.99615302415049</v>
          </cell>
          <cell r="AF86">
            <v>80.605800000000016</v>
          </cell>
          <cell r="AG86">
            <v>108.41699999999999</v>
          </cell>
          <cell r="AH86">
            <v>113.24499999999999</v>
          </cell>
          <cell r="AI86">
            <v>98.9084</v>
          </cell>
          <cell r="AJ86">
            <v>220.95509999999999</v>
          </cell>
          <cell r="AK86">
            <v>266.18321678135504</v>
          </cell>
          <cell r="AL86">
            <v>310.67168478506164</v>
          </cell>
          <cell r="AM86">
            <v>342.44864481318047</v>
          </cell>
          <cell r="AN86">
            <v>375.36192569033898</v>
          </cell>
          <cell r="AO86">
            <v>422.98292370053656</v>
          </cell>
          <cell r="AP86">
            <v>468.14620116885357</v>
          </cell>
          <cell r="AQ86">
            <v>521.7770299747574</v>
          </cell>
          <cell r="AR86">
            <v>575.86791541547393</v>
          </cell>
          <cell r="AS86">
            <v>618.06751625711991</v>
          </cell>
          <cell r="AT86">
            <v>663.35950384844182</v>
          </cell>
          <cell r="AU86">
            <v>711.97048829045548</v>
          </cell>
        </row>
        <row r="87">
          <cell r="G87" t="str">
            <v>Government expenditure and net lending (US$)</v>
          </cell>
          <cell r="P87">
            <v>234.64272828404168</v>
          </cell>
          <cell r="U87">
            <v>425.77946564323076</v>
          </cell>
          <cell r="V87">
            <v>0</v>
          </cell>
          <cell r="W87">
            <v>0</v>
          </cell>
          <cell r="X87">
            <v>0</v>
          </cell>
          <cell r="Y87">
            <v>0</v>
          </cell>
          <cell r="Z87">
            <v>501.89173115240743</v>
          </cell>
          <cell r="AA87">
            <v>115.52422556425198</v>
          </cell>
          <cell r="AB87">
            <v>131.89903148460701</v>
          </cell>
          <cell r="AC87">
            <v>138.83851851851853</v>
          </cell>
          <cell r="AD87">
            <v>105.26193548387099</v>
          </cell>
          <cell r="AE87">
            <v>782.19234879247699</v>
          </cell>
          <cell r="AF87">
            <v>83.526300000000006</v>
          </cell>
          <cell r="AG87">
            <v>110.32574999999999</v>
          </cell>
          <cell r="AH87">
            <v>113.24499999999999</v>
          </cell>
          <cell r="AI87">
            <v>97.237650000000002</v>
          </cell>
          <cell r="AJ87">
            <v>637.69319999999993</v>
          </cell>
          <cell r="AK87">
            <v>601.93704703965511</v>
          </cell>
          <cell r="AL87">
            <v>661.00358464906731</v>
          </cell>
          <cell r="AM87">
            <v>741.38366402853512</v>
          </cell>
          <cell r="AN87">
            <v>788.63919741000507</v>
          </cell>
          <cell r="AO87">
            <v>850.0724777282627</v>
          </cell>
          <cell r="AP87">
            <v>913.99972609157123</v>
          </cell>
          <cell r="AQ87">
            <v>975.9162968046387</v>
          </cell>
          <cell r="AR87">
            <v>1047.0325734826799</v>
          </cell>
          <cell r="AS87">
            <v>1123.7591204674907</v>
          </cell>
          <cell r="AT87">
            <v>1206.1081888153487</v>
          </cell>
          <cell r="AU87">
            <v>1294.4917968917373</v>
          </cell>
        </row>
        <row r="89">
          <cell r="G89" t="str">
            <v>Source:  Data provided by the Georgian authorities and Fund staff estimates.</v>
          </cell>
        </row>
        <row r="91">
          <cell r="G91" t="str">
            <v>1/ After restructuring.  Overdue payments and obligations falling due to bilateral official creditors are assumed to be rescheduled with 5 years grace, 10 years maturity and an interest rate of 4</v>
          </cell>
        </row>
        <row r="92">
          <cell r="G92" t="str">
            <v>percent, unless specific terms have already been agreed.</v>
          </cell>
        </row>
        <row r="93">
          <cell r="G93" t="str">
            <v>2/ Includes IMF, World Bank, and EBRD.</v>
          </cell>
        </row>
        <row r="94">
          <cell r="G94" t="str">
            <v>3/ Terms of gap financing are between 2 and 5 years grace, 7 and 10 year maturity, and an interest rate of 4 percent.</v>
          </cell>
        </row>
        <row r="95">
          <cell r="G95" t="str">
            <v>4/ Excludes debt service to the IMF.</v>
          </cell>
        </row>
        <row r="96">
          <cell r="G96" t="str">
            <v>5/ Net present value of debt service on contracted debt.</v>
          </cell>
        </row>
        <row r="666">
          <cell r="G666" t="str">
            <v>Table 2. Georgia: Key Economic Assumptions for the DSA</v>
          </cell>
        </row>
        <row r="669">
          <cell r="AE669" t="str">
            <v>1998-2003</v>
          </cell>
          <cell r="AJ669" t="str">
            <v>2004-2010</v>
          </cell>
        </row>
        <row r="672">
          <cell r="G672" t="str">
            <v>Annual real GDP growth</v>
          </cell>
          <cell r="AE672">
            <v>4.1499999999999995</v>
          </cell>
          <cell r="AJ672">
            <v>4.5714285714285712</v>
          </cell>
        </row>
        <row r="674">
          <cell r="G674" t="str">
            <v>Annual per capita GDP growth</v>
          </cell>
          <cell r="AE674">
            <v>3.1499999999999995</v>
          </cell>
          <cell r="AJ674">
            <v>3.5714285714285712</v>
          </cell>
        </row>
        <row r="676">
          <cell r="G676" t="str">
            <v>Domestic inflation</v>
          </cell>
          <cell r="AE676">
            <v>6.7666666666666666</v>
          </cell>
          <cell r="AJ676">
            <v>4</v>
          </cell>
        </row>
        <row r="679">
          <cell r="G679" t="str">
            <v>Annual export volume growth</v>
          </cell>
          <cell r="AE679">
            <v>5.3059785271425604</v>
          </cell>
          <cell r="AJ679">
            <v>8.3455714285714286</v>
          </cell>
        </row>
        <row r="681">
          <cell r="G681" t="str">
            <v>Annual import volume growth</v>
          </cell>
          <cell r="AE681">
            <v>1.6213001956269382</v>
          </cell>
          <cell r="AJ681">
            <v>4.4763071035902637</v>
          </cell>
        </row>
        <row r="683">
          <cell r="G683" t="str">
            <v>Transfers / GDP</v>
          </cell>
          <cell r="AE683">
            <v>5.0465975530382314</v>
          </cell>
          <cell r="AJ683">
            <v>3.5164140574567848</v>
          </cell>
        </row>
        <row r="685">
          <cell r="G685" t="str">
            <v>Current account deficit / GDP</v>
          </cell>
          <cell r="AE685">
            <v>12.281874904878277</v>
          </cell>
          <cell r="AJ685">
            <v>3.1496638911865129</v>
          </cell>
        </row>
        <row r="687">
          <cell r="G687" t="str">
            <v>FDI / GDP</v>
          </cell>
          <cell r="AE687">
            <v>3.545024611020732</v>
          </cell>
          <cell r="AJ687">
            <v>3.5</v>
          </cell>
        </row>
        <row r="690">
          <cell r="G690" t="str">
            <v>Government revenues grants / GDP</v>
          </cell>
          <cell r="AE690">
            <v>9.1</v>
          </cell>
          <cell r="AJ690">
            <v>10.799999999999999</v>
          </cell>
        </row>
        <row r="692">
          <cell r="G692" t="str">
            <v>Government expenditures and net lending / GDP</v>
          </cell>
          <cell r="AE692">
            <v>21.233333333333331</v>
          </cell>
          <cell r="AJ692">
            <v>20.2</v>
          </cell>
        </row>
        <row r="694">
          <cell r="G694" t="str">
            <v>Population growth</v>
          </cell>
          <cell r="AE694">
            <v>1</v>
          </cell>
          <cell r="AJ694">
            <v>1</v>
          </cell>
        </row>
        <row r="697">
          <cell r="G697" t="str">
            <v>Source: Georgian authorities; and Fund staff estimates.</v>
          </cell>
        </row>
      </sheetData>
      <sheetData sheetId="18" refreshError="1">
        <row r="5">
          <cell r="C5" t="str">
            <v>Table 3.  Georgia: External financing requirements and sources</v>
          </cell>
        </row>
        <row r="6">
          <cell r="C6" t="str">
            <v>(In millions of U.S. dollars)</v>
          </cell>
        </row>
        <row r="9">
          <cell r="V9" t="str">
            <v>Est.</v>
          </cell>
          <cell r="AA9" t="str">
            <v>Projections</v>
          </cell>
        </row>
        <row r="10">
          <cell r="L10">
            <v>1995</v>
          </cell>
          <cell r="Q10">
            <v>1996</v>
          </cell>
          <cell r="V10">
            <v>1997</v>
          </cell>
          <cell r="AA10">
            <v>1998</v>
          </cell>
          <cell r="AF10">
            <v>1999</v>
          </cell>
          <cell r="AG10">
            <v>2000</v>
          </cell>
        </row>
        <row r="13">
          <cell r="C13" t="str">
            <v>External financing requirements</v>
          </cell>
          <cell r="L13">
            <v>669.16434867175531</v>
          </cell>
          <cell r="Q13">
            <v>846.93294779845314</v>
          </cell>
          <cell r="V13">
            <v>660.69593190985245</v>
          </cell>
          <cell r="AA13">
            <v>718.34194169505429</v>
          </cell>
          <cell r="AF13">
            <v>476.99331312707727</v>
          </cell>
          <cell r="AG13">
            <v>424.60363612202173</v>
          </cell>
        </row>
        <row r="14">
          <cell r="C14" t="str">
            <v xml:space="preserve">  Current account (excluding official transfers)</v>
          </cell>
          <cell r="L14">
            <v>404.80677178157521</v>
          </cell>
          <cell r="Q14">
            <v>415.37438259343139</v>
          </cell>
          <cell r="V14">
            <v>571.28192946721333</v>
          </cell>
          <cell r="AA14">
            <v>599.40497722551584</v>
          </cell>
          <cell r="AF14">
            <v>402.00055128553879</v>
          </cell>
          <cell r="AG14">
            <v>381.01200086716528</v>
          </cell>
        </row>
        <row r="15">
          <cell r="C15" t="str">
            <v xml:space="preserve">      Of which: Interest due</v>
          </cell>
          <cell r="L15">
            <v>81.095771781575195</v>
          </cell>
          <cell r="Q15">
            <v>62.275757593431308</v>
          </cell>
          <cell r="V15">
            <v>42.407929467213208</v>
          </cell>
          <cell r="AA15">
            <v>42.401954663532393</v>
          </cell>
          <cell r="AF15">
            <v>49.949414602860323</v>
          </cell>
          <cell r="AG15">
            <v>49.242115554270278</v>
          </cell>
        </row>
        <row r="16">
          <cell r="C16" t="str">
            <v xml:space="preserve">  Amortization</v>
          </cell>
          <cell r="L16">
            <v>268.43024618780498</v>
          </cell>
          <cell r="Q16">
            <v>83.555167480630828</v>
          </cell>
          <cell r="V16">
            <v>53.490594465686272</v>
          </cell>
          <cell r="AA16">
            <v>81.618053841538455</v>
          </cell>
          <cell r="AF16">
            <v>93.298053841538461</v>
          </cell>
          <cell r="AG16">
            <v>117.83628323781787</v>
          </cell>
        </row>
        <row r="17">
          <cell r="C17" t="str">
            <v xml:space="preserve">  Change in arrears (+ a reduction)</v>
          </cell>
          <cell r="L17">
            <v>-119.37266929762484</v>
          </cell>
          <cell r="Q17">
            <v>346.70339772439087</v>
          </cell>
          <cell r="V17">
            <v>20.62340797695288</v>
          </cell>
          <cell r="AA17">
            <v>91.277846627999992</v>
          </cell>
          <cell r="AF17">
            <v>-53.8</v>
          </cell>
          <cell r="AG17">
            <v>-73</v>
          </cell>
        </row>
        <row r="18">
          <cell r="C18" t="str">
            <v xml:space="preserve">  IMF repurchases and repayments</v>
          </cell>
          <cell r="L18" t="str">
            <v xml:space="preserve">-- </v>
          </cell>
          <cell r="Q18">
            <v>0</v>
          </cell>
          <cell r="V18">
            <v>0</v>
          </cell>
          <cell r="AA18">
            <v>0.94106400000000001</v>
          </cell>
          <cell r="AF18">
            <v>21.494707999999999</v>
          </cell>
          <cell r="AG18">
            <v>26.594567999999999</v>
          </cell>
        </row>
        <row r="19">
          <cell r="C19" t="str">
            <v xml:space="preserve">  Change in gross official reserves (+ an increase) </v>
          </cell>
          <cell r="L19">
            <v>115.29999999999998</v>
          </cell>
          <cell r="Q19">
            <v>1.3000000000000114</v>
          </cell>
          <cell r="V19">
            <v>15.300000000000011</v>
          </cell>
          <cell r="AA19">
            <v>-54.900000000000006</v>
          </cell>
          <cell r="AF19">
            <v>14</v>
          </cell>
          <cell r="AG19">
            <v>-27.839215982961392</v>
          </cell>
        </row>
        <row r="21">
          <cell r="C21" t="str">
            <v>Disbursments: existing commitments</v>
          </cell>
          <cell r="L21">
            <v>353.18227544000001</v>
          </cell>
          <cell r="Q21">
            <v>333.27891565907203</v>
          </cell>
          <cell r="V21">
            <v>376.225167</v>
          </cell>
          <cell r="AA21">
            <v>311.33101099999999</v>
          </cell>
          <cell r="AF21">
            <v>82.265172000000035</v>
          </cell>
          <cell r="AG21">
            <v>28.182829576690501</v>
          </cell>
        </row>
        <row r="22">
          <cell r="C22" t="str">
            <v xml:space="preserve">  Grants 1/</v>
          </cell>
          <cell r="L22">
            <v>189.2</v>
          </cell>
          <cell r="Q22">
            <v>140.476</v>
          </cell>
          <cell r="V22">
            <v>196.4</v>
          </cell>
          <cell r="AA22">
            <v>73.400000000000006</v>
          </cell>
          <cell r="AF22">
            <v>0</v>
          </cell>
          <cell r="AG22">
            <v>0</v>
          </cell>
        </row>
        <row r="23">
          <cell r="C23" t="str">
            <v xml:space="preserve">  Loans</v>
          </cell>
          <cell r="L23">
            <v>89.406925440000009</v>
          </cell>
          <cell r="Q23">
            <v>112.327915659072</v>
          </cell>
          <cell r="V23">
            <v>103.56816700000002</v>
          </cell>
          <cell r="AA23">
            <v>200.30201099999999</v>
          </cell>
          <cell r="AF23">
            <v>36.744072000000038</v>
          </cell>
          <cell r="AG23">
            <v>28.182829576690501</v>
          </cell>
        </row>
        <row r="24">
          <cell r="C24" t="str">
            <v xml:space="preserve">    Bilateral creditors</v>
          </cell>
          <cell r="L24">
            <v>2.8382145000000003</v>
          </cell>
          <cell r="Q24">
            <v>24.292898659071998</v>
          </cell>
          <cell r="V24">
            <v>29.003959999999999</v>
          </cell>
          <cell r="AA24">
            <v>140.11024600000002</v>
          </cell>
          <cell r="AF24">
            <v>6.7480720000000005</v>
          </cell>
          <cell r="AG24">
            <v>11.489829576690489</v>
          </cell>
        </row>
        <row r="25">
          <cell r="C25" t="str">
            <v xml:space="preserve">    Multilateral creditors </v>
          </cell>
          <cell r="L25">
            <v>86.568710940000003</v>
          </cell>
          <cell r="Q25">
            <v>88.035017000000011</v>
          </cell>
          <cell r="R25">
            <v>4.8051240000000011</v>
          </cell>
          <cell r="S25">
            <v>4.4105720000000046</v>
          </cell>
          <cell r="T25">
            <v>17.178611000000004</v>
          </cell>
          <cell r="U25">
            <v>48.169900000000005</v>
          </cell>
          <cell r="V25">
            <v>74.56420700000001</v>
          </cell>
          <cell r="W25">
            <v>12.666173999999998</v>
          </cell>
          <cell r="X25">
            <v>13.796060999999998</v>
          </cell>
          <cell r="Y25">
            <v>13.586824000000007</v>
          </cell>
          <cell r="Z25">
            <v>51.342882000000003</v>
          </cell>
          <cell r="AA25">
            <v>60.19176499999999</v>
          </cell>
          <cell r="AF25">
            <v>29.996000000000038</v>
          </cell>
          <cell r="AG25">
            <v>16.693000000000012</v>
          </cell>
        </row>
        <row r="26">
          <cell r="C26" t="str">
            <v xml:space="preserve">       of which: EBRD</v>
          </cell>
          <cell r="L26">
            <v>1.5787109399999999</v>
          </cell>
          <cell r="Q26">
            <v>11.255017000000002</v>
          </cell>
          <cell r="V26">
            <v>10.354207000000001</v>
          </cell>
          <cell r="AA26">
            <v>9.031765</v>
          </cell>
          <cell r="AF26">
            <v>3.8000000000000007</v>
          </cell>
          <cell r="AG26">
            <v>3.8900000000000006</v>
          </cell>
        </row>
        <row r="27">
          <cell r="C27" t="str">
            <v xml:space="preserve">       of which: World Bank</v>
          </cell>
          <cell r="L27">
            <v>84.990000000000009</v>
          </cell>
          <cell r="Q27">
            <v>76.78</v>
          </cell>
          <cell r="V27">
            <v>64.210000000000008</v>
          </cell>
          <cell r="AA27">
            <v>51.16</v>
          </cell>
          <cell r="AF27">
            <v>9.3960000000000079</v>
          </cell>
          <cell r="AG27">
            <v>12.802999999999997</v>
          </cell>
        </row>
        <row r="28">
          <cell r="C28" t="str">
            <v xml:space="preserve">         of which: Adjustment lending</v>
          </cell>
          <cell r="L28">
            <v>75.34</v>
          </cell>
          <cell r="Q28">
            <v>62.06</v>
          </cell>
          <cell r="V28">
            <v>41.45</v>
          </cell>
          <cell r="AA28">
            <v>22.39</v>
          </cell>
          <cell r="AF28">
            <v>19.139999999999997</v>
          </cell>
          <cell r="AG28">
            <v>0</v>
          </cell>
        </row>
        <row r="29">
          <cell r="C29" t="str">
            <v xml:space="preserve">         of which: project</v>
          </cell>
          <cell r="L29">
            <v>9.6500000000000057</v>
          </cell>
          <cell r="Q29">
            <v>14.719999999999999</v>
          </cell>
          <cell r="V29">
            <v>22.760000000000005</v>
          </cell>
          <cell r="AA29">
            <v>28.769999999999996</v>
          </cell>
          <cell r="AF29">
            <v>-9.7439999999999891</v>
          </cell>
          <cell r="AG29">
            <v>12.802999999999997</v>
          </cell>
        </row>
        <row r="30">
          <cell r="C30" t="str">
            <v xml:space="preserve">    Private creditors</v>
          </cell>
          <cell r="L30" t="str">
            <v xml:space="preserve">-- </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t="str">
            <v xml:space="preserve">-- </v>
          </cell>
        </row>
        <row r="31">
          <cell r="C31" t="str">
            <v xml:space="preserve">  IMF</v>
          </cell>
          <cell r="L31">
            <v>74.575350000000014</v>
          </cell>
          <cell r="Q31">
            <v>80.474999999999994</v>
          </cell>
          <cell r="V31">
            <v>76.257000000000005</v>
          </cell>
          <cell r="AA31">
            <v>37.629000000000005</v>
          </cell>
          <cell r="AF31">
            <v>45.521099999999997</v>
          </cell>
          <cell r="AG31">
            <v>0</v>
          </cell>
        </row>
        <row r="33">
          <cell r="C33" t="str">
            <v>Other capital, net 2/</v>
          </cell>
          <cell r="L33">
            <v>91.066470817357796</v>
          </cell>
          <cell r="Q33">
            <v>77.387845006780964</v>
          </cell>
          <cell r="R33">
            <v>14.668728996681672</v>
          </cell>
          <cell r="S33">
            <v>45.837707284666671</v>
          </cell>
          <cell r="T33">
            <v>113.78157406102669</v>
          </cell>
          <cell r="U33">
            <v>48.489430511606635</v>
          </cell>
          <cell r="V33">
            <v>222.77744085398174</v>
          </cell>
          <cell r="W33">
            <v>60.488499348246584</v>
          </cell>
          <cell r="X33">
            <v>68.209674770681289</v>
          </cell>
          <cell r="Y33">
            <v>2.7742985992884499</v>
          </cell>
          <cell r="Z33">
            <v>91.859903808837998</v>
          </cell>
          <cell r="AA33">
            <v>222.3607765270543</v>
          </cell>
          <cell r="AF33">
            <v>146.74613212707726</v>
          </cell>
          <cell r="AG33">
            <v>91.244403496465026</v>
          </cell>
        </row>
        <row r="35">
          <cell r="C35" t="str">
            <v>Disbursments: expected new commitments</v>
          </cell>
          <cell r="L35" t="str">
            <v xml:space="preserve">... </v>
          </cell>
          <cell r="Q35">
            <v>0</v>
          </cell>
          <cell r="V35">
            <v>0</v>
          </cell>
          <cell r="AA35">
            <v>180.47677354000001</v>
          </cell>
          <cell r="AF35">
            <v>248.20169999999999</v>
          </cell>
          <cell r="AG35">
            <v>304.83047379830947</v>
          </cell>
        </row>
        <row r="36">
          <cell r="C36" t="str">
            <v xml:space="preserve">  Grants</v>
          </cell>
          <cell r="L36" t="str">
            <v xml:space="preserve">... </v>
          </cell>
          <cell r="Q36">
            <v>0</v>
          </cell>
          <cell r="V36">
            <v>0</v>
          </cell>
          <cell r="AA36">
            <v>137.30000000000001</v>
          </cell>
          <cell r="AF36">
            <v>182.18170000000001</v>
          </cell>
          <cell r="AG36">
            <v>134.45482369999996</v>
          </cell>
        </row>
        <row r="37">
          <cell r="C37" t="str">
            <v xml:space="preserve">  Loans</v>
          </cell>
          <cell r="L37" t="str">
            <v xml:space="preserve">... </v>
          </cell>
          <cell r="Q37">
            <v>0</v>
          </cell>
          <cell r="V37">
            <v>0</v>
          </cell>
          <cell r="AA37">
            <v>43.176773539999999</v>
          </cell>
          <cell r="AF37">
            <v>66.019999999999982</v>
          </cell>
          <cell r="AG37">
            <v>158.19124242330952</v>
          </cell>
        </row>
        <row r="38">
          <cell r="C38" t="str">
            <v xml:space="preserve">    Bilateral creditors</v>
          </cell>
          <cell r="L38" t="str">
            <v xml:space="preserve">... </v>
          </cell>
          <cell r="Q38">
            <v>0</v>
          </cell>
          <cell r="V38">
            <v>0</v>
          </cell>
          <cell r="AA38">
            <v>11.976597539999998</v>
          </cell>
          <cell r="AF38">
            <v>0</v>
          </cell>
          <cell r="AG38">
            <v>49.928242423309506</v>
          </cell>
        </row>
        <row r="39">
          <cell r="C39" t="str">
            <v xml:space="preserve">    Multilateral creditors</v>
          </cell>
          <cell r="L39" t="str">
            <v xml:space="preserve">... </v>
          </cell>
          <cell r="Q39">
            <v>0</v>
          </cell>
          <cell r="V39">
            <v>0</v>
          </cell>
          <cell r="AA39">
            <v>31.200176000000003</v>
          </cell>
          <cell r="AF39">
            <v>66.019999999999982</v>
          </cell>
          <cell r="AG39">
            <v>108.26300000000001</v>
          </cell>
        </row>
        <row r="40">
          <cell r="C40" t="str">
            <v xml:space="preserve">       of which: EBRD</v>
          </cell>
          <cell r="Q40">
            <v>0</v>
          </cell>
          <cell r="V40">
            <v>0</v>
          </cell>
          <cell r="AA40">
            <v>7.7000000000000037</v>
          </cell>
          <cell r="AF40">
            <v>16</v>
          </cell>
          <cell r="AG40">
            <v>46</v>
          </cell>
        </row>
        <row r="41">
          <cell r="C41" t="str">
            <v xml:space="preserve">       of which: World Bank</v>
          </cell>
          <cell r="L41" t="str">
            <v xml:space="preserve">... </v>
          </cell>
          <cell r="Q41">
            <v>0</v>
          </cell>
          <cell r="V41">
            <v>0</v>
          </cell>
          <cell r="AA41">
            <v>22.39</v>
          </cell>
          <cell r="AF41">
            <v>48.919999999999995</v>
          </cell>
          <cell r="AG41">
            <v>61.263000000000005</v>
          </cell>
        </row>
        <row r="42">
          <cell r="C42" t="str">
            <v xml:space="preserve">         of which: Adjustment lending</v>
          </cell>
          <cell r="L42" t="str">
            <v xml:space="preserve">... </v>
          </cell>
          <cell r="Q42">
            <v>0</v>
          </cell>
          <cell r="V42">
            <v>0</v>
          </cell>
          <cell r="AA42">
            <v>22.39</v>
          </cell>
          <cell r="AF42">
            <v>39.339999999999996</v>
          </cell>
          <cell r="AG42">
            <v>55.938000000000002</v>
          </cell>
        </row>
        <row r="43">
          <cell r="C43" t="str">
            <v xml:space="preserve">         of which: project</v>
          </cell>
          <cell r="Q43">
            <v>0</v>
          </cell>
          <cell r="V43">
            <v>0</v>
          </cell>
          <cell r="AA43">
            <v>0</v>
          </cell>
          <cell r="AF43">
            <v>9.58</v>
          </cell>
          <cell r="AG43">
            <v>5.3250000000000002</v>
          </cell>
        </row>
        <row r="44">
          <cell r="C44" t="str">
            <v xml:space="preserve">    Private creditors</v>
          </cell>
          <cell r="L44" t="str">
            <v xml:space="preserve">... </v>
          </cell>
          <cell r="Q44">
            <v>0</v>
          </cell>
          <cell r="R44">
            <v>0</v>
          </cell>
          <cell r="S44">
            <v>0</v>
          </cell>
          <cell r="T44">
            <v>0</v>
          </cell>
          <cell r="U44">
            <v>0</v>
          </cell>
          <cell r="V44">
            <v>0</v>
          </cell>
          <cell r="W44">
            <v>0</v>
          </cell>
          <cell r="X44">
            <v>0</v>
          </cell>
          <cell r="Y44">
            <v>0</v>
          </cell>
          <cell r="Z44">
            <v>0</v>
          </cell>
          <cell r="AA44">
            <v>0</v>
          </cell>
          <cell r="AF44">
            <v>0</v>
          </cell>
          <cell r="AG44" t="str">
            <v xml:space="preserve">-- </v>
          </cell>
        </row>
        <row r="45">
          <cell r="C45" t="str">
            <v xml:space="preserve">  IMF</v>
          </cell>
          <cell r="L45" t="str">
            <v xml:space="preserve">... </v>
          </cell>
          <cell r="Q45">
            <v>0</v>
          </cell>
          <cell r="R45">
            <v>0</v>
          </cell>
          <cell r="S45">
            <v>0</v>
          </cell>
          <cell r="T45">
            <v>0</v>
          </cell>
          <cell r="U45">
            <v>0</v>
          </cell>
          <cell r="V45">
            <v>0</v>
          </cell>
          <cell r="W45">
            <v>0</v>
          </cell>
          <cell r="X45">
            <v>0</v>
          </cell>
          <cell r="Y45">
            <v>0</v>
          </cell>
          <cell r="Z45">
            <v>0</v>
          </cell>
          <cell r="AA45">
            <v>0</v>
          </cell>
          <cell r="AF45" t="str">
            <v>...</v>
          </cell>
          <cell r="AG45">
            <v>12.184407675000001</v>
          </cell>
        </row>
        <row r="47">
          <cell r="C47" t="str">
            <v>Total identified financing</v>
          </cell>
          <cell r="L47">
            <v>444.24874625735782</v>
          </cell>
          <cell r="Q47">
            <v>410.66676066585296</v>
          </cell>
          <cell r="V47">
            <v>599.00260785398177</v>
          </cell>
          <cell r="AA47">
            <v>714.16856106705427</v>
          </cell>
          <cell r="AF47">
            <v>477.21300412707728</v>
          </cell>
          <cell r="AG47">
            <v>424.25770687146496</v>
          </cell>
        </row>
        <row r="49">
          <cell r="C49" t="str">
            <v xml:space="preserve">  Debt and arrears rescheduling</v>
          </cell>
          <cell r="L49">
            <v>224.91560241439748</v>
          </cell>
          <cell r="Q49">
            <v>390.26618713260012</v>
          </cell>
          <cell r="V49">
            <v>61.693324055870775</v>
          </cell>
          <cell r="AA49">
            <v>4.6201666279999998</v>
          </cell>
          <cell r="AF49">
            <v>50</v>
          </cell>
          <cell r="AG49" t="str">
            <v xml:space="preserve">-- </v>
          </cell>
        </row>
        <row r="50">
          <cell r="C50" t="str">
            <v xml:space="preserve">  Arrears write-off</v>
          </cell>
          <cell r="L50" t="str">
            <v xml:space="preserve">-- </v>
          </cell>
          <cell r="Q50">
            <v>46</v>
          </cell>
          <cell r="V50" t="str">
            <v xml:space="preserve">-- </v>
          </cell>
          <cell r="AA50" t="str">
            <v xml:space="preserve">-- </v>
          </cell>
          <cell r="AF50" t="str">
            <v xml:space="preserve">-- </v>
          </cell>
          <cell r="AG50" t="str">
            <v xml:space="preserve">-- </v>
          </cell>
        </row>
        <row r="52">
          <cell r="C52" t="str">
            <v>Financing gap</v>
          </cell>
          <cell r="L52">
            <v>0</v>
          </cell>
          <cell r="Q52">
            <v>5.6843418860808015E-14</v>
          </cell>
          <cell r="V52">
            <v>-9.9475983006414026E-14</v>
          </cell>
          <cell r="AA52">
            <v>-0.4467859999999817</v>
          </cell>
          <cell r="AF52">
            <v>-50.219691000000012</v>
          </cell>
          <cell r="AG52">
            <v>0.3459292505567646</v>
          </cell>
        </row>
        <row r="54">
          <cell r="C54" t="str">
            <v>Source:  Fund staff estimates</v>
          </cell>
        </row>
        <row r="56">
          <cell r="C56" t="str">
            <v>1/  Includes exceptional macroeconomic assistance from the EU.</v>
          </cell>
        </row>
        <row r="57">
          <cell r="C57" t="str">
            <v>2/  Includes changes in commercial banks' net foreign assets, short term capital inflows, foreign direct</v>
          </cell>
        </row>
        <row r="58">
          <cell r="C58" t="str">
            <v>investment, and errors and omissions.</v>
          </cell>
        </row>
      </sheetData>
      <sheetData sheetId="19" refreshError="1">
        <row r="2">
          <cell r="C2" t="str">
            <v>Table 33.  Georgia:  Balance of Payments</v>
          </cell>
        </row>
        <row r="3">
          <cell r="AD3" t="str">
            <v>Table 36.  Georgia:  External Debt Service Obligations</v>
          </cell>
          <cell r="BC3" t="str">
            <v>Table 34.  Georgia:  Geographic Distribution of Trade, by Country, 1998 1/</v>
          </cell>
        </row>
        <row r="4">
          <cell r="AD4" t="str">
            <v>(In millions of U.S. dollars)</v>
          </cell>
        </row>
        <row r="5">
          <cell r="D5">
            <v>1993</v>
          </cell>
          <cell r="G5">
            <v>1994</v>
          </cell>
          <cell r="L5">
            <v>1995</v>
          </cell>
          <cell r="Q5">
            <v>1996</v>
          </cell>
          <cell r="V5">
            <v>1997</v>
          </cell>
          <cell r="AA5">
            <v>1998</v>
          </cell>
        </row>
        <row r="6">
          <cell r="V6" t="str">
            <v>Est.</v>
          </cell>
          <cell r="AA6" t="str">
            <v>Prel.</v>
          </cell>
          <cell r="BC6" t="str">
            <v>Exports</v>
          </cell>
        </row>
        <row r="7">
          <cell r="AD7" t="str">
            <v/>
          </cell>
          <cell r="AE7">
            <v>1994</v>
          </cell>
          <cell r="AI7">
            <v>1995</v>
          </cell>
          <cell r="AM7">
            <v>1996</v>
          </cell>
          <cell r="AQ7">
            <v>1997</v>
          </cell>
          <cell r="AU7">
            <v>1998</v>
          </cell>
          <cell r="BC7" t="str">
            <v>(Percent of total)</v>
          </cell>
        </row>
        <row r="8">
          <cell r="G8" t="str">
            <v>(In millions of U.S. dollars)</v>
          </cell>
          <cell r="AD8" t="str">
            <v/>
          </cell>
          <cell r="AE8" t="str">
            <v>Int.</v>
          </cell>
          <cell r="AF8" t="str">
            <v>Prin.</v>
          </cell>
          <cell r="AG8" t="str">
            <v>Total</v>
          </cell>
          <cell r="AI8" t="str">
            <v>Int.</v>
          </cell>
          <cell r="AJ8" t="str">
            <v>Prin.</v>
          </cell>
          <cell r="AK8" t="str">
            <v>Total</v>
          </cell>
          <cell r="AM8" t="str">
            <v>Int.</v>
          </cell>
          <cell r="AN8" t="str">
            <v>Prin.</v>
          </cell>
          <cell r="AO8" t="str">
            <v>Total</v>
          </cell>
          <cell r="AQ8" t="str">
            <v>Int.</v>
          </cell>
          <cell r="AR8" t="str">
            <v>Prin.</v>
          </cell>
          <cell r="AS8" t="str">
            <v>Total</v>
          </cell>
          <cell r="AU8" t="str">
            <v>Int.</v>
          </cell>
          <cell r="AV8" t="str">
            <v>Prin.</v>
          </cell>
          <cell r="AW8" t="str">
            <v>Total</v>
          </cell>
        </row>
        <row r="9">
          <cell r="BD9" t="str">
            <v>Total</v>
          </cell>
          <cell r="BE9">
            <v>100</v>
          </cell>
        </row>
        <row r="10">
          <cell r="C10" t="str">
            <v>Current account (excluding transfers)</v>
          </cell>
          <cell r="D10">
            <v>-485.1</v>
          </cell>
          <cell r="G10">
            <v>-447.17307161643248</v>
          </cell>
          <cell r="L10">
            <v>-404.80677178157521</v>
          </cell>
          <cell r="Q10">
            <v>-415.37438259343139</v>
          </cell>
          <cell r="V10">
            <v>-571.28192946721333</v>
          </cell>
          <cell r="AA10">
            <v>-599.40497722551584</v>
          </cell>
          <cell r="BD10" t="str">
            <v>Russia</v>
          </cell>
          <cell r="BE10">
            <v>27.956249272820482</v>
          </cell>
        </row>
        <row r="11">
          <cell r="C11" t="str">
            <v>Trade balance 1/</v>
          </cell>
          <cell r="D11">
            <v>-448.3</v>
          </cell>
          <cell r="G11">
            <v>-365.00000000000006</v>
          </cell>
          <cell r="L11">
            <v>-337.428</v>
          </cell>
          <cell r="Q11">
            <v>-350.9190000000001</v>
          </cell>
          <cell r="V11">
            <v>-558.92400000000009</v>
          </cell>
          <cell r="AA11">
            <v>-685.44849256198347</v>
          </cell>
          <cell r="AD11" t="str">
            <v>Total debt service due</v>
          </cell>
          <cell r="AE11" t="str">
            <v>...</v>
          </cell>
          <cell r="AF11" t="str">
            <v>...</v>
          </cell>
          <cell r="AG11" t="str">
            <v>...</v>
          </cell>
          <cell r="AI11">
            <v>34.8701013478425</v>
          </cell>
          <cell r="AJ11">
            <v>0</v>
          </cell>
          <cell r="AK11">
            <v>34.8701013478425</v>
          </cell>
          <cell r="AM11">
            <v>47.179562820395603</v>
          </cell>
          <cell r="AN11">
            <v>0</v>
          </cell>
          <cell r="AO11">
            <v>47.179562820395603</v>
          </cell>
          <cell r="AQ11">
            <v>39.537899167456139</v>
          </cell>
          <cell r="AR11">
            <v>0</v>
          </cell>
          <cell r="AS11">
            <v>39.537899167456139</v>
          </cell>
          <cell r="AU11">
            <v>42.401954663532386</v>
          </cell>
          <cell r="AV11">
            <v>82.589653841538464</v>
          </cell>
          <cell r="AW11">
            <v>124.99160850507084</v>
          </cell>
          <cell r="BD11" t="str">
            <v>Turkey</v>
          </cell>
          <cell r="BE11">
            <v>12.444827320071468</v>
          </cell>
        </row>
        <row r="12">
          <cell r="C12" t="str">
            <v xml:space="preserve">  Exports</v>
          </cell>
          <cell r="D12">
            <v>457</v>
          </cell>
          <cell r="G12">
            <v>380.7</v>
          </cell>
          <cell r="L12">
            <v>362.63</v>
          </cell>
          <cell r="Q12">
            <v>416.95299999999997</v>
          </cell>
          <cell r="V12">
            <v>493.476</v>
          </cell>
          <cell r="AA12">
            <v>478.25150743801657</v>
          </cell>
          <cell r="AE12" t="str">
            <v>...</v>
          </cell>
          <cell r="AF12" t="str">
            <v>...</v>
          </cell>
          <cell r="AG12" t="str">
            <v>...</v>
          </cell>
          <cell r="BD12" t="str">
            <v>Azerbaijan</v>
          </cell>
          <cell r="BE12">
            <v>9.44745334809231</v>
          </cell>
        </row>
        <row r="13">
          <cell r="C13" t="str">
            <v xml:space="preserve">  Imports</v>
          </cell>
          <cell r="D13">
            <v>-905.3</v>
          </cell>
          <cell r="G13">
            <v>-745.7</v>
          </cell>
          <cell r="L13">
            <v>-700.05799999999999</v>
          </cell>
          <cell r="Q13">
            <v>-767.87200000000007</v>
          </cell>
          <cell r="V13">
            <v>-1052.4000000000001</v>
          </cell>
          <cell r="AA13">
            <v>-1163.7</v>
          </cell>
          <cell r="AD13" t="str">
            <v>Medium/long term</v>
          </cell>
          <cell r="AE13" t="str">
            <v>...</v>
          </cell>
          <cell r="AF13" t="str">
            <v>...</v>
          </cell>
          <cell r="AG13" t="str">
            <v>...</v>
          </cell>
          <cell r="AI13">
            <v>34.8701013478425</v>
          </cell>
          <cell r="AJ13">
            <v>0</v>
          </cell>
          <cell r="AK13">
            <v>34.8701013478425</v>
          </cell>
          <cell r="AM13">
            <v>47.179562820395603</v>
          </cell>
          <cell r="AN13">
            <v>0</v>
          </cell>
          <cell r="AO13">
            <v>47.179562820395603</v>
          </cell>
          <cell r="AQ13">
            <v>39.537899167456139</v>
          </cell>
          <cell r="AR13">
            <v>0</v>
          </cell>
          <cell r="AS13">
            <v>39.537899167456139</v>
          </cell>
          <cell r="AU13">
            <v>42.401954663532386</v>
          </cell>
          <cell r="AV13">
            <v>82.589653841538464</v>
          </cell>
          <cell r="AW13">
            <v>124.99160850507084</v>
          </cell>
          <cell r="BD13" t="str">
            <v>Armenia</v>
          </cell>
          <cell r="BE13">
            <v>9.3842111820785341</v>
          </cell>
        </row>
        <row r="14">
          <cell r="C14" t="str">
            <v>Non-factor services</v>
          </cell>
          <cell r="D14">
            <v>-17.2</v>
          </cell>
          <cell r="G14">
            <v>-47.507000000000005</v>
          </cell>
          <cell r="L14">
            <v>17.015000000000001</v>
          </cell>
          <cell r="Q14">
            <v>-5.126499999999993</v>
          </cell>
          <cell r="V14">
            <v>-148</v>
          </cell>
          <cell r="AA14">
            <v>-31.099999999999966</v>
          </cell>
          <cell r="AD14" t="str">
            <v>Public and publicly guaranteed</v>
          </cell>
          <cell r="AE14" t="str">
            <v>...</v>
          </cell>
          <cell r="AF14" t="str">
            <v>...</v>
          </cell>
          <cell r="AG14" t="str">
            <v>...</v>
          </cell>
          <cell r="AI14">
            <v>34.8701013478425</v>
          </cell>
          <cell r="AJ14">
            <v>0</v>
          </cell>
          <cell r="AK14">
            <v>34.8701013478425</v>
          </cell>
          <cell r="AM14">
            <v>47.179562820395603</v>
          </cell>
          <cell r="AN14">
            <v>0</v>
          </cell>
          <cell r="AO14">
            <v>47.179562820395603</v>
          </cell>
          <cell r="AQ14">
            <v>39.537899167456139</v>
          </cell>
          <cell r="AR14">
            <v>0</v>
          </cell>
          <cell r="AS14">
            <v>39.537899167456139</v>
          </cell>
          <cell r="AU14">
            <v>42.401954663532386</v>
          </cell>
          <cell r="AV14">
            <v>82.589653841538464</v>
          </cell>
          <cell r="AW14">
            <v>124.99160850507084</v>
          </cell>
          <cell r="BD14" t="str">
            <v>Germany</v>
          </cell>
          <cell r="BE14">
            <v>6.3958265984001601</v>
          </cell>
        </row>
        <row r="15">
          <cell r="C15" t="str">
            <v xml:space="preserve">  Credits</v>
          </cell>
          <cell r="D15">
            <v>72.7</v>
          </cell>
          <cell r="G15">
            <v>102</v>
          </cell>
          <cell r="L15">
            <v>121.80000000000001</v>
          </cell>
          <cell r="Q15">
            <v>93.936999999999998</v>
          </cell>
          <cell r="V15">
            <v>167.89999999999998</v>
          </cell>
          <cell r="AA15">
            <v>242.10000000000002</v>
          </cell>
          <cell r="AD15" t="str">
            <v>Official creditors</v>
          </cell>
          <cell r="AE15" t="str">
            <v>...</v>
          </cell>
          <cell r="AF15" t="str">
            <v>...</v>
          </cell>
          <cell r="AG15" t="str">
            <v>...</v>
          </cell>
          <cell r="AI15">
            <v>34.8701013478425</v>
          </cell>
          <cell r="AJ15">
            <v>0</v>
          </cell>
          <cell r="AK15">
            <v>34.8701013478425</v>
          </cell>
          <cell r="AM15">
            <v>47.179562820395603</v>
          </cell>
          <cell r="AN15">
            <v>0</v>
          </cell>
          <cell r="AO15">
            <v>47.179562820395603</v>
          </cell>
          <cell r="AQ15">
            <v>39.537899167456139</v>
          </cell>
          <cell r="AR15">
            <v>0</v>
          </cell>
          <cell r="AS15">
            <v>39.537899167456139</v>
          </cell>
          <cell r="AU15">
            <v>42.401954663532386</v>
          </cell>
          <cell r="AV15">
            <v>82.589653841538464</v>
          </cell>
          <cell r="AW15">
            <v>124.99160850507084</v>
          </cell>
          <cell r="BD15" t="str">
            <v>United States</v>
          </cell>
          <cell r="BE15">
            <v>5.5884473836419364</v>
          </cell>
        </row>
        <row r="16">
          <cell r="C16" t="str">
            <v xml:space="preserve">  Debits</v>
          </cell>
          <cell r="D16">
            <v>-89.8</v>
          </cell>
          <cell r="G16">
            <v>-149.50700000000001</v>
          </cell>
          <cell r="L16">
            <v>-104.78500000000001</v>
          </cell>
          <cell r="Q16">
            <v>-99.063499999999991</v>
          </cell>
          <cell r="V16">
            <v>-315.89999999999998</v>
          </cell>
          <cell r="AA16">
            <v>-273.2</v>
          </cell>
          <cell r="AD16" t="str">
            <v>Multilateral</v>
          </cell>
          <cell r="AE16" t="str">
            <v>...</v>
          </cell>
          <cell r="AF16" t="str">
            <v>...</v>
          </cell>
          <cell r="AG16" t="str">
            <v>...</v>
          </cell>
          <cell r="AI16">
            <v>2.8245375447175003</v>
          </cell>
          <cell r="AJ16">
            <v>0</v>
          </cell>
          <cell r="AK16">
            <v>2.8245375447175003</v>
          </cell>
          <cell r="AM16">
            <v>6.2804836280699998</v>
          </cell>
          <cell r="AN16">
            <v>0</v>
          </cell>
          <cell r="AO16">
            <v>6.2804836280699998</v>
          </cell>
          <cell r="AQ16">
            <v>7.7771259096749992</v>
          </cell>
          <cell r="AR16">
            <v>0</v>
          </cell>
          <cell r="AS16">
            <v>7.7771259096749992</v>
          </cell>
          <cell r="AU16">
            <v>9.1363042147919717</v>
          </cell>
          <cell r="AV16">
            <v>3.7296538415384615</v>
          </cell>
          <cell r="AW16">
            <v>12.865958056330433</v>
          </cell>
          <cell r="BD16" t="str">
            <v>Italy</v>
          </cell>
          <cell r="BE16">
            <v>4.6212243519034741</v>
          </cell>
        </row>
        <row r="17">
          <cell r="C17" t="str">
            <v>Factor services</v>
          </cell>
          <cell r="D17">
            <v>-19.7</v>
          </cell>
          <cell r="G17">
            <v>-34.666071616432404</v>
          </cell>
          <cell r="L17">
            <v>-84.393771781575197</v>
          </cell>
          <cell r="Q17">
            <v>-59.32888259343131</v>
          </cell>
          <cell r="V17">
            <v>135.64207053278679</v>
          </cell>
          <cell r="AA17">
            <v>117.14351533646762</v>
          </cell>
          <cell r="AD17" t="str">
            <v xml:space="preserve">Bilateral </v>
          </cell>
          <cell r="AE17" t="str">
            <v>...</v>
          </cell>
          <cell r="AF17" t="str">
            <v>...</v>
          </cell>
          <cell r="AG17" t="str">
            <v>...</v>
          </cell>
          <cell r="AI17">
            <v>32.045563803124999</v>
          </cell>
          <cell r="AJ17">
            <v>0</v>
          </cell>
          <cell r="AK17">
            <v>32.045563803124999</v>
          </cell>
          <cell r="AM17">
            <v>40.899079192325601</v>
          </cell>
          <cell r="AN17">
            <v>0</v>
          </cell>
          <cell r="AO17">
            <v>40.899079192325601</v>
          </cell>
          <cell r="AQ17">
            <v>31.760773257781143</v>
          </cell>
          <cell r="AR17">
            <v>0</v>
          </cell>
          <cell r="AS17">
            <v>31.760773257781143</v>
          </cell>
          <cell r="AU17">
            <v>33.265650448740416</v>
          </cell>
          <cell r="AV17">
            <v>78.86</v>
          </cell>
          <cell r="AW17">
            <v>112.12565044874042</v>
          </cell>
          <cell r="BD17" t="str">
            <v>Ukraine</v>
          </cell>
          <cell r="BE17">
            <v>3.3561753920262589</v>
          </cell>
        </row>
        <row r="18">
          <cell r="C18" t="str">
            <v xml:space="preserve">  Credits</v>
          </cell>
          <cell r="D18">
            <v>0.4</v>
          </cell>
          <cell r="G18">
            <v>0.3</v>
          </cell>
          <cell r="L18">
            <v>1</v>
          </cell>
          <cell r="Q18">
            <v>4.9468750000000004</v>
          </cell>
          <cell r="V18">
            <v>186.6</v>
          </cell>
          <cell r="AA18">
            <v>193.3</v>
          </cell>
          <cell r="AD18" t="str">
            <v>Private creditors</v>
          </cell>
          <cell r="AE18" t="str">
            <v>...</v>
          </cell>
          <cell r="AF18" t="str">
            <v>...</v>
          </cell>
          <cell r="AG18" t="str">
            <v>...</v>
          </cell>
          <cell r="AI18">
            <v>0</v>
          </cell>
          <cell r="AJ18">
            <v>0</v>
          </cell>
          <cell r="AK18">
            <v>0</v>
          </cell>
          <cell r="AM18">
            <v>0</v>
          </cell>
          <cell r="AN18">
            <v>0</v>
          </cell>
          <cell r="AO18">
            <v>0</v>
          </cell>
          <cell r="AQ18">
            <v>0</v>
          </cell>
          <cell r="AR18">
            <v>0</v>
          </cell>
          <cell r="AS18">
            <v>0</v>
          </cell>
          <cell r="AU18">
            <v>0</v>
          </cell>
          <cell r="AV18">
            <v>0</v>
          </cell>
          <cell r="AW18">
            <v>0</v>
          </cell>
          <cell r="BD18" t="str">
            <v>France</v>
          </cell>
          <cell r="BE18">
            <v>3.171198704934358</v>
          </cell>
        </row>
        <row r="19">
          <cell r="C19" t="str">
            <v xml:space="preserve">  Debits</v>
          </cell>
          <cell r="D19">
            <v>-20.100000000000001</v>
          </cell>
          <cell r="G19">
            <v>-34.966071616432401</v>
          </cell>
          <cell r="L19">
            <v>-85.393771781575197</v>
          </cell>
          <cell r="Q19">
            <v>-64.275757593431308</v>
          </cell>
          <cell r="V19">
            <v>-50.957929467213205</v>
          </cell>
          <cell r="AA19">
            <v>-76.156484663532396</v>
          </cell>
          <cell r="AD19" t="str">
            <v>Private non-guaranteed</v>
          </cell>
          <cell r="AE19" t="str">
            <v>...</v>
          </cell>
          <cell r="AF19" t="str">
            <v>...</v>
          </cell>
          <cell r="AG19" t="str">
            <v>...</v>
          </cell>
          <cell r="AI19">
            <v>0</v>
          </cell>
          <cell r="AJ19">
            <v>0</v>
          </cell>
          <cell r="AK19">
            <v>0</v>
          </cell>
          <cell r="AM19">
            <v>0</v>
          </cell>
          <cell r="AN19">
            <v>0</v>
          </cell>
          <cell r="AO19">
            <v>0</v>
          </cell>
          <cell r="AQ19">
            <v>0</v>
          </cell>
          <cell r="AR19">
            <v>0</v>
          </cell>
          <cell r="AS19">
            <v>0</v>
          </cell>
          <cell r="AU19">
            <v>0</v>
          </cell>
          <cell r="AV19">
            <v>0</v>
          </cell>
          <cell r="AW19">
            <v>0</v>
          </cell>
          <cell r="BD19" t="str">
            <v>Switzerland</v>
          </cell>
          <cell r="BE19">
            <v>2.8077299359334713</v>
          </cell>
        </row>
        <row r="20">
          <cell r="AD20" t="str">
            <v>Short term</v>
          </cell>
          <cell r="AE20" t="str">
            <v>...</v>
          </cell>
          <cell r="AF20" t="str">
            <v>...</v>
          </cell>
          <cell r="AG20" t="str">
            <v>...</v>
          </cell>
          <cell r="AI20">
            <v>0</v>
          </cell>
          <cell r="AJ20">
            <v>0</v>
          </cell>
          <cell r="AK20">
            <v>0</v>
          </cell>
          <cell r="AM20">
            <v>0</v>
          </cell>
          <cell r="AN20">
            <v>0</v>
          </cell>
          <cell r="AO20">
            <v>0</v>
          </cell>
          <cell r="AQ20">
            <v>0</v>
          </cell>
          <cell r="AR20">
            <v>0</v>
          </cell>
          <cell r="AS20">
            <v>0</v>
          </cell>
          <cell r="AU20">
            <v>0</v>
          </cell>
          <cell r="AV20">
            <v>0</v>
          </cell>
          <cell r="AW20">
            <v>0</v>
          </cell>
          <cell r="BD20" t="str">
            <v>Netherlands</v>
          </cell>
          <cell r="BE20">
            <v>1.7622066623880914</v>
          </cell>
        </row>
        <row r="21">
          <cell r="C21" t="str">
            <v>Transfers</v>
          </cell>
          <cell r="D21">
            <v>131.19999999999999</v>
          </cell>
          <cell r="G21">
            <v>170</v>
          </cell>
          <cell r="L21">
            <v>189.2</v>
          </cell>
          <cell r="Q21">
            <v>140.476</v>
          </cell>
          <cell r="V21">
            <v>196.4</v>
          </cell>
          <cell r="AA21">
            <v>210.70000000000002</v>
          </cell>
          <cell r="BD21" t="str">
            <v>Bulgaria</v>
          </cell>
          <cell r="BE21">
            <v>1.5811036275418426</v>
          </cell>
        </row>
        <row r="22">
          <cell r="AD22" t="str">
            <v>Memorandum items:</v>
          </cell>
          <cell r="BD22" t="str">
            <v>Others</v>
          </cell>
          <cell r="BE22">
            <v>11.483346220167618</v>
          </cell>
        </row>
        <row r="23">
          <cell r="C23" t="str">
            <v>Capital account</v>
          </cell>
          <cell r="D23">
            <v>305.60000000000002</v>
          </cell>
          <cell r="G23">
            <v>-19.333167783893579</v>
          </cell>
          <cell r="L23">
            <v>-94.292551517035733</v>
          </cell>
          <cell r="Q23">
            <v>90.600296560974527</v>
          </cell>
          <cell r="V23">
            <v>264.77757253431372</v>
          </cell>
          <cell r="AA23">
            <v>257.11073069846151</v>
          </cell>
          <cell r="AD23" t="str">
            <v>Debt service (percent of exports of GNFS)</v>
          </cell>
          <cell r="AE23" t="str">
            <v>...</v>
          </cell>
          <cell r="AF23" t="str">
            <v>...</v>
          </cell>
          <cell r="AG23" t="str">
            <v>...</v>
          </cell>
          <cell r="AI23">
            <v>7.1981713246170758</v>
          </cell>
          <cell r="AJ23">
            <v>0</v>
          </cell>
          <cell r="AK23">
            <v>7.1981713246170758</v>
          </cell>
          <cell r="AM23">
            <v>9.2347790758080226</v>
          </cell>
          <cell r="AN23">
            <v>0</v>
          </cell>
          <cell r="AO23">
            <v>9.2347790758080226</v>
          </cell>
          <cell r="AQ23">
            <v>5.9781272933181944</v>
          </cell>
          <cell r="AR23">
            <v>0</v>
          </cell>
          <cell r="AS23">
            <v>5.9781272933181944</v>
          </cell>
          <cell r="AU23">
            <v>5.886286656682107</v>
          </cell>
          <cell r="AV23">
            <v>11.465187896291724</v>
          </cell>
          <cell r="AW23">
            <v>17.35147455297383</v>
          </cell>
        </row>
        <row r="24">
          <cell r="C24" t="str">
            <v>Medium- and long-term borrowing</v>
          </cell>
          <cell r="D24">
            <v>381.7</v>
          </cell>
          <cell r="G24">
            <v>-23.733167783893578</v>
          </cell>
          <cell r="L24">
            <v>-179.02332074780497</v>
          </cell>
          <cell r="Q24">
            <v>28.772748178441176</v>
          </cell>
          <cell r="V24">
            <v>50.077572534313745</v>
          </cell>
          <cell r="AA24">
            <v>39.210730698461532</v>
          </cell>
        </row>
        <row r="25">
          <cell r="C25" t="str">
            <v xml:space="preserve">  Disbursements</v>
          </cell>
          <cell r="D25">
            <v>385.5</v>
          </cell>
          <cell r="G25">
            <v>94.07</v>
          </cell>
          <cell r="L25">
            <v>89.406925440000009</v>
          </cell>
          <cell r="Q25">
            <v>112.327915659072</v>
          </cell>
          <cell r="V25">
            <v>103.56816700000002</v>
          </cell>
          <cell r="AA25">
            <v>120.82878453999999</v>
          </cell>
          <cell r="BC25" t="str">
            <v>Imports</v>
          </cell>
        </row>
        <row r="26">
          <cell r="C26" t="str">
            <v xml:space="preserve">  Amortization due</v>
          </cell>
          <cell r="D26">
            <v>-3.8</v>
          </cell>
          <cell r="G26">
            <v>-117.80316778389357</v>
          </cell>
          <cell r="L26">
            <v>-268.43024618780498</v>
          </cell>
          <cell r="Q26">
            <v>-83.555167480630828</v>
          </cell>
          <cell r="V26">
            <v>-53.490594465686272</v>
          </cell>
          <cell r="AA26">
            <v>-81.618053841538455</v>
          </cell>
          <cell r="AD26" t="str">
            <v>Sources:  Georgian authorities, and Fund staff estimates.</v>
          </cell>
          <cell r="BC26" t="str">
            <v>(Percent of total)</v>
          </cell>
        </row>
        <row r="27">
          <cell r="C27" t="str">
            <v>Other capital</v>
          </cell>
          <cell r="D27">
            <v>-91.2</v>
          </cell>
          <cell r="G27">
            <v>4.4000000000000004</v>
          </cell>
          <cell r="L27">
            <v>84.730769230769226</v>
          </cell>
          <cell r="Q27">
            <v>61.827548382533365</v>
          </cell>
          <cell r="V27">
            <v>214.70000000000002</v>
          </cell>
          <cell r="AA27">
            <v>217.9</v>
          </cell>
        </row>
        <row r="28">
          <cell r="BD28" t="str">
            <v>Total</v>
          </cell>
          <cell r="BE28">
            <v>100</v>
          </cell>
        </row>
        <row r="29">
          <cell r="C29" t="str">
            <v>Errors and omissions</v>
          </cell>
          <cell r="D29" t="str">
            <v>--</v>
          </cell>
          <cell r="G29">
            <v>-0.78101059967391251</v>
          </cell>
          <cell r="L29">
            <v>6.33570158658857</v>
          </cell>
          <cell r="Q29">
            <v>15.560296624247599</v>
          </cell>
          <cell r="V29">
            <v>8.0774408539817273</v>
          </cell>
          <cell r="AA29">
            <v>4.4607765270542927</v>
          </cell>
          <cell r="BD29" t="str">
            <v>Russia</v>
          </cell>
          <cell r="BE29">
            <v>20.13962363405339</v>
          </cell>
        </row>
        <row r="30">
          <cell r="BD30" t="str">
            <v>Turkey</v>
          </cell>
          <cell r="BE30">
            <v>11.106046127705998</v>
          </cell>
        </row>
        <row r="31">
          <cell r="C31" t="str">
            <v>Overall balance</v>
          </cell>
          <cell r="D31">
            <v>-63.4</v>
          </cell>
          <cell r="G31">
            <v>-297.28724999999997</v>
          </cell>
          <cell r="L31">
            <v>-303.56362171202238</v>
          </cell>
          <cell r="Q31">
            <v>-168.73778940820927</v>
          </cell>
          <cell r="V31">
            <v>-102.02691607891789</v>
          </cell>
          <cell r="AA31">
            <v>-127.13347000000002</v>
          </cell>
          <cell r="BD31" t="str">
            <v>Azerbaijan</v>
          </cell>
          <cell r="BE31">
            <v>8.6511438154489113</v>
          </cell>
        </row>
        <row r="32">
          <cell r="BD32" t="str">
            <v>Germany</v>
          </cell>
          <cell r="BE32">
            <v>8.0564581849315129</v>
          </cell>
        </row>
        <row r="33">
          <cell r="C33" t="str">
            <v>Overall financing</v>
          </cell>
          <cell r="D33">
            <v>63.4</v>
          </cell>
          <cell r="G33">
            <v>297.28724999999997</v>
          </cell>
          <cell r="L33">
            <v>303.56362171202238</v>
          </cell>
          <cell r="Q33">
            <v>168.73778940820927</v>
          </cell>
          <cell r="V33">
            <v>102.02691607891789</v>
          </cell>
          <cell r="AA33">
            <v>127.13347000000002</v>
          </cell>
          <cell r="BD33" t="str">
            <v>United Kingdom</v>
          </cell>
          <cell r="BE33">
            <v>7.1689661377788285</v>
          </cell>
        </row>
        <row r="34">
          <cell r="C34" t="str">
            <v xml:space="preserve">Increase in net international </v>
          </cell>
          <cell r="BD34" t="str">
            <v>United States</v>
          </cell>
          <cell r="BE34">
            <v>7.0230557260279891</v>
          </cell>
        </row>
        <row r="35">
          <cell r="C35" t="str">
            <v xml:space="preserve">  reserves (-) 2/</v>
          </cell>
          <cell r="D35">
            <v>-0.5</v>
          </cell>
          <cell r="G35">
            <v>-0.91274999999999551</v>
          </cell>
          <cell r="L35">
            <v>-40.724649999999968</v>
          </cell>
          <cell r="Q35">
            <v>79.174999999999983</v>
          </cell>
          <cell r="V35">
            <v>60.956999999999994</v>
          </cell>
          <cell r="AA35">
            <v>91.14115000000001</v>
          </cell>
          <cell r="BD35" t="str">
            <v>Switzerland</v>
          </cell>
          <cell r="BE35">
            <v>3.2961722825113355</v>
          </cell>
        </row>
        <row r="36">
          <cell r="C36" t="str">
            <v>Exceptional financing 3/</v>
          </cell>
          <cell r="D36">
            <v>64</v>
          </cell>
          <cell r="G36">
            <v>298.2</v>
          </cell>
          <cell r="L36">
            <v>344.28827171202232</v>
          </cell>
          <cell r="Q36">
            <v>89.562789408209255</v>
          </cell>
          <cell r="V36">
            <v>41.069916078917899</v>
          </cell>
          <cell r="AA36">
            <v>35.992320000000007</v>
          </cell>
          <cell r="BD36" t="str">
            <v>Ukraine</v>
          </cell>
          <cell r="BE36">
            <v>3.2475963212087335</v>
          </cell>
        </row>
        <row r="37">
          <cell r="BD37" t="str">
            <v>Bulgaria</v>
          </cell>
          <cell r="BE37">
            <v>2.9471559684006463</v>
          </cell>
        </row>
        <row r="38">
          <cell r="C38" t="str">
            <v>Memorandum items:</v>
          </cell>
          <cell r="BD38" t="str">
            <v>Italy</v>
          </cell>
          <cell r="BE38">
            <v>2.8704778716160249</v>
          </cell>
        </row>
        <row r="39">
          <cell r="C39" t="str">
            <v>Current account excl. transfers (percent of GDP)</v>
          </cell>
          <cell r="D39">
            <v>-42</v>
          </cell>
          <cell r="G39">
            <v>54.427775474193339</v>
          </cell>
          <cell r="L39">
            <v>21.273167490399771</v>
          </cell>
          <cell r="Q39">
            <v>13.801717808040767</v>
          </cell>
          <cell r="V39">
            <v>16.449703436675524</v>
          </cell>
          <cell r="AA39">
            <v>17.548591468140334</v>
          </cell>
        </row>
        <row r="40">
          <cell r="C40" t="str">
            <v>Gross usable reserves 4/</v>
          </cell>
          <cell r="D40">
            <v>1</v>
          </cell>
          <cell r="G40">
            <v>41.4</v>
          </cell>
          <cell r="L40">
            <v>156.69999999999999</v>
          </cell>
          <cell r="Q40">
            <v>158</v>
          </cell>
          <cell r="V40">
            <v>173.3</v>
          </cell>
          <cell r="AA40">
            <v>118.4</v>
          </cell>
          <cell r="BD40" t="str">
            <v>Netherland</v>
          </cell>
          <cell r="BE40">
            <v>2.5506773607778106</v>
          </cell>
        </row>
        <row r="41">
          <cell r="C41" t="str">
            <v xml:space="preserve">  (in months of imports)</v>
          </cell>
          <cell r="G41">
            <v>0.7096554856883287</v>
          </cell>
          <cell r="L41">
            <v>2.6860631547671763</v>
          </cell>
          <cell r="Q41">
            <v>2.4691615269211535</v>
          </cell>
          <cell r="V41">
            <v>1.9760547320410489</v>
          </cell>
          <cell r="AA41">
            <v>1.2209332302139728</v>
          </cell>
        </row>
        <row r="42">
          <cell r="C42" t="str">
            <v>Debt service due</v>
          </cell>
          <cell r="D42" t="str">
            <v>--</v>
          </cell>
          <cell r="G42">
            <v>0</v>
          </cell>
          <cell r="L42">
            <v>34.8701013478425</v>
          </cell>
          <cell r="Q42">
            <v>47.179562820395603</v>
          </cell>
          <cell r="V42">
            <v>39.678607853981596</v>
          </cell>
          <cell r="AA42">
            <v>124.96107250507083</v>
          </cell>
          <cell r="BD42" t="str">
            <v>France</v>
          </cell>
          <cell r="BE42">
            <v>2.2830882051315577</v>
          </cell>
        </row>
        <row r="43">
          <cell r="C43" t="str">
            <v xml:space="preserve">  (in percent of exports of GNFS)</v>
          </cell>
          <cell r="G43">
            <v>0</v>
          </cell>
          <cell r="L43">
            <v>7.1981713246170749</v>
          </cell>
          <cell r="Q43">
            <v>9.2347790758080226</v>
          </cell>
          <cell r="V43">
            <v>5.9994024358279701</v>
          </cell>
          <cell r="AA43">
            <v>17.347235511383062</v>
          </cell>
        </row>
        <row r="44">
          <cell r="C44" t="str">
            <v>Stock of external debt</v>
          </cell>
          <cell r="D44">
            <v>596.9</v>
          </cell>
          <cell r="G44">
            <v>1003.8800042323172</v>
          </cell>
          <cell r="L44">
            <v>1216.6878170301247</v>
          </cell>
          <cell r="Q44">
            <v>1357.4217272161641</v>
          </cell>
          <cell r="V44">
            <v>1505.6777416447526</v>
          </cell>
          <cell r="AA44">
            <v>1634.8191577034086</v>
          </cell>
          <cell r="BD44" t="str">
            <v>Romania</v>
          </cell>
          <cell r="BE44">
            <v>2.2639886785512773</v>
          </cell>
        </row>
        <row r="45">
          <cell r="C45" t="str">
            <v xml:space="preserve">  (in percent of GDP)</v>
          </cell>
          <cell r="G45">
            <v>122.18749057469181</v>
          </cell>
          <cell r="L45">
            <v>63.938662886737731</v>
          </cell>
          <cell r="Q45">
            <v>45.103290936163418</v>
          </cell>
          <cell r="V45">
            <v>43.355042482016749</v>
          </cell>
          <cell r="AA45">
            <v>47.862087591629631</v>
          </cell>
        </row>
        <row r="48">
          <cell r="C48" t="str">
            <v>Sources:  State Department and  Statistics; and Fund staff estimates.</v>
          </cell>
        </row>
        <row r="50">
          <cell r="C50" t="str">
            <v>1/  There have been significant changes in the coverage of trade data and, as a result, caution is needed</v>
          </cell>
        </row>
        <row r="51">
          <cell r="C51" t="str">
            <v xml:space="preserve">in comparing annual totals.  </v>
          </cell>
        </row>
        <row r="52">
          <cell r="C52" t="str">
            <v>2/  Includes a valuation adjustment.</v>
          </cell>
        </row>
        <row r="53">
          <cell r="C53" t="str">
            <v>3/  Includes arrears, debt relief, and macroeconomic support.</v>
          </cell>
        </row>
        <row r="54">
          <cell r="C54" t="str">
            <v>4/  Excludes debt service paid into a special account at the Netherlands Bank.</v>
          </cell>
        </row>
        <row r="57">
          <cell r="C57" t="str">
            <v>Table 35.  Georgia:  External Debt Outstanding</v>
          </cell>
        </row>
        <row r="58">
          <cell r="C58" t="str">
            <v>(In millions of U.S. dollars)</v>
          </cell>
        </row>
        <row r="61">
          <cell r="D61">
            <v>1993</v>
          </cell>
          <cell r="G61">
            <v>1994</v>
          </cell>
          <cell r="L61">
            <v>1995</v>
          </cell>
          <cell r="Q61">
            <v>1996</v>
          </cell>
          <cell r="V61">
            <v>1997</v>
          </cell>
          <cell r="AA61">
            <v>1998</v>
          </cell>
        </row>
        <row r="62">
          <cell r="AA62" t="str">
            <v>Prel.</v>
          </cell>
        </row>
        <row r="64">
          <cell r="C64" t="str">
            <v>Total debt outstanding</v>
          </cell>
          <cell r="D64">
            <v>543.6</v>
          </cell>
          <cell r="G64">
            <v>1003.8800042323173</v>
          </cell>
          <cell r="L64">
            <v>1216.6878170301247</v>
          </cell>
          <cell r="M64">
            <v>0</v>
          </cell>
          <cell r="N64">
            <v>0</v>
          </cell>
          <cell r="O64">
            <v>0</v>
          </cell>
          <cell r="P64">
            <v>0</v>
          </cell>
          <cell r="Q64">
            <v>1357.4217272161643</v>
          </cell>
          <cell r="R64">
            <v>0</v>
          </cell>
          <cell r="S64">
            <v>0</v>
          </cell>
          <cell r="T64">
            <v>0</v>
          </cell>
          <cell r="U64">
            <v>0</v>
          </cell>
          <cell r="V64">
            <v>1505.6777416447526</v>
          </cell>
          <cell r="W64">
            <v>0</v>
          </cell>
          <cell r="X64">
            <v>0</v>
          </cell>
          <cell r="Y64">
            <v>0</v>
          </cell>
          <cell r="Z64">
            <v>0</v>
          </cell>
          <cell r="AA64">
            <v>1634.8191577034088</v>
          </cell>
        </row>
        <row r="66">
          <cell r="C66" t="str">
            <v>Public and publicly guaranteed</v>
          </cell>
          <cell r="D66">
            <v>543.6</v>
          </cell>
          <cell r="G66">
            <v>1003.8800042323173</v>
          </cell>
          <cell r="L66">
            <v>1216.6878170301247</v>
          </cell>
          <cell r="M66">
            <v>0</v>
          </cell>
          <cell r="N66">
            <v>0</v>
          </cell>
          <cell r="O66">
            <v>0</v>
          </cell>
          <cell r="P66">
            <v>0</v>
          </cell>
          <cell r="Q66">
            <v>1357.4217272161643</v>
          </cell>
          <cell r="R66">
            <v>0</v>
          </cell>
          <cell r="S66">
            <v>0</v>
          </cell>
          <cell r="T66">
            <v>0</v>
          </cell>
          <cell r="U66">
            <v>0</v>
          </cell>
          <cell r="V66">
            <v>1503.8577416447527</v>
          </cell>
          <cell r="W66">
            <v>0</v>
          </cell>
          <cell r="X66">
            <v>0</v>
          </cell>
          <cell r="Y66">
            <v>0</v>
          </cell>
          <cell r="Z66">
            <v>0</v>
          </cell>
          <cell r="AA66">
            <v>1625.0991577034088</v>
          </cell>
        </row>
        <row r="67">
          <cell r="C67" t="str">
            <v>Official creditors</v>
          </cell>
          <cell r="D67">
            <v>543.6</v>
          </cell>
          <cell r="G67">
            <v>1003.8800042323173</v>
          </cell>
          <cell r="L67">
            <v>1216.6878170301247</v>
          </cell>
          <cell r="M67">
            <v>0</v>
          </cell>
          <cell r="N67">
            <v>0</v>
          </cell>
          <cell r="O67">
            <v>0</v>
          </cell>
          <cell r="P67">
            <v>0</v>
          </cell>
          <cell r="Q67">
            <v>1357.4217272161643</v>
          </cell>
          <cell r="R67">
            <v>0</v>
          </cell>
          <cell r="S67">
            <v>0</v>
          </cell>
          <cell r="T67">
            <v>0</v>
          </cell>
          <cell r="U67">
            <v>0</v>
          </cell>
          <cell r="V67">
            <v>1505.6777416447526</v>
          </cell>
          <cell r="W67">
            <v>0</v>
          </cell>
          <cell r="X67">
            <v>0</v>
          </cell>
          <cell r="Y67">
            <v>0</v>
          </cell>
          <cell r="Z67">
            <v>0</v>
          </cell>
          <cell r="AA67">
            <v>1634.8191577034088</v>
          </cell>
        </row>
        <row r="68">
          <cell r="C68" t="str">
            <v xml:space="preserve">Multilateral </v>
          </cell>
          <cell r="D68" t="str">
            <v>--</v>
          </cell>
          <cell r="G68">
            <v>193.18917549999998</v>
          </cell>
          <cell r="L68">
            <v>364.46372573762483</v>
          </cell>
          <cell r="M68">
            <v>0</v>
          </cell>
          <cell r="N68">
            <v>0</v>
          </cell>
          <cell r="O68">
            <v>0</v>
          </cell>
          <cell r="P68">
            <v>0</v>
          </cell>
          <cell r="Q68">
            <v>520.25302571362477</v>
          </cell>
          <cell r="R68">
            <v>0</v>
          </cell>
          <cell r="S68">
            <v>0</v>
          </cell>
          <cell r="T68">
            <v>0</v>
          </cell>
          <cell r="U68">
            <v>0</v>
          </cell>
          <cell r="V68">
            <v>651.59517494000011</v>
          </cell>
          <cell r="W68">
            <v>0</v>
          </cell>
          <cell r="X68">
            <v>0</v>
          </cell>
          <cell r="Y68">
            <v>0</v>
          </cell>
          <cell r="Z68">
            <v>0</v>
          </cell>
          <cell r="AA68">
            <v>760.91022209846165</v>
          </cell>
        </row>
        <row r="69">
          <cell r="C69" t="str">
            <v>World Bank</v>
          </cell>
          <cell r="D69" t="str">
            <v>--</v>
          </cell>
          <cell r="G69">
            <v>0.97</v>
          </cell>
          <cell r="L69">
            <v>85.960000000000008</v>
          </cell>
          <cell r="Q69">
            <v>162.73999999999998</v>
          </cell>
          <cell r="V69">
            <v>226.95</v>
          </cell>
          <cell r="AA69">
            <v>300.50000000000006</v>
          </cell>
        </row>
        <row r="70">
          <cell r="C70" t="str">
            <v xml:space="preserve">                    IMF</v>
          </cell>
          <cell r="D70" t="str">
            <v>--</v>
          </cell>
          <cell r="G70">
            <v>40.487250000000003</v>
          </cell>
          <cell r="L70">
            <v>116.13041999999999</v>
          </cell>
          <cell r="Q70">
            <v>189.5436</v>
          </cell>
          <cell r="V70">
            <v>257.76420000000002</v>
          </cell>
          <cell r="AA70">
            <v>302.05840000000001</v>
          </cell>
        </row>
        <row r="71">
          <cell r="C71" t="str">
            <v xml:space="preserve">                      ESAF</v>
          </cell>
          <cell r="D71" t="str">
            <v>--</v>
          </cell>
          <cell r="G71">
            <v>0</v>
          </cell>
          <cell r="L71">
            <v>0</v>
          </cell>
          <cell r="Q71">
            <v>78.976500000000001</v>
          </cell>
          <cell r="V71">
            <v>151.626</v>
          </cell>
          <cell r="AA71">
            <v>194.25</v>
          </cell>
        </row>
        <row r="72">
          <cell r="C72" t="str">
            <v xml:space="preserve">                      SBA</v>
          </cell>
          <cell r="D72" t="str">
            <v>--</v>
          </cell>
          <cell r="G72">
            <v>0</v>
          </cell>
          <cell r="L72">
            <v>33.180119999999995</v>
          </cell>
          <cell r="Q72">
            <v>31.590599999999998</v>
          </cell>
          <cell r="V72">
            <v>30.325200000000002</v>
          </cell>
          <cell r="AA72">
            <v>30.1084</v>
          </cell>
        </row>
        <row r="73">
          <cell r="C73" t="str">
            <v xml:space="preserve">                      STF</v>
          </cell>
          <cell r="D73" t="str">
            <v>--</v>
          </cell>
          <cell r="G73">
            <v>40.487250000000003</v>
          </cell>
          <cell r="L73">
            <v>82.950299999999999</v>
          </cell>
          <cell r="Q73">
            <v>78.976500000000001</v>
          </cell>
          <cell r="V73">
            <v>75.813000000000002</v>
          </cell>
          <cell r="AA73">
            <v>77.699999999999989</v>
          </cell>
        </row>
        <row r="74">
          <cell r="C74" t="str">
            <v xml:space="preserve">                    European Union</v>
          </cell>
          <cell r="D74">
            <v>88.5</v>
          </cell>
          <cell r="G74">
            <v>151.73192549999999</v>
          </cell>
          <cell r="L74">
            <v>160.79459479762482</v>
          </cell>
          <cell r="Q74">
            <v>155.1356977736248</v>
          </cell>
          <cell r="V74">
            <v>145.51304000000002</v>
          </cell>
          <cell r="AA74">
            <v>129.79999999999998</v>
          </cell>
        </row>
        <row r="75">
          <cell r="C75" t="str">
            <v>Other</v>
          </cell>
          <cell r="D75" t="str">
            <v>--</v>
          </cell>
          <cell r="G75">
            <v>0</v>
          </cell>
          <cell r="L75">
            <v>1.5787109399999999</v>
          </cell>
          <cell r="Q75">
            <v>12.833727939999999</v>
          </cell>
          <cell r="V75">
            <v>21.367934939999998</v>
          </cell>
          <cell r="AA75">
            <v>28.551822098461543</v>
          </cell>
        </row>
        <row r="76">
          <cell r="C76" t="str">
            <v>Bilateral</v>
          </cell>
          <cell r="D76">
            <v>543.6</v>
          </cell>
          <cell r="G76">
            <v>810.69082873231741</v>
          </cell>
          <cell r="L76">
            <v>852.22409129249991</v>
          </cell>
          <cell r="Q76">
            <v>837.16870150253953</v>
          </cell>
          <cell r="V76">
            <v>852.26256670475254</v>
          </cell>
          <cell r="AA76">
            <v>864.18893560494712</v>
          </cell>
        </row>
        <row r="77">
          <cell r="C77" t="str">
            <v>BRO</v>
          </cell>
          <cell r="D77">
            <v>364.8</v>
          </cell>
          <cell r="G77">
            <v>655.86531158092737</v>
          </cell>
          <cell r="L77">
            <v>684.27676886382676</v>
          </cell>
          <cell r="Q77">
            <v>635.37281185990253</v>
          </cell>
          <cell r="V77">
            <v>639.18209164426128</v>
          </cell>
          <cell r="AA77">
            <v>619.46709164426136</v>
          </cell>
        </row>
        <row r="78">
          <cell r="C78" t="str">
            <v>Russia</v>
          </cell>
          <cell r="D78">
            <v>142.6</v>
          </cell>
          <cell r="G78">
            <v>156.30188970653094</v>
          </cell>
          <cell r="L78">
            <v>167.05280383613206</v>
          </cell>
          <cell r="Q78">
            <v>175.35183600514989</v>
          </cell>
          <cell r="V78">
            <v>179.27</v>
          </cell>
          <cell r="AA78">
            <v>179.27</v>
          </cell>
        </row>
        <row r="79">
          <cell r="C79" t="str">
            <v>Turkmenistan 1/</v>
          </cell>
          <cell r="D79">
            <v>181.2</v>
          </cell>
          <cell r="E79" t="str">
            <v xml:space="preserve"> 2/</v>
          </cell>
          <cell r="G79">
            <v>440.33625389031249</v>
          </cell>
          <cell r="L79">
            <v>453.15625072582014</v>
          </cell>
          <cell r="Q79">
            <v>394.3</v>
          </cell>
          <cell r="V79">
            <v>394.3</v>
          </cell>
          <cell r="AA79">
            <v>374.58500000000009</v>
          </cell>
        </row>
        <row r="80">
          <cell r="C80" t="str">
            <v>Armenia</v>
          </cell>
          <cell r="D80">
            <v>11</v>
          </cell>
          <cell r="G80">
            <v>18.057229926216145</v>
          </cell>
          <cell r="L80">
            <v>19.657785214241716</v>
          </cell>
          <cell r="Q80">
            <v>19.593</v>
          </cell>
          <cell r="V80">
            <v>19.593</v>
          </cell>
          <cell r="AA80">
            <v>19.593</v>
          </cell>
        </row>
        <row r="81">
          <cell r="C81" t="str">
            <v>Azerbaijan</v>
          </cell>
          <cell r="D81">
            <v>7.6</v>
          </cell>
          <cell r="G81">
            <v>15.04186569121152</v>
          </cell>
          <cell r="L81">
            <v>15.67583744337159</v>
          </cell>
          <cell r="Q81">
            <v>16.323884210491279</v>
          </cell>
          <cell r="V81">
            <v>16.3</v>
          </cell>
          <cell r="AA81">
            <v>16.3</v>
          </cell>
        </row>
        <row r="82">
          <cell r="C82" t="str">
            <v>Kazakhstan</v>
          </cell>
          <cell r="D82">
            <v>22.4</v>
          </cell>
          <cell r="G82">
            <v>24.128072366656276</v>
          </cell>
          <cell r="L82">
            <v>26.734091644261298</v>
          </cell>
          <cell r="Q82">
            <v>27.804091644261298</v>
          </cell>
          <cell r="V82">
            <v>27.804091644261298</v>
          </cell>
          <cell r="AA82">
            <v>27.804091644261298</v>
          </cell>
        </row>
        <row r="83">
          <cell r="C83" t="str">
            <v>Other</v>
          </cell>
          <cell r="D83">
            <v>2</v>
          </cell>
          <cell r="G83">
            <v>2</v>
          </cell>
          <cell r="L83">
            <v>2</v>
          </cell>
          <cell r="Q83">
            <v>2</v>
          </cell>
          <cell r="V83">
            <v>1.915</v>
          </cell>
          <cell r="AA83">
            <v>1.915</v>
          </cell>
        </row>
        <row r="84">
          <cell r="C84" t="str">
            <v>Non-BRO</v>
          </cell>
          <cell r="D84">
            <v>178.8</v>
          </cell>
          <cell r="G84">
            <v>154.82551715138999</v>
          </cell>
          <cell r="L84">
            <v>167.94732242867317</v>
          </cell>
          <cell r="M84">
            <v>0</v>
          </cell>
          <cell r="N84">
            <v>0</v>
          </cell>
          <cell r="O84">
            <v>0</v>
          </cell>
          <cell r="P84">
            <v>0</v>
          </cell>
          <cell r="Q84">
            <v>201.79588964263706</v>
          </cell>
          <cell r="R84">
            <v>0</v>
          </cell>
          <cell r="S84">
            <v>0</v>
          </cell>
          <cell r="T84">
            <v>0</v>
          </cell>
          <cell r="U84">
            <v>0</v>
          </cell>
          <cell r="V84">
            <v>213.08047506049132</v>
          </cell>
          <cell r="W84">
            <v>0</v>
          </cell>
          <cell r="X84">
            <v>0</v>
          </cell>
          <cell r="Y84">
            <v>0</v>
          </cell>
          <cell r="Z84">
            <v>0</v>
          </cell>
          <cell r="AA84">
            <v>244.72184396068576</v>
          </cell>
        </row>
        <row r="85">
          <cell r="C85" t="str">
            <v>Turkey</v>
          </cell>
          <cell r="D85">
            <v>10.3</v>
          </cell>
          <cell r="G85">
            <v>42.03331932799999</v>
          </cell>
          <cell r="L85">
            <v>45.370071368401547</v>
          </cell>
          <cell r="Q85">
            <v>47.944576202201667</v>
          </cell>
          <cell r="V85">
            <v>54.338000000000001</v>
          </cell>
          <cell r="AA85">
            <v>54.338000000000001</v>
          </cell>
        </row>
        <row r="86">
          <cell r="C86" t="str">
            <v>Austria</v>
          </cell>
          <cell r="D86">
            <v>79.099999999999994</v>
          </cell>
          <cell r="G86">
            <v>97.3632266786841</v>
          </cell>
          <cell r="L86">
            <v>104.1688889449775</v>
          </cell>
          <cell r="Q86">
            <v>110.33822648415094</v>
          </cell>
          <cell r="V86">
            <v>90.020416666666677</v>
          </cell>
          <cell r="AA86">
            <v>90.020416666666677</v>
          </cell>
        </row>
        <row r="87">
          <cell r="C87" t="str">
            <v>Other</v>
          </cell>
          <cell r="D87">
            <v>0.9</v>
          </cell>
          <cell r="G87">
            <v>15.428971144705882</v>
          </cell>
          <cell r="L87">
            <v>18.408362115294118</v>
          </cell>
          <cell r="Q87">
            <v>43.513086956284482</v>
          </cell>
          <cell r="V87">
            <v>68.722058393824668</v>
          </cell>
          <cell r="AA87">
            <v>100.36342729401909</v>
          </cell>
        </row>
        <row r="88">
          <cell r="C88" t="str">
            <v>Private non-guaranteed</v>
          </cell>
          <cell r="D88" t="str">
            <v>--</v>
          </cell>
          <cell r="G88">
            <v>0</v>
          </cell>
          <cell r="L88">
            <v>0</v>
          </cell>
          <cell r="Q88">
            <v>0</v>
          </cell>
          <cell r="V88">
            <v>1.82</v>
          </cell>
          <cell r="AA88">
            <v>9.7200000000000006</v>
          </cell>
        </row>
        <row r="91">
          <cell r="C91" t="str">
            <v>Sources:  Georgian authorities; and Fund staff estimates.</v>
          </cell>
        </row>
        <row r="93">
          <cell r="C93" t="str">
            <v>1/  Under a preliminary agreement reached in February 1995, all of Georgia's obligations to</v>
          </cell>
        </row>
        <row r="94">
          <cell r="C94" t="str">
            <v>Turkmenistan, including new gas arrears from 1994 and penalties were converted into a new debt of</v>
          </cell>
        </row>
        <row r="95">
          <cell r="C95" t="str">
            <v>US$453.2 million.  After a reconciliation of accounts, concluded in May 1995, this figure was reduced to</v>
          </cell>
        </row>
        <row r="96">
          <cell r="C96" t="str">
            <v>US$440 million. About US$46 million was written off in the context of a rescheduling agreement</v>
          </cell>
        </row>
        <row r="97">
          <cell r="C97" t="str">
            <v>reached in March 1996.</v>
          </cell>
        </row>
      </sheetData>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pdating"/>
      <sheetName val="Budget"/>
      <sheetName val="Macro"/>
      <sheetName val="Cust"/>
      <sheetName val="SII_new"/>
      <sheetName val="TF"/>
      <sheetName val="for_imp"/>
      <sheetName val="sust."/>
      <sheetName val="WEO"/>
      <sheetName val="Module1"/>
      <sheetName val="sust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Q1"/>
      <sheetName val="Q3"/>
      <sheetName val="Q4"/>
      <sheetName val="Q5"/>
      <sheetName val="Q6"/>
      <sheetName val="Q7"/>
      <sheetName val="Micro"/>
      <sheetName val="QQ"/>
      <sheetName val="DA"/>
      <sheetName val="Q2"/>
      <sheetName val="QC"/>
      <sheetName val="WDQP"/>
      <sheetName val="QQ1"/>
      <sheetName val="QQ2"/>
      <sheetName val="QQ3"/>
    </sheetNames>
    <sheetDataSet>
      <sheetData sheetId="0" refreshError="1">
        <row r="18">
          <cell r="G18" t="str">
            <v>Last sent to WEO:</v>
          </cell>
        </row>
        <row r="19">
          <cell r="G19" t="str">
            <v xml:space="preserve">       Last updated:</v>
          </cell>
        </row>
        <row r="25">
          <cell r="AB25" t="b">
            <v>0</v>
          </cell>
        </row>
        <row r="47">
          <cell r="AG47" t="str">
            <v>Left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GDP by Expenditure"/>
      <sheetName val="GDP_by_Expenditure"/>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 val="Updated_SummaryCG"/>
      <sheetName val="Q_Fis-Impulse"/>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36524.152470949077</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Summary central government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G10" t="str">
            <v>BaseLine</v>
          </cell>
          <cell r="CH10" t="str">
            <v>BaseLine</v>
          </cell>
          <cell r="CI10" t="str">
            <v>BaseLine</v>
          </cell>
          <cell r="CJ10" t="str">
            <v>BaseLine</v>
          </cell>
          <cell r="CK10" t="str">
            <v>BaseLine</v>
          </cell>
        </row>
        <row r="11">
          <cell r="B11" t="str">
            <v>TB1</v>
          </cell>
          <cell r="AY11">
            <v>17.954763374425426</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30857.624999999996</v>
          </cell>
          <cell r="BE13">
            <v>35644.5</v>
          </cell>
          <cell r="BF13">
            <v>9548.2000000000007</v>
          </cell>
          <cell r="BG13">
            <v>15235.999999999998</v>
          </cell>
          <cell r="BH13">
            <v>19646.999999999996</v>
          </cell>
          <cell r="BI13">
            <v>32927.999999999993</v>
          </cell>
          <cell r="BJ13">
            <v>44431.199999999997</v>
          </cell>
          <cell r="BK13">
            <v>68572.499999999985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144523.02942412024</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131023.92942412023</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33063.409424120218</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Non-oil/gas</v>
          </cell>
          <cell r="D16">
            <v>36665.4</v>
          </cell>
          <cell r="E16">
            <v>44442</v>
          </cell>
          <cell r="F16">
            <v>48686</v>
          </cell>
          <cell r="L16">
            <v>58084</v>
          </cell>
          <cell r="N16">
            <v>64714.600000000006</v>
          </cell>
          <cell r="O16">
            <v>13259.16</v>
          </cell>
          <cell r="P16">
            <v>16264.9565</v>
          </cell>
          <cell r="Q16">
            <v>29524.1165</v>
          </cell>
          <cell r="R16">
            <v>15899.715483601613</v>
          </cell>
          <cell r="S16">
            <v>18450.755862511385</v>
          </cell>
          <cell r="T16">
            <v>63874.587846112998</v>
          </cell>
          <cell r="X16">
            <v>29715.885000000002</v>
          </cell>
          <cell r="Y16">
            <v>18199.755999999998</v>
          </cell>
          <cell r="Z16">
            <v>6924.8370000000004</v>
          </cell>
          <cell r="AA16">
            <v>6036.6489999999976</v>
          </cell>
          <cell r="AB16">
            <v>23000.358999999997</v>
          </cell>
          <cell r="AC16">
            <v>64066.299999999996</v>
          </cell>
          <cell r="AD16">
            <v>70916</v>
          </cell>
          <cell r="AF16">
            <v>6401.5999999999995</v>
          </cell>
          <cell r="AG16">
            <v>6209.6</v>
          </cell>
          <cell r="AH16">
            <v>7407.8884980396069</v>
          </cell>
          <cell r="AI16">
            <v>20019.088498039608</v>
          </cell>
          <cell r="AJ16">
            <v>5504.5907334944986</v>
          </cell>
          <cell r="AK16">
            <v>5452.4848490199465</v>
          </cell>
          <cell r="AL16">
            <v>5400.3789645453935</v>
          </cell>
          <cell r="AM16">
            <v>16357.45454705984</v>
          </cell>
          <cell r="AN16">
            <v>36376.543045099446</v>
          </cell>
          <cell r="AO16">
            <v>17898.071750711504</v>
          </cell>
          <cell r="AP16">
            <v>18656.234274583807</v>
          </cell>
          <cell r="AQ16">
            <v>72930.849070394761</v>
          </cell>
          <cell r="AR16">
            <v>6401.5999999999995</v>
          </cell>
          <cell r="AS16">
            <v>6209.6</v>
          </cell>
          <cell r="AT16">
            <v>7697.3000000000011</v>
          </cell>
          <cell r="AU16">
            <v>20308.5</v>
          </cell>
          <cell r="AV16">
            <v>9491.6999999999989</v>
          </cell>
          <cell r="AW16">
            <v>9032.1999999999989</v>
          </cell>
          <cell r="AX16">
            <v>8728.6</v>
          </cell>
          <cell r="AY16">
            <v>27252.5</v>
          </cell>
          <cell r="AZ16">
            <v>47561</v>
          </cell>
          <cell r="BA16">
            <v>9012.4</v>
          </cell>
          <cell r="BB16">
            <v>8549</v>
          </cell>
          <cell r="BC16">
            <v>8578.1</v>
          </cell>
          <cell r="BD16">
            <v>20770.109999999997</v>
          </cell>
          <cell r="BE16">
            <v>26139.499999999996</v>
          </cell>
          <cell r="BF16">
            <v>8382.6</v>
          </cell>
          <cell r="BG16">
            <v>7228.7999999999993</v>
          </cell>
          <cell r="BH16">
            <v>12987.599999999999</v>
          </cell>
          <cell r="BI16">
            <v>20016.299999999996</v>
          </cell>
          <cell r="BJ16">
            <v>28599</v>
          </cell>
          <cell r="BK16">
            <v>46155.799999999988</v>
          </cell>
          <cell r="BL16">
            <v>54738.5</v>
          </cell>
          <cell r="BM16">
            <v>93716.799999999988</v>
          </cell>
          <cell r="BN16">
            <v>102299.5</v>
          </cell>
          <cell r="BP16">
            <v>27139.399999999998</v>
          </cell>
          <cell r="BQ16">
            <v>27139.399999999998</v>
          </cell>
          <cell r="BR16">
            <v>25248.7</v>
          </cell>
          <cell r="BS16">
            <v>52388.1</v>
          </cell>
          <cell r="BT16">
            <v>21860.400000000001</v>
          </cell>
          <cell r="BU16">
            <v>27629.699999999997</v>
          </cell>
          <cell r="BV16">
            <v>102878.83076109411</v>
          </cell>
          <cell r="BW16">
            <v>94957.360474593981</v>
          </cell>
          <cell r="BX16">
            <v>96557.360474593981</v>
          </cell>
          <cell r="BY16">
            <v>101878.19999999998</v>
          </cell>
          <cell r="BZ16">
            <v>102313.7</v>
          </cell>
          <cell r="CA16">
            <v>97960.52</v>
          </cell>
          <cell r="CB16">
            <v>25492.0855479452</v>
          </cell>
          <cell r="CC16">
            <v>31561.62972602739</v>
          </cell>
          <cell r="CD16">
            <v>31561.62972602739</v>
          </cell>
          <cell r="CE16">
            <v>32775.538561643829</v>
          </cell>
          <cell r="CF16">
            <v>88615.344999999972</v>
          </cell>
          <cell r="CG16">
            <v>121390.8835616438</v>
          </cell>
          <cell r="CH16">
            <v>133888.45726163668</v>
          </cell>
          <cell r="CI16">
            <v>156201.98668000003</v>
          </cell>
          <cell r="CJ16">
            <v>189256.7940172824</v>
          </cell>
          <cell r="CK16">
            <v>218358.97125798158</v>
          </cell>
        </row>
        <row r="17">
          <cell r="B17" t="str">
            <v xml:space="preserve">    Domestic taxes</v>
          </cell>
          <cell r="D17">
            <v>33096.1</v>
          </cell>
          <cell r="E17">
            <v>40411</v>
          </cell>
          <cell r="F17">
            <v>45471</v>
          </cell>
          <cell r="L17">
            <v>55202</v>
          </cell>
          <cell r="N17">
            <v>61292.900000000009</v>
          </cell>
          <cell r="O17">
            <v>12569.76</v>
          </cell>
          <cell r="P17">
            <v>15406.2</v>
          </cell>
          <cell r="Q17">
            <v>27975.96</v>
          </cell>
          <cell r="R17">
            <v>15006.753407821428</v>
          </cell>
          <cell r="S17">
            <v>17851.261238291569</v>
          </cell>
          <cell r="T17">
            <v>60833.974646112998</v>
          </cell>
          <cell r="X17">
            <v>28150.485000000001</v>
          </cell>
          <cell r="Y17">
            <v>17388.112999999998</v>
          </cell>
          <cell r="Z17">
            <v>6584.0850000000009</v>
          </cell>
          <cell r="AA17">
            <v>5774.2839999999978</v>
          </cell>
          <cell r="AB17">
            <v>22251.801999999996</v>
          </cell>
          <cell r="AC17">
            <v>60951.399999999994</v>
          </cell>
          <cell r="AD17">
            <v>67790.399999999994</v>
          </cell>
          <cell r="AF17">
            <v>6229.9</v>
          </cell>
          <cell r="AG17">
            <v>5945.4000000000005</v>
          </cell>
          <cell r="AH17">
            <v>6748.9731045474928</v>
          </cell>
          <cell r="AI17">
            <v>18924.273104547494</v>
          </cell>
          <cell r="AJ17">
            <v>4827.2142353253121</v>
          </cell>
          <cell r="AK17">
            <v>4827.2142353253121</v>
          </cell>
          <cell r="AL17">
            <v>4827.2142353253121</v>
          </cell>
          <cell r="AM17">
            <v>14481.642705975937</v>
          </cell>
          <cell r="AN17">
            <v>33405.915810523431</v>
          </cell>
          <cell r="AO17">
            <v>16177.119658699808</v>
          </cell>
          <cell r="AP17">
            <v>16910.091127129024</v>
          </cell>
          <cell r="AQ17">
            <v>66493.12659635226</v>
          </cell>
          <cell r="AR17">
            <v>6229.9</v>
          </cell>
          <cell r="AS17">
            <v>5945.4000000000005</v>
          </cell>
          <cell r="AT17">
            <v>7120.3000000000011</v>
          </cell>
          <cell r="AU17">
            <v>19295.599999999999</v>
          </cell>
          <cell r="AV17">
            <v>8516.4</v>
          </cell>
          <cell r="AW17">
            <v>8173.9999999999991</v>
          </cell>
          <cell r="AX17">
            <v>8032.5000000000009</v>
          </cell>
          <cell r="AY17">
            <v>24722.899999999998</v>
          </cell>
          <cell r="AZ17">
            <v>44018.5</v>
          </cell>
          <cell r="BA17">
            <v>8322.4</v>
          </cell>
          <cell r="BB17">
            <v>7869.2999999999993</v>
          </cell>
          <cell r="BC17">
            <v>7964.7</v>
          </cell>
          <cell r="BD17">
            <v>19303.920000000002</v>
          </cell>
          <cell r="BE17">
            <v>24156.399999999998</v>
          </cell>
          <cell r="BF17">
            <v>7993.9000000000005</v>
          </cell>
          <cell r="BG17">
            <v>6767.9</v>
          </cell>
          <cell r="BH17">
            <v>12406.199999999999</v>
          </cell>
          <cell r="BI17">
            <v>18741.199999999997</v>
          </cell>
          <cell r="BJ17">
            <v>27168</v>
          </cell>
          <cell r="BK17">
            <v>42897.599999999999</v>
          </cell>
          <cell r="BL17">
            <v>51324.4</v>
          </cell>
          <cell r="BM17">
            <v>86916.099999999991</v>
          </cell>
          <cell r="BN17">
            <v>95342.9</v>
          </cell>
          <cell r="BP17">
            <v>25921.699999999997</v>
          </cell>
          <cell r="BQ17">
            <v>25921.699999999997</v>
          </cell>
          <cell r="BR17">
            <v>24305.8</v>
          </cell>
          <cell r="BS17">
            <v>50227.5</v>
          </cell>
          <cell r="BT17">
            <v>20819.400000000001</v>
          </cell>
          <cell r="BU17">
            <v>26727.499999999996</v>
          </cell>
          <cell r="BV17">
            <v>93677.745576662943</v>
          </cell>
          <cell r="BW17">
            <v>89412.6</v>
          </cell>
          <cell r="BX17">
            <v>92012.6</v>
          </cell>
          <cell r="BY17">
            <v>97774.39999999998</v>
          </cell>
          <cell r="BZ17">
            <v>96768.9</v>
          </cell>
          <cell r="CA17">
            <v>93878.52</v>
          </cell>
          <cell r="CB17">
            <v>23802.758167808221</v>
          </cell>
          <cell r="CC17">
            <v>29470.081541095893</v>
          </cell>
          <cell r="CD17">
            <v>29470.081541095893</v>
          </cell>
          <cell r="CE17">
            <v>30603.546215753428</v>
          </cell>
          <cell r="CF17">
            <v>82742.921249999999</v>
          </cell>
          <cell r="CG17">
            <v>113346.46746575343</v>
          </cell>
          <cell r="CH17">
            <v>128486.96872365302</v>
          </cell>
          <cell r="CI17">
            <v>149973.61785411515</v>
          </cell>
          <cell r="CJ17">
            <v>181179.03677694884</v>
          </cell>
          <cell r="CK17">
            <v>209058.1992349269</v>
          </cell>
        </row>
        <row r="18">
          <cell r="B18" t="str">
            <v xml:space="preserve">    International trade taxes</v>
          </cell>
          <cell r="D18">
            <v>3569.3</v>
          </cell>
          <cell r="E18">
            <v>4031</v>
          </cell>
          <cell r="F18">
            <v>3215</v>
          </cell>
          <cell r="L18">
            <v>2882</v>
          </cell>
          <cell r="N18">
            <v>3421.7</v>
          </cell>
          <cell r="O18">
            <v>689.4</v>
          </cell>
          <cell r="P18">
            <v>858.75650000000007</v>
          </cell>
          <cell r="Q18">
            <v>1548.1565000000001</v>
          </cell>
          <cell r="R18">
            <v>892.96207578018414</v>
          </cell>
          <cell r="S18">
            <v>599.49462421981616</v>
          </cell>
          <cell r="T18">
            <v>3040.6132000000002</v>
          </cell>
          <cell r="X18">
            <v>1565.4</v>
          </cell>
          <cell r="Y18">
            <v>811.64300000000014</v>
          </cell>
          <cell r="Z18">
            <v>340.75199999999967</v>
          </cell>
          <cell r="AA18">
            <v>262.3649999999999</v>
          </cell>
          <cell r="AB18">
            <v>748.55699999999968</v>
          </cell>
          <cell r="AC18">
            <v>3114.9</v>
          </cell>
          <cell r="AD18">
            <v>3125.6</v>
          </cell>
          <cell r="AF18">
            <v>171.7</v>
          </cell>
          <cell r="AG18">
            <v>264.2</v>
          </cell>
          <cell r="AH18">
            <v>658.91539349211416</v>
          </cell>
          <cell r="AI18">
            <v>1094.8153934921143</v>
          </cell>
          <cell r="AJ18">
            <v>677.37649816918702</v>
          </cell>
          <cell r="AK18">
            <v>625.27061369463422</v>
          </cell>
          <cell r="AL18">
            <v>573.16472922008131</v>
          </cell>
          <cell r="AM18">
            <v>1875.8118410839027</v>
          </cell>
          <cell r="AN18">
            <v>2970.6272345760171</v>
          </cell>
          <cell r="AO18">
            <v>1720.9520920116965</v>
          </cell>
          <cell r="AP18">
            <v>1746.1431474547815</v>
          </cell>
          <cell r="AQ18">
            <v>6437.7224740424954</v>
          </cell>
          <cell r="AR18">
            <v>171.7</v>
          </cell>
          <cell r="AS18">
            <v>264.2</v>
          </cell>
          <cell r="AT18">
            <v>577</v>
          </cell>
          <cell r="AU18">
            <v>1012.8999999999999</v>
          </cell>
          <cell r="AV18">
            <v>975.3</v>
          </cell>
          <cell r="AW18">
            <v>858.20000000000027</v>
          </cell>
          <cell r="AX18">
            <v>696.1</v>
          </cell>
          <cell r="AY18">
            <v>2529.6000000000004</v>
          </cell>
          <cell r="AZ18">
            <v>3542.5</v>
          </cell>
          <cell r="BA18">
            <v>690</v>
          </cell>
          <cell r="BB18">
            <v>679.7</v>
          </cell>
          <cell r="BC18">
            <v>613.4</v>
          </cell>
          <cell r="BD18">
            <v>1466.19</v>
          </cell>
          <cell r="BE18">
            <v>1983.1000000000001</v>
          </cell>
          <cell r="BF18">
            <v>388.7</v>
          </cell>
          <cell r="BG18">
            <v>460.9</v>
          </cell>
          <cell r="BH18">
            <v>581.40000000000009</v>
          </cell>
          <cell r="BI18">
            <v>1275.0999999999999</v>
          </cell>
          <cell r="BJ18">
            <v>1431</v>
          </cell>
          <cell r="BK18">
            <v>3258.2</v>
          </cell>
          <cell r="BL18">
            <v>1819.7</v>
          </cell>
          <cell r="BM18">
            <v>6800.7</v>
          </cell>
          <cell r="BN18">
            <v>5362.2</v>
          </cell>
          <cell r="BP18">
            <v>1217.7</v>
          </cell>
          <cell r="BQ18">
            <v>1217.7</v>
          </cell>
          <cell r="BR18">
            <v>942.9</v>
          </cell>
          <cell r="BS18">
            <v>2160.6</v>
          </cell>
          <cell r="BT18">
            <v>1041</v>
          </cell>
          <cell r="BU18">
            <v>902.19999999999982</v>
          </cell>
          <cell r="BV18">
            <v>9201.0851844311692</v>
          </cell>
          <cell r="BW18">
            <v>5544.7604745939789</v>
          </cell>
          <cell r="BX18">
            <v>4544.7604745939789</v>
          </cell>
          <cell r="BY18">
            <v>4103.7999999999993</v>
          </cell>
          <cell r="BZ18">
            <v>5544.8</v>
          </cell>
          <cell r="CA18">
            <v>4082</v>
          </cell>
          <cell r="CB18">
            <v>1689.3273801369785</v>
          </cell>
          <cell r="CC18">
            <v>2091.5481849314974</v>
          </cell>
          <cell r="CD18">
            <v>2091.5481849314974</v>
          </cell>
          <cell r="CE18">
            <v>2171.9923458904009</v>
          </cell>
          <cell r="CF18">
            <v>5872.4237499999726</v>
          </cell>
          <cell r="CG18">
            <v>8044.4160958903731</v>
          </cell>
          <cell r="CH18">
            <v>5401.4885379836724</v>
          </cell>
          <cell r="CI18">
            <v>6228.3688258848752</v>
          </cell>
          <cell r="CJ18">
            <v>8077.7572403335789</v>
          </cell>
          <cell r="CK18">
            <v>9300.7720230546802</v>
          </cell>
        </row>
        <row r="19">
          <cell r="B19" t="str">
            <v>Nontax revenue</v>
          </cell>
          <cell r="D19">
            <v>5845</v>
          </cell>
          <cell r="E19">
            <v>6322</v>
          </cell>
          <cell r="F19">
            <v>5030</v>
          </cell>
          <cell r="L19">
            <v>4858</v>
          </cell>
          <cell r="N19">
            <v>6274.9999999999991</v>
          </cell>
          <cell r="O19">
            <v>1936.3</v>
          </cell>
          <cell r="P19">
            <v>1877.45</v>
          </cell>
          <cell r="Q19">
            <v>3813.75</v>
          </cell>
          <cell r="R19">
            <v>584.11454196753834</v>
          </cell>
          <cell r="S19">
            <v>4753.030770032462</v>
          </cell>
          <cell r="T19">
            <v>9150.8953120000006</v>
          </cell>
          <cell r="X19">
            <v>3762.174</v>
          </cell>
          <cell r="Y19">
            <v>1037.7579999999998</v>
          </cell>
          <cell r="Z19">
            <v>870.07499999999982</v>
          </cell>
          <cell r="AA19">
            <v>441.30400000000009</v>
          </cell>
          <cell r="AB19">
            <v>1539.9679999999998</v>
          </cell>
          <cell r="AC19">
            <v>6560.5</v>
          </cell>
          <cell r="AD19">
            <v>6339.9</v>
          </cell>
          <cell r="AF19">
            <v>362.8</v>
          </cell>
          <cell r="AG19">
            <v>286.10000000000002</v>
          </cell>
          <cell r="AH19">
            <v>1058.1045180178005</v>
          </cell>
          <cell r="AI19">
            <v>1707.0045180178006</v>
          </cell>
          <cell r="AJ19">
            <v>908.46753509216546</v>
          </cell>
          <cell r="AK19">
            <v>908.46753509216546</v>
          </cell>
          <cell r="AL19">
            <v>908.46753509216546</v>
          </cell>
          <cell r="AM19">
            <v>2725.4026052764966</v>
          </cell>
          <cell r="AN19">
            <v>4432.407123294297</v>
          </cell>
          <cell r="AO19">
            <v>2840.3785714182495</v>
          </cell>
          <cell r="AP19">
            <v>4087.5242229410464</v>
          </cell>
          <cell r="AQ19">
            <v>11360.309917653594</v>
          </cell>
          <cell r="AR19">
            <v>362.8</v>
          </cell>
          <cell r="AS19">
            <v>286.10000000000002</v>
          </cell>
          <cell r="AT19">
            <v>711.9</v>
          </cell>
          <cell r="AU19">
            <v>1360.8000000000002</v>
          </cell>
          <cell r="AV19">
            <v>1546.3</v>
          </cell>
          <cell r="AW19">
            <v>876.80000000000007</v>
          </cell>
          <cell r="AX19">
            <v>438.39999999999986</v>
          </cell>
          <cell r="AY19">
            <v>2861.5</v>
          </cell>
          <cell r="AZ19">
            <v>4222.2999999999993</v>
          </cell>
          <cell r="BA19">
            <v>720.7</v>
          </cell>
          <cell r="BB19">
            <v>800.30000000000041</v>
          </cell>
          <cell r="BC19">
            <v>722.8</v>
          </cell>
          <cell r="BD19">
            <v>2102.13</v>
          </cell>
          <cell r="BE19">
            <v>2243.8000000000002</v>
          </cell>
          <cell r="BF19">
            <v>1019.4</v>
          </cell>
          <cell r="BG19">
            <v>513.79999999999995</v>
          </cell>
          <cell r="BH19">
            <v>2336.8000000000002</v>
          </cell>
          <cell r="BI19">
            <v>2427.6</v>
          </cell>
          <cell r="BJ19">
            <v>3870</v>
          </cell>
          <cell r="BK19">
            <v>4671.3999999999996</v>
          </cell>
          <cell r="BL19">
            <v>6113.8</v>
          </cell>
          <cell r="BM19">
            <v>8893.6999999999989</v>
          </cell>
          <cell r="BN19">
            <v>10336.099999999999</v>
          </cell>
          <cell r="BP19">
            <v>2602.9</v>
          </cell>
          <cell r="BQ19">
            <v>2578.5</v>
          </cell>
          <cell r="BR19">
            <v>4674.8</v>
          </cell>
          <cell r="BS19">
            <v>7277.7000000000007</v>
          </cell>
          <cell r="BT19">
            <v>3110.6</v>
          </cell>
          <cell r="BU19">
            <v>3110.8000000000006</v>
          </cell>
          <cell r="BV19">
            <v>11199.1</v>
          </cell>
          <cell r="BW19">
            <v>12799.1</v>
          </cell>
          <cell r="BX19">
            <v>12799.1</v>
          </cell>
          <cell r="BY19">
            <v>13499.1</v>
          </cell>
          <cell r="BZ19">
            <v>13499.1</v>
          </cell>
          <cell r="CA19">
            <v>13499.1</v>
          </cell>
          <cell r="CB19">
            <v>3254.239109589043</v>
          </cell>
          <cell r="CC19">
            <v>4029.0579452054817</v>
          </cell>
          <cell r="CD19">
            <v>4029.0579452054817</v>
          </cell>
          <cell r="CE19">
            <v>4184.0217123287694</v>
          </cell>
          <cell r="CF19">
            <v>11312.355000000007</v>
          </cell>
          <cell r="CG19">
            <v>15496.376712328776</v>
          </cell>
          <cell r="CH19">
            <v>17767.735738363321</v>
          </cell>
          <cell r="CI19">
            <v>20487.687903285376</v>
          </cell>
          <cell r="CJ19">
            <v>22775.222844956315</v>
          </cell>
          <cell r="CK19">
            <v>25319.251953143674</v>
          </cell>
        </row>
        <row r="20">
          <cell r="B20" t="str">
            <v>Grants</v>
          </cell>
          <cell r="D20">
            <v>420.51</v>
          </cell>
          <cell r="E20">
            <v>523.44000000000005</v>
          </cell>
          <cell r="F20">
            <v>500.72</v>
          </cell>
          <cell r="L20">
            <v>476.4</v>
          </cell>
          <cell r="N20">
            <v>0</v>
          </cell>
          <cell r="O20">
            <v>0</v>
          </cell>
          <cell r="P20">
            <v>0</v>
          </cell>
          <cell r="Q20">
            <v>0</v>
          </cell>
          <cell r="R20">
            <v>250</v>
          </cell>
          <cell r="S20">
            <v>250</v>
          </cell>
          <cell r="T20">
            <v>500</v>
          </cell>
          <cell r="X20">
            <v>0</v>
          </cell>
          <cell r="Y20">
            <v>0</v>
          </cell>
          <cell r="Z20">
            <v>0</v>
          </cell>
          <cell r="AA20">
            <v>0</v>
          </cell>
          <cell r="AB20">
            <v>0</v>
          </cell>
          <cell r="AC20">
            <v>0</v>
          </cell>
          <cell r="AD20">
            <v>0</v>
          </cell>
          <cell r="AF20">
            <v>0</v>
          </cell>
          <cell r="AG20">
            <v>0</v>
          </cell>
          <cell r="AH20">
            <v>0</v>
          </cell>
          <cell r="AI20">
            <v>0</v>
          </cell>
          <cell r="AJ20">
            <v>0</v>
          </cell>
          <cell r="AK20">
            <v>0</v>
          </cell>
          <cell r="AL20">
            <v>0</v>
          </cell>
          <cell r="AM20">
            <v>0</v>
          </cell>
          <cell r="AN20">
            <v>0</v>
          </cell>
          <cell r="AO20">
            <v>150</v>
          </cell>
          <cell r="AP20">
            <v>150</v>
          </cell>
          <cell r="AQ20">
            <v>300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BS21">
            <v>0</v>
          </cell>
        </row>
        <row r="22">
          <cell r="B22" t="str">
            <v>Total expenditure and net lending</v>
          </cell>
          <cell r="D22">
            <v>57261.576331467048</v>
          </cell>
          <cell r="E22">
            <v>64187.086188488596</v>
          </cell>
          <cell r="F22">
            <v>65790.973321888072</v>
          </cell>
          <cell r="L22">
            <v>76792.194061123053</v>
          </cell>
          <cell r="N22">
            <v>89391</v>
          </cell>
          <cell r="O22">
            <v>12583.91916862594</v>
          </cell>
          <cell r="P22">
            <v>22367.586041022372</v>
          </cell>
          <cell r="Q22">
            <v>34951.505209648312</v>
          </cell>
          <cell r="R22">
            <v>21627.418830995572</v>
          </cell>
          <cell r="S22">
            <v>33899.890103422382</v>
          </cell>
          <cell r="T22">
            <v>90478.814144066273</v>
          </cell>
          <cell r="X22">
            <v>34782.50420897919</v>
          </cell>
          <cell r="Y22">
            <v>25392.354150952535</v>
          </cell>
          <cell r="Z22">
            <v>8778.4635550719013</v>
          </cell>
          <cell r="AA22">
            <v>11650.909743201375</v>
          </cell>
          <cell r="AB22">
            <v>55480.226298273279</v>
          </cell>
          <cell r="AC22">
            <v>118660.51735993173</v>
          </cell>
          <cell r="AD22">
            <v>115655.084658205</v>
          </cell>
          <cell r="AF22">
            <v>6885.4550297652859</v>
          </cell>
          <cell r="AG22">
            <v>6025.7156250000007</v>
          </cell>
          <cell r="AH22">
            <v>22874.506303480528</v>
          </cell>
          <cell r="AI22">
            <v>35785.676958245807</v>
          </cell>
          <cell r="AJ22">
            <v>20126.09887125489</v>
          </cell>
          <cell r="AK22">
            <v>19518.588350604958</v>
          </cell>
          <cell r="AL22">
            <v>19301.571900216481</v>
          </cell>
          <cell r="AM22">
            <v>58946.259122076335</v>
          </cell>
          <cell r="AN22">
            <v>94731.93608032215</v>
          </cell>
          <cell r="AO22">
            <v>54923.597711844581</v>
          </cell>
          <cell r="AP22">
            <v>65934.755355259258</v>
          </cell>
          <cell r="AQ22">
            <v>215590.28914742597</v>
          </cell>
          <cell r="AR22">
            <v>5359.8432486825604</v>
          </cell>
          <cell r="AS22">
            <v>5687.7076328333433</v>
          </cell>
          <cell r="AT22">
            <v>14215.012868561589</v>
          </cell>
          <cell r="AU22">
            <v>25262.56375007749</v>
          </cell>
          <cell r="AV22">
            <v>13694.664754723792</v>
          </cell>
          <cell r="AW22">
            <v>7551.6603121201588</v>
          </cell>
          <cell r="AX22">
            <v>27316.207152085408</v>
          </cell>
          <cell r="AY22">
            <v>48562.532218929366</v>
          </cell>
          <cell r="AZ22">
            <v>73825.095969006856</v>
          </cell>
          <cell r="BA22">
            <v>17499.92321099214</v>
          </cell>
          <cell r="BB22">
            <v>12397.516192688014</v>
          </cell>
          <cell r="BC22">
            <v>10492.27906068365</v>
          </cell>
          <cell r="BD22">
            <v>47250.021856576161</v>
          </cell>
          <cell r="BE22">
            <v>40389.718464363803</v>
          </cell>
          <cell r="BF22">
            <v>9712.4812866913871</v>
          </cell>
          <cell r="BG22">
            <v>16482.689724509972</v>
          </cell>
          <cell r="BH22">
            <v>29352.346825312026</v>
          </cell>
          <cell r="BI22">
            <v>64774.970724999999</v>
          </cell>
          <cell r="BJ22">
            <v>55547.517836513376</v>
          </cell>
          <cell r="BK22">
            <v>105164.68918936379</v>
          </cell>
          <cell r="BL22">
            <v>95937.236300877179</v>
          </cell>
          <cell r="BM22">
            <v>178989.78515837065</v>
          </cell>
          <cell r="BN22">
            <v>169762.33226988406</v>
          </cell>
          <cell r="BP22">
            <v>29276.127999999997</v>
          </cell>
          <cell r="BQ22">
            <v>30316.9</v>
          </cell>
          <cell r="BR22">
            <v>44589.30000000001</v>
          </cell>
          <cell r="BS22">
            <v>73865.428000000014</v>
          </cell>
          <cell r="BT22">
            <v>45577.555</v>
          </cell>
          <cell r="BU22">
            <v>63575.538</v>
          </cell>
          <cell r="BV22">
            <v>199643.47343069984</v>
          </cell>
          <cell r="BW22">
            <v>186316.67277995191</v>
          </cell>
          <cell r="BX22">
            <v>183963.41583278016</v>
          </cell>
          <cell r="BY22">
            <v>182691.35299999994</v>
          </cell>
          <cell r="BZ22">
            <v>186577.80625000002</v>
          </cell>
          <cell r="CA22">
            <v>189473.15076433565</v>
          </cell>
          <cell r="CB22">
            <v>44870.250465838501</v>
          </cell>
          <cell r="CC22">
            <v>46477.040204968929</v>
          </cell>
          <cell r="CD22">
            <v>48998.709329192527</v>
          </cell>
          <cell r="CE22">
            <v>52035.49906832297</v>
          </cell>
          <cell r="CF22">
            <v>140345.99999999997</v>
          </cell>
          <cell r="CG22">
            <v>192381.49906832294</v>
          </cell>
          <cell r="CH22">
            <v>199700.00000000003</v>
          </cell>
          <cell r="CI22">
            <v>217800</v>
          </cell>
          <cell r="CJ22">
            <v>178582.64067084494</v>
          </cell>
          <cell r="CK22">
            <v>197492.6714988405</v>
          </cell>
        </row>
        <row r="23">
          <cell r="B23" t="str">
            <v>Current expenditure</v>
          </cell>
          <cell r="D23">
            <v>30552.9</v>
          </cell>
          <cell r="E23">
            <v>34209</v>
          </cell>
          <cell r="F23">
            <v>38298</v>
          </cell>
          <cell r="L23">
            <v>45590</v>
          </cell>
          <cell r="N23">
            <v>52365.18</v>
          </cell>
          <cell r="O23">
            <v>10436.9</v>
          </cell>
          <cell r="P23">
            <v>10844.067999999999</v>
          </cell>
          <cell r="Q23">
            <v>21280.968000000001</v>
          </cell>
          <cell r="R23">
            <v>12255</v>
          </cell>
          <cell r="S23">
            <v>21986.146913518052</v>
          </cell>
          <cell r="T23">
            <v>55522.114913518046</v>
          </cell>
          <cell r="X23">
            <v>21354.144</v>
          </cell>
          <cell r="Y23">
            <v>11518.728999999999</v>
          </cell>
          <cell r="Z23">
            <v>5783.0430000000006</v>
          </cell>
          <cell r="AA23">
            <v>4709.125</v>
          </cell>
          <cell r="AB23">
            <v>26821.471999999998</v>
          </cell>
          <cell r="AC23">
            <v>69420.7</v>
          </cell>
          <cell r="AD23">
            <v>70194.345000000016</v>
          </cell>
          <cell r="AF23">
            <v>5479.3610526315788</v>
          </cell>
          <cell r="AG23">
            <v>4617.9156250000005</v>
          </cell>
          <cell r="AH23">
            <v>20197.689874055755</v>
          </cell>
          <cell r="AI23">
            <v>30294.966551687332</v>
          </cell>
          <cell r="AJ23">
            <v>13045.429519180501</v>
          </cell>
          <cell r="AK23">
            <v>12771.2523318639</v>
          </cell>
          <cell r="AL23">
            <v>12887.569214808756</v>
          </cell>
          <cell r="AM23">
            <v>38704.251065853168</v>
          </cell>
          <cell r="AN23">
            <v>68999.217617540504</v>
          </cell>
          <cell r="AO23">
            <v>36934.698928741745</v>
          </cell>
          <cell r="AP23">
            <v>41748.33183432377</v>
          </cell>
          <cell r="AQ23">
            <v>147682.248380606</v>
          </cell>
          <cell r="AR23">
            <v>5951.6929999999993</v>
          </cell>
          <cell r="AS23">
            <v>4834.326</v>
          </cell>
          <cell r="AT23">
            <v>7085.8339999999998</v>
          </cell>
          <cell r="AU23">
            <v>17871.853000000003</v>
          </cell>
          <cell r="AV23">
            <v>13815.648000000003</v>
          </cell>
          <cell r="AW23">
            <v>6826.4380000000001</v>
          </cell>
          <cell r="AX23">
            <v>15075.102000000001</v>
          </cell>
          <cell r="AY23">
            <v>35717.188000000002</v>
          </cell>
          <cell r="AZ23">
            <v>53589.041000000005</v>
          </cell>
          <cell r="BA23">
            <v>9949.6</v>
          </cell>
          <cell r="BB23">
            <v>9682.6</v>
          </cell>
          <cell r="BC23">
            <v>6506.3</v>
          </cell>
          <cell r="BD23">
            <v>33540.185124394258</v>
          </cell>
          <cell r="BE23">
            <v>26138.5</v>
          </cell>
          <cell r="BF23">
            <v>7506.7999999999993</v>
          </cell>
          <cell r="BG23">
            <v>12866.400000000001</v>
          </cell>
          <cell r="BH23">
            <v>18572.560000000001</v>
          </cell>
          <cell r="BI23">
            <v>48519.695724999998</v>
          </cell>
          <cell r="BJ23">
            <v>38945.759999999995</v>
          </cell>
          <cell r="BK23">
            <v>74658.195724999998</v>
          </cell>
          <cell r="BL23">
            <v>65084.259999999995</v>
          </cell>
          <cell r="BM23">
            <v>128247.236725</v>
          </cell>
          <cell r="BN23">
            <v>118673.30100000001</v>
          </cell>
          <cell r="BP23">
            <v>23914.327999999998</v>
          </cell>
          <cell r="BQ23">
            <v>23430.799999999999</v>
          </cell>
          <cell r="BR23">
            <v>32405.890000000003</v>
          </cell>
          <cell r="BS23">
            <v>56320.218000000001</v>
          </cell>
          <cell r="BT23">
            <v>34361.93</v>
          </cell>
          <cell r="BU23">
            <v>42149.557000000001</v>
          </cell>
          <cell r="BV23">
            <v>130542.27343069983</v>
          </cell>
          <cell r="BW23">
            <v>127202.77277995192</v>
          </cell>
          <cell r="BX23">
            <v>125924.51583278015</v>
          </cell>
          <cell r="BY23">
            <v>132504.53699999992</v>
          </cell>
          <cell r="BZ23">
            <v>121745.20625000002</v>
          </cell>
          <cell r="CA23">
            <v>124910.96373433564</v>
          </cell>
          <cell r="CB23">
            <v>33339.353999999999</v>
          </cell>
          <cell r="CC23">
            <v>33662.326999999997</v>
          </cell>
          <cell r="CD23">
            <v>35844.272999999994</v>
          </cell>
          <cell r="CE23">
            <v>37947.245999999999</v>
          </cell>
          <cell r="CF23">
            <v>102845.954</v>
          </cell>
          <cell r="CG23">
            <v>140793.19999999998</v>
          </cell>
          <cell r="CH23">
            <v>134700.00000000003</v>
          </cell>
          <cell r="CI23">
            <v>140300</v>
          </cell>
          <cell r="CJ23">
            <v>142943.23332935019</v>
          </cell>
          <cell r="CK23">
            <v>160287.26813326735</v>
          </cell>
        </row>
        <row r="24">
          <cell r="B24" t="str">
            <v xml:space="preserve">  Personnel</v>
          </cell>
          <cell r="D24">
            <v>11145</v>
          </cell>
          <cell r="E24">
            <v>12596</v>
          </cell>
          <cell r="F24">
            <v>13001</v>
          </cell>
          <cell r="L24">
            <v>15419</v>
          </cell>
          <cell r="N24">
            <v>21192.000000000004</v>
          </cell>
          <cell r="O24">
            <v>5143</v>
          </cell>
          <cell r="P24">
            <v>4478.1679999999997</v>
          </cell>
          <cell r="Q24">
            <v>9621.1679999999997</v>
          </cell>
          <cell r="R24">
            <v>4682</v>
          </cell>
          <cell r="S24">
            <v>4970.5820000000003</v>
          </cell>
          <cell r="T24">
            <v>19273.75</v>
          </cell>
          <cell r="X24">
            <v>9566.6</v>
          </cell>
          <cell r="Y24">
            <v>4569.7</v>
          </cell>
          <cell r="Z24">
            <v>1599.2289999999994</v>
          </cell>
          <cell r="AA24">
            <v>1276.3009999999995</v>
          </cell>
          <cell r="AB24">
            <v>3915.5000000000036</v>
          </cell>
          <cell r="AC24">
            <v>19175</v>
          </cell>
          <cell r="AD24">
            <v>18051.800000000003</v>
          </cell>
          <cell r="AF24">
            <v>2656</v>
          </cell>
          <cell r="AG24">
            <v>2044.1</v>
          </cell>
          <cell r="AH24">
            <v>2167.39</v>
          </cell>
          <cell r="AI24">
            <v>6867.49</v>
          </cell>
          <cell r="AJ24">
            <v>2167.39</v>
          </cell>
          <cell r="AK24">
            <v>2167.39</v>
          </cell>
          <cell r="AL24">
            <v>2167.39</v>
          </cell>
          <cell r="AM24">
            <v>6502.17</v>
          </cell>
          <cell r="AN24">
            <v>13369.66</v>
          </cell>
          <cell r="AO24">
            <v>6502.17</v>
          </cell>
          <cell r="AP24">
            <v>6502.17</v>
          </cell>
          <cell r="AQ24">
            <v>26374</v>
          </cell>
          <cell r="AR24">
            <v>2656</v>
          </cell>
          <cell r="AS24">
            <v>2044.1</v>
          </cell>
          <cell r="AT24">
            <v>1743.6</v>
          </cell>
          <cell r="AU24">
            <v>6443.7000000000007</v>
          </cell>
          <cell r="AV24">
            <v>1737.3</v>
          </cell>
          <cell r="AW24">
            <v>1923.384</v>
          </cell>
          <cell r="AX24">
            <v>1911.7660000000001</v>
          </cell>
          <cell r="AY24">
            <v>5572.4500000000007</v>
          </cell>
          <cell r="AZ24">
            <v>12016.150000000001</v>
          </cell>
          <cell r="BA24">
            <v>2212.5</v>
          </cell>
          <cell r="BB24">
            <v>1920.5</v>
          </cell>
          <cell r="BC24">
            <v>1392.5</v>
          </cell>
          <cell r="BD24">
            <v>6232.15</v>
          </cell>
          <cell r="BE24">
            <v>5525.5</v>
          </cell>
          <cell r="BF24">
            <v>2355</v>
          </cell>
          <cell r="BG24">
            <v>1602.9</v>
          </cell>
          <cell r="BH24">
            <v>1439.2</v>
          </cell>
          <cell r="BI24">
            <v>6938.8</v>
          </cell>
          <cell r="BJ24">
            <v>5397.1</v>
          </cell>
          <cell r="BK24">
            <v>12464.3</v>
          </cell>
          <cell r="BL24">
            <v>10922.6</v>
          </cell>
          <cell r="BM24">
            <v>24480.45</v>
          </cell>
          <cell r="BN24">
            <v>22938.75</v>
          </cell>
          <cell r="BP24">
            <v>9184.7999999999993</v>
          </cell>
          <cell r="BQ24">
            <v>9184.7999999999993</v>
          </cell>
          <cell r="BR24">
            <v>7971.9</v>
          </cell>
          <cell r="BS24">
            <v>17156.699999999997</v>
          </cell>
          <cell r="BT24">
            <v>7086.5</v>
          </cell>
          <cell r="BU24">
            <v>9258.9</v>
          </cell>
          <cell r="BV24">
            <v>31799.267236594409</v>
          </cell>
          <cell r="BW24">
            <v>30769.678175808</v>
          </cell>
          <cell r="BX24">
            <v>32451.748099800003</v>
          </cell>
          <cell r="BY24">
            <v>33502.1</v>
          </cell>
          <cell r="BZ24">
            <v>33569.1</v>
          </cell>
          <cell r="CA24">
            <v>34012.887693978919</v>
          </cell>
          <cell r="CB24">
            <v>9700</v>
          </cell>
          <cell r="CC24">
            <v>9700</v>
          </cell>
          <cell r="CD24">
            <v>9700</v>
          </cell>
          <cell r="CE24">
            <v>9700</v>
          </cell>
          <cell r="CF24">
            <v>29100</v>
          </cell>
          <cell r="CG24">
            <v>38800</v>
          </cell>
          <cell r="CH24">
            <v>41600</v>
          </cell>
          <cell r="CI24">
            <v>45892.476761312893</v>
          </cell>
          <cell r="CJ24">
            <v>58669.045457540989</v>
          </cell>
          <cell r="CK24">
            <v>68058.232087016979</v>
          </cell>
        </row>
        <row r="25">
          <cell r="B25" t="str">
            <v xml:space="preserve">  Goods and services</v>
          </cell>
          <cell r="D25">
            <v>3032</v>
          </cell>
          <cell r="E25">
            <v>4319</v>
          </cell>
          <cell r="F25">
            <v>5175</v>
          </cell>
          <cell r="L25">
            <v>7065</v>
          </cell>
          <cell r="N25">
            <v>8895.2000000000007</v>
          </cell>
          <cell r="O25">
            <v>848</v>
          </cell>
          <cell r="P25">
            <v>1375.8000000000002</v>
          </cell>
          <cell r="Q25">
            <v>2223.8000000000002</v>
          </cell>
          <cell r="R25">
            <v>1754</v>
          </cell>
          <cell r="S25">
            <v>4667.7593115029404</v>
          </cell>
          <cell r="T25">
            <v>8645.5593115029405</v>
          </cell>
          <cell r="X25">
            <v>2272.2339999999999</v>
          </cell>
          <cell r="Y25">
            <v>1725.7</v>
          </cell>
          <cell r="Z25">
            <v>855.75300000000016</v>
          </cell>
          <cell r="AA25">
            <v>586.35199999999986</v>
          </cell>
          <cell r="AB25">
            <v>2738.366</v>
          </cell>
          <cell r="AC25">
            <v>9031.9</v>
          </cell>
          <cell r="AD25">
            <v>6736.3</v>
          </cell>
          <cell r="AF25">
            <v>313.5</v>
          </cell>
          <cell r="AG25">
            <v>352.5</v>
          </cell>
          <cell r="AH25">
            <v>880.02868072490037</v>
          </cell>
          <cell r="AI25">
            <v>1546.0286807249004</v>
          </cell>
          <cell r="AJ25">
            <v>938.24306765094957</v>
          </cell>
          <cell r="AK25">
            <v>938.24306765094957</v>
          </cell>
          <cell r="AL25">
            <v>938.24306765094957</v>
          </cell>
          <cell r="AM25">
            <v>2814.7292029528485</v>
          </cell>
          <cell r="AN25">
            <v>4360.7578836777484</v>
          </cell>
          <cell r="AO25">
            <v>2943.0066896599428</v>
          </cell>
          <cell r="AP25">
            <v>3368.7189725125409</v>
          </cell>
          <cell r="AQ25">
            <v>10672.483545850233</v>
          </cell>
          <cell r="AR25">
            <v>313.5</v>
          </cell>
          <cell r="AS25">
            <v>354.2</v>
          </cell>
          <cell r="AT25">
            <v>566</v>
          </cell>
          <cell r="AU25">
            <v>1233.7</v>
          </cell>
          <cell r="AV25">
            <v>677.6</v>
          </cell>
          <cell r="AW25">
            <v>749.91699999999992</v>
          </cell>
          <cell r="AX25">
            <v>846.70699999999999</v>
          </cell>
          <cell r="AY25">
            <v>2274.2240000000002</v>
          </cell>
          <cell r="AZ25">
            <v>3507.924</v>
          </cell>
          <cell r="BA25">
            <v>839.19999999999993</v>
          </cell>
          <cell r="BB25">
            <v>742.19999999999993</v>
          </cell>
          <cell r="BC25">
            <v>741.4</v>
          </cell>
          <cell r="BD25">
            <v>3754.9</v>
          </cell>
          <cell r="BE25">
            <v>2322.7999999999997</v>
          </cell>
          <cell r="BF25">
            <v>983.7</v>
          </cell>
          <cell r="BG25">
            <v>861.2</v>
          </cell>
          <cell r="BH25">
            <v>2162.8000000000002</v>
          </cell>
          <cell r="BI25">
            <v>5187</v>
          </cell>
          <cell r="BJ25">
            <v>4007.7</v>
          </cell>
          <cell r="BK25">
            <v>7509.7999999999993</v>
          </cell>
          <cell r="BL25">
            <v>6330.5</v>
          </cell>
          <cell r="BM25">
            <v>11017.723999999998</v>
          </cell>
          <cell r="BN25">
            <v>9838.4239999999991</v>
          </cell>
          <cell r="BP25">
            <v>1600.3999999999999</v>
          </cell>
          <cell r="BQ25">
            <v>1600.4</v>
          </cell>
          <cell r="BR25">
            <v>2302.6000000000004</v>
          </cell>
          <cell r="BS25">
            <v>3903</v>
          </cell>
          <cell r="BT25">
            <v>2149.5</v>
          </cell>
          <cell r="BU25">
            <v>4659.5</v>
          </cell>
          <cell r="BV25">
            <v>11800.942433856879</v>
          </cell>
          <cell r="BW25">
            <v>12946.566126574136</v>
          </cell>
          <cell r="BX25">
            <v>12453.14800541037</v>
          </cell>
          <cell r="BY25">
            <v>10712</v>
          </cell>
          <cell r="BZ25">
            <v>11039</v>
          </cell>
          <cell r="CA25">
            <v>10100.43</v>
          </cell>
          <cell r="CB25">
            <v>2816.8789999999999</v>
          </cell>
          <cell r="CC25">
            <v>2939.3519999999999</v>
          </cell>
          <cell r="CD25">
            <v>3184.2979999999998</v>
          </cell>
          <cell r="CE25">
            <v>3306.7710000000002</v>
          </cell>
          <cell r="CF25">
            <v>8940.5290000000005</v>
          </cell>
          <cell r="CG25">
            <v>12247.3</v>
          </cell>
          <cell r="CH25">
            <v>13000</v>
          </cell>
          <cell r="CI25">
            <v>14400</v>
          </cell>
          <cell r="CJ25">
            <v>15674.056546106785</v>
          </cell>
          <cell r="CK25">
            <v>17424.873930776226</v>
          </cell>
        </row>
        <row r="26">
          <cell r="B26" t="str">
            <v xml:space="preserve">  Transfers to regions</v>
          </cell>
          <cell r="D26">
            <v>6909</v>
          </cell>
          <cell r="E26">
            <v>7272</v>
          </cell>
          <cell r="F26">
            <v>8227</v>
          </cell>
          <cell r="L26">
            <v>8054</v>
          </cell>
          <cell r="N26">
            <v>11535.8</v>
          </cell>
          <cell r="O26">
            <v>2435.9</v>
          </cell>
          <cell r="P26">
            <v>2334.1</v>
          </cell>
          <cell r="Q26">
            <v>4770</v>
          </cell>
          <cell r="R26">
            <v>2255</v>
          </cell>
          <cell r="S26">
            <v>3726.159781696053</v>
          </cell>
          <cell r="T26">
            <v>10751.159781696053</v>
          </cell>
          <cell r="X26">
            <v>4778.3370000000004</v>
          </cell>
          <cell r="Y26">
            <v>1916.7</v>
          </cell>
          <cell r="Z26">
            <v>600.06200000000013</v>
          </cell>
          <cell r="AA26">
            <v>538.28799999999967</v>
          </cell>
          <cell r="AB26">
            <v>1676.0630000000001</v>
          </cell>
          <cell r="AC26">
            <v>9872.2000000000007</v>
          </cell>
          <cell r="AD26">
            <v>8371.1</v>
          </cell>
          <cell r="AF26">
            <v>455.5</v>
          </cell>
          <cell r="AG26">
            <v>534.70000000000005</v>
          </cell>
          <cell r="AH26">
            <v>781.80908303133879</v>
          </cell>
          <cell r="AI26">
            <v>1772.0090830313386</v>
          </cell>
          <cell r="AJ26">
            <v>1150.4337228000495</v>
          </cell>
          <cell r="AK26">
            <v>1150.4337228000495</v>
          </cell>
          <cell r="AL26">
            <v>1150.4337228000495</v>
          </cell>
          <cell r="AM26">
            <v>3451.3011684001485</v>
          </cell>
          <cell r="AN26">
            <v>5223.3102514314869</v>
          </cell>
          <cell r="AO26">
            <v>3444.3806558741235</v>
          </cell>
          <cell r="AP26">
            <v>3781.9911812850273</v>
          </cell>
          <cell r="AQ26">
            <v>12449.682088590638</v>
          </cell>
          <cell r="AR26">
            <v>1359.7</v>
          </cell>
          <cell r="AS26">
            <v>1095.6000000000001</v>
          </cell>
          <cell r="AT26">
            <v>1101.8999999999999</v>
          </cell>
          <cell r="AU26">
            <v>3557.2000000000003</v>
          </cell>
          <cell r="AV26">
            <v>1168.8999999999999</v>
          </cell>
          <cell r="AW26">
            <v>1035.2080000000001</v>
          </cell>
          <cell r="AX26">
            <v>1014.0740000000001</v>
          </cell>
          <cell r="AY26">
            <v>3218.1819999999998</v>
          </cell>
          <cell r="AZ26">
            <v>6775.3819999999996</v>
          </cell>
          <cell r="BA26">
            <v>1254.7</v>
          </cell>
          <cell r="BB26">
            <v>1066.1000000000001</v>
          </cell>
          <cell r="BC26">
            <v>1037.8</v>
          </cell>
          <cell r="BD26">
            <v>3605.7999999999997</v>
          </cell>
          <cell r="BE26">
            <v>3358.6</v>
          </cell>
          <cell r="BF26">
            <v>1430.7</v>
          </cell>
          <cell r="BG26">
            <v>1134.1000000000001</v>
          </cell>
          <cell r="BH26">
            <v>375.6</v>
          </cell>
          <cell r="BI26">
            <v>3853</v>
          </cell>
          <cell r="BJ26">
            <v>2940.4</v>
          </cell>
          <cell r="BK26">
            <v>7211.6</v>
          </cell>
          <cell r="BL26">
            <v>6299</v>
          </cell>
          <cell r="BM26">
            <v>13986.982</v>
          </cell>
          <cell r="BN26">
            <v>13074.382</v>
          </cell>
          <cell r="BP26">
            <v>5536.9000000000005</v>
          </cell>
          <cell r="BQ26">
            <v>5536.9</v>
          </cell>
          <cell r="BR26">
            <v>4233.8999999999996</v>
          </cell>
          <cell r="BS26">
            <v>9770.7999999999993</v>
          </cell>
          <cell r="BT26">
            <v>4509.1000000000004</v>
          </cell>
          <cell r="BU26">
            <v>4534.3999999999996</v>
          </cell>
          <cell r="BV26">
            <v>17823.071755149762</v>
          </cell>
          <cell r="BW26">
            <v>17769.78847756976</v>
          </cell>
          <cell r="BX26">
            <v>17769.78847756976</v>
          </cell>
          <cell r="BY26">
            <v>18814.3</v>
          </cell>
          <cell r="BZ26">
            <v>19497.599999999999</v>
          </cell>
          <cell r="CA26">
            <v>20940.004000000001</v>
          </cell>
          <cell r="CB26">
            <v>5683.583333333333</v>
          </cell>
          <cell r="CC26">
            <v>5683.583333333333</v>
          </cell>
          <cell r="CD26">
            <v>5683.583333333333</v>
          </cell>
          <cell r="CE26">
            <v>5683.583333333333</v>
          </cell>
          <cell r="CF26">
            <v>17050.75</v>
          </cell>
          <cell r="CG26">
            <v>22734.333333333332</v>
          </cell>
          <cell r="CH26">
            <v>24471.436385638641</v>
          </cell>
          <cell r="CI26">
            <v>26983.97858861016</v>
          </cell>
          <cell r="CJ26">
            <v>29892.461581806878</v>
          </cell>
          <cell r="CK26">
            <v>33231.497730747556</v>
          </cell>
        </row>
        <row r="27">
          <cell r="B27" t="str">
            <v xml:space="preserve">  Subsidies</v>
          </cell>
          <cell r="D27">
            <v>1454.9</v>
          </cell>
          <cell r="E27">
            <v>1502</v>
          </cell>
          <cell r="F27">
            <v>143</v>
          </cell>
          <cell r="L27">
            <v>1654</v>
          </cell>
          <cell r="N27">
            <v>174.48</v>
          </cell>
          <cell r="O27">
            <v>0</v>
          </cell>
          <cell r="P27">
            <v>700</v>
          </cell>
          <cell r="Q27">
            <v>700</v>
          </cell>
          <cell r="R27">
            <v>0</v>
          </cell>
          <cell r="S27">
            <v>3634.9538203190596</v>
          </cell>
          <cell r="T27">
            <v>4334.9538203190596</v>
          </cell>
          <cell r="X27">
            <v>699.5</v>
          </cell>
          <cell r="Y27">
            <v>0</v>
          </cell>
          <cell r="Z27">
            <v>0</v>
          </cell>
          <cell r="AA27">
            <v>0</v>
          </cell>
          <cell r="AB27">
            <v>9662.0999999999985</v>
          </cell>
          <cell r="AC27">
            <v>16413.400000000001</v>
          </cell>
          <cell r="AD27">
            <v>20861.599999999999</v>
          </cell>
          <cell r="AF27">
            <v>0</v>
          </cell>
          <cell r="AG27">
            <v>0</v>
          </cell>
          <cell r="AH27">
            <v>11525.264152191947</v>
          </cell>
          <cell r="AI27">
            <v>11525.264152191947</v>
          </cell>
          <cell r="AJ27">
            <v>5144.079939368894</v>
          </cell>
          <cell r="AK27">
            <v>4739.9027520522932</v>
          </cell>
          <cell r="AL27">
            <v>5006.2196349971491</v>
          </cell>
          <cell r="AM27">
            <v>14890.202326418337</v>
          </cell>
          <cell r="AN27">
            <v>26415.466478610284</v>
          </cell>
          <cell r="AO27">
            <v>15229.27334706864</v>
          </cell>
          <cell r="AP27">
            <v>17165.390720053081</v>
          </cell>
          <cell r="AQ27">
            <v>58810.130545732012</v>
          </cell>
          <cell r="AR27">
            <v>0</v>
          </cell>
          <cell r="AS27">
            <v>63.503999999999998</v>
          </cell>
          <cell r="AT27">
            <v>43.275999999999996</v>
          </cell>
          <cell r="AU27">
            <v>106.78</v>
          </cell>
          <cell r="AV27">
            <v>6974.4380000000001</v>
          </cell>
          <cell r="AW27">
            <v>704.25799999999992</v>
          </cell>
          <cell r="AX27">
            <v>8524.6939999999995</v>
          </cell>
          <cell r="AY27">
            <v>16203.390000000003</v>
          </cell>
          <cell r="AZ27">
            <v>16310.170000000002</v>
          </cell>
          <cell r="BA27">
            <v>3304</v>
          </cell>
          <cell r="BB27">
            <v>4687.0999999999995</v>
          </cell>
          <cell r="BC27">
            <v>383.4</v>
          </cell>
          <cell r="BD27">
            <v>11323.95</v>
          </cell>
          <cell r="BE27">
            <v>8374.5</v>
          </cell>
          <cell r="BF27">
            <v>191.9</v>
          </cell>
          <cell r="BG27">
            <v>7096.2</v>
          </cell>
          <cell r="BH27">
            <v>10105.700000000001</v>
          </cell>
          <cell r="BI27">
            <v>21596.799999999999</v>
          </cell>
          <cell r="BJ27">
            <v>17393.8</v>
          </cell>
          <cell r="BK27">
            <v>29971.3</v>
          </cell>
          <cell r="BL27">
            <v>25768.3</v>
          </cell>
          <cell r="BM27">
            <v>46281.47</v>
          </cell>
          <cell r="BN27">
            <v>42078.47</v>
          </cell>
          <cell r="BP27">
            <v>172</v>
          </cell>
          <cell r="BQ27">
            <v>0.3</v>
          </cell>
          <cell r="BR27">
            <v>11735.099999999999</v>
          </cell>
          <cell r="BS27">
            <v>11907.099999999999</v>
          </cell>
          <cell r="BT27">
            <v>13900.699999999999</v>
          </cell>
          <cell r="BU27">
            <v>16731.057000000001</v>
          </cell>
          <cell r="BV27">
            <v>35512.53361647101</v>
          </cell>
          <cell r="BW27">
            <v>33810.54</v>
          </cell>
          <cell r="BX27">
            <v>32911.925000000003</v>
          </cell>
          <cell r="BY27">
            <v>42538.857000000004</v>
          </cell>
          <cell r="BZ27">
            <v>28020.799999999999</v>
          </cell>
          <cell r="CA27">
            <v>34028.043820624065</v>
          </cell>
          <cell r="CB27">
            <v>8121.3166666666657</v>
          </cell>
          <cell r="CC27">
            <v>8888.8166666666657</v>
          </cell>
          <cell r="CD27">
            <v>9656.3166666666657</v>
          </cell>
          <cell r="CE27">
            <v>11958.816666666666</v>
          </cell>
          <cell r="CF27">
            <v>26666.449999999993</v>
          </cell>
          <cell r="CG27">
            <v>38625.266666666663</v>
          </cell>
          <cell r="CH27">
            <v>24700</v>
          </cell>
          <cell r="CI27">
            <v>17200</v>
          </cell>
          <cell r="CJ27">
            <v>482.58749999999998</v>
          </cell>
          <cell r="CK27">
            <v>482.58749999999998</v>
          </cell>
        </row>
        <row r="28">
          <cell r="B28" t="str">
            <v xml:space="preserve">    Petroleum</v>
          </cell>
          <cell r="D28">
            <v>1279.9000000000001</v>
          </cell>
          <cell r="E28">
            <v>687</v>
          </cell>
          <cell r="F28">
            <v>0</v>
          </cell>
          <cell r="L28">
            <v>1416</v>
          </cell>
          <cell r="N28">
            <v>0</v>
          </cell>
          <cell r="O28">
            <v>0</v>
          </cell>
          <cell r="P28">
            <v>700</v>
          </cell>
          <cell r="Q28">
            <v>700</v>
          </cell>
          <cell r="R28">
            <v>0</v>
          </cell>
          <cell r="S28">
            <v>3342</v>
          </cell>
          <cell r="T28">
            <v>4042</v>
          </cell>
          <cell r="X28">
            <v>699.5</v>
          </cell>
          <cell r="Y28">
            <v>0</v>
          </cell>
          <cell r="Z28">
            <v>0</v>
          </cell>
          <cell r="AA28">
            <v>0</v>
          </cell>
          <cell r="AB28">
            <v>9114.7999999999993</v>
          </cell>
          <cell r="AC28">
            <v>15866.1</v>
          </cell>
          <cell r="AD28">
            <v>9814.2999999999993</v>
          </cell>
          <cell r="AF28">
            <v>0</v>
          </cell>
          <cell r="AG28">
            <v>0</v>
          </cell>
          <cell r="AH28">
            <v>5210.781288259438</v>
          </cell>
          <cell r="AI28">
            <v>5210.781288259438</v>
          </cell>
          <cell r="AJ28">
            <v>2072.5315952924234</v>
          </cell>
          <cell r="AK28">
            <v>2072.5315952924234</v>
          </cell>
          <cell r="AL28">
            <v>2072.5315952924234</v>
          </cell>
          <cell r="AM28">
            <v>6217.5947858772706</v>
          </cell>
          <cell r="AN28">
            <v>11428.376074136708</v>
          </cell>
          <cell r="AO28">
            <v>6062.4328377914653</v>
          </cell>
          <cell r="AP28">
            <v>10043.213131512028</v>
          </cell>
          <cell r="AQ28">
            <v>27534.0220434402</v>
          </cell>
          <cell r="AR28">
            <v>0</v>
          </cell>
          <cell r="AS28">
            <v>0</v>
          </cell>
          <cell r="AT28">
            <v>0</v>
          </cell>
          <cell r="AU28">
            <v>0</v>
          </cell>
          <cell r="AV28">
            <v>6907.0240000000003</v>
          </cell>
          <cell r="AW28">
            <v>0</v>
          </cell>
          <cell r="AX28">
            <v>5183.1390000000001</v>
          </cell>
          <cell r="AY28">
            <v>12090.163</v>
          </cell>
          <cell r="AZ28">
            <v>12090.163</v>
          </cell>
          <cell r="BA28">
            <v>3301.2</v>
          </cell>
          <cell r="BB28">
            <v>3925.7</v>
          </cell>
          <cell r="BC28">
            <v>0</v>
          </cell>
          <cell r="BD28">
            <v>4984.75</v>
          </cell>
          <cell r="BE28">
            <v>7226.9</v>
          </cell>
          <cell r="BF28">
            <v>0</v>
          </cell>
          <cell r="BG28">
            <v>6996.4</v>
          </cell>
          <cell r="BH28">
            <v>2293.1</v>
          </cell>
          <cell r="BI28">
            <v>8900</v>
          </cell>
          <cell r="BJ28">
            <v>9289.5</v>
          </cell>
          <cell r="BK28">
            <v>16126.9</v>
          </cell>
          <cell r="BL28">
            <v>16516.400000000001</v>
          </cell>
          <cell r="BM28">
            <v>28217.063000000002</v>
          </cell>
          <cell r="BN28">
            <v>28606.563000000002</v>
          </cell>
          <cell r="BP28">
            <v>0</v>
          </cell>
          <cell r="BQ28">
            <v>0</v>
          </cell>
          <cell r="BR28">
            <v>11367.8</v>
          </cell>
          <cell r="BS28">
            <v>11367.8</v>
          </cell>
          <cell r="BT28">
            <v>7204</v>
          </cell>
          <cell r="BU28">
            <v>9175.7999999999993</v>
          </cell>
          <cell r="BV28">
            <v>16615.038</v>
          </cell>
          <cell r="BW28">
            <v>14957.7</v>
          </cell>
          <cell r="BX28">
            <v>13072.9</v>
          </cell>
          <cell r="BY28">
            <v>27747.599999999999</v>
          </cell>
          <cell r="BZ28">
            <v>9985.7999999999993</v>
          </cell>
          <cell r="CA28">
            <v>17474.623545112125</v>
          </cell>
          <cell r="CB28">
            <v>5845.8333333333303</v>
          </cell>
          <cell r="CC28">
            <v>6099.9999999999964</v>
          </cell>
          <cell r="CD28">
            <v>6354.1666666666633</v>
          </cell>
          <cell r="CE28">
            <v>7116.6666666666633</v>
          </cell>
          <cell r="CF28">
            <v>18299.999999999989</v>
          </cell>
          <cell r="CG28">
            <v>25416.666666666653</v>
          </cell>
          <cell r="CH28">
            <v>18628.238000000001</v>
          </cell>
          <cell r="CI28">
            <v>13304.582000000002</v>
          </cell>
          <cell r="CJ28">
            <v>0</v>
          </cell>
          <cell r="CK28">
            <v>0</v>
          </cell>
        </row>
        <row r="29">
          <cell r="B29" t="str">
            <v xml:space="preserve">    Other</v>
          </cell>
          <cell r="D29">
            <v>175</v>
          </cell>
          <cell r="E29">
            <v>815</v>
          </cell>
          <cell r="F29">
            <v>143</v>
          </cell>
          <cell r="L29">
            <v>238</v>
          </cell>
          <cell r="N29">
            <v>174.48</v>
          </cell>
          <cell r="O29">
            <v>0</v>
          </cell>
          <cell r="P29">
            <v>0</v>
          </cell>
          <cell r="Q29">
            <v>0</v>
          </cell>
          <cell r="R29">
            <v>0</v>
          </cell>
          <cell r="S29">
            <v>292.95382031905956</v>
          </cell>
          <cell r="T29">
            <v>292.95382031905956</v>
          </cell>
          <cell r="X29">
            <v>0</v>
          </cell>
          <cell r="Y29">
            <v>0</v>
          </cell>
          <cell r="Z29">
            <v>0</v>
          </cell>
          <cell r="AA29">
            <v>0</v>
          </cell>
          <cell r="AB29">
            <v>547.29999999999927</v>
          </cell>
          <cell r="AC29">
            <v>547.30000000000109</v>
          </cell>
          <cell r="AD29">
            <v>11047.3</v>
          </cell>
          <cell r="AF29">
            <v>0</v>
          </cell>
          <cell r="AG29">
            <v>0</v>
          </cell>
          <cell r="AH29">
            <v>6314.4828639325087</v>
          </cell>
          <cell r="AI29">
            <v>6314.4828639325087</v>
          </cell>
          <cell r="AJ29">
            <v>3071.5483440764706</v>
          </cell>
          <cell r="AK29">
            <v>2667.3711567598698</v>
          </cell>
          <cell r="AL29">
            <v>2933.6880397047257</v>
          </cell>
          <cell r="AM29">
            <v>8672.6075405410666</v>
          </cell>
          <cell r="AN29">
            <v>14987.090404473576</v>
          </cell>
          <cell r="AO29">
            <v>9166.8405092771754</v>
          </cell>
          <cell r="AP29">
            <v>7122.1775885410534</v>
          </cell>
          <cell r="AQ29">
            <v>31276.108502291812</v>
          </cell>
          <cell r="AR29">
            <v>0</v>
          </cell>
          <cell r="AS29">
            <v>63.503999999999998</v>
          </cell>
          <cell r="AT29">
            <v>43.275999999999996</v>
          </cell>
          <cell r="AU29">
            <v>106.78</v>
          </cell>
          <cell r="AV29">
            <v>67.41399999999976</v>
          </cell>
          <cell r="AW29">
            <v>704.25799999999992</v>
          </cell>
          <cell r="AX29">
            <v>3341.5549999999994</v>
          </cell>
          <cell r="AY29">
            <v>4113.2270000000026</v>
          </cell>
          <cell r="AZ29">
            <v>4220.0070000000014</v>
          </cell>
          <cell r="BA29">
            <v>2.8000000000001819</v>
          </cell>
          <cell r="BB29">
            <v>761.39999999999964</v>
          </cell>
          <cell r="BC29">
            <v>383.4</v>
          </cell>
          <cell r="BD29">
            <v>6339.2000000000007</v>
          </cell>
          <cell r="BE29">
            <v>1147.6000000000004</v>
          </cell>
          <cell r="BF29">
            <v>191.9</v>
          </cell>
          <cell r="BG29">
            <v>99.800000000000182</v>
          </cell>
          <cell r="BH29">
            <v>7812.6</v>
          </cell>
          <cell r="BI29">
            <v>12696.8</v>
          </cell>
          <cell r="BJ29">
            <v>8104.2999999999993</v>
          </cell>
          <cell r="BK29">
            <v>13844.4</v>
          </cell>
          <cell r="BL29">
            <v>9251.8999999999978</v>
          </cell>
          <cell r="BM29">
            <v>18064.406999999999</v>
          </cell>
          <cell r="BN29">
            <v>13471.906999999999</v>
          </cell>
          <cell r="BP29">
            <v>172</v>
          </cell>
          <cell r="BQ29">
            <v>0.3</v>
          </cell>
          <cell r="BR29">
            <v>367.29999999999927</v>
          </cell>
          <cell r="BS29">
            <v>539.29999999999927</v>
          </cell>
          <cell r="BT29">
            <v>6696.6999999999989</v>
          </cell>
          <cell r="BU29">
            <v>7555.2570000000014</v>
          </cell>
          <cell r="BV29">
            <v>18897.495616471009</v>
          </cell>
          <cell r="BW29">
            <v>18852.84</v>
          </cell>
          <cell r="BX29">
            <v>19839.025000000001</v>
          </cell>
          <cell r="BY29">
            <v>14791.257000000005</v>
          </cell>
          <cell r="BZ29">
            <v>18035</v>
          </cell>
          <cell r="CA29">
            <v>16553.42027551194</v>
          </cell>
          <cell r="CB29">
            <v>2275.4833333333354</v>
          </cell>
          <cell r="CC29">
            <v>2788.8166666666693</v>
          </cell>
          <cell r="CD29">
            <v>3302.1500000000024</v>
          </cell>
          <cell r="CE29">
            <v>4842.1500000000024</v>
          </cell>
          <cell r="CF29">
            <v>8366.4500000000044</v>
          </cell>
          <cell r="CG29">
            <v>13208.600000000009</v>
          </cell>
          <cell r="CH29">
            <v>6071.7619999999988</v>
          </cell>
          <cell r="CI29">
            <v>3895.4179999999978</v>
          </cell>
          <cell r="CJ29">
            <v>482.58749999999998</v>
          </cell>
          <cell r="CK29">
            <v>482.58749999999998</v>
          </cell>
        </row>
        <row r="30">
          <cell r="B30" t="str">
            <v xml:space="preserve">  External interest</v>
          </cell>
          <cell r="D30">
            <v>6157</v>
          </cell>
          <cell r="E30">
            <v>6345</v>
          </cell>
          <cell r="F30">
            <v>6615</v>
          </cell>
          <cell r="L30">
            <v>6580</v>
          </cell>
          <cell r="N30">
            <v>7541</v>
          </cell>
          <cell r="O30">
            <v>1558</v>
          </cell>
          <cell r="P30">
            <v>1558</v>
          </cell>
          <cell r="Q30">
            <v>3116</v>
          </cell>
          <cell r="R30">
            <v>1947</v>
          </cell>
          <cell r="S30">
            <v>3317.6919999999991</v>
          </cell>
          <cell r="T30">
            <v>8380.6919999999991</v>
          </cell>
          <cell r="X30">
            <v>3236.3</v>
          </cell>
          <cell r="Y30">
            <v>2512.79</v>
          </cell>
          <cell r="Z30">
            <v>1628.5</v>
          </cell>
          <cell r="AA30">
            <v>762.42600000000039</v>
          </cell>
          <cell r="AB30">
            <v>5513.8289999999997</v>
          </cell>
          <cell r="AC30">
            <v>10254.200000000001</v>
          </cell>
          <cell r="AD30">
            <v>11262.919</v>
          </cell>
          <cell r="AF30">
            <v>1941.4610526315789</v>
          </cell>
          <cell r="AG30">
            <v>1503.515625</v>
          </cell>
          <cell r="AH30">
            <v>4309.818181818182</v>
          </cell>
          <cell r="AI30">
            <v>7754.7948594497611</v>
          </cell>
          <cell r="AJ30">
            <v>2990</v>
          </cell>
          <cell r="AK30">
            <v>3120</v>
          </cell>
          <cell r="AL30">
            <v>2970</v>
          </cell>
          <cell r="AM30">
            <v>9080</v>
          </cell>
          <cell r="AN30">
            <v>16834.794859449761</v>
          </cell>
          <cell r="AO30">
            <v>7100</v>
          </cell>
          <cell r="AP30">
            <v>7100</v>
          </cell>
          <cell r="AQ30">
            <v>31034.794859449761</v>
          </cell>
          <cell r="AR30">
            <v>1509.6</v>
          </cell>
          <cell r="AS30">
            <v>1157.4000000000001</v>
          </cell>
          <cell r="AT30">
            <v>3437.1</v>
          </cell>
          <cell r="AU30">
            <v>6104.1</v>
          </cell>
          <cell r="AV30">
            <v>3018.2</v>
          </cell>
          <cell r="AW30">
            <v>2344.1999999999998</v>
          </cell>
          <cell r="AX30">
            <v>2760.5</v>
          </cell>
          <cell r="AY30">
            <v>8122.9</v>
          </cell>
          <cell r="AZ30">
            <v>14227</v>
          </cell>
          <cell r="BA30">
            <v>2121</v>
          </cell>
          <cell r="BB30">
            <v>1209.5</v>
          </cell>
          <cell r="BC30">
            <v>2328</v>
          </cell>
          <cell r="BD30">
            <v>6366.1851243942629</v>
          </cell>
          <cell r="BE30">
            <v>5658.5</v>
          </cell>
          <cell r="BF30">
            <v>2195.4</v>
          </cell>
          <cell r="BG30">
            <v>1769.5</v>
          </cell>
          <cell r="BH30">
            <v>2323.56</v>
          </cell>
          <cell r="BI30">
            <v>7328.2957250000009</v>
          </cell>
          <cell r="BJ30">
            <v>6288.46</v>
          </cell>
          <cell r="BK30">
            <v>12986.795725</v>
          </cell>
          <cell r="BL30">
            <v>11946.96</v>
          </cell>
          <cell r="BM30">
            <v>27213.795725</v>
          </cell>
          <cell r="BN30">
            <v>26173.96</v>
          </cell>
          <cell r="BP30">
            <v>5346.0279999999993</v>
          </cell>
          <cell r="BQ30">
            <v>5034.2</v>
          </cell>
          <cell r="BR30">
            <v>5342.1900000000005</v>
          </cell>
          <cell r="BS30">
            <v>10688.218000000001</v>
          </cell>
          <cell r="BT30">
            <v>5703.33</v>
          </cell>
          <cell r="BU30">
            <v>5320</v>
          </cell>
          <cell r="BV30">
            <v>24000</v>
          </cell>
          <cell r="BW30">
            <v>24000</v>
          </cell>
          <cell r="BX30">
            <v>22500</v>
          </cell>
          <cell r="BY30">
            <v>21399.72</v>
          </cell>
          <cell r="BZ30">
            <v>21030.799999999999</v>
          </cell>
          <cell r="CA30">
            <v>19054.3</v>
          </cell>
          <cell r="CB30">
            <v>5712</v>
          </cell>
          <cell r="CC30">
            <v>5145</v>
          </cell>
          <cell r="CD30">
            <v>5719</v>
          </cell>
          <cell r="CE30">
            <v>5397</v>
          </cell>
          <cell r="CF30">
            <v>16576</v>
          </cell>
          <cell r="CG30">
            <v>21973</v>
          </cell>
          <cell r="CH30">
            <v>20257.121360000001</v>
          </cell>
          <cell r="CI30">
            <v>20840.811180000001</v>
          </cell>
          <cell r="CJ30">
            <v>21703.079999999998</v>
          </cell>
          <cell r="CK30">
            <v>22870.116000000002</v>
          </cell>
        </row>
        <row r="31">
          <cell r="B31" t="str">
            <v xml:space="preserve">  Domestic debt (clearing of arrears)</v>
          </cell>
          <cell r="D31">
            <v>0</v>
          </cell>
          <cell r="E31">
            <v>0</v>
          </cell>
          <cell r="F31">
            <v>0</v>
          </cell>
          <cell r="L31">
            <v>0</v>
          </cell>
          <cell r="N31">
            <v>334.2</v>
          </cell>
          <cell r="O31">
            <v>0</v>
          </cell>
          <cell r="P31">
            <v>0</v>
          </cell>
          <cell r="Q31">
            <v>0</v>
          </cell>
          <cell r="R31">
            <v>0</v>
          </cell>
          <cell r="S31">
            <v>0</v>
          </cell>
          <cell r="T31">
            <v>0</v>
          </cell>
          <cell r="X31">
            <v>0</v>
          </cell>
          <cell r="Y31">
            <v>0</v>
          </cell>
          <cell r="Z31">
            <v>813.35</v>
          </cell>
          <cell r="AA31">
            <v>813.34999999999991</v>
          </cell>
          <cell r="AB31">
            <v>1627.7</v>
          </cell>
          <cell r="AC31">
            <v>1639.7</v>
          </cell>
          <cell r="AD31">
            <v>1627.7</v>
          </cell>
          <cell r="AF31">
            <v>0</v>
          </cell>
          <cell r="AG31">
            <v>0</v>
          </cell>
          <cell r="AH31">
            <v>0</v>
          </cell>
          <cell r="AI31">
            <v>0</v>
          </cell>
          <cell r="AJ31">
            <v>323.35000000000002</v>
          </cell>
          <cell r="AK31">
            <v>323.35000000000002</v>
          </cell>
          <cell r="AL31">
            <v>323.35000000000002</v>
          </cell>
          <cell r="AM31">
            <v>970.05000000000007</v>
          </cell>
          <cell r="AN31">
            <v>970.05000000000007</v>
          </cell>
          <cell r="AO31">
            <v>0</v>
          </cell>
          <cell r="AP31">
            <v>970.05</v>
          </cell>
          <cell r="AQ31">
            <v>1940.1</v>
          </cell>
          <cell r="AR31">
            <v>0</v>
          </cell>
          <cell r="AS31">
            <v>0</v>
          </cell>
          <cell r="AT31">
            <v>0</v>
          </cell>
          <cell r="AU31">
            <v>0</v>
          </cell>
          <cell r="AV31">
            <v>0</v>
          </cell>
          <cell r="AW31">
            <v>0</v>
          </cell>
          <cell r="AX31">
            <v>0</v>
          </cell>
          <cell r="AY31">
            <v>0</v>
          </cell>
          <cell r="AZ31">
            <v>0</v>
          </cell>
          <cell r="BA31">
            <v>0</v>
          </cell>
          <cell r="BB31">
            <v>0</v>
          </cell>
          <cell r="BC31">
            <v>0.1</v>
          </cell>
          <cell r="BD31">
            <v>870.05</v>
          </cell>
          <cell r="BE31">
            <v>0.1</v>
          </cell>
          <cell r="BF31">
            <v>0</v>
          </cell>
          <cell r="BG31">
            <v>0</v>
          </cell>
          <cell r="BH31">
            <v>54.7</v>
          </cell>
          <cell r="BI31">
            <v>1740</v>
          </cell>
          <cell r="BJ31">
            <v>54.7</v>
          </cell>
          <cell r="BK31">
            <v>1740.1</v>
          </cell>
          <cell r="BL31">
            <v>54.800000000000004</v>
          </cell>
          <cell r="BM31">
            <v>1740.1</v>
          </cell>
          <cell r="BN31">
            <v>54.800000000000004</v>
          </cell>
          <cell r="BP31">
            <v>23</v>
          </cell>
          <cell r="BQ31">
            <v>23</v>
          </cell>
          <cell r="BR31">
            <v>50.400000000000091</v>
          </cell>
          <cell r="BS31">
            <v>73.400000000000091</v>
          </cell>
          <cell r="BT31">
            <v>0</v>
          </cell>
          <cell r="BU31">
            <v>307.59999999999991</v>
          </cell>
          <cell r="BV31">
            <v>2257.8581526906255</v>
          </cell>
          <cell r="BW31">
            <v>980.1</v>
          </cell>
          <cell r="BX31">
            <v>980.1</v>
          </cell>
          <cell r="BY31">
            <v>381</v>
          </cell>
          <cell r="BZ31">
            <v>2380.1</v>
          </cell>
          <cell r="CA31">
            <v>380.1</v>
          </cell>
          <cell r="CB31">
            <v>114.575</v>
          </cell>
          <cell r="CC31">
            <v>114.575</v>
          </cell>
          <cell r="CD31">
            <v>114.575</v>
          </cell>
          <cell r="CE31">
            <v>114.575</v>
          </cell>
          <cell r="CF31">
            <v>343.72500000000002</v>
          </cell>
          <cell r="CG31">
            <v>458.3</v>
          </cell>
          <cell r="CH31">
            <v>490.54874679139721</v>
          </cell>
          <cell r="CI31">
            <v>542.07531184818822</v>
          </cell>
          <cell r="CJ31">
            <v>602.60025847581892</v>
          </cell>
          <cell r="CK31">
            <v>669.91167881185322</v>
          </cell>
        </row>
        <row r="32">
          <cell r="B32" t="str">
            <v xml:space="preserve">  Other current expenditure</v>
          </cell>
          <cell r="D32">
            <v>1855.0000000000018</v>
          </cell>
          <cell r="E32">
            <v>2175</v>
          </cell>
          <cell r="F32">
            <v>5137</v>
          </cell>
          <cell r="L32">
            <v>6818</v>
          </cell>
          <cell r="N32">
            <v>2692.4999999999973</v>
          </cell>
          <cell r="O32">
            <v>451.99999999999955</v>
          </cell>
          <cell r="P32">
            <v>397.99999999999955</v>
          </cell>
          <cell r="Q32">
            <v>850</v>
          </cell>
          <cell r="R32">
            <v>1617</v>
          </cell>
          <cell r="S32">
            <v>1668.9999999999973</v>
          </cell>
          <cell r="T32">
            <v>4135.9999999999927</v>
          </cell>
          <cell r="X32">
            <v>801.17299999999886</v>
          </cell>
          <cell r="Y32">
            <v>793.83899999999994</v>
          </cell>
          <cell r="Z32">
            <v>286.14900000000068</v>
          </cell>
          <cell r="AA32">
            <v>732.40800000000081</v>
          </cell>
          <cell r="AB32">
            <v>1687.9139999999923</v>
          </cell>
          <cell r="AC32">
            <v>3034.2999999999929</v>
          </cell>
          <cell r="AD32">
            <v>3282.9260000000131</v>
          </cell>
          <cell r="AF32">
            <v>112.89999999999986</v>
          </cell>
          <cell r="AG32">
            <v>183.10000000000059</v>
          </cell>
          <cell r="AH32">
            <v>533.37977628938825</v>
          </cell>
          <cell r="AI32">
            <v>829.37977628938461</v>
          </cell>
          <cell r="AJ32">
            <v>331.93278936060813</v>
          </cell>
          <cell r="AK32">
            <v>331.93278936060722</v>
          </cell>
          <cell r="AL32">
            <v>331.93278936060813</v>
          </cell>
          <cell r="AM32">
            <v>995.79836808183893</v>
          </cell>
          <cell r="AN32">
            <v>1825.1781443712198</v>
          </cell>
          <cell r="AO32">
            <v>1715.868236139042</v>
          </cell>
          <cell r="AP32">
            <v>2860.0109604731215</v>
          </cell>
          <cell r="AQ32">
            <v>6401.0573409833614</v>
          </cell>
          <cell r="AR32">
            <v>112.89299999999935</v>
          </cell>
          <cell r="AS32">
            <v>119.52200000000016</v>
          </cell>
          <cell r="AT32">
            <v>193.95800000000099</v>
          </cell>
          <cell r="AU32">
            <v>426.3730000000005</v>
          </cell>
          <cell r="AV32">
            <v>239.21000000000367</v>
          </cell>
          <cell r="AW32">
            <v>69.471000000000913</v>
          </cell>
          <cell r="AX32">
            <v>17.361000000000786</v>
          </cell>
          <cell r="AY32">
            <v>326.04199999999946</v>
          </cell>
          <cell r="AZ32">
            <v>752.41500000000451</v>
          </cell>
          <cell r="BA32">
            <v>218.20000000000073</v>
          </cell>
          <cell r="BB32">
            <v>57.200000000000728</v>
          </cell>
          <cell r="BC32">
            <v>623.10000000000025</v>
          </cell>
          <cell r="BD32">
            <v>1387.1499999999926</v>
          </cell>
          <cell r="BE32">
            <v>898.50000000000034</v>
          </cell>
          <cell r="BF32">
            <v>350.09999999999945</v>
          </cell>
          <cell r="BG32">
            <v>402.50000000000091</v>
          </cell>
          <cell r="BH32">
            <v>2111.0000000000005</v>
          </cell>
          <cell r="BI32">
            <v>1875.7999999999947</v>
          </cell>
          <cell r="BJ32">
            <v>2863.5999999999949</v>
          </cell>
          <cell r="BK32">
            <v>2774.2999999999943</v>
          </cell>
          <cell r="BL32">
            <v>3762.0999999999976</v>
          </cell>
          <cell r="BM32">
            <v>3526.7149999999915</v>
          </cell>
          <cell r="BN32">
            <v>4514.5150000000094</v>
          </cell>
          <cell r="BP32">
            <v>2051.1999999999989</v>
          </cell>
          <cell r="BQ32">
            <v>2051.2000000000007</v>
          </cell>
          <cell r="BR32">
            <v>769.80000000000609</v>
          </cell>
          <cell r="BS32">
            <v>2821.000000000005</v>
          </cell>
          <cell r="BT32">
            <v>1012.8000000000029</v>
          </cell>
          <cell r="BU32">
            <v>1338.0999999999972</v>
          </cell>
          <cell r="BV32">
            <v>7348.6002359371505</v>
          </cell>
          <cell r="BW32">
            <v>6926.1000000000186</v>
          </cell>
          <cell r="BX32">
            <v>6857.8062499999996</v>
          </cell>
          <cell r="BY32">
            <v>5156.5599999999104</v>
          </cell>
          <cell r="BZ32">
            <v>6207.8062500000142</v>
          </cell>
          <cell r="CA32">
            <v>6395.1982197326524</v>
          </cell>
          <cell r="CB32">
            <v>1191.0000000000007</v>
          </cell>
          <cell r="CC32">
            <v>1191.0000000000007</v>
          </cell>
          <cell r="CD32">
            <v>1786.499999999997</v>
          </cell>
          <cell r="CE32">
            <v>1786.5000000000007</v>
          </cell>
          <cell r="CF32">
            <v>4168.5000000000018</v>
          </cell>
          <cell r="CG32">
            <v>5954.9999999999882</v>
          </cell>
          <cell r="CH32">
            <v>10180.89350756999</v>
          </cell>
          <cell r="CI32">
            <v>14440.658158228758</v>
          </cell>
          <cell r="CJ32">
            <v>15919.401985419719</v>
          </cell>
          <cell r="CK32">
            <v>17550.049205914733</v>
          </cell>
        </row>
        <row r="33">
          <cell r="B33" t="str">
            <v xml:space="preserve">  Other current expenditure</v>
          </cell>
          <cell r="AD33">
            <v>4910.6260000000129</v>
          </cell>
          <cell r="AF33">
            <v>112.89999999999986</v>
          </cell>
          <cell r="AG33">
            <v>183.10000000000059</v>
          </cell>
          <cell r="AH33">
            <v>533.37977628938825</v>
          </cell>
          <cell r="AI33">
            <v>829.37977628938461</v>
          </cell>
          <cell r="AJ33">
            <v>655.28278936060815</v>
          </cell>
          <cell r="AK33">
            <v>655.28278936060724</v>
          </cell>
          <cell r="AL33">
            <v>655.28278936060815</v>
          </cell>
          <cell r="AM33">
            <v>1965.848368081839</v>
          </cell>
          <cell r="AN33">
            <v>2795.22814437122</v>
          </cell>
          <cell r="AO33">
            <v>1715.868236139042</v>
          </cell>
          <cell r="AP33">
            <v>3830.0609604731217</v>
          </cell>
          <cell r="AQ33">
            <v>8341.1573409833618</v>
          </cell>
          <cell r="AR33">
            <v>112.89299999999935</v>
          </cell>
          <cell r="AS33">
            <v>119.52200000000016</v>
          </cell>
          <cell r="AT33">
            <v>193.95800000000099</v>
          </cell>
          <cell r="AU33">
            <v>426.3730000000005</v>
          </cell>
          <cell r="AV33">
            <v>239.21000000000367</v>
          </cell>
          <cell r="AW33">
            <v>69.471000000000913</v>
          </cell>
          <cell r="AX33">
            <v>17.361000000000786</v>
          </cell>
          <cell r="AY33">
            <v>326.04199999999946</v>
          </cell>
          <cell r="AZ33">
            <v>752.41500000000451</v>
          </cell>
          <cell r="BA33">
            <v>218.20000000000073</v>
          </cell>
          <cell r="BB33">
            <v>57.200000000000728</v>
          </cell>
          <cell r="BC33">
            <v>623.20000000000027</v>
          </cell>
          <cell r="BD33">
            <v>2257.1999999999925</v>
          </cell>
          <cell r="BE33">
            <v>898.60000000000036</v>
          </cell>
          <cell r="BF33">
            <v>350.09999999999945</v>
          </cell>
          <cell r="BG33">
            <v>402.50000000000091</v>
          </cell>
          <cell r="BH33">
            <v>2165.7000000000003</v>
          </cell>
          <cell r="BI33">
            <v>3615.7999999999947</v>
          </cell>
          <cell r="BJ33">
            <v>2918.2999999999947</v>
          </cell>
          <cell r="BK33">
            <v>4514.3999999999942</v>
          </cell>
          <cell r="BL33">
            <v>3816.8999999999978</v>
          </cell>
          <cell r="BM33">
            <v>5266.8149999999914</v>
          </cell>
          <cell r="BN33">
            <v>4569.3150000000096</v>
          </cell>
          <cell r="BP33">
            <v>2074.1999999999989</v>
          </cell>
          <cell r="BQ33">
            <v>2074.2000000000007</v>
          </cell>
          <cell r="BR33">
            <v>820.20000000000618</v>
          </cell>
          <cell r="BS33">
            <v>2894.4000000000051</v>
          </cell>
          <cell r="BT33">
            <v>1012.8000000000029</v>
          </cell>
          <cell r="BU33">
            <v>1645.6999999999971</v>
          </cell>
          <cell r="BV33">
            <v>9606.458388627776</v>
          </cell>
          <cell r="BW33">
            <v>7906.2000000000189</v>
          </cell>
          <cell r="BX33">
            <v>7837.90625</v>
          </cell>
          <cell r="BY33">
            <v>5537.5599999999104</v>
          </cell>
          <cell r="BZ33">
            <v>8587.9062500000146</v>
          </cell>
          <cell r="CA33">
            <v>6775.2982197326528</v>
          </cell>
        </row>
        <row r="34">
          <cell r="B34" t="str">
            <v>Development expenditure and net lending</v>
          </cell>
          <cell r="D34">
            <v>26708.676331467046</v>
          </cell>
          <cell r="E34">
            <v>29978.086188488596</v>
          </cell>
          <cell r="F34">
            <v>27492.973321888068</v>
          </cell>
          <cell r="L34">
            <v>31202.194061123049</v>
          </cell>
          <cell r="N34">
            <v>37025.820000000007</v>
          </cell>
          <cell r="O34">
            <v>2147.0191686259395</v>
          </cell>
          <cell r="P34">
            <v>11523.518041022373</v>
          </cell>
          <cell r="Q34">
            <v>13670.53720964831</v>
          </cell>
          <cell r="R34">
            <v>9372.4188309955716</v>
          </cell>
          <cell r="S34">
            <v>11913.743189904331</v>
          </cell>
          <cell r="T34">
            <v>34956.699230548227</v>
          </cell>
          <cell r="X34">
            <v>13428.360208979189</v>
          </cell>
          <cell r="Y34">
            <v>13873.625150952535</v>
          </cell>
          <cell r="Z34">
            <v>2995.4205550719003</v>
          </cell>
          <cell r="AA34">
            <v>6941.784743201375</v>
          </cell>
          <cell r="AB34">
            <v>28658.754298273285</v>
          </cell>
          <cell r="AC34">
            <v>49239.817359931738</v>
          </cell>
          <cell r="AD34">
            <v>45460.739658204984</v>
          </cell>
          <cell r="AF34">
            <v>1406.0939771337066</v>
          </cell>
          <cell r="AG34">
            <v>1407.8</v>
          </cell>
          <cell r="AH34">
            <v>2676.8164294247708</v>
          </cell>
          <cell r="AI34">
            <v>5490.7104065584772</v>
          </cell>
          <cell r="AJ34">
            <v>7080.6693520743884</v>
          </cell>
          <cell r="AK34">
            <v>6747.3360187410563</v>
          </cell>
          <cell r="AL34">
            <v>6414.0026854077232</v>
          </cell>
          <cell r="AM34">
            <v>20242.008056223167</v>
          </cell>
          <cell r="AN34">
            <v>25732.718462781646</v>
          </cell>
          <cell r="AO34">
            <v>17988.898783102835</v>
          </cell>
          <cell r="AP34">
            <v>24186.423520935485</v>
          </cell>
          <cell r="AQ34">
            <v>67908.040766819962</v>
          </cell>
          <cell r="AR34">
            <v>-591.8497513174384</v>
          </cell>
          <cell r="AS34">
            <v>853.38163283334347</v>
          </cell>
          <cell r="AT34">
            <v>7129.1788685615884</v>
          </cell>
          <cell r="AU34">
            <v>7390.7107500774891</v>
          </cell>
          <cell r="AV34">
            <v>-120.98324527621071</v>
          </cell>
          <cell r="AW34">
            <v>725.22231212015822</v>
          </cell>
          <cell r="AX34">
            <v>12241.105152085405</v>
          </cell>
          <cell r="AY34">
            <v>12845.344218929362</v>
          </cell>
          <cell r="AZ34">
            <v>20236.054969006851</v>
          </cell>
          <cell r="BA34">
            <v>7550.3232109921382</v>
          </cell>
          <cell r="BB34">
            <v>2714.9161926880138</v>
          </cell>
          <cell r="BC34">
            <v>3985.97906068365</v>
          </cell>
          <cell r="BD34">
            <v>13709.836732181901</v>
          </cell>
          <cell r="BE34">
            <v>14251.218464363803</v>
          </cell>
          <cell r="BF34">
            <v>2205.6812866913879</v>
          </cell>
          <cell r="BG34">
            <v>3616.2897245099703</v>
          </cell>
          <cell r="BH34">
            <v>10779.786825312025</v>
          </cell>
          <cell r="BI34">
            <v>16255.275000000001</v>
          </cell>
          <cell r="BJ34">
            <v>16601.757836513385</v>
          </cell>
          <cell r="BK34">
            <v>30506.493464363804</v>
          </cell>
          <cell r="BL34">
            <v>30852.976300877188</v>
          </cell>
          <cell r="BM34">
            <v>50742.548433370655</v>
          </cell>
          <cell r="BN34">
            <v>51089.031269884043</v>
          </cell>
          <cell r="BP34">
            <v>5361.8000000000011</v>
          </cell>
          <cell r="BQ34">
            <v>6886.1</v>
          </cell>
          <cell r="BR34">
            <v>12183.410000000007</v>
          </cell>
          <cell r="BS34">
            <v>17545.210000000006</v>
          </cell>
          <cell r="BT34">
            <v>11215.625</v>
          </cell>
          <cell r="BU34">
            <v>21425.980999999996</v>
          </cell>
          <cell r="BV34">
            <v>69101.2</v>
          </cell>
          <cell r="BW34">
            <v>59113.9</v>
          </cell>
          <cell r="BX34">
            <v>58038.9</v>
          </cell>
          <cell r="BY34">
            <v>50186.816000000006</v>
          </cell>
          <cell r="BZ34">
            <v>64832.6</v>
          </cell>
          <cell r="CA34">
            <v>64562.187030000001</v>
          </cell>
          <cell r="CB34">
            <v>11530.896465838501</v>
          </cell>
          <cell r="CC34">
            <v>12814.713204968933</v>
          </cell>
          <cell r="CD34">
            <v>13154.436329192537</v>
          </cell>
          <cell r="CE34">
            <v>14088.253068322969</v>
          </cell>
          <cell r="CF34">
            <v>37500.045999999973</v>
          </cell>
          <cell r="CG34">
            <v>51588.299068322944</v>
          </cell>
          <cell r="CH34">
            <v>65000</v>
          </cell>
          <cell r="CI34">
            <v>77500</v>
          </cell>
          <cell r="CJ34">
            <v>35639.407341494742</v>
          </cell>
          <cell r="CK34">
            <v>37205.403365573133</v>
          </cell>
        </row>
        <row r="35">
          <cell r="B35" t="str">
            <v xml:space="preserve">  Investment projects</v>
          </cell>
          <cell r="D35">
            <v>19391.980384615388</v>
          </cell>
          <cell r="E35">
            <v>18155.986153846152</v>
          </cell>
          <cell r="F35">
            <v>19293.476923076923</v>
          </cell>
          <cell r="L35">
            <v>18682.209230769229</v>
          </cell>
          <cell r="N35">
            <v>19053.23076923077</v>
          </cell>
          <cell r="O35">
            <v>0</v>
          </cell>
          <cell r="P35">
            <v>0</v>
          </cell>
          <cell r="Q35">
            <v>8643.076923076922</v>
          </cell>
          <cell r="R35">
            <v>9161.538461538461</v>
          </cell>
          <cell r="S35">
            <v>5672.4307692307684</v>
          </cell>
          <cell r="T35">
            <v>23477.046153846153</v>
          </cell>
          <cell r="X35">
            <v>7075.2123076923071</v>
          </cell>
          <cell r="Y35">
            <v>4277.7892307692318</v>
          </cell>
          <cell r="Z35">
            <v>2209.6369230769246</v>
          </cell>
          <cell r="AA35">
            <v>2152.6353846153806</v>
          </cell>
          <cell r="AB35">
            <v>7149.6369230769205</v>
          </cell>
          <cell r="AC35">
            <v>31189.589041095896</v>
          </cell>
          <cell r="AD35">
            <v>18502.63846153846</v>
          </cell>
          <cell r="AF35">
            <v>1342.4</v>
          </cell>
          <cell r="AG35">
            <v>1139.125</v>
          </cell>
          <cell r="AH35">
            <v>2321.3627652761161</v>
          </cell>
          <cell r="AI35">
            <v>4802.8877652761157</v>
          </cell>
          <cell r="AJ35">
            <v>4604.0596337968491</v>
          </cell>
          <cell r="AK35">
            <v>4270.7263004635161</v>
          </cell>
          <cell r="AL35">
            <v>3937.3929671301835</v>
          </cell>
          <cell r="AM35">
            <v>12812.178901390547</v>
          </cell>
          <cell r="AN35">
            <v>17615.066666666662</v>
          </cell>
          <cell r="AO35">
            <v>10395.726300463517</v>
          </cell>
          <cell r="AP35">
            <v>14786.353948855774</v>
          </cell>
          <cell r="AQ35">
            <v>42797.146915985955</v>
          </cell>
          <cell r="AR35">
            <v>1342.4</v>
          </cell>
          <cell r="AS35">
            <v>1139.125</v>
          </cell>
          <cell r="AT35">
            <v>2702</v>
          </cell>
          <cell r="AU35">
            <v>5183.5249999999996</v>
          </cell>
          <cell r="AV35">
            <v>3808.5</v>
          </cell>
          <cell r="AW35">
            <v>2269.75</v>
          </cell>
          <cell r="AX35">
            <v>4559.875</v>
          </cell>
          <cell r="AY35">
            <v>10638.125</v>
          </cell>
          <cell r="AZ35">
            <v>15821.65</v>
          </cell>
          <cell r="BA35">
            <v>2443.125</v>
          </cell>
          <cell r="BB35">
            <v>1476.75</v>
          </cell>
          <cell r="BC35">
            <v>3400.625</v>
          </cell>
          <cell r="BD35">
            <v>7314.6875</v>
          </cell>
          <cell r="BE35">
            <v>7320.5</v>
          </cell>
          <cell r="BF35">
            <v>2143.5</v>
          </cell>
          <cell r="BG35">
            <v>1180.75</v>
          </cell>
          <cell r="BH35">
            <v>4501</v>
          </cell>
          <cell r="BI35">
            <v>7308.875</v>
          </cell>
          <cell r="BJ35">
            <v>7825.2500000000009</v>
          </cell>
          <cell r="BK35">
            <v>14629.375</v>
          </cell>
          <cell r="BL35">
            <v>15145.75</v>
          </cell>
          <cell r="BM35">
            <v>30451.025000000001</v>
          </cell>
          <cell r="BN35">
            <v>30967.4</v>
          </cell>
          <cell r="BP35">
            <v>4650.75</v>
          </cell>
          <cell r="BQ35">
            <v>4650.75</v>
          </cell>
          <cell r="BR35">
            <v>6518.375</v>
          </cell>
          <cell r="BS35">
            <v>11169.125</v>
          </cell>
          <cell r="BT35">
            <v>5215.625</v>
          </cell>
          <cell r="BU35">
            <v>6351.5000000000009</v>
          </cell>
          <cell r="BV35">
            <v>38000</v>
          </cell>
          <cell r="BW35">
            <v>38000</v>
          </cell>
          <cell r="BX35">
            <v>33675</v>
          </cell>
          <cell r="BY35">
            <v>22736.25</v>
          </cell>
          <cell r="BZ35">
            <v>36219.5</v>
          </cell>
          <cell r="CA35">
            <v>36219.5</v>
          </cell>
          <cell r="CB35">
            <v>6319.8928571428578</v>
          </cell>
          <cell r="CC35">
            <v>6232.3928571428578</v>
          </cell>
          <cell r="CD35">
            <v>6023.5892857142862</v>
          </cell>
          <cell r="CE35">
            <v>5586.0892857142862</v>
          </cell>
          <cell r="CF35">
            <v>18575.875</v>
          </cell>
          <cell r="CG35">
            <v>24161.96428571429</v>
          </cell>
          <cell r="CH35">
            <v>30759.160022099131</v>
          </cell>
          <cell r="CI35">
            <v>34128.657632431139</v>
          </cell>
          <cell r="CJ35">
            <v>35639.407341494742</v>
          </cell>
          <cell r="CK35">
            <v>37204.403365573133</v>
          </cell>
        </row>
        <row r="36">
          <cell r="B36" t="str">
            <v xml:space="preserve">  Forestry Fund expenditure (reforestation)</v>
          </cell>
          <cell r="D36">
            <v>0</v>
          </cell>
          <cell r="E36">
            <v>0</v>
          </cell>
          <cell r="F36">
            <v>0</v>
          </cell>
          <cell r="L36">
            <v>0</v>
          </cell>
          <cell r="N36">
            <v>0</v>
          </cell>
          <cell r="O36">
            <v>0</v>
          </cell>
          <cell r="P36">
            <v>0</v>
          </cell>
          <cell r="Q36">
            <v>0</v>
          </cell>
          <cell r="R36">
            <v>0</v>
          </cell>
          <cell r="S36">
            <v>0</v>
          </cell>
          <cell r="T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BV36">
            <v>1000</v>
          </cell>
          <cell r="BW36">
            <v>1000</v>
          </cell>
          <cell r="BX36">
            <v>1000</v>
          </cell>
          <cell r="BY36">
            <v>0</v>
          </cell>
          <cell r="BZ36">
            <v>1000</v>
          </cell>
          <cell r="CA36">
            <v>1000</v>
          </cell>
          <cell r="CB36">
            <v>0</v>
          </cell>
          <cell r="CC36">
            <v>0</v>
          </cell>
          <cell r="CD36">
            <v>0</v>
          </cell>
          <cell r="CE36">
            <v>0</v>
          </cell>
          <cell r="CF36">
            <v>0</v>
          </cell>
          <cell r="CG36">
            <v>1000</v>
          </cell>
          <cell r="CH36">
            <v>0</v>
          </cell>
          <cell r="CI36">
            <v>0</v>
          </cell>
          <cell r="CJ36">
            <v>0</v>
          </cell>
          <cell r="CK36">
            <v>0</v>
          </cell>
        </row>
        <row r="37">
          <cell r="B37" t="str">
            <v xml:space="preserve">  Investment Fund net lending</v>
          </cell>
          <cell r="D37">
            <v>0</v>
          </cell>
          <cell r="E37">
            <v>0</v>
          </cell>
          <cell r="F37">
            <v>0</v>
          </cell>
          <cell r="L37">
            <v>0</v>
          </cell>
          <cell r="N37">
            <v>0</v>
          </cell>
          <cell r="O37">
            <v>0</v>
          </cell>
          <cell r="P37">
            <v>0</v>
          </cell>
          <cell r="Q37">
            <v>0</v>
          </cell>
          <cell r="R37">
            <v>0</v>
          </cell>
          <cell r="S37">
            <v>0</v>
          </cell>
          <cell r="T37">
            <v>0</v>
          </cell>
          <cell r="X37">
            <v>0</v>
          </cell>
          <cell r="Y37">
            <v>0</v>
          </cell>
          <cell r="Z37">
            <v>0</v>
          </cell>
          <cell r="AA37">
            <v>0</v>
          </cell>
          <cell r="AB37">
            <v>0</v>
          </cell>
          <cell r="AC37">
            <v>0</v>
          </cell>
          <cell r="AD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BV37">
            <v>703.1</v>
          </cell>
          <cell r="BW37">
            <v>-1036.0999999999999</v>
          </cell>
          <cell r="BX37">
            <v>-1036.0999999999999</v>
          </cell>
          <cell r="BY37">
            <v>0</v>
          </cell>
          <cell r="BZ37">
            <v>0</v>
          </cell>
          <cell r="CA37">
            <v>0</v>
          </cell>
          <cell r="CB37">
            <v>0</v>
          </cell>
          <cell r="CC37">
            <v>0</v>
          </cell>
          <cell r="CD37">
            <v>0</v>
          </cell>
          <cell r="CE37">
            <v>0</v>
          </cell>
          <cell r="CF37">
            <v>0</v>
          </cell>
          <cell r="CG37">
            <v>-1000</v>
          </cell>
          <cell r="CH37">
            <v>0</v>
          </cell>
          <cell r="CI37">
            <v>0</v>
          </cell>
          <cell r="CJ37">
            <v>0</v>
          </cell>
          <cell r="CK37">
            <v>0</v>
          </cell>
        </row>
        <row r="38">
          <cell r="B38" t="str">
            <v xml:space="preserve">  Other</v>
          </cell>
          <cell r="D38">
            <v>7888.1196153846113</v>
          </cell>
          <cell r="E38">
            <v>10442.713846153849</v>
          </cell>
          <cell r="F38">
            <v>7750.5230769230757</v>
          </cell>
          <cell r="L38">
            <v>12428.790769230771</v>
          </cell>
          <cell r="N38">
            <v>17972.589230769227</v>
          </cell>
          <cell r="O38">
            <v>1442</v>
          </cell>
          <cell r="P38">
            <v>11979</v>
          </cell>
          <cell r="Q38">
            <v>4777.923076923078</v>
          </cell>
          <cell r="R38">
            <v>1052.4615384615381</v>
          </cell>
          <cell r="S38">
            <v>5649.268461317457</v>
          </cell>
          <cell r="T38">
            <v>11479.653076702074</v>
          </cell>
          <cell r="X38">
            <v>4340.2586923076924</v>
          </cell>
          <cell r="Y38">
            <v>6689.5077692307705</v>
          </cell>
          <cell r="Z38">
            <v>1541.0130769230755</v>
          </cell>
          <cell r="AA38">
            <v>791.5296153846175</v>
          </cell>
          <cell r="AB38">
            <v>5196.8690769230743</v>
          </cell>
          <cell r="AC38">
            <v>13131.010958904102</v>
          </cell>
          <cell r="AD38">
            <v>16226.635538461534</v>
          </cell>
          <cell r="AF38">
            <v>100</v>
          </cell>
          <cell r="AG38">
            <v>268.67499999999995</v>
          </cell>
          <cell r="AH38">
            <v>355.45366414865475</v>
          </cell>
          <cell r="AI38">
            <v>724.12866414865493</v>
          </cell>
          <cell r="AJ38">
            <v>2476.6097182775393</v>
          </cell>
          <cell r="AK38">
            <v>2476.6097182775402</v>
          </cell>
          <cell r="AL38">
            <v>2476.6097182775397</v>
          </cell>
          <cell r="AM38">
            <v>7429.8291548326197</v>
          </cell>
          <cell r="AN38">
            <v>8153.9578189812773</v>
          </cell>
          <cell r="AO38">
            <v>7593.1724826393183</v>
          </cell>
          <cell r="AP38">
            <v>9400.0695720797103</v>
          </cell>
          <cell r="AQ38">
            <v>25147.199873700301</v>
          </cell>
          <cell r="AR38">
            <v>100</v>
          </cell>
          <cell r="AS38">
            <v>268.57500000000005</v>
          </cell>
          <cell r="AT38">
            <v>333.69999999999982</v>
          </cell>
          <cell r="AU38">
            <v>702.27499999999964</v>
          </cell>
          <cell r="AV38">
            <v>152.40000000000009</v>
          </cell>
          <cell r="AW38">
            <v>621.34999999999991</v>
          </cell>
          <cell r="AX38">
            <v>1311.8249999999989</v>
          </cell>
          <cell r="AY38">
            <v>2085.5750000000007</v>
          </cell>
          <cell r="AZ38">
            <v>2787.8500000000004</v>
          </cell>
          <cell r="BA38">
            <v>1959.7749999999996</v>
          </cell>
          <cell r="BB38">
            <v>1874.9500000000003</v>
          </cell>
          <cell r="BC38">
            <v>2152.9750000000004</v>
          </cell>
          <cell r="BD38">
            <v>6173.6399999999994</v>
          </cell>
          <cell r="BE38">
            <v>5987.7000000000007</v>
          </cell>
          <cell r="BF38">
            <v>2522.7000000000007</v>
          </cell>
          <cell r="BG38">
            <v>3452.5499999999993</v>
          </cell>
          <cell r="BH38">
            <v>8202.6999999999989</v>
          </cell>
          <cell r="BI38">
            <v>9446.4000000000015</v>
          </cell>
          <cell r="BJ38">
            <v>14177.95</v>
          </cell>
          <cell r="BK38">
            <v>15434.100000000002</v>
          </cell>
          <cell r="BL38">
            <v>20165.650000000001</v>
          </cell>
          <cell r="BM38">
            <v>18221.95</v>
          </cell>
          <cell r="BN38">
            <v>22953.500000000004</v>
          </cell>
          <cell r="BP38">
            <v>4239.6500000000015</v>
          </cell>
          <cell r="BQ38">
            <v>1388.2500000000005</v>
          </cell>
          <cell r="BR38">
            <v>4311.0249999999996</v>
          </cell>
          <cell r="BS38">
            <v>8550.6750000000011</v>
          </cell>
          <cell r="BT38">
            <v>6000</v>
          </cell>
          <cell r="BU38">
            <v>15074.480999999996</v>
          </cell>
          <cell r="BV38">
            <v>29398.1</v>
          </cell>
          <cell r="BW38">
            <v>21150</v>
          </cell>
          <cell r="BX38">
            <v>24400</v>
          </cell>
          <cell r="BY38">
            <v>27450.566000000006</v>
          </cell>
          <cell r="BZ38">
            <v>27613.1</v>
          </cell>
          <cell r="CA38">
            <v>24251.387030000002</v>
          </cell>
          <cell r="CB38">
            <v>5211.0036086956434</v>
          </cell>
          <cell r="CC38">
            <v>6582.3203478260757</v>
          </cell>
          <cell r="CD38">
            <v>7130.8470434782503</v>
          </cell>
          <cell r="CE38">
            <v>8502.1637826086826</v>
          </cell>
          <cell r="CF38">
            <v>18924.170999999973</v>
          </cell>
          <cell r="CG38">
            <v>27426.334782608654</v>
          </cell>
          <cell r="CH38">
            <v>34240.83997790084</v>
          </cell>
          <cell r="CI38">
            <v>43371.342367568919</v>
          </cell>
          <cell r="CJ38">
            <v>0</v>
          </cell>
          <cell r="CK38">
            <v>0</v>
          </cell>
        </row>
        <row r="39">
          <cell r="B39" t="str">
            <v xml:space="preserve">  Off-budget operations and statistical discrepancy 1/</v>
          </cell>
          <cell r="D39">
            <v>-571.42366853295357</v>
          </cell>
          <cell r="E39">
            <v>1379.3861884885964</v>
          </cell>
          <cell r="F39">
            <v>448.97332188806922</v>
          </cell>
          <cell r="L39">
            <v>91.194061123049323</v>
          </cell>
          <cell r="N39">
            <v>1.0913936421275139E-11</v>
          </cell>
          <cell r="O39">
            <v>705.01916862593953</v>
          </cell>
          <cell r="P39">
            <v>-455.48195897762798</v>
          </cell>
          <cell r="Q39">
            <v>249.53720964830973</v>
          </cell>
          <cell r="R39">
            <v>-841.58116900442747</v>
          </cell>
          <cell r="S39">
            <v>592.04395935610592</v>
          </cell>
          <cell r="T39">
            <v>0</v>
          </cell>
          <cell r="X39">
            <v>2012.8892089791898</v>
          </cell>
          <cell r="Y39">
            <v>2906.3281509525341</v>
          </cell>
          <cell r="Z39">
            <v>-755.22944492809984</v>
          </cell>
          <cell r="AA39">
            <v>3997.6197432013769</v>
          </cell>
          <cell r="AB39">
            <v>16312.248298273291</v>
          </cell>
          <cell r="AC39">
            <v>4919.2173599317393</v>
          </cell>
          <cell r="AD39">
            <v>10731.46565820499</v>
          </cell>
          <cell r="AF39">
            <v>-36.306022866293461</v>
          </cell>
          <cell r="AG39">
            <v>0</v>
          </cell>
          <cell r="AH39">
            <v>0</v>
          </cell>
          <cell r="AI39">
            <v>-36.306022866293461</v>
          </cell>
          <cell r="AJ39">
            <v>0</v>
          </cell>
          <cell r="AK39">
            <v>0</v>
          </cell>
          <cell r="AL39">
            <v>0</v>
          </cell>
          <cell r="AM39">
            <v>0</v>
          </cell>
          <cell r="AN39">
            <v>-36.306022866293461</v>
          </cell>
          <cell r="AO39">
            <v>0</v>
          </cell>
          <cell r="AP39">
            <v>0</v>
          </cell>
          <cell r="AQ39">
            <v>-36.306022866293461</v>
          </cell>
          <cell r="AR39">
            <v>-2034.2497513174385</v>
          </cell>
          <cell r="AS39">
            <v>-554.31836716665657</v>
          </cell>
          <cell r="AT39">
            <v>4093.4788685615886</v>
          </cell>
          <cell r="AU39">
            <v>1504.9107500774899</v>
          </cell>
          <cell r="AV39">
            <v>-4081.8832452762108</v>
          </cell>
          <cell r="AW39">
            <v>-2165.8776878798417</v>
          </cell>
          <cell r="AX39">
            <v>6369.4051520854064</v>
          </cell>
          <cell r="AY39">
            <v>121.64421892936116</v>
          </cell>
          <cell r="AZ39">
            <v>1626.554969006851</v>
          </cell>
          <cell r="BA39">
            <v>3147.4232109921386</v>
          </cell>
          <cell r="BB39">
            <v>-636.78380731198661</v>
          </cell>
          <cell r="BC39">
            <v>-1567.6209393163504</v>
          </cell>
          <cell r="BD39">
            <v>221.50923218190087</v>
          </cell>
          <cell r="BE39">
            <v>943.01846436380174</v>
          </cell>
          <cell r="BF39">
            <v>-2460.5187133086129</v>
          </cell>
          <cell r="BG39">
            <v>-1017.0102754900292</v>
          </cell>
          <cell r="BH39">
            <v>-1923.9131746879739</v>
          </cell>
          <cell r="BI39">
            <v>-500</v>
          </cell>
          <cell r="BJ39">
            <v>-5401.4421634866158</v>
          </cell>
          <cell r="BK39">
            <v>443.01846436380174</v>
          </cell>
          <cell r="BL39">
            <v>-4458.4236991228136</v>
          </cell>
          <cell r="BM39">
            <v>2069.5734333706528</v>
          </cell>
          <cell r="BN39">
            <v>-2831.8687301159625</v>
          </cell>
          <cell r="BP39">
            <v>-3528.6</v>
          </cell>
          <cell r="BQ39">
            <v>847.1</v>
          </cell>
          <cell r="BR39">
            <v>1354.0100000000079</v>
          </cell>
          <cell r="BS39">
            <v>-2174.589999999992</v>
          </cell>
          <cell r="BT39">
            <v>0</v>
          </cell>
          <cell r="BU39">
            <v>0</v>
          </cell>
          <cell r="BV39">
            <v>0</v>
          </cell>
          <cell r="BW39">
            <v>0</v>
          </cell>
          <cell r="BX39">
            <v>0</v>
          </cell>
          <cell r="BY39">
            <v>0</v>
          </cell>
          <cell r="BZ39">
            <v>0</v>
          </cell>
          <cell r="CA39">
            <v>3091.3</v>
          </cell>
          <cell r="CB39">
            <v>0</v>
          </cell>
          <cell r="CC39">
            <v>0</v>
          </cell>
          <cell r="CD39">
            <v>0</v>
          </cell>
          <cell r="CE39">
            <v>0</v>
          </cell>
          <cell r="CF39">
            <v>0</v>
          </cell>
          <cell r="CG39">
            <v>0</v>
          </cell>
          <cell r="CH39">
            <v>2.9103830456733704E-11</v>
          </cell>
          <cell r="CI39">
            <v>-5.8207660913467407E-11</v>
          </cell>
          <cell r="CJ39">
            <v>0</v>
          </cell>
          <cell r="CK39">
            <v>1</v>
          </cell>
        </row>
        <row r="40">
          <cell r="BS40">
            <v>0</v>
          </cell>
        </row>
        <row r="41">
          <cell r="B41" t="str">
            <v>Current balance</v>
          </cell>
          <cell r="D41">
            <v>24465.5</v>
          </cell>
          <cell r="E41">
            <v>30092</v>
          </cell>
          <cell r="F41">
            <v>31473</v>
          </cell>
          <cell r="L41">
            <v>37489.100000000006</v>
          </cell>
          <cell r="N41">
            <v>33495.520000000011</v>
          </cell>
          <cell r="O41">
            <v>6694.8599999999988</v>
          </cell>
          <cell r="P41">
            <v>14582.120500000001</v>
          </cell>
          <cell r="Q41">
            <v>21276.980499999998</v>
          </cell>
          <cell r="R41">
            <v>9756.5017992468238</v>
          </cell>
          <cell r="S41">
            <v>8398.88594534812</v>
          </cell>
          <cell r="T41">
            <v>39432.368244594953</v>
          </cell>
          <cell r="X41">
            <v>21374.165000000001</v>
          </cell>
          <cell r="Y41">
            <v>13592.985000000001</v>
          </cell>
          <cell r="Z41">
            <v>6274.3289999999988</v>
          </cell>
          <cell r="AA41">
            <v>4567.8869999999988</v>
          </cell>
          <cell r="AB41">
            <v>13153.405000000002</v>
          </cell>
          <cell r="AC41">
            <v>36563.099999999991</v>
          </cell>
          <cell r="AD41">
            <v>37620.554999999978</v>
          </cell>
          <cell r="AF41">
            <v>4069.9389473684205</v>
          </cell>
          <cell r="AG41">
            <v>3780.3843750000005</v>
          </cell>
          <cell r="AH41">
            <v>-3152.2402427151246</v>
          </cell>
          <cell r="AI41">
            <v>4698.083079653301</v>
          </cell>
          <cell r="AJ41">
            <v>-1624.4418129861515</v>
          </cell>
          <cell r="AK41">
            <v>-1715.8417547090612</v>
          </cell>
          <cell r="AL41">
            <v>-2245.2569531509689</v>
          </cell>
          <cell r="AM41">
            <v>-5585.5405208461889</v>
          </cell>
          <cell r="AN41">
            <v>-887.45744119289157</v>
          </cell>
          <cell r="AO41">
            <v>-4838.1053095735369</v>
          </cell>
          <cell r="AP41">
            <v>-7954.1866417912388</v>
          </cell>
          <cell r="AQ41">
            <v>-13679.749392557656</v>
          </cell>
          <cell r="AR41">
            <v>3597.607</v>
          </cell>
          <cell r="AS41">
            <v>3563.9740000000011</v>
          </cell>
          <cell r="AT41">
            <v>3466.7660000000005</v>
          </cell>
          <cell r="AU41">
            <v>10628.346999999998</v>
          </cell>
          <cell r="AV41">
            <v>1854.0519999999942</v>
          </cell>
          <cell r="AW41">
            <v>3510.3619999999974</v>
          </cell>
          <cell r="AX41">
            <v>4200.9980000000014</v>
          </cell>
          <cell r="AY41">
            <v>9565.4119999999966</v>
          </cell>
          <cell r="AZ41">
            <v>20193.758999999998</v>
          </cell>
          <cell r="BA41">
            <v>2533.3999999999996</v>
          </cell>
          <cell r="BB41">
            <v>2346.4000000000015</v>
          </cell>
          <cell r="BC41">
            <v>4626.2</v>
          </cell>
          <cell r="BD41">
            <v>-2682.5601243942619</v>
          </cell>
          <cell r="BE41">
            <v>9506</v>
          </cell>
          <cell r="BF41">
            <v>2041.4000000000015</v>
          </cell>
          <cell r="BG41">
            <v>2369.5999999999967</v>
          </cell>
          <cell r="BH41">
            <v>1074.4399999999951</v>
          </cell>
          <cell r="BI41">
            <v>-15591.695725000005</v>
          </cell>
          <cell r="BJ41">
            <v>5485.4400000000023</v>
          </cell>
          <cell r="BK41">
            <v>-6085.6957250000123</v>
          </cell>
          <cell r="BL41">
            <v>14991.440000000002</v>
          </cell>
          <cell r="BM41">
            <v>14108.063274999993</v>
          </cell>
          <cell r="BN41">
            <v>35185.198999999993</v>
          </cell>
          <cell r="BP41">
            <v>10102.172000000002</v>
          </cell>
          <cell r="BQ41">
            <v>16994.898404877731</v>
          </cell>
          <cell r="BR41">
            <v>14934.010000000006</v>
          </cell>
          <cell r="BS41">
            <v>25036.182000000008</v>
          </cell>
          <cell r="BT41">
            <v>4850.8110000000015</v>
          </cell>
          <cell r="BU41">
            <v>1825.6172999999981</v>
          </cell>
          <cell r="BV41">
            <v>23473.587330394279</v>
          </cell>
          <cell r="BW41">
            <v>10053.087694642076</v>
          </cell>
          <cell r="BX41">
            <v>9008.8946418138366</v>
          </cell>
          <cell r="BY41">
            <v>32039.778300000064</v>
          </cell>
          <cell r="BZ41">
            <v>15032.593749999971</v>
          </cell>
          <cell r="CA41">
            <v>19612.065689784591</v>
          </cell>
          <cell r="CB41">
            <v>8853.6834780470672</v>
          </cell>
          <cell r="CC41">
            <v>14414.594004566206</v>
          </cell>
          <cell r="CD41">
            <v>11272.168517386723</v>
          </cell>
          <cell r="CE41">
            <v>9577.5886329469504</v>
          </cell>
          <cell r="CF41">
            <v>34540.445999999967</v>
          </cell>
          <cell r="CG41">
            <v>44118.034632946947</v>
          </cell>
          <cell r="CH41">
            <v>66698.164999999979</v>
          </cell>
          <cell r="CI41">
            <v>88956.52658328542</v>
          </cell>
          <cell r="CJ41">
            <v>119188.06968167963</v>
          </cell>
          <cell r="CK41">
            <v>134819.03133452253</v>
          </cell>
        </row>
        <row r="42">
          <cell r="BS42">
            <v>0</v>
          </cell>
        </row>
        <row r="43">
          <cell r="B43" t="str">
            <v>Overall balance before privatization</v>
          </cell>
          <cell r="BS43">
            <v>0</v>
          </cell>
        </row>
        <row r="44">
          <cell r="B44" t="str">
            <v xml:space="preserve">  proceeds and bank restructuring costs</v>
          </cell>
          <cell r="D44">
            <v>-1822.6663314670441</v>
          </cell>
          <cell r="E44">
            <v>637.35381151140609</v>
          </cell>
          <cell r="F44">
            <v>4480.7466781119292</v>
          </cell>
          <cell r="L44">
            <v>6763.305938876947</v>
          </cell>
          <cell r="N44">
            <v>-3530.2999999999884</v>
          </cell>
          <cell r="O44">
            <v>4547.8408313740583</v>
          </cell>
          <cell r="P44">
            <v>3058.602458977628</v>
          </cell>
          <cell r="Q44">
            <v>7606.4432903516863</v>
          </cell>
          <cell r="R44">
            <v>634.08296825125217</v>
          </cell>
          <cell r="S44">
            <v>-3264.8572445562095</v>
          </cell>
          <cell r="T44">
            <v>4975.6690140467254</v>
          </cell>
          <cell r="X44">
            <v>7945.8047910208115</v>
          </cell>
          <cell r="Y44">
            <v>-280.6401509525349</v>
          </cell>
          <cell r="Z44">
            <v>3278.9084449280981</v>
          </cell>
          <cell r="AA44">
            <v>-2373.8977432013762</v>
          </cell>
          <cell r="AB44">
            <v>-15505.349298273279</v>
          </cell>
          <cell r="AC44">
            <v>-12676.717359931747</v>
          </cell>
          <cell r="AD44">
            <v>-7840.1846582050057</v>
          </cell>
          <cell r="AF44">
            <v>2663.8449702347134</v>
          </cell>
          <cell r="AG44">
            <v>2372.5843750000004</v>
          </cell>
          <cell r="AH44">
            <v>-5829.0566721398973</v>
          </cell>
          <cell r="AI44">
            <v>-792.62732690517441</v>
          </cell>
          <cell r="AJ44">
            <v>-8705.1111650605399</v>
          </cell>
          <cell r="AK44">
            <v>-8463.1777734501193</v>
          </cell>
          <cell r="AL44">
            <v>-8659.259638558693</v>
          </cell>
          <cell r="AM44">
            <v>-25827.548577069356</v>
          </cell>
          <cell r="AN44">
            <v>-26620.175903974538</v>
          </cell>
          <cell r="AO44">
            <v>-22677.004092676372</v>
          </cell>
          <cell r="AP44">
            <v>-31990.610162726727</v>
          </cell>
          <cell r="AQ44">
            <v>-81287.790159377619</v>
          </cell>
          <cell r="AR44">
            <v>4189.4567513174388</v>
          </cell>
          <cell r="AS44">
            <v>2710.5923671666578</v>
          </cell>
          <cell r="AT44">
            <v>-3662.4128685615888</v>
          </cell>
          <cell r="AU44">
            <v>3237.6362499225106</v>
          </cell>
          <cell r="AV44">
            <v>1975.0352452762054</v>
          </cell>
          <cell r="AW44">
            <v>2785.1396878798387</v>
          </cell>
          <cell r="AX44">
            <v>-8040.1071520854057</v>
          </cell>
          <cell r="AY44">
            <v>-3279.9322189293671</v>
          </cell>
          <cell r="AZ44">
            <v>-42.295969006852829</v>
          </cell>
          <cell r="BA44">
            <v>-5016.9232109921395</v>
          </cell>
          <cell r="BB44">
            <v>-368.51619268801187</v>
          </cell>
          <cell r="BC44">
            <v>640.22093931635027</v>
          </cell>
          <cell r="BD44">
            <v>-16392.396856576164</v>
          </cell>
          <cell r="BE44">
            <v>-4745.2184643638029</v>
          </cell>
          <cell r="BF44">
            <v>-164.28128669138641</v>
          </cell>
          <cell r="BG44">
            <v>-1246.6897245099735</v>
          </cell>
          <cell r="BH44">
            <v>-9705.34682531203</v>
          </cell>
          <cell r="BI44">
            <v>-31846.970725000006</v>
          </cell>
          <cell r="BJ44">
            <v>-11116.317836513379</v>
          </cell>
          <cell r="BK44">
            <v>-36592.189189363809</v>
          </cell>
          <cell r="BL44">
            <v>-15861.536300877182</v>
          </cell>
          <cell r="BM44">
            <v>-36634.485158370662</v>
          </cell>
          <cell r="BN44">
            <v>-15903.832269884064</v>
          </cell>
          <cell r="BP44">
            <v>4740.372000000003</v>
          </cell>
          <cell r="BQ44">
            <v>10108.798404877729</v>
          </cell>
          <cell r="BR44">
            <v>2750.5999999999985</v>
          </cell>
          <cell r="BS44">
            <v>7490.9720000000016</v>
          </cell>
          <cell r="BT44">
            <v>-6364.8139999999985</v>
          </cell>
          <cell r="BU44">
            <v>-19600.363700000002</v>
          </cell>
          <cell r="BV44">
            <v>-45627.612669605733</v>
          </cell>
          <cell r="BW44">
            <v>-49060.812305357918</v>
          </cell>
          <cell r="BX44">
            <v>-49030.005358186172</v>
          </cell>
          <cell r="BY44">
            <v>-18147.037699999957</v>
          </cell>
          <cell r="BZ44">
            <v>-49800.006250000035</v>
          </cell>
          <cell r="CA44">
            <v>-44950.12134021541</v>
          </cell>
          <cell r="CB44">
            <v>-2677.212987791434</v>
          </cell>
          <cell r="CC44">
            <v>1599.8807995972747</v>
          </cell>
          <cell r="CD44">
            <v>-1882.2678118058102</v>
          </cell>
          <cell r="CE44">
            <v>-4510.6644353760203</v>
          </cell>
          <cell r="CF44">
            <v>-2959.6000000000058</v>
          </cell>
          <cell r="CG44">
            <v>-7470.2644353760115</v>
          </cell>
          <cell r="CH44">
            <v>1698.164999999979</v>
          </cell>
          <cell r="CI44">
            <v>11456.52658328542</v>
          </cell>
          <cell r="CJ44">
            <v>83548.662340184877</v>
          </cell>
          <cell r="CK44">
            <v>97613.627968949382</v>
          </cell>
        </row>
        <row r="46">
          <cell r="B46" t="str">
            <v>Interest cost of bank restructuring</v>
          </cell>
          <cell r="AF46">
            <v>0</v>
          </cell>
          <cell r="AG46">
            <v>0</v>
          </cell>
          <cell r="AH46">
            <v>0</v>
          </cell>
          <cell r="AI46">
            <v>0</v>
          </cell>
          <cell r="AJ46">
            <v>0</v>
          </cell>
          <cell r="AK46">
            <v>1500</v>
          </cell>
          <cell r="AL46">
            <v>1500</v>
          </cell>
          <cell r="AM46">
            <v>3000</v>
          </cell>
          <cell r="AN46">
            <v>3000</v>
          </cell>
          <cell r="AO46">
            <v>6000</v>
          </cell>
          <cell r="AP46">
            <v>6000</v>
          </cell>
          <cell r="AQ46">
            <v>15000</v>
          </cell>
          <cell r="AR46">
            <v>0</v>
          </cell>
          <cell r="AS46">
            <v>0</v>
          </cell>
          <cell r="AT46">
            <v>0</v>
          </cell>
          <cell r="AU46">
            <v>0</v>
          </cell>
          <cell r="AV46">
            <v>0</v>
          </cell>
          <cell r="AW46">
            <v>0</v>
          </cell>
          <cell r="AX46">
            <v>0</v>
          </cell>
          <cell r="AY46">
            <v>0</v>
          </cell>
          <cell r="AZ46">
            <v>0</v>
          </cell>
          <cell r="BA46">
            <v>2800</v>
          </cell>
          <cell r="BB46">
            <v>0</v>
          </cell>
          <cell r="BC46">
            <v>0</v>
          </cell>
          <cell r="BD46">
            <v>5000</v>
          </cell>
          <cell r="BE46">
            <v>2800</v>
          </cell>
          <cell r="BF46">
            <v>20</v>
          </cell>
          <cell r="BG46">
            <v>0</v>
          </cell>
          <cell r="BH46">
            <v>3164.8</v>
          </cell>
          <cell r="BI46">
            <v>3200</v>
          </cell>
          <cell r="BJ46">
            <v>3184.8</v>
          </cell>
          <cell r="BK46">
            <v>6000</v>
          </cell>
          <cell r="BL46">
            <v>5984.8</v>
          </cell>
          <cell r="BM46">
            <v>6000</v>
          </cell>
          <cell r="BN46">
            <v>5984.8</v>
          </cell>
          <cell r="BP46">
            <v>2092</v>
          </cell>
          <cell r="BQ46">
            <v>0</v>
          </cell>
          <cell r="BR46">
            <v>4881</v>
          </cell>
          <cell r="BS46">
            <v>6973</v>
          </cell>
          <cell r="BT46">
            <v>8730</v>
          </cell>
          <cell r="BU46">
            <v>8882</v>
          </cell>
          <cell r="BV46">
            <v>40000</v>
          </cell>
          <cell r="BW46">
            <v>36000</v>
          </cell>
          <cell r="BX46">
            <v>34000</v>
          </cell>
          <cell r="BY46">
            <v>22493</v>
          </cell>
          <cell r="BZ46">
            <v>24585</v>
          </cell>
          <cell r="CA46">
            <v>24585</v>
          </cell>
          <cell r="CB46">
            <v>15192</v>
          </cell>
          <cell r="CC46">
            <v>11696</v>
          </cell>
          <cell r="CD46">
            <v>15477</v>
          </cell>
          <cell r="CE46">
            <v>10713</v>
          </cell>
          <cell r="CF46">
            <v>42365</v>
          </cell>
          <cell r="CG46">
            <v>53078</v>
          </cell>
          <cell r="CH46">
            <v>49769</v>
          </cell>
          <cell r="CI46">
            <v>49234</v>
          </cell>
          <cell r="CJ46">
            <v>44717</v>
          </cell>
          <cell r="CK46">
            <v>43714</v>
          </cell>
        </row>
        <row r="47">
          <cell r="B47" t="str">
            <v>Privatization proceeds</v>
          </cell>
          <cell r="AO47">
            <v>7500</v>
          </cell>
          <cell r="AP47">
            <v>7500</v>
          </cell>
          <cell r="AQ47">
            <v>15000</v>
          </cell>
          <cell r="AR47">
            <v>0</v>
          </cell>
          <cell r="AS47">
            <v>0</v>
          </cell>
          <cell r="AT47">
            <v>0</v>
          </cell>
          <cell r="AU47">
            <v>0</v>
          </cell>
          <cell r="AV47">
            <v>0</v>
          </cell>
          <cell r="AW47">
            <v>0</v>
          </cell>
          <cell r="AX47">
            <v>0</v>
          </cell>
          <cell r="AY47">
            <v>0</v>
          </cell>
          <cell r="AZ47">
            <v>0</v>
          </cell>
          <cell r="BA47">
            <v>0</v>
          </cell>
          <cell r="BB47">
            <v>0</v>
          </cell>
          <cell r="BC47">
            <v>0</v>
          </cell>
          <cell r="BD47">
            <v>3000</v>
          </cell>
          <cell r="BE47">
            <v>0</v>
          </cell>
          <cell r="BF47">
            <v>0</v>
          </cell>
          <cell r="BG47">
            <v>0</v>
          </cell>
          <cell r="BH47">
            <v>1633</v>
          </cell>
          <cell r="BI47">
            <v>5000</v>
          </cell>
          <cell r="BJ47">
            <v>1633</v>
          </cell>
          <cell r="BK47">
            <v>5000</v>
          </cell>
          <cell r="BL47">
            <v>1633</v>
          </cell>
          <cell r="BM47">
            <v>5000</v>
          </cell>
          <cell r="BN47">
            <v>1633</v>
          </cell>
          <cell r="BP47">
            <v>0</v>
          </cell>
          <cell r="BQ47">
            <v>909.40000000000009</v>
          </cell>
          <cell r="BR47">
            <v>3600</v>
          </cell>
          <cell r="BS47">
            <v>3600</v>
          </cell>
          <cell r="BT47">
            <v>2260</v>
          </cell>
          <cell r="BU47">
            <v>2740</v>
          </cell>
          <cell r="BV47" t="e">
            <v>#REF!</v>
          </cell>
          <cell r="BW47" t="e">
            <v>#REF!</v>
          </cell>
          <cell r="BX47">
            <v>13000</v>
          </cell>
          <cell r="BY47">
            <v>8600</v>
          </cell>
          <cell r="BZ47">
            <v>9509.4</v>
          </cell>
          <cell r="CA47">
            <v>12800</v>
          </cell>
          <cell r="CB47">
            <v>1900</v>
          </cell>
          <cell r="CC47">
            <v>2000</v>
          </cell>
          <cell r="CD47">
            <v>2000</v>
          </cell>
          <cell r="CE47">
            <v>43.699999999999818</v>
          </cell>
          <cell r="CF47">
            <v>5900</v>
          </cell>
          <cell r="CG47">
            <v>5943.7</v>
          </cell>
          <cell r="CH47">
            <v>10525.887500979688</v>
          </cell>
          <cell r="CI47">
            <v>12333.328635055164</v>
          </cell>
          <cell r="CJ47">
            <v>0</v>
          </cell>
          <cell r="CK47">
            <v>0</v>
          </cell>
        </row>
        <row r="49">
          <cell r="B49" t="str">
            <v>Overall balance</v>
          </cell>
          <cell r="AF49">
            <v>2663.8449702347134</v>
          </cell>
          <cell r="AG49">
            <v>2372.5843750000004</v>
          </cell>
          <cell r="AH49">
            <v>-5829.0566721398973</v>
          </cell>
          <cell r="AI49">
            <v>-792.62732690517441</v>
          </cell>
          <cell r="AJ49">
            <v>-8705.1111650605399</v>
          </cell>
          <cell r="AK49">
            <v>-9963.1777734501193</v>
          </cell>
          <cell r="AL49">
            <v>-10159.259638558693</v>
          </cell>
          <cell r="AM49">
            <v>-28827.548577069356</v>
          </cell>
          <cell r="AN49">
            <v>-29620.175903974538</v>
          </cell>
          <cell r="AO49">
            <v>-21177.004092676372</v>
          </cell>
          <cell r="AP49">
            <v>-30490.610162726727</v>
          </cell>
          <cell r="AQ49">
            <v>-81287.790159377619</v>
          </cell>
          <cell r="AR49">
            <v>4189.4567513174388</v>
          </cell>
          <cell r="AS49">
            <v>2710.5923671666578</v>
          </cell>
          <cell r="AT49">
            <v>-3662.4128685615888</v>
          </cell>
          <cell r="AU49">
            <v>3237.6362499225106</v>
          </cell>
          <cell r="AV49">
            <v>1975.0352452762054</v>
          </cell>
          <cell r="AW49">
            <v>2785.1396878798387</v>
          </cell>
          <cell r="AX49">
            <v>-8040.1071520854057</v>
          </cell>
          <cell r="AY49">
            <v>-3279.9322189293671</v>
          </cell>
          <cell r="AZ49">
            <v>-42.295969006852829</v>
          </cell>
          <cell r="BA49">
            <v>-7816.9232109921395</v>
          </cell>
          <cell r="BB49">
            <v>-368.51619268801187</v>
          </cell>
          <cell r="BC49">
            <v>640.22093931635027</v>
          </cell>
          <cell r="BD49">
            <v>-18392.396856576164</v>
          </cell>
          <cell r="BE49">
            <v>-7545.2184643638029</v>
          </cell>
          <cell r="BF49">
            <v>-184.28128669138641</v>
          </cell>
          <cell r="BG49">
            <v>-1246.6897245099735</v>
          </cell>
          <cell r="BH49">
            <v>-11237.146825312029</v>
          </cell>
          <cell r="BI49">
            <v>-30046.970725000006</v>
          </cell>
          <cell r="BJ49">
            <v>-12668.117836513378</v>
          </cell>
          <cell r="BK49">
            <v>-37592.189189363809</v>
          </cell>
          <cell r="BL49">
            <v>-20213.336300877181</v>
          </cell>
          <cell r="BM49">
            <v>-37634.485158370662</v>
          </cell>
          <cell r="BN49">
            <v>-20255.632269884063</v>
          </cell>
          <cell r="BP49">
            <v>2648.372000000003</v>
          </cell>
          <cell r="BQ49">
            <v>11018.198404877729</v>
          </cell>
          <cell r="BR49">
            <v>1469.5999999999985</v>
          </cell>
          <cell r="BS49">
            <v>4117.9720000000016</v>
          </cell>
          <cell r="BT49">
            <v>-12834.813999999998</v>
          </cell>
          <cell r="BU49">
            <v>-25742.363700000002</v>
          </cell>
          <cell r="BV49" t="e">
            <v>#REF!</v>
          </cell>
          <cell r="BW49" t="e">
            <v>#REF!</v>
          </cell>
          <cell r="BX49">
            <v>-70030.005358186172</v>
          </cell>
          <cell r="BY49">
            <v>-32040.037699999957</v>
          </cell>
          <cell r="BZ49">
            <v>-64875.606250000033</v>
          </cell>
          <cell r="CA49">
            <v>-66150.12134021541</v>
          </cell>
          <cell r="CB49">
            <v>-15969.212987791434</v>
          </cell>
          <cell r="CC49">
            <v>-8096.1192004027253</v>
          </cell>
          <cell r="CD49">
            <v>-15359.26781180581</v>
          </cell>
          <cell r="CE49">
            <v>-15179.96443537602</v>
          </cell>
          <cell r="CF49">
            <v>-39424.600000000006</v>
          </cell>
          <cell r="CG49">
            <v>-54604.564435376014</v>
          </cell>
          <cell r="CH49">
            <v>-37544.947499020331</v>
          </cell>
          <cell r="CI49">
            <v>-25444.144781659415</v>
          </cell>
          <cell r="CJ49">
            <v>38831.662340184877</v>
          </cell>
          <cell r="CK49">
            <v>53899.627968949382</v>
          </cell>
        </row>
        <row r="51">
          <cell r="B51" t="str">
            <v>Financing</v>
          </cell>
          <cell r="D51">
            <v>1822.6663314670429</v>
          </cell>
          <cell r="E51">
            <v>-637.35381151140882</v>
          </cell>
          <cell r="F51">
            <v>-4480.7466781119319</v>
          </cell>
          <cell r="L51">
            <v>-6763.3059388769507</v>
          </cell>
          <cell r="N51">
            <v>3530.2999999999993</v>
          </cell>
          <cell r="O51">
            <v>-4547.8408313740592</v>
          </cell>
          <cell r="P51">
            <v>-3058.6024589776289</v>
          </cell>
          <cell r="Q51">
            <v>-7606.4432903516881</v>
          </cell>
          <cell r="R51">
            <v>-634.08296825125126</v>
          </cell>
          <cell r="S51">
            <v>3264.8572445562131</v>
          </cell>
          <cell r="T51">
            <v>-4975.6690140467254</v>
          </cell>
          <cell r="X51">
            <v>-7945.8047910208134</v>
          </cell>
          <cell r="Y51">
            <v>280.64015095253581</v>
          </cell>
          <cell r="Z51">
            <v>-3278.9084449280981</v>
          </cell>
          <cell r="AA51">
            <v>2373.8977432013762</v>
          </cell>
          <cell r="AB51">
            <v>15505.349298273279</v>
          </cell>
          <cell r="AC51">
            <v>12676.717359931739</v>
          </cell>
          <cell r="AD51">
            <v>7840.1846582050021</v>
          </cell>
          <cell r="AF51">
            <v>-2663.8449702347134</v>
          </cell>
          <cell r="AG51">
            <v>-2372.5843750000004</v>
          </cell>
          <cell r="AH51">
            <v>5829.0566721398973</v>
          </cell>
          <cell r="AI51">
            <v>792.62732690517441</v>
          </cell>
          <cell r="AJ51">
            <v>8705.1111650605399</v>
          </cell>
          <cell r="AK51">
            <v>9963.1777734501193</v>
          </cell>
          <cell r="AL51">
            <v>10159.259638558693</v>
          </cell>
          <cell r="AM51">
            <v>28827.548577069356</v>
          </cell>
          <cell r="AN51">
            <v>29620.175903974538</v>
          </cell>
          <cell r="AO51">
            <v>21177.004092676372</v>
          </cell>
          <cell r="AP51">
            <v>30490.610162726727</v>
          </cell>
          <cell r="AQ51">
            <v>81287.790159377619</v>
          </cell>
          <cell r="AR51">
            <v>-4189.4567513174388</v>
          </cell>
          <cell r="AS51">
            <v>-2710.5923671666578</v>
          </cell>
          <cell r="AT51">
            <v>3662.4128685615879</v>
          </cell>
          <cell r="AU51">
            <v>-3237.6362499225052</v>
          </cell>
          <cell r="AV51">
            <v>-1975.0352452762054</v>
          </cell>
          <cell r="AW51">
            <v>-2785.1396878798387</v>
          </cell>
          <cell r="AX51">
            <v>8040.1071520854039</v>
          </cell>
          <cell r="AY51">
            <v>3279.9322189293616</v>
          </cell>
          <cell r="AZ51">
            <v>42.295969006860105</v>
          </cell>
          <cell r="BA51">
            <v>7816.9232109921386</v>
          </cell>
          <cell r="BB51">
            <v>368.51619268801267</v>
          </cell>
          <cell r="BC51">
            <v>-640.22093931635072</v>
          </cell>
          <cell r="BD51">
            <v>18392.396856576164</v>
          </cell>
          <cell r="BE51">
            <v>7545.2184643637993</v>
          </cell>
          <cell r="BF51">
            <v>184.28128669138641</v>
          </cell>
          <cell r="BG51">
            <v>1246.6897245099733</v>
          </cell>
          <cell r="BH51">
            <v>11237.146825312035</v>
          </cell>
          <cell r="BI51">
            <v>30046.970725000006</v>
          </cell>
          <cell r="BJ51">
            <v>12668.117836513378</v>
          </cell>
          <cell r="BK51">
            <v>37592.189189363809</v>
          </cell>
          <cell r="BL51">
            <v>20213.336300877181</v>
          </cell>
          <cell r="BM51">
            <v>37634.485158370662</v>
          </cell>
          <cell r="BN51">
            <v>20255.632269884063</v>
          </cell>
          <cell r="BP51">
            <v>5933.4000000000005</v>
          </cell>
          <cell r="BQ51">
            <v>-11018.198404877729</v>
          </cell>
          <cell r="BR51">
            <v>-1469.6</v>
          </cell>
          <cell r="BS51">
            <v>-4117.9720000000016</v>
          </cell>
          <cell r="BT51">
            <v>12834.813999999998</v>
          </cell>
          <cell r="BU51">
            <v>25742.363700000002</v>
          </cell>
          <cell r="BV51" t="e">
            <v>#REF!</v>
          </cell>
          <cell r="BW51" t="e">
            <v>#REF!</v>
          </cell>
          <cell r="BX51">
            <v>70030.005358186172</v>
          </cell>
          <cell r="BY51">
            <v>32040.037699999957</v>
          </cell>
          <cell r="BZ51">
            <v>64875.606250000033</v>
          </cell>
          <cell r="CA51">
            <v>66150.12134021541</v>
          </cell>
          <cell r="CB51">
            <v>15969.212987791434</v>
          </cell>
          <cell r="CC51">
            <v>8096.1192004027253</v>
          </cell>
          <cell r="CD51">
            <v>15359.26781180581</v>
          </cell>
          <cell r="CE51">
            <v>15179.96443537602</v>
          </cell>
          <cell r="CF51">
            <v>39424.600000000006</v>
          </cell>
          <cell r="CG51">
            <v>54604.564435376014</v>
          </cell>
          <cell r="CH51">
            <v>37544.947499020331</v>
          </cell>
          <cell r="CI51">
            <v>25444.144781659415</v>
          </cell>
          <cell r="CJ51">
            <v>-38831.662340184877</v>
          </cell>
          <cell r="CK51">
            <v>-53899.627968949382</v>
          </cell>
        </row>
        <row r="52">
          <cell r="B52" t="str">
            <v>Domestic</v>
          </cell>
          <cell r="D52">
            <v>8.1656814670429867</v>
          </cell>
          <cell r="E52">
            <v>-2059.9188115114093</v>
          </cell>
          <cell r="F52">
            <v>-5263.3426781119315</v>
          </cell>
          <cell r="L52">
            <v>-5685.6659388769513</v>
          </cell>
          <cell r="N52">
            <v>2200</v>
          </cell>
          <cell r="O52">
            <v>-5419.1408313740594</v>
          </cell>
          <cell r="P52">
            <v>-2683.9624589776286</v>
          </cell>
          <cell r="Q52">
            <v>-8103.103290351688</v>
          </cell>
          <cell r="R52">
            <v>-1801.0829682512513</v>
          </cell>
          <cell r="S52">
            <v>5104.437244556213</v>
          </cell>
          <cell r="T52">
            <v>-4799.7490140467253</v>
          </cell>
          <cell r="X52">
            <v>-8362.3047910208134</v>
          </cell>
          <cell r="Y52">
            <v>-1206.1598490474644</v>
          </cell>
          <cell r="Z52">
            <v>-3560.0244449280981</v>
          </cell>
          <cell r="AA52">
            <v>2511.597743201376</v>
          </cell>
          <cell r="AB52">
            <v>7113.9332982732749</v>
          </cell>
          <cell r="AC52">
            <v>6662.9173599317355</v>
          </cell>
          <cell r="AD52">
            <v>-2454.5313417950019</v>
          </cell>
          <cell r="AF52">
            <v>-7289.3759281294506</v>
          </cell>
          <cell r="AG52">
            <v>-3228.5859375000005</v>
          </cell>
          <cell r="AH52">
            <v>1783.2148539580776</v>
          </cell>
          <cell r="AI52">
            <v>-8734.7470116713848</v>
          </cell>
          <cell r="AJ52">
            <v>2075.1111650605399</v>
          </cell>
          <cell r="AK52">
            <v>783.17777345011928</v>
          </cell>
          <cell r="AL52">
            <v>-268.74036144130696</v>
          </cell>
          <cell r="AM52">
            <v>2589.5485770693558</v>
          </cell>
          <cell r="AN52">
            <v>-6145.198434602029</v>
          </cell>
          <cell r="AO52">
            <v>-1922.9959073236314</v>
          </cell>
          <cell r="AP52">
            <v>-2909.3898372732729</v>
          </cell>
          <cell r="AQ52">
            <v>-10977.584179198951</v>
          </cell>
          <cell r="AR52">
            <v>-9413.3567513174385</v>
          </cell>
          <cell r="AS52">
            <v>-3676.892367166658</v>
          </cell>
          <cell r="AT52">
            <v>-2697.3871314384114</v>
          </cell>
          <cell r="AU52">
            <v>-15787.636249922507</v>
          </cell>
          <cell r="AV52">
            <v>-9152.8352452762047</v>
          </cell>
          <cell r="AW52">
            <v>-402.13968787983868</v>
          </cell>
          <cell r="AX52">
            <v>8298.2071520854042</v>
          </cell>
          <cell r="AY52">
            <v>-1256.7677810706391</v>
          </cell>
          <cell r="AZ52">
            <v>-17044.404030993144</v>
          </cell>
          <cell r="BA52">
            <v>3718.2232109921388</v>
          </cell>
          <cell r="BB52">
            <v>504.41619268801264</v>
          </cell>
          <cell r="BC52">
            <v>-2109.0209393163505</v>
          </cell>
          <cell r="BD52">
            <v>18392.396856576164</v>
          </cell>
          <cell r="BE52">
            <v>2113.6184643638007</v>
          </cell>
          <cell r="BF52">
            <v>-10306.418713308614</v>
          </cell>
          <cell r="BG52">
            <v>-518.21027549002679</v>
          </cell>
          <cell r="BH52">
            <v>890.14682531203505</v>
          </cell>
          <cell r="BI52">
            <v>13474.618725000008</v>
          </cell>
          <cell r="BJ52">
            <v>-9934.4821634866203</v>
          </cell>
          <cell r="BK52">
            <v>15588.237189363816</v>
          </cell>
          <cell r="BL52">
            <v>-7820.8636991228159</v>
          </cell>
          <cell r="BM52">
            <v>-1456.1668416293396</v>
          </cell>
          <cell r="BN52">
            <v>-24865.267730115938</v>
          </cell>
          <cell r="BQ52">
            <v>-19091.68398287773</v>
          </cell>
          <cell r="BR52">
            <v>1577.6</v>
          </cell>
          <cell r="BS52">
            <v>1577.6</v>
          </cell>
          <cell r="BT52">
            <v>10609.853999999999</v>
          </cell>
          <cell r="BU52">
            <v>30413.765271214401</v>
          </cell>
          <cell r="BV52" t="e">
            <v>#REF!</v>
          </cell>
          <cell r="BW52" t="e">
            <v>#REF!</v>
          </cell>
          <cell r="BX52">
            <v>16564.785358186164</v>
          </cell>
          <cell r="BY52">
            <v>16216.135271214353</v>
          </cell>
          <cell r="BZ52">
            <v>10875.606250000033</v>
          </cell>
          <cell r="CA52">
            <v>50326.218911429809</v>
          </cell>
          <cell r="CB52">
            <v>7079.212987791434</v>
          </cell>
          <cell r="CC52">
            <v>1586.1192004027253</v>
          </cell>
          <cell r="CD52">
            <v>7575.2678118058102</v>
          </cell>
          <cell r="CE52">
            <v>10489.96443537602</v>
          </cell>
          <cell r="CF52">
            <v>16240.599999999969</v>
          </cell>
          <cell r="CG52">
            <v>26730.564435376014</v>
          </cell>
          <cell r="CH52">
            <v>22129.635499020325</v>
          </cell>
          <cell r="CI52">
            <v>24726.23878165942</v>
          </cell>
          <cell r="CJ52">
            <v>-43556.142340184873</v>
          </cell>
          <cell r="CK52">
            <v>-63390.877968949382</v>
          </cell>
        </row>
        <row r="53">
          <cell r="B53" t="str">
            <v xml:space="preserve">  of which: Receipts from asset recoveries</v>
          </cell>
          <cell r="D53">
            <v>0</v>
          </cell>
          <cell r="E53">
            <v>1717</v>
          </cell>
          <cell r="F53">
            <v>1759</v>
          </cell>
          <cell r="L53">
            <v>1352</v>
          </cell>
          <cell r="AO53">
            <v>7500</v>
          </cell>
          <cell r="AP53">
            <v>7500</v>
          </cell>
          <cell r="AQ53">
            <v>15000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7000</v>
          </cell>
          <cell r="BU53">
            <v>10000</v>
          </cell>
          <cell r="BV53">
            <v>0</v>
          </cell>
          <cell r="BW53">
            <v>0</v>
          </cell>
          <cell r="BX53">
            <v>0</v>
          </cell>
          <cell r="BY53">
            <v>0</v>
          </cell>
          <cell r="BZ53">
            <v>0</v>
          </cell>
          <cell r="CA53">
            <v>17000</v>
          </cell>
          <cell r="CB53">
            <v>5100</v>
          </cell>
          <cell r="CC53">
            <v>5200</v>
          </cell>
          <cell r="CD53">
            <v>5940.5999999999685</v>
          </cell>
          <cell r="CE53">
            <v>4063</v>
          </cell>
          <cell r="CF53">
            <v>16240.599999999969</v>
          </cell>
          <cell r="CG53">
            <v>20303.599999999969</v>
          </cell>
          <cell r="CH53">
            <v>22063</v>
          </cell>
          <cell r="CI53">
            <v>24582</v>
          </cell>
          <cell r="CJ53">
            <v>19994</v>
          </cell>
          <cell r="CK53">
            <v>18400</v>
          </cell>
        </row>
        <row r="54">
          <cell r="B54" t="str">
            <v>Net foreign financing</v>
          </cell>
          <cell r="D54">
            <v>1814.50065</v>
          </cell>
          <cell r="E54">
            <v>-294.43499999999949</v>
          </cell>
          <cell r="F54">
            <v>-976.40400000000045</v>
          </cell>
          <cell r="L54">
            <v>-2429.6399999999994</v>
          </cell>
          <cell r="N54">
            <v>1330.2999999999993</v>
          </cell>
          <cell r="O54">
            <v>871.30000000000018</v>
          </cell>
          <cell r="P54">
            <v>-374.64000000000033</v>
          </cell>
          <cell r="Q54">
            <v>496.65999999999985</v>
          </cell>
          <cell r="R54">
            <v>1167</v>
          </cell>
          <cell r="S54">
            <v>-1839.58</v>
          </cell>
          <cell r="T54">
            <v>-175.92000000000007</v>
          </cell>
          <cell r="X54">
            <v>416.5</v>
          </cell>
          <cell r="Y54">
            <v>1486.8000000000002</v>
          </cell>
          <cell r="Z54">
            <v>281.11599999999999</v>
          </cell>
          <cell r="AA54">
            <v>-137.69999999999982</v>
          </cell>
          <cell r="AB54">
            <v>8391.4160000000029</v>
          </cell>
          <cell r="AC54">
            <v>6013.8000000000029</v>
          </cell>
          <cell r="AD54">
            <v>10294.716000000004</v>
          </cell>
          <cell r="AF54">
            <v>4625.5309578947372</v>
          </cell>
          <cell r="AG54">
            <v>856.00156250000009</v>
          </cell>
          <cell r="AH54">
            <v>4045.8418181818197</v>
          </cell>
          <cell r="AI54">
            <v>9527.3743385765592</v>
          </cell>
          <cell r="AJ54">
            <v>6630</v>
          </cell>
          <cell r="AK54">
            <v>9180</v>
          </cell>
          <cell r="AL54">
            <v>10428</v>
          </cell>
          <cell r="AM54">
            <v>26238</v>
          </cell>
          <cell r="AN54">
            <v>35765.374338576556</v>
          </cell>
          <cell r="AO54">
            <v>23100.000000000004</v>
          </cell>
          <cell r="AP54">
            <v>33400</v>
          </cell>
          <cell r="AQ54">
            <v>92265.37433857657</v>
          </cell>
          <cell r="AR54">
            <v>5223.8999999999996</v>
          </cell>
          <cell r="AS54">
            <v>966.30000000000018</v>
          </cell>
          <cell r="AT54">
            <v>6359.7999999999993</v>
          </cell>
          <cell r="AU54">
            <v>12550.000000000002</v>
          </cell>
          <cell r="AV54">
            <v>7177.7999999999993</v>
          </cell>
          <cell r="AW54">
            <v>-2383</v>
          </cell>
          <cell r="AX54">
            <v>-258.09999999999991</v>
          </cell>
          <cell r="AY54">
            <v>4536.7000000000007</v>
          </cell>
          <cell r="AZ54">
            <v>17086.700000000004</v>
          </cell>
          <cell r="BA54">
            <v>4098.7</v>
          </cell>
          <cell r="BB54">
            <v>-135.89999999999998</v>
          </cell>
          <cell r="BC54">
            <v>1468.7999999999997</v>
          </cell>
          <cell r="BE54">
            <v>5431.5999999999985</v>
          </cell>
          <cell r="BF54">
            <v>10490.7</v>
          </cell>
          <cell r="BG54">
            <v>1764.9</v>
          </cell>
          <cell r="BH54">
            <v>10347</v>
          </cell>
          <cell r="BI54">
            <v>16572.351999999999</v>
          </cell>
          <cell r="BJ54">
            <v>22602.6</v>
          </cell>
          <cell r="BK54">
            <v>22003.951999999994</v>
          </cell>
          <cell r="BL54">
            <v>28034.199999999997</v>
          </cell>
          <cell r="BM54">
            <v>39090.652000000002</v>
          </cell>
          <cell r="BN54">
            <v>45120.9</v>
          </cell>
          <cell r="BP54">
            <v>5933.4000000000005</v>
          </cell>
          <cell r="BQ54">
            <v>8073.4855779999998</v>
          </cell>
          <cell r="BR54">
            <v>-3047.2</v>
          </cell>
          <cell r="BS54">
            <v>2886.2000000000007</v>
          </cell>
          <cell r="BT54">
            <v>2224.9599999999996</v>
          </cell>
          <cell r="BU54">
            <v>10712.742428785603</v>
          </cell>
          <cell r="BV54">
            <v>17963.988006785603</v>
          </cell>
          <cell r="BW54">
            <v>57600</v>
          </cell>
          <cell r="BX54">
            <v>53465.220000000008</v>
          </cell>
          <cell r="BY54">
            <v>15823.902428785605</v>
          </cell>
          <cell r="BZ54">
            <v>54000</v>
          </cell>
          <cell r="CA54">
            <v>15823.902428785605</v>
          </cell>
          <cell r="CB54">
            <v>8890</v>
          </cell>
          <cell r="CC54">
            <v>6510</v>
          </cell>
          <cell r="CD54">
            <v>7784</v>
          </cell>
          <cell r="CE54">
            <v>4690</v>
          </cell>
          <cell r="CF54">
            <v>23184</v>
          </cell>
          <cell r="CG54">
            <v>27874</v>
          </cell>
          <cell r="CH54">
            <v>15415.312000000004</v>
          </cell>
          <cell r="CI54">
            <v>717.9059999999954</v>
          </cell>
          <cell r="CJ54">
            <v>4724.4799999999959</v>
          </cell>
          <cell r="CK54">
            <v>9491.25</v>
          </cell>
        </row>
        <row r="55">
          <cell r="B55" t="str">
            <v xml:space="preserve">  Gross drawings</v>
          </cell>
          <cell r="D55">
            <v>12604.787250000001</v>
          </cell>
          <cell r="E55">
            <v>11801.391</v>
          </cell>
          <cell r="F55">
            <v>12540.76</v>
          </cell>
          <cell r="L55">
            <v>12143.436</v>
          </cell>
          <cell r="N55">
            <v>13026</v>
          </cell>
          <cell r="O55">
            <v>2644.8</v>
          </cell>
          <cell r="P55">
            <v>3223.63</v>
          </cell>
          <cell r="Q55">
            <v>5868.43</v>
          </cell>
          <cell r="R55">
            <v>5955</v>
          </cell>
          <cell r="S55">
            <v>4126.6499999999996</v>
          </cell>
          <cell r="T55">
            <v>15950.08</v>
          </cell>
          <cell r="X55">
            <v>5841.4</v>
          </cell>
          <cell r="Y55">
            <v>5208.3</v>
          </cell>
          <cell r="Z55">
            <v>3351.9</v>
          </cell>
          <cell r="AA55">
            <v>3767</v>
          </cell>
          <cell r="AB55">
            <v>18448.600000000002</v>
          </cell>
          <cell r="AC55">
            <v>23817.000000000004</v>
          </cell>
          <cell r="AD55">
            <v>29498.300000000003</v>
          </cell>
          <cell r="AF55">
            <v>7052.3572736842107</v>
          </cell>
          <cell r="AG55">
            <v>2660.2203125000001</v>
          </cell>
          <cell r="AH55">
            <v>8490.3418181818197</v>
          </cell>
          <cell r="AI55">
            <v>18202.919404366032</v>
          </cell>
          <cell r="AJ55">
            <v>11830</v>
          </cell>
          <cell r="AK55">
            <v>10020</v>
          </cell>
          <cell r="AL55">
            <v>12738</v>
          </cell>
          <cell r="AM55">
            <v>34588</v>
          </cell>
          <cell r="AN55">
            <v>52790.919404366032</v>
          </cell>
          <cell r="AO55">
            <v>25600.000000000004</v>
          </cell>
          <cell r="AP55">
            <v>38600</v>
          </cell>
          <cell r="AQ55">
            <v>116990.91940436604</v>
          </cell>
          <cell r="AR55">
            <v>7115.2</v>
          </cell>
          <cell r="AS55">
            <v>2496.8000000000002</v>
          </cell>
          <cell r="AT55">
            <v>10121.4</v>
          </cell>
          <cell r="AU55">
            <v>19733.400000000001</v>
          </cell>
          <cell r="AV55">
            <v>12594.8</v>
          </cell>
          <cell r="AW55">
            <v>2713.8</v>
          </cell>
          <cell r="AX55">
            <v>1995.9</v>
          </cell>
          <cell r="AY55">
            <v>17304.5</v>
          </cell>
          <cell r="AZ55">
            <v>37037.9</v>
          </cell>
          <cell r="BA55">
            <v>5985.4</v>
          </cell>
          <cell r="BB55">
            <v>557</v>
          </cell>
          <cell r="BC55">
            <v>2495.1999999999998</v>
          </cell>
          <cell r="BD55">
            <v>0</v>
          </cell>
          <cell r="BE55">
            <v>9037.5999999999985</v>
          </cell>
          <cell r="BF55">
            <v>12403.2</v>
          </cell>
          <cell r="BG55">
            <v>4788</v>
          </cell>
          <cell r="BH55">
            <v>12585.8</v>
          </cell>
          <cell r="BI55">
            <v>14826.574999999999</v>
          </cell>
          <cell r="BJ55">
            <v>29777</v>
          </cell>
          <cell r="BK55">
            <v>23864.174999999996</v>
          </cell>
          <cell r="BL55">
            <v>38814.6</v>
          </cell>
          <cell r="BM55">
            <v>60902.074999999997</v>
          </cell>
          <cell r="BN55">
            <v>75852.5</v>
          </cell>
          <cell r="BP55">
            <v>9470.7000000000007</v>
          </cell>
          <cell r="BQ55">
            <v>8073.4855779999998</v>
          </cell>
          <cell r="BR55">
            <v>2905.3</v>
          </cell>
          <cell r="BS55">
            <v>12376</v>
          </cell>
          <cell r="BT55">
            <v>4591.3599999999997</v>
          </cell>
          <cell r="BU55">
            <v>14137.842428785603</v>
          </cell>
          <cell r="BV55">
            <v>29707.988006785603</v>
          </cell>
          <cell r="BW55">
            <v>72000</v>
          </cell>
          <cell r="BX55">
            <v>66831.525000000009</v>
          </cell>
          <cell r="BY55">
            <v>31105.202428785604</v>
          </cell>
          <cell r="BZ55">
            <v>67500</v>
          </cell>
          <cell r="CA55">
            <v>31105.202428785604</v>
          </cell>
          <cell r="CB55">
            <v>11200</v>
          </cell>
          <cell r="CC55">
            <v>10500</v>
          </cell>
          <cell r="CD55">
            <v>10080</v>
          </cell>
          <cell r="CE55">
            <v>8470</v>
          </cell>
          <cell r="CF55">
            <v>31780</v>
          </cell>
          <cell r="CG55">
            <v>40250</v>
          </cell>
          <cell r="CH55">
            <v>29779.58</v>
          </cell>
          <cell r="CI55">
            <v>29146.9836</v>
          </cell>
          <cell r="CJ55">
            <v>37943.479999999996</v>
          </cell>
          <cell r="CK55">
            <v>44722.77</v>
          </cell>
        </row>
        <row r="56">
          <cell r="B56" t="str">
            <v xml:space="preserve">  Amortization</v>
          </cell>
          <cell r="D56">
            <v>-10790.286600000001</v>
          </cell>
          <cell r="E56">
            <v>-12095.825999999999</v>
          </cell>
          <cell r="F56">
            <v>-13517.164000000001</v>
          </cell>
          <cell r="L56">
            <v>-14573.075999999999</v>
          </cell>
          <cell r="N56">
            <v>-11695.7</v>
          </cell>
          <cell r="O56">
            <v>-1773.5</v>
          </cell>
          <cell r="P56">
            <v>-3598.2700000000004</v>
          </cell>
          <cell r="Q56">
            <v>-5371.77</v>
          </cell>
          <cell r="R56">
            <v>-4788</v>
          </cell>
          <cell r="S56">
            <v>-5966.23</v>
          </cell>
          <cell r="T56">
            <v>-16126</v>
          </cell>
          <cell r="X56">
            <v>-5424.9</v>
          </cell>
          <cell r="Y56">
            <v>-3721.5</v>
          </cell>
          <cell r="Z56">
            <v>-3070.7840000000001</v>
          </cell>
          <cell r="AA56">
            <v>-3904.7</v>
          </cell>
          <cell r="AB56">
            <v>-10057.183999999999</v>
          </cell>
          <cell r="AC56">
            <v>-17803.2</v>
          </cell>
          <cell r="AD56">
            <v>-19203.583999999999</v>
          </cell>
          <cell r="AF56">
            <v>-2426.8263157894735</v>
          </cell>
          <cell r="AG56">
            <v>-1804.21875</v>
          </cell>
          <cell r="AH56">
            <v>-4444.5</v>
          </cell>
          <cell r="AI56">
            <v>-8675.5450657894726</v>
          </cell>
          <cell r="AJ56">
            <v>-5200</v>
          </cell>
          <cell r="AK56">
            <v>-840.00000000000011</v>
          </cell>
          <cell r="AL56">
            <v>-2310</v>
          </cell>
          <cell r="AM56">
            <v>-8350</v>
          </cell>
          <cell r="AN56">
            <v>-17025.545065789473</v>
          </cell>
          <cell r="AO56">
            <v>-2500</v>
          </cell>
          <cell r="AP56">
            <v>-5200</v>
          </cell>
          <cell r="AQ56">
            <v>-24725.545065789473</v>
          </cell>
          <cell r="AR56">
            <v>-1891.3</v>
          </cell>
          <cell r="AS56">
            <v>-1530.5</v>
          </cell>
          <cell r="AT56">
            <v>-3761.6</v>
          </cell>
          <cell r="AU56">
            <v>-7183.4</v>
          </cell>
          <cell r="AV56">
            <v>-5417</v>
          </cell>
          <cell r="AW56">
            <v>-5096.8</v>
          </cell>
          <cell r="AX56">
            <v>-2254</v>
          </cell>
          <cell r="AY56">
            <v>-12767.8</v>
          </cell>
          <cell r="AZ56">
            <v>-19951.199999999997</v>
          </cell>
          <cell r="BA56">
            <v>-1886.7</v>
          </cell>
          <cell r="BB56">
            <v>-692.9</v>
          </cell>
          <cell r="BC56">
            <v>-1026.4000000000001</v>
          </cell>
          <cell r="BD56">
            <v>0</v>
          </cell>
          <cell r="BE56">
            <v>-3606</v>
          </cell>
          <cell r="BF56">
            <v>-1912.5</v>
          </cell>
          <cell r="BG56">
            <v>-3023.1</v>
          </cell>
          <cell r="BH56">
            <v>-2238.8000000000002</v>
          </cell>
          <cell r="BI56">
            <v>1745.7769999999998</v>
          </cell>
          <cell r="BJ56">
            <v>-7174.4000000000005</v>
          </cell>
          <cell r="BK56">
            <v>-1860.2230000000002</v>
          </cell>
          <cell r="BL56">
            <v>-10780.400000000001</v>
          </cell>
          <cell r="BM56">
            <v>-21811.422999999999</v>
          </cell>
          <cell r="BN56">
            <v>-30731.599999999999</v>
          </cell>
          <cell r="BP56">
            <v>-3537.3</v>
          </cell>
          <cell r="BQ56">
            <v>0</v>
          </cell>
          <cell r="BR56">
            <v>-5952.5</v>
          </cell>
          <cell r="BS56">
            <v>-9489.7999999999993</v>
          </cell>
          <cell r="BT56">
            <v>-2366.4</v>
          </cell>
          <cell r="BU56">
            <v>-3425.1000000000004</v>
          </cell>
          <cell r="BV56">
            <v>-11744</v>
          </cell>
          <cell r="BW56">
            <v>-14400</v>
          </cell>
          <cell r="BX56">
            <v>-13366.305</v>
          </cell>
          <cell r="BY56">
            <v>-15281.3</v>
          </cell>
          <cell r="BZ56">
            <v>-13500</v>
          </cell>
          <cell r="CA56">
            <v>-15281.3</v>
          </cell>
          <cell r="CB56">
            <v>-2309.9999999999995</v>
          </cell>
          <cell r="CC56">
            <v>-3990.0000000000005</v>
          </cell>
          <cell r="CD56">
            <v>-2296.0000000000005</v>
          </cell>
          <cell r="CE56">
            <v>-3780.0000000000005</v>
          </cell>
          <cell r="CF56">
            <v>-8596</v>
          </cell>
          <cell r="CG56">
            <v>-12376.000000000002</v>
          </cell>
          <cell r="CH56">
            <v>-14364.267999999998</v>
          </cell>
          <cell r="CI56">
            <v>-28429.077600000004</v>
          </cell>
          <cell r="CJ56">
            <v>-33219</v>
          </cell>
          <cell r="CK56">
            <v>-35231.519999999997</v>
          </cell>
        </row>
        <row r="57">
          <cell r="B57" t="str">
            <v>Repayments of bonds</v>
          </cell>
          <cell r="BU57">
            <v>-15384.144000000002</v>
          </cell>
          <cell r="CH57">
            <v>0</v>
          </cell>
          <cell r="CI57">
            <v>0</v>
          </cell>
          <cell r="CJ57">
            <v>0</v>
          </cell>
        </row>
        <row r="59">
          <cell r="B59" t="str">
            <v>Memorandum items</v>
          </cell>
        </row>
        <row r="60">
          <cell r="B60" t="str">
            <v>GDP (current prices, fiscal year)</v>
          </cell>
          <cell r="D60">
            <v>340173.2</v>
          </cell>
          <cell r="E60">
            <v>400699.5</v>
          </cell>
          <cell r="F60">
            <v>469484.79999999999</v>
          </cell>
          <cell r="L60">
            <v>551195</v>
          </cell>
          <cell r="N60">
            <v>633680.84268016869</v>
          </cell>
          <cell r="O60">
            <v>156797</v>
          </cell>
          <cell r="P60">
            <v>156797</v>
          </cell>
          <cell r="Q60">
            <v>313594</v>
          </cell>
          <cell r="R60">
            <v>156797</v>
          </cell>
          <cell r="S60">
            <v>156797</v>
          </cell>
          <cell r="T60">
            <v>627188</v>
          </cell>
          <cell r="X60">
            <v>312642.5</v>
          </cell>
          <cell r="Y60">
            <v>169243.1</v>
          </cell>
          <cell r="Z60">
            <v>69066.566666666666</v>
          </cell>
          <cell r="AA60">
            <v>69066.566666666666</v>
          </cell>
          <cell r="AB60">
            <v>207199.7</v>
          </cell>
          <cell r="AC60">
            <v>689085.3</v>
          </cell>
          <cell r="AD60">
            <v>689085.3</v>
          </cell>
          <cell r="AF60">
            <v>66360.264758043646</v>
          </cell>
          <cell r="AG60">
            <v>66360.264758043646</v>
          </cell>
          <cell r="AH60">
            <v>66360.264758043646</v>
          </cell>
          <cell r="AI60">
            <v>199080.79427413092</v>
          </cell>
          <cell r="AJ60">
            <v>77937.994441687712</v>
          </cell>
          <cell r="AK60">
            <v>77937.994441687712</v>
          </cell>
          <cell r="AL60">
            <v>77937.994441687712</v>
          </cell>
          <cell r="AM60">
            <v>233813.98332506313</v>
          </cell>
          <cell r="AN60">
            <v>432894.77759919409</v>
          </cell>
          <cell r="AO60">
            <v>253288.75411384524</v>
          </cell>
          <cell r="AP60">
            <v>265791.48603351088</v>
          </cell>
          <cell r="AQ60">
            <v>951975.01774655026</v>
          </cell>
          <cell r="AR60">
            <v>71452.900000000009</v>
          </cell>
          <cell r="AS60">
            <v>71452.900000000009</v>
          </cell>
          <cell r="AT60">
            <v>71452.900000000009</v>
          </cell>
          <cell r="AU60">
            <v>214358.7</v>
          </cell>
          <cell r="AV60">
            <v>87745.933333333334</v>
          </cell>
          <cell r="AW60">
            <v>87745.933333333334</v>
          </cell>
          <cell r="AX60">
            <v>87745.933333333334</v>
          </cell>
          <cell r="AY60">
            <v>263237.8</v>
          </cell>
          <cell r="AZ60">
            <v>477596.5</v>
          </cell>
          <cell r="BA60">
            <v>90833.333333333328</v>
          </cell>
          <cell r="BB60">
            <v>90833.333333333328</v>
          </cell>
          <cell r="BC60">
            <v>90833.333333333328</v>
          </cell>
          <cell r="BD60">
            <v>272500</v>
          </cell>
          <cell r="BE60">
            <v>258047.7</v>
          </cell>
          <cell r="BF60">
            <v>94866.666666666672</v>
          </cell>
          <cell r="BG60">
            <v>94866.666666666672</v>
          </cell>
          <cell r="BH60">
            <v>94866.666666666672</v>
          </cell>
          <cell r="BI60">
            <v>284600</v>
          </cell>
          <cell r="BJ60">
            <v>273171.09999999998</v>
          </cell>
          <cell r="BK60">
            <v>557100</v>
          </cell>
          <cell r="BL60">
            <v>531218.80000000005</v>
          </cell>
          <cell r="BM60">
            <v>1034696.5</v>
          </cell>
          <cell r="BN60">
            <v>1008815.3</v>
          </cell>
          <cell r="BP60">
            <v>283899</v>
          </cell>
          <cell r="BQ60">
            <v>283565</v>
          </cell>
          <cell r="BR60">
            <v>280067.5</v>
          </cell>
          <cell r="BS60">
            <v>563966.5</v>
          </cell>
          <cell r="BT60">
            <v>281000</v>
          </cell>
          <cell r="BU60">
            <v>290291</v>
          </cell>
          <cell r="BV60">
            <v>1134923.5</v>
          </cell>
          <cell r="BW60">
            <v>1224076</v>
          </cell>
          <cell r="BX60">
            <v>1134923.5</v>
          </cell>
          <cell r="BY60">
            <v>1135257.5</v>
          </cell>
          <cell r="BZ60">
            <v>1224100</v>
          </cell>
          <cell r="CA60">
            <v>1205500</v>
          </cell>
          <cell r="CB60">
            <v>294728</v>
          </cell>
          <cell r="CC60">
            <v>309450</v>
          </cell>
          <cell r="CD60">
            <v>306265</v>
          </cell>
          <cell r="CE60">
            <v>312072</v>
          </cell>
          <cell r="CF60">
            <v>910443</v>
          </cell>
          <cell r="CG60">
            <v>1222515</v>
          </cell>
          <cell r="CH60">
            <v>1299343</v>
          </cell>
          <cell r="CI60">
            <v>1435824.2</v>
          </cell>
          <cell r="CJ60">
            <v>1596139.9</v>
          </cell>
          <cell r="CK60">
            <v>1774431.3</v>
          </cell>
        </row>
        <row r="61">
          <cell r="B61" t="str">
            <v>Cumulative financing (since beginning of program)</v>
          </cell>
          <cell r="Q61">
            <v>-7606.4432903516881</v>
          </cell>
          <cell r="R61">
            <v>-8240.5262586029385</v>
          </cell>
          <cell r="S61">
            <v>-4975.6690140467254</v>
          </cell>
          <cell r="T61">
            <v>-4975.6690140467254</v>
          </cell>
          <cell r="X61">
            <v>-7945.8047910208134</v>
          </cell>
          <cell r="Y61">
            <v>-7665.1646400682775</v>
          </cell>
          <cell r="Z61">
            <v>-10944.073084996377</v>
          </cell>
          <cell r="AA61">
            <v>-8570.1753417950003</v>
          </cell>
          <cell r="AB61">
            <v>7840.1846582050011</v>
          </cell>
          <cell r="AC61">
            <v>12676.717359931739</v>
          </cell>
          <cell r="AD61">
            <v>7840.1846582050021</v>
          </cell>
          <cell r="AF61">
            <v>-2663.8449702347134</v>
          </cell>
          <cell r="AG61">
            <v>-5036.4293452347138</v>
          </cell>
          <cell r="AH61">
            <v>792.62732690518351</v>
          </cell>
          <cell r="AI61">
            <v>792.62732690517441</v>
          </cell>
          <cell r="AJ61">
            <v>9497.7384919657143</v>
          </cell>
          <cell r="AK61">
            <v>19460.916265415835</v>
          </cell>
          <cell r="AL61">
            <v>29620.17590397453</v>
          </cell>
          <cell r="AM61">
            <v>29620.17590397453</v>
          </cell>
          <cell r="AN61">
            <v>29620.17590397453</v>
          </cell>
          <cell r="AO61">
            <v>50797.179996650899</v>
          </cell>
          <cell r="AP61">
            <v>81287.790159377619</v>
          </cell>
          <cell r="AQ61">
            <v>81287.790159377619</v>
          </cell>
          <cell r="AR61">
            <v>-4189.4567513174388</v>
          </cell>
          <cell r="AS61">
            <v>-6900.0491184840967</v>
          </cell>
          <cell r="AT61">
            <v>-3237.636249922507</v>
          </cell>
          <cell r="AU61">
            <v>-3237.6362499225052</v>
          </cell>
          <cell r="AV61">
            <v>-5212.6714951987087</v>
          </cell>
          <cell r="AW61">
            <v>-7997.8111830785492</v>
          </cell>
          <cell r="AX61">
            <v>42.295969006856467</v>
          </cell>
          <cell r="AY61">
            <v>42.295969006860105</v>
          </cell>
          <cell r="AZ61">
            <v>42.295969006860105</v>
          </cell>
          <cell r="BA61">
            <v>7859.2191799989996</v>
          </cell>
          <cell r="BB61">
            <v>8227.7353726870115</v>
          </cell>
          <cell r="BC61">
            <v>7587.5144333706594</v>
          </cell>
          <cell r="BF61">
            <v>184.28128669138641</v>
          </cell>
          <cell r="BG61">
            <v>1430.9710112013599</v>
          </cell>
          <cell r="BH61">
            <v>12668.117836513393</v>
          </cell>
          <cell r="BK61">
            <v>29594.378006285257</v>
          </cell>
          <cell r="BL61">
            <v>20255.632269884038</v>
          </cell>
          <cell r="BM61">
            <v>67228.863164655922</v>
          </cell>
          <cell r="BN61">
            <v>40511.264539768104</v>
          </cell>
          <cell r="BP61">
            <v>46444.664539768099</v>
          </cell>
          <cell r="BQ61">
            <v>-11018.19840487773</v>
          </cell>
          <cell r="BR61">
            <v>-12487.798404877733</v>
          </cell>
          <cell r="BT61">
            <v>347.01559512226777</v>
          </cell>
          <cell r="BU61">
            <v>41473.523295122272</v>
          </cell>
          <cell r="CB61">
            <v>15969.212987791434</v>
          </cell>
          <cell r="CC61">
            <v>8096.1192004027253</v>
          </cell>
          <cell r="CD61">
            <v>15359.26781180581</v>
          </cell>
          <cell r="CE61">
            <v>15179.96443537602</v>
          </cell>
          <cell r="CF61">
            <v>39424.600000000006</v>
          </cell>
          <cell r="CG61">
            <v>54604.564435376014</v>
          </cell>
          <cell r="CH61">
            <v>37544.947499020331</v>
          </cell>
          <cell r="CI61">
            <v>25444.144781659415</v>
          </cell>
          <cell r="CJ61">
            <v>-38831.662340184877</v>
          </cell>
          <cell r="CK61">
            <v>-53899.627968949382</v>
          </cell>
        </row>
        <row r="62">
          <cell r="B62" t="str">
            <v xml:space="preserve">  Domestic</v>
          </cell>
          <cell r="Q62">
            <v>-8103.103290351688</v>
          </cell>
          <cell r="R62">
            <v>-9904.1862586029383</v>
          </cell>
          <cell r="S62">
            <v>-4799.7490140467253</v>
          </cell>
          <cell r="T62">
            <v>-4799.7490140467253</v>
          </cell>
          <cell r="X62">
            <v>-8362.3047910208134</v>
          </cell>
          <cell r="Y62">
            <v>-9568.4646400682777</v>
          </cell>
          <cell r="Z62">
            <v>-13128.489084996376</v>
          </cell>
          <cell r="AA62" t="e">
            <v>#REF!</v>
          </cell>
          <cell r="AB62" t="e">
            <v>#REF!</v>
          </cell>
          <cell r="AC62">
            <v>6662.9173599317355</v>
          </cell>
          <cell r="AD62">
            <v>4208.3860181367336</v>
          </cell>
          <cell r="AF62">
            <v>-7289.3759281294506</v>
          </cell>
          <cell r="AG62">
            <v>-10517.961865629451</v>
          </cell>
          <cell r="AH62">
            <v>-8734.7470116713739</v>
          </cell>
          <cell r="AI62">
            <v>-8734.7470116713848</v>
          </cell>
          <cell r="AJ62">
            <v>-6659.635846610845</v>
          </cell>
          <cell r="AK62">
            <v>-5876.4580731607257</v>
          </cell>
          <cell r="AL62">
            <v>-6145.1984346020326</v>
          </cell>
          <cell r="AM62">
            <v>-6145.198434602029</v>
          </cell>
          <cell r="AN62">
            <v>-6145.198434602029</v>
          </cell>
          <cell r="AO62">
            <v>-8068.1943419256604</v>
          </cell>
          <cell r="AP62">
            <v>-10977.584179198933</v>
          </cell>
          <cell r="AQ62">
            <v>-10977.584179198951</v>
          </cell>
          <cell r="AR62">
            <v>-9413.3567513174385</v>
          </cell>
          <cell r="AS62">
            <v>-13090.249118484096</v>
          </cell>
          <cell r="AT62">
            <v>-15787.636249922507</v>
          </cell>
          <cell r="AU62">
            <v>-15787.636249922507</v>
          </cell>
          <cell r="AV62">
            <v>-24940.471495198712</v>
          </cell>
          <cell r="AW62">
            <v>-25342.611183078552</v>
          </cell>
          <cell r="AX62">
            <v>-17044.404030993148</v>
          </cell>
          <cell r="AY62">
            <v>-17044.404030993144</v>
          </cell>
          <cell r="AZ62">
            <v>-17044.404030993144</v>
          </cell>
          <cell r="BA62">
            <v>-13326.180820001005</v>
          </cell>
          <cell r="BB62">
            <v>-12821.764627312992</v>
          </cell>
          <cell r="BC62">
            <v>-14930.785566629344</v>
          </cell>
          <cell r="BF62">
            <v>-10306.418713308614</v>
          </cell>
          <cell r="BG62">
            <v>-10824.62898879864</v>
          </cell>
          <cell r="BH62">
            <v>-9934.4821634866057</v>
          </cell>
          <cell r="BK62">
            <v>-9754.3739937147366</v>
          </cell>
          <cell r="BL62">
            <v>-24865.267730115964</v>
          </cell>
          <cell r="BM62">
            <v>-11210.540835344076</v>
          </cell>
          <cell r="BN62">
            <v>-49730.535460231898</v>
          </cell>
          <cell r="BP62">
            <v>-49730.535460231898</v>
          </cell>
          <cell r="BQ62">
            <v>-19091.68398287773</v>
          </cell>
          <cell r="BR62">
            <v>-17514.083982877732</v>
          </cell>
          <cell r="BT62">
            <v>-6904.2299828777323</v>
          </cell>
          <cell r="BU62">
            <v>23509.535288336669</v>
          </cell>
          <cell r="CB62">
            <v>7079.212987791434</v>
          </cell>
          <cell r="CC62">
            <v>1586.1192004027253</v>
          </cell>
          <cell r="CD62">
            <v>7575.2678118058102</v>
          </cell>
          <cell r="CE62">
            <v>10489.96443537602</v>
          </cell>
          <cell r="CF62">
            <v>16240.599999999969</v>
          </cell>
          <cell r="CG62">
            <v>26730.564435376014</v>
          </cell>
          <cell r="CH62">
            <v>22129.635499020325</v>
          </cell>
          <cell r="CI62">
            <v>24726.23878165942</v>
          </cell>
          <cell r="CJ62">
            <v>-43556.142340184873</v>
          </cell>
          <cell r="CK62">
            <v>-63390.877968949382</v>
          </cell>
        </row>
        <row r="63">
          <cell r="B63" t="str">
            <v xml:space="preserve">  Sale of government assets</v>
          </cell>
          <cell r="Q63">
            <v>0</v>
          </cell>
          <cell r="R63">
            <v>0</v>
          </cell>
          <cell r="S63">
            <v>0</v>
          </cell>
          <cell r="T63">
            <v>0</v>
          </cell>
          <cell r="X63">
            <v>0</v>
          </cell>
          <cell r="Y63">
            <v>0</v>
          </cell>
          <cell r="Z63">
            <v>0</v>
          </cell>
          <cell r="AA63" t="e">
            <v>#REF!</v>
          </cell>
          <cell r="AB63" t="e">
            <v>#REF!</v>
          </cell>
          <cell r="AC63">
            <v>0</v>
          </cell>
          <cell r="AD63">
            <v>0</v>
          </cell>
          <cell r="AF63">
            <v>0</v>
          </cell>
          <cell r="AG63">
            <v>0</v>
          </cell>
          <cell r="AH63">
            <v>0</v>
          </cell>
          <cell r="AI63">
            <v>0</v>
          </cell>
          <cell r="AJ63">
            <v>0</v>
          </cell>
          <cell r="AK63">
            <v>0</v>
          </cell>
          <cell r="AL63">
            <v>0</v>
          </cell>
          <cell r="AM63">
            <v>0</v>
          </cell>
          <cell r="AN63">
            <v>0</v>
          </cell>
          <cell r="AO63">
            <v>7500</v>
          </cell>
          <cell r="AP63">
            <v>15000</v>
          </cell>
          <cell r="AQ63">
            <v>15000</v>
          </cell>
          <cell r="CB63">
            <v>5100</v>
          </cell>
          <cell r="CC63">
            <v>5200</v>
          </cell>
          <cell r="CD63">
            <v>5940.5999999999685</v>
          </cell>
          <cell r="CE63">
            <v>4063</v>
          </cell>
          <cell r="CF63">
            <v>16240.599999999969</v>
          </cell>
          <cell r="CG63">
            <v>20303.599999999969</v>
          </cell>
          <cell r="CH63">
            <v>22063</v>
          </cell>
          <cell r="CI63">
            <v>24582</v>
          </cell>
          <cell r="CJ63">
            <v>19994</v>
          </cell>
          <cell r="CK63">
            <v>18400</v>
          </cell>
        </row>
        <row r="64">
          <cell r="B64" t="str">
            <v xml:space="preserve">  Foreign</v>
          </cell>
          <cell r="Q64">
            <v>496.65999999999985</v>
          </cell>
          <cell r="R64">
            <v>1663.6599999999999</v>
          </cell>
          <cell r="S64">
            <v>-175.92000000000007</v>
          </cell>
          <cell r="T64">
            <v>-175.92000000000007</v>
          </cell>
          <cell r="X64">
            <v>416.5</v>
          </cell>
          <cell r="Y64">
            <v>1903.3000000000002</v>
          </cell>
          <cell r="Z64">
            <v>2184.4160000000002</v>
          </cell>
          <cell r="AA64" t="e">
            <v>#REF!</v>
          </cell>
          <cell r="AB64" t="e">
            <v>#REF!</v>
          </cell>
          <cell r="AC64">
            <v>6013.8000000000029</v>
          </cell>
          <cell r="AD64">
            <v>16308.516000000007</v>
          </cell>
          <cell r="AF64">
            <v>4625.5309578947372</v>
          </cell>
          <cell r="AG64">
            <v>5481.5325203947377</v>
          </cell>
          <cell r="AH64">
            <v>9527.3743385765574</v>
          </cell>
          <cell r="AI64">
            <v>9527.3743385765592</v>
          </cell>
          <cell r="AJ64">
            <v>16157.374338576559</v>
          </cell>
          <cell r="AK64">
            <v>25337.374338576559</v>
          </cell>
          <cell r="AL64">
            <v>35765.374338576556</v>
          </cell>
          <cell r="AM64">
            <v>35765.374338576556</v>
          </cell>
          <cell r="AN64">
            <v>35765.374338576556</v>
          </cell>
          <cell r="AO64">
            <v>58865.374338576556</v>
          </cell>
          <cell r="AP64">
            <v>92265.374338576556</v>
          </cell>
          <cell r="AQ64">
            <v>92265.37433857657</v>
          </cell>
          <cell r="AR64">
            <v>5223.8999999999996</v>
          </cell>
          <cell r="AS64">
            <v>6190.2</v>
          </cell>
          <cell r="AT64">
            <v>12550</v>
          </cell>
          <cell r="AU64">
            <v>12550.000000000002</v>
          </cell>
          <cell r="AV64">
            <v>19727.800000000003</v>
          </cell>
          <cell r="AW64">
            <v>17344.800000000003</v>
          </cell>
          <cell r="AX64">
            <v>17086.700000000004</v>
          </cell>
          <cell r="AY64">
            <v>17086.700000000004</v>
          </cell>
          <cell r="AZ64">
            <v>17086.700000000004</v>
          </cell>
          <cell r="BA64">
            <v>21185.400000000005</v>
          </cell>
          <cell r="BB64">
            <v>21049.500000000004</v>
          </cell>
          <cell r="BC64">
            <v>22518.300000000003</v>
          </cell>
          <cell r="BF64">
            <v>10490.7</v>
          </cell>
          <cell r="BG64">
            <v>12255.6</v>
          </cell>
          <cell r="BH64">
            <v>22602.6</v>
          </cell>
          <cell r="BK64">
            <v>39348.751999999993</v>
          </cell>
          <cell r="BL64">
            <v>45120.9</v>
          </cell>
          <cell r="BM64">
            <v>78439.403999999995</v>
          </cell>
          <cell r="BN64">
            <v>90241.8</v>
          </cell>
          <cell r="BP64">
            <v>96175.2</v>
          </cell>
          <cell r="BQ64">
            <v>8073.4855779999998</v>
          </cell>
          <cell r="BR64">
            <v>5026.285578</v>
          </cell>
          <cell r="BT64">
            <v>7251.245578</v>
          </cell>
          <cell r="BU64">
            <v>17963.988006785603</v>
          </cell>
          <cell r="CB64">
            <v>8890</v>
          </cell>
          <cell r="CC64">
            <v>6510</v>
          </cell>
          <cell r="CD64">
            <v>7784</v>
          </cell>
          <cell r="CE64">
            <v>4690</v>
          </cell>
          <cell r="CF64">
            <v>23184</v>
          </cell>
          <cell r="CG64">
            <v>27874</v>
          </cell>
          <cell r="CH64">
            <v>15415.312000000004</v>
          </cell>
          <cell r="CI64">
            <v>717.9059999999954</v>
          </cell>
          <cell r="CJ64">
            <v>4724.4799999999959</v>
          </cell>
          <cell r="CK64">
            <v>9491.25</v>
          </cell>
        </row>
        <row r="65">
          <cell r="B65" t="str">
            <v>Program target: cumulative financing (since beginning of program)</v>
          </cell>
          <cell r="Q65">
            <v>-7605</v>
          </cell>
          <cell r="R65">
            <v>-7600</v>
          </cell>
          <cell r="S65">
            <v>-3500</v>
          </cell>
          <cell r="T65">
            <v>-3500</v>
          </cell>
          <cell r="X65">
            <v>-7605</v>
          </cell>
          <cell r="Y65">
            <v>-7600</v>
          </cell>
          <cell r="AB65">
            <v>-3500</v>
          </cell>
          <cell r="AC65">
            <v>-3500</v>
          </cell>
          <cell r="AD65">
            <v>-3500</v>
          </cell>
          <cell r="AF65">
            <v>-2700</v>
          </cell>
          <cell r="AH65">
            <v>1000</v>
          </cell>
          <cell r="AI65">
            <v>1000</v>
          </cell>
          <cell r="AJ65">
            <v>10000</v>
          </cell>
          <cell r="AK65">
            <v>20000</v>
          </cell>
          <cell r="AL65">
            <v>30000</v>
          </cell>
          <cell r="AM65">
            <v>30000</v>
          </cell>
          <cell r="AN65">
            <v>30000</v>
          </cell>
          <cell r="AO65">
            <v>51000</v>
          </cell>
          <cell r="AP65">
            <v>81300</v>
          </cell>
          <cell r="AQ65">
            <v>81300</v>
          </cell>
          <cell r="AR65">
            <v>-2700</v>
          </cell>
          <cell r="AT65">
            <v>1000</v>
          </cell>
          <cell r="AU65">
            <v>1000</v>
          </cell>
          <cell r="AV65">
            <v>10000</v>
          </cell>
          <cell r="AW65">
            <v>20000</v>
          </cell>
          <cell r="AX65">
            <v>30000</v>
          </cell>
          <cell r="AY65">
            <v>30000</v>
          </cell>
          <cell r="AZ65">
            <v>30000</v>
          </cell>
          <cell r="BA65">
            <v>51000</v>
          </cell>
          <cell r="BB65">
            <v>81300</v>
          </cell>
          <cell r="BC65">
            <v>81300</v>
          </cell>
          <cell r="BF65">
            <v>1000</v>
          </cell>
          <cell r="BG65">
            <v>1000</v>
          </cell>
          <cell r="BH65">
            <v>10000</v>
          </cell>
          <cell r="BK65">
            <v>51000</v>
          </cell>
          <cell r="BL65">
            <v>81300</v>
          </cell>
          <cell r="BM65">
            <v>81300</v>
          </cell>
          <cell r="BN65">
            <v>81300</v>
          </cell>
          <cell r="BP65">
            <v>81300</v>
          </cell>
          <cell r="BQ65">
            <v>-2700</v>
          </cell>
          <cell r="BR65">
            <v>0</v>
          </cell>
          <cell r="BT65">
            <v>1000</v>
          </cell>
          <cell r="BU65">
            <v>1000</v>
          </cell>
        </row>
        <row r="66">
          <cell r="B66" t="str">
            <v>Oil price (in US$ per bbl)</v>
          </cell>
          <cell r="D66">
            <v>16.010000000000002</v>
          </cell>
          <cell r="E66">
            <v>16.399999999999999</v>
          </cell>
          <cell r="F66">
            <v>17.399999999999999</v>
          </cell>
          <cell r="L66">
            <v>20.7</v>
          </cell>
          <cell r="N66">
            <v>16.5</v>
          </cell>
          <cell r="O66">
            <v>18.170000000000002</v>
          </cell>
          <cell r="P66">
            <v>18.170000000000002</v>
          </cell>
          <cell r="Q66">
            <v>18.170000000000002</v>
          </cell>
          <cell r="R66">
            <v>18.829999999999998</v>
          </cell>
          <cell r="S66">
            <v>18.829999999999998</v>
          </cell>
          <cell r="T66">
            <v>18.5</v>
          </cell>
          <cell r="X66">
            <v>18.313333333333333</v>
          </cell>
          <cell r="Y66">
            <v>18.823333333333334</v>
          </cell>
          <cell r="Z66">
            <v>16.451666666666668</v>
          </cell>
          <cell r="AA66">
            <v>16.451666666666668</v>
          </cell>
          <cell r="AB66">
            <v>14.08</v>
          </cell>
          <cell r="AC66">
            <v>0</v>
          </cell>
          <cell r="AD66">
            <v>18.600000000000001</v>
          </cell>
          <cell r="AF66">
            <v>13.2</v>
          </cell>
          <cell r="AG66">
            <v>12.92</v>
          </cell>
          <cell r="AH66">
            <v>12.714287525756856</v>
          </cell>
          <cell r="AI66">
            <v>12.944762508585617</v>
          </cell>
          <cell r="AJ66">
            <v>12.691751466159456</v>
          </cell>
          <cell r="AK66">
            <v>12.888754160722778</v>
          </cell>
          <cell r="AL66">
            <v>12.979243937232525</v>
          </cell>
          <cell r="AM66">
            <v>12.85324985470492</v>
          </cell>
          <cell r="AN66">
            <v>12.899006181645269</v>
          </cell>
          <cell r="AO66">
            <v>13.011808527500396</v>
          </cell>
          <cell r="AP66">
            <v>13.17209647593385</v>
          </cell>
          <cell r="AQ66">
            <v>12.995479341681195</v>
          </cell>
          <cell r="AR66">
            <v>13.2</v>
          </cell>
          <cell r="AS66">
            <v>12.92</v>
          </cell>
          <cell r="AT66">
            <v>12.09</v>
          </cell>
          <cell r="AU66">
            <v>12.736666666666665</v>
          </cell>
          <cell r="AV66">
            <v>12.51</v>
          </cell>
          <cell r="AW66">
            <v>12.07</v>
          </cell>
          <cell r="AX66">
            <v>12.09</v>
          </cell>
          <cell r="AY66">
            <v>12.223333333333334</v>
          </cell>
          <cell r="AZ66">
            <v>12.48</v>
          </cell>
          <cell r="BA66">
            <v>12.94</v>
          </cell>
          <cell r="BB66">
            <v>11.82</v>
          </cell>
          <cell r="BC66">
            <v>9.99</v>
          </cell>
          <cell r="BD66">
            <v>12.7</v>
          </cell>
          <cell r="BE66">
            <v>11.583333333333334</v>
          </cell>
          <cell r="BF66">
            <v>11.04</v>
          </cell>
          <cell r="BG66">
            <v>10.56</v>
          </cell>
          <cell r="BH66">
            <v>12.07</v>
          </cell>
          <cell r="BI66">
            <v>12.7</v>
          </cell>
          <cell r="BJ66">
            <v>11.223333333333334</v>
          </cell>
          <cell r="BK66">
            <v>12.747590000000001</v>
          </cell>
          <cell r="BL66">
            <v>11.403333333333334</v>
          </cell>
          <cell r="BM66">
            <v>12.613795</v>
          </cell>
          <cell r="BN66">
            <v>11.941666666666666</v>
          </cell>
          <cell r="BP66">
            <v>15.67</v>
          </cell>
          <cell r="BQ66">
            <v>15.700243473895581</v>
          </cell>
          <cell r="BR66">
            <v>19.86</v>
          </cell>
          <cell r="BT66">
            <v>21.45</v>
          </cell>
          <cell r="BU66">
            <v>20.76</v>
          </cell>
          <cell r="BV66">
            <v>13.5</v>
          </cell>
          <cell r="BW66">
            <v>12</v>
          </cell>
          <cell r="BX66">
            <v>12</v>
          </cell>
          <cell r="BY66">
            <v>19.435000000000002</v>
          </cell>
          <cell r="BZ66">
            <v>19.435000000000002</v>
          </cell>
          <cell r="CA66">
            <v>13.810196511551188</v>
          </cell>
          <cell r="CB66">
            <v>19.59</v>
          </cell>
          <cell r="CC66">
            <v>18.690000000000001</v>
          </cell>
          <cell r="CD66">
            <v>18.079999999999998</v>
          </cell>
          <cell r="CE66">
            <v>17.670000000000002</v>
          </cell>
          <cell r="CF66">
            <v>0</v>
          </cell>
          <cell r="CG66">
            <v>18.510000000000002</v>
          </cell>
          <cell r="CH66">
            <v>17.18</v>
          </cell>
          <cell r="CI66">
            <v>17.02</v>
          </cell>
          <cell r="CJ66">
            <v>16.483000619962805</v>
          </cell>
          <cell r="CK66">
            <v>16.772176069435833</v>
          </cell>
        </row>
        <row r="67">
          <cell r="B67" t="str">
            <v>Exchange rate (average, Rps per US$)</v>
          </cell>
          <cell r="D67">
            <v>2102.5500000000002</v>
          </cell>
          <cell r="E67">
            <v>2180.9</v>
          </cell>
          <cell r="F67">
            <v>2275.8000000000002</v>
          </cell>
          <cell r="L67">
            <v>2363.6</v>
          </cell>
          <cell r="N67">
            <v>2441.5500000000002</v>
          </cell>
          <cell r="O67">
            <v>2437.2333333333336</v>
          </cell>
          <cell r="P67">
            <v>2789.6666666666665</v>
          </cell>
          <cell r="Q67">
            <v>2614</v>
          </cell>
          <cell r="R67">
            <v>3266.6666666666665</v>
          </cell>
          <cell r="S67">
            <v>3233.3333333333335</v>
          </cell>
          <cell r="T67">
            <v>2931.7249999999999</v>
          </cell>
          <cell r="X67">
            <v>2686.5</v>
          </cell>
          <cell r="Y67">
            <v>4062</v>
          </cell>
          <cell r="Z67">
            <v>9139</v>
          </cell>
          <cell r="AA67">
            <v>8941</v>
          </cell>
          <cell r="AB67">
            <v>9230.9791068580544</v>
          </cell>
          <cell r="AC67">
            <v>5046.083333333333</v>
          </cell>
          <cell r="AD67">
            <v>4666.8999999999996</v>
          </cell>
          <cell r="AF67">
            <v>8089.4210526315792</v>
          </cell>
          <cell r="AG67">
            <v>10023.4375</v>
          </cell>
          <cell r="AH67">
            <v>13468.181818181818</v>
          </cell>
          <cell r="AI67">
            <v>10527.013456937799</v>
          </cell>
          <cell r="AJ67">
            <v>13000</v>
          </cell>
          <cell r="AK67">
            <v>12000</v>
          </cell>
          <cell r="AL67">
            <v>11000</v>
          </cell>
          <cell r="AM67">
            <v>12000</v>
          </cell>
          <cell r="AN67">
            <v>11263.506728468899</v>
          </cell>
          <cell r="AO67">
            <v>10000</v>
          </cell>
          <cell r="AP67">
            <v>10000</v>
          </cell>
          <cell r="AQ67">
            <v>10631.75336423445</v>
          </cell>
          <cell r="AR67">
            <v>7994.7</v>
          </cell>
          <cell r="AS67">
            <v>9554.1</v>
          </cell>
          <cell r="AT67">
            <v>13118.6</v>
          </cell>
          <cell r="AU67">
            <v>10222.466666666667</v>
          </cell>
          <cell r="AV67">
            <v>13876.1</v>
          </cell>
          <cell r="AW67">
            <v>12112.5</v>
          </cell>
          <cell r="AX67">
            <v>11001.2</v>
          </cell>
          <cell r="AY67">
            <v>12329.933333333334</v>
          </cell>
          <cell r="AZ67">
            <v>11276.2</v>
          </cell>
          <cell r="BA67">
            <v>8578.2000000000007</v>
          </cell>
          <cell r="BB67">
            <v>7712.4</v>
          </cell>
          <cell r="BC67">
            <v>7684.3</v>
          </cell>
          <cell r="BD67">
            <v>8032</v>
          </cell>
          <cell r="BE67">
            <v>7991.6333333333341</v>
          </cell>
          <cell r="BF67">
            <v>8575.7000000000007</v>
          </cell>
          <cell r="BG67">
            <v>8757.6</v>
          </cell>
          <cell r="BH67">
            <v>8910.2999999999993</v>
          </cell>
          <cell r="BI67">
            <v>8353</v>
          </cell>
          <cell r="BJ67">
            <v>8747.8666666666668</v>
          </cell>
          <cell r="BK67">
            <v>8192.5</v>
          </cell>
          <cell r="BL67">
            <v>8369.75</v>
          </cell>
          <cell r="BM67">
            <v>9734.35</v>
          </cell>
          <cell r="BN67">
            <v>9849.2000000000007</v>
          </cell>
          <cell r="BP67">
            <v>7921</v>
          </cell>
          <cell r="BQ67">
            <v>8002.9</v>
          </cell>
          <cell r="BR67">
            <v>7526</v>
          </cell>
          <cell r="BT67">
            <v>7174</v>
          </cell>
          <cell r="BU67">
            <v>7000</v>
          </cell>
          <cell r="BV67">
            <v>8000</v>
          </cell>
          <cell r="BW67">
            <v>8000</v>
          </cell>
          <cell r="BX67">
            <v>7425.7250000000004</v>
          </cell>
          <cell r="BY67">
            <v>7405</v>
          </cell>
          <cell r="BZ67">
            <v>7500</v>
          </cell>
          <cell r="CA67">
            <v>7351.5</v>
          </cell>
          <cell r="CB67">
            <v>7000</v>
          </cell>
          <cell r="CC67">
            <v>7000</v>
          </cell>
          <cell r="CD67">
            <v>7000</v>
          </cell>
          <cell r="CE67">
            <v>7000</v>
          </cell>
          <cell r="CF67">
            <v>7000</v>
          </cell>
          <cell r="CG67">
            <v>7000</v>
          </cell>
          <cell r="CH67">
            <v>7006.96</v>
          </cell>
          <cell r="CI67">
            <v>7179.06</v>
          </cell>
          <cell r="CJ67">
            <v>7382</v>
          </cell>
          <cell r="CK67">
            <v>7593</v>
          </cell>
        </row>
        <row r="68">
          <cell r="B68" t="str">
            <v>Military expenditure</v>
          </cell>
          <cell r="D68">
            <v>973</v>
          </cell>
          <cell r="E68">
            <v>1278</v>
          </cell>
          <cell r="F68">
            <v>1594</v>
          </cell>
          <cell r="L68">
            <v>1975</v>
          </cell>
          <cell r="N68">
            <v>1727.6</v>
          </cell>
          <cell r="O68">
            <v>250</v>
          </cell>
          <cell r="P68">
            <v>250</v>
          </cell>
          <cell r="Q68">
            <v>500</v>
          </cell>
          <cell r="R68">
            <v>842</v>
          </cell>
          <cell r="S68">
            <v>842</v>
          </cell>
          <cell r="T68">
            <v>2184</v>
          </cell>
          <cell r="V68">
            <v>0</v>
          </cell>
          <cell r="W68">
            <v>0</v>
          </cell>
          <cell r="X68">
            <v>458.197</v>
          </cell>
          <cell r="Y68">
            <v>438.68399999999997</v>
          </cell>
          <cell r="Z68">
            <v>227.74299999999999</v>
          </cell>
          <cell r="AA68">
            <v>246.46900000000005</v>
          </cell>
          <cell r="AB68">
            <v>937.54499999999996</v>
          </cell>
          <cell r="AC68">
            <v>2070.3999999999996</v>
          </cell>
          <cell r="AD68">
            <v>1834.4259999999999</v>
          </cell>
          <cell r="AF68">
            <v>0</v>
          </cell>
          <cell r="AG68">
            <v>0</v>
          </cell>
          <cell r="AH68">
            <v>444.96735944406709</v>
          </cell>
          <cell r="AI68">
            <v>444.96735944406709</v>
          </cell>
          <cell r="AJ68">
            <v>230.50862440630053</v>
          </cell>
          <cell r="AK68">
            <v>230.50862440630053</v>
          </cell>
          <cell r="AL68">
            <v>230.50862440630053</v>
          </cell>
          <cell r="AM68">
            <v>691.52587321890155</v>
          </cell>
          <cell r="AN68">
            <v>1136.4932326629687</v>
          </cell>
          <cell r="AO68">
            <v>924.35255701466167</v>
          </cell>
          <cell r="AP68">
            <v>1594.9920048337888</v>
          </cell>
          <cell r="AQ68">
            <v>3655.8377945114189</v>
          </cell>
          <cell r="AR68">
            <v>0</v>
          </cell>
          <cell r="AS68">
            <v>0</v>
          </cell>
          <cell r="AT68">
            <v>91.5</v>
          </cell>
          <cell r="AU68">
            <v>91.5</v>
          </cell>
          <cell r="AV68">
            <v>189.2</v>
          </cell>
          <cell r="AW68">
            <v>0</v>
          </cell>
          <cell r="AX68">
            <v>0</v>
          </cell>
          <cell r="AY68">
            <v>189.2</v>
          </cell>
          <cell r="AZ68">
            <v>280.7</v>
          </cell>
          <cell r="BK68">
            <v>1160.2</v>
          </cell>
          <cell r="BM68">
            <v>1440.9</v>
          </cell>
          <cell r="BY68">
            <v>-855.79323266296865</v>
          </cell>
          <cell r="CA68">
            <v>1964.5</v>
          </cell>
          <cell r="CG68">
            <v>2695.4285714285716</v>
          </cell>
          <cell r="CH68">
            <v>2692.7554744228914</v>
          </cell>
          <cell r="CI68">
            <v>2975.5988025170168</v>
          </cell>
        </row>
        <row r="69">
          <cell r="B69" t="str">
            <v>Bank restructuring costs in budget</v>
          </cell>
          <cell r="D69">
            <v>0</v>
          </cell>
          <cell r="E69">
            <v>0</v>
          </cell>
          <cell r="F69">
            <v>0</v>
          </cell>
          <cell r="L69">
            <v>0</v>
          </cell>
          <cell r="N69">
            <v>0</v>
          </cell>
          <cell r="O69">
            <v>0</v>
          </cell>
          <cell r="P69">
            <v>0</v>
          </cell>
          <cell r="Q69">
            <v>0</v>
          </cell>
          <cell r="R69">
            <v>0</v>
          </cell>
          <cell r="S69">
            <v>0</v>
          </cell>
          <cell r="T69">
            <v>0</v>
          </cell>
          <cell r="X69">
            <v>0</v>
          </cell>
          <cell r="Y69">
            <v>0</v>
          </cell>
          <cell r="Z69">
            <v>0</v>
          </cell>
          <cell r="AA69">
            <v>0</v>
          </cell>
          <cell r="AB69">
            <v>0</v>
          </cell>
          <cell r="AC69">
            <v>0</v>
          </cell>
          <cell r="AD69">
            <v>0</v>
          </cell>
          <cell r="AF69">
            <v>0</v>
          </cell>
          <cell r="AG69">
            <v>0</v>
          </cell>
          <cell r="AH69">
            <v>0</v>
          </cell>
          <cell r="AI69">
            <v>0</v>
          </cell>
          <cell r="AJ69">
            <v>0</v>
          </cell>
          <cell r="AK69">
            <v>1500</v>
          </cell>
          <cell r="AL69">
            <v>1500</v>
          </cell>
          <cell r="AM69">
            <v>3000</v>
          </cell>
          <cell r="AN69">
            <v>3000</v>
          </cell>
          <cell r="AO69">
            <v>6000</v>
          </cell>
          <cell r="AP69">
            <v>6000</v>
          </cell>
          <cell r="AQ69">
            <v>15000</v>
          </cell>
          <cell r="AR69">
            <v>0</v>
          </cell>
          <cell r="AS69">
            <v>0</v>
          </cell>
          <cell r="AT69">
            <v>0</v>
          </cell>
          <cell r="AU69">
            <v>0</v>
          </cell>
          <cell r="AV69">
            <v>0</v>
          </cell>
          <cell r="AW69">
            <v>0</v>
          </cell>
          <cell r="AX69">
            <v>0</v>
          </cell>
          <cell r="AY69">
            <v>0</v>
          </cell>
          <cell r="AZ69">
            <v>0</v>
          </cell>
          <cell r="BK69">
            <v>6000</v>
          </cell>
          <cell r="BM69">
            <v>6000</v>
          </cell>
          <cell r="BY69">
            <v>-3000</v>
          </cell>
          <cell r="CA69">
            <v>24585</v>
          </cell>
          <cell r="CG69">
            <v>53078</v>
          </cell>
          <cell r="CH69">
            <v>49769</v>
          </cell>
          <cell r="CI69">
            <v>49234</v>
          </cell>
        </row>
        <row r="70">
          <cell r="B70" t="str">
            <v>Overall balance before off-budget operations and statistical discrepancy.</v>
          </cell>
          <cell r="D70">
            <v>-2394.0899999999965</v>
          </cell>
          <cell r="E70">
            <v>2016.7400000000016</v>
          </cell>
          <cell r="F70">
            <v>4929.7200000000012</v>
          </cell>
          <cell r="L70">
            <v>6854.5</v>
          </cell>
          <cell r="N70">
            <v>-3530.2999999999811</v>
          </cell>
          <cell r="O70">
            <v>5252.8599999999988</v>
          </cell>
          <cell r="P70">
            <v>2603.1205000000009</v>
          </cell>
          <cell r="Q70">
            <v>7855.9804999999978</v>
          </cell>
          <cell r="R70">
            <v>-207.49820075317621</v>
          </cell>
          <cell r="S70">
            <v>-2672.8132852001054</v>
          </cell>
          <cell r="T70">
            <v>4975.6690140467254</v>
          </cell>
          <cell r="X70">
            <v>9958.6940000000013</v>
          </cell>
          <cell r="Y70">
            <v>2625.6879999999983</v>
          </cell>
          <cell r="Z70">
            <v>2523.6789999999987</v>
          </cell>
          <cell r="AA70">
            <v>1623.7220000000007</v>
          </cell>
          <cell r="AB70">
            <v>806.89900000000853</v>
          </cell>
          <cell r="AC70">
            <v>-7757.5000000000073</v>
          </cell>
          <cell r="AD70">
            <v>2891.2809999999881</v>
          </cell>
          <cell r="AF70">
            <v>2627.5389473684204</v>
          </cell>
          <cell r="AG70">
            <v>2372.5843750000004</v>
          </cell>
          <cell r="AH70">
            <v>-5829.0566721398955</v>
          </cell>
          <cell r="AI70">
            <v>-828.93334977146969</v>
          </cell>
          <cell r="AJ70">
            <v>-8705.1111650605399</v>
          </cell>
          <cell r="AK70">
            <v>-8463.1777734501175</v>
          </cell>
          <cell r="AL70">
            <v>-8659.2596385586912</v>
          </cell>
          <cell r="AM70">
            <v>-25827.548577069356</v>
          </cell>
          <cell r="AN70">
            <v>-26656.481926840832</v>
          </cell>
          <cell r="AO70">
            <v>-22677.004092676372</v>
          </cell>
          <cell r="AP70">
            <v>-31990.610162726724</v>
          </cell>
          <cell r="AQ70">
            <v>-81324.096182243913</v>
          </cell>
          <cell r="AR70">
            <v>2155.2069999999999</v>
          </cell>
          <cell r="AS70">
            <v>2156.2740000000013</v>
          </cell>
          <cell r="AT70">
            <v>431.06600000000071</v>
          </cell>
          <cell r="AU70">
            <v>4742.5469999999987</v>
          </cell>
          <cell r="AV70">
            <v>-2106.8480000000059</v>
          </cell>
          <cell r="AW70">
            <v>619.26199999999744</v>
          </cell>
          <cell r="AX70">
            <v>-1670.7019999999975</v>
          </cell>
          <cell r="AY70">
            <v>-3158.2880000000041</v>
          </cell>
          <cell r="AZ70">
            <v>1584.2589999999982</v>
          </cell>
          <cell r="BK70">
            <v>-36149.170725000018</v>
          </cell>
          <cell r="BM70">
            <v>-34564.911725000013</v>
          </cell>
          <cell r="BY70">
            <v>28240.74092684083</v>
          </cell>
          <cell r="CA70">
            <v>-41858.821340215407</v>
          </cell>
          <cell r="CG70">
            <v>-7470.264435375997</v>
          </cell>
          <cell r="CH70">
            <v>1698.1650000000081</v>
          </cell>
          <cell r="CI70">
            <v>11456.526583285362</v>
          </cell>
        </row>
        <row r="73">
          <cell r="B73" t="str">
            <v>Sources:  Ministry of Finance; Bank Indonesia; and IMF staff calculations.</v>
          </cell>
        </row>
        <row r="75">
          <cell r="B75" t="str">
            <v xml:space="preserve"> 1/  Includes the discrepancy between the financing measured below the line and the above-the-line balance.</v>
          </cell>
        </row>
        <row r="76">
          <cell r="B76" t="str">
            <v xml:space="preserve">      Until fiscal year 1997/98 it also includes the balance of the operations of the Investment and Reforestation Funds.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revenue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Act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Prel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Act</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Prj</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TB2</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30857.625</v>
          </cell>
          <cell r="BE13">
            <v>35644.5</v>
          </cell>
          <cell r="BF13">
            <v>9548.2000000000007</v>
          </cell>
          <cell r="BG13">
            <v>15235.999999999998</v>
          </cell>
          <cell r="BH13">
            <v>19646.999999999996</v>
          </cell>
          <cell r="BI13">
            <v>32927.999999999993</v>
          </cell>
          <cell r="BJ13">
            <v>44431.199999999997</v>
          </cell>
          <cell r="BK13">
            <v>68572.5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164544.31529999999</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63679.353053053317</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151045.21529999998</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A15">
            <v>24927.899999999998</v>
          </cell>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49167.015299999999</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Oil</v>
          </cell>
          <cell r="L16">
            <v>14782.7</v>
          </cell>
          <cell r="N16">
            <v>10688.2</v>
          </cell>
          <cell r="Q16">
            <v>6626.6840000000002</v>
          </cell>
          <cell r="X16">
            <v>6526.77</v>
          </cell>
          <cell r="Y16">
            <v>4517.1000000000004</v>
          </cell>
          <cell r="Z16">
            <v>2547.2599999999984</v>
          </cell>
          <cell r="AA16">
            <v>1356.2090000000007</v>
          </cell>
          <cell r="AB16">
            <v>11220.13</v>
          </cell>
          <cell r="AC16">
            <v>25522.400000000001</v>
          </cell>
          <cell r="AD16">
            <v>22264</v>
          </cell>
          <cell r="AF16">
            <v>1729.5</v>
          </cell>
          <cell r="AG16">
            <v>1117.2</v>
          </cell>
          <cell r="AH16">
            <v>5940.6139441518399</v>
          </cell>
          <cell r="AI16">
            <v>8787.3139441518397</v>
          </cell>
          <cell r="AJ16">
            <v>3316.9813887628402</v>
          </cell>
          <cell r="AK16">
            <v>3109.3550040286732</v>
          </cell>
          <cell r="AL16">
            <v>2870.2531576260835</v>
          </cell>
          <cell r="AM16">
            <v>9296.5895504175969</v>
          </cell>
          <cell r="AN16">
            <v>18083.903494569437</v>
          </cell>
          <cell r="AO16">
            <v>7523.0193229670176</v>
          </cell>
          <cell r="AP16">
            <v>7301.6471824635464</v>
          </cell>
          <cell r="AQ16">
            <v>32908.57</v>
          </cell>
          <cell r="AR16">
            <v>1729.5</v>
          </cell>
          <cell r="AS16">
            <v>1117.2</v>
          </cell>
          <cell r="AT16">
            <v>283.10000000000002</v>
          </cell>
          <cell r="AU16">
            <v>3129.7999999999997</v>
          </cell>
          <cell r="AV16">
            <v>4631.7</v>
          </cell>
          <cell r="AW16">
            <v>0</v>
          </cell>
          <cell r="AX16">
            <v>6688.8</v>
          </cell>
          <cell r="AY16">
            <v>11320.5</v>
          </cell>
          <cell r="AZ16">
            <v>14450.3</v>
          </cell>
          <cell r="BA16">
            <v>2605.5</v>
          </cell>
          <cell r="BB16">
            <v>1646.3</v>
          </cell>
          <cell r="BC16">
            <v>235.9</v>
          </cell>
          <cell r="BD16">
            <v>5198.2650000000003</v>
          </cell>
          <cell r="BE16">
            <v>4487.7</v>
          </cell>
          <cell r="BF16">
            <v>146.19999999999999</v>
          </cell>
          <cell r="BG16">
            <v>4940.7</v>
          </cell>
          <cell r="BH16">
            <v>1787</v>
          </cell>
          <cell r="BI16">
            <v>7064</v>
          </cell>
          <cell r="BJ16">
            <v>6873.9</v>
          </cell>
          <cell r="BK16">
            <v>11551.7</v>
          </cell>
          <cell r="BL16">
            <v>11361.599999999999</v>
          </cell>
          <cell r="BM16">
            <v>26002</v>
          </cell>
          <cell r="BN16">
            <v>25811.899999999998</v>
          </cell>
          <cell r="BP16">
            <v>1631.3</v>
          </cell>
          <cell r="BQ16">
            <v>7286.4493720110695</v>
          </cell>
          <cell r="BR16">
            <v>12652.3</v>
          </cell>
          <cell r="BS16">
            <v>14283.599999999999</v>
          </cell>
          <cell r="BT16">
            <v>8992.5260000000017</v>
          </cell>
          <cell r="BU16">
            <v>8635.8453000000009</v>
          </cell>
          <cell r="BV16">
            <v>26598.58</v>
          </cell>
          <cell r="BW16">
            <v>18745.7</v>
          </cell>
          <cell r="BX16">
            <v>15945.35</v>
          </cell>
          <cell r="BY16">
            <v>31911.971300000001</v>
          </cell>
          <cell r="BZ16">
            <v>12443.4</v>
          </cell>
          <cell r="CA16">
            <v>31911.971300000001</v>
          </cell>
          <cell r="CB16">
            <v>8948.4769230769234</v>
          </cell>
          <cell r="CC16">
            <v>8309.2999999999993</v>
          </cell>
          <cell r="CD16">
            <v>7670.1230769230751</v>
          </cell>
          <cell r="CE16">
            <v>7030.9461538461519</v>
          </cell>
          <cell r="CF16">
            <v>24927.899999999998</v>
          </cell>
          <cell r="CG16">
            <v>31958.846153846149</v>
          </cell>
          <cell r="CH16">
            <v>34273.172000000006</v>
          </cell>
          <cell r="CI16">
            <v>36244.415999999997</v>
          </cell>
          <cell r="CJ16">
            <v>34372.543561066348</v>
          </cell>
          <cell r="CK16">
            <v>35380.551342839426</v>
          </cell>
        </row>
        <row r="17">
          <cell r="B17" t="str">
            <v xml:space="preserve">    Gas</v>
          </cell>
          <cell r="L17">
            <v>5354.4</v>
          </cell>
          <cell r="N17">
            <v>4182.8999999999996</v>
          </cell>
          <cell r="Q17">
            <v>2593.3980000000001</v>
          </cell>
          <cell r="X17">
            <v>2723.48</v>
          </cell>
          <cell r="Y17">
            <v>1357.1</v>
          </cell>
          <cell r="Z17">
            <v>1715.1999999999998</v>
          </cell>
          <cell r="AA17">
            <v>1442.8500000000004</v>
          </cell>
          <cell r="AB17">
            <v>4214.42</v>
          </cell>
          <cell r="AC17">
            <v>9834.6</v>
          </cell>
          <cell r="AD17">
            <v>8295</v>
          </cell>
          <cell r="AF17">
            <v>1055.4000000000001</v>
          </cell>
          <cell r="AG17">
            <v>785.4</v>
          </cell>
          <cell r="AH17">
            <v>2638.8426711313832</v>
          </cell>
          <cell r="AI17">
            <v>4479.6426711313834</v>
          </cell>
          <cell r="AJ17">
            <v>1690.9480488448455</v>
          </cell>
          <cell r="AK17">
            <v>1585.1031890140528</v>
          </cell>
          <cell r="AL17">
            <v>1463.2126043941441</v>
          </cell>
          <cell r="AM17">
            <v>4739.2638422530426</v>
          </cell>
          <cell r="AN17">
            <v>9218.9065133844269</v>
          </cell>
          <cell r="AO17">
            <v>3835.1239740714382</v>
          </cell>
          <cell r="AP17">
            <v>3748.7395125441353</v>
          </cell>
          <cell r="AQ17">
            <v>16802.77</v>
          </cell>
          <cell r="AR17">
            <v>1055.4000000000001</v>
          </cell>
          <cell r="AS17">
            <v>785.4</v>
          </cell>
          <cell r="AT17">
            <v>1860.3</v>
          </cell>
          <cell r="AU17">
            <v>3701.1000000000004</v>
          </cell>
          <cell r="AV17">
            <v>0</v>
          </cell>
          <cell r="AW17">
            <v>427.8</v>
          </cell>
          <cell r="AX17">
            <v>3420.3</v>
          </cell>
          <cell r="AY17">
            <v>3848.1000000000004</v>
          </cell>
          <cell r="AZ17">
            <v>7549.2000000000007</v>
          </cell>
          <cell r="BA17">
            <v>144.4</v>
          </cell>
          <cell r="BB17">
            <v>1033.4000000000001</v>
          </cell>
          <cell r="BC17">
            <v>1595.7</v>
          </cell>
          <cell r="BD17">
            <v>2787.1200000000003</v>
          </cell>
          <cell r="BE17">
            <v>2773.5</v>
          </cell>
          <cell r="BF17">
            <v>0</v>
          </cell>
          <cell r="BG17">
            <v>2552.6999999999998</v>
          </cell>
          <cell r="BH17">
            <v>2535.6</v>
          </cell>
          <cell r="BI17">
            <v>3420.1</v>
          </cell>
          <cell r="BJ17">
            <v>5088.2999999999993</v>
          </cell>
          <cell r="BK17">
            <v>6193.6</v>
          </cell>
          <cell r="BL17">
            <v>7861.7999999999993</v>
          </cell>
          <cell r="BM17">
            <v>13742.800000000001</v>
          </cell>
          <cell r="BN17">
            <v>15411</v>
          </cell>
          <cell r="BP17">
            <v>2642.9</v>
          </cell>
          <cell r="BQ17">
            <v>3421.3490328666635</v>
          </cell>
          <cell r="BR17">
            <v>4764.1000000000004</v>
          </cell>
          <cell r="BS17">
            <v>7407</v>
          </cell>
          <cell r="BT17">
            <v>5249.215000000002</v>
          </cell>
          <cell r="BU17">
            <v>4598.8290000000015</v>
          </cell>
          <cell r="BV17">
            <v>13339.35</v>
          </cell>
          <cell r="BW17">
            <v>10753.7</v>
          </cell>
          <cell r="BX17">
            <v>9631.6</v>
          </cell>
          <cell r="BY17">
            <v>17255.044000000002</v>
          </cell>
          <cell r="BZ17">
            <v>8521.6</v>
          </cell>
          <cell r="CA17">
            <v>17255.044000000002</v>
          </cell>
          <cell r="CB17">
            <v>4498.2358974358986</v>
          </cell>
          <cell r="CC17">
            <v>4176.9333333333343</v>
          </cell>
          <cell r="CD17">
            <v>3855.6307692307696</v>
          </cell>
          <cell r="CE17">
            <v>3534.3282051282049</v>
          </cell>
          <cell r="CF17">
            <v>12530.800000000001</v>
          </cell>
          <cell r="CG17">
            <v>16065.128205128207</v>
          </cell>
          <cell r="CH17">
            <v>15468.8</v>
          </cell>
          <cell r="CI17">
            <v>16322.435999999998</v>
          </cell>
          <cell r="CJ17">
            <v>15726.742587724739</v>
          </cell>
          <cell r="CK17">
            <v>16047.524913825167</v>
          </cell>
        </row>
        <row r="18">
          <cell r="A18">
            <v>124211.63486988856</v>
          </cell>
          <cell r="B18" t="str">
            <v xml:space="preserve">  Non-oil/gas</v>
          </cell>
          <cell r="D18">
            <v>36665.4</v>
          </cell>
          <cell r="E18">
            <v>44442</v>
          </cell>
          <cell r="F18">
            <v>48686</v>
          </cell>
          <cell r="L18">
            <v>58084</v>
          </cell>
          <cell r="N18">
            <v>64714.600000000006</v>
          </cell>
          <cell r="O18">
            <v>13259.16</v>
          </cell>
          <cell r="P18">
            <v>16264.9565</v>
          </cell>
          <cell r="Q18">
            <v>29524.1165</v>
          </cell>
          <cell r="R18">
            <v>15899.715483601613</v>
          </cell>
          <cell r="S18">
            <v>18450.755862511385</v>
          </cell>
          <cell r="T18">
            <v>63874.587846112998</v>
          </cell>
          <cell r="X18">
            <v>29715.885000000002</v>
          </cell>
          <cell r="Y18">
            <v>18199.755999999998</v>
          </cell>
          <cell r="Z18">
            <v>6924.8370000000004</v>
          </cell>
          <cell r="AA18">
            <v>6036.6489999999976</v>
          </cell>
          <cell r="AB18">
            <v>23000.358999999997</v>
          </cell>
          <cell r="AC18">
            <v>64066.299999999996</v>
          </cell>
          <cell r="AD18">
            <v>70916</v>
          </cell>
          <cell r="AF18">
            <v>6401.5999999999995</v>
          </cell>
          <cell r="AG18">
            <v>6209.6</v>
          </cell>
          <cell r="AH18">
            <v>7407.8884980396069</v>
          </cell>
          <cell r="AI18">
            <v>20019.088498039608</v>
          </cell>
          <cell r="AJ18">
            <v>5504.5907334944986</v>
          </cell>
          <cell r="AK18">
            <v>5452.4848490199465</v>
          </cell>
          <cell r="AL18">
            <v>5400.3789645453935</v>
          </cell>
          <cell r="AM18">
            <v>16357.45454705984</v>
          </cell>
          <cell r="AN18">
            <v>36376.543045099446</v>
          </cell>
          <cell r="AO18">
            <v>17898.071750711504</v>
          </cell>
          <cell r="AP18">
            <v>18656.234274583807</v>
          </cell>
          <cell r="AQ18">
            <v>72930.849070394761</v>
          </cell>
          <cell r="AR18">
            <v>6401.5999999999995</v>
          </cell>
          <cell r="AS18">
            <v>6209.6</v>
          </cell>
          <cell r="AT18">
            <v>7697.3000000000011</v>
          </cell>
          <cell r="AU18">
            <v>20308.5</v>
          </cell>
          <cell r="AV18">
            <v>9491.6999999999989</v>
          </cell>
          <cell r="AW18">
            <v>9032.1999999999989</v>
          </cell>
          <cell r="AX18">
            <v>8728.6</v>
          </cell>
          <cell r="AY18">
            <v>27252.5</v>
          </cell>
          <cell r="AZ18">
            <v>47561</v>
          </cell>
          <cell r="BA18">
            <v>9012.4</v>
          </cell>
          <cell r="BB18">
            <v>8549</v>
          </cell>
          <cell r="BC18">
            <v>8578.1</v>
          </cell>
          <cell r="BD18">
            <v>20770.109999999997</v>
          </cell>
          <cell r="BE18">
            <v>26139.499999999996</v>
          </cell>
          <cell r="BF18">
            <v>8382.6</v>
          </cell>
          <cell r="BG18">
            <v>7228.7999999999993</v>
          </cell>
          <cell r="BH18">
            <v>12987.599999999999</v>
          </cell>
          <cell r="BI18">
            <v>20016.299999999996</v>
          </cell>
          <cell r="BJ18">
            <v>28599</v>
          </cell>
          <cell r="BK18">
            <v>46155.799999999988</v>
          </cell>
          <cell r="BL18">
            <v>54738.5</v>
          </cell>
          <cell r="BM18">
            <v>93716.799999999988</v>
          </cell>
          <cell r="BN18">
            <v>102299.5</v>
          </cell>
          <cell r="BP18">
            <v>27139.399999999998</v>
          </cell>
          <cell r="BQ18">
            <v>27139.399999999998</v>
          </cell>
          <cell r="BR18">
            <v>25248.7</v>
          </cell>
          <cell r="BS18">
            <v>52388.1</v>
          </cell>
          <cell r="BT18">
            <v>21860.400000000001</v>
          </cell>
          <cell r="BU18">
            <v>27629.699999999997</v>
          </cell>
          <cell r="BV18">
            <v>102878.83076109411</v>
          </cell>
          <cell r="BW18">
            <v>94957.360474593981</v>
          </cell>
          <cell r="BX18">
            <v>96557.360474593981</v>
          </cell>
          <cell r="BY18">
            <v>101878.19999999998</v>
          </cell>
          <cell r="BZ18">
            <v>102313.7</v>
          </cell>
          <cell r="CA18">
            <v>101878.2</v>
          </cell>
          <cell r="CB18">
            <v>25492.0855479452</v>
          </cell>
          <cell r="CC18">
            <v>31561.62972602739</v>
          </cell>
          <cell r="CD18">
            <v>31561.62972602739</v>
          </cell>
          <cell r="CE18">
            <v>32775.538561643829</v>
          </cell>
          <cell r="CF18">
            <v>88615.344999999972</v>
          </cell>
          <cell r="CG18">
            <v>121390.8835616438</v>
          </cell>
          <cell r="CH18">
            <v>133888.45726163668</v>
          </cell>
          <cell r="CI18">
            <v>156201.98668000003</v>
          </cell>
          <cell r="CJ18">
            <v>189256.7940172824</v>
          </cell>
          <cell r="CK18">
            <v>218358.97125798158</v>
          </cell>
        </row>
        <row r="19">
          <cell r="A19">
            <v>4275.3338537644531</v>
          </cell>
          <cell r="B19" t="str">
            <v xml:space="preserve">    Income tax</v>
          </cell>
          <cell r="D19">
            <v>14758.9</v>
          </cell>
          <cell r="E19">
            <v>18764</v>
          </cell>
          <cell r="F19">
            <v>21012</v>
          </cell>
          <cell r="L19">
            <v>26500</v>
          </cell>
          <cell r="N19">
            <v>29117.7</v>
          </cell>
          <cell r="O19">
            <v>6203</v>
          </cell>
          <cell r="P19">
            <v>7191.1420000000016</v>
          </cell>
          <cell r="Q19">
            <v>13394.142000000002</v>
          </cell>
          <cell r="R19">
            <v>6625</v>
          </cell>
          <cell r="S19">
            <v>8177.7967086129938</v>
          </cell>
          <cell r="T19">
            <v>28196.938708612994</v>
          </cell>
          <cell r="X19">
            <v>13391.861000000001</v>
          </cell>
          <cell r="Y19">
            <v>8083.1499999999978</v>
          </cell>
          <cell r="Z19">
            <v>3159.354000000003</v>
          </cell>
          <cell r="AA19">
            <v>2953.6119999999974</v>
          </cell>
          <cell r="AB19">
            <v>12888.688999999998</v>
          </cell>
          <cell r="AC19">
            <v>28458.2</v>
          </cell>
          <cell r="AD19">
            <v>34363.699999999997</v>
          </cell>
          <cell r="AF19">
            <v>3432.5</v>
          </cell>
          <cell r="AG19">
            <v>3421.2</v>
          </cell>
          <cell r="AH19">
            <v>3447.7190151880195</v>
          </cell>
          <cell r="AI19">
            <v>10301.419015188019</v>
          </cell>
          <cell r="AJ19">
            <v>1441.7346348409442</v>
          </cell>
          <cell r="AK19">
            <v>1441.7346348409442</v>
          </cell>
          <cell r="AL19">
            <v>1441.7346348409442</v>
          </cell>
          <cell r="AM19">
            <v>4325.2039045228321</v>
          </cell>
          <cell r="AN19">
            <v>14626.622919710851</v>
          </cell>
          <cell r="AO19">
            <v>4685.4576132936299</v>
          </cell>
          <cell r="AP19">
            <v>5990.628597468085</v>
          </cell>
          <cell r="AQ19">
            <v>25302.709130472569</v>
          </cell>
          <cell r="AR19">
            <v>3432.5</v>
          </cell>
          <cell r="AS19">
            <v>3421.2</v>
          </cell>
          <cell r="AT19">
            <v>4290.3</v>
          </cell>
          <cell r="AU19">
            <v>11144</v>
          </cell>
          <cell r="AV19">
            <v>5107.3999999999996</v>
          </cell>
          <cell r="AW19">
            <v>4534.6000000000004</v>
          </cell>
          <cell r="AX19">
            <v>4400.8</v>
          </cell>
          <cell r="AY19">
            <v>14042.8</v>
          </cell>
          <cell r="AZ19">
            <v>25186.799999999999</v>
          </cell>
          <cell r="BA19">
            <v>4554.2</v>
          </cell>
          <cell r="BB19">
            <v>4317.7</v>
          </cell>
          <cell r="BC19">
            <v>4410.2</v>
          </cell>
          <cell r="BD19">
            <v>9904.77</v>
          </cell>
          <cell r="BE19">
            <v>13282.099999999999</v>
          </cell>
          <cell r="BF19">
            <v>4455.8</v>
          </cell>
          <cell r="BG19">
            <v>3508.4</v>
          </cell>
          <cell r="BH19">
            <v>9464.7999999999993</v>
          </cell>
          <cell r="BI19">
            <v>8728.5</v>
          </cell>
          <cell r="BJ19">
            <v>17429</v>
          </cell>
          <cell r="BK19">
            <v>22010.6</v>
          </cell>
          <cell r="BL19">
            <v>30711.1</v>
          </cell>
          <cell r="BM19">
            <v>47197.399999999994</v>
          </cell>
          <cell r="BN19">
            <v>55897.899999999994</v>
          </cell>
          <cell r="BP19">
            <v>15375.7</v>
          </cell>
          <cell r="BQ19">
            <v>15375.7</v>
          </cell>
          <cell r="BR19">
            <v>13297.8</v>
          </cell>
          <cell r="BS19">
            <v>28673.5</v>
          </cell>
          <cell r="BT19">
            <v>9097.7000000000007</v>
          </cell>
          <cell r="BU19">
            <v>15697</v>
          </cell>
          <cell r="BV19">
            <v>45495.245576662935</v>
          </cell>
          <cell r="BW19">
            <v>40626</v>
          </cell>
          <cell r="BX19">
            <v>44626</v>
          </cell>
          <cell r="BY19">
            <v>53468.2</v>
          </cell>
          <cell r="BZ19">
            <v>48200</v>
          </cell>
          <cell r="CA19">
            <v>53468.2</v>
          </cell>
          <cell r="CB19">
            <v>12649.335616438355</v>
          </cell>
          <cell r="CC19">
            <v>15661.082191780821</v>
          </cell>
          <cell r="CD19">
            <v>15661.082191780821</v>
          </cell>
          <cell r="CE19">
            <v>16263.431506849314</v>
          </cell>
          <cell r="CF19">
            <v>43971.5</v>
          </cell>
          <cell r="CG19">
            <v>60234.931506849309</v>
          </cell>
          <cell r="CH19">
            <v>67315.903688687366</v>
          </cell>
          <cell r="CI19">
            <v>78444.128463287285</v>
          </cell>
          <cell r="CJ19">
            <v>93968.469049070351</v>
          </cell>
          <cell r="CK19">
            <v>108643.49447156966</v>
          </cell>
        </row>
        <row r="20">
          <cell r="B20" t="str">
            <v xml:space="preserve">      Individual</v>
          </cell>
          <cell r="D20">
            <v>4591</v>
          </cell>
          <cell r="E20">
            <v>4300</v>
          </cell>
          <cell r="F20">
            <v>5400</v>
          </cell>
          <cell r="L20">
            <v>6700</v>
          </cell>
          <cell r="T20">
            <v>7618.653206711122</v>
          </cell>
          <cell r="AB20" t="e">
            <v>#REF!</v>
          </cell>
          <cell r="AD20" t="e">
            <v>#REF!</v>
          </cell>
          <cell r="AF20">
            <v>691.32741910025356</v>
          </cell>
          <cell r="AG20">
            <v>691.32741910025356</v>
          </cell>
          <cell r="AH20">
            <v>691.32741910025356</v>
          </cell>
          <cell r="AI20">
            <v>2073.9822573007605</v>
          </cell>
          <cell r="AJ20">
            <v>811.94179594786647</v>
          </cell>
          <cell r="AK20">
            <v>811.94179594786647</v>
          </cell>
          <cell r="AL20">
            <v>811.94179594786647</v>
          </cell>
          <cell r="AM20">
            <v>2435.8253878435994</v>
          </cell>
          <cell r="AN20">
            <v>4509.8076451443594</v>
          </cell>
          <cell r="AO20">
            <v>2638.7094944104861</v>
          </cell>
          <cell r="AP20">
            <v>2768.9603519264988</v>
          </cell>
          <cell r="AQ20">
            <v>9917.4774914813461</v>
          </cell>
          <cell r="AR20">
            <v>1694.9</v>
          </cell>
          <cell r="AS20">
            <v>1507.7</v>
          </cell>
          <cell r="AT20">
            <v>1850.2</v>
          </cell>
          <cell r="AU20">
            <v>5052.8</v>
          </cell>
          <cell r="AV20">
            <v>2315.7457573582196</v>
          </cell>
          <cell r="AW20">
            <v>2056.0325628140704</v>
          </cell>
          <cell r="AX20">
            <v>1995.3663173007899</v>
          </cell>
          <cell r="AY20">
            <v>6367.1446374730804</v>
          </cell>
          <cell r="AZ20">
            <v>11419.94463747308</v>
          </cell>
          <cell r="BD20">
            <v>0</v>
          </cell>
          <cell r="BE20">
            <v>0</v>
          </cell>
          <cell r="BF20">
            <v>0</v>
          </cell>
          <cell r="BG20">
            <v>0</v>
          </cell>
          <cell r="BJ20">
            <v>0</v>
          </cell>
          <cell r="BK20">
            <v>0</v>
          </cell>
          <cell r="BL20">
            <v>0</v>
          </cell>
          <cell r="BM20">
            <v>11419.94463747308</v>
          </cell>
          <cell r="BN20">
            <v>11419.94463747308</v>
          </cell>
          <cell r="BQ20">
            <v>0</v>
          </cell>
          <cell r="BR20">
            <v>0</v>
          </cell>
          <cell r="BS20">
            <v>0</v>
          </cell>
          <cell r="BT20">
            <v>0</v>
          </cell>
          <cell r="BU20">
            <v>0</v>
          </cell>
          <cell r="BV20">
            <v>15872.240575017962</v>
          </cell>
          <cell r="BW20">
            <v>15923.490188000917</v>
          </cell>
          <cell r="BY20">
            <v>51.249612982954204</v>
          </cell>
          <cell r="BZ20">
            <v>0</v>
          </cell>
          <cell r="CA20">
            <v>51.249612982954204</v>
          </cell>
          <cell r="CB20">
            <v>11.589633479038731</v>
          </cell>
          <cell r="CC20">
            <v>14.349070021667002</v>
          </cell>
          <cell r="CD20">
            <v>14.349070021667002</v>
          </cell>
          <cell r="CE20">
            <v>14.900957330192657</v>
          </cell>
          <cell r="CF20">
            <v>40.287773522372738</v>
          </cell>
          <cell r="CG20">
            <v>55.188730852565392</v>
          </cell>
          <cell r="CH20">
            <v>58.657023522954631</v>
          </cell>
          <cell r="CI20">
            <v>64.818276524541645</v>
          </cell>
          <cell r="CJ20">
            <v>72.055504712940646</v>
          </cell>
          <cell r="CK20">
            <v>80.104220751539017</v>
          </cell>
        </row>
        <row r="21">
          <cell r="B21" t="str">
            <v xml:space="preserve">      Corporate</v>
          </cell>
          <cell r="D21">
            <v>7247</v>
          </cell>
          <cell r="E21">
            <v>7299</v>
          </cell>
          <cell r="F21">
            <v>8500</v>
          </cell>
          <cell r="L21">
            <v>10900</v>
          </cell>
          <cell r="T21">
            <v>11119</v>
          </cell>
          <cell r="AB21" t="e">
            <v>#REF!</v>
          </cell>
          <cell r="AD21" t="e">
            <v>#REF!</v>
          </cell>
          <cell r="AF21">
            <v>1326.0481260907559</v>
          </cell>
          <cell r="AG21">
            <v>1326.0481260907559</v>
          </cell>
          <cell r="AH21">
            <v>663.02406304537817</v>
          </cell>
          <cell r="AI21">
            <v>3315.1203152268899</v>
          </cell>
          <cell r="AJ21">
            <v>253.76543096455211</v>
          </cell>
          <cell r="AK21">
            <v>253.76543096455211</v>
          </cell>
          <cell r="AL21">
            <v>253.76543096455211</v>
          </cell>
          <cell r="AM21">
            <v>761.2962928936563</v>
          </cell>
          <cell r="AN21">
            <v>4076.4166081205462</v>
          </cell>
          <cell r="AO21">
            <v>824.70597693227649</v>
          </cell>
          <cell r="AP21">
            <v>1298.1221447223716</v>
          </cell>
          <cell r="AQ21">
            <v>6199.2447297751942</v>
          </cell>
          <cell r="AY21">
            <v>0</v>
          </cell>
          <cell r="AZ21">
            <v>0</v>
          </cell>
          <cell r="BD21">
            <v>0</v>
          </cell>
          <cell r="BE21">
            <v>0</v>
          </cell>
          <cell r="BF21">
            <v>0</v>
          </cell>
          <cell r="BG21">
            <v>0</v>
          </cell>
          <cell r="BJ21">
            <v>0</v>
          </cell>
          <cell r="BK21">
            <v>0</v>
          </cell>
          <cell r="BL21">
            <v>0</v>
          </cell>
          <cell r="BM21">
            <v>0</v>
          </cell>
          <cell r="BN21">
            <v>0</v>
          </cell>
          <cell r="BQ21">
            <v>0</v>
          </cell>
          <cell r="BR21">
            <v>0</v>
          </cell>
          <cell r="BS21">
            <v>0</v>
          </cell>
          <cell r="BT21">
            <v>0</v>
          </cell>
          <cell r="BU21">
            <v>0</v>
          </cell>
          <cell r="BV21">
            <v>9921.4647897029899</v>
          </cell>
          <cell r="BW21">
            <v>9953.5000419594726</v>
          </cell>
          <cell r="BY21">
            <v>32.035252256482636</v>
          </cell>
          <cell r="BZ21">
            <v>0</v>
          </cell>
          <cell r="CA21">
            <v>32.035252256482636</v>
          </cell>
          <cell r="CB21">
            <v>7.2444806985112296</v>
          </cell>
          <cell r="CC21">
            <v>8.9693570552996178</v>
          </cell>
          <cell r="CD21">
            <v>8.9693570552996178</v>
          </cell>
          <cell r="CE21">
            <v>9.314332326657297</v>
          </cell>
          <cell r="CF21">
            <v>25.183194809110464</v>
          </cell>
          <cell r="CG21">
            <v>34.497527135767761</v>
          </cell>
          <cell r="CH21">
            <v>36.665497275019028</v>
          </cell>
          <cell r="CI21">
            <v>40.51679063380984</v>
          </cell>
          <cell r="CJ21">
            <v>45.040657589257911</v>
          </cell>
          <cell r="CK21">
            <v>50.071771652949586</v>
          </cell>
        </row>
        <row r="22">
          <cell r="B22" t="str">
            <v xml:space="preserve">      Other (interest, royalties, remittances, etc.)</v>
          </cell>
          <cell r="D22">
            <v>2920.9</v>
          </cell>
          <cell r="E22">
            <v>7165</v>
          </cell>
          <cell r="F22">
            <v>7112</v>
          </cell>
          <cell r="L22">
            <v>8900</v>
          </cell>
          <cell r="T22">
            <v>9459.2855019018716</v>
          </cell>
          <cell r="AB22" t="e">
            <v>#REF!</v>
          </cell>
          <cell r="AD22" t="e">
            <v>#REF!</v>
          </cell>
          <cell r="AF22">
            <v>1415.1244548089905</v>
          </cell>
          <cell r="AG22">
            <v>1403.8244548089904</v>
          </cell>
          <cell r="AH22">
            <v>2093.367533042388</v>
          </cell>
          <cell r="AI22">
            <v>4912.3164426603689</v>
          </cell>
          <cell r="AJ22">
            <v>376.02740792852563</v>
          </cell>
          <cell r="AK22">
            <v>376.02740792852563</v>
          </cell>
          <cell r="AL22">
            <v>376.02740792852563</v>
          </cell>
          <cell r="AM22">
            <v>1128.0822237855768</v>
          </cell>
          <cell r="AN22">
            <v>6040.3986664459462</v>
          </cell>
          <cell r="AO22">
            <v>1222.0421419508677</v>
          </cell>
          <cell r="AP22">
            <v>1923.5461008192146</v>
          </cell>
          <cell r="AQ22">
            <v>9185.9869092160279</v>
          </cell>
          <cell r="AR22">
            <v>1737.6</v>
          </cell>
          <cell r="AS22">
            <v>1913.5</v>
          </cell>
          <cell r="AT22">
            <v>2440.1</v>
          </cell>
          <cell r="AU22">
            <v>6091.2</v>
          </cell>
          <cell r="AY22">
            <v>0</v>
          </cell>
          <cell r="AZ22">
            <v>6091.2</v>
          </cell>
          <cell r="BD22">
            <v>0</v>
          </cell>
          <cell r="BE22">
            <v>0</v>
          </cell>
          <cell r="BF22">
            <v>0</v>
          </cell>
          <cell r="BG22">
            <v>0</v>
          </cell>
          <cell r="BJ22">
            <v>0</v>
          </cell>
          <cell r="BK22">
            <v>0</v>
          </cell>
          <cell r="BL22">
            <v>0</v>
          </cell>
          <cell r="BM22">
            <v>6091.2</v>
          </cell>
          <cell r="BN22">
            <v>6091.2</v>
          </cell>
          <cell r="BQ22">
            <v>0</v>
          </cell>
          <cell r="BR22">
            <v>0</v>
          </cell>
          <cell r="BS22">
            <v>0</v>
          </cell>
          <cell r="BT22">
            <v>0</v>
          </cell>
          <cell r="BU22">
            <v>0</v>
          </cell>
          <cell r="BV22">
            <v>14701.54021194198</v>
          </cell>
          <cell r="BW22">
            <v>14749.009770039609</v>
          </cell>
          <cell r="BY22">
            <v>47.469558097629488</v>
          </cell>
          <cell r="BZ22">
            <v>0</v>
          </cell>
          <cell r="CA22">
            <v>47.469558097629488</v>
          </cell>
          <cell r="CB22">
            <v>10.734808474484366</v>
          </cell>
          <cell r="CC22">
            <v>13.290715254123503</v>
          </cell>
          <cell r="CD22">
            <v>13.290715254123503</v>
          </cell>
          <cell r="CE22">
            <v>13.80189661005133</v>
          </cell>
          <cell r="CF22">
            <v>37.31623898273137</v>
          </cell>
          <cell r="CG22">
            <v>51.1181355927827</v>
          </cell>
          <cell r="CH22">
            <v>54.330614884506986</v>
          </cell>
          <cell r="CI22">
            <v>60.037427878593512</v>
          </cell>
          <cell r="CJ22">
            <v>66.740854577040466</v>
          </cell>
          <cell r="CK22">
            <v>74.195915627601863</v>
          </cell>
        </row>
        <row r="23">
          <cell r="A23">
            <v>5401.4885379836724</v>
          </cell>
          <cell r="B23" t="str">
            <v xml:space="preserve">    VAT</v>
          </cell>
          <cell r="D23">
            <v>13943.5</v>
          </cell>
          <cell r="E23">
            <v>16545</v>
          </cell>
          <cell r="F23">
            <v>18519</v>
          </cell>
          <cell r="L23">
            <v>21550</v>
          </cell>
          <cell r="N23">
            <v>24601.4</v>
          </cell>
          <cell r="O23">
            <v>4794</v>
          </cell>
          <cell r="P23">
            <v>6276.6299999999992</v>
          </cell>
          <cell r="Q23">
            <v>11070.63</v>
          </cell>
          <cell r="R23">
            <v>6557.8994651915436</v>
          </cell>
          <cell r="S23">
            <v>6826.0064723084579</v>
          </cell>
          <cell r="T23">
            <v>24454.535937500001</v>
          </cell>
          <cell r="X23">
            <v>11173.749</v>
          </cell>
          <cell r="Y23">
            <v>6653.7010000000009</v>
          </cell>
          <cell r="Z23">
            <v>2823.9029999999984</v>
          </cell>
          <cell r="AA23">
            <v>2126.4680000000008</v>
          </cell>
          <cell r="AB23">
            <v>7367.0499999999993</v>
          </cell>
          <cell r="AC23">
            <v>24501</v>
          </cell>
          <cell r="AD23">
            <v>25194.5</v>
          </cell>
          <cell r="AF23">
            <v>2178.6999999999998</v>
          </cell>
          <cell r="AG23">
            <v>1861.4</v>
          </cell>
          <cell r="AH23">
            <v>2011.9561459335796</v>
          </cell>
          <cell r="AI23">
            <v>6052.0561459335795</v>
          </cell>
          <cell r="AJ23">
            <v>2369.3150310273063</v>
          </cell>
          <cell r="AK23">
            <v>2369.3150310273063</v>
          </cell>
          <cell r="AL23">
            <v>2369.3150310273063</v>
          </cell>
          <cell r="AM23">
            <v>7107.9450930819185</v>
          </cell>
          <cell r="AN23">
            <v>13160.001239015499</v>
          </cell>
          <cell r="AO23">
            <v>7699.9781250608939</v>
          </cell>
          <cell r="AP23">
            <v>8080.0611754187303</v>
          </cell>
          <cell r="AQ23">
            <v>28940.040539495123</v>
          </cell>
          <cell r="AR23">
            <v>2178.6999999999998</v>
          </cell>
          <cell r="AS23">
            <v>1861.4</v>
          </cell>
          <cell r="AT23">
            <v>2108.4</v>
          </cell>
          <cell r="AU23">
            <v>6148.5</v>
          </cell>
          <cell r="AV23">
            <v>2668.2</v>
          </cell>
          <cell r="AW23">
            <v>2872.2999999999993</v>
          </cell>
          <cell r="AX23">
            <v>2668.3</v>
          </cell>
          <cell r="AY23">
            <v>8208.7999999999993</v>
          </cell>
          <cell r="AZ23">
            <v>14357.3</v>
          </cell>
          <cell r="BA23">
            <v>2455.1</v>
          </cell>
          <cell r="BB23">
            <v>2367.1999999999998</v>
          </cell>
          <cell r="BC23">
            <v>2382.1999999999998</v>
          </cell>
          <cell r="BD23">
            <v>6312.8249999999998</v>
          </cell>
          <cell r="BE23">
            <v>7204.4999999999991</v>
          </cell>
          <cell r="BF23">
            <v>2400.4</v>
          </cell>
          <cell r="BG23">
            <v>2197.6999999999998</v>
          </cell>
          <cell r="BH23">
            <v>1568.9</v>
          </cell>
          <cell r="BI23">
            <v>6824</v>
          </cell>
          <cell r="BJ23">
            <v>6167</v>
          </cell>
          <cell r="BK23">
            <v>14028.5</v>
          </cell>
          <cell r="BL23">
            <v>13371.5</v>
          </cell>
          <cell r="BM23">
            <v>28385.8</v>
          </cell>
          <cell r="BN23">
            <v>27728.799999999999</v>
          </cell>
          <cell r="BP23">
            <v>7310.2</v>
          </cell>
          <cell r="BQ23">
            <v>7310.2</v>
          </cell>
          <cell r="BR23">
            <v>7509.2</v>
          </cell>
          <cell r="BS23">
            <v>14819.4</v>
          </cell>
          <cell r="BT23">
            <v>7952</v>
          </cell>
          <cell r="BU23">
            <v>7658.1999999999971</v>
          </cell>
          <cell r="BV23">
            <v>33594</v>
          </cell>
          <cell r="BW23">
            <v>35615.1</v>
          </cell>
          <cell r="BX23">
            <v>34615.1</v>
          </cell>
          <cell r="BY23">
            <v>30429.599999999999</v>
          </cell>
          <cell r="BZ23">
            <v>34597.4</v>
          </cell>
          <cell r="CA23">
            <v>30429.599999999999</v>
          </cell>
          <cell r="CB23">
            <v>7553.7863013698661</v>
          </cell>
          <cell r="CC23">
            <v>9352.3068493150731</v>
          </cell>
          <cell r="CD23">
            <v>9352.3068493150731</v>
          </cell>
          <cell r="CE23">
            <v>9712.0109589041149</v>
          </cell>
          <cell r="CF23">
            <v>26258.400000000009</v>
          </cell>
          <cell r="CG23">
            <v>35970.410958904125</v>
          </cell>
          <cell r="CH23">
            <v>42906.457635437357</v>
          </cell>
          <cell r="CI23">
            <v>50468.866833862601</v>
          </cell>
          <cell r="CJ23">
            <v>59896.418373325861</v>
          </cell>
          <cell r="CK23">
            <v>68965.050039657086</v>
          </cell>
        </row>
        <row r="24">
          <cell r="A24">
            <v>133888.45726163668</v>
          </cell>
          <cell r="B24" t="str">
            <v xml:space="preserve">    Excises</v>
          </cell>
          <cell r="D24">
            <v>2625.8</v>
          </cell>
          <cell r="E24">
            <v>3153</v>
          </cell>
          <cell r="F24">
            <v>3593</v>
          </cell>
          <cell r="L24">
            <v>4217</v>
          </cell>
          <cell r="N24">
            <v>4436.3</v>
          </cell>
          <cell r="O24">
            <v>1103.76</v>
          </cell>
          <cell r="P24">
            <v>1158.7529999999999</v>
          </cell>
          <cell r="Q24">
            <v>2262.5129999999999</v>
          </cell>
          <cell r="R24">
            <v>1205.9184904267497</v>
          </cell>
          <cell r="S24">
            <v>1562.5685095732506</v>
          </cell>
          <cell r="T24">
            <v>5031</v>
          </cell>
          <cell r="X24">
            <v>2334.6060000000002</v>
          </cell>
          <cell r="Y24">
            <v>1352.9839999999999</v>
          </cell>
          <cell r="Z24">
            <v>397.44999999999982</v>
          </cell>
          <cell r="AA24">
            <v>481.28499999999985</v>
          </cell>
          <cell r="AB24">
            <v>1413.9099999999999</v>
          </cell>
          <cell r="AC24">
            <v>4807.2</v>
          </cell>
          <cell r="AD24">
            <v>5101.5</v>
          </cell>
          <cell r="AF24">
            <v>429.2</v>
          </cell>
          <cell r="AG24">
            <v>513.20000000000005</v>
          </cell>
          <cell r="AH24">
            <v>969.48925301252598</v>
          </cell>
          <cell r="AI24">
            <v>1911.8892530125261</v>
          </cell>
          <cell r="AJ24">
            <v>649.40275289951921</v>
          </cell>
          <cell r="AK24">
            <v>649.40275289951921</v>
          </cell>
          <cell r="AL24">
            <v>649.40275289951921</v>
          </cell>
          <cell r="AM24">
            <v>1948.2082586985575</v>
          </cell>
          <cell r="AN24">
            <v>3860.0975117110838</v>
          </cell>
          <cell r="AO24">
            <v>1947.2174394501392</v>
          </cell>
          <cell r="AP24">
            <v>1948.5619752233449</v>
          </cell>
          <cell r="AQ24">
            <v>7755.8769263845679</v>
          </cell>
          <cell r="AR24">
            <v>429.2</v>
          </cell>
          <cell r="AS24">
            <v>513.20000000000005</v>
          </cell>
          <cell r="AT24">
            <v>518.79999999999995</v>
          </cell>
          <cell r="AU24">
            <v>1461.2</v>
          </cell>
          <cell r="AV24">
            <v>588.29999999999995</v>
          </cell>
          <cell r="AW24">
            <v>571</v>
          </cell>
          <cell r="AX24">
            <v>677</v>
          </cell>
          <cell r="AY24">
            <v>1836.3</v>
          </cell>
          <cell r="AZ24">
            <v>3297.5</v>
          </cell>
          <cell r="BA24">
            <v>745.1</v>
          </cell>
          <cell r="BB24">
            <v>834.1</v>
          </cell>
          <cell r="BC24">
            <v>787.6</v>
          </cell>
          <cell r="BD24">
            <v>2104.38</v>
          </cell>
          <cell r="BE24">
            <v>2366.8000000000002</v>
          </cell>
          <cell r="BF24">
            <v>671.2</v>
          </cell>
          <cell r="BG24">
            <v>740.4</v>
          </cell>
          <cell r="BH24">
            <v>654.4</v>
          </cell>
          <cell r="BI24">
            <v>2309.6</v>
          </cell>
          <cell r="BJ24">
            <v>2066</v>
          </cell>
          <cell r="BK24">
            <v>4676.3999999999996</v>
          </cell>
          <cell r="BL24">
            <v>4432.8</v>
          </cell>
          <cell r="BM24">
            <v>7973.9</v>
          </cell>
          <cell r="BN24">
            <v>7730.3</v>
          </cell>
          <cell r="BP24">
            <v>2505.1</v>
          </cell>
          <cell r="BQ24">
            <v>2505.1</v>
          </cell>
          <cell r="BR24">
            <v>2479.6</v>
          </cell>
          <cell r="BS24">
            <v>4984.7</v>
          </cell>
          <cell r="BT24">
            <v>2619.6</v>
          </cell>
          <cell r="BU24">
            <v>2556.599999999999</v>
          </cell>
          <cell r="BV24">
            <v>9777</v>
          </cell>
          <cell r="BW24">
            <v>9360</v>
          </cell>
          <cell r="BX24">
            <v>8960</v>
          </cell>
          <cell r="BY24">
            <v>10160.9</v>
          </cell>
          <cell r="BZ24">
            <v>10160</v>
          </cell>
          <cell r="CA24">
            <v>10160.9</v>
          </cell>
          <cell r="CB24">
            <v>2667.2362499999999</v>
          </cell>
          <cell r="CC24">
            <v>3302.2925</v>
          </cell>
          <cell r="CD24">
            <v>3302.2925</v>
          </cell>
          <cell r="CE24">
            <v>3429.30375</v>
          </cell>
          <cell r="CF24">
            <v>9271.8212499999991</v>
          </cell>
          <cell r="CG24">
            <v>12701.125</v>
          </cell>
          <cell r="CH24">
            <v>13373.942415711852</v>
          </cell>
          <cell r="CI24">
            <v>15421.276086294078</v>
          </cell>
          <cell r="CJ24">
            <v>20000.312769458909</v>
          </cell>
          <cell r="CK24">
            <v>23028.464946892225</v>
          </cell>
        </row>
        <row r="25">
          <cell r="A25">
            <v>2847</v>
          </cell>
          <cell r="B25" t="str">
            <v xml:space="preserve">    Land and buildings tax</v>
          </cell>
          <cell r="D25">
            <v>1484.5</v>
          </cell>
          <cell r="E25">
            <v>1647</v>
          </cell>
          <cell r="F25">
            <v>1894</v>
          </cell>
          <cell r="L25">
            <v>2400</v>
          </cell>
          <cell r="N25">
            <v>2505</v>
          </cell>
          <cell r="O25">
            <v>368</v>
          </cell>
          <cell r="P25">
            <v>634</v>
          </cell>
          <cell r="Q25">
            <v>1002</v>
          </cell>
          <cell r="R25">
            <v>432.55120703393493</v>
          </cell>
          <cell r="S25">
            <v>1252.948792966065</v>
          </cell>
          <cell r="T25">
            <v>2687.5</v>
          </cell>
          <cell r="X25">
            <v>1001.862</v>
          </cell>
          <cell r="Y25">
            <v>1164.194</v>
          </cell>
          <cell r="Z25">
            <v>167.25900000000001</v>
          </cell>
          <cell r="AA25">
            <v>182.57099999999991</v>
          </cell>
          <cell r="AB25">
            <v>477.74400000000014</v>
          </cell>
          <cell r="AC25">
            <v>2655</v>
          </cell>
          <cell r="AD25">
            <v>2643.8</v>
          </cell>
          <cell r="AF25">
            <v>156.19999999999999</v>
          </cell>
          <cell r="AG25">
            <v>121.3</v>
          </cell>
          <cell r="AH25">
            <v>253.97569041336851</v>
          </cell>
          <cell r="AI25">
            <v>531.47569041336851</v>
          </cell>
          <cell r="AJ25">
            <v>304.61856347112285</v>
          </cell>
          <cell r="AK25">
            <v>304.61856347112285</v>
          </cell>
          <cell r="AL25">
            <v>304.61856347112285</v>
          </cell>
          <cell r="AM25">
            <v>913.85569041336862</v>
          </cell>
          <cell r="AN25">
            <v>1445.3313808267371</v>
          </cell>
          <cell r="AO25">
            <v>1674.804221635884</v>
          </cell>
          <cell r="AP25">
            <v>703.66439753737916</v>
          </cell>
          <cell r="AQ25">
            <v>3823.8</v>
          </cell>
          <cell r="AR25">
            <v>156.19999999999999</v>
          </cell>
          <cell r="AS25">
            <v>121.3</v>
          </cell>
          <cell r="AT25">
            <v>167.6</v>
          </cell>
          <cell r="AU25">
            <v>445.1</v>
          </cell>
          <cell r="AV25">
            <v>113.3</v>
          </cell>
          <cell r="AW25">
            <v>164.20000000000005</v>
          </cell>
          <cell r="AX25">
            <v>242.8</v>
          </cell>
          <cell r="AY25">
            <v>520.30000000000007</v>
          </cell>
          <cell r="AZ25">
            <v>965.40000000000009</v>
          </cell>
          <cell r="BA25">
            <v>533.79999999999995</v>
          </cell>
          <cell r="BB25">
            <v>282.39999999999998</v>
          </cell>
          <cell r="BC25">
            <v>380.2</v>
          </cell>
          <cell r="BD25">
            <v>869.04</v>
          </cell>
          <cell r="BE25">
            <v>1196.3999999999999</v>
          </cell>
          <cell r="BF25">
            <v>437.6</v>
          </cell>
          <cell r="BG25">
            <v>287.5</v>
          </cell>
          <cell r="BH25">
            <v>672.1</v>
          </cell>
          <cell r="BI25">
            <v>734.8</v>
          </cell>
          <cell r="BJ25">
            <v>1397.2</v>
          </cell>
          <cell r="BK25">
            <v>1931.1999999999998</v>
          </cell>
          <cell r="BL25">
            <v>2593.6</v>
          </cell>
          <cell r="BM25">
            <v>2896.6</v>
          </cell>
          <cell r="BN25">
            <v>3559</v>
          </cell>
          <cell r="BP25">
            <v>617.1</v>
          </cell>
          <cell r="BQ25">
            <v>617.1</v>
          </cell>
          <cell r="BR25">
            <v>868.5</v>
          </cell>
          <cell r="BS25">
            <v>1485.6</v>
          </cell>
          <cell r="BT25">
            <v>1029.7</v>
          </cell>
          <cell r="BU25">
            <v>732.89999999999986</v>
          </cell>
          <cell r="BV25">
            <v>4247</v>
          </cell>
          <cell r="BW25">
            <v>3247</v>
          </cell>
          <cell r="BX25">
            <v>3247</v>
          </cell>
          <cell r="BY25">
            <v>3248.2</v>
          </cell>
          <cell r="BZ25">
            <v>3247</v>
          </cell>
          <cell r="CA25">
            <v>3248.2</v>
          </cell>
          <cell r="CB25">
            <v>819</v>
          </cell>
          <cell r="CC25">
            <v>1014</v>
          </cell>
          <cell r="CD25">
            <v>1014</v>
          </cell>
          <cell r="CE25">
            <v>1053</v>
          </cell>
          <cell r="CF25">
            <v>2847</v>
          </cell>
          <cell r="CG25">
            <v>3900</v>
          </cell>
          <cell r="CH25">
            <v>4275.3338537644531</v>
          </cell>
          <cell r="CI25">
            <v>4929.8181247232451</v>
          </cell>
          <cell r="CJ25">
            <v>6393.6281173672032</v>
          </cell>
          <cell r="CK25">
            <v>7361.6569241401166</v>
          </cell>
        </row>
        <row r="26">
          <cell r="A26">
            <v>386.1</v>
          </cell>
          <cell r="B26" t="str">
            <v xml:space="preserve">    Other domestic taxes</v>
          </cell>
          <cell r="D26">
            <v>283.39999999999998</v>
          </cell>
          <cell r="E26">
            <v>302</v>
          </cell>
          <cell r="F26">
            <v>453</v>
          </cell>
          <cell r="L26">
            <v>535</v>
          </cell>
          <cell r="N26">
            <v>632.5</v>
          </cell>
          <cell r="O26">
            <v>101</v>
          </cell>
          <cell r="P26">
            <v>145.67500000000001</v>
          </cell>
          <cell r="Q26">
            <v>246.67500000000001</v>
          </cell>
          <cell r="R26">
            <v>185.38424516919966</v>
          </cell>
          <cell r="S26">
            <v>31.940754830800302</v>
          </cell>
          <cell r="T26">
            <v>464</v>
          </cell>
          <cell r="X26">
            <v>248.40700000000001</v>
          </cell>
          <cell r="Y26">
            <v>134.08399999999997</v>
          </cell>
          <cell r="Z26">
            <v>36.119000000000028</v>
          </cell>
          <cell r="AA26">
            <v>30.348000000000013</v>
          </cell>
          <cell r="AB26">
            <v>104.40899999999999</v>
          </cell>
          <cell r="AC26">
            <v>530</v>
          </cell>
          <cell r="AD26">
            <v>486.9</v>
          </cell>
          <cell r="AF26">
            <v>33.299999999999997</v>
          </cell>
          <cell r="AG26">
            <v>28.3</v>
          </cell>
          <cell r="AH26">
            <v>65.833000000000013</v>
          </cell>
          <cell r="AI26">
            <v>127.43300000000001</v>
          </cell>
          <cell r="AJ26">
            <v>62.143253086419755</v>
          </cell>
          <cell r="AK26">
            <v>62.143253086419755</v>
          </cell>
          <cell r="AL26">
            <v>62.143253086419755</v>
          </cell>
          <cell r="AM26">
            <v>186.42975925925927</v>
          </cell>
          <cell r="AN26">
            <v>313.86275925925929</v>
          </cell>
          <cell r="AO26">
            <v>169.66225925925926</v>
          </cell>
          <cell r="AP26">
            <v>187.1749814814815</v>
          </cell>
          <cell r="AQ26">
            <v>670.7</v>
          </cell>
          <cell r="AR26">
            <v>33.299999999999997</v>
          </cell>
          <cell r="AS26">
            <v>28.3</v>
          </cell>
          <cell r="AT26">
            <v>35.200000000000003</v>
          </cell>
          <cell r="AU26">
            <v>96.8</v>
          </cell>
          <cell r="AV26">
            <v>39.200000000000003</v>
          </cell>
          <cell r="AW26">
            <v>31.899999999999991</v>
          </cell>
          <cell r="AX26">
            <v>43.6</v>
          </cell>
          <cell r="AY26">
            <v>114.69999999999999</v>
          </cell>
          <cell r="AZ26">
            <v>211.5</v>
          </cell>
          <cell r="BA26">
            <v>34.200000000000003</v>
          </cell>
          <cell r="BB26">
            <v>67.900000000000006</v>
          </cell>
          <cell r="BC26">
            <v>4.5</v>
          </cell>
          <cell r="BD26">
            <v>112.90500000000002</v>
          </cell>
          <cell r="BE26">
            <v>106.60000000000001</v>
          </cell>
          <cell r="BF26">
            <v>28.9</v>
          </cell>
          <cell r="BG26">
            <v>33.9</v>
          </cell>
          <cell r="BH26">
            <v>46</v>
          </cell>
          <cell r="BI26">
            <v>144.30000000000001</v>
          </cell>
          <cell r="BJ26">
            <v>108.8</v>
          </cell>
          <cell r="BK26">
            <v>250.90000000000003</v>
          </cell>
          <cell r="BL26">
            <v>215.4</v>
          </cell>
          <cell r="BM26">
            <v>462.40000000000003</v>
          </cell>
          <cell r="BN26">
            <v>426.9</v>
          </cell>
          <cell r="BP26">
            <v>113.6</v>
          </cell>
          <cell r="BQ26">
            <v>113.6</v>
          </cell>
          <cell r="BR26">
            <v>150.69999999999999</v>
          </cell>
          <cell r="BS26">
            <v>264.29999999999995</v>
          </cell>
          <cell r="BT26">
            <v>120.4</v>
          </cell>
          <cell r="BU26">
            <v>82.799999999999983</v>
          </cell>
          <cell r="BV26">
            <v>564.5</v>
          </cell>
          <cell r="BW26">
            <v>564.5</v>
          </cell>
          <cell r="BX26">
            <v>564.5</v>
          </cell>
          <cell r="BY26">
            <v>467.5</v>
          </cell>
          <cell r="BZ26">
            <v>564.5</v>
          </cell>
          <cell r="CA26">
            <v>467.5</v>
          </cell>
          <cell r="CB26">
            <v>113.39999999999999</v>
          </cell>
          <cell r="CC26">
            <v>140.4</v>
          </cell>
          <cell r="CD26">
            <v>140.4</v>
          </cell>
          <cell r="CE26">
            <v>145.80000000000001</v>
          </cell>
          <cell r="CF26">
            <v>394.20000000000005</v>
          </cell>
          <cell r="CG26">
            <v>540</v>
          </cell>
          <cell r="CH26">
            <v>615.33113005199255</v>
          </cell>
          <cell r="CI26">
            <v>709.52834594794558</v>
          </cell>
          <cell r="CJ26">
            <v>920.20846772648474</v>
          </cell>
          <cell r="CK26">
            <v>1059.5328526677868</v>
          </cell>
        </row>
        <row r="27">
          <cell r="B27" t="str">
            <v xml:space="preserve">    International trade taxes</v>
          </cell>
          <cell r="D27">
            <v>3569.3</v>
          </cell>
          <cell r="E27">
            <v>4031</v>
          </cell>
          <cell r="F27">
            <v>3215</v>
          </cell>
          <cell r="L27">
            <v>2882</v>
          </cell>
          <cell r="N27">
            <v>3421.7</v>
          </cell>
          <cell r="O27">
            <v>689.4</v>
          </cell>
          <cell r="P27">
            <v>858.75650000000007</v>
          </cell>
          <cell r="Q27">
            <v>1548.1565000000001</v>
          </cell>
          <cell r="R27">
            <v>892.96207578018414</v>
          </cell>
          <cell r="S27">
            <v>599.49462421981616</v>
          </cell>
          <cell r="T27">
            <v>3040.6132000000002</v>
          </cell>
          <cell r="X27">
            <v>1565.4</v>
          </cell>
          <cell r="Y27">
            <v>811.64300000000014</v>
          </cell>
          <cell r="Z27">
            <v>340.75199999999967</v>
          </cell>
          <cell r="AA27">
            <v>262.3649999999999</v>
          </cell>
          <cell r="AB27">
            <v>748.55699999999968</v>
          </cell>
          <cell r="AC27">
            <v>3114.9</v>
          </cell>
          <cell r="AD27">
            <v>3125.6</v>
          </cell>
          <cell r="AF27">
            <v>171.7</v>
          </cell>
          <cell r="AG27">
            <v>264.2</v>
          </cell>
          <cell r="AH27">
            <v>658.91539349211416</v>
          </cell>
          <cell r="AI27">
            <v>1094.8153934921143</v>
          </cell>
          <cell r="AJ27">
            <v>677.37649816918702</v>
          </cell>
          <cell r="AK27">
            <v>625.27061369463422</v>
          </cell>
          <cell r="AL27">
            <v>573.16472922008131</v>
          </cell>
          <cell r="AM27">
            <v>1875.8118410839027</v>
          </cell>
          <cell r="AN27">
            <v>2970.6272345760171</v>
          </cell>
          <cell r="AO27">
            <v>1720.9520920116965</v>
          </cell>
          <cell r="AP27">
            <v>1746.1431474547815</v>
          </cell>
          <cell r="AQ27">
            <v>6437.7224740424954</v>
          </cell>
          <cell r="AR27">
            <v>171.7</v>
          </cell>
          <cell r="AS27">
            <v>264.2</v>
          </cell>
          <cell r="AT27">
            <v>577</v>
          </cell>
          <cell r="AU27">
            <v>1012.8999999999999</v>
          </cell>
          <cell r="AV27">
            <v>975.3</v>
          </cell>
          <cell r="AW27">
            <v>858.20000000000027</v>
          </cell>
          <cell r="AX27">
            <v>696.1</v>
          </cell>
          <cell r="AY27">
            <v>2529.6000000000004</v>
          </cell>
          <cell r="AZ27">
            <v>3542.5</v>
          </cell>
          <cell r="BA27">
            <v>690</v>
          </cell>
          <cell r="BB27">
            <v>679.7</v>
          </cell>
          <cell r="BC27">
            <v>613.4</v>
          </cell>
          <cell r="BD27">
            <v>1466.19</v>
          </cell>
          <cell r="BE27">
            <v>1983.1000000000001</v>
          </cell>
          <cell r="BF27">
            <v>388.7</v>
          </cell>
          <cell r="BG27">
            <v>460.9</v>
          </cell>
          <cell r="BH27">
            <v>581.40000000000009</v>
          </cell>
          <cell r="BI27">
            <v>1275.0999999999999</v>
          </cell>
          <cell r="BJ27">
            <v>1431</v>
          </cell>
          <cell r="BK27">
            <v>3258.2</v>
          </cell>
          <cell r="BL27">
            <v>1819.7</v>
          </cell>
          <cell r="BM27">
            <v>6800.7</v>
          </cell>
          <cell r="BN27">
            <v>5362.2</v>
          </cell>
          <cell r="BP27">
            <v>1217.7</v>
          </cell>
          <cell r="BQ27">
            <v>1217.7</v>
          </cell>
          <cell r="BR27">
            <v>942.9</v>
          </cell>
          <cell r="BS27">
            <v>2160.6</v>
          </cell>
          <cell r="BT27">
            <v>1041</v>
          </cell>
          <cell r="BU27">
            <v>902.19999999999982</v>
          </cell>
          <cell r="BV27">
            <v>9201.0851844311692</v>
          </cell>
          <cell r="BW27">
            <v>5544.7604745939789</v>
          </cell>
          <cell r="BX27">
            <v>4544.7604745939789</v>
          </cell>
          <cell r="BY27">
            <v>4103.7999999999993</v>
          </cell>
          <cell r="BZ27">
            <v>5544.8</v>
          </cell>
          <cell r="CA27">
            <v>4103.8</v>
          </cell>
          <cell r="CB27">
            <v>1689.3273801369785</v>
          </cell>
          <cell r="CC27">
            <v>2091.5481849314974</v>
          </cell>
          <cell r="CD27">
            <v>2091.5481849314974</v>
          </cell>
          <cell r="CE27">
            <v>2171.9923458904009</v>
          </cell>
          <cell r="CF27">
            <v>5872.4237499999726</v>
          </cell>
          <cell r="CG27">
            <v>8044.4160958903731</v>
          </cell>
          <cell r="CH27">
            <v>5401.4885379836724</v>
          </cell>
          <cell r="CI27">
            <v>6228.3688258848752</v>
          </cell>
          <cell r="CJ27">
            <v>8077.7572403335789</v>
          </cell>
          <cell r="CK27">
            <v>9300.7720230546802</v>
          </cell>
        </row>
        <row r="28">
          <cell r="A28">
            <v>2452.6999999999998</v>
          </cell>
          <cell r="B28" t="str">
            <v xml:space="preserve">      Imports</v>
          </cell>
          <cell r="D28">
            <v>3555.3</v>
          </cell>
          <cell r="E28">
            <v>3900</v>
          </cell>
          <cell r="F28">
            <v>3029</v>
          </cell>
          <cell r="L28">
            <v>2807</v>
          </cell>
          <cell r="N28">
            <v>3321.7</v>
          </cell>
          <cell r="Q28">
            <v>1478.1565000000001</v>
          </cell>
          <cell r="T28">
            <v>2940.6132000000002</v>
          </cell>
          <cell r="X28">
            <v>1492.3530000000001</v>
          </cell>
          <cell r="Y28">
            <v>768.71500000000015</v>
          </cell>
          <cell r="Z28">
            <v>335.05199999999968</v>
          </cell>
          <cell r="AA28">
            <v>259.85899999999992</v>
          </cell>
          <cell r="AB28">
            <v>739.0319999999997</v>
          </cell>
          <cell r="AC28">
            <v>2989.5</v>
          </cell>
          <cell r="AD28">
            <v>3000.1</v>
          </cell>
          <cell r="AF28">
            <v>163.5</v>
          </cell>
          <cell r="AG28">
            <v>142.4</v>
          </cell>
          <cell r="AH28">
            <v>558.91539349211416</v>
          </cell>
          <cell r="AI28">
            <v>864.81539349211414</v>
          </cell>
          <cell r="AJ28">
            <v>580.85270471660522</v>
          </cell>
          <cell r="AK28">
            <v>536.17172743071251</v>
          </cell>
          <cell r="AL28">
            <v>491.4907501448198</v>
          </cell>
          <cell r="AM28">
            <v>1608.5151822921375</v>
          </cell>
          <cell r="AN28">
            <v>2473.3305757842518</v>
          </cell>
          <cell r="AO28">
            <v>1498.2048763518924</v>
          </cell>
          <cell r="AP28">
            <v>1523.3959317949773</v>
          </cell>
          <cell r="AQ28">
            <v>5494.9313839311217</v>
          </cell>
          <cell r="AR28">
            <v>163.5</v>
          </cell>
          <cell r="AS28">
            <v>142.4</v>
          </cell>
          <cell r="AT28">
            <v>231.7</v>
          </cell>
          <cell r="AU28">
            <v>537.59999999999991</v>
          </cell>
          <cell r="AV28">
            <v>251.8</v>
          </cell>
          <cell r="AW28">
            <v>222.10000000000014</v>
          </cell>
          <cell r="AX28">
            <v>228.6</v>
          </cell>
          <cell r="AY28">
            <v>702.50000000000011</v>
          </cell>
          <cell r="AZ28">
            <v>1240.0999999999999</v>
          </cell>
          <cell r="BA28">
            <v>211.8</v>
          </cell>
          <cell r="BB28">
            <v>157</v>
          </cell>
          <cell r="BC28">
            <v>159.5</v>
          </cell>
          <cell r="BD28">
            <v>440.23500000000001</v>
          </cell>
          <cell r="BE28">
            <v>528.29999999999995</v>
          </cell>
          <cell r="BF28">
            <v>145.69999999999999</v>
          </cell>
          <cell r="BG28">
            <v>149</v>
          </cell>
          <cell r="BH28">
            <v>253.3</v>
          </cell>
          <cell r="BI28">
            <v>450</v>
          </cell>
          <cell r="BJ28">
            <v>548</v>
          </cell>
          <cell r="BK28">
            <v>978.3</v>
          </cell>
          <cell r="BL28">
            <v>1076.3</v>
          </cell>
          <cell r="BM28">
            <v>2218.3999999999996</v>
          </cell>
          <cell r="BN28">
            <v>2316.3999999999996</v>
          </cell>
          <cell r="BP28">
            <v>612.1</v>
          </cell>
          <cell r="BQ28">
            <v>612.1</v>
          </cell>
          <cell r="BR28">
            <v>826.6</v>
          </cell>
          <cell r="BS28">
            <v>1438.7</v>
          </cell>
          <cell r="BT28">
            <v>861.5</v>
          </cell>
          <cell r="BU28">
            <v>764.5</v>
          </cell>
          <cell r="BV28">
            <v>2606.576226689348</v>
          </cell>
          <cell r="BW28">
            <v>2950.2515168521563</v>
          </cell>
          <cell r="BX28">
            <v>2450.2515168521563</v>
          </cell>
          <cell r="BY28">
            <v>3064.7</v>
          </cell>
          <cell r="BZ28">
            <v>2950.3</v>
          </cell>
          <cell r="CA28">
            <v>3064.7</v>
          </cell>
          <cell r="CB28">
            <v>1423.9506678082107</v>
          </cell>
          <cell r="CC28">
            <v>1762.9865410958801</v>
          </cell>
          <cell r="CD28">
            <v>1762.9865410958801</v>
          </cell>
          <cell r="CE28">
            <v>1830.7937157534138</v>
          </cell>
          <cell r="CF28">
            <v>4949.9237499999708</v>
          </cell>
          <cell r="CG28">
            <v>6780.7174657533842</v>
          </cell>
          <cell r="CH28">
            <v>4033.8081588670407</v>
          </cell>
          <cell r="CI28">
            <v>4651.3187632656018</v>
          </cell>
          <cell r="CJ28">
            <v>6032.4339915323162</v>
          </cell>
          <cell r="CK28">
            <v>6945.7761145903014</v>
          </cell>
        </row>
        <row r="29">
          <cell r="A29">
            <v>-2497.223749999971</v>
          </cell>
          <cell r="B29" t="str">
            <v xml:space="preserve">      Exports</v>
          </cell>
          <cell r="D29">
            <v>14</v>
          </cell>
          <cell r="E29">
            <v>131</v>
          </cell>
          <cell r="F29">
            <v>186</v>
          </cell>
          <cell r="L29">
            <v>75</v>
          </cell>
          <cell r="N29">
            <v>100</v>
          </cell>
          <cell r="Q29">
            <v>70</v>
          </cell>
          <cell r="T29">
            <v>100</v>
          </cell>
          <cell r="X29">
            <v>73.046999999999997</v>
          </cell>
          <cell r="Y29">
            <v>42.927999999999997</v>
          </cell>
          <cell r="Z29">
            <v>5.7000000000000028</v>
          </cell>
          <cell r="AA29">
            <v>2.5060000000000002</v>
          </cell>
          <cell r="AB29">
            <v>9.5250000000000057</v>
          </cell>
          <cell r="AC29">
            <v>125.4</v>
          </cell>
          <cell r="AD29">
            <v>125.5</v>
          </cell>
          <cell r="AF29">
            <v>8.1999999999999993</v>
          </cell>
          <cell r="AG29">
            <v>121.8</v>
          </cell>
          <cell r="AH29">
            <v>100</v>
          </cell>
          <cell r="AI29">
            <v>230</v>
          </cell>
          <cell r="AJ29">
            <v>96.523793452581842</v>
          </cell>
          <cell r="AK29">
            <v>89.098886263921713</v>
          </cell>
          <cell r="AL29">
            <v>81.673979075261556</v>
          </cell>
          <cell r="AM29">
            <v>267.29665879176514</v>
          </cell>
          <cell r="AN29">
            <v>497.29665879176514</v>
          </cell>
          <cell r="AO29">
            <v>222.74721565980423</v>
          </cell>
          <cell r="AP29">
            <v>222.74721565980423</v>
          </cell>
          <cell r="AQ29">
            <v>942.79109011137348</v>
          </cell>
          <cell r="AR29">
            <v>8.1999999999999993</v>
          </cell>
          <cell r="AS29">
            <v>121.8</v>
          </cell>
          <cell r="AT29">
            <v>345.3</v>
          </cell>
          <cell r="AU29">
            <v>475.3</v>
          </cell>
          <cell r="AV29">
            <v>723.5</v>
          </cell>
          <cell r="AW29">
            <v>636.10000000000014</v>
          </cell>
          <cell r="AX29">
            <v>467.5</v>
          </cell>
          <cell r="AY29">
            <v>1827.1000000000001</v>
          </cell>
          <cell r="AZ29">
            <v>2302.4</v>
          </cell>
          <cell r="BA29">
            <v>478.2</v>
          </cell>
          <cell r="BB29">
            <v>522.70000000000005</v>
          </cell>
          <cell r="BC29">
            <v>453.9</v>
          </cell>
          <cell r="BD29">
            <v>1025.9550000000002</v>
          </cell>
          <cell r="BE29">
            <v>1454.8000000000002</v>
          </cell>
          <cell r="BF29">
            <v>243</v>
          </cell>
          <cell r="BG29">
            <v>311.89999999999998</v>
          </cell>
          <cell r="BH29">
            <v>328.1</v>
          </cell>
          <cell r="BI29">
            <v>825.1</v>
          </cell>
          <cell r="BJ29">
            <v>883</v>
          </cell>
          <cell r="BK29">
            <v>2279.9</v>
          </cell>
          <cell r="BL29">
            <v>2337.8000000000002</v>
          </cell>
          <cell r="BM29">
            <v>4582.3</v>
          </cell>
          <cell r="BN29">
            <v>3045.8</v>
          </cell>
          <cell r="BP29">
            <v>605.6</v>
          </cell>
          <cell r="BQ29">
            <v>605.6</v>
          </cell>
          <cell r="BR29">
            <v>116.3</v>
          </cell>
          <cell r="BS29">
            <v>721.9</v>
          </cell>
          <cell r="BT29">
            <v>179.5</v>
          </cell>
          <cell r="BU29">
            <v>137.69999999999987</v>
          </cell>
          <cell r="BV29">
            <v>6594.5089577418221</v>
          </cell>
          <cell r="BW29">
            <v>2594.5089577418221</v>
          </cell>
          <cell r="BX29">
            <v>2094.5089577418221</v>
          </cell>
          <cell r="BY29">
            <v>1039.0999999999999</v>
          </cell>
          <cell r="BZ29">
            <v>2594.5</v>
          </cell>
          <cell r="CA29">
            <v>1039.0999999999999</v>
          </cell>
          <cell r="CB29">
            <v>265.37671232876772</v>
          </cell>
          <cell r="CC29">
            <v>328.56164383561719</v>
          </cell>
          <cell r="CD29">
            <v>328.56164383561719</v>
          </cell>
          <cell r="CE29">
            <v>341.19863013698711</v>
          </cell>
          <cell r="CF29">
            <v>922.50000000000205</v>
          </cell>
          <cell r="CG29">
            <v>1263.6986301369891</v>
          </cell>
          <cell r="CH29">
            <v>1367.6803791166319</v>
          </cell>
          <cell r="CI29">
            <v>1577.0500626192736</v>
          </cell>
          <cell r="CJ29">
            <v>2045.3232488012627</v>
          </cell>
          <cell r="CK29">
            <v>2354.9959084643792</v>
          </cell>
        </row>
        <row r="30">
          <cell r="A30">
            <v>-20856.911462016338</v>
          </cell>
          <cell r="B30" t="str">
            <v>Nontax revenue</v>
          </cell>
          <cell r="D30">
            <v>5845</v>
          </cell>
          <cell r="E30">
            <v>6322</v>
          </cell>
          <cell r="F30">
            <v>5030</v>
          </cell>
          <cell r="L30">
            <v>4858</v>
          </cell>
          <cell r="N30">
            <v>6274.9999999999991</v>
          </cell>
          <cell r="O30">
            <v>1936.3</v>
          </cell>
          <cell r="P30">
            <v>1877.45</v>
          </cell>
          <cell r="Q30">
            <v>3813.75</v>
          </cell>
          <cell r="R30">
            <v>584.11454196753834</v>
          </cell>
          <cell r="S30">
            <v>4753.030770032462</v>
          </cell>
          <cell r="T30">
            <v>9150.8953120000006</v>
          </cell>
          <cell r="X30">
            <v>3762.174</v>
          </cell>
          <cell r="Y30">
            <v>1037.7579999999998</v>
          </cell>
          <cell r="Z30">
            <v>870.07499999999982</v>
          </cell>
          <cell r="AA30">
            <v>441.30400000000009</v>
          </cell>
          <cell r="AB30">
            <v>1539.9679999999998</v>
          </cell>
          <cell r="AC30">
            <v>6560.5</v>
          </cell>
          <cell r="AD30">
            <v>6339.9</v>
          </cell>
          <cell r="AF30">
            <v>362.8</v>
          </cell>
          <cell r="AG30">
            <v>286.10000000000002</v>
          </cell>
          <cell r="AH30">
            <v>1058.1045180178005</v>
          </cell>
          <cell r="AI30">
            <v>1707.0045180178006</v>
          </cell>
          <cell r="AJ30">
            <v>908.46753509216546</v>
          </cell>
          <cell r="AK30">
            <v>908.46753509216546</v>
          </cell>
          <cell r="AL30">
            <v>908.46753509216546</v>
          </cell>
          <cell r="AM30">
            <v>2725.4026052764966</v>
          </cell>
          <cell r="AN30">
            <v>4432.407123294297</v>
          </cell>
          <cell r="AO30">
            <v>2840.3785714182495</v>
          </cell>
          <cell r="AP30">
            <v>4087.5242229410464</v>
          </cell>
          <cell r="AQ30">
            <v>11360.309917653594</v>
          </cell>
          <cell r="AR30">
            <v>362.8</v>
          </cell>
          <cell r="AS30">
            <v>286.10000000000002</v>
          </cell>
          <cell r="AT30">
            <v>711.9</v>
          </cell>
          <cell r="AU30">
            <v>1360.8000000000002</v>
          </cell>
          <cell r="AV30">
            <v>1546.3</v>
          </cell>
          <cell r="AW30">
            <v>876.80000000000007</v>
          </cell>
          <cell r="AX30">
            <v>438.39999999999986</v>
          </cell>
          <cell r="AY30">
            <v>2861.5</v>
          </cell>
          <cell r="AZ30">
            <v>4222.2999999999993</v>
          </cell>
          <cell r="BA30">
            <v>720.7</v>
          </cell>
          <cell r="BB30">
            <v>800.30000000000041</v>
          </cell>
          <cell r="BC30">
            <v>722.8</v>
          </cell>
          <cell r="BD30">
            <v>2102.13</v>
          </cell>
          <cell r="BE30">
            <v>2243.8000000000002</v>
          </cell>
          <cell r="BF30">
            <v>1019.4</v>
          </cell>
          <cell r="BG30">
            <v>513.79999999999995</v>
          </cell>
          <cell r="BH30">
            <v>2336.8000000000002</v>
          </cell>
          <cell r="BI30">
            <v>2427.6</v>
          </cell>
          <cell r="BJ30">
            <v>3870</v>
          </cell>
          <cell r="BK30">
            <v>4671.3999999999996</v>
          </cell>
          <cell r="BL30">
            <v>6113.8</v>
          </cell>
          <cell r="BM30">
            <v>8893.6999999999989</v>
          </cell>
          <cell r="BN30">
            <v>10336.099999999999</v>
          </cell>
          <cell r="BP30">
            <v>2602.9</v>
          </cell>
          <cell r="BQ30">
            <v>2578.5</v>
          </cell>
          <cell r="BR30">
            <v>4674.8</v>
          </cell>
          <cell r="BS30">
            <v>7277.7000000000007</v>
          </cell>
          <cell r="BT30">
            <v>3110.6</v>
          </cell>
          <cell r="BU30">
            <v>3110.8000000000006</v>
          </cell>
          <cell r="BV30">
            <v>11199.1</v>
          </cell>
          <cell r="BW30">
            <v>12799.1</v>
          </cell>
          <cell r="BX30">
            <v>12799.1</v>
          </cell>
          <cell r="BY30">
            <v>13499.1</v>
          </cell>
          <cell r="BZ30">
            <v>13499.1</v>
          </cell>
          <cell r="CA30">
            <v>13499.1</v>
          </cell>
          <cell r="CB30">
            <v>3254.239109589043</v>
          </cell>
          <cell r="CC30">
            <v>4029.0579452054817</v>
          </cell>
          <cell r="CD30">
            <v>4029.0579452054817</v>
          </cell>
          <cell r="CE30">
            <v>4184.0217123287694</v>
          </cell>
          <cell r="CF30">
            <v>11312.355000000007</v>
          </cell>
          <cell r="CG30">
            <v>15496.376712328776</v>
          </cell>
          <cell r="CH30">
            <v>17767.735738363321</v>
          </cell>
          <cell r="CI30">
            <v>20487.687903285376</v>
          </cell>
          <cell r="CJ30">
            <v>22775.222844956315</v>
          </cell>
          <cell r="CK30">
            <v>25319.251953143674</v>
          </cell>
        </row>
        <row r="31">
          <cell r="A31">
            <v>-23354.13521201631</v>
          </cell>
          <cell r="B31" t="str">
            <v xml:space="preserve">  Forestry Fund revenue 1/</v>
          </cell>
          <cell r="N31">
            <v>0</v>
          </cell>
          <cell r="Q31">
            <v>0</v>
          </cell>
          <cell r="Z31">
            <v>0</v>
          </cell>
          <cell r="AA31">
            <v>0</v>
          </cell>
          <cell r="AC31">
            <v>0</v>
          </cell>
          <cell r="AF31">
            <v>0</v>
          </cell>
          <cell r="AG31">
            <v>0</v>
          </cell>
          <cell r="AH31">
            <v>185</v>
          </cell>
          <cell r="AI31">
            <v>185</v>
          </cell>
          <cell r="AJ31">
            <v>61.666666666666664</v>
          </cell>
          <cell r="AK31">
            <v>61.666666666666664</v>
          </cell>
          <cell r="AL31">
            <v>61.666666666666664</v>
          </cell>
          <cell r="AM31">
            <v>185</v>
          </cell>
          <cell r="AN31">
            <v>370</v>
          </cell>
          <cell r="AO31">
            <v>185</v>
          </cell>
          <cell r="AP31">
            <v>185</v>
          </cell>
          <cell r="AQ31">
            <v>740</v>
          </cell>
          <cell r="AR31">
            <v>0</v>
          </cell>
          <cell r="AS31">
            <v>0</v>
          </cell>
          <cell r="AT31">
            <v>0</v>
          </cell>
          <cell r="AU31">
            <v>0</v>
          </cell>
          <cell r="AV31">
            <v>0</v>
          </cell>
          <cell r="AY31">
            <v>0</v>
          </cell>
          <cell r="AZ31">
            <v>0</v>
          </cell>
          <cell r="BD31">
            <v>0</v>
          </cell>
          <cell r="BE31">
            <v>0</v>
          </cell>
          <cell r="BF31">
            <v>87.9</v>
          </cell>
          <cell r="BG31">
            <v>177.1</v>
          </cell>
          <cell r="BH31">
            <v>272.89999999999998</v>
          </cell>
          <cell r="BJ31">
            <v>537.9</v>
          </cell>
          <cell r="BK31">
            <v>0</v>
          </cell>
          <cell r="BL31">
            <v>537.9</v>
          </cell>
          <cell r="BM31">
            <v>0</v>
          </cell>
          <cell r="BN31">
            <v>537.9</v>
          </cell>
          <cell r="BP31">
            <v>288.8</v>
          </cell>
          <cell r="BQ31">
            <v>288.8</v>
          </cell>
          <cell r="BR31">
            <v>507.9</v>
          </cell>
          <cell r="BS31">
            <v>796.7</v>
          </cell>
          <cell r="BT31">
            <v>1644.9</v>
          </cell>
          <cell r="BU31">
            <v>848.29999999999973</v>
          </cell>
          <cell r="BV31">
            <v>1000</v>
          </cell>
          <cell r="BW31">
            <v>1000</v>
          </cell>
          <cell r="BX31">
            <v>1000</v>
          </cell>
          <cell r="BY31">
            <v>3289.9</v>
          </cell>
          <cell r="BZ31">
            <v>1753.2</v>
          </cell>
          <cell r="CA31">
            <v>3289.9</v>
          </cell>
          <cell r="CB31">
            <v>738.09246575342479</v>
          </cell>
          <cell r="CC31">
            <v>913.82876712328789</v>
          </cell>
          <cell r="CD31">
            <v>913.82876712328789</v>
          </cell>
          <cell r="CE31">
            <v>948.97602739726051</v>
          </cell>
          <cell r="CF31">
            <v>2565.7500000000005</v>
          </cell>
          <cell r="CG31">
            <v>3514.7260273972611</v>
          </cell>
          <cell r="CH31">
            <v>4330.220074348771</v>
          </cell>
          <cell r="CI31">
            <v>4993.1065354741104</v>
          </cell>
          <cell r="CJ31">
            <v>5550.6074951383271</v>
          </cell>
          <cell r="CK31">
            <v>6170.6193005939185</v>
          </cell>
        </row>
        <row r="32">
          <cell r="B32" t="str">
            <v xml:space="preserve">  Investment Fund revenue 1/</v>
          </cell>
          <cell r="N32">
            <v>0</v>
          </cell>
          <cell r="Q32">
            <v>0</v>
          </cell>
          <cell r="Z32">
            <v>0</v>
          </cell>
          <cell r="AA32">
            <v>0</v>
          </cell>
          <cell r="AC32">
            <v>0</v>
          </cell>
          <cell r="AF32">
            <v>0</v>
          </cell>
          <cell r="AG32">
            <v>0</v>
          </cell>
          <cell r="AH32">
            <v>0</v>
          </cell>
          <cell r="AI32">
            <v>0</v>
          </cell>
          <cell r="AJ32">
            <v>111.1111111111111</v>
          </cell>
          <cell r="AK32">
            <v>111.1111111111111</v>
          </cell>
          <cell r="AL32">
            <v>111.1111111111111</v>
          </cell>
          <cell r="AM32">
            <v>333.33333333333331</v>
          </cell>
          <cell r="AN32">
            <v>333.33333333333331</v>
          </cell>
          <cell r="AO32">
            <v>333.33333333333331</v>
          </cell>
          <cell r="AP32">
            <v>333.33333333333331</v>
          </cell>
          <cell r="AQ32">
            <v>1000</v>
          </cell>
          <cell r="AR32">
            <v>0</v>
          </cell>
          <cell r="AS32">
            <v>0</v>
          </cell>
          <cell r="AT32">
            <v>0</v>
          </cell>
          <cell r="AU32">
            <v>0</v>
          </cell>
          <cell r="AV32">
            <v>0</v>
          </cell>
          <cell r="AY32">
            <v>0</v>
          </cell>
          <cell r="AZ32">
            <v>0</v>
          </cell>
          <cell r="BD32">
            <v>0</v>
          </cell>
          <cell r="BE32">
            <v>0</v>
          </cell>
          <cell r="BF32">
            <v>0</v>
          </cell>
          <cell r="BG32">
            <v>0</v>
          </cell>
          <cell r="BH32">
            <v>0</v>
          </cell>
          <cell r="BJ32">
            <v>0</v>
          </cell>
          <cell r="BK32">
            <v>0</v>
          </cell>
          <cell r="BL32">
            <v>0</v>
          </cell>
          <cell r="BM32">
            <v>0</v>
          </cell>
          <cell r="BN32">
            <v>0</v>
          </cell>
          <cell r="BP32">
            <v>171.7</v>
          </cell>
          <cell r="BQ32">
            <v>0</v>
          </cell>
          <cell r="BR32">
            <v>1388.3</v>
          </cell>
          <cell r="BS32">
            <v>1560</v>
          </cell>
          <cell r="BT32">
            <v>775.5</v>
          </cell>
          <cell r="BU32">
            <v>775.40000000000032</v>
          </cell>
          <cell r="BV32">
            <v>2110.9</v>
          </cell>
          <cell r="BW32">
            <v>2071.9</v>
          </cell>
          <cell r="BX32">
            <v>2071.9</v>
          </cell>
          <cell r="BY32">
            <v>3110.9</v>
          </cell>
          <cell r="BZ32">
            <v>1420.7</v>
          </cell>
          <cell r="CA32">
            <v>3110.9</v>
          </cell>
          <cell r="CB32">
            <v>718.41</v>
          </cell>
          <cell r="CC32">
            <v>889.46</v>
          </cell>
          <cell r="CD32">
            <v>889.46</v>
          </cell>
          <cell r="CE32">
            <v>923.67000000000007</v>
          </cell>
          <cell r="CF32">
            <v>2497.33</v>
          </cell>
          <cell r="CG32">
            <v>3421</v>
          </cell>
          <cell r="CH32">
            <v>4094.6173528957088</v>
          </cell>
          <cell r="CI32">
            <v>4721.4368586298706</v>
          </cell>
          <cell r="CJ32">
            <v>5248.6047772351203</v>
          </cell>
          <cell r="CK32">
            <v>5834.8823922361235</v>
          </cell>
        </row>
        <row r="33">
          <cell r="B33" t="str">
            <v xml:space="preserve">  Transfers from Investment Fund 1/</v>
          </cell>
          <cell r="N33">
            <v>0</v>
          </cell>
          <cell r="Q33">
            <v>0</v>
          </cell>
          <cell r="AC33">
            <v>0</v>
          </cell>
          <cell r="AF33">
            <v>0</v>
          </cell>
          <cell r="AG33">
            <v>0</v>
          </cell>
          <cell r="AI33">
            <v>0</v>
          </cell>
          <cell r="AM33">
            <v>0</v>
          </cell>
          <cell r="AN33">
            <v>0</v>
          </cell>
          <cell r="AQ33">
            <v>0</v>
          </cell>
          <cell r="AR33">
            <v>0</v>
          </cell>
          <cell r="AS33">
            <v>0</v>
          </cell>
          <cell r="AT33">
            <v>0</v>
          </cell>
          <cell r="AU33">
            <v>0</v>
          </cell>
          <cell r="AV33">
            <v>0</v>
          </cell>
          <cell r="AY33">
            <v>0</v>
          </cell>
          <cell r="AZ33">
            <v>0</v>
          </cell>
          <cell r="BD33">
            <v>0</v>
          </cell>
          <cell r="BE33">
            <v>0</v>
          </cell>
          <cell r="BF33">
            <v>0</v>
          </cell>
          <cell r="BG33">
            <v>0</v>
          </cell>
          <cell r="BH33">
            <v>0</v>
          </cell>
          <cell r="BJ33">
            <v>0</v>
          </cell>
          <cell r="BK33">
            <v>0</v>
          </cell>
          <cell r="BL33">
            <v>0</v>
          </cell>
          <cell r="BM33">
            <v>0</v>
          </cell>
          <cell r="BN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B34" t="str">
            <v xml:space="preserve">  Profit transfers from SOEs</v>
          </cell>
          <cell r="D34">
            <v>1713</v>
          </cell>
          <cell r="E34">
            <v>1393</v>
          </cell>
          <cell r="F34">
            <v>1478</v>
          </cell>
          <cell r="L34">
            <v>1949</v>
          </cell>
          <cell r="N34">
            <v>1925</v>
          </cell>
          <cell r="Q34">
            <v>1300</v>
          </cell>
          <cell r="R34">
            <v>398.54765600000019</v>
          </cell>
          <cell r="S34">
            <v>398.54765600000019</v>
          </cell>
          <cell r="T34">
            <v>2097.0953120000004</v>
          </cell>
          <cell r="X34">
            <v>1207.9549999999999</v>
          </cell>
          <cell r="Y34">
            <v>362.19600000000003</v>
          </cell>
          <cell r="Z34">
            <v>590.49099999999999</v>
          </cell>
          <cell r="AA34">
            <v>51.235999999999997</v>
          </cell>
          <cell r="AB34">
            <v>770.52800000000002</v>
          </cell>
          <cell r="AC34">
            <v>1925</v>
          </cell>
          <cell r="AD34">
            <v>2340.6790000000001</v>
          </cell>
          <cell r="AF34">
            <v>106.663</v>
          </cell>
          <cell r="AG34">
            <v>40</v>
          </cell>
          <cell r="AH34">
            <v>200</v>
          </cell>
          <cell r="AI34">
            <v>346.66300000000001</v>
          </cell>
          <cell r="AJ34">
            <v>275.55616666666668</v>
          </cell>
          <cell r="AK34">
            <v>275.55616666666668</v>
          </cell>
          <cell r="AL34">
            <v>275.55616666666668</v>
          </cell>
          <cell r="AM34">
            <v>826.66849999999999</v>
          </cell>
          <cell r="AN34">
            <v>1173.3315</v>
          </cell>
          <cell r="AO34">
            <v>826.66849999999999</v>
          </cell>
          <cell r="AP34">
            <v>2000</v>
          </cell>
          <cell r="AQ34">
            <v>4000</v>
          </cell>
          <cell r="AR34">
            <v>106.663</v>
          </cell>
          <cell r="AS34">
            <v>40</v>
          </cell>
          <cell r="AT34">
            <v>401.79199999999997</v>
          </cell>
          <cell r="AU34">
            <v>548.45499999999993</v>
          </cell>
          <cell r="AV34">
            <v>582.5</v>
          </cell>
          <cell r="AW34">
            <v>314.39999999999998</v>
          </cell>
          <cell r="AX34">
            <v>174.5</v>
          </cell>
          <cell r="AY34">
            <v>1071.4000000000001</v>
          </cell>
          <cell r="AZ34">
            <v>1619.855</v>
          </cell>
          <cell r="BA34">
            <v>243.16499999999999</v>
          </cell>
          <cell r="BB34">
            <v>242.8</v>
          </cell>
          <cell r="BC34">
            <v>424.6</v>
          </cell>
          <cell r="BD34">
            <v>693.02925000000005</v>
          </cell>
          <cell r="BE34">
            <v>910.56500000000005</v>
          </cell>
          <cell r="BF34">
            <v>554.79999999999995</v>
          </cell>
          <cell r="BG34">
            <v>123.1</v>
          </cell>
          <cell r="BH34">
            <v>316</v>
          </cell>
          <cell r="BI34">
            <v>629.5</v>
          </cell>
          <cell r="BJ34">
            <v>993.9</v>
          </cell>
          <cell r="BK34">
            <v>1540.0650000000001</v>
          </cell>
          <cell r="BL34">
            <v>1904.4650000000001</v>
          </cell>
          <cell r="BM34">
            <v>3159.92</v>
          </cell>
          <cell r="BN34">
            <v>3524.32</v>
          </cell>
          <cell r="BP34">
            <v>1119</v>
          </cell>
          <cell r="BQ34">
            <v>1119</v>
          </cell>
          <cell r="BR34">
            <v>1761.3</v>
          </cell>
          <cell r="BS34">
            <v>2880.3</v>
          </cell>
          <cell r="BT34">
            <v>559.79999999999995</v>
          </cell>
          <cell r="BU34">
            <v>646.5</v>
          </cell>
          <cell r="BV34">
            <v>4000</v>
          </cell>
          <cell r="BW34">
            <v>4000</v>
          </cell>
          <cell r="BX34">
            <v>4000</v>
          </cell>
          <cell r="BY34">
            <v>4086.6</v>
          </cell>
          <cell r="BZ34">
            <v>4000</v>
          </cell>
          <cell r="CA34">
            <v>4086.6</v>
          </cell>
          <cell r="CB34">
            <v>1150.6849315068494</v>
          </cell>
          <cell r="CC34">
            <v>1424.6575342465756</v>
          </cell>
          <cell r="CD34">
            <v>1424.6575342465756</v>
          </cell>
          <cell r="CE34">
            <v>1479.4520547945208</v>
          </cell>
          <cell r="CF34">
            <v>4000.0000000000009</v>
          </cell>
          <cell r="CG34">
            <v>5479.4520547945212</v>
          </cell>
          <cell r="CH34">
            <v>5378.8496172630439</v>
          </cell>
          <cell r="CI34">
            <v>6202.264253584759</v>
          </cell>
          <cell r="CJ34">
            <v>6894.7726647108684</v>
          </cell>
          <cell r="CK34">
            <v>7664.9298865640612</v>
          </cell>
        </row>
        <row r="35">
          <cell r="B35" t="str">
            <v xml:space="preserve">  PERTAMINA (petroleum surplus)</v>
          </cell>
          <cell r="D35">
            <v>2321</v>
          </cell>
          <cell r="E35">
            <v>2006</v>
          </cell>
          <cell r="F35">
            <v>488</v>
          </cell>
          <cell r="L35">
            <v>0</v>
          </cell>
          <cell r="N35">
            <v>249.2</v>
          </cell>
          <cell r="Q35">
            <v>0</v>
          </cell>
          <cell r="R35">
            <v>0</v>
          </cell>
          <cell r="S35">
            <v>0</v>
          </cell>
          <cell r="T35">
            <v>0</v>
          </cell>
          <cell r="X35">
            <v>0</v>
          </cell>
          <cell r="Y35">
            <v>0</v>
          </cell>
          <cell r="Z35">
            <v>0</v>
          </cell>
          <cell r="AA35">
            <v>0</v>
          </cell>
          <cell r="AB35">
            <v>0</v>
          </cell>
          <cell r="AC35">
            <v>0</v>
          </cell>
          <cell r="AD35">
            <v>0</v>
          </cell>
          <cell r="AF35">
            <v>0</v>
          </cell>
          <cell r="AG35">
            <v>0</v>
          </cell>
          <cell r="AI35">
            <v>0</v>
          </cell>
          <cell r="AM35">
            <v>0</v>
          </cell>
          <cell r="AN35">
            <v>0</v>
          </cell>
          <cell r="AQ35">
            <v>0</v>
          </cell>
          <cell r="AR35">
            <v>0</v>
          </cell>
          <cell r="AS35">
            <v>0</v>
          </cell>
          <cell r="AT35">
            <v>0</v>
          </cell>
          <cell r="AU35">
            <v>0</v>
          </cell>
          <cell r="AV35">
            <v>0</v>
          </cell>
          <cell r="AY35">
            <v>0</v>
          </cell>
          <cell r="AZ35">
            <v>0</v>
          </cell>
          <cell r="BD35">
            <v>0</v>
          </cell>
          <cell r="BE35">
            <v>0</v>
          </cell>
          <cell r="BF35">
            <v>0</v>
          </cell>
          <cell r="BG35">
            <v>0</v>
          </cell>
          <cell r="BH35">
            <v>0</v>
          </cell>
          <cell r="BI35">
            <v>0</v>
          </cell>
          <cell r="BJ35">
            <v>0</v>
          </cell>
          <cell r="BK35">
            <v>0</v>
          </cell>
          <cell r="BL35">
            <v>0</v>
          </cell>
          <cell r="BM35">
            <v>0</v>
          </cell>
          <cell r="BN35">
            <v>0</v>
          </cell>
          <cell r="BS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row>
        <row r="36">
          <cell r="B36" t="str">
            <v xml:space="preserve">  Other (General Mining, Fishery &amp; other)</v>
          </cell>
          <cell r="D36">
            <v>1811</v>
          </cell>
          <cell r="E36">
            <v>2923</v>
          </cell>
          <cell r="F36">
            <v>3064</v>
          </cell>
          <cell r="L36">
            <v>2909</v>
          </cell>
          <cell r="N36">
            <v>4100.7999999999993</v>
          </cell>
          <cell r="Q36">
            <v>2513.75</v>
          </cell>
          <cell r="R36">
            <v>185.56688596753816</v>
          </cell>
          <cell r="S36">
            <v>4354.4831140324623</v>
          </cell>
          <cell r="T36">
            <v>7053.8</v>
          </cell>
          <cell r="X36">
            <v>2554.2190000000001</v>
          </cell>
          <cell r="Y36">
            <v>675.56199999999978</v>
          </cell>
          <cell r="Z36">
            <v>279.58399999999983</v>
          </cell>
          <cell r="AA36">
            <v>390.0680000000001</v>
          </cell>
          <cell r="AB36">
            <v>769.43999999999983</v>
          </cell>
          <cell r="AC36">
            <v>4635.5</v>
          </cell>
          <cell r="AD36">
            <v>3999.2209999999995</v>
          </cell>
          <cell r="AF36">
            <v>256.137</v>
          </cell>
          <cell r="AG36">
            <v>246.10000000000002</v>
          </cell>
          <cell r="AH36">
            <v>673.1045180178005</v>
          </cell>
          <cell r="AI36">
            <v>1175.3415180178006</v>
          </cell>
          <cell r="AJ36">
            <v>460.13359064772106</v>
          </cell>
          <cell r="AK36">
            <v>460.13359064772106</v>
          </cell>
          <cell r="AL36">
            <v>460.13359064772106</v>
          </cell>
          <cell r="AM36">
            <v>1380.4007719431631</v>
          </cell>
          <cell r="AN36">
            <v>2555.7422899609637</v>
          </cell>
          <cell r="AO36">
            <v>1495.3767380849165</v>
          </cell>
          <cell r="AP36">
            <v>1569.1908896077134</v>
          </cell>
          <cell r="AQ36">
            <v>5620.3099176535943</v>
          </cell>
          <cell r="AR36">
            <v>256.137</v>
          </cell>
          <cell r="AS36">
            <v>246.10000000000002</v>
          </cell>
          <cell r="AT36">
            <v>310.108</v>
          </cell>
          <cell r="AU36">
            <v>812.34500000000025</v>
          </cell>
          <cell r="AV36">
            <v>963.8</v>
          </cell>
          <cell r="AW36">
            <v>562.40000000000009</v>
          </cell>
          <cell r="AX36">
            <v>263.89999999999986</v>
          </cell>
          <cell r="AY36">
            <v>1790.1</v>
          </cell>
          <cell r="AZ36">
            <v>2602.4449999999993</v>
          </cell>
          <cell r="BA36">
            <v>477.53500000000008</v>
          </cell>
          <cell r="BB36">
            <v>557.50000000000045</v>
          </cell>
          <cell r="BC36">
            <v>298.19999999999993</v>
          </cell>
          <cell r="BD36">
            <v>1409.1007500000001</v>
          </cell>
          <cell r="BE36">
            <v>1333.2350000000001</v>
          </cell>
          <cell r="BF36">
            <v>808.4</v>
          </cell>
          <cell r="BG36">
            <v>20.699999999999932</v>
          </cell>
          <cell r="BH36">
            <v>1434.4</v>
          </cell>
          <cell r="BI36">
            <v>1798.1</v>
          </cell>
          <cell r="BJ36">
            <v>2338.1999999999998</v>
          </cell>
          <cell r="BK36">
            <v>3131.335</v>
          </cell>
          <cell r="BL36">
            <v>3146.6</v>
          </cell>
          <cell r="BM36">
            <v>5733.7799999999988</v>
          </cell>
          <cell r="BN36">
            <v>5749.0449999999992</v>
          </cell>
          <cell r="BP36">
            <v>1023.4000000000001</v>
          </cell>
          <cell r="BQ36">
            <v>1170.6999999999998</v>
          </cell>
          <cell r="BR36">
            <v>1017.3000000000004</v>
          </cell>
          <cell r="BS36">
            <v>2040.7000000000005</v>
          </cell>
          <cell r="BT36">
            <v>130.39999999999986</v>
          </cell>
          <cell r="BU36">
            <v>840.60000000000059</v>
          </cell>
          <cell r="BV36">
            <v>4088.2</v>
          </cell>
          <cell r="BW36">
            <v>5727.2</v>
          </cell>
          <cell r="BX36">
            <v>5727.2</v>
          </cell>
          <cell r="BY36">
            <v>3011.7000000000012</v>
          </cell>
          <cell r="BZ36">
            <v>6325.2</v>
          </cell>
          <cell r="CA36">
            <v>3011.7</v>
          </cell>
          <cell r="CB36">
            <v>647.05171232876864</v>
          </cell>
          <cell r="CC36">
            <v>801.11164383561834</v>
          </cell>
          <cell r="CD36">
            <v>801.11164383561834</v>
          </cell>
          <cell r="CE36">
            <v>831.92363013698832</v>
          </cell>
          <cell r="CF36">
            <v>2249.2750000000055</v>
          </cell>
          <cell r="CG36">
            <v>3081.1986301369934</v>
          </cell>
          <cell r="CH36">
            <v>3964.0486938557988</v>
          </cell>
          <cell r="CI36">
            <v>4570.8802555966367</v>
          </cell>
          <cell r="CJ36">
            <v>5081.2379078720014</v>
          </cell>
          <cell r="CK36">
            <v>5648.8203737495678</v>
          </cell>
        </row>
        <row r="37">
          <cell r="B37" t="str">
            <v>Grants</v>
          </cell>
          <cell r="D37">
            <v>420.51</v>
          </cell>
          <cell r="E37">
            <v>523.44000000000005</v>
          </cell>
          <cell r="F37">
            <v>500.72</v>
          </cell>
          <cell r="L37">
            <v>476.4</v>
          </cell>
          <cell r="R37">
            <v>250</v>
          </cell>
          <cell r="S37">
            <v>250</v>
          </cell>
          <cell r="T37">
            <v>500</v>
          </cell>
          <cell r="AF37">
            <v>0</v>
          </cell>
          <cell r="AG37">
            <v>0</v>
          </cell>
          <cell r="AH37">
            <v>0</v>
          </cell>
          <cell r="AI37">
            <v>0</v>
          </cell>
          <cell r="AJ37">
            <v>0</v>
          </cell>
          <cell r="AK37">
            <v>0</v>
          </cell>
          <cell r="AL37">
            <v>0</v>
          </cell>
          <cell r="AM37">
            <v>0</v>
          </cell>
          <cell r="AN37">
            <v>0</v>
          </cell>
          <cell r="AO37">
            <v>150</v>
          </cell>
          <cell r="AP37">
            <v>150</v>
          </cell>
          <cell r="AQ37">
            <v>300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I37">
            <v>0</v>
          </cell>
          <cell r="BJ37">
            <v>0</v>
          </cell>
          <cell r="BK37">
            <v>0</v>
          </cell>
          <cell r="BL37">
            <v>0</v>
          </cell>
          <cell r="BM37">
            <v>0</v>
          </cell>
          <cell r="BN37">
            <v>0</v>
          </cell>
          <cell r="BQ37">
            <v>0</v>
          </cell>
          <cell r="BR37">
            <v>0</v>
          </cell>
          <cell r="BS37">
            <v>0</v>
          </cell>
          <cell r="BT37">
            <v>0</v>
          </cell>
          <cell r="BU37">
            <v>0</v>
          </cell>
          <cell r="BV37">
            <v>0</v>
          </cell>
          <cell r="BY37">
            <v>0</v>
          </cell>
          <cell r="BZ37">
            <v>0</v>
          </cell>
          <cell r="CA37">
            <v>0</v>
          </cell>
          <cell r="CB37">
            <v>0</v>
          </cell>
          <cell r="CC37">
            <v>0</v>
          </cell>
          <cell r="CD37">
            <v>0</v>
          </cell>
          <cell r="CE37">
            <v>0</v>
          </cell>
          <cell r="CF37">
            <v>0</v>
          </cell>
          <cell r="CG37">
            <v>0</v>
          </cell>
          <cell r="CH37">
            <v>0</v>
          </cell>
          <cell r="CI37">
            <v>0</v>
          </cell>
          <cell r="CJ37">
            <v>0</v>
          </cell>
          <cell r="CK37">
            <v>0</v>
          </cell>
        </row>
        <row r="40">
          <cell r="B40" t="str">
            <v xml:space="preserve"> Sources:  Ministry of Finance; and IMF staff calculations.</v>
          </cell>
        </row>
        <row r="42">
          <cell r="B42" t="str">
            <v xml:space="preserve"> 1/ Starting fiscal year 1998/1999, the Investment and Forestry Funds were included in the budget.</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expenditure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TB3</v>
          </cell>
          <cell r="BW11" t="str">
            <v>e=8000</v>
          </cell>
          <cell r="BX11" t="str">
            <v>e=7500</v>
          </cell>
        </row>
        <row r="13">
          <cell r="A13">
            <v>-2236.0000000000291</v>
          </cell>
          <cell r="B13" t="str">
            <v>Total expenditure and net lending</v>
          </cell>
          <cell r="D13">
            <v>57261.576331467048</v>
          </cell>
          <cell r="E13">
            <v>64187.086188488596</v>
          </cell>
          <cell r="F13">
            <v>65790.973321888072</v>
          </cell>
          <cell r="G13">
            <v>0</v>
          </cell>
          <cell r="H13">
            <v>0</v>
          </cell>
          <cell r="I13">
            <v>0</v>
          </cell>
          <cell r="J13">
            <v>0</v>
          </cell>
          <cell r="K13">
            <v>0</v>
          </cell>
          <cell r="L13">
            <v>76792.194061123053</v>
          </cell>
          <cell r="M13">
            <v>0</v>
          </cell>
          <cell r="N13">
            <v>89391</v>
          </cell>
          <cell r="O13">
            <v>12583.91916862594</v>
          </cell>
          <cell r="P13">
            <v>22367.586041022372</v>
          </cell>
          <cell r="Q13">
            <v>34951.505209648312</v>
          </cell>
          <cell r="R13">
            <v>21627.418830995572</v>
          </cell>
          <cell r="S13">
            <v>33899.890103422382</v>
          </cell>
          <cell r="T13">
            <v>90478.814144066273</v>
          </cell>
          <cell r="U13">
            <v>0</v>
          </cell>
          <cell r="V13">
            <v>0</v>
          </cell>
          <cell r="W13">
            <v>0</v>
          </cell>
          <cell r="X13">
            <v>34782.50420897919</v>
          </cell>
          <cell r="Y13">
            <v>25392.354150952535</v>
          </cell>
          <cell r="Z13">
            <v>8778.4635550719013</v>
          </cell>
          <cell r="AA13">
            <v>11650.909743201375</v>
          </cell>
          <cell r="AB13">
            <v>55480.226298273279</v>
          </cell>
          <cell r="AC13">
            <v>118660.51735993173</v>
          </cell>
          <cell r="AD13">
            <v>115655.084658205</v>
          </cell>
          <cell r="AE13">
            <v>0</v>
          </cell>
          <cell r="AF13">
            <v>6885.4550297652859</v>
          </cell>
          <cell r="AG13">
            <v>6025.7156250000007</v>
          </cell>
          <cell r="AH13">
            <v>22874.506303480528</v>
          </cell>
          <cell r="AI13">
            <v>35785.676958245807</v>
          </cell>
          <cell r="AJ13">
            <v>20126.09887125489</v>
          </cell>
          <cell r="AK13">
            <v>21018.588350604958</v>
          </cell>
          <cell r="AL13">
            <v>20801.571900216481</v>
          </cell>
          <cell r="AM13">
            <v>61946.259122076335</v>
          </cell>
          <cell r="AN13">
            <v>97731.936080322135</v>
          </cell>
          <cell r="AO13">
            <v>60923.597711844581</v>
          </cell>
          <cell r="AP13">
            <v>71934.755355259258</v>
          </cell>
          <cell r="AQ13">
            <v>230590.28914742597</v>
          </cell>
          <cell r="AR13">
            <v>5359.8432486825604</v>
          </cell>
          <cell r="AS13">
            <v>5687.7076328333433</v>
          </cell>
          <cell r="AT13">
            <v>14215.012868561589</v>
          </cell>
          <cell r="AU13">
            <v>25262.56375007749</v>
          </cell>
          <cell r="AV13">
            <v>13694.664754723792</v>
          </cell>
          <cell r="AW13">
            <v>7551.6603121201588</v>
          </cell>
          <cell r="AX13">
            <v>27316.207152085408</v>
          </cell>
          <cell r="AY13">
            <v>48562.532218929366</v>
          </cell>
          <cell r="AZ13">
            <v>73825.095969006856</v>
          </cell>
          <cell r="BA13">
            <v>20299.92321099214</v>
          </cell>
          <cell r="BB13">
            <v>12397.516192688014</v>
          </cell>
          <cell r="BC13">
            <v>10492.27906068365</v>
          </cell>
          <cell r="BD13">
            <v>52250.021856576161</v>
          </cell>
          <cell r="BE13">
            <v>43189.718464363803</v>
          </cell>
          <cell r="BF13">
            <v>9732.4812866913871</v>
          </cell>
          <cell r="BG13">
            <v>16482.689724509972</v>
          </cell>
          <cell r="BH13">
            <v>32517.146825312026</v>
          </cell>
          <cell r="BI13">
            <v>67974.970724999992</v>
          </cell>
          <cell r="BJ13">
            <v>58732.317836513379</v>
          </cell>
          <cell r="BK13">
            <v>111164.68918936379</v>
          </cell>
          <cell r="BL13">
            <v>101922.03630087718</v>
          </cell>
          <cell r="BM13">
            <v>184989.78515837065</v>
          </cell>
          <cell r="BN13">
            <v>175747.13226988402</v>
          </cell>
          <cell r="BO13">
            <v>0</v>
          </cell>
          <cell r="BP13">
            <v>31368.127999999997</v>
          </cell>
          <cell r="BQ13">
            <v>29276.127999999997</v>
          </cell>
          <cell r="BR13">
            <v>49470.30000000001</v>
          </cell>
          <cell r="BS13">
            <v>80838.428000000014</v>
          </cell>
          <cell r="BT13">
            <v>54307.555</v>
          </cell>
          <cell r="BU13">
            <v>72457.538</v>
          </cell>
          <cell r="BV13">
            <v>239643.47343069984</v>
          </cell>
          <cell r="BW13">
            <v>222316.67277995191</v>
          </cell>
          <cell r="BX13">
            <v>217963.41583278016</v>
          </cell>
          <cell r="BY13">
            <v>205184.35299999994</v>
          </cell>
          <cell r="BZ13">
            <v>209162.80625000002</v>
          </cell>
          <cell r="CA13">
            <v>207664.4975</v>
          </cell>
          <cell r="CB13">
            <v>60062.250465838501</v>
          </cell>
          <cell r="CC13">
            <v>58173.040204968929</v>
          </cell>
          <cell r="CD13">
            <v>64475.709329192527</v>
          </cell>
          <cell r="CE13">
            <v>62748.49906832297</v>
          </cell>
          <cell r="CF13">
            <v>182710.99999999997</v>
          </cell>
          <cell r="CG13">
            <v>245459.49906832294</v>
          </cell>
          <cell r="CH13">
            <v>249469.00000000003</v>
          </cell>
          <cell r="CI13">
            <v>267034</v>
          </cell>
          <cell r="CJ13">
            <v>223299.64067084494</v>
          </cell>
          <cell r="CK13">
            <v>241206.6714988405</v>
          </cell>
        </row>
        <row r="15">
          <cell r="B15" t="str">
            <v>Total expenditure and net lending</v>
          </cell>
          <cell r="D15">
            <v>57261.576331467048</v>
          </cell>
          <cell r="E15">
            <v>64187.086188488596</v>
          </cell>
          <cell r="F15">
            <v>65790.973321888072</v>
          </cell>
          <cell r="L15">
            <v>76792.194061123053</v>
          </cell>
          <cell r="N15">
            <v>89391</v>
          </cell>
          <cell r="O15">
            <v>12583.91916862594</v>
          </cell>
          <cell r="P15">
            <v>22367.586041022372</v>
          </cell>
          <cell r="Q15">
            <v>34951.505209648312</v>
          </cell>
          <cell r="R15">
            <v>21627.418830995572</v>
          </cell>
          <cell r="S15">
            <v>33899.890103422382</v>
          </cell>
          <cell r="T15">
            <v>90478.814144066273</v>
          </cell>
          <cell r="X15">
            <v>34782.50420897919</v>
          </cell>
          <cell r="Y15">
            <v>25392.354150952535</v>
          </cell>
          <cell r="Z15">
            <v>8778.4635550719013</v>
          </cell>
          <cell r="AA15">
            <v>11650.909743201375</v>
          </cell>
          <cell r="AB15">
            <v>55480.226298273279</v>
          </cell>
          <cell r="AC15">
            <v>118660.51735993173</v>
          </cell>
          <cell r="AD15">
            <v>115655.084658205</v>
          </cell>
          <cell r="AF15">
            <v>6885.4550297652859</v>
          </cell>
          <cell r="AG15">
            <v>6025.7156250000007</v>
          </cell>
          <cell r="AH15">
            <v>22874.506303480528</v>
          </cell>
          <cell r="AI15">
            <v>35785.676958245807</v>
          </cell>
          <cell r="AJ15">
            <v>20126.09887125489</v>
          </cell>
          <cell r="AK15">
            <v>19518.588350604958</v>
          </cell>
          <cell r="AL15">
            <v>19301.571900216481</v>
          </cell>
          <cell r="AM15">
            <v>58946.259122076335</v>
          </cell>
          <cell r="AN15">
            <v>94731.936080322135</v>
          </cell>
          <cell r="AO15">
            <v>54923.597711844581</v>
          </cell>
          <cell r="AP15">
            <v>65934.755355259258</v>
          </cell>
          <cell r="AQ15">
            <v>215590.28914742597</v>
          </cell>
          <cell r="AR15">
            <v>5359.8432486825604</v>
          </cell>
          <cell r="AS15">
            <v>5687.7076328333433</v>
          </cell>
          <cell r="AT15">
            <v>14215.012868561589</v>
          </cell>
          <cell r="AU15">
            <v>25262.56375007749</v>
          </cell>
          <cell r="AV15">
            <v>13694.664754723792</v>
          </cell>
          <cell r="AW15">
            <v>7551.6603121201588</v>
          </cell>
          <cell r="AX15">
            <v>27316.207152085408</v>
          </cell>
          <cell r="AY15">
            <v>48562.532218929366</v>
          </cell>
          <cell r="AZ15">
            <v>73825.095969006856</v>
          </cell>
          <cell r="BA15">
            <v>17499.92321099214</v>
          </cell>
          <cell r="BB15">
            <v>12397.516192688014</v>
          </cell>
          <cell r="BC15">
            <v>10492.27906068365</v>
          </cell>
          <cell r="BD15">
            <v>47250.021856576161</v>
          </cell>
          <cell r="BE15">
            <v>40389.718464363803</v>
          </cell>
          <cell r="BF15">
            <v>9712.4812866913871</v>
          </cell>
          <cell r="BG15">
            <v>16482.689724509972</v>
          </cell>
          <cell r="BH15">
            <v>29352.346825312026</v>
          </cell>
          <cell r="BI15">
            <v>64774.970724999999</v>
          </cell>
          <cell r="BJ15">
            <v>55547.517836513376</v>
          </cell>
          <cell r="BK15">
            <v>105164.68918936379</v>
          </cell>
          <cell r="BL15">
            <v>95937.236300877179</v>
          </cell>
          <cell r="BM15">
            <v>178989.78515837065</v>
          </cell>
          <cell r="BN15">
            <v>169762.33226988403</v>
          </cell>
          <cell r="BP15">
            <v>29276.127999999997</v>
          </cell>
          <cell r="BQ15">
            <v>29276.127999999997</v>
          </cell>
          <cell r="BR15">
            <v>44589.30000000001</v>
          </cell>
          <cell r="BS15">
            <v>73865.428000000014</v>
          </cell>
          <cell r="BT15">
            <v>45577.555</v>
          </cell>
          <cell r="BU15">
            <v>63575.538</v>
          </cell>
          <cell r="BV15">
            <v>199643.47343069984</v>
          </cell>
          <cell r="BW15">
            <v>186316.67277995191</v>
          </cell>
          <cell r="BX15">
            <v>183963.41583278016</v>
          </cell>
          <cell r="BY15">
            <v>182691.35299999994</v>
          </cell>
          <cell r="BZ15">
            <v>184577.80625000002</v>
          </cell>
          <cell r="CA15">
            <v>183079.4975</v>
          </cell>
          <cell r="CB15">
            <v>44870.250465838501</v>
          </cell>
          <cell r="CC15">
            <v>46477.040204968929</v>
          </cell>
          <cell r="CD15">
            <v>48998.709329192527</v>
          </cell>
          <cell r="CE15">
            <v>52035.49906832297</v>
          </cell>
          <cell r="CF15">
            <v>140345.99999999997</v>
          </cell>
          <cell r="CG15">
            <v>192381.49906832294</v>
          </cell>
          <cell r="CH15">
            <v>199700.00000000003</v>
          </cell>
          <cell r="CI15">
            <v>217800</v>
          </cell>
          <cell r="CJ15">
            <v>178582.64067084494</v>
          </cell>
          <cell r="CK15">
            <v>197492.6714988405</v>
          </cell>
        </row>
        <row r="16">
          <cell r="B16" t="str">
            <v>(excluding interest costs of bank restructuring)</v>
          </cell>
        </row>
        <row r="18">
          <cell r="B18" t="str">
            <v>Current expenditure</v>
          </cell>
          <cell r="D18">
            <v>30552.9</v>
          </cell>
          <cell r="E18">
            <v>34209</v>
          </cell>
          <cell r="F18">
            <v>38298</v>
          </cell>
          <cell r="L18">
            <v>45590</v>
          </cell>
          <cell r="N18">
            <v>52365.18</v>
          </cell>
          <cell r="O18">
            <v>10436.9</v>
          </cell>
          <cell r="P18">
            <v>10844.067999999999</v>
          </cell>
          <cell r="Q18">
            <v>21280.968000000001</v>
          </cell>
          <cell r="R18">
            <v>12255</v>
          </cell>
          <cell r="S18">
            <v>21986.146913518052</v>
          </cell>
          <cell r="T18">
            <v>55522.114913518046</v>
          </cell>
          <cell r="X18">
            <v>21354.144</v>
          </cell>
          <cell r="Y18">
            <v>11518.728999999999</v>
          </cell>
          <cell r="Z18">
            <v>5783.0430000000006</v>
          </cell>
          <cell r="AA18">
            <v>4709.125</v>
          </cell>
          <cell r="AB18">
            <v>26821.471999999998</v>
          </cell>
          <cell r="AC18">
            <v>69420.7</v>
          </cell>
          <cell r="AD18">
            <v>70194.345000000016</v>
          </cell>
          <cell r="AF18">
            <v>5479.3610526315788</v>
          </cell>
          <cell r="AG18">
            <v>4617.9156250000005</v>
          </cell>
          <cell r="AH18">
            <v>20197.689874055755</v>
          </cell>
          <cell r="AI18">
            <v>30294.966551687332</v>
          </cell>
          <cell r="AJ18">
            <v>13045.429519180501</v>
          </cell>
          <cell r="AK18">
            <v>12771.2523318639</v>
          </cell>
          <cell r="AL18">
            <v>12887.569214808756</v>
          </cell>
          <cell r="AM18">
            <v>38704.251065853168</v>
          </cell>
          <cell r="AN18">
            <v>68999.217617540504</v>
          </cell>
          <cell r="AO18">
            <v>36934.698928741745</v>
          </cell>
          <cell r="AP18">
            <v>41748.33183432377</v>
          </cell>
          <cell r="AQ18">
            <v>147682.248380606</v>
          </cell>
          <cell r="AR18">
            <v>5951.6929999999993</v>
          </cell>
          <cell r="AS18">
            <v>4834.326</v>
          </cell>
          <cell r="AT18">
            <v>7085.8339999999998</v>
          </cell>
          <cell r="AU18">
            <v>17871.853000000003</v>
          </cell>
          <cell r="AV18">
            <v>13815.648000000003</v>
          </cell>
          <cell r="AW18">
            <v>6826.4380000000001</v>
          </cell>
          <cell r="AX18">
            <v>15075.102000000001</v>
          </cell>
          <cell r="AY18">
            <v>35717.188000000002</v>
          </cell>
          <cell r="AZ18">
            <v>53589.041000000005</v>
          </cell>
          <cell r="BA18">
            <v>9949.6</v>
          </cell>
          <cell r="BB18">
            <v>9682.6</v>
          </cell>
          <cell r="BC18">
            <v>6506.3</v>
          </cell>
          <cell r="BD18">
            <v>33540.185124394258</v>
          </cell>
          <cell r="BE18">
            <v>26138.5</v>
          </cell>
          <cell r="BF18">
            <v>7506.7999999999993</v>
          </cell>
          <cell r="BG18">
            <v>12866.400000000001</v>
          </cell>
          <cell r="BH18">
            <v>18572.560000000001</v>
          </cell>
          <cell r="BI18">
            <v>48519.695724999998</v>
          </cell>
          <cell r="BJ18">
            <v>38945.759999999995</v>
          </cell>
          <cell r="BK18">
            <v>74658.195724999998</v>
          </cell>
          <cell r="BL18">
            <v>65084.259999999995</v>
          </cell>
          <cell r="BM18">
            <v>128247.236725</v>
          </cell>
          <cell r="BN18">
            <v>118673.30100000001</v>
          </cell>
          <cell r="BP18">
            <v>23914.327999999998</v>
          </cell>
          <cell r="BQ18">
            <v>23430.799999999999</v>
          </cell>
          <cell r="BR18">
            <v>32405.890000000003</v>
          </cell>
          <cell r="BS18">
            <v>56320.218000000001</v>
          </cell>
          <cell r="BT18">
            <v>34361.93</v>
          </cell>
          <cell r="BU18">
            <v>42149.557000000001</v>
          </cell>
          <cell r="BV18">
            <v>130542.27343069983</v>
          </cell>
          <cell r="BW18">
            <v>127202.77277995192</v>
          </cell>
          <cell r="BX18">
            <v>125924.51583278015</v>
          </cell>
          <cell r="BY18">
            <v>132504.53699999992</v>
          </cell>
          <cell r="BZ18">
            <v>121745.20625000002</v>
          </cell>
          <cell r="CA18">
            <v>132892.68150000001</v>
          </cell>
          <cell r="CB18">
            <v>33339.353999999999</v>
          </cell>
          <cell r="CC18">
            <v>33662.326999999997</v>
          </cell>
          <cell r="CD18">
            <v>35844.272999999994</v>
          </cell>
          <cell r="CE18">
            <v>37947.245999999999</v>
          </cell>
          <cell r="CF18">
            <v>102845.954</v>
          </cell>
          <cell r="CG18">
            <v>140793.19999999998</v>
          </cell>
          <cell r="CH18">
            <v>134700.00000000003</v>
          </cell>
          <cell r="CI18">
            <v>140300</v>
          </cell>
          <cell r="CJ18">
            <v>142943.23332935019</v>
          </cell>
          <cell r="CK18">
            <v>160287.26813326735</v>
          </cell>
        </row>
        <row r="19">
          <cell r="A19">
            <v>0.15813635563143813</v>
          </cell>
          <cell r="B19" t="str">
            <v>Personnel</v>
          </cell>
          <cell r="D19">
            <v>11145</v>
          </cell>
          <cell r="E19">
            <v>12596</v>
          </cell>
          <cell r="F19">
            <v>13001</v>
          </cell>
          <cell r="L19">
            <v>15419</v>
          </cell>
          <cell r="N19">
            <v>21192.000000000004</v>
          </cell>
          <cell r="O19">
            <v>5143</v>
          </cell>
          <cell r="P19">
            <v>4478.1679999999997</v>
          </cell>
          <cell r="Q19">
            <v>9621.1679999999997</v>
          </cell>
          <cell r="R19">
            <v>4682</v>
          </cell>
          <cell r="S19">
            <v>4970.5820000000003</v>
          </cell>
          <cell r="T19">
            <v>19273.75</v>
          </cell>
          <cell r="X19">
            <v>9566.6</v>
          </cell>
          <cell r="Y19">
            <v>4569.7</v>
          </cell>
          <cell r="Z19">
            <v>1599.2289999999994</v>
          </cell>
          <cell r="AA19">
            <v>1276.3009999999995</v>
          </cell>
          <cell r="AB19">
            <v>3915.5000000000036</v>
          </cell>
          <cell r="AC19">
            <v>19175</v>
          </cell>
          <cell r="AD19">
            <v>18051.800000000003</v>
          </cell>
          <cell r="AF19">
            <v>2656</v>
          </cell>
          <cell r="AG19">
            <v>2044.1</v>
          </cell>
          <cell r="AH19">
            <v>2167.39</v>
          </cell>
          <cell r="AI19">
            <v>6867.49</v>
          </cell>
          <cell r="AJ19">
            <v>2167.39</v>
          </cell>
          <cell r="AK19">
            <v>2167.39</v>
          </cell>
          <cell r="AL19">
            <v>2167.39</v>
          </cell>
          <cell r="AM19">
            <v>6502.17</v>
          </cell>
          <cell r="AN19">
            <v>13369.66</v>
          </cell>
          <cell r="AO19">
            <v>6502.17</v>
          </cell>
          <cell r="AP19">
            <v>6502.17</v>
          </cell>
          <cell r="AQ19">
            <v>26374</v>
          </cell>
          <cell r="AR19">
            <v>2656</v>
          </cell>
          <cell r="AS19">
            <v>2044.1</v>
          </cell>
          <cell r="AT19">
            <v>1743.6</v>
          </cell>
          <cell r="AU19">
            <v>6443.7000000000007</v>
          </cell>
          <cell r="AV19">
            <v>1737.3</v>
          </cell>
          <cell r="AW19">
            <v>1923.384</v>
          </cell>
          <cell r="AX19">
            <v>1911.7660000000001</v>
          </cell>
          <cell r="AY19">
            <v>5572.4500000000007</v>
          </cell>
          <cell r="AZ19">
            <v>12016.150000000001</v>
          </cell>
          <cell r="BA19">
            <v>2212.5</v>
          </cell>
          <cell r="BB19">
            <v>1920.5</v>
          </cell>
          <cell r="BC19">
            <v>1392.5</v>
          </cell>
          <cell r="BD19">
            <v>6232.15</v>
          </cell>
          <cell r="BE19">
            <v>5525.5</v>
          </cell>
          <cell r="BF19">
            <v>2355</v>
          </cell>
          <cell r="BG19">
            <v>1602.9</v>
          </cell>
          <cell r="BH19">
            <v>1439.2</v>
          </cell>
          <cell r="BI19">
            <v>6938.8</v>
          </cell>
          <cell r="BJ19">
            <v>5397.1</v>
          </cell>
          <cell r="BK19">
            <v>12464.3</v>
          </cell>
          <cell r="BL19">
            <v>10922.6</v>
          </cell>
          <cell r="BM19">
            <v>24480.45</v>
          </cell>
          <cell r="BN19">
            <v>22938.75</v>
          </cell>
          <cell r="BP19">
            <v>9184.7999999999993</v>
          </cell>
          <cell r="BQ19">
            <v>9184.7999999999993</v>
          </cell>
          <cell r="BR19">
            <v>7971.9</v>
          </cell>
          <cell r="BS19">
            <v>17156.699999999997</v>
          </cell>
          <cell r="BT19">
            <v>7086.5</v>
          </cell>
          <cell r="BU19">
            <v>9258.9</v>
          </cell>
          <cell r="BV19">
            <v>31799.267236594409</v>
          </cell>
          <cell r="BW19">
            <v>30769.678175808</v>
          </cell>
          <cell r="BX19">
            <v>32451.748099800003</v>
          </cell>
          <cell r="BY19">
            <v>33502.1</v>
          </cell>
          <cell r="BZ19">
            <v>33569.1</v>
          </cell>
          <cell r="CA19">
            <v>33502.1</v>
          </cell>
          <cell r="CB19">
            <v>9700</v>
          </cell>
          <cell r="CC19">
            <v>9700</v>
          </cell>
          <cell r="CD19">
            <v>9700</v>
          </cell>
          <cell r="CE19">
            <v>9700</v>
          </cell>
          <cell r="CF19">
            <v>29100</v>
          </cell>
          <cell r="CG19">
            <v>38800</v>
          </cell>
          <cell r="CH19">
            <v>41600</v>
          </cell>
          <cell r="CI19">
            <v>45892.476761312893</v>
          </cell>
          <cell r="CJ19">
            <v>58669.045457540989</v>
          </cell>
          <cell r="CK19">
            <v>68058.232087016979</v>
          </cell>
        </row>
        <row r="20">
          <cell r="A20">
            <v>0.15813635563143813</v>
          </cell>
          <cell r="B20" t="str">
            <v xml:space="preserve">  Wages and salaries</v>
          </cell>
          <cell r="N20">
            <v>17048.400000000001</v>
          </cell>
          <cell r="X20">
            <v>8134.2020000000002</v>
          </cell>
          <cell r="Z20">
            <v>1335.9570000000003</v>
          </cell>
          <cell r="AA20">
            <v>1016.1920000000009</v>
          </cell>
          <cell r="AC20">
            <v>15236.4</v>
          </cell>
          <cell r="AD20">
            <v>14941.2</v>
          </cell>
          <cell r="AF20">
            <v>2196.8000000000002</v>
          </cell>
          <cell r="AG20">
            <v>1857.4</v>
          </cell>
          <cell r="AH20">
            <v>1514.04</v>
          </cell>
          <cell r="AI20">
            <v>5568.24</v>
          </cell>
          <cell r="AJ20">
            <v>1514.04</v>
          </cell>
          <cell r="AK20">
            <v>1514.04</v>
          </cell>
          <cell r="AL20">
            <v>1514.04</v>
          </cell>
          <cell r="AM20">
            <v>4542.12</v>
          </cell>
          <cell r="AN20">
            <v>10110.36</v>
          </cell>
          <cell r="AO20">
            <v>4542.12</v>
          </cell>
          <cell r="AP20">
            <v>4542.12</v>
          </cell>
          <cell r="AQ20">
            <v>19194.599999999999</v>
          </cell>
          <cell r="AR20">
            <v>2196.8000000000002</v>
          </cell>
          <cell r="AS20">
            <v>1857.4</v>
          </cell>
          <cell r="AT20">
            <v>1223.5999999999999</v>
          </cell>
          <cell r="AU20">
            <v>5277.8</v>
          </cell>
          <cell r="AV20">
            <v>1500.3</v>
          </cell>
          <cell r="AW20">
            <v>1488.933</v>
          </cell>
          <cell r="AX20">
            <v>1468.4349999999999</v>
          </cell>
          <cell r="AY20">
            <v>4457.6679999999997</v>
          </cell>
          <cell r="AZ20">
            <v>9735.4680000000008</v>
          </cell>
          <cell r="BA20">
            <v>1801.7</v>
          </cell>
          <cell r="BB20">
            <v>1541.7</v>
          </cell>
          <cell r="BC20">
            <v>1048</v>
          </cell>
          <cell r="BD20">
            <v>4676.75</v>
          </cell>
          <cell r="BE20">
            <v>4391.3999999999996</v>
          </cell>
          <cell r="BF20">
            <v>1976</v>
          </cell>
          <cell r="BG20">
            <v>1123.8</v>
          </cell>
          <cell r="BH20">
            <v>871.2</v>
          </cell>
          <cell r="BI20">
            <v>4962.1000000000004</v>
          </cell>
          <cell r="BJ20">
            <v>3971</v>
          </cell>
          <cell r="BK20">
            <v>9353.5</v>
          </cell>
          <cell r="BL20">
            <v>8362.4</v>
          </cell>
          <cell r="BM20">
            <v>19088.968000000001</v>
          </cell>
          <cell r="BN20">
            <v>18097.868000000002</v>
          </cell>
          <cell r="BP20">
            <v>7889.4</v>
          </cell>
          <cell r="BQ20">
            <v>7889.4</v>
          </cell>
          <cell r="BR20">
            <v>6453.3</v>
          </cell>
          <cell r="BS20">
            <v>14342.7</v>
          </cell>
          <cell r="BT20">
            <v>5776</v>
          </cell>
          <cell r="BU20">
            <v>6762.7</v>
          </cell>
          <cell r="BV20">
            <v>24997.779797432999</v>
          </cell>
          <cell r="BW20">
            <v>24338.625010415995</v>
          </cell>
          <cell r="BX20">
            <v>25752.734385849995</v>
          </cell>
          <cell r="BY20">
            <v>26881.4</v>
          </cell>
          <cell r="BZ20">
            <v>26824.9</v>
          </cell>
          <cell r="CA20">
            <v>26881.4</v>
          </cell>
          <cell r="CB20">
            <v>7956.7333333333336</v>
          </cell>
          <cell r="CC20">
            <v>7956.7333333333336</v>
          </cell>
          <cell r="CD20">
            <v>7956.7333333333336</v>
          </cell>
          <cell r="CE20">
            <v>7956.7333333333336</v>
          </cell>
          <cell r="CF20">
            <v>23870.2</v>
          </cell>
          <cell r="CG20">
            <v>31826.933333333334</v>
          </cell>
          <cell r="CH20">
            <v>34066.467948679929</v>
          </cell>
          <cell r="CI20">
            <v>37644.762844944715</v>
          </cell>
          <cell r="CJ20">
            <v>48125.149446068557</v>
          </cell>
          <cell r="CK20">
            <v>55826.928232423124</v>
          </cell>
        </row>
        <row r="21">
          <cell r="A21">
            <v>0.1839760329943132</v>
          </cell>
          <cell r="B21" t="str">
            <v xml:space="preserve">    Pensions</v>
          </cell>
          <cell r="AN21">
            <v>0</v>
          </cell>
          <cell r="BK21">
            <v>0</v>
          </cell>
          <cell r="BL21">
            <v>0</v>
          </cell>
          <cell r="BM21">
            <v>0</v>
          </cell>
          <cell r="BN21">
            <v>0</v>
          </cell>
          <cell r="BS21">
            <v>0</v>
          </cell>
          <cell r="BY21">
            <v>0</v>
          </cell>
          <cell r="BZ21">
            <v>0</v>
          </cell>
          <cell r="CA21">
            <v>0</v>
          </cell>
          <cell r="CH21">
            <v>0</v>
          </cell>
          <cell r="CI21">
            <v>0</v>
          </cell>
          <cell r="CJ21">
            <v>0</v>
          </cell>
          <cell r="CK21">
            <v>0</v>
          </cell>
        </row>
        <row r="22">
          <cell r="A22" t="e">
            <v>#DIV/0!</v>
          </cell>
          <cell r="B22" t="str">
            <v xml:space="preserve">    Other</v>
          </cell>
          <cell r="AN22">
            <v>0</v>
          </cell>
          <cell r="BK22">
            <v>0</v>
          </cell>
          <cell r="BL22">
            <v>0</v>
          </cell>
          <cell r="BM22">
            <v>0</v>
          </cell>
          <cell r="BN22">
            <v>0</v>
          </cell>
          <cell r="BS22">
            <v>0</v>
          </cell>
          <cell r="BY22">
            <v>0</v>
          </cell>
          <cell r="BZ22">
            <v>0</v>
          </cell>
          <cell r="CA22">
            <v>0</v>
          </cell>
          <cell r="CH22">
            <v>0</v>
          </cell>
          <cell r="CI22">
            <v>0</v>
          </cell>
          <cell r="CJ22">
            <v>0</v>
          </cell>
          <cell r="CK22">
            <v>0</v>
          </cell>
        </row>
        <row r="23">
          <cell r="A23">
            <v>5.3221965451790032E-2</v>
          </cell>
          <cell r="B23" t="str">
            <v xml:space="preserve">  Other</v>
          </cell>
          <cell r="N23">
            <v>4143.6000000000022</v>
          </cell>
          <cell r="X23">
            <v>1432.3980000000001</v>
          </cell>
          <cell r="Z23">
            <v>263.27199999999903</v>
          </cell>
          <cell r="AA23">
            <v>260.10899999999856</v>
          </cell>
          <cell r="AC23">
            <v>3938.6000000000004</v>
          </cell>
          <cell r="AD23">
            <v>3110.6000000000022</v>
          </cell>
          <cell r="AF23">
            <v>459.19999999999982</v>
          </cell>
          <cell r="AG23">
            <v>186.69999999999982</v>
          </cell>
          <cell r="AH23">
            <v>653.34999999999991</v>
          </cell>
          <cell r="AI23">
            <v>1299.25</v>
          </cell>
          <cell r="AJ23">
            <v>653.34999999999991</v>
          </cell>
          <cell r="AK23">
            <v>653.34999999999991</v>
          </cell>
          <cell r="AL23">
            <v>653.34999999999991</v>
          </cell>
          <cell r="AM23">
            <v>1960.0500000000002</v>
          </cell>
          <cell r="AN23">
            <v>3259.3</v>
          </cell>
          <cell r="AO23">
            <v>1960.0500000000002</v>
          </cell>
          <cell r="AP23">
            <v>1960.0500000000002</v>
          </cell>
          <cell r="AQ23">
            <v>7179.4000000000015</v>
          </cell>
          <cell r="AR23">
            <v>459.19999999999982</v>
          </cell>
          <cell r="AS23">
            <v>186.69999999999982</v>
          </cell>
          <cell r="AT23">
            <v>520</v>
          </cell>
          <cell r="AU23">
            <v>1165.9000000000005</v>
          </cell>
          <cell r="AV23">
            <v>237</v>
          </cell>
          <cell r="AW23">
            <v>434.45100000000002</v>
          </cell>
          <cell r="AX23">
            <v>443.33100000000013</v>
          </cell>
          <cell r="AY23">
            <v>1114.7820000000011</v>
          </cell>
          <cell r="AZ23">
            <v>2280.6820000000007</v>
          </cell>
          <cell r="BA23">
            <v>410.79999999999995</v>
          </cell>
          <cell r="BB23">
            <v>378.79999999999995</v>
          </cell>
          <cell r="BC23">
            <v>344.5</v>
          </cell>
          <cell r="BD23">
            <v>1555.3999999999996</v>
          </cell>
          <cell r="BE23">
            <v>1134.1000000000004</v>
          </cell>
          <cell r="BF23">
            <v>379</v>
          </cell>
          <cell r="BG23">
            <v>479.10000000000014</v>
          </cell>
          <cell r="BH23">
            <v>568</v>
          </cell>
          <cell r="BI23">
            <v>1976.6999999999998</v>
          </cell>
          <cell r="BJ23">
            <v>1426.1000000000004</v>
          </cell>
          <cell r="BK23">
            <v>3110.8</v>
          </cell>
          <cell r="BL23">
            <v>2560.2000000000007</v>
          </cell>
          <cell r="BM23">
            <v>5391.4820000000009</v>
          </cell>
          <cell r="BN23">
            <v>4840.8820000000014</v>
          </cell>
          <cell r="BP23">
            <v>1295.3999999999996</v>
          </cell>
          <cell r="BQ23">
            <v>1295.4000000000001</v>
          </cell>
          <cell r="BR23">
            <v>1518.5999999999995</v>
          </cell>
          <cell r="BS23">
            <v>2813.9999999999991</v>
          </cell>
          <cell r="BT23">
            <v>1310.5</v>
          </cell>
          <cell r="BU23">
            <v>2496.1999999999998</v>
          </cell>
          <cell r="BV23">
            <v>6801.4874391614103</v>
          </cell>
          <cell r="BW23">
            <v>6431.0531653920043</v>
          </cell>
          <cell r="BX23">
            <v>6699.0137139500075</v>
          </cell>
          <cell r="BY23">
            <v>6620.6999999999971</v>
          </cell>
          <cell r="BZ23">
            <v>6744.2</v>
          </cell>
          <cell r="CA23">
            <v>6620.7</v>
          </cell>
          <cell r="CB23">
            <v>1743.2666666666664</v>
          </cell>
          <cell r="CC23">
            <v>1743.2666666666664</v>
          </cell>
          <cell r="CD23">
            <v>1743.2666666666664</v>
          </cell>
          <cell r="CE23">
            <v>1743.2666666666664</v>
          </cell>
          <cell r="CF23">
            <v>5229.7999999999993</v>
          </cell>
          <cell r="CG23">
            <v>6973.0666666666657</v>
          </cell>
          <cell r="CH23">
            <v>7533.5320513200713</v>
          </cell>
          <cell r="CI23">
            <v>8247.7139163681786</v>
          </cell>
          <cell r="CJ23">
            <v>10543.896011472432</v>
          </cell>
          <cell r="CK23">
            <v>12231.303854593854</v>
          </cell>
        </row>
        <row r="24">
          <cell r="A24">
            <v>0.1433252427184466</v>
          </cell>
          <cell r="B24" t="str">
            <v>Goods and services</v>
          </cell>
          <cell r="D24">
            <v>3032</v>
          </cell>
          <cell r="E24">
            <v>4319</v>
          </cell>
          <cell r="F24">
            <v>5175</v>
          </cell>
          <cell r="L24">
            <v>7065</v>
          </cell>
          <cell r="N24">
            <v>8895.2000000000007</v>
          </cell>
          <cell r="O24">
            <v>848</v>
          </cell>
          <cell r="P24">
            <v>1375.8000000000002</v>
          </cell>
          <cell r="Q24">
            <v>2223.8000000000002</v>
          </cell>
          <cell r="R24">
            <v>1754</v>
          </cell>
          <cell r="S24">
            <v>4667.7593115029404</v>
          </cell>
          <cell r="T24">
            <v>8645.5593115029405</v>
          </cell>
          <cell r="X24">
            <v>2272.2339999999999</v>
          </cell>
          <cell r="Y24">
            <v>1725.7</v>
          </cell>
          <cell r="Z24">
            <v>855.75300000000016</v>
          </cell>
          <cell r="AA24">
            <v>586.35199999999986</v>
          </cell>
          <cell r="AB24">
            <v>2738.366</v>
          </cell>
          <cell r="AC24">
            <v>9031.9</v>
          </cell>
          <cell r="AD24">
            <v>6736.3</v>
          </cell>
          <cell r="AF24">
            <v>313.5</v>
          </cell>
          <cell r="AG24">
            <v>352.5</v>
          </cell>
          <cell r="AH24">
            <v>880.02868072490037</v>
          </cell>
          <cell r="AI24">
            <v>1546.0286807249004</v>
          </cell>
          <cell r="AJ24">
            <v>938.24306765094957</v>
          </cell>
          <cell r="AK24">
            <v>938.24306765094957</v>
          </cell>
          <cell r="AL24">
            <v>938.24306765094957</v>
          </cell>
          <cell r="AM24">
            <v>2814.7292029528485</v>
          </cell>
          <cell r="AN24">
            <v>4360.7578836777484</v>
          </cell>
          <cell r="AO24">
            <v>2943.0066896599428</v>
          </cell>
          <cell r="AP24">
            <v>3368.7189725125409</v>
          </cell>
          <cell r="AQ24">
            <v>10672.483545850233</v>
          </cell>
          <cell r="AR24">
            <v>313.5</v>
          </cell>
          <cell r="AS24">
            <v>354.2</v>
          </cell>
          <cell r="AT24">
            <v>566</v>
          </cell>
          <cell r="AU24">
            <v>1233.7</v>
          </cell>
          <cell r="AV24">
            <v>677.6</v>
          </cell>
          <cell r="AW24">
            <v>749.91699999999992</v>
          </cell>
          <cell r="AX24">
            <v>846.70699999999999</v>
          </cell>
          <cell r="AY24">
            <v>2274.2240000000002</v>
          </cell>
          <cell r="AZ24">
            <v>3507.924</v>
          </cell>
          <cell r="BA24">
            <v>839.19999999999993</v>
          </cell>
          <cell r="BB24">
            <v>742.19999999999993</v>
          </cell>
          <cell r="BC24">
            <v>741.4</v>
          </cell>
          <cell r="BD24">
            <v>3754.9</v>
          </cell>
          <cell r="BE24">
            <v>2322.7999999999997</v>
          </cell>
          <cell r="BF24">
            <v>983.7</v>
          </cell>
          <cell r="BG24">
            <v>861.2</v>
          </cell>
          <cell r="BH24">
            <v>2162.8000000000002</v>
          </cell>
          <cell r="BI24">
            <v>5187</v>
          </cell>
          <cell r="BJ24">
            <v>4007.7</v>
          </cell>
          <cell r="BK24">
            <v>7509.7999999999993</v>
          </cell>
          <cell r="BL24">
            <v>6330.5</v>
          </cell>
          <cell r="BM24">
            <v>11017.723999999998</v>
          </cell>
          <cell r="BN24">
            <v>9838.4239999999991</v>
          </cell>
          <cell r="BP24">
            <v>1600.3999999999999</v>
          </cell>
          <cell r="BQ24">
            <v>1600.4</v>
          </cell>
          <cell r="BR24">
            <v>2302.6000000000004</v>
          </cell>
          <cell r="BS24">
            <v>3903</v>
          </cell>
          <cell r="BT24">
            <v>2149.5</v>
          </cell>
          <cell r="BU24">
            <v>4659.5</v>
          </cell>
          <cell r="BV24">
            <v>11800.942433856879</v>
          </cell>
          <cell r="BW24">
            <v>12946.566126574136</v>
          </cell>
          <cell r="BX24">
            <v>12453.14800541037</v>
          </cell>
          <cell r="BY24">
            <v>10712</v>
          </cell>
          <cell r="BZ24">
            <v>11039</v>
          </cell>
          <cell r="CA24">
            <v>10712</v>
          </cell>
          <cell r="CB24">
            <v>2816.8789999999999</v>
          </cell>
          <cell r="CC24">
            <v>2939.3519999999999</v>
          </cell>
          <cell r="CD24">
            <v>3184.2979999999998</v>
          </cell>
          <cell r="CE24">
            <v>3306.7710000000002</v>
          </cell>
          <cell r="CF24">
            <v>8940.5290000000005</v>
          </cell>
          <cell r="CG24">
            <v>12247.3</v>
          </cell>
          <cell r="CH24">
            <v>13000</v>
          </cell>
          <cell r="CI24">
            <v>14400</v>
          </cell>
          <cell r="CJ24">
            <v>15674.056546106785</v>
          </cell>
          <cell r="CK24">
            <v>17424.873930776226</v>
          </cell>
        </row>
        <row r="25">
          <cell r="A25">
            <v>0.15015711967795609</v>
          </cell>
          <cell r="B25" t="str">
            <v xml:space="preserve">    Domestic</v>
          </cell>
          <cell r="N25">
            <v>8478</v>
          </cell>
          <cell r="X25">
            <v>2254.3220000000001</v>
          </cell>
          <cell r="Z25">
            <v>851.44100000000014</v>
          </cell>
          <cell r="AA25">
            <v>583.04699999999991</v>
          </cell>
          <cell r="AC25">
            <v>8274.5</v>
          </cell>
          <cell r="AD25">
            <v>6689.1</v>
          </cell>
          <cell r="AF25">
            <v>309.5</v>
          </cell>
          <cell r="AG25">
            <v>348.6</v>
          </cell>
          <cell r="AH25">
            <v>719.16085873016436</v>
          </cell>
          <cell r="AI25">
            <v>1377.2608587301643</v>
          </cell>
          <cell r="AJ25">
            <v>794.91162989661166</v>
          </cell>
          <cell r="AK25">
            <v>794.91162989661166</v>
          </cell>
          <cell r="AL25">
            <v>794.91162989661166</v>
          </cell>
          <cell r="AM25">
            <v>2384.7348896898347</v>
          </cell>
          <cell r="AN25">
            <v>3761.995748419999</v>
          </cell>
          <cell r="AO25">
            <v>2584.6780952740978</v>
          </cell>
          <cell r="AP25">
            <v>2960.3903781266963</v>
          </cell>
          <cell r="AQ25">
            <v>9307.064221820794</v>
          </cell>
          <cell r="AR25">
            <v>309.5</v>
          </cell>
          <cell r="AS25">
            <v>350.3</v>
          </cell>
          <cell r="AT25">
            <v>560.1</v>
          </cell>
          <cell r="AU25">
            <v>1219.9000000000001</v>
          </cell>
          <cell r="AV25">
            <v>672</v>
          </cell>
          <cell r="AW25">
            <v>620.16499999999996</v>
          </cell>
          <cell r="AX25">
            <v>782.81700000000001</v>
          </cell>
          <cell r="AY25">
            <v>2074.982</v>
          </cell>
          <cell r="AZ25">
            <v>3294.8820000000001</v>
          </cell>
          <cell r="BA25">
            <v>801.4</v>
          </cell>
          <cell r="BB25">
            <v>689.4</v>
          </cell>
          <cell r="BC25">
            <v>669.4</v>
          </cell>
          <cell r="BD25">
            <v>3279.65</v>
          </cell>
          <cell r="BE25">
            <v>2160.1999999999998</v>
          </cell>
          <cell r="BF25">
            <v>965</v>
          </cell>
          <cell r="BG25">
            <v>822.1</v>
          </cell>
          <cell r="BH25">
            <v>1758.3</v>
          </cell>
          <cell r="BI25">
            <v>4399.1000000000004</v>
          </cell>
          <cell r="BJ25">
            <v>3545.3999999999996</v>
          </cell>
          <cell r="BK25">
            <v>6559.3</v>
          </cell>
          <cell r="BL25">
            <v>5705.5999999999995</v>
          </cell>
          <cell r="BM25">
            <v>9854.1820000000007</v>
          </cell>
          <cell r="BN25">
            <v>9000.482</v>
          </cell>
          <cell r="BP25">
            <v>1501.8</v>
          </cell>
          <cell r="BQ25">
            <v>1501.8</v>
          </cell>
          <cell r="BR25">
            <v>2205.3000000000002</v>
          </cell>
          <cell r="BS25">
            <v>3707.1000000000004</v>
          </cell>
          <cell r="BT25">
            <v>1917.9</v>
          </cell>
          <cell r="BU25">
            <v>4112.8</v>
          </cell>
          <cell r="BV25">
            <v>10829.968981260599</v>
          </cell>
          <cell r="BW25">
            <v>11451.876187953898</v>
          </cell>
          <cell r="BX25">
            <v>11051.876187953898</v>
          </cell>
          <cell r="BY25">
            <v>9737.7999999999993</v>
          </cell>
          <cell r="BZ25">
            <v>10006.799999999999</v>
          </cell>
          <cell r="CA25">
            <v>9737.7999999999993</v>
          </cell>
          <cell r="CB25">
            <v>2576</v>
          </cell>
          <cell r="CC25">
            <v>2688</v>
          </cell>
          <cell r="CD25">
            <v>2912</v>
          </cell>
          <cell r="CE25">
            <v>3024</v>
          </cell>
          <cell r="CF25">
            <v>8176</v>
          </cell>
          <cell r="CG25">
            <v>11200</v>
          </cell>
          <cell r="CH25">
            <v>11900</v>
          </cell>
          <cell r="CI25">
            <v>13100</v>
          </cell>
          <cell r="CJ25">
            <v>14333.725255068137</v>
          </cell>
          <cell r="CK25">
            <v>15934.825473752888</v>
          </cell>
        </row>
        <row r="26">
          <cell r="A26">
            <v>7.5035926914391204E-2</v>
          </cell>
          <cell r="B26" t="str">
            <v xml:space="preserve">    Imports</v>
          </cell>
          <cell r="N26">
            <v>417.2</v>
          </cell>
          <cell r="X26">
            <v>17.911999999999999</v>
          </cell>
          <cell r="Z26">
            <v>4.3120000000000047</v>
          </cell>
          <cell r="AA26">
            <v>3.3049999999999997</v>
          </cell>
          <cell r="AC26">
            <v>757.4</v>
          </cell>
          <cell r="AD26">
            <v>47.2</v>
          </cell>
          <cell r="AF26">
            <v>4</v>
          </cell>
          <cell r="AG26">
            <v>3.9</v>
          </cell>
          <cell r="AH26">
            <v>160.86782199473606</v>
          </cell>
          <cell r="AI26">
            <v>168.76782199473607</v>
          </cell>
          <cell r="AJ26">
            <v>143.33143775433788</v>
          </cell>
          <cell r="AK26">
            <v>143.33143775433788</v>
          </cell>
          <cell r="AL26">
            <v>143.33143775433788</v>
          </cell>
          <cell r="AM26">
            <v>429.99431326301362</v>
          </cell>
          <cell r="AN26">
            <v>598.76213525774972</v>
          </cell>
          <cell r="AO26">
            <v>358.32859438584478</v>
          </cell>
          <cell r="AP26">
            <v>408.32859438584478</v>
          </cell>
          <cell r="AQ26">
            <v>1365.4193240294394</v>
          </cell>
          <cell r="AR26">
            <v>4</v>
          </cell>
          <cell r="AS26">
            <v>3.9</v>
          </cell>
          <cell r="AT26">
            <v>5.9</v>
          </cell>
          <cell r="AU26">
            <v>13.8</v>
          </cell>
          <cell r="AV26">
            <v>5.6</v>
          </cell>
          <cell r="AW26">
            <v>129.75200000000001</v>
          </cell>
          <cell r="AX26">
            <v>63.89</v>
          </cell>
          <cell r="AY26">
            <v>199.24200000000002</v>
          </cell>
          <cell r="AZ26">
            <v>213.04200000000003</v>
          </cell>
          <cell r="BA26">
            <v>37.799999999999997</v>
          </cell>
          <cell r="BB26">
            <v>52.8</v>
          </cell>
          <cell r="BC26">
            <v>72</v>
          </cell>
          <cell r="BD26">
            <v>475.25</v>
          </cell>
          <cell r="BE26">
            <v>162.6</v>
          </cell>
          <cell r="BF26">
            <v>18.7</v>
          </cell>
          <cell r="BG26">
            <v>39.1</v>
          </cell>
          <cell r="BH26">
            <v>404.5</v>
          </cell>
          <cell r="BI26">
            <v>787.9</v>
          </cell>
          <cell r="BJ26">
            <v>462.3</v>
          </cell>
          <cell r="BK26">
            <v>950.5</v>
          </cell>
          <cell r="BL26">
            <v>624.9</v>
          </cell>
          <cell r="BM26">
            <v>1163.5419999999999</v>
          </cell>
          <cell r="BN26">
            <v>837.94200000000001</v>
          </cell>
          <cell r="BP26">
            <v>98.6</v>
          </cell>
          <cell r="BQ26">
            <v>98.6</v>
          </cell>
          <cell r="BR26">
            <v>97.3</v>
          </cell>
          <cell r="BS26">
            <v>195.89999999999998</v>
          </cell>
          <cell r="BT26">
            <v>231.6</v>
          </cell>
          <cell r="BU26">
            <v>546.70000000000005</v>
          </cell>
          <cell r="BV26">
            <v>970.97345259627855</v>
          </cell>
          <cell r="BW26">
            <v>1494.6899386202376</v>
          </cell>
          <cell r="BX26">
            <v>1401.2718174564727</v>
          </cell>
          <cell r="BY26">
            <v>974.2</v>
          </cell>
          <cell r="BZ26">
            <v>1032.2</v>
          </cell>
          <cell r="CA26">
            <v>974.2</v>
          </cell>
          <cell r="CB26">
            <v>240.87899999999999</v>
          </cell>
          <cell r="CC26">
            <v>251.35199999999998</v>
          </cell>
          <cell r="CD26">
            <v>272.298</v>
          </cell>
          <cell r="CE26">
            <v>282.77100000000002</v>
          </cell>
          <cell r="CF26">
            <v>764.529</v>
          </cell>
          <cell r="CG26">
            <v>1047.3</v>
          </cell>
          <cell r="CH26">
            <v>1100</v>
          </cell>
          <cell r="CI26">
            <v>1300</v>
          </cell>
          <cell r="CJ26">
            <v>1340.3312910386483</v>
          </cell>
          <cell r="CK26">
            <v>1490.0484570233393</v>
          </cell>
        </row>
        <row r="27">
          <cell r="A27">
            <v>0.20835392936932728</v>
          </cell>
          <cell r="B27" t="str">
            <v>Transfers to regions</v>
          </cell>
          <cell r="D27">
            <v>6909</v>
          </cell>
          <cell r="E27">
            <v>7272</v>
          </cell>
          <cell r="F27">
            <v>8227</v>
          </cell>
          <cell r="L27">
            <v>8054</v>
          </cell>
          <cell r="N27">
            <v>11535.8</v>
          </cell>
          <cell r="O27">
            <v>2435.9</v>
          </cell>
          <cell r="P27">
            <v>2334.1</v>
          </cell>
          <cell r="Q27">
            <v>4770</v>
          </cell>
          <cell r="R27">
            <v>2255</v>
          </cell>
          <cell r="S27">
            <v>3726.159781696053</v>
          </cell>
          <cell r="T27">
            <v>10751.159781696053</v>
          </cell>
          <cell r="X27">
            <v>4778.3370000000004</v>
          </cell>
          <cell r="Y27">
            <v>1916.7</v>
          </cell>
          <cell r="Z27">
            <v>600.06200000000013</v>
          </cell>
          <cell r="AA27">
            <v>538.28799999999967</v>
          </cell>
          <cell r="AB27">
            <v>1676.0630000000001</v>
          </cell>
          <cell r="AC27">
            <v>9872.2000000000007</v>
          </cell>
          <cell r="AD27">
            <v>8371.1</v>
          </cell>
          <cell r="AF27">
            <v>455.5</v>
          </cell>
          <cell r="AG27">
            <v>534.70000000000005</v>
          </cell>
          <cell r="AH27">
            <v>781.80908303133879</v>
          </cell>
          <cell r="AI27">
            <v>1772.0090830313386</v>
          </cell>
          <cell r="AJ27">
            <v>1150.4337228000495</v>
          </cell>
          <cell r="AK27">
            <v>1150.4337228000495</v>
          </cell>
          <cell r="AL27">
            <v>1150.4337228000495</v>
          </cell>
          <cell r="AM27">
            <v>3451.3011684001485</v>
          </cell>
          <cell r="AN27">
            <v>5223.3102514314869</v>
          </cell>
          <cell r="AO27">
            <v>3444.3806558741235</v>
          </cell>
          <cell r="AP27">
            <v>3781.9911812850273</v>
          </cell>
          <cell r="AQ27">
            <v>12449.682088590638</v>
          </cell>
          <cell r="AR27">
            <v>1359.7</v>
          </cell>
          <cell r="AS27">
            <v>1095.6000000000001</v>
          </cell>
          <cell r="AT27">
            <v>1101.8999999999999</v>
          </cell>
          <cell r="AU27">
            <v>3557.2000000000003</v>
          </cell>
          <cell r="AV27">
            <v>1168.8999999999999</v>
          </cell>
          <cell r="AW27">
            <v>1035.2080000000001</v>
          </cell>
          <cell r="AX27">
            <v>1014.0740000000001</v>
          </cell>
          <cell r="AY27">
            <v>3218.1819999999998</v>
          </cell>
          <cell r="AZ27">
            <v>6775.3819999999996</v>
          </cell>
          <cell r="BA27">
            <v>1254.7</v>
          </cell>
          <cell r="BB27">
            <v>1066.1000000000001</v>
          </cell>
          <cell r="BC27">
            <v>1037.8</v>
          </cell>
          <cell r="BD27">
            <v>3605.7999999999997</v>
          </cell>
          <cell r="BE27">
            <v>3358.6</v>
          </cell>
          <cell r="BF27">
            <v>1430.7</v>
          </cell>
          <cell r="BG27">
            <v>1134.1000000000001</v>
          </cell>
          <cell r="BH27">
            <v>375.6</v>
          </cell>
          <cell r="BI27">
            <v>3853</v>
          </cell>
          <cell r="BJ27">
            <v>2940.4</v>
          </cell>
          <cell r="BK27">
            <v>7211.6</v>
          </cell>
          <cell r="BL27">
            <v>6299</v>
          </cell>
          <cell r="BM27">
            <v>13986.982</v>
          </cell>
          <cell r="BN27">
            <v>13074.382</v>
          </cell>
          <cell r="BP27">
            <v>5536.9000000000005</v>
          </cell>
          <cell r="BQ27">
            <v>5536.9</v>
          </cell>
          <cell r="BR27">
            <v>4233.8999999999996</v>
          </cell>
          <cell r="BS27">
            <v>9770.7999999999993</v>
          </cell>
          <cell r="BT27">
            <v>4509.1000000000004</v>
          </cell>
          <cell r="BU27">
            <v>4534.3999999999996</v>
          </cell>
          <cell r="BV27">
            <v>17823.071755149762</v>
          </cell>
          <cell r="BW27">
            <v>17769.78847756976</v>
          </cell>
          <cell r="BX27">
            <v>17769.78847756976</v>
          </cell>
          <cell r="BY27">
            <v>18814.3</v>
          </cell>
          <cell r="BZ27">
            <v>19497.599999999999</v>
          </cell>
          <cell r="CA27">
            <v>18814.3</v>
          </cell>
          <cell r="CB27">
            <v>5683.583333333333</v>
          </cell>
          <cell r="CC27">
            <v>5683.583333333333</v>
          </cell>
          <cell r="CD27">
            <v>5683.583333333333</v>
          </cell>
          <cell r="CE27">
            <v>5683.583333333333</v>
          </cell>
          <cell r="CF27">
            <v>17050.75</v>
          </cell>
          <cell r="CG27">
            <v>22734.333333333332</v>
          </cell>
          <cell r="CH27">
            <v>24471.436385638641</v>
          </cell>
          <cell r="CI27">
            <v>26983.97858861016</v>
          </cell>
          <cell r="CJ27">
            <v>29892.461581806878</v>
          </cell>
          <cell r="CK27">
            <v>33231.497730747556</v>
          </cell>
        </row>
        <row r="28">
          <cell r="A28">
            <v>0.20489720489720487</v>
          </cell>
          <cell r="B28" t="str">
            <v xml:space="preserve">    Personnel</v>
          </cell>
          <cell r="D28">
            <v>6480.2542587534144</v>
          </cell>
          <cell r="E28">
            <v>6820.7278867643408</v>
          </cell>
          <cell r="F28">
            <v>7716.4642910355105</v>
          </cell>
          <cell r="L28">
            <v>7554.2</v>
          </cell>
          <cell r="N28">
            <v>10967.8</v>
          </cell>
          <cell r="X28">
            <v>4537.1620000000003</v>
          </cell>
          <cell r="Z28">
            <v>515.63500000000022</v>
          </cell>
          <cell r="AA28">
            <v>503.67699999999968</v>
          </cell>
          <cell r="AC28">
            <v>9346.6</v>
          </cell>
          <cell r="AD28">
            <v>7851.6</v>
          </cell>
          <cell r="AF28">
            <v>405.7</v>
          </cell>
          <cell r="AG28">
            <v>476.2</v>
          </cell>
          <cell r="AH28">
            <v>694.27326007325996</v>
          </cell>
          <cell r="AI28">
            <v>1576.1732600732598</v>
          </cell>
          <cell r="AJ28">
            <v>1070.8311355311355</v>
          </cell>
          <cell r="AK28">
            <v>1070.8311355311355</v>
          </cell>
          <cell r="AL28">
            <v>1070.8311355311355</v>
          </cell>
          <cell r="AM28">
            <v>3212.4934065934067</v>
          </cell>
          <cell r="AN28">
            <v>4788.6666666666661</v>
          </cell>
          <cell r="AO28">
            <v>3212.4934065934062</v>
          </cell>
          <cell r="AP28">
            <v>3542.4934065934062</v>
          </cell>
          <cell r="AQ28">
            <v>11543.653479853479</v>
          </cell>
          <cell r="AR28">
            <v>1309.9000000000001</v>
          </cell>
          <cell r="AS28">
            <v>1036.4000000000001</v>
          </cell>
          <cell r="AT28">
            <v>1056.5999999999999</v>
          </cell>
          <cell r="AU28">
            <v>3402.9</v>
          </cell>
          <cell r="AV28">
            <v>1057.3</v>
          </cell>
          <cell r="AW28">
            <v>993.12300000000005</v>
          </cell>
          <cell r="AX28">
            <v>1001.109</v>
          </cell>
          <cell r="AY28">
            <v>3051.5319999999997</v>
          </cell>
          <cell r="AZ28">
            <v>6454.4319999999998</v>
          </cell>
          <cell r="BA28">
            <v>1129.8</v>
          </cell>
          <cell r="BB28">
            <v>1039.9000000000001</v>
          </cell>
          <cell r="BC28">
            <v>1019.5</v>
          </cell>
          <cell r="BD28">
            <v>3425.1499999999996</v>
          </cell>
          <cell r="BE28">
            <v>3189.2</v>
          </cell>
          <cell r="BF28">
            <v>1306.9000000000001</v>
          </cell>
          <cell r="BG28">
            <v>1088.4000000000001</v>
          </cell>
          <cell r="BH28">
            <v>369.1</v>
          </cell>
          <cell r="BI28">
            <v>3661.1</v>
          </cell>
          <cell r="BJ28">
            <v>2764.4</v>
          </cell>
          <cell r="BK28">
            <v>6850.2999999999993</v>
          </cell>
          <cell r="BL28">
            <v>5953.6</v>
          </cell>
          <cell r="BM28">
            <v>13304.732</v>
          </cell>
          <cell r="BN28">
            <v>12408.031999999999</v>
          </cell>
          <cell r="BP28">
            <v>5364.1</v>
          </cell>
          <cell r="BQ28">
            <v>5364.1</v>
          </cell>
          <cell r="BR28">
            <v>4019.4</v>
          </cell>
          <cell r="BS28">
            <v>9383.5</v>
          </cell>
          <cell r="BT28">
            <v>4226.8</v>
          </cell>
          <cell r="BU28">
            <v>4427.2</v>
          </cell>
          <cell r="BV28">
            <v>16873.312007246601</v>
          </cell>
          <cell r="BW28">
            <v>16963.58847756976</v>
          </cell>
          <cell r="BX28">
            <v>16963.58847756976</v>
          </cell>
          <cell r="BY28">
            <v>18037.5</v>
          </cell>
          <cell r="BZ28">
            <v>18696.8</v>
          </cell>
          <cell r="CA28">
            <v>18037.5</v>
          </cell>
          <cell r="CB28">
            <v>5433.333333333333</v>
          </cell>
          <cell r="CC28">
            <v>5433.333333333333</v>
          </cell>
          <cell r="CD28">
            <v>5433.333333333333</v>
          </cell>
          <cell r="CE28">
            <v>5433.333333333333</v>
          </cell>
          <cell r="CF28">
            <v>16300</v>
          </cell>
          <cell r="CG28">
            <v>21733.333333333332</v>
          </cell>
          <cell r="CH28">
            <v>23400</v>
          </cell>
          <cell r="CI28">
            <v>25800</v>
          </cell>
          <cell r="CJ28">
            <v>28576.286895500321</v>
          </cell>
          <cell r="CK28">
            <v>31768.304210148246</v>
          </cell>
        </row>
        <row r="29">
          <cell r="A29">
            <v>0.28861997940267781</v>
          </cell>
          <cell r="B29" t="str">
            <v xml:space="preserve">    Other</v>
          </cell>
          <cell r="D29">
            <v>428.74574124658557</v>
          </cell>
          <cell r="E29">
            <v>451.27211323565916</v>
          </cell>
          <cell r="F29">
            <v>510.53570896448946</v>
          </cell>
          <cell r="L29">
            <v>499.80000000000018</v>
          </cell>
          <cell r="N29">
            <v>568</v>
          </cell>
          <cell r="X29">
            <v>241.17500000000018</v>
          </cell>
          <cell r="Z29">
            <v>84.426999999999964</v>
          </cell>
          <cell r="AA29">
            <v>34.61099999999999</v>
          </cell>
          <cell r="AC29">
            <v>525.6</v>
          </cell>
          <cell r="AD29">
            <v>519.5</v>
          </cell>
          <cell r="AF29">
            <v>49.8</v>
          </cell>
          <cell r="AG29">
            <v>58.5</v>
          </cell>
          <cell r="AH29">
            <v>87.535822958078825</v>
          </cell>
          <cell r="AI29">
            <v>195.83582295807884</v>
          </cell>
          <cell r="AJ29">
            <v>79.602587268914021</v>
          </cell>
          <cell r="AK29">
            <v>79.602587268914021</v>
          </cell>
          <cell r="AL29">
            <v>79.602587268914021</v>
          </cell>
          <cell r="AM29">
            <v>238.80776180674206</v>
          </cell>
          <cell r="AN29">
            <v>434.6435847648209</v>
          </cell>
          <cell r="AO29">
            <v>231.88724928071719</v>
          </cell>
          <cell r="AP29">
            <v>239.49777469162106</v>
          </cell>
          <cell r="AQ29">
            <v>906.02860873715917</v>
          </cell>
          <cell r="AR29">
            <v>49.8</v>
          </cell>
          <cell r="AS29">
            <v>59.2</v>
          </cell>
          <cell r="AT29">
            <v>45.3</v>
          </cell>
          <cell r="AU29">
            <v>154.30000000000001</v>
          </cell>
          <cell r="AV29">
            <v>111.6</v>
          </cell>
          <cell r="AW29">
            <v>42.085000000000001</v>
          </cell>
          <cell r="AX29">
            <v>12.965</v>
          </cell>
          <cell r="AY29">
            <v>166.65</v>
          </cell>
          <cell r="AZ29">
            <v>320.95000000000005</v>
          </cell>
          <cell r="BA29">
            <v>124.9</v>
          </cell>
          <cell r="BB29">
            <v>26.2</v>
          </cell>
          <cell r="BC29">
            <v>18.3</v>
          </cell>
          <cell r="BD29">
            <v>180.65</v>
          </cell>
          <cell r="BE29">
            <v>169.4</v>
          </cell>
          <cell r="BF29">
            <v>123.8</v>
          </cell>
          <cell r="BG29">
            <v>45.7</v>
          </cell>
          <cell r="BH29">
            <v>6.5</v>
          </cell>
          <cell r="BI29">
            <v>191.9</v>
          </cell>
          <cell r="BJ29">
            <v>176</v>
          </cell>
          <cell r="BK29">
            <v>361.3</v>
          </cell>
          <cell r="BL29">
            <v>345.4</v>
          </cell>
          <cell r="BM29">
            <v>682.25</v>
          </cell>
          <cell r="BN29">
            <v>666.35</v>
          </cell>
          <cell r="BP29">
            <v>172.8</v>
          </cell>
          <cell r="BQ29">
            <v>172.8</v>
          </cell>
          <cell r="BR29">
            <v>214.5</v>
          </cell>
          <cell r="BS29">
            <v>387.3</v>
          </cell>
          <cell r="BT29">
            <v>282.3</v>
          </cell>
          <cell r="BU29">
            <v>107.19999999999993</v>
          </cell>
          <cell r="BV29">
            <v>949.75974790316013</v>
          </cell>
          <cell r="BW29">
            <v>806.2</v>
          </cell>
          <cell r="BX29">
            <v>806.2</v>
          </cell>
          <cell r="BY29">
            <v>776.8</v>
          </cell>
          <cell r="BZ29">
            <v>800.8</v>
          </cell>
          <cell r="CA29">
            <v>776.8</v>
          </cell>
          <cell r="CB29">
            <v>250.25</v>
          </cell>
          <cell r="CC29">
            <v>250.25</v>
          </cell>
          <cell r="CD29">
            <v>250.25</v>
          </cell>
          <cell r="CE29">
            <v>250.25</v>
          </cell>
          <cell r="CF29">
            <v>750.75</v>
          </cell>
          <cell r="CG29">
            <v>1001</v>
          </cell>
          <cell r="CH29">
            <v>1071.4363856386396</v>
          </cell>
          <cell r="CI29">
            <v>1183.9785886101602</v>
          </cell>
          <cell r="CJ29">
            <v>1316.1746863065562</v>
          </cell>
          <cell r="CK29">
            <v>1463.1935205993127</v>
          </cell>
        </row>
        <row r="30">
          <cell r="A30">
            <v>-9.2000364121991862E-2</v>
          </cell>
          <cell r="B30" t="str">
            <v>Subsidies</v>
          </cell>
          <cell r="D30">
            <v>1454.9</v>
          </cell>
          <cell r="E30">
            <v>1502</v>
          </cell>
          <cell r="F30">
            <v>143</v>
          </cell>
          <cell r="L30">
            <v>1654</v>
          </cell>
          <cell r="N30">
            <v>174.48</v>
          </cell>
          <cell r="O30">
            <v>0</v>
          </cell>
          <cell r="P30">
            <v>700</v>
          </cell>
          <cell r="Q30">
            <v>700</v>
          </cell>
          <cell r="R30">
            <v>0</v>
          </cell>
          <cell r="S30">
            <v>3634.9538203190596</v>
          </cell>
          <cell r="T30">
            <v>4334.9538203190596</v>
          </cell>
          <cell r="X30">
            <v>699.5</v>
          </cell>
          <cell r="Y30">
            <v>0</v>
          </cell>
          <cell r="Z30">
            <v>0</v>
          </cell>
          <cell r="AA30">
            <v>0</v>
          </cell>
          <cell r="AB30">
            <v>9662.0999999999985</v>
          </cell>
          <cell r="AC30">
            <v>16413.400000000001</v>
          </cell>
          <cell r="AD30">
            <v>20861.599999999999</v>
          </cell>
          <cell r="AF30">
            <v>0</v>
          </cell>
          <cell r="AG30">
            <v>0</v>
          </cell>
          <cell r="AH30">
            <v>11525.264152191947</v>
          </cell>
          <cell r="AI30">
            <v>11525.264152191947</v>
          </cell>
          <cell r="AJ30">
            <v>5144.079939368894</v>
          </cell>
          <cell r="AK30">
            <v>4739.9027520522932</v>
          </cell>
          <cell r="AL30">
            <v>5006.2196349971491</v>
          </cell>
          <cell r="AM30">
            <v>14890.202326418337</v>
          </cell>
          <cell r="AN30">
            <v>26415.466478610284</v>
          </cell>
          <cell r="AO30">
            <v>15229.27334706864</v>
          </cell>
          <cell r="AP30">
            <v>17165.390720053081</v>
          </cell>
          <cell r="AQ30">
            <v>58810.130545732012</v>
          </cell>
          <cell r="AR30">
            <v>0</v>
          </cell>
          <cell r="AS30">
            <v>63.503999999999998</v>
          </cell>
          <cell r="AT30">
            <v>43.275999999999996</v>
          </cell>
          <cell r="AU30">
            <v>106.78</v>
          </cell>
          <cell r="AV30">
            <v>6974.4380000000001</v>
          </cell>
          <cell r="AW30">
            <v>704.25799999999992</v>
          </cell>
          <cell r="AX30">
            <v>8524.6939999999995</v>
          </cell>
          <cell r="AY30">
            <v>16203.390000000003</v>
          </cell>
          <cell r="AZ30">
            <v>16310.170000000002</v>
          </cell>
          <cell r="BA30">
            <v>3304</v>
          </cell>
          <cell r="BB30">
            <v>4687.0999999999995</v>
          </cell>
          <cell r="BC30">
            <v>383.4</v>
          </cell>
          <cell r="BD30">
            <v>11323.95</v>
          </cell>
          <cell r="BE30">
            <v>8374.5</v>
          </cell>
          <cell r="BF30">
            <v>191.9</v>
          </cell>
          <cell r="BG30">
            <v>7096.2</v>
          </cell>
          <cell r="BH30">
            <v>10105.700000000001</v>
          </cell>
          <cell r="BI30">
            <v>21596.799999999999</v>
          </cell>
          <cell r="BJ30">
            <v>17393.8</v>
          </cell>
          <cell r="BK30">
            <v>29971.3</v>
          </cell>
          <cell r="BL30">
            <v>25768.3</v>
          </cell>
          <cell r="BM30">
            <v>46281.47</v>
          </cell>
          <cell r="BN30">
            <v>42078.47</v>
          </cell>
          <cell r="BP30">
            <v>172</v>
          </cell>
          <cell r="BQ30">
            <v>0.3</v>
          </cell>
          <cell r="BR30">
            <v>11735.099999999999</v>
          </cell>
          <cell r="BS30">
            <v>11907.099999999999</v>
          </cell>
          <cell r="BT30">
            <v>13900.699999999999</v>
          </cell>
          <cell r="BU30">
            <v>16731.057000000001</v>
          </cell>
          <cell r="BV30">
            <v>35512.53361647101</v>
          </cell>
          <cell r="BW30">
            <v>33810.54</v>
          </cell>
          <cell r="BX30">
            <v>32911.925000000003</v>
          </cell>
          <cell r="BY30">
            <v>42538.857000000004</v>
          </cell>
          <cell r="BZ30">
            <v>28020.799999999999</v>
          </cell>
          <cell r="CA30">
            <v>42538.857000000004</v>
          </cell>
          <cell r="CB30">
            <v>8121.3166666666657</v>
          </cell>
          <cell r="CC30">
            <v>8888.8166666666657</v>
          </cell>
          <cell r="CD30">
            <v>9656.3166666666657</v>
          </cell>
          <cell r="CE30">
            <v>11958.816666666666</v>
          </cell>
          <cell r="CF30">
            <v>26666.449999999993</v>
          </cell>
          <cell r="CG30">
            <v>38625.266666666663</v>
          </cell>
          <cell r="CH30">
            <v>24700</v>
          </cell>
          <cell r="CI30">
            <v>17200</v>
          </cell>
          <cell r="CJ30">
            <v>482.58749999999998</v>
          </cell>
          <cell r="CK30">
            <v>482.58749999999998</v>
          </cell>
        </row>
        <row r="31">
          <cell r="A31">
            <v>-8.4004862883036546E-2</v>
          </cell>
          <cell r="B31" t="str">
            <v xml:space="preserve">  Petroleum subsidy</v>
          </cell>
          <cell r="D31">
            <v>1279.9000000000001</v>
          </cell>
          <cell r="E31">
            <v>687</v>
          </cell>
          <cell r="F31">
            <v>0</v>
          </cell>
          <cell r="L31">
            <v>1416</v>
          </cell>
          <cell r="N31">
            <v>0</v>
          </cell>
          <cell r="P31">
            <v>700</v>
          </cell>
          <cell r="Q31">
            <v>700</v>
          </cell>
          <cell r="R31">
            <v>0</v>
          </cell>
          <cell r="S31">
            <v>3342</v>
          </cell>
          <cell r="T31">
            <v>4042</v>
          </cell>
          <cell r="X31">
            <v>699.5</v>
          </cell>
          <cell r="Y31">
            <v>0</v>
          </cell>
          <cell r="Z31">
            <v>0</v>
          </cell>
          <cell r="AA31">
            <v>0</v>
          </cell>
          <cell r="AB31">
            <v>9114.7999999999993</v>
          </cell>
          <cell r="AC31">
            <v>15866.1</v>
          </cell>
          <cell r="AD31">
            <v>9814.2999999999993</v>
          </cell>
          <cell r="AF31">
            <v>0</v>
          </cell>
          <cell r="AG31">
            <v>0</v>
          </cell>
          <cell r="AH31">
            <v>5210.781288259438</v>
          </cell>
          <cell r="AI31">
            <v>5210.781288259438</v>
          </cell>
          <cell r="AJ31">
            <v>2072.5315952924234</v>
          </cell>
          <cell r="AK31">
            <v>2072.5315952924234</v>
          </cell>
          <cell r="AL31">
            <v>2072.5315952924234</v>
          </cell>
          <cell r="AM31">
            <v>6217.5947858772706</v>
          </cell>
          <cell r="AN31">
            <v>11428.376074136708</v>
          </cell>
          <cell r="AO31">
            <v>6062.4328377914653</v>
          </cell>
          <cell r="AP31">
            <v>10043.213131512028</v>
          </cell>
          <cell r="AQ31">
            <v>27534.0220434402</v>
          </cell>
          <cell r="AR31">
            <v>0</v>
          </cell>
          <cell r="AS31">
            <v>0</v>
          </cell>
          <cell r="AT31">
            <v>0</v>
          </cell>
          <cell r="AU31">
            <v>0</v>
          </cell>
          <cell r="AV31">
            <v>6907.0240000000003</v>
          </cell>
          <cell r="AW31">
            <v>0</v>
          </cell>
          <cell r="AX31">
            <v>5183.1390000000001</v>
          </cell>
          <cell r="AY31">
            <v>12090.163</v>
          </cell>
          <cell r="AZ31">
            <v>12090.163</v>
          </cell>
          <cell r="BA31">
            <v>3301.2</v>
          </cell>
          <cell r="BB31">
            <v>3925.7</v>
          </cell>
          <cell r="BC31">
            <v>0</v>
          </cell>
          <cell r="BD31">
            <v>4984.75</v>
          </cell>
          <cell r="BE31">
            <v>7226.9</v>
          </cell>
          <cell r="BF31">
            <v>0</v>
          </cell>
          <cell r="BG31">
            <v>6996.4</v>
          </cell>
          <cell r="BH31">
            <v>2293.1</v>
          </cell>
          <cell r="BI31">
            <v>8900</v>
          </cell>
          <cell r="BJ31">
            <v>9289.5</v>
          </cell>
          <cell r="BK31">
            <v>16126.9</v>
          </cell>
          <cell r="BL31">
            <v>16516.400000000001</v>
          </cell>
          <cell r="BM31">
            <v>28217.063000000002</v>
          </cell>
          <cell r="BN31">
            <v>28606.563000000002</v>
          </cell>
          <cell r="BP31">
            <v>0</v>
          </cell>
          <cell r="BQ31">
            <v>0</v>
          </cell>
          <cell r="BR31">
            <v>11367.8</v>
          </cell>
          <cell r="BS31">
            <v>11367.8</v>
          </cell>
          <cell r="BT31">
            <v>7204</v>
          </cell>
          <cell r="BU31">
            <v>9175.7999999999993</v>
          </cell>
          <cell r="BV31">
            <v>16615.038</v>
          </cell>
          <cell r="BW31">
            <v>14957.7</v>
          </cell>
          <cell r="BX31">
            <v>13072.9</v>
          </cell>
          <cell r="BY31">
            <v>27747.599999999999</v>
          </cell>
          <cell r="BZ31">
            <v>9985.7999999999993</v>
          </cell>
          <cell r="CA31">
            <v>27747.599999999999</v>
          </cell>
          <cell r="CB31">
            <v>5845.8333333333303</v>
          </cell>
          <cell r="CC31">
            <v>6099.9999999999964</v>
          </cell>
          <cell r="CD31">
            <v>6354.1666666666633</v>
          </cell>
          <cell r="CE31">
            <v>7116.6666666666633</v>
          </cell>
          <cell r="CF31">
            <v>18299.999999999989</v>
          </cell>
          <cell r="CG31">
            <v>25416.666666666653</v>
          </cell>
          <cell r="CH31">
            <v>18628.238000000001</v>
          </cell>
          <cell r="CI31">
            <v>13304.582000000002</v>
          </cell>
          <cell r="CJ31">
            <v>0</v>
          </cell>
          <cell r="CK31">
            <v>0</v>
          </cell>
        </row>
        <row r="32">
          <cell r="A32" t="e">
            <v>#DIV/0!</v>
          </cell>
          <cell r="B32" t="str">
            <v xml:space="preserve">     of which coupons for poor families</v>
          </cell>
          <cell r="CF32">
            <v>1300</v>
          </cell>
        </row>
        <row r="33">
          <cell r="A33" t="e">
            <v>#DIV/0!</v>
          </cell>
          <cell r="B33" t="str">
            <v xml:space="preserve">  Fertilizer</v>
          </cell>
          <cell r="D33">
            <v>175</v>
          </cell>
          <cell r="E33">
            <v>815</v>
          </cell>
          <cell r="F33">
            <v>143</v>
          </cell>
          <cell r="L33">
            <v>238</v>
          </cell>
          <cell r="N33">
            <v>174.48</v>
          </cell>
          <cell r="Q33">
            <v>0</v>
          </cell>
          <cell r="R33">
            <v>0</v>
          </cell>
          <cell r="S33">
            <v>292.95382031905962</v>
          </cell>
          <cell r="T33">
            <v>292.95382031905962</v>
          </cell>
          <cell r="X33">
            <v>0</v>
          </cell>
          <cell r="Y33">
            <v>0</v>
          </cell>
          <cell r="Z33">
            <v>0</v>
          </cell>
          <cell r="AA33">
            <v>0</v>
          </cell>
          <cell r="AB33">
            <v>547.29999999999995</v>
          </cell>
          <cell r="AC33">
            <v>547.29999999999995</v>
          </cell>
          <cell r="AD33">
            <v>547.29999999999995</v>
          </cell>
          <cell r="AF33">
            <v>0</v>
          </cell>
          <cell r="AG33">
            <v>0</v>
          </cell>
          <cell r="AH33">
            <v>263.690102385442</v>
          </cell>
          <cell r="AI33">
            <v>263.690102385442</v>
          </cell>
          <cell r="AJ33">
            <v>100.19559810162787</v>
          </cell>
          <cell r="AK33">
            <v>100.19559810162787</v>
          </cell>
          <cell r="AL33">
            <v>100.19559810162787</v>
          </cell>
          <cell r="AM33">
            <v>300.5867943048836</v>
          </cell>
          <cell r="AN33">
            <v>564.27689669032566</v>
          </cell>
          <cell r="AO33">
            <v>250.48899525406966</v>
          </cell>
          <cell r="AP33">
            <v>250.48899525406966</v>
          </cell>
          <cell r="AQ33">
            <v>1065.254887198465</v>
          </cell>
          <cell r="AR33">
            <v>0</v>
          </cell>
          <cell r="AS33">
            <v>0</v>
          </cell>
          <cell r="AT33">
            <v>0</v>
          </cell>
          <cell r="AU33">
            <v>0</v>
          </cell>
          <cell r="AV33">
            <v>0</v>
          </cell>
          <cell r="AW33">
            <v>0</v>
          </cell>
          <cell r="AX33">
            <v>191.2</v>
          </cell>
          <cell r="AY33">
            <v>191.2</v>
          </cell>
          <cell r="AZ33">
            <v>191.2</v>
          </cell>
          <cell r="BA33">
            <v>0</v>
          </cell>
          <cell r="BB33">
            <v>760</v>
          </cell>
          <cell r="BC33">
            <v>225.9</v>
          </cell>
          <cell r="BD33">
            <v>724.45</v>
          </cell>
          <cell r="BE33">
            <v>985.9</v>
          </cell>
          <cell r="BF33">
            <v>191.9</v>
          </cell>
          <cell r="BG33">
            <v>98.3</v>
          </cell>
          <cell r="BH33">
            <v>1361.7</v>
          </cell>
          <cell r="BI33">
            <v>463</v>
          </cell>
          <cell r="BJ33">
            <v>1651.9</v>
          </cell>
          <cell r="BK33">
            <v>1448.9</v>
          </cell>
          <cell r="BL33">
            <v>2637.8</v>
          </cell>
          <cell r="BM33">
            <v>1640.1000000000001</v>
          </cell>
          <cell r="BN33">
            <v>2829</v>
          </cell>
          <cell r="BP33">
            <v>0</v>
          </cell>
          <cell r="BQ33">
            <v>0</v>
          </cell>
          <cell r="BR33">
            <v>0</v>
          </cell>
          <cell r="BS33">
            <v>0</v>
          </cell>
          <cell r="BT33">
            <v>0</v>
          </cell>
          <cell r="BU33">
            <v>0</v>
          </cell>
          <cell r="BV33">
            <v>1479.2</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A34" t="e">
            <v>#DIV/0!</v>
          </cell>
          <cell r="B34" t="str">
            <v xml:space="preserve">  Gas price subsidy for fertilizer industry</v>
          </cell>
          <cell r="AF34">
            <v>0</v>
          </cell>
          <cell r="AG34">
            <v>0</v>
          </cell>
          <cell r="AH34">
            <v>262.37422570332478</v>
          </cell>
          <cell r="AI34">
            <v>262.37422570332478</v>
          </cell>
          <cell r="AJ34">
            <v>99.695598101627866</v>
          </cell>
          <cell r="AK34">
            <v>99.695598101627866</v>
          </cell>
          <cell r="AL34">
            <v>99.695598101627866</v>
          </cell>
          <cell r="AM34">
            <v>299.0867943048836</v>
          </cell>
          <cell r="AN34">
            <v>561.46102000820838</v>
          </cell>
          <cell r="AO34">
            <v>249.23899525406966</v>
          </cell>
          <cell r="AP34">
            <v>249.23899525406966</v>
          </cell>
          <cell r="AQ34">
            <v>1059.9390105163477</v>
          </cell>
          <cell r="AR34">
            <v>0</v>
          </cell>
          <cell r="AS34">
            <v>0</v>
          </cell>
          <cell r="AT34">
            <v>0</v>
          </cell>
          <cell r="AU34">
            <v>0</v>
          </cell>
          <cell r="AV34">
            <v>0</v>
          </cell>
          <cell r="AW34">
            <v>20.2</v>
          </cell>
          <cell r="AY34">
            <v>20.2</v>
          </cell>
          <cell r="AZ34">
            <v>20.2</v>
          </cell>
          <cell r="BA34">
            <v>0</v>
          </cell>
          <cell r="BB34">
            <v>0</v>
          </cell>
          <cell r="BC34">
            <v>0</v>
          </cell>
          <cell r="BD34">
            <v>183.05</v>
          </cell>
          <cell r="BE34">
            <v>0</v>
          </cell>
          <cell r="BF34">
            <v>0</v>
          </cell>
          <cell r="BG34">
            <v>0</v>
          </cell>
          <cell r="BH34">
            <v>149.9</v>
          </cell>
          <cell r="BI34">
            <v>366.1</v>
          </cell>
          <cell r="BJ34">
            <v>149.9</v>
          </cell>
          <cell r="BK34">
            <v>366.1</v>
          </cell>
          <cell r="BL34">
            <v>149.9</v>
          </cell>
          <cell r="BM34">
            <v>386.3</v>
          </cell>
          <cell r="BN34">
            <v>170.1</v>
          </cell>
          <cell r="BP34">
            <v>0</v>
          </cell>
          <cell r="BQ34">
            <v>0</v>
          </cell>
          <cell r="BR34">
            <v>0</v>
          </cell>
          <cell r="BS34">
            <v>0</v>
          </cell>
          <cell r="BT34">
            <v>0</v>
          </cell>
          <cell r="BU34">
            <v>0</v>
          </cell>
          <cell r="BV34">
            <v>799.7</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row>
        <row r="35">
          <cell r="A35">
            <v>-0.32154154365246723</v>
          </cell>
          <cell r="B35" t="str">
            <v xml:space="preserve">  Interest subsidies</v>
          </cell>
          <cell r="AF35">
            <v>0</v>
          </cell>
          <cell r="AG35">
            <v>0</v>
          </cell>
          <cell r="AH35">
            <v>1739.7008143961164</v>
          </cell>
          <cell r="AI35">
            <v>1739.7008143961164</v>
          </cell>
          <cell r="AJ35">
            <v>532.27685843021493</v>
          </cell>
          <cell r="AK35">
            <v>532.27685843021493</v>
          </cell>
          <cell r="AL35">
            <v>532.27685843021493</v>
          </cell>
          <cell r="AM35">
            <v>1596.8305752906447</v>
          </cell>
          <cell r="AN35">
            <v>3336.531389686761</v>
          </cell>
          <cell r="AO35">
            <v>1369.1233560296366</v>
          </cell>
          <cell r="AP35">
            <v>1119.945254283602</v>
          </cell>
          <cell r="AQ35">
            <v>5825.5999999999995</v>
          </cell>
          <cell r="AR35">
            <v>0</v>
          </cell>
          <cell r="AS35">
            <v>0</v>
          </cell>
          <cell r="AT35">
            <v>0</v>
          </cell>
          <cell r="AU35">
            <v>0</v>
          </cell>
          <cell r="AV35">
            <v>0</v>
          </cell>
          <cell r="AW35">
            <v>0</v>
          </cell>
          <cell r="AX35">
            <v>75.831999999999994</v>
          </cell>
          <cell r="AY35">
            <v>75.831999999999994</v>
          </cell>
          <cell r="AZ35">
            <v>75.831999999999994</v>
          </cell>
          <cell r="BA35">
            <v>0</v>
          </cell>
          <cell r="BB35">
            <v>0</v>
          </cell>
          <cell r="BC35">
            <v>0</v>
          </cell>
          <cell r="BD35">
            <v>2860.25</v>
          </cell>
          <cell r="BE35">
            <v>0</v>
          </cell>
          <cell r="BF35">
            <v>0</v>
          </cell>
          <cell r="BG35">
            <v>0</v>
          </cell>
          <cell r="BH35">
            <v>1151.7</v>
          </cell>
          <cell r="BI35">
            <v>5720.5</v>
          </cell>
          <cell r="BJ35">
            <v>1151.7</v>
          </cell>
          <cell r="BK35">
            <v>5720.5</v>
          </cell>
          <cell r="BL35">
            <v>1151.7</v>
          </cell>
          <cell r="BM35">
            <v>5796.3320000000003</v>
          </cell>
          <cell r="BN35">
            <v>1227.5320000000002</v>
          </cell>
          <cell r="BP35">
            <v>171.7</v>
          </cell>
          <cell r="BQ35">
            <v>0</v>
          </cell>
          <cell r="BR35">
            <v>0</v>
          </cell>
          <cell r="BS35">
            <v>171.7</v>
          </cell>
          <cell r="BT35">
            <v>291.39999999999998</v>
          </cell>
          <cell r="BU35">
            <v>3330.5000000000018</v>
          </cell>
          <cell r="BV35">
            <v>3310</v>
          </cell>
          <cell r="BW35">
            <v>4445</v>
          </cell>
          <cell r="BX35">
            <v>4445</v>
          </cell>
          <cell r="BY35">
            <v>3793.6000000000013</v>
          </cell>
          <cell r="BZ35">
            <v>4445</v>
          </cell>
          <cell r="CA35">
            <v>3793.6</v>
          </cell>
          <cell r="CB35">
            <v>643.45000000000005</v>
          </cell>
          <cell r="CC35">
            <v>643.45000000000005</v>
          </cell>
          <cell r="CD35">
            <v>643.45000000000005</v>
          </cell>
          <cell r="CE35">
            <v>643.45000000000005</v>
          </cell>
          <cell r="CF35">
            <v>1930.35</v>
          </cell>
          <cell r="CG35">
            <v>2573.8000000000002</v>
          </cell>
          <cell r="CH35">
            <v>482.58749999999998</v>
          </cell>
          <cell r="CI35">
            <v>482.58749999999998</v>
          </cell>
          <cell r="CJ35">
            <v>482.58749999999998</v>
          </cell>
          <cell r="CK35">
            <v>482.58749999999998</v>
          </cell>
        </row>
        <row r="36">
          <cell r="A36">
            <v>-4.6164407070533819E-2</v>
          </cell>
          <cell r="B36" t="str">
            <v xml:space="preserve">    BULOG</v>
          </cell>
          <cell r="AF36">
            <v>0</v>
          </cell>
          <cell r="AG36">
            <v>0</v>
          </cell>
          <cell r="AH36">
            <v>506.92878136407899</v>
          </cell>
          <cell r="AI36">
            <v>506.92878136407899</v>
          </cell>
          <cell r="AJ36">
            <v>175.43552142665524</v>
          </cell>
          <cell r="AK36">
            <v>175.43552142665524</v>
          </cell>
          <cell r="AL36">
            <v>175.43552142665524</v>
          </cell>
          <cell r="AM36">
            <v>526.30656427996576</v>
          </cell>
          <cell r="AN36">
            <v>1033.2353456440446</v>
          </cell>
          <cell r="AO36">
            <v>460.84736704031582</v>
          </cell>
          <cell r="AP36">
            <v>373.91728731563944</v>
          </cell>
          <cell r="AQ36">
            <v>1868</v>
          </cell>
          <cell r="AR36">
            <v>0</v>
          </cell>
          <cell r="AS36">
            <v>0</v>
          </cell>
          <cell r="AT36">
            <v>0</v>
          </cell>
          <cell r="AU36">
            <v>0</v>
          </cell>
          <cell r="AV36">
            <v>0</v>
          </cell>
          <cell r="AW36">
            <v>0</v>
          </cell>
          <cell r="AX36">
            <v>75.831999999999994</v>
          </cell>
          <cell r="AY36">
            <v>75.831999999999994</v>
          </cell>
          <cell r="AZ36">
            <v>75.831999999999994</v>
          </cell>
          <cell r="BA36">
            <v>0</v>
          </cell>
          <cell r="BB36">
            <v>0</v>
          </cell>
          <cell r="BC36">
            <v>0</v>
          </cell>
          <cell r="BD36">
            <v>896.1</v>
          </cell>
          <cell r="BE36">
            <v>0</v>
          </cell>
          <cell r="BF36">
            <v>0</v>
          </cell>
          <cell r="BG36">
            <v>0</v>
          </cell>
          <cell r="BH36">
            <v>15.2</v>
          </cell>
          <cell r="BI36">
            <v>1792.2</v>
          </cell>
          <cell r="BJ36">
            <v>15.2</v>
          </cell>
          <cell r="BK36">
            <v>1792.2</v>
          </cell>
          <cell r="BL36">
            <v>15.2</v>
          </cell>
          <cell r="BM36">
            <v>1868.0320000000002</v>
          </cell>
          <cell r="BN36">
            <v>91.031999999999996</v>
          </cell>
          <cell r="BP36">
            <v>0</v>
          </cell>
          <cell r="BQ36">
            <v>0</v>
          </cell>
          <cell r="BR36">
            <v>0</v>
          </cell>
          <cell r="BS36">
            <v>0</v>
          </cell>
          <cell r="BT36">
            <v>291.39999999999998</v>
          </cell>
          <cell r="BU36">
            <v>291.30000000000007</v>
          </cell>
          <cell r="BV36">
            <v>744</v>
          </cell>
          <cell r="BW36">
            <v>744</v>
          </cell>
          <cell r="BX36">
            <v>744</v>
          </cell>
          <cell r="BY36">
            <v>582.70000000000005</v>
          </cell>
          <cell r="BZ36">
            <v>744</v>
          </cell>
          <cell r="CA36">
            <v>582.70000000000005</v>
          </cell>
          <cell r="CB36">
            <v>138.94999999999999</v>
          </cell>
          <cell r="CC36">
            <v>138.94999999999999</v>
          </cell>
          <cell r="CD36">
            <v>138.94999999999999</v>
          </cell>
          <cell r="CE36">
            <v>138.94999999999999</v>
          </cell>
          <cell r="CF36">
            <v>416.84999999999997</v>
          </cell>
          <cell r="CG36">
            <v>555.79999999999995</v>
          </cell>
          <cell r="CH36">
            <v>104.21249999999999</v>
          </cell>
          <cell r="CI36">
            <v>104.21249999999999</v>
          </cell>
          <cell r="CJ36">
            <v>104.21249999999999</v>
          </cell>
          <cell r="CK36">
            <v>104.21249999999999</v>
          </cell>
        </row>
        <row r="37">
          <cell r="A37">
            <v>0</v>
          </cell>
          <cell r="B37" t="str">
            <v xml:space="preserve">    Housing</v>
          </cell>
          <cell r="AF37">
            <v>0</v>
          </cell>
          <cell r="AG37">
            <v>0</v>
          </cell>
          <cell r="AH37">
            <v>696.42630856039796</v>
          </cell>
          <cell r="AI37">
            <v>696.42630856039796</v>
          </cell>
          <cell r="AJ37">
            <v>200.47514539559975</v>
          </cell>
          <cell r="AK37">
            <v>200.47514539559975</v>
          </cell>
          <cell r="AL37">
            <v>200.47514539559975</v>
          </cell>
          <cell r="AM37">
            <v>601.42543618679929</v>
          </cell>
          <cell r="AN37">
            <v>1297.8517447471972</v>
          </cell>
          <cell r="AO37">
            <v>506.42456381320068</v>
          </cell>
          <cell r="AP37">
            <v>411.42369143960207</v>
          </cell>
          <cell r="AQ37">
            <v>2215.6999999999998</v>
          </cell>
          <cell r="AR37">
            <v>0</v>
          </cell>
          <cell r="AS37">
            <v>0</v>
          </cell>
          <cell r="AT37">
            <v>0</v>
          </cell>
          <cell r="AU37">
            <v>0</v>
          </cell>
          <cell r="AV37">
            <v>0</v>
          </cell>
          <cell r="AW37">
            <v>0</v>
          </cell>
          <cell r="AY37">
            <v>0</v>
          </cell>
          <cell r="AZ37">
            <v>0</v>
          </cell>
          <cell r="BA37">
            <v>0</v>
          </cell>
          <cell r="BB37">
            <v>0</v>
          </cell>
          <cell r="BC37">
            <v>0</v>
          </cell>
          <cell r="BD37">
            <v>1107.8499999999999</v>
          </cell>
          <cell r="BE37">
            <v>0</v>
          </cell>
          <cell r="BF37">
            <v>0</v>
          </cell>
          <cell r="BG37">
            <v>0</v>
          </cell>
          <cell r="BH37">
            <v>130</v>
          </cell>
          <cell r="BI37">
            <v>2215.6999999999998</v>
          </cell>
          <cell r="BJ37">
            <v>130</v>
          </cell>
          <cell r="BK37">
            <v>2215.6999999999998</v>
          </cell>
          <cell r="BL37">
            <v>130</v>
          </cell>
          <cell r="BM37">
            <v>2215.6999999999998</v>
          </cell>
          <cell r="BN37">
            <v>130</v>
          </cell>
          <cell r="BP37">
            <v>171.7</v>
          </cell>
          <cell r="BQ37">
            <v>0</v>
          </cell>
          <cell r="BR37">
            <v>0</v>
          </cell>
          <cell r="BS37">
            <v>171.7</v>
          </cell>
          <cell r="BT37">
            <v>0</v>
          </cell>
          <cell r="BU37">
            <v>444.3</v>
          </cell>
          <cell r="BV37">
            <v>616</v>
          </cell>
          <cell r="BW37">
            <v>616</v>
          </cell>
          <cell r="BX37">
            <v>616</v>
          </cell>
          <cell r="BY37">
            <v>616</v>
          </cell>
          <cell r="BZ37">
            <v>616</v>
          </cell>
          <cell r="CA37">
            <v>616</v>
          </cell>
          <cell r="CB37">
            <v>154</v>
          </cell>
          <cell r="CC37">
            <v>154</v>
          </cell>
          <cell r="CD37">
            <v>154</v>
          </cell>
          <cell r="CE37">
            <v>154</v>
          </cell>
          <cell r="CF37">
            <v>462</v>
          </cell>
          <cell r="CG37">
            <v>616</v>
          </cell>
          <cell r="CH37">
            <v>115.5</v>
          </cell>
          <cell r="CI37">
            <v>115.5</v>
          </cell>
          <cell r="CJ37">
            <v>115.5</v>
          </cell>
          <cell r="CK37">
            <v>115.5</v>
          </cell>
        </row>
        <row r="38">
          <cell r="A38">
            <v>-0.45970943003583953</v>
          </cell>
          <cell r="B38" t="str">
            <v xml:space="preserve">    Other</v>
          </cell>
          <cell r="AF38">
            <v>0</v>
          </cell>
          <cell r="AG38">
            <v>0</v>
          </cell>
          <cell r="AH38">
            <v>536.34572447163941</v>
          </cell>
          <cell r="AI38">
            <v>536.34572447163941</v>
          </cell>
          <cell r="AJ38">
            <v>156.36619160795991</v>
          </cell>
          <cell r="AK38">
            <v>156.36619160795991</v>
          </cell>
          <cell r="AL38">
            <v>156.36619160795991</v>
          </cell>
          <cell r="AM38">
            <v>469.09857482387974</v>
          </cell>
          <cell r="AN38">
            <v>1005.4442992955192</v>
          </cell>
          <cell r="AO38">
            <v>401.85142517612007</v>
          </cell>
          <cell r="AP38">
            <v>334.60427552836052</v>
          </cell>
          <cell r="AQ38">
            <v>1741.8999999999996</v>
          </cell>
          <cell r="AR38">
            <v>0</v>
          </cell>
          <cell r="AS38">
            <v>0</v>
          </cell>
          <cell r="AT38">
            <v>0</v>
          </cell>
          <cell r="AU38">
            <v>0</v>
          </cell>
          <cell r="AV38">
            <v>0</v>
          </cell>
          <cell r="AW38">
            <v>0</v>
          </cell>
          <cell r="AY38">
            <v>0</v>
          </cell>
          <cell r="AZ38">
            <v>0</v>
          </cell>
          <cell r="BA38">
            <v>0</v>
          </cell>
          <cell r="BB38">
            <v>0</v>
          </cell>
          <cell r="BC38">
            <v>0</v>
          </cell>
          <cell r="BD38">
            <v>856.3</v>
          </cell>
          <cell r="BE38">
            <v>0</v>
          </cell>
          <cell r="BF38">
            <v>0</v>
          </cell>
          <cell r="BG38">
            <v>0</v>
          </cell>
          <cell r="BH38">
            <v>1006.5</v>
          </cell>
          <cell r="BI38">
            <v>1712.6</v>
          </cell>
          <cell r="BJ38">
            <v>1006.5</v>
          </cell>
          <cell r="BK38">
            <v>1712.6</v>
          </cell>
          <cell r="BL38">
            <v>1006.5</v>
          </cell>
          <cell r="BM38">
            <v>1712.6</v>
          </cell>
          <cell r="BN38">
            <v>1006.5</v>
          </cell>
          <cell r="BP38">
            <v>0</v>
          </cell>
          <cell r="BQ38">
            <v>0</v>
          </cell>
          <cell r="BR38">
            <v>0</v>
          </cell>
          <cell r="BS38">
            <v>0</v>
          </cell>
          <cell r="BT38">
            <v>0</v>
          </cell>
          <cell r="BU38">
            <v>2594.9000000000015</v>
          </cell>
          <cell r="BV38">
            <v>1950</v>
          </cell>
          <cell r="BW38">
            <v>3085</v>
          </cell>
          <cell r="BX38">
            <v>3085</v>
          </cell>
          <cell r="BY38">
            <v>2594.9000000000015</v>
          </cell>
          <cell r="BZ38">
            <v>3085</v>
          </cell>
          <cell r="CA38">
            <v>2594.9</v>
          </cell>
          <cell r="CB38">
            <v>350.5</v>
          </cell>
          <cell r="CC38">
            <v>350.5</v>
          </cell>
          <cell r="CD38">
            <v>350.5</v>
          </cell>
          <cell r="CE38">
            <v>350.5</v>
          </cell>
          <cell r="CF38">
            <v>1051.5</v>
          </cell>
          <cell r="CG38">
            <v>1402</v>
          </cell>
          <cell r="CH38">
            <v>262.875</v>
          </cell>
          <cell r="CI38">
            <v>262.875</v>
          </cell>
          <cell r="CJ38">
            <v>262.875</v>
          </cell>
          <cell r="CK38">
            <v>262.875</v>
          </cell>
        </row>
        <row r="39">
          <cell r="A39" t="e">
            <v>#DIV/0!</v>
          </cell>
          <cell r="B39" t="str">
            <v xml:space="preserve">  Wheat flour (BULOG, first 1998/99 budget)</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BK39">
            <v>0</v>
          </cell>
          <cell r="BL39">
            <v>0</v>
          </cell>
          <cell r="BM39">
            <v>0</v>
          </cell>
          <cell r="BN39">
            <v>0</v>
          </cell>
          <cell r="BS39">
            <v>0</v>
          </cell>
          <cell r="BY39">
            <v>0</v>
          </cell>
          <cell r="BZ39">
            <v>0</v>
          </cell>
          <cell r="CA39">
            <v>0</v>
          </cell>
          <cell r="CG39">
            <v>0</v>
          </cell>
          <cell r="CH39">
            <v>0</v>
          </cell>
          <cell r="CI39">
            <v>0</v>
          </cell>
        </row>
        <row r="40">
          <cell r="A40" t="e">
            <v>#DIV/0!</v>
          </cell>
          <cell r="B40" t="str">
            <v xml:space="preserve">  Other</v>
          </cell>
          <cell r="AD40">
            <v>10500</v>
          </cell>
          <cell r="AF40">
            <v>0</v>
          </cell>
          <cell r="AG40">
            <v>0</v>
          </cell>
          <cell r="AH40">
            <v>4048.717721447626</v>
          </cell>
          <cell r="AI40">
            <v>4048.717721447626</v>
          </cell>
          <cell r="AJ40">
            <v>2339.380289443</v>
          </cell>
          <cell r="AK40">
            <v>1935.203102126399</v>
          </cell>
          <cell r="AL40">
            <v>2201.5199850712552</v>
          </cell>
          <cell r="AM40">
            <v>6476.1033766406545</v>
          </cell>
          <cell r="AN40">
            <v>10524.82109808828</v>
          </cell>
          <cell r="AO40">
            <v>7297.989162739399</v>
          </cell>
          <cell r="AP40">
            <v>5502.5043437493123</v>
          </cell>
          <cell r="AQ40">
            <v>23325.314604576994</v>
          </cell>
          <cell r="AR40">
            <v>0</v>
          </cell>
          <cell r="AS40">
            <v>63.503999999999998</v>
          </cell>
          <cell r="AT40">
            <v>43.275999999999996</v>
          </cell>
          <cell r="AU40">
            <v>106.78</v>
          </cell>
          <cell r="AV40">
            <v>67.414000000000001</v>
          </cell>
          <cell r="AW40">
            <v>684.05799999999988</v>
          </cell>
          <cell r="AX40">
            <v>3074.5230000000001</v>
          </cell>
          <cell r="AY40">
            <v>3825.9950000000003</v>
          </cell>
          <cell r="AZ40">
            <v>3932.7749999999996</v>
          </cell>
          <cell r="BA40">
            <v>2.8</v>
          </cell>
          <cell r="BB40">
            <v>1.4</v>
          </cell>
          <cell r="BC40">
            <v>157.5</v>
          </cell>
          <cell r="BD40">
            <v>2571.4499999999998</v>
          </cell>
          <cell r="BE40">
            <v>161.69999999999999</v>
          </cell>
          <cell r="BF40">
            <v>0</v>
          </cell>
          <cell r="BG40">
            <v>1.5</v>
          </cell>
          <cell r="BH40">
            <v>5149.2999999999993</v>
          </cell>
          <cell r="BI40">
            <v>6147.2</v>
          </cell>
          <cell r="BJ40">
            <v>5150.7999999999993</v>
          </cell>
          <cell r="BK40">
            <v>6308.9</v>
          </cell>
          <cell r="BL40">
            <v>5312.4999999999991</v>
          </cell>
          <cell r="BM40">
            <v>10241.674999999999</v>
          </cell>
          <cell r="BN40">
            <v>9245.2749999999978</v>
          </cell>
          <cell r="BP40">
            <v>0.3</v>
          </cell>
          <cell r="BQ40">
            <v>0.3</v>
          </cell>
          <cell r="BR40">
            <v>367.3</v>
          </cell>
          <cell r="BS40">
            <v>367.6</v>
          </cell>
          <cell r="BT40">
            <v>6405.2999999999993</v>
          </cell>
          <cell r="BU40">
            <v>4224.7569999999996</v>
          </cell>
          <cell r="BV40">
            <v>13308.595616471008</v>
          </cell>
          <cell r="BW40">
            <v>14407.84</v>
          </cell>
          <cell r="BX40">
            <v>15394.025</v>
          </cell>
          <cell r="BY40">
            <v>10997.656999999999</v>
          </cell>
          <cell r="BZ40">
            <v>13590</v>
          </cell>
          <cell r="CA40">
            <v>10997.656999999999</v>
          </cell>
          <cell r="CB40">
            <v>1632.0333333333351</v>
          </cell>
          <cell r="CC40">
            <v>2145.3666666666686</v>
          </cell>
          <cell r="CD40">
            <v>2658.7000000000021</v>
          </cell>
          <cell r="CE40">
            <v>4198.7000000000016</v>
          </cell>
          <cell r="CF40">
            <v>6436.1000000000058</v>
          </cell>
          <cell r="CG40">
            <v>10634.800000000008</v>
          </cell>
          <cell r="CH40">
            <v>5589.1744999999992</v>
          </cell>
          <cell r="CI40">
            <v>3412.8304999999964</v>
          </cell>
          <cell r="CJ40">
            <v>0</v>
          </cell>
          <cell r="CK40">
            <v>0</v>
          </cell>
        </row>
        <row r="41">
          <cell r="A41">
            <v>-0.37617982924432058</v>
          </cell>
          <cell r="B41" t="str">
            <v xml:space="preserve">      Food (BULOG)</v>
          </cell>
          <cell r="AB41">
            <v>10500</v>
          </cell>
          <cell r="AD41">
            <v>10500</v>
          </cell>
          <cell r="AF41">
            <v>0</v>
          </cell>
          <cell r="AG41">
            <v>0</v>
          </cell>
          <cell r="AH41">
            <v>2366.5751987109011</v>
          </cell>
          <cell r="AI41">
            <v>2366.5751987109011</v>
          </cell>
          <cell r="AJ41">
            <v>1491.8236516439215</v>
          </cell>
          <cell r="AK41">
            <v>1152.8020280527687</v>
          </cell>
          <cell r="AL41">
            <v>1514.6804044616158</v>
          </cell>
          <cell r="AM41">
            <v>4159.3060841583056</v>
          </cell>
          <cell r="AN41">
            <v>6525.8812828692062</v>
          </cell>
          <cell r="AO41">
            <v>3492.0418827357412</v>
          </cell>
          <cell r="AP41">
            <v>3822.076342611389</v>
          </cell>
          <cell r="AQ41">
            <v>13839.999508216337</v>
          </cell>
          <cell r="AR41">
            <v>0</v>
          </cell>
          <cell r="AS41">
            <v>0</v>
          </cell>
          <cell r="AT41">
            <v>0</v>
          </cell>
          <cell r="AU41">
            <v>0</v>
          </cell>
          <cell r="AV41">
            <v>0</v>
          </cell>
          <cell r="AW41">
            <v>363.375</v>
          </cell>
          <cell r="AX41">
            <v>1409.45</v>
          </cell>
          <cell r="AY41">
            <v>1772.825</v>
          </cell>
          <cell r="AZ41">
            <v>1772.825</v>
          </cell>
          <cell r="BA41">
            <v>0</v>
          </cell>
          <cell r="BB41">
            <v>0</v>
          </cell>
          <cell r="BC41">
            <v>0</v>
          </cell>
          <cell r="BD41">
            <v>1292</v>
          </cell>
          <cell r="BE41">
            <v>0</v>
          </cell>
          <cell r="BF41">
            <v>0</v>
          </cell>
          <cell r="BG41">
            <v>0</v>
          </cell>
          <cell r="BH41">
            <v>5017.2</v>
          </cell>
          <cell r="BI41">
            <v>3230</v>
          </cell>
          <cell r="BJ41">
            <v>5017.2</v>
          </cell>
          <cell r="BK41">
            <v>3230</v>
          </cell>
          <cell r="BL41">
            <v>5017.2</v>
          </cell>
          <cell r="BM41">
            <v>5002.8249999999998</v>
          </cell>
          <cell r="BN41">
            <v>6790.0249999999996</v>
          </cell>
          <cell r="BP41">
            <v>0</v>
          </cell>
          <cell r="BQ41">
            <v>0</v>
          </cell>
          <cell r="BR41">
            <v>357.6</v>
          </cell>
          <cell r="BS41">
            <v>357.6</v>
          </cell>
          <cell r="BT41">
            <v>4229.3999999999996</v>
          </cell>
          <cell r="BU41">
            <v>1376.2569999999996</v>
          </cell>
          <cell r="BV41">
            <v>7265.04</v>
          </cell>
          <cell r="BW41">
            <v>6165.04</v>
          </cell>
          <cell r="BX41">
            <v>5750.85</v>
          </cell>
          <cell r="BY41">
            <v>5963.2569999999996</v>
          </cell>
          <cell r="BZ41">
            <v>6093.7</v>
          </cell>
          <cell r="CA41">
            <v>5963.2569999999996</v>
          </cell>
          <cell r="CB41">
            <v>558</v>
          </cell>
          <cell r="CC41">
            <v>744</v>
          </cell>
          <cell r="CD41">
            <v>930</v>
          </cell>
          <cell r="CE41">
            <v>1487.9999999999998</v>
          </cell>
          <cell r="CF41">
            <v>2232</v>
          </cell>
          <cell r="CG41">
            <v>3720</v>
          </cell>
          <cell r="CH41">
            <v>2100</v>
          </cell>
          <cell r="CI41">
            <v>912.83049999999639</v>
          </cell>
          <cell r="CJ41">
            <v>0</v>
          </cell>
          <cell r="CK41">
            <v>0</v>
          </cell>
        </row>
        <row r="42">
          <cell r="A42">
            <v>0.44358691657478877</v>
          </cell>
          <cell r="B42" t="str">
            <v xml:space="preserve">      Electricity</v>
          </cell>
          <cell r="AF42">
            <v>0</v>
          </cell>
          <cell r="AG42">
            <v>0</v>
          </cell>
          <cell r="AH42">
            <v>1463.8283316984043</v>
          </cell>
          <cell r="AI42">
            <v>1463.8283316984043</v>
          </cell>
          <cell r="AJ42">
            <v>754.35663779907873</v>
          </cell>
          <cell r="AK42">
            <v>689.20107407363048</v>
          </cell>
          <cell r="AL42">
            <v>593.63958060963978</v>
          </cell>
          <cell r="AM42">
            <v>2037.197292482349</v>
          </cell>
          <cell r="AN42">
            <v>3501.0256241807533</v>
          </cell>
          <cell r="AO42">
            <v>3548.8063709127482</v>
          </cell>
          <cell r="AP42">
            <v>1423.2870920470143</v>
          </cell>
          <cell r="AQ42">
            <v>8473.1190871405161</v>
          </cell>
          <cell r="AR42">
            <v>0</v>
          </cell>
          <cell r="AS42">
            <v>0</v>
          </cell>
          <cell r="AT42">
            <v>25.408999999999999</v>
          </cell>
          <cell r="AU42">
            <v>25.408999999999999</v>
          </cell>
          <cell r="AV42">
            <v>67.414000000000001</v>
          </cell>
          <cell r="AW42">
            <v>314.73399999999998</v>
          </cell>
          <cell r="AX42">
            <v>1522.3889999999999</v>
          </cell>
          <cell r="AY42">
            <v>1904.5369999999998</v>
          </cell>
          <cell r="AZ42">
            <v>1929.9459999999999</v>
          </cell>
          <cell r="BA42">
            <v>0</v>
          </cell>
          <cell r="BB42">
            <v>0</v>
          </cell>
          <cell r="BC42">
            <v>0</v>
          </cell>
          <cell r="BD42">
            <v>1040</v>
          </cell>
          <cell r="BE42">
            <v>0</v>
          </cell>
          <cell r="BF42">
            <v>0</v>
          </cell>
          <cell r="BG42">
            <v>0</v>
          </cell>
          <cell r="BH42">
            <v>0</v>
          </cell>
          <cell r="BI42">
            <v>2600</v>
          </cell>
          <cell r="BJ42">
            <v>0</v>
          </cell>
          <cell r="BK42">
            <v>2600</v>
          </cell>
          <cell r="BL42">
            <v>0</v>
          </cell>
          <cell r="BM42">
            <v>4529.9459999999999</v>
          </cell>
          <cell r="BN42">
            <v>1929.9459999999999</v>
          </cell>
          <cell r="BP42">
            <v>0</v>
          </cell>
          <cell r="BQ42">
            <v>0</v>
          </cell>
          <cell r="BR42">
            <v>3.4</v>
          </cell>
          <cell r="BS42">
            <v>3.4</v>
          </cell>
          <cell r="BT42">
            <v>1910</v>
          </cell>
          <cell r="BU42">
            <v>2621.6000000000004</v>
          </cell>
          <cell r="BV42">
            <v>5720.7556164710095</v>
          </cell>
          <cell r="BW42">
            <v>7920</v>
          </cell>
          <cell r="BX42">
            <v>9331</v>
          </cell>
          <cell r="BY42">
            <v>4535</v>
          </cell>
          <cell r="BZ42">
            <v>7201</v>
          </cell>
          <cell r="CA42">
            <v>4535</v>
          </cell>
          <cell r="CB42">
            <v>982</v>
          </cell>
          <cell r="CC42">
            <v>1309.3333333333335</v>
          </cell>
          <cell r="CD42">
            <v>1636.6666666666667</v>
          </cell>
          <cell r="CE42">
            <v>2618.6666666666661</v>
          </cell>
          <cell r="CF42">
            <v>3928</v>
          </cell>
          <cell r="CG42">
            <v>6546.666666666667</v>
          </cell>
          <cell r="CH42">
            <v>3000</v>
          </cell>
          <cell r="CI42">
            <v>2500</v>
          </cell>
          <cell r="CJ42">
            <v>0</v>
          </cell>
          <cell r="CK42">
            <v>0</v>
          </cell>
        </row>
        <row r="43">
          <cell r="A43">
            <v>-0.1428571428571429</v>
          </cell>
          <cell r="B43" t="str">
            <v xml:space="preserve">      Medicines</v>
          </cell>
          <cell r="AF43">
            <v>0</v>
          </cell>
          <cell r="AG43">
            <v>0</v>
          </cell>
          <cell r="AH43">
            <v>185.76419103832023</v>
          </cell>
          <cell r="AI43">
            <v>185.76419103832023</v>
          </cell>
          <cell r="AJ43">
            <v>82.35</v>
          </cell>
          <cell r="AK43">
            <v>82.35</v>
          </cell>
          <cell r="AL43">
            <v>82.35</v>
          </cell>
          <cell r="AM43">
            <v>247.04999999999998</v>
          </cell>
          <cell r="AN43">
            <v>432.81419103832025</v>
          </cell>
          <cell r="AO43">
            <v>224.59090909090909</v>
          </cell>
          <cell r="AP43">
            <v>224.59090909090909</v>
          </cell>
          <cell r="AQ43">
            <v>881.99600922013849</v>
          </cell>
          <cell r="AR43">
            <v>0</v>
          </cell>
          <cell r="AS43">
            <v>63.503999999999998</v>
          </cell>
          <cell r="AT43">
            <v>17.867000000000001</v>
          </cell>
          <cell r="AU43">
            <v>81.370999999999995</v>
          </cell>
          <cell r="AV43">
            <v>0</v>
          </cell>
          <cell r="AW43">
            <v>0</v>
          </cell>
          <cell r="AX43">
            <v>142.684</v>
          </cell>
          <cell r="AY43">
            <v>142.684</v>
          </cell>
          <cell r="AZ43">
            <v>224.05500000000001</v>
          </cell>
          <cell r="BA43">
            <v>0</v>
          </cell>
          <cell r="BB43">
            <v>0</v>
          </cell>
          <cell r="BC43">
            <v>157.5</v>
          </cell>
          <cell r="BD43">
            <v>228.75</v>
          </cell>
          <cell r="BE43">
            <v>157.5</v>
          </cell>
          <cell r="BF43">
            <v>0</v>
          </cell>
          <cell r="BG43">
            <v>0</v>
          </cell>
          <cell r="BH43">
            <v>93.4</v>
          </cell>
          <cell r="BI43">
            <v>300</v>
          </cell>
          <cell r="BJ43">
            <v>93.4</v>
          </cell>
          <cell r="BK43">
            <v>457.5</v>
          </cell>
          <cell r="BL43">
            <v>250.9</v>
          </cell>
          <cell r="BM43">
            <v>681.55500000000006</v>
          </cell>
          <cell r="BN43">
            <v>474.95500000000004</v>
          </cell>
          <cell r="BP43">
            <v>0</v>
          </cell>
          <cell r="BQ43">
            <v>0</v>
          </cell>
          <cell r="BR43">
            <v>0</v>
          </cell>
          <cell r="BS43">
            <v>0</v>
          </cell>
          <cell r="BT43">
            <v>194.5</v>
          </cell>
          <cell r="BU43">
            <v>155.5</v>
          </cell>
          <cell r="BV43">
            <v>170</v>
          </cell>
          <cell r="BW43">
            <v>170</v>
          </cell>
          <cell r="BX43">
            <v>159.375</v>
          </cell>
          <cell r="BY43">
            <v>350</v>
          </cell>
          <cell r="BZ43">
            <v>142.5</v>
          </cell>
          <cell r="CA43">
            <v>350</v>
          </cell>
          <cell r="CB43">
            <v>75</v>
          </cell>
          <cell r="CC43">
            <v>75</v>
          </cell>
          <cell r="CD43">
            <v>75</v>
          </cell>
          <cell r="CE43">
            <v>75</v>
          </cell>
          <cell r="CF43">
            <v>225</v>
          </cell>
          <cell r="CG43">
            <v>300</v>
          </cell>
          <cell r="CH43">
            <v>379.82622337714287</v>
          </cell>
          <cell r="CI43">
            <v>0</v>
          </cell>
          <cell r="CJ43">
            <v>0</v>
          </cell>
          <cell r="CK43">
            <v>0</v>
          </cell>
        </row>
        <row r="44">
          <cell r="A44">
            <v>-0.54395359214631489</v>
          </cell>
          <cell r="B44" t="str">
            <v xml:space="preserve">      Other</v>
          </cell>
          <cell r="AF44">
            <v>0</v>
          </cell>
          <cell r="AG44">
            <v>0</v>
          </cell>
          <cell r="AH44">
            <v>32.549999999999997</v>
          </cell>
          <cell r="AI44">
            <v>32.549999999999997</v>
          </cell>
          <cell r="AJ44">
            <v>10.85</v>
          </cell>
          <cell r="AK44">
            <v>10.85</v>
          </cell>
          <cell r="AL44">
            <v>10.85</v>
          </cell>
          <cell r="AM44">
            <v>32.549999999999997</v>
          </cell>
          <cell r="AN44">
            <v>65.099999999999994</v>
          </cell>
          <cell r="AO44">
            <v>32.549999999999997</v>
          </cell>
          <cell r="AP44">
            <v>32.549999999999997</v>
          </cell>
          <cell r="AQ44">
            <v>130.19999999999999</v>
          </cell>
          <cell r="AR44">
            <v>0</v>
          </cell>
          <cell r="AS44">
            <v>0</v>
          </cell>
          <cell r="AT44">
            <v>0</v>
          </cell>
          <cell r="AU44">
            <v>0</v>
          </cell>
          <cell r="AV44">
            <v>0</v>
          </cell>
          <cell r="AW44">
            <v>5.9489999999999998</v>
          </cell>
          <cell r="AY44">
            <v>5.9489999999999998</v>
          </cell>
          <cell r="AZ44">
            <v>5.9489999999999998</v>
          </cell>
          <cell r="BA44">
            <v>2.8</v>
          </cell>
          <cell r="BB44">
            <v>1.4</v>
          </cell>
          <cell r="BC44">
            <v>0</v>
          </cell>
          <cell r="BD44">
            <v>10.7</v>
          </cell>
          <cell r="BE44">
            <v>4.1999999999999993</v>
          </cell>
          <cell r="BF44">
            <v>0</v>
          </cell>
          <cell r="BG44">
            <v>1.5</v>
          </cell>
          <cell r="BH44">
            <v>38.700000000000003</v>
          </cell>
          <cell r="BI44">
            <v>17.2</v>
          </cell>
          <cell r="BJ44">
            <v>40.200000000000003</v>
          </cell>
          <cell r="BK44">
            <v>21.4</v>
          </cell>
          <cell r="BL44">
            <v>44.400000000000006</v>
          </cell>
          <cell r="BM44">
            <v>27.348999999999997</v>
          </cell>
          <cell r="BN44">
            <v>50.349000000000004</v>
          </cell>
          <cell r="BP44">
            <v>0.3</v>
          </cell>
          <cell r="BQ44">
            <v>0.3</v>
          </cell>
          <cell r="BR44">
            <v>6.3</v>
          </cell>
          <cell r="BS44">
            <v>6.6</v>
          </cell>
          <cell r="BT44">
            <v>71.400000000000006</v>
          </cell>
          <cell r="BU44">
            <v>71.400000000000006</v>
          </cell>
          <cell r="BV44">
            <v>152.80000000000001</v>
          </cell>
          <cell r="BW44">
            <v>152.80000000000001</v>
          </cell>
          <cell r="BX44">
            <v>152.80000000000001</v>
          </cell>
          <cell r="BY44">
            <v>149.4</v>
          </cell>
          <cell r="BZ44">
            <v>152.80000000000001</v>
          </cell>
          <cell r="CA44">
            <v>149.4</v>
          </cell>
          <cell r="CB44">
            <v>17.03333333333514</v>
          </cell>
          <cell r="CC44">
            <v>17.03333333333514</v>
          </cell>
          <cell r="CD44">
            <v>17.03333333333514</v>
          </cell>
          <cell r="CE44">
            <v>17.03333333333514</v>
          </cell>
          <cell r="CF44">
            <v>51.100000000005423</v>
          </cell>
          <cell r="CG44">
            <v>68.133333333340559</v>
          </cell>
          <cell r="CH44">
            <v>109.34827662285619</v>
          </cell>
          <cell r="CI44">
            <v>0</v>
          </cell>
          <cell r="CJ44">
            <v>0</v>
          </cell>
          <cell r="CK44">
            <v>0</v>
          </cell>
        </row>
        <row r="45">
          <cell r="A45">
            <v>9.2077287592442492E-3</v>
          </cell>
          <cell r="B45" t="str">
            <v>External interest</v>
          </cell>
          <cell r="D45">
            <v>6157</v>
          </cell>
          <cell r="E45">
            <v>6345</v>
          </cell>
          <cell r="F45">
            <v>6615</v>
          </cell>
          <cell r="L45">
            <v>6580</v>
          </cell>
          <cell r="N45">
            <v>7541</v>
          </cell>
          <cell r="O45">
            <v>1558</v>
          </cell>
          <cell r="P45">
            <v>1558</v>
          </cell>
          <cell r="Q45">
            <v>3116</v>
          </cell>
          <cell r="R45">
            <v>1947</v>
          </cell>
          <cell r="S45">
            <v>3317.6919999999991</v>
          </cell>
          <cell r="T45">
            <v>8380.6919999999991</v>
          </cell>
          <cell r="X45">
            <v>3236.3</v>
          </cell>
          <cell r="Y45">
            <v>2512.79</v>
          </cell>
          <cell r="Z45">
            <v>1628.5</v>
          </cell>
          <cell r="AA45">
            <v>762.42600000000039</v>
          </cell>
          <cell r="AB45">
            <v>5513.8289999999997</v>
          </cell>
          <cell r="AC45">
            <v>10254.200000000001</v>
          </cell>
          <cell r="AD45">
            <v>11262.919</v>
          </cell>
          <cell r="AF45">
            <v>1941.4610526315789</v>
          </cell>
          <cell r="AG45">
            <v>1503.515625</v>
          </cell>
          <cell r="AH45">
            <v>4309.818181818182</v>
          </cell>
          <cell r="AI45">
            <v>7754.7948594497611</v>
          </cell>
          <cell r="AJ45">
            <v>2990</v>
          </cell>
          <cell r="AK45">
            <v>3120</v>
          </cell>
          <cell r="AL45">
            <v>2970</v>
          </cell>
          <cell r="AM45">
            <v>9080</v>
          </cell>
          <cell r="AN45">
            <v>16834.794859449761</v>
          </cell>
          <cell r="AO45">
            <v>7100</v>
          </cell>
          <cell r="AP45">
            <v>7100</v>
          </cell>
          <cell r="AQ45">
            <v>31034.794859449761</v>
          </cell>
          <cell r="AR45">
            <v>1509.6</v>
          </cell>
          <cell r="AS45">
            <v>1157.4000000000001</v>
          </cell>
          <cell r="AT45">
            <v>3437.1</v>
          </cell>
          <cell r="AU45">
            <v>6104.1</v>
          </cell>
          <cell r="AV45">
            <v>3018.2</v>
          </cell>
          <cell r="AW45">
            <v>2344.1999999999998</v>
          </cell>
          <cell r="AX45">
            <v>2760.5</v>
          </cell>
          <cell r="AY45">
            <v>8122.9</v>
          </cell>
          <cell r="AZ45">
            <v>14227</v>
          </cell>
          <cell r="BA45">
            <v>2121</v>
          </cell>
          <cell r="BB45">
            <v>1209.5</v>
          </cell>
          <cell r="BC45">
            <v>2328</v>
          </cell>
          <cell r="BD45">
            <v>6366.1851243942629</v>
          </cell>
          <cell r="BE45">
            <v>5658.5</v>
          </cell>
          <cell r="BF45">
            <v>2195.4</v>
          </cell>
          <cell r="BG45">
            <v>1769.5</v>
          </cell>
          <cell r="BH45">
            <v>2323.56</v>
          </cell>
          <cell r="BI45">
            <v>7328.2957250000009</v>
          </cell>
          <cell r="BJ45">
            <v>6288.46</v>
          </cell>
          <cell r="BK45">
            <v>12986.795725</v>
          </cell>
          <cell r="BL45">
            <v>11946.96</v>
          </cell>
          <cell r="BM45">
            <v>27213.795725</v>
          </cell>
          <cell r="BN45">
            <v>26173.96</v>
          </cell>
          <cell r="BP45">
            <v>5346.0279999999993</v>
          </cell>
          <cell r="BQ45">
            <v>5034.2</v>
          </cell>
          <cell r="BR45">
            <v>5342.1900000000005</v>
          </cell>
          <cell r="BS45">
            <v>10688.218000000001</v>
          </cell>
          <cell r="BT45">
            <v>5703.33</v>
          </cell>
          <cell r="BU45">
            <v>5320</v>
          </cell>
          <cell r="BV45">
            <v>24000</v>
          </cell>
          <cell r="BW45">
            <v>24000</v>
          </cell>
          <cell r="BX45">
            <v>22500</v>
          </cell>
          <cell r="BY45">
            <v>21399.72</v>
          </cell>
          <cell r="BZ45">
            <v>21030.799999999999</v>
          </cell>
          <cell r="CA45">
            <v>21772.5245</v>
          </cell>
          <cell r="CB45">
            <v>5712</v>
          </cell>
          <cell r="CC45">
            <v>5145</v>
          </cell>
          <cell r="CD45">
            <v>5719</v>
          </cell>
          <cell r="CE45">
            <v>5397</v>
          </cell>
          <cell r="CF45">
            <v>16576</v>
          </cell>
          <cell r="CG45">
            <v>21973</v>
          </cell>
          <cell r="CH45">
            <v>20257.121360000001</v>
          </cell>
          <cell r="CI45">
            <v>20840.811180000001</v>
          </cell>
          <cell r="CJ45">
            <v>21703.079999999998</v>
          </cell>
          <cell r="CK45">
            <v>22870.116000000002</v>
          </cell>
        </row>
        <row r="46">
          <cell r="A46" t="e">
            <v>#DIV/0!</v>
          </cell>
          <cell r="N46">
            <v>3.088611742540599</v>
          </cell>
          <cell r="Q46">
            <v>1.1920428462127008</v>
          </cell>
          <cell r="R46">
            <v>0.59602040816326529</v>
          </cell>
          <cell r="S46">
            <v>1.0260903092783502</v>
          </cell>
          <cell r="T46">
            <v>2.8141535636543162</v>
          </cell>
          <cell r="X46">
            <v>1.2046528941001304</v>
          </cell>
          <cell r="Y46">
            <v>0.61860905957656331</v>
          </cell>
          <cell r="AB46">
            <v>0.59731789403613333</v>
          </cell>
          <cell r="AC46" t="e">
            <v>#REF!</v>
          </cell>
          <cell r="AD46" t="e">
            <v>#REF!</v>
          </cell>
          <cell r="AN46">
            <v>0</v>
          </cell>
          <cell r="AY46">
            <v>0</v>
          </cell>
          <cell r="AZ46">
            <v>0</v>
          </cell>
          <cell r="BE46">
            <v>0</v>
          </cell>
          <cell r="BJ46">
            <v>0</v>
          </cell>
          <cell r="BK46">
            <v>0</v>
          </cell>
          <cell r="BL46">
            <v>0</v>
          </cell>
          <cell r="BM46">
            <v>0</v>
          </cell>
          <cell r="BN46">
            <v>0</v>
          </cell>
          <cell r="BR46">
            <v>0</v>
          </cell>
          <cell r="BS46">
            <v>0</v>
          </cell>
          <cell r="BT46">
            <v>0</v>
          </cell>
          <cell r="BU46">
            <v>0</v>
          </cell>
          <cell r="BY46">
            <v>0</v>
          </cell>
          <cell r="BZ46">
            <v>0</v>
          </cell>
          <cell r="CA46">
            <v>0</v>
          </cell>
          <cell r="CB46">
            <v>0</v>
          </cell>
          <cell r="CC46">
            <v>0</v>
          </cell>
          <cell r="CD46">
            <v>0</v>
          </cell>
          <cell r="CE46">
            <v>0</v>
          </cell>
          <cell r="CF46">
            <v>0</v>
          </cell>
        </row>
        <row r="47">
          <cell r="A47">
            <v>0.20288713910761147</v>
          </cell>
          <cell r="B47" t="str">
            <v>Domestic debt (clearing obligations and arrears)</v>
          </cell>
          <cell r="N47">
            <v>334.2</v>
          </cell>
          <cell r="Q47">
            <v>0</v>
          </cell>
          <cell r="X47">
            <v>0</v>
          </cell>
          <cell r="Y47">
            <v>0</v>
          </cell>
          <cell r="Z47">
            <v>813.35</v>
          </cell>
          <cell r="AA47">
            <v>813.34999999999991</v>
          </cell>
          <cell r="AB47">
            <v>1627.7</v>
          </cell>
          <cell r="AC47">
            <v>1639.7</v>
          </cell>
          <cell r="AD47">
            <v>1627.7</v>
          </cell>
          <cell r="AF47">
            <v>0</v>
          </cell>
          <cell r="AG47">
            <v>0</v>
          </cell>
          <cell r="AH47">
            <v>0</v>
          </cell>
          <cell r="AI47">
            <v>0</v>
          </cell>
          <cell r="AJ47">
            <v>323.35000000000002</v>
          </cell>
          <cell r="AK47">
            <v>323.35000000000002</v>
          </cell>
          <cell r="AL47">
            <v>323.35000000000002</v>
          </cell>
          <cell r="AM47">
            <v>970.05000000000007</v>
          </cell>
          <cell r="AN47">
            <v>970.05000000000007</v>
          </cell>
          <cell r="AO47">
            <v>0</v>
          </cell>
          <cell r="AP47">
            <v>970.05</v>
          </cell>
          <cell r="AQ47">
            <v>1940.1</v>
          </cell>
          <cell r="AR47">
            <v>0</v>
          </cell>
          <cell r="AS47">
            <v>0</v>
          </cell>
          <cell r="AT47">
            <v>0</v>
          </cell>
          <cell r="AU47">
            <v>0</v>
          </cell>
          <cell r="AV47">
            <v>0</v>
          </cell>
          <cell r="AW47">
            <v>0</v>
          </cell>
          <cell r="AX47">
            <v>0</v>
          </cell>
          <cell r="AY47">
            <v>0</v>
          </cell>
          <cell r="AZ47">
            <v>0</v>
          </cell>
          <cell r="BA47">
            <v>0</v>
          </cell>
          <cell r="BB47">
            <v>0</v>
          </cell>
          <cell r="BC47">
            <v>0.1</v>
          </cell>
          <cell r="BD47">
            <v>870.05</v>
          </cell>
          <cell r="BE47">
            <v>0.1</v>
          </cell>
          <cell r="BF47">
            <v>0</v>
          </cell>
          <cell r="BG47">
            <v>0</v>
          </cell>
          <cell r="BH47">
            <v>54.7</v>
          </cell>
          <cell r="BI47">
            <v>1740</v>
          </cell>
          <cell r="BJ47">
            <v>54.7</v>
          </cell>
          <cell r="BK47">
            <v>1740.1</v>
          </cell>
          <cell r="BL47">
            <v>54.800000000000004</v>
          </cell>
          <cell r="BM47">
            <v>1740.1</v>
          </cell>
          <cell r="BN47">
            <v>54.800000000000004</v>
          </cell>
          <cell r="BP47">
            <v>23</v>
          </cell>
          <cell r="BQ47">
            <v>23</v>
          </cell>
          <cell r="BR47">
            <v>50.400000000000091</v>
          </cell>
          <cell r="BS47">
            <v>73.400000000000091</v>
          </cell>
          <cell r="BT47">
            <v>0</v>
          </cell>
          <cell r="BU47">
            <v>307.59999999999991</v>
          </cell>
          <cell r="BV47">
            <v>2257.8581526906255</v>
          </cell>
          <cell r="BW47">
            <v>980.1</v>
          </cell>
          <cell r="BX47">
            <v>980.1</v>
          </cell>
          <cell r="BY47">
            <v>381</v>
          </cell>
          <cell r="BZ47">
            <v>2380.1</v>
          </cell>
          <cell r="CA47">
            <v>381</v>
          </cell>
          <cell r="CB47">
            <v>114.575</v>
          </cell>
          <cell r="CC47">
            <v>114.575</v>
          </cell>
          <cell r="CD47">
            <v>114.575</v>
          </cell>
          <cell r="CE47">
            <v>114.575</v>
          </cell>
          <cell r="CF47">
            <v>343.72500000000002</v>
          </cell>
          <cell r="CG47">
            <v>458.3</v>
          </cell>
          <cell r="CH47">
            <v>490.54874679139721</v>
          </cell>
          <cell r="CI47">
            <v>542.07531184818822</v>
          </cell>
          <cell r="CJ47">
            <v>602.60025847581892</v>
          </cell>
          <cell r="CK47">
            <v>669.91167881185322</v>
          </cell>
        </row>
        <row r="48">
          <cell r="A48" t="e">
            <v>#DIV/0!</v>
          </cell>
          <cell r="B48" t="str">
            <v xml:space="preserve">  Clearing of arrears</v>
          </cell>
          <cell r="N48">
            <v>334.2</v>
          </cell>
          <cell r="Q48">
            <v>0</v>
          </cell>
          <cell r="X48">
            <v>0</v>
          </cell>
          <cell r="Z48">
            <v>813.35</v>
          </cell>
          <cell r="AA48">
            <v>813.34999999999991</v>
          </cell>
          <cell r="AB48">
            <v>1627.7</v>
          </cell>
          <cell r="AC48">
            <v>1639.7</v>
          </cell>
          <cell r="AD48">
            <v>1627.7</v>
          </cell>
          <cell r="AF48">
            <v>0</v>
          </cell>
          <cell r="AG48">
            <v>0</v>
          </cell>
          <cell r="AH48">
            <v>0</v>
          </cell>
          <cell r="AI48">
            <v>0</v>
          </cell>
          <cell r="AJ48">
            <v>323.35000000000002</v>
          </cell>
          <cell r="AK48">
            <v>323.35000000000002</v>
          </cell>
          <cell r="AL48">
            <v>323.35000000000002</v>
          </cell>
          <cell r="AM48">
            <v>970.05000000000007</v>
          </cell>
          <cell r="AN48">
            <v>970.05000000000007</v>
          </cell>
          <cell r="AO48">
            <v>0</v>
          </cell>
          <cell r="AP48">
            <v>970.05</v>
          </cell>
          <cell r="AQ48">
            <v>1940.1</v>
          </cell>
          <cell r="AR48">
            <v>0</v>
          </cell>
          <cell r="AS48">
            <v>0</v>
          </cell>
          <cell r="AT48">
            <v>0</v>
          </cell>
          <cell r="AU48">
            <v>0</v>
          </cell>
          <cell r="BK48">
            <v>0</v>
          </cell>
          <cell r="BL48">
            <v>0</v>
          </cell>
          <cell r="BM48">
            <v>0</v>
          </cell>
          <cell r="BN48">
            <v>0</v>
          </cell>
          <cell r="BS48">
            <v>0</v>
          </cell>
          <cell r="BY48">
            <v>0</v>
          </cell>
          <cell r="BZ48">
            <v>0</v>
          </cell>
          <cell r="CA48">
            <v>0</v>
          </cell>
          <cell r="CG48">
            <v>458.3</v>
          </cell>
          <cell r="CH48">
            <v>490.54874679139721</v>
          </cell>
          <cell r="CI48">
            <v>542.07531184818822</v>
          </cell>
        </row>
        <row r="49">
          <cell r="A49" t="e">
            <v>#DIV/0!</v>
          </cell>
          <cell r="B49" t="str">
            <v xml:space="preserve">  Bank Indonesia</v>
          </cell>
          <cell r="N49">
            <v>0</v>
          </cell>
          <cell r="Q49">
            <v>0</v>
          </cell>
          <cell r="X49">
            <v>0</v>
          </cell>
          <cell r="Z49">
            <v>0</v>
          </cell>
          <cell r="AA49">
            <v>0</v>
          </cell>
          <cell r="AB49">
            <v>0</v>
          </cell>
          <cell r="AC49">
            <v>0</v>
          </cell>
          <cell r="AD49">
            <v>0</v>
          </cell>
          <cell r="AI49">
            <v>0</v>
          </cell>
          <cell r="AM49">
            <v>0</v>
          </cell>
          <cell r="AN49">
            <v>0</v>
          </cell>
          <cell r="AQ49">
            <v>0</v>
          </cell>
          <cell r="AU49">
            <v>0</v>
          </cell>
          <cell r="BK49">
            <v>0</v>
          </cell>
          <cell r="BL49">
            <v>0</v>
          </cell>
          <cell r="BM49">
            <v>0</v>
          </cell>
          <cell r="BN49">
            <v>0</v>
          </cell>
          <cell r="BS49">
            <v>0</v>
          </cell>
          <cell r="BY49">
            <v>0</v>
          </cell>
          <cell r="BZ49">
            <v>0</v>
          </cell>
          <cell r="CA49">
            <v>0</v>
          </cell>
        </row>
        <row r="50">
          <cell r="A50">
            <v>0.37206850161800542</v>
          </cell>
          <cell r="B50" t="str">
            <v>Military</v>
          </cell>
          <cell r="D50">
            <v>973</v>
          </cell>
          <cell r="E50">
            <v>1278</v>
          </cell>
          <cell r="F50">
            <v>1594</v>
          </cell>
          <cell r="L50">
            <v>1975</v>
          </cell>
          <cell r="N50">
            <v>1727.6</v>
          </cell>
          <cell r="O50">
            <v>250</v>
          </cell>
          <cell r="P50">
            <v>250</v>
          </cell>
          <cell r="Q50">
            <v>500</v>
          </cell>
          <cell r="R50">
            <v>842</v>
          </cell>
          <cell r="S50">
            <v>842</v>
          </cell>
          <cell r="T50">
            <v>2184</v>
          </cell>
          <cell r="X50">
            <v>458.197</v>
          </cell>
          <cell r="Y50">
            <v>438.68399999999997</v>
          </cell>
          <cell r="Z50">
            <v>227.74299999999999</v>
          </cell>
          <cell r="AA50">
            <v>246.46900000000005</v>
          </cell>
          <cell r="AB50">
            <v>937.54499999999996</v>
          </cell>
          <cell r="AC50">
            <v>2070.3999999999996</v>
          </cell>
          <cell r="AD50">
            <v>1834.4259999999999</v>
          </cell>
          <cell r="AF50">
            <v>0</v>
          </cell>
          <cell r="AG50">
            <v>0</v>
          </cell>
          <cell r="AH50">
            <v>444.96735944406709</v>
          </cell>
          <cell r="AI50">
            <v>444.96735944406709</v>
          </cell>
          <cell r="AJ50">
            <v>230.50862440630053</v>
          </cell>
          <cell r="AK50">
            <v>230.50862440630053</v>
          </cell>
          <cell r="AL50">
            <v>230.50862440630053</v>
          </cell>
          <cell r="AM50">
            <v>691.52587321890155</v>
          </cell>
          <cell r="AN50">
            <v>1136.4932326629687</v>
          </cell>
          <cell r="AO50">
            <v>924.35255701466167</v>
          </cell>
          <cell r="AP50">
            <v>1594.9920048337888</v>
          </cell>
          <cell r="AQ50">
            <v>3655.8377945114189</v>
          </cell>
          <cell r="AR50">
            <v>0</v>
          </cell>
          <cell r="AS50">
            <v>0</v>
          </cell>
          <cell r="AT50">
            <v>91.5</v>
          </cell>
          <cell r="AU50">
            <v>91.5</v>
          </cell>
          <cell r="AV50">
            <v>189.2</v>
          </cell>
          <cell r="AW50">
            <v>0</v>
          </cell>
          <cell r="AX50">
            <v>0</v>
          </cell>
          <cell r="AY50">
            <v>189.2</v>
          </cell>
          <cell r="AZ50">
            <v>280.7</v>
          </cell>
          <cell r="BA50">
            <v>196.6</v>
          </cell>
          <cell r="BB50">
            <v>19.600000000000001</v>
          </cell>
          <cell r="BC50">
            <v>287.89999999999998</v>
          </cell>
          <cell r="BD50">
            <v>580.1</v>
          </cell>
          <cell r="BE50">
            <v>504.1</v>
          </cell>
          <cell r="BF50">
            <v>15.8</v>
          </cell>
          <cell r="BG50">
            <v>23.9</v>
          </cell>
          <cell r="BH50">
            <v>884.5</v>
          </cell>
          <cell r="BI50">
            <v>656.1</v>
          </cell>
          <cell r="BJ50">
            <v>924.2</v>
          </cell>
          <cell r="BK50">
            <v>1160.2</v>
          </cell>
          <cell r="BL50">
            <v>1428.3000000000002</v>
          </cell>
          <cell r="BM50">
            <v>1440.9</v>
          </cell>
          <cell r="BN50">
            <v>1709.0000000000002</v>
          </cell>
          <cell r="BP50">
            <v>4</v>
          </cell>
          <cell r="BQ50">
            <v>4</v>
          </cell>
          <cell r="BR50">
            <v>526.79999999999995</v>
          </cell>
          <cell r="BS50">
            <v>530.79999999999995</v>
          </cell>
          <cell r="BT50">
            <v>534</v>
          </cell>
          <cell r="BU50">
            <v>899.69999999999993</v>
          </cell>
          <cell r="BV50">
            <v>2779.5002359371401</v>
          </cell>
          <cell r="BW50">
            <v>2357</v>
          </cell>
          <cell r="BX50">
            <v>2288.7062500000002</v>
          </cell>
          <cell r="BY50">
            <v>1964.5</v>
          </cell>
          <cell r="BZ50">
            <v>2288.7062500000002</v>
          </cell>
          <cell r="CA50">
            <v>1964.5</v>
          </cell>
          <cell r="CB50">
            <v>539.0857142857144</v>
          </cell>
          <cell r="CC50">
            <v>539.0857142857144</v>
          </cell>
          <cell r="CD50">
            <v>808.62857142857138</v>
          </cell>
          <cell r="CE50">
            <v>808.62857142857183</v>
          </cell>
          <cell r="CF50">
            <v>1886.8000000000002</v>
          </cell>
          <cell r="CG50">
            <v>2695.4285714285716</v>
          </cell>
          <cell r="CH50">
            <v>2692.7554744228914</v>
          </cell>
          <cell r="CI50">
            <v>2975.5988025170168</v>
          </cell>
          <cell r="CJ50">
            <v>3307.8366941368104</v>
          </cell>
          <cell r="CK50">
            <v>3677.3273855035413</v>
          </cell>
        </row>
        <row r="51">
          <cell r="A51">
            <v>-0.14838816882685268</v>
          </cell>
          <cell r="B51" t="str">
            <v xml:space="preserve">   Domestic financing</v>
          </cell>
          <cell r="N51">
            <v>1086.2</v>
          </cell>
          <cell r="O51">
            <v>250</v>
          </cell>
          <cell r="P51">
            <v>250</v>
          </cell>
          <cell r="Q51">
            <v>250</v>
          </cell>
          <cell r="X51">
            <v>249.99700000000001</v>
          </cell>
          <cell r="Y51">
            <v>170.58399999999997</v>
          </cell>
          <cell r="Z51">
            <v>227.74299999999999</v>
          </cell>
          <cell r="AA51">
            <v>246.06900000000007</v>
          </cell>
          <cell r="AB51">
            <v>513.44499999999994</v>
          </cell>
          <cell r="AC51">
            <v>1021.8</v>
          </cell>
          <cell r="AD51">
            <v>934.02599999999995</v>
          </cell>
          <cell r="AF51">
            <v>0</v>
          </cell>
          <cell r="AG51">
            <v>0</v>
          </cell>
          <cell r="AH51">
            <v>339.69722487468908</v>
          </cell>
          <cell r="AI51">
            <v>339.69722487468908</v>
          </cell>
          <cell r="AJ51">
            <v>130.50862440630053</v>
          </cell>
          <cell r="AK51">
            <v>130.50862440630053</v>
          </cell>
          <cell r="AL51">
            <v>130.50862440630053</v>
          </cell>
          <cell r="AM51">
            <v>391.52587321890155</v>
          </cell>
          <cell r="AN51">
            <v>731.22309809359058</v>
          </cell>
          <cell r="AO51">
            <v>424.35255701466167</v>
          </cell>
          <cell r="AP51">
            <v>444.99200483378877</v>
          </cell>
          <cell r="AQ51">
            <v>1600.567659942041</v>
          </cell>
          <cell r="AR51">
            <v>0</v>
          </cell>
          <cell r="AS51">
            <v>0</v>
          </cell>
          <cell r="AT51">
            <v>91.5</v>
          </cell>
          <cell r="AU51">
            <v>91.5</v>
          </cell>
          <cell r="AV51">
            <v>189.2</v>
          </cell>
          <cell r="AY51">
            <v>189.2</v>
          </cell>
          <cell r="AZ51">
            <v>280.7</v>
          </cell>
          <cell r="BA51">
            <v>196.6</v>
          </cell>
          <cell r="BB51">
            <v>19.600000000000001</v>
          </cell>
          <cell r="BC51">
            <v>187.9</v>
          </cell>
          <cell r="BD51">
            <v>479.35</v>
          </cell>
          <cell r="BE51">
            <v>404.1</v>
          </cell>
          <cell r="BF51">
            <v>15.8</v>
          </cell>
          <cell r="BG51">
            <v>23.9</v>
          </cell>
          <cell r="BH51">
            <v>554.4</v>
          </cell>
          <cell r="BI51">
            <v>554.6</v>
          </cell>
          <cell r="BJ51">
            <v>594.1</v>
          </cell>
          <cell r="BK51">
            <v>958.7</v>
          </cell>
          <cell r="BL51">
            <v>998.2</v>
          </cell>
          <cell r="BM51">
            <v>1239.4000000000001</v>
          </cell>
          <cell r="BN51">
            <v>1278.9000000000001</v>
          </cell>
          <cell r="BP51">
            <v>4</v>
          </cell>
          <cell r="BQ51">
            <v>4</v>
          </cell>
          <cell r="BR51">
            <v>526.79999999999995</v>
          </cell>
          <cell r="BS51">
            <v>530.79999999999995</v>
          </cell>
          <cell r="BT51">
            <v>336.4</v>
          </cell>
          <cell r="BU51">
            <v>336.4</v>
          </cell>
          <cell r="BV51">
            <v>1686.8002359371403</v>
          </cell>
          <cell r="BW51">
            <v>1264.3</v>
          </cell>
          <cell r="BX51">
            <v>1264.3</v>
          </cell>
          <cell r="BY51">
            <v>1203.5999999999999</v>
          </cell>
          <cell r="BZ51">
            <v>1264.3</v>
          </cell>
          <cell r="CA51">
            <v>1203.5999999999999</v>
          </cell>
          <cell r="CB51">
            <v>205</v>
          </cell>
          <cell r="CC51">
            <v>205</v>
          </cell>
          <cell r="CD51">
            <v>307.5</v>
          </cell>
          <cell r="CE51">
            <v>307.50000000000011</v>
          </cell>
          <cell r="CF51">
            <v>717.5</v>
          </cell>
          <cell r="CG51">
            <v>1025</v>
          </cell>
          <cell r="CH51">
            <v>1023.9834921021965</v>
          </cell>
          <cell r="CI51">
            <v>1131.5413084619247</v>
          </cell>
          <cell r="CJ51">
            <v>1257.8825673326062</v>
          </cell>
          <cell r="CK51">
            <v>1398.3900779620471</v>
          </cell>
        </row>
        <row r="52">
          <cell r="A52">
            <v>1.1953325948594711</v>
          </cell>
          <cell r="B52" t="str">
            <v xml:space="preserve">   Foreign financing</v>
          </cell>
          <cell r="N52">
            <v>641.39999999999986</v>
          </cell>
          <cell r="O52">
            <v>0</v>
          </cell>
          <cell r="P52">
            <v>0</v>
          </cell>
          <cell r="Q52">
            <v>250</v>
          </cell>
          <cell r="X52">
            <v>208.2</v>
          </cell>
          <cell r="Y52">
            <v>268.10000000000002</v>
          </cell>
          <cell r="Z52">
            <v>0</v>
          </cell>
          <cell r="AA52">
            <v>0.39999999999997726</v>
          </cell>
          <cell r="AB52">
            <v>424.09999999999997</v>
          </cell>
          <cell r="AC52">
            <v>1048.5999999999997</v>
          </cell>
          <cell r="AD52">
            <v>900.4</v>
          </cell>
          <cell r="AF52">
            <v>0</v>
          </cell>
          <cell r="AG52">
            <v>0</v>
          </cell>
          <cell r="AH52">
            <v>105.27013456937799</v>
          </cell>
          <cell r="AI52">
            <v>105.27013456937799</v>
          </cell>
          <cell r="AJ52">
            <v>100</v>
          </cell>
          <cell r="AK52">
            <v>100</v>
          </cell>
          <cell r="AL52">
            <v>100</v>
          </cell>
          <cell r="AM52">
            <v>300</v>
          </cell>
          <cell r="AN52">
            <v>405.270134569378</v>
          </cell>
          <cell r="AO52">
            <v>500</v>
          </cell>
          <cell r="AP52">
            <v>1150</v>
          </cell>
          <cell r="AQ52">
            <v>2055.2701345693781</v>
          </cell>
          <cell r="AR52">
            <v>0</v>
          </cell>
          <cell r="AS52">
            <v>0</v>
          </cell>
          <cell r="AT52">
            <v>0</v>
          </cell>
          <cell r="AU52">
            <v>0</v>
          </cell>
          <cell r="AV52">
            <v>0</v>
          </cell>
          <cell r="AY52">
            <v>0</v>
          </cell>
          <cell r="AZ52">
            <v>0</v>
          </cell>
          <cell r="BA52">
            <v>0</v>
          </cell>
          <cell r="BB52">
            <v>0</v>
          </cell>
          <cell r="BC52">
            <v>100</v>
          </cell>
          <cell r="BD52">
            <v>100.75</v>
          </cell>
          <cell r="BE52">
            <v>100</v>
          </cell>
          <cell r="BF52">
            <v>0</v>
          </cell>
          <cell r="BG52">
            <v>0</v>
          </cell>
          <cell r="BH52">
            <v>330.1</v>
          </cell>
          <cell r="BI52">
            <v>101.5</v>
          </cell>
          <cell r="BJ52">
            <v>330.1</v>
          </cell>
          <cell r="BK52">
            <v>201.5</v>
          </cell>
          <cell r="BL52">
            <v>430.1</v>
          </cell>
          <cell r="BM52">
            <v>201.5</v>
          </cell>
          <cell r="BN52">
            <v>430.1</v>
          </cell>
          <cell r="BP52">
            <v>0</v>
          </cell>
          <cell r="BQ52">
            <v>0</v>
          </cell>
          <cell r="BR52">
            <v>0</v>
          </cell>
          <cell r="BS52">
            <v>0</v>
          </cell>
          <cell r="BT52">
            <v>197.6</v>
          </cell>
          <cell r="BU52">
            <v>563.29999999999995</v>
          </cell>
          <cell r="BV52">
            <v>1092.7</v>
          </cell>
          <cell r="BW52">
            <v>1092.7</v>
          </cell>
          <cell r="BX52">
            <v>1024.40625</v>
          </cell>
          <cell r="BY52">
            <v>760.9</v>
          </cell>
          <cell r="BZ52">
            <v>1024.40625</v>
          </cell>
          <cell r="CA52">
            <v>760.9</v>
          </cell>
          <cell r="CB52">
            <v>334.08571428571435</v>
          </cell>
          <cell r="CC52">
            <v>334.08571428571435</v>
          </cell>
          <cell r="CD52">
            <v>501.12857142857143</v>
          </cell>
          <cell r="CE52">
            <v>501.12857142857166</v>
          </cell>
          <cell r="CF52">
            <v>1169.3000000000002</v>
          </cell>
          <cell r="CG52">
            <v>1670.4285714285716</v>
          </cell>
          <cell r="CH52">
            <v>1668.7719823206949</v>
          </cell>
          <cell r="CI52">
            <v>1844.0574940550921</v>
          </cell>
          <cell r="CJ52">
            <v>2049.9541268042044</v>
          </cell>
          <cell r="CK52">
            <v>2278.9373075414942</v>
          </cell>
        </row>
        <row r="53">
          <cell r="B53" t="str">
            <v xml:space="preserve">Other current expenditure (inluding arrears, rail subsidy, sports transfers, </v>
          </cell>
          <cell r="D53">
            <v>882.00000000000136</v>
          </cell>
          <cell r="E53">
            <v>897</v>
          </cell>
          <cell r="F53">
            <v>3543</v>
          </cell>
          <cell r="L53">
            <v>4843</v>
          </cell>
          <cell r="N53">
            <v>964.9</v>
          </cell>
          <cell r="O53">
            <v>202</v>
          </cell>
          <cell r="P53">
            <v>148</v>
          </cell>
          <cell r="Q53">
            <v>350</v>
          </cell>
          <cell r="R53">
            <v>775</v>
          </cell>
          <cell r="S53">
            <v>827</v>
          </cell>
          <cell r="T53">
            <v>1952</v>
          </cell>
          <cell r="X53">
            <v>342.976</v>
          </cell>
          <cell r="Y53">
            <v>355.15499999999997</v>
          </cell>
          <cell r="Z53">
            <v>58.406000000000063</v>
          </cell>
          <cell r="AA53">
            <v>485.93900000000008</v>
          </cell>
          <cell r="AB53">
            <v>750.36900000000003</v>
          </cell>
          <cell r="AC53">
            <v>963.9</v>
          </cell>
          <cell r="AD53">
            <v>1448.5</v>
          </cell>
          <cell r="AF53">
            <v>112.9</v>
          </cell>
          <cell r="AG53">
            <v>183.1</v>
          </cell>
          <cell r="AH53">
            <v>88.412416845316287</v>
          </cell>
          <cell r="AI53">
            <v>384.41241684531627</v>
          </cell>
          <cell r="AJ53">
            <v>101.42416495430764</v>
          </cell>
          <cell r="AK53">
            <v>101.42416495430764</v>
          </cell>
          <cell r="AL53">
            <v>101.42416495430764</v>
          </cell>
          <cell r="AM53">
            <v>304.27249486292294</v>
          </cell>
          <cell r="AN53">
            <v>688.68491170823927</v>
          </cell>
          <cell r="AO53">
            <v>791.51567912437599</v>
          </cell>
          <cell r="AP53">
            <v>1265.0189556393325</v>
          </cell>
          <cell r="AQ53">
            <v>2745.219546471948</v>
          </cell>
          <cell r="AR53">
            <v>112.893</v>
          </cell>
          <cell r="AS53">
            <v>119.52200000000002</v>
          </cell>
          <cell r="AT53">
            <v>102.45800000000001</v>
          </cell>
          <cell r="AU53">
            <v>334.87300000000005</v>
          </cell>
          <cell r="AV53">
            <v>50.010000000000218</v>
          </cell>
          <cell r="AW53">
            <v>69.471000000000117</v>
          </cell>
          <cell r="AX53">
            <v>17.361000000000786</v>
          </cell>
          <cell r="AY53">
            <v>136.84200000000112</v>
          </cell>
          <cell r="AZ53">
            <v>471.71500000000117</v>
          </cell>
          <cell r="BA53">
            <v>21.6</v>
          </cell>
          <cell r="BB53">
            <v>37.6</v>
          </cell>
          <cell r="BC53">
            <v>335.2</v>
          </cell>
          <cell r="BD53">
            <v>807.05</v>
          </cell>
          <cell r="BE53">
            <v>394.4</v>
          </cell>
          <cell r="BF53">
            <v>334.3</v>
          </cell>
          <cell r="BG53">
            <v>378.6</v>
          </cell>
          <cell r="BH53">
            <v>1226.5</v>
          </cell>
          <cell r="BI53">
            <v>1219.7</v>
          </cell>
          <cell r="BJ53">
            <v>1939.4</v>
          </cell>
          <cell r="BK53">
            <v>1614.1</v>
          </cell>
          <cell r="BL53">
            <v>2333.8000000000002</v>
          </cell>
          <cell r="BM53">
            <v>2085.815000000001</v>
          </cell>
          <cell r="BN53">
            <v>2805.5150000000012</v>
          </cell>
          <cell r="BP53">
            <v>2047.2</v>
          </cell>
          <cell r="BQ53">
            <v>2047.2</v>
          </cell>
          <cell r="BR53">
            <v>243</v>
          </cell>
          <cell r="BS53">
            <v>2290.1999999999998</v>
          </cell>
          <cell r="BT53">
            <v>478.8</v>
          </cell>
          <cell r="BU53">
            <v>438.4</v>
          </cell>
          <cell r="BV53">
            <v>4569.1000000000004</v>
          </cell>
          <cell r="BW53">
            <v>4569.1000000000004</v>
          </cell>
          <cell r="BX53">
            <v>4569.1000000000004</v>
          </cell>
          <cell r="BY53">
            <v>3192.0599999999126</v>
          </cell>
          <cell r="BZ53">
            <v>3919.1</v>
          </cell>
          <cell r="CA53">
            <v>3207.4</v>
          </cell>
          <cell r="CB53">
            <v>651.9142857142856</v>
          </cell>
          <cell r="CC53">
            <v>651.9142857142856</v>
          </cell>
          <cell r="CD53">
            <v>977.87142857142817</v>
          </cell>
          <cell r="CE53">
            <v>977.87142857142862</v>
          </cell>
          <cell r="CF53">
            <v>2281.6999999999994</v>
          </cell>
          <cell r="CG53">
            <v>3259.5714285714275</v>
          </cell>
          <cell r="CH53">
            <v>7488.1380331470946</v>
          </cell>
          <cell r="CI53">
            <v>11465.059355711726</v>
          </cell>
          <cell r="CJ53">
            <v>12611.565291282899</v>
          </cell>
          <cell r="CK53">
            <v>13872.72182041119</v>
          </cell>
        </row>
        <row r="54">
          <cell r="A54" t="e">
            <v>#DIV/0!</v>
          </cell>
          <cell r="AB54">
            <v>18158.754298273259</v>
          </cell>
          <cell r="BL54">
            <v>0</v>
          </cell>
          <cell r="BM54">
            <v>0</v>
          </cell>
          <cell r="BN54">
            <v>0</v>
          </cell>
        </row>
        <row r="55">
          <cell r="A55">
            <v>2.7925323422050452E-2</v>
          </cell>
          <cell r="B55" t="str">
            <v>Development expenditure and net lending</v>
          </cell>
          <cell r="D55">
            <v>26708.676331467046</v>
          </cell>
          <cell r="E55">
            <v>29978.086188488596</v>
          </cell>
          <cell r="F55">
            <v>27492.973321888068</v>
          </cell>
          <cell r="L55">
            <v>31202.194061123049</v>
          </cell>
          <cell r="N55">
            <v>37025.820000000007</v>
          </cell>
          <cell r="O55">
            <v>2147.0191686259395</v>
          </cell>
          <cell r="P55">
            <v>11523.518041022373</v>
          </cell>
          <cell r="Q55">
            <v>13670.53720964831</v>
          </cell>
          <cell r="R55">
            <v>9372.4188309955716</v>
          </cell>
          <cell r="S55">
            <v>11913.743189904331</v>
          </cell>
          <cell r="T55">
            <v>34956.699230548227</v>
          </cell>
          <cell r="X55">
            <v>13428.360208979189</v>
          </cell>
          <cell r="Y55">
            <v>13873.625150952535</v>
          </cell>
          <cell r="Z55">
            <v>2995.4205550719003</v>
          </cell>
          <cell r="AA55">
            <v>6941.784743201375</v>
          </cell>
          <cell r="AB55">
            <v>28658.754298273285</v>
          </cell>
          <cell r="AC55">
            <v>49239.817359931738</v>
          </cell>
          <cell r="AD55">
            <v>45460.739658204984</v>
          </cell>
          <cell r="AF55">
            <v>1406.0939771337066</v>
          </cell>
          <cell r="AG55">
            <v>1407.8</v>
          </cell>
          <cell r="AH55">
            <v>2676.8164294247708</v>
          </cell>
          <cell r="AI55">
            <v>5490.7104065584772</v>
          </cell>
          <cell r="AJ55">
            <v>7080.6693520743884</v>
          </cell>
          <cell r="AK55">
            <v>6747.3360187410563</v>
          </cell>
          <cell r="AL55">
            <v>6414.0026854077232</v>
          </cell>
          <cell r="AM55">
            <v>20242.008056223167</v>
          </cell>
          <cell r="AN55">
            <v>25732.718462781646</v>
          </cell>
          <cell r="AO55">
            <v>17988.898783102835</v>
          </cell>
          <cell r="AP55">
            <v>24186.423520935485</v>
          </cell>
          <cell r="AQ55">
            <v>67908.040766819962</v>
          </cell>
          <cell r="AR55">
            <v>-591.8497513174384</v>
          </cell>
          <cell r="AS55">
            <v>853.38163283334347</v>
          </cell>
          <cell r="AT55">
            <v>7129.1788685615884</v>
          </cell>
          <cell r="AU55">
            <v>7390.7107500774891</v>
          </cell>
          <cell r="AV55">
            <v>-120.98324527621071</v>
          </cell>
          <cell r="AW55">
            <v>725.22231212015822</v>
          </cell>
          <cell r="AX55">
            <v>12241.105152085405</v>
          </cell>
          <cell r="AY55">
            <v>12845.344218929362</v>
          </cell>
          <cell r="AZ55">
            <v>20236.054969006851</v>
          </cell>
          <cell r="BA55">
            <v>7550.3232109921382</v>
          </cell>
          <cell r="BB55">
            <v>2714.9161926880138</v>
          </cell>
          <cell r="BC55">
            <v>3985.97906068365</v>
          </cell>
          <cell r="BD55">
            <v>13709.836732181901</v>
          </cell>
          <cell r="BE55">
            <v>14251.218464363803</v>
          </cell>
          <cell r="BF55">
            <v>2205.6812866913879</v>
          </cell>
          <cell r="BG55">
            <v>3616.2897245099703</v>
          </cell>
          <cell r="BH55">
            <v>10779.786825312025</v>
          </cell>
          <cell r="BI55">
            <v>16255.275000000001</v>
          </cell>
          <cell r="BJ55">
            <v>16601.757836513385</v>
          </cell>
          <cell r="BK55">
            <v>30506.493464363804</v>
          </cell>
          <cell r="BL55">
            <v>30852.976300877188</v>
          </cell>
          <cell r="BM55">
            <v>50742.548433370655</v>
          </cell>
          <cell r="BN55">
            <v>51089.031269884043</v>
          </cell>
          <cell r="BP55">
            <v>5361.8000000000011</v>
          </cell>
          <cell r="BQ55">
            <v>6886.1</v>
          </cell>
          <cell r="BR55">
            <v>12183.410000000007</v>
          </cell>
          <cell r="BS55">
            <v>17545.210000000006</v>
          </cell>
          <cell r="BT55">
            <v>11215.625</v>
          </cell>
          <cell r="BU55">
            <v>21425.980999999996</v>
          </cell>
          <cell r="BV55">
            <v>69101.2</v>
          </cell>
          <cell r="BW55">
            <v>59113.9</v>
          </cell>
          <cell r="BX55">
            <v>58038.9</v>
          </cell>
          <cell r="BY55">
            <v>50186.816000000006</v>
          </cell>
          <cell r="BZ55">
            <v>64832.6</v>
          </cell>
          <cell r="CA55">
            <v>50186.816000000006</v>
          </cell>
          <cell r="CB55">
            <v>11530.896465838501</v>
          </cell>
          <cell r="CC55">
            <v>12814.713204968933</v>
          </cell>
          <cell r="CD55">
            <v>13154.436329192537</v>
          </cell>
          <cell r="CE55">
            <v>14088.253068322969</v>
          </cell>
          <cell r="CF55">
            <v>37500.045999999973</v>
          </cell>
          <cell r="CG55">
            <v>51588.299068322944</v>
          </cell>
          <cell r="CH55">
            <v>65000</v>
          </cell>
          <cell r="CI55">
            <v>77500</v>
          </cell>
          <cell r="CJ55">
            <v>35639.407341494742</v>
          </cell>
          <cell r="CK55">
            <v>37205.403365573133</v>
          </cell>
        </row>
        <row r="56">
          <cell r="A56">
            <v>6.2706659440949553E-2</v>
          </cell>
          <cell r="B56" t="str">
            <v>Investment projects</v>
          </cell>
          <cell r="D56">
            <v>19391.980384615388</v>
          </cell>
          <cell r="E56">
            <v>18155.986153846152</v>
          </cell>
          <cell r="F56">
            <v>19293.476923076923</v>
          </cell>
          <cell r="L56">
            <v>18682.209230769229</v>
          </cell>
          <cell r="N56">
            <v>19053.23076923077</v>
          </cell>
          <cell r="O56">
            <v>0</v>
          </cell>
          <cell r="P56">
            <v>0</v>
          </cell>
          <cell r="Q56">
            <v>8643.076923076922</v>
          </cell>
          <cell r="R56">
            <v>9161.538461538461</v>
          </cell>
          <cell r="S56">
            <v>5672.4307692307684</v>
          </cell>
          <cell r="T56">
            <v>23477.046153846153</v>
          </cell>
          <cell r="X56">
            <v>7075.2123076923071</v>
          </cell>
          <cell r="Y56">
            <v>4277.7892307692318</v>
          </cell>
          <cell r="Z56">
            <v>2209.6369230769246</v>
          </cell>
          <cell r="AA56">
            <v>2152.6353846153806</v>
          </cell>
          <cell r="AB56">
            <v>7149.6369230769205</v>
          </cell>
          <cell r="AC56">
            <v>31189.589041095896</v>
          </cell>
          <cell r="AD56">
            <v>18502.63846153846</v>
          </cell>
          <cell r="AF56">
            <v>1342.4</v>
          </cell>
          <cell r="AG56">
            <v>1139.125</v>
          </cell>
          <cell r="AH56">
            <v>2321.3627652761161</v>
          </cell>
          <cell r="AI56">
            <v>4802.8877652761157</v>
          </cell>
          <cell r="AJ56">
            <v>4604.0596337968491</v>
          </cell>
          <cell r="AK56">
            <v>4270.7263004635161</v>
          </cell>
          <cell r="AL56">
            <v>3937.3929671301835</v>
          </cell>
          <cell r="AM56">
            <v>12812.178901390547</v>
          </cell>
          <cell r="AN56">
            <v>17615.066666666662</v>
          </cell>
          <cell r="AO56">
            <v>10395.726300463517</v>
          </cell>
          <cell r="AP56">
            <v>14786.353948855774</v>
          </cell>
          <cell r="AQ56">
            <v>42797.146915985955</v>
          </cell>
          <cell r="AR56">
            <v>1342.4</v>
          </cell>
          <cell r="AS56">
            <v>1139.125</v>
          </cell>
          <cell r="AT56">
            <v>2702</v>
          </cell>
          <cell r="AU56">
            <v>5183.5249999999996</v>
          </cell>
          <cell r="AV56">
            <v>3808.5</v>
          </cell>
          <cell r="AW56">
            <v>2269.75</v>
          </cell>
          <cell r="AX56">
            <v>4559.875</v>
          </cell>
          <cell r="AY56">
            <v>10638.125</v>
          </cell>
          <cell r="AZ56">
            <v>15821.65</v>
          </cell>
          <cell r="BA56">
            <v>2443.125</v>
          </cell>
          <cell r="BB56">
            <v>1476.75</v>
          </cell>
          <cell r="BC56">
            <v>3400.625</v>
          </cell>
          <cell r="BD56">
            <v>7314.6875</v>
          </cell>
          <cell r="BE56">
            <v>7320.5</v>
          </cell>
          <cell r="BF56">
            <v>2143.5</v>
          </cell>
          <cell r="BG56">
            <v>1180.75</v>
          </cell>
          <cell r="BH56">
            <v>4501</v>
          </cell>
          <cell r="BI56">
            <v>7308.875</v>
          </cell>
          <cell r="BJ56">
            <v>7825.2500000000009</v>
          </cell>
          <cell r="BK56">
            <v>14629.375</v>
          </cell>
          <cell r="BL56">
            <v>15145.75</v>
          </cell>
          <cell r="BM56">
            <v>30451.025000000001</v>
          </cell>
          <cell r="BN56">
            <v>30967.4</v>
          </cell>
          <cell r="BP56">
            <v>4650.75</v>
          </cell>
          <cell r="BQ56">
            <v>4650.75</v>
          </cell>
          <cell r="BR56">
            <v>6518.375</v>
          </cell>
          <cell r="BS56">
            <v>11169.125</v>
          </cell>
          <cell r="BT56">
            <v>5215.625</v>
          </cell>
          <cell r="BU56">
            <v>6351.5000000000009</v>
          </cell>
          <cell r="BV56">
            <v>38000</v>
          </cell>
          <cell r="BW56">
            <v>38000</v>
          </cell>
          <cell r="BX56">
            <v>33675</v>
          </cell>
          <cell r="BY56">
            <v>22736.25</v>
          </cell>
          <cell r="BZ56">
            <v>36219.5</v>
          </cell>
          <cell r="CA56">
            <v>22736.25</v>
          </cell>
          <cell r="CB56">
            <v>6319.8928571428578</v>
          </cell>
          <cell r="CC56">
            <v>6232.3928571428578</v>
          </cell>
          <cell r="CD56">
            <v>6023.5892857142862</v>
          </cell>
          <cell r="CE56">
            <v>5586.0892857142862</v>
          </cell>
          <cell r="CF56">
            <v>18575.875</v>
          </cell>
          <cell r="CG56">
            <v>24161.96428571429</v>
          </cell>
          <cell r="CH56">
            <v>30759.160022099131</v>
          </cell>
          <cell r="CI56">
            <v>34128.657632431139</v>
          </cell>
          <cell r="CJ56">
            <v>35639.407341494742</v>
          </cell>
          <cell r="CK56">
            <v>37204.403365573133</v>
          </cell>
        </row>
        <row r="57">
          <cell r="A57">
            <v>6.2706659440949553E-2</v>
          </cell>
          <cell r="B57" t="str">
            <v xml:space="preserve">  External finance</v>
          </cell>
          <cell r="D57">
            <v>12604.787250000001</v>
          </cell>
          <cell r="E57">
            <v>11801.391</v>
          </cell>
          <cell r="F57">
            <v>12540.76</v>
          </cell>
          <cell r="L57">
            <v>12143.436</v>
          </cell>
          <cell r="N57">
            <v>12384.6</v>
          </cell>
          <cell r="O57">
            <v>0</v>
          </cell>
          <cell r="P57">
            <v>0</v>
          </cell>
          <cell r="Q57">
            <v>5618</v>
          </cell>
          <cell r="R57">
            <v>5955</v>
          </cell>
          <cell r="S57">
            <v>3687.08</v>
          </cell>
          <cell r="T57">
            <v>15260.08</v>
          </cell>
          <cell r="X57">
            <v>4598.8879999999999</v>
          </cell>
          <cell r="Y57">
            <v>2780.5630000000006</v>
          </cell>
          <cell r="Z57">
            <v>1436.264000000001</v>
          </cell>
          <cell r="AA57">
            <v>1399.2129999999975</v>
          </cell>
          <cell r="AB57">
            <v>5280.248999999998</v>
          </cell>
          <cell r="AC57">
            <v>22768.400000000005</v>
          </cell>
          <cell r="AD57">
            <v>12659.699999999999</v>
          </cell>
          <cell r="AF57">
            <v>1182.4000000000001</v>
          </cell>
          <cell r="AG57">
            <v>911.3</v>
          </cell>
          <cell r="AH57">
            <v>1857.0902122208927</v>
          </cell>
          <cell r="AI57">
            <v>3950.7902122208925</v>
          </cell>
          <cell r="AJ57">
            <v>3683.2477070374794</v>
          </cell>
          <cell r="AK57">
            <v>3416.5810403708128</v>
          </cell>
          <cell r="AL57">
            <v>3149.9143737041468</v>
          </cell>
          <cell r="AM57">
            <v>10249.743121112439</v>
          </cell>
          <cell r="AN57">
            <v>14200.533333333331</v>
          </cell>
          <cell r="AO57">
            <v>8316.5810403708128</v>
          </cell>
          <cell r="AP57">
            <v>11829.083159084619</v>
          </cell>
          <cell r="AQ57">
            <v>34346.197532788763</v>
          </cell>
          <cell r="AR57">
            <v>1182.4000000000001</v>
          </cell>
          <cell r="AS57">
            <v>911.3</v>
          </cell>
          <cell r="AT57">
            <v>2161.6</v>
          </cell>
          <cell r="AU57">
            <v>4255.2999999999993</v>
          </cell>
          <cell r="AV57">
            <v>3046.8</v>
          </cell>
          <cell r="AW57">
            <v>1815.8000000000002</v>
          </cell>
          <cell r="AX57">
            <v>3647.9</v>
          </cell>
          <cell r="AY57">
            <v>8510.5</v>
          </cell>
          <cell r="AZ57">
            <v>12765.8</v>
          </cell>
          <cell r="BA57">
            <v>1954.5</v>
          </cell>
          <cell r="BB57">
            <v>1181.4000000000001</v>
          </cell>
          <cell r="BC57">
            <v>2720.5</v>
          </cell>
          <cell r="BD57">
            <v>5851.75</v>
          </cell>
          <cell r="BE57">
            <v>5856.4</v>
          </cell>
          <cell r="BF57">
            <v>1714.8</v>
          </cell>
          <cell r="BG57">
            <v>944.6</v>
          </cell>
          <cell r="BH57">
            <v>3600.8</v>
          </cell>
          <cell r="BI57">
            <v>5847.1</v>
          </cell>
          <cell r="BJ57">
            <v>6260.2000000000007</v>
          </cell>
          <cell r="BK57">
            <v>11703.5</v>
          </cell>
          <cell r="BL57">
            <v>12116.6</v>
          </cell>
          <cell r="BM57">
            <v>24469.3</v>
          </cell>
          <cell r="BN57">
            <v>24882.400000000001</v>
          </cell>
          <cell r="BP57">
            <v>3720.6</v>
          </cell>
          <cell r="BQ57">
            <v>3720.6</v>
          </cell>
          <cell r="BR57">
            <v>5214.7</v>
          </cell>
          <cell r="BS57">
            <v>8935.2999999999993</v>
          </cell>
          <cell r="BT57">
            <v>4172.5</v>
          </cell>
          <cell r="BU57">
            <v>5081.2000000000007</v>
          </cell>
          <cell r="BV57">
            <v>30400</v>
          </cell>
          <cell r="BW57">
            <v>30400</v>
          </cell>
          <cell r="BX57">
            <v>26940</v>
          </cell>
          <cell r="BY57">
            <v>18189</v>
          </cell>
          <cell r="BZ57">
            <v>28975.599999999999</v>
          </cell>
          <cell r="CA57">
            <v>18189</v>
          </cell>
          <cell r="CB57">
            <v>5055.9142857142861</v>
          </cell>
          <cell r="CC57">
            <v>4985.9142857142861</v>
          </cell>
          <cell r="CD57">
            <v>4818.8714285714286</v>
          </cell>
          <cell r="CE57">
            <v>4468.8714285714286</v>
          </cell>
          <cell r="CF57">
            <v>14860.7</v>
          </cell>
          <cell r="CG57">
            <v>19329.571428571431</v>
          </cell>
          <cell r="CH57">
            <v>24607.328017679305</v>
          </cell>
          <cell r="CI57">
            <v>27302.926105944909</v>
          </cell>
          <cell r="CJ57">
            <v>28511.525873195791</v>
          </cell>
          <cell r="CK57">
            <v>29763.522692458504</v>
          </cell>
        </row>
        <row r="58">
          <cell r="A58">
            <v>6.2706659440949331E-2</v>
          </cell>
          <cell r="B58" t="str">
            <v xml:space="preserve">  Domestic counterpart funds  1/</v>
          </cell>
          <cell r="D58">
            <v>6787.1931346153851</v>
          </cell>
          <cell r="E58">
            <v>6354.5951538461532</v>
          </cell>
          <cell r="F58">
            <v>6752.7169230769232</v>
          </cell>
          <cell r="L58">
            <v>6538.7732307692304</v>
          </cell>
          <cell r="N58">
            <v>6668.6307692307691</v>
          </cell>
          <cell r="O58">
            <v>0</v>
          </cell>
          <cell r="P58">
            <v>0</v>
          </cell>
          <cell r="Q58">
            <v>3025.0769230769229</v>
          </cell>
          <cell r="R58">
            <v>3206.5384615384614</v>
          </cell>
          <cell r="S58">
            <v>1985.3507692307689</v>
          </cell>
          <cell r="T58">
            <v>8216.9661538461532</v>
          </cell>
          <cell r="X58">
            <v>2476.3243076923077</v>
          </cell>
          <cell r="Y58">
            <v>1497.2262307692311</v>
          </cell>
          <cell r="Z58">
            <v>773.3729230769236</v>
          </cell>
          <cell r="AA58">
            <v>753.42238461538318</v>
          </cell>
          <cell r="AB58">
            <v>1869.3879230769226</v>
          </cell>
          <cell r="AC58">
            <v>8421.1890410958913</v>
          </cell>
          <cell r="AD58">
            <v>5842.9384615384615</v>
          </cell>
          <cell r="AF58">
            <v>160</v>
          </cell>
          <cell r="AG58">
            <v>227.82499999999999</v>
          </cell>
          <cell r="AH58">
            <v>464.27255305522317</v>
          </cell>
          <cell r="AI58">
            <v>852.09755305522322</v>
          </cell>
          <cell r="AJ58">
            <v>920.81192675936984</v>
          </cell>
          <cell r="AK58">
            <v>854.14526009270321</v>
          </cell>
          <cell r="AL58">
            <v>787.4785934260367</v>
          </cell>
          <cell r="AM58">
            <v>2562.4357802781096</v>
          </cell>
          <cell r="AN58">
            <v>3414.5333333333328</v>
          </cell>
          <cell r="AO58">
            <v>2079.1452600927032</v>
          </cell>
          <cell r="AP58">
            <v>2957.2707897711548</v>
          </cell>
          <cell r="AQ58">
            <v>8450.9493831971904</v>
          </cell>
          <cell r="AR58">
            <v>160</v>
          </cell>
          <cell r="AS58">
            <v>227.82499999999999</v>
          </cell>
          <cell r="AT58">
            <v>540.4</v>
          </cell>
          <cell r="AU58">
            <v>928.22499999999991</v>
          </cell>
          <cell r="AV58">
            <v>761.7</v>
          </cell>
          <cell r="AW58">
            <v>453.95000000000005</v>
          </cell>
          <cell r="AX58">
            <v>911.97500000000002</v>
          </cell>
          <cell r="AY58">
            <v>2127.625</v>
          </cell>
          <cell r="AZ58">
            <v>3055.85</v>
          </cell>
          <cell r="BA58">
            <v>488.625</v>
          </cell>
          <cell r="BB58">
            <v>295.35000000000002</v>
          </cell>
          <cell r="BC58">
            <v>680.125</v>
          </cell>
          <cell r="BD58">
            <v>1462.9375</v>
          </cell>
          <cell r="BE58">
            <v>1464.1</v>
          </cell>
          <cell r="BF58">
            <v>428.7</v>
          </cell>
          <cell r="BG58">
            <v>236.15</v>
          </cell>
          <cell r="BH58">
            <v>900.2</v>
          </cell>
          <cell r="BI58">
            <v>1461.7750000000001</v>
          </cell>
          <cell r="BJ58">
            <v>1565.0500000000002</v>
          </cell>
          <cell r="BK58">
            <v>2925.875</v>
          </cell>
          <cell r="BL58">
            <v>3029.15</v>
          </cell>
          <cell r="BM58">
            <v>5981.7250000000004</v>
          </cell>
          <cell r="BN58">
            <v>6085</v>
          </cell>
          <cell r="BP58">
            <v>930.15</v>
          </cell>
          <cell r="BQ58">
            <v>930.15</v>
          </cell>
          <cell r="BR58">
            <v>1303.675</v>
          </cell>
          <cell r="BS58">
            <v>2233.8249999999998</v>
          </cell>
          <cell r="BT58">
            <v>1043.125</v>
          </cell>
          <cell r="BU58">
            <v>1270.3000000000002</v>
          </cell>
          <cell r="BV58">
            <v>7600</v>
          </cell>
          <cell r="BW58">
            <v>7600</v>
          </cell>
          <cell r="BX58">
            <v>6735</v>
          </cell>
          <cell r="BY58">
            <v>4547.25</v>
          </cell>
          <cell r="BZ58">
            <v>7243.9</v>
          </cell>
          <cell r="CA58">
            <v>4547.25</v>
          </cell>
          <cell r="CB58">
            <v>1263.9785714285715</v>
          </cell>
          <cell r="CC58">
            <v>1246.4785714285715</v>
          </cell>
          <cell r="CD58">
            <v>1204.7178571428572</v>
          </cell>
          <cell r="CE58">
            <v>1117.2178571428572</v>
          </cell>
          <cell r="CF58">
            <v>3715.1750000000002</v>
          </cell>
          <cell r="CG58">
            <v>4832.3928571428569</v>
          </cell>
          <cell r="CH58">
            <v>6151.8320044198263</v>
          </cell>
          <cell r="CI58">
            <v>6825.7315264862273</v>
          </cell>
          <cell r="CJ58">
            <v>7127.8814682989478</v>
          </cell>
          <cell r="CK58">
            <v>7440.880673114626</v>
          </cell>
        </row>
        <row r="59">
          <cell r="A59" t="e">
            <v>#DIV/0!</v>
          </cell>
          <cell r="B59" t="str">
            <v>Forestry Fund expenditure (reforestation) 2/</v>
          </cell>
          <cell r="N59">
            <v>0</v>
          </cell>
          <cell r="Q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Y59">
            <v>0</v>
          </cell>
          <cell r="AZ59">
            <v>0</v>
          </cell>
          <cell r="BA59">
            <v>0</v>
          </cell>
          <cell r="BB59">
            <v>0</v>
          </cell>
          <cell r="BC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BV59">
            <v>1000</v>
          </cell>
          <cell r="BW59">
            <v>1000</v>
          </cell>
          <cell r="BX59">
            <v>1000</v>
          </cell>
          <cell r="BY59">
            <v>0</v>
          </cell>
          <cell r="BZ59">
            <v>1000</v>
          </cell>
          <cell r="CA59">
            <v>0</v>
          </cell>
          <cell r="CB59">
            <v>0</v>
          </cell>
          <cell r="CC59">
            <v>0</v>
          </cell>
          <cell r="CD59">
            <v>0</v>
          </cell>
          <cell r="CE59">
            <v>0</v>
          </cell>
          <cell r="CF59">
            <v>0</v>
          </cell>
          <cell r="CG59">
            <v>1000</v>
          </cell>
        </row>
        <row r="60">
          <cell r="A60" t="e">
            <v>#DIV/0!</v>
          </cell>
          <cell r="B60" t="str">
            <v>Investment Fund net lending 2/</v>
          </cell>
          <cell r="N60">
            <v>0</v>
          </cell>
          <cell r="Q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BI60">
            <v>0</v>
          </cell>
          <cell r="BJ60">
            <v>0</v>
          </cell>
          <cell r="BK60">
            <v>0</v>
          </cell>
          <cell r="BL60">
            <v>0</v>
          </cell>
          <cell r="BM60">
            <v>0</v>
          </cell>
          <cell r="BN60">
            <v>0</v>
          </cell>
          <cell r="BP60">
            <v>0</v>
          </cell>
          <cell r="BQ60">
            <v>0</v>
          </cell>
          <cell r="BR60">
            <v>0</v>
          </cell>
          <cell r="BS60">
            <v>0</v>
          </cell>
          <cell r="BT60">
            <v>0</v>
          </cell>
          <cell r="BU60">
            <v>0</v>
          </cell>
          <cell r="BV60">
            <v>703.1</v>
          </cell>
          <cell r="BW60">
            <v>-1036.0999999999999</v>
          </cell>
          <cell r="BX60">
            <v>-1036.0999999999999</v>
          </cell>
          <cell r="BY60">
            <v>0</v>
          </cell>
          <cell r="BZ60">
            <v>0</v>
          </cell>
          <cell r="CA60">
            <v>0</v>
          </cell>
          <cell r="CB60">
            <v>0</v>
          </cell>
          <cell r="CC60">
            <v>0</v>
          </cell>
          <cell r="CD60">
            <v>0</v>
          </cell>
          <cell r="CE60">
            <v>0</v>
          </cell>
          <cell r="CF60">
            <v>0</v>
          </cell>
          <cell r="CG60">
            <v>-1000</v>
          </cell>
          <cell r="CH60">
            <v>0</v>
          </cell>
          <cell r="CI60">
            <v>0</v>
          </cell>
          <cell r="CJ60">
            <v>0</v>
          </cell>
          <cell r="CK60">
            <v>0</v>
          </cell>
        </row>
        <row r="61">
          <cell r="A61" t="e">
            <v>#DIV/0!</v>
          </cell>
          <cell r="B61" t="str">
            <v xml:space="preserve">  On-lent</v>
          </cell>
          <cell r="N61">
            <v>0</v>
          </cell>
          <cell r="Q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Y61">
            <v>0</v>
          </cell>
          <cell r="AZ61">
            <v>0</v>
          </cell>
          <cell r="BA61">
            <v>0</v>
          </cell>
          <cell r="BI61">
            <v>0</v>
          </cell>
          <cell r="BJ61">
            <v>0</v>
          </cell>
          <cell r="BK61">
            <v>0</v>
          </cell>
          <cell r="BL61">
            <v>0</v>
          </cell>
          <cell r="BM61">
            <v>0</v>
          </cell>
          <cell r="BN61">
            <v>0</v>
          </cell>
          <cell r="BR61">
            <v>0</v>
          </cell>
          <cell r="BS61">
            <v>0</v>
          </cell>
          <cell r="BT61">
            <v>0</v>
          </cell>
          <cell r="BU61">
            <v>0</v>
          </cell>
          <cell r="BV61">
            <v>703.1</v>
          </cell>
          <cell r="BW61">
            <v>703.1</v>
          </cell>
          <cell r="BX61">
            <v>703.1</v>
          </cell>
          <cell r="BY61">
            <v>0</v>
          </cell>
          <cell r="BZ61">
            <v>0</v>
          </cell>
          <cell r="CA61">
            <v>0</v>
          </cell>
          <cell r="CB61">
            <v>0</v>
          </cell>
          <cell r="CC61">
            <v>0</v>
          </cell>
          <cell r="CD61">
            <v>0</v>
          </cell>
          <cell r="CE61">
            <v>0</v>
          </cell>
          <cell r="CF61">
            <v>0</v>
          </cell>
          <cell r="CG61">
            <v>1000</v>
          </cell>
        </row>
        <row r="62">
          <cell r="A62" t="e">
            <v>#DIV/0!</v>
          </cell>
          <cell r="B62" t="str">
            <v xml:space="preserve">  Repayments to the Fund (-)</v>
          </cell>
          <cell r="N62">
            <v>0</v>
          </cell>
          <cell r="Q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Y62">
            <v>0</v>
          </cell>
          <cell r="AZ62">
            <v>0</v>
          </cell>
          <cell r="BA62">
            <v>0</v>
          </cell>
          <cell r="BI62">
            <v>0</v>
          </cell>
          <cell r="BJ62">
            <v>0</v>
          </cell>
          <cell r="BK62">
            <v>0</v>
          </cell>
          <cell r="BL62">
            <v>0</v>
          </cell>
          <cell r="BM62">
            <v>0</v>
          </cell>
          <cell r="BN62">
            <v>0</v>
          </cell>
          <cell r="BR62">
            <v>0</v>
          </cell>
          <cell r="BS62">
            <v>0</v>
          </cell>
          <cell r="BT62">
            <v>0</v>
          </cell>
          <cell r="BU62">
            <v>0</v>
          </cell>
          <cell r="BV62">
            <v>0</v>
          </cell>
          <cell r="BW62">
            <v>-1739.2</v>
          </cell>
          <cell r="BX62">
            <v>-1739.2</v>
          </cell>
          <cell r="BY62">
            <v>0</v>
          </cell>
          <cell r="BZ62">
            <v>0</v>
          </cell>
          <cell r="CA62">
            <v>0</v>
          </cell>
          <cell r="CB62">
            <v>0</v>
          </cell>
          <cell r="CC62">
            <v>0</v>
          </cell>
          <cell r="CD62">
            <v>0</v>
          </cell>
          <cell r="CE62">
            <v>0</v>
          </cell>
          <cell r="CF62">
            <v>0</v>
          </cell>
          <cell r="CG62">
            <v>-2000</v>
          </cell>
        </row>
        <row r="63">
          <cell r="A63">
            <v>0.13388773435486367</v>
          </cell>
          <cell r="B63" t="str">
            <v>Other (including social programs)</v>
          </cell>
          <cell r="D63">
            <v>7888.1196153846122</v>
          </cell>
          <cell r="E63">
            <v>10442.713846153849</v>
          </cell>
          <cell r="F63">
            <v>7750.5230769230766</v>
          </cell>
          <cell r="L63">
            <v>12428.790769230767</v>
          </cell>
          <cell r="N63">
            <v>17972.58923076923</v>
          </cell>
          <cell r="O63">
            <v>1442</v>
          </cell>
          <cell r="P63">
            <v>6361</v>
          </cell>
          <cell r="Q63">
            <v>4777.923076923078</v>
          </cell>
          <cell r="R63">
            <v>1052.4615384615386</v>
          </cell>
          <cell r="S63">
            <v>5649.268461317457</v>
          </cell>
          <cell r="T63">
            <v>11479.653076702072</v>
          </cell>
          <cell r="X63">
            <v>4340.2586923076924</v>
          </cell>
          <cell r="Y63">
            <v>6689.5077692307714</v>
          </cell>
          <cell r="Z63">
            <v>1541.0130769230755</v>
          </cell>
          <cell r="AA63">
            <v>791.5296153846175</v>
          </cell>
          <cell r="AB63">
            <v>5196.8690769230752</v>
          </cell>
          <cell r="AC63">
            <v>13131.010958904102</v>
          </cell>
          <cell r="AD63">
            <v>16226.635538461538</v>
          </cell>
          <cell r="AF63">
            <v>100</v>
          </cell>
          <cell r="AG63">
            <v>268.67500000000001</v>
          </cell>
          <cell r="AH63">
            <v>355.45366414865475</v>
          </cell>
          <cell r="AI63">
            <v>724.12866414865471</v>
          </cell>
          <cell r="AJ63">
            <v>2476.6097182775397</v>
          </cell>
          <cell r="AK63">
            <v>2476.6097182775397</v>
          </cell>
          <cell r="AL63">
            <v>2476.6097182775397</v>
          </cell>
          <cell r="AM63">
            <v>7429.8291548326197</v>
          </cell>
          <cell r="AN63">
            <v>8153.9578189812746</v>
          </cell>
          <cell r="AO63">
            <v>7593.1724826393174</v>
          </cell>
          <cell r="AP63">
            <v>9400.0695720797103</v>
          </cell>
          <cell r="AQ63">
            <v>25147.199873700301</v>
          </cell>
          <cell r="AR63">
            <v>100</v>
          </cell>
          <cell r="AS63">
            <v>268.57499999999999</v>
          </cell>
          <cell r="AT63">
            <v>333.70000000000005</v>
          </cell>
          <cell r="AU63">
            <v>702.27500000000009</v>
          </cell>
          <cell r="AV63">
            <v>152.39999999999992</v>
          </cell>
          <cell r="AW63">
            <v>621.34999999999991</v>
          </cell>
          <cell r="AX63">
            <v>1311.825</v>
          </cell>
          <cell r="AY63">
            <v>2085.5749999999998</v>
          </cell>
          <cell r="AZ63">
            <v>2787.85</v>
          </cell>
          <cell r="BA63">
            <v>1959.7750000000001</v>
          </cell>
          <cell r="BB63">
            <v>1874.9500000000003</v>
          </cell>
          <cell r="BC63">
            <v>2152.9749999999999</v>
          </cell>
          <cell r="BD63">
            <v>6173.64</v>
          </cell>
          <cell r="BE63">
            <v>5987.7000000000007</v>
          </cell>
          <cell r="BF63">
            <v>2522.7000000000003</v>
          </cell>
          <cell r="BG63">
            <v>3452.5499999999997</v>
          </cell>
          <cell r="BH63">
            <v>8202.6999999999989</v>
          </cell>
          <cell r="BI63">
            <v>9446.4</v>
          </cell>
          <cell r="BJ63">
            <v>14177.949999999999</v>
          </cell>
          <cell r="BK63">
            <v>15434.1</v>
          </cell>
          <cell r="BL63">
            <v>20165.650000000001</v>
          </cell>
          <cell r="BM63">
            <v>18221.95</v>
          </cell>
          <cell r="BN63">
            <v>22953.5</v>
          </cell>
          <cell r="BP63">
            <v>4239.6500000000005</v>
          </cell>
          <cell r="BQ63">
            <v>1388.25</v>
          </cell>
          <cell r="BR63">
            <v>4311.0249999999996</v>
          </cell>
          <cell r="BS63">
            <v>8550.6749999999993</v>
          </cell>
          <cell r="BT63">
            <v>6000</v>
          </cell>
          <cell r="BU63">
            <v>9637.2000000000007</v>
          </cell>
          <cell r="BV63">
            <v>29398.1</v>
          </cell>
          <cell r="BW63">
            <v>21150</v>
          </cell>
          <cell r="BX63">
            <v>24400</v>
          </cell>
          <cell r="BY63">
            <v>21336.474999999999</v>
          </cell>
          <cell r="BZ63">
            <v>27613.1</v>
          </cell>
          <cell r="CA63">
            <v>24187.875</v>
          </cell>
          <cell r="CB63">
            <v>5211.0036086956434</v>
          </cell>
          <cell r="CC63">
            <v>6582.3203478260757</v>
          </cell>
          <cell r="CD63">
            <v>7130.8470434782494</v>
          </cell>
          <cell r="CE63">
            <v>8502.1637826086826</v>
          </cell>
          <cell r="CF63">
            <v>18924.170999999969</v>
          </cell>
          <cell r="CG63">
            <v>27426.33478260865</v>
          </cell>
          <cell r="CH63">
            <v>34240.83997790084</v>
          </cell>
          <cell r="CI63">
            <v>43371.342367568912</v>
          </cell>
        </row>
        <row r="64">
          <cell r="A64" t="e">
            <v>#DIV/0!</v>
          </cell>
          <cell r="B64" t="str">
            <v xml:space="preserve">   Transfers to regions</v>
          </cell>
          <cell r="CB64">
            <v>5046.3999999999996</v>
          </cell>
          <cell r="CC64">
            <v>5046.3999999999996</v>
          </cell>
          <cell r="CD64">
            <v>5046.3999999999996</v>
          </cell>
          <cell r="CE64">
            <v>5046.3999999999996</v>
          </cell>
          <cell r="CF64">
            <v>15139.199999999999</v>
          </cell>
          <cell r="CG64">
            <v>20185.599999999999</v>
          </cell>
        </row>
        <row r="65">
          <cell r="A65" t="e">
            <v>#DIV/0!</v>
          </cell>
          <cell r="B65" t="str">
            <v xml:space="preserve">         Capital Transfers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5046.3999999999996</v>
          </cell>
          <cell r="CC65">
            <v>5046.3999999999996</v>
          </cell>
          <cell r="CD65">
            <v>5046.3999999999996</v>
          </cell>
          <cell r="CE65">
            <v>5046.3999999999996</v>
          </cell>
          <cell r="CF65">
            <v>15139.199999999999</v>
          </cell>
          <cell r="CG65">
            <v>20185.599999999999</v>
          </cell>
          <cell r="CH65">
            <v>0</v>
          </cell>
          <cell r="CI65">
            <v>0</v>
          </cell>
          <cell r="CJ65">
            <v>0</v>
          </cell>
          <cell r="CK65">
            <v>0</v>
          </cell>
        </row>
        <row r="66">
          <cell r="A66" t="e">
            <v>#DIV/0!</v>
          </cell>
          <cell r="B66" t="str">
            <v xml:space="preserve">         Revenue sharing of natural resources</v>
          </cell>
          <cell r="CC66">
            <v>0</v>
          </cell>
          <cell r="CD66">
            <v>0</v>
          </cell>
          <cell r="CE66">
            <v>0</v>
          </cell>
          <cell r="CF66">
            <v>0</v>
          </cell>
          <cell r="CG66">
            <v>0</v>
          </cell>
        </row>
        <row r="67">
          <cell r="A67">
            <v>-0.70064609716196014</v>
          </cell>
          <cell r="B67" t="str">
            <v xml:space="preserve">   Other </v>
          </cell>
          <cell r="D67">
            <v>7888.1196153846122</v>
          </cell>
          <cell r="E67">
            <v>10442.713846153849</v>
          </cell>
          <cell r="F67">
            <v>7750.5230769230766</v>
          </cell>
          <cell r="G67">
            <v>0</v>
          </cell>
          <cell r="H67">
            <v>0</v>
          </cell>
          <cell r="I67">
            <v>0</v>
          </cell>
          <cell r="J67">
            <v>0</v>
          </cell>
          <cell r="K67">
            <v>0</v>
          </cell>
          <cell r="L67">
            <v>12428.790769230767</v>
          </cell>
          <cell r="M67">
            <v>0</v>
          </cell>
          <cell r="N67">
            <v>17972.58923076923</v>
          </cell>
          <cell r="O67">
            <v>1442</v>
          </cell>
          <cell r="P67">
            <v>6361</v>
          </cell>
          <cell r="Q67">
            <v>4777.923076923078</v>
          </cell>
          <cell r="R67">
            <v>1052.4615384615386</v>
          </cell>
          <cell r="S67">
            <v>5649.268461317457</v>
          </cell>
          <cell r="T67">
            <v>11479.653076702072</v>
          </cell>
          <cell r="U67">
            <v>0</v>
          </cell>
          <cell r="V67">
            <v>0</v>
          </cell>
          <cell r="W67">
            <v>0</v>
          </cell>
          <cell r="X67">
            <v>4340.2586923076924</v>
          </cell>
          <cell r="Y67">
            <v>6689.5077692307714</v>
          </cell>
          <cell r="Z67">
            <v>1541.0130769230755</v>
          </cell>
          <cell r="AA67">
            <v>791.5296153846175</v>
          </cell>
          <cell r="AB67">
            <v>5196.8690769230752</v>
          </cell>
          <cell r="AC67">
            <v>13131.010958904102</v>
          </cell>
          <cell r="AD67">
            <v>16226.635538461538</v>
          </cell>
          <cell r="AE67">
            <v>0</v>
          </cell>
          <cell r="AF67">
            <v>100</v>
          </cell>
          <cell r="AG67">
            <v>268.67500000000001</v>
          </cell>
          <cell r="AH67">
            <v>355.45366414865475</v>
          </cell>
          <cell r="AI67">
            <v>724.12866414865471</v>
          </cell>
          <cell r="AJ67">
            <v>2476.6097182775397</v>
          </cell>
          <cell r="AK67">
            <v>2476.6097182775397</v>
          </cell>
          <cell r="AL67">
            <v>2476.6097182775397</v>
          </cell>
          <cell r="AM67">
            <v>7429.8291548326197</v>
          </cell>
          <cell r="AN67">
            <v>8153.9578189812746</v>
          </cell>
          <cell r="AO67">
            <v>7593.1724826393174</v>
          </cell>
          <cell r="AP67">
            <v>9400.0695720797103</v>
          </cell>
          <cell r="AQ67">
            <v>25147.199873700301</v>
          </cell>
          <cell r="AR67">
            <v>100</v>
          </cell>
          <cell r="AS67">
            <v>268.57499999999999</v>
          </cell>
          <cell r="AT67">
            <v>333.70000000000005</v>
          </cell>
          <cell r="AU67">
            <v>702.27500000000009</v>
          </cell>
          <cell r="AV67">
            <v>152.39999999999992</v>
          </cell>
          <cell r="AW67">
            <v>621.34999999999991</v>
          </cell>
          <cell r="AX67">
            <v>1311.825</v>
          </cell>
          <cell r="AY67">
            <v>2085.5749999999998</v>
          </cell>
          <cell r="AZ67">
            <v>2787.85</v>
          </cell>
          <cell r="BA67">
            <v>1959.7750000000001</v>
          </cell>
          <cell r="BB67">
            <v>1874.9500000000003</v>
          </cell>
          <cell r="BC67">
            <v>2152.9749999999999</v>
          </cell>
          <cell r="BD67">
            <v>6173.64</v>
          </cell>
          <cell r="BE67">
            <v>5987.7000000000007</v>
          </cell>
          <cell r="BF67">
            <v>2522.7000000000003</v>
          </cell>
          <cell r="BG67">
            <v>3452.5499999999997</v>
          </cell>
          <cell r="BH67">
            <v>8202.6999999999989</v>
          </cell>
          <cell r="BI67">
            <v>9446.4</v>
          </cell>
          <cell r="BJ67">
            <v>14177.949999999999</v>
          </cell>
          <cell r="BK67">
            <v>15434.1</v>
          </cell>
          <cell r="BL67">
            <v>20165.650000000001</v>
          </cell>
          <cell r="BM67">
            <v>18221.95</v>
          </cell>
          <cell r="BN67">
            <v>22953.5</v>
          </cell>
          <cell r="BO67">
            <v>0</v>
          </cell>
          <cell r="BP67">
            <v>4239.6500000000005</v>
          </cell>
          <cell r="BQ67">
            <v>1388.25</v>
          </cell>
          <cell r="BR67">
            <v>4311.0249999999996</v>
          </cell>
          <cell r="BS67">
            <v>8550.6749999999993</v>
          </cell>
          <cell r="BT67">
            <v>6000</v>
          </cell>
          <cell r="BU67">
            <v>9637.2000000000007</v>
          </cell>
          <cell r="BV67">
            <v>29398.1</v>
          </cell>
          <cell r="BW67">
            <v>21150</v>
          </cell>
          <cell r="BX67">
            <v>24400</v>
          </cell>
          <cell r="BY67">
            <v>21336.474999999999</v>
          </cell>
          <cell r="BZ67">
            <v>27613.1</v>
          </cell>
          <cell r="CA67">
            <v>24187.875</v>
          </cell>
          <cell r="CB67">
            <v>164.60360869564374</v>
          </cell>
          <cell r="CC67">
            <v>1535.9203478260761</v>
          </cell>
          <cell r="CD67">
            <v>2084.4470434782497</v>
          </cell>
          <cell r="CE67">
            <v>3455.763782608683</v>
          </cell>
          <cell r="CF67">
            <v>3784.9709999999704</v>
          </cell>
          <cell r="CG67">
            <v>7240.7347826086516</v>
          </cell>
          <cell r="CH67">
            <v>34240.83997790084</v>
          </cell>
          <cell r="CI67">
            <v>43371.342367568912</v>
          </cell>
          <cell r="CJ67">
            <v>0</v>
          </cell>
          <cell r="CK67">
            <v>0</v>
          </cell>
        </row>
        <row r="68">
          <cell r="A68">
            <v>-1</v>
          </cell>
          <cell r="B68" t="str">
            <v>Off-budget operations and statistical discrepancy 3/</v>
          </cell>
          <cell r="D68">
            <v>-571.42366853295357</v>
          </cell>
          <cell r="E68">
            <v>1379.3861884885964</v>
          </cell>
          <cell r="F68">
            <v>448.97332188806922</v>
          </cell>
          <cell r="L68">
            <v>91.194061123049323</v>
          </cell>
          <cell r="N68">
            <v>1.0913936421275139E-11</v>
          </cell>
          <cell r="O68">
            <v>705.01916862593953</v>
          </cell>
          <cell r="P68">
            <v>-455.48195897762798</v>
          </cell>
          <cell r="Q68">
            <v>249.53720964830973</v>
          </cell>
          <cell r="R68">
            <v>-841.58116900442747</v>
          </cell>
          <cell r="S68">
            <v>592.04395935610592</v>
          </cell>
          <cell r="T68">
            <v>0</v>
          </cell>
          <cell r="X68">
            <v>2012.8892089791898</v>
          </cell>
          <cell r="Y68">
            <v>2906.3281509525341</v>
          </cell>
          <cell r="Z68">
            <v>-755.22944492809984</v>
          </cell>
          <cell r="AA68">
            <v>3997.6197432013769</v>
          </cell>
          <cell r="AB68">
            <v>16312.248298273291</v>
          </cell>
          <cell r="AC68">
            <v>4919.2173599317393</v>
          </cell>
          <cell r="AD68">
            <v>10731.46565820499</v>
          </cell>
          <cell r="AF68">
            <v>-36.306022866293461</v>
          </cell>
          <cell r="AG68">
            <v>0</v>
          </cell>
          <cell r="AH68">
            <v>0</v>
          </cell>
          <cell r="AI68">
            <v>-36.306022866293461</v>
          </cell>
          <cell r="AJ68">
            <v>0</v>
          </cell>
          <cell r="AK68">
            <v>0</v>
          </cell>
          <cell r="AL68">
            <v>0</v>
          </cell>
          <cell r="AM68">
            <v>0</v>
          </cell>
          <cell r="AN68">
            <v>-36.306022866293461</v>
          </cell>
          <cell r="AO68">
            <v>0</v>
          </cell>
          <cell r="AP68">
            <v>0</v>
          </cell>
          <cell r="AQ68">
            <v>-36.306022866293461</v>
          </cell>
          <cell r="AR68">
            <v>-2034.2497513174385</v>
          </cell>
          <cell r="AS68">
            <v>-554.31836716665657</v>
          </cell>
          <cell r="AT68">
            <v>4093.4788685615886</v>
          </cell>
          <cell r="AU68">
            <v>1504.9107500774899</v>
          </cell>
          <cell r="AV68">
            <v>-4081.8832452762108</v>
          </cell>
          <cell r="AW68">
            <v>-2165.8776878798417</v>
          </cell>
          <cell r="AX68">
            <v>6369.4051520854064</v>
          </cell>
          <cell r="AY68">
            <v>121.64421892936116</v>
          </cell>
          <cell r="AZ68">
            <v>1626.554969006851</v>
          </cell>
          <cell r="BA68">
            <v>3147.4232109921386</v>
          </cell>
          <cell r="BB68">
            <v>-636.78380731198661</v>
          </cell>
          <cell r="BC68">
            <v>-1567.6209393163504</v>
          </cell>
          <cell r="BD68">
            <v>221.50923218190087</v>
          </cell>
          <cell r="BE68">
            <v>943.01846436380174</v>
          </cell>
          <cell r="BF68">
            <v>-2460.5187133086129</v>
          </cell>
          <cell r="BG68">
            <v>-1017.0102754900292</v>
          </cell>
          <cell r="BH68">
            <v>-1923.9131746879739</v>
          </cell>
          <cell r="BI68">
            <v>-500</v>
          </cell>
          <cell r="BJ68">
            <v>-5401.4421634866158</v>
          </cell>
          <cell r="BK68">
            <v>443.01846436380174</v>
          </cell>
          <cell r="BL68">
            <v>-4458.4236991228136</v>
          </cell>
          <cell r="BM68">
            <v>2069.5734333706528</v>
          </cell>
          <cell r="BN68">
            <v>-2831.8687301159625</v>
          </cell>
          <cell r="BP68">
            <v>-3528.6</v>
          </cell>
          <cell r="BQ68">
            <v>847.1</v>
          </cell>
          <cell r="BR68">
            <v>1354.0100000000079</v>
          </cell>
          <cell r="BS68">
            <v>0</v>
          </cell>
          <cell r="BT68">
            <v>0</v>
          </cell>
          <cell r="BU68">
            <v>0</v>
          </cell>
          <cell r="BX68">
            <v>0</v>
          </cell>
          <cell r="BZ68">
            <v>0</v>
          </cell>
          <cell r="CA68">
            <v>-3820.7</v>
          </cell>
          <cell r="CB68">
            <v>0</v>
          </cell>
          <cell r="CC68">
            <v>0</v>
          </cell>
          <cell r="CD68">
            <v>0</v>
          </cell>
          <cell r="CE68">
            <v>0</v>
          </cell>
          <cell r="CF68">
            <v>0</v>
          </cell>
          <cell r="CG68">
            <v>0</v>
          </cell>
          <cell r="CH68">
            <v>2.9103830456733704E-11</v>
          </cell>
          <cell r="CI68">
            <v>-5.8207660913467407E-11</v>
          </cell>
          <cell r="CJ68">
            <v>0</v>
          </cell>
          <cell r="CK68">
            <v>1</v>
          </cell>
        </row>
        <row r="69">
          <cell r="A69" t="e">
            <v>#DIV/0!</v>
          </cell>
          <cell r="B69" t="str">
            <v xml:space="preserve">   o/w capital participation in state banks</v>
          </cell>
          <cell r="BA69">
            <v>0</v>
          </cell>
          <cell r="BB69">
            <v>0</v>
          </cell>
          <cell r="BC69">
            <v>0</v>
          </cell>
          <cell r="BE69">
            <v>0</v>
          </cell>
          <cell r="BF69">
            <v>0</v>
          </cell>
          <cell r="BG69">
            <v>0</v>
          </cell>
          <cell r="BI69">
            <v>0</v>
          </cell>
          <cell r="BJ69">
            <v>0</v>
          </cell>
          <cell r="BK69">
            <v>0</v>
          </cell>
          <cell r="BL69">
            <v>0</v>
          </cell>
          <cell r="BM69">
            <v>0</v>
          </cell>
          <cell r="BN69">
            <v>0</v>
          </cell>
          <cell r="BS69">
            <v>0</v>
          </cell>
        </row>
        <row r="70">
          <cell r="A70" t="e">
            <v>#DIV/0!</v>
          </cell>
        </row>
        <row r="71">
          <cell r="A71" t="e">
            <v>#DIV/0!</v>
          </cell>
          <cell r="B71" t="str">
            <v>Memorandum items:</v>
          </cell>
          <cell r="BS71">
            <v>0</v>
          </cell>
        </row>
        <row r="72">
          <cell r="A72">
            <v>2.7654701511951485E-2</v>
          </cell>
          <cell r="B72" t="str">
            <v>Expenditure before statistical discrepancy</v>
          </cell>
          <cell r="D72">
            <v>57833</v>
          </cell>
          <cell r="E72">
            <v>62807.7</v>
          </cell>
          <cell r="F72">
            <v>65342</v>
          </cell>
          <cell r="L72">
            <v>76701</v>
          </cell>
          <cell r="N72">
            <v>89391</v>
          </cell>
          <cell r="O72">
            <v>11878.9</v>
          </cell>
          <cell r="P72">
            <v>22823.067999999999</v>
          </cell>
          <cell r="Q72">
            <v>34701.968000000001</v>
          </cell>
          <cell r="R72">
            <v>22469</v>
          </cell>
          <cell r="S72">
            <v>33307.84614406628</v>
          </cell>
          <cell r="T72">
            <v>90478.814144066273</v>
          </cell>
          <cell r="X72">
            <v>32769.614999999998</v>
          </cell>
          <cell r="Y72">
            <v>22486.026000000002</v>
          </cell>
          <cell r="Z72">
            <v>9533.6930000000011</v>
          </cell>
          <cell r="AA72">
            <v>7653.2899999999981</v>
          </cell>
          <cell r="AB72">
            <v>39167.977999999988</v>
          </cell>
          <cell r="AC72">
            <v>113741.29999999999</v>
          </cell>
          <cell r="AD72">
            <v>104923.61900000001</v>
          </cell>
          <cell r="AF72">
            <v>6921.7610526315784</v>
          </cell>
          <cell r="AG72">
            <v>6025.7156250000007</v>
          </cell>
          <cell r="AH72">
            <v>22874.506303480528</v>
          </cell>
          <cell r="AI72">
            <v>35821.982981112102</v>
          </cell>
          <cell r="AJ72">
            <v>20126.09887125489</v>
          </cell>
          <cell r="AK72">
            <v>19518.588350604958</v>
          </cell>
          <cell r="AL72">
            <v>19301.571900216481</v>
          </cell>
          <cell r="AM72">
            <v>58946.259122076335</v>
          </cell>
          <cell r="AN72">
            <v>94768.242103188444</v>
          </cell>
          <cell r="AO72">
            <v>54923.597711844581</v>
          </cell>
          <cell r="AP72">
            <v>65934.755355259258</v>
          </cell>
          <cell r="AQ72">
            <v>215626.59517029225</v>
          </cell>
          <cell r="AR72">
            <v>7394.0929999999989</v>
          </cell>
          <cell r="AS72">
            <v>6242.0259999999998</v>
          </cell>
          <cell r="AT72">
            <v>10213.134</v>
          </cell>
          <cell r="AU72">
            <v>23757.653000000002</v>
          </cell>
          <cell r="AV72">
            <v>17965.748000000003</v>
          </cell>
          <cell r="AW72">
            <v>9737.7380000000012</v>
          </cell>
          <cell r="AX72">
            <v>21138.002</v>
          </cell>
          <cell r="AY72">
            <v>48841.487999999998</v>
          </cell>
          <cell r="AZ72">
            <v>72599.141000000003</v>
          </cell>
          <cell r="BA72">
            <v>14352.5</v>
          </cell>
          <cell r="BB72">
            <v>13034.300000000001</v>
          </cell>
          <cell r="BC72">
            <v>12059.900000000001</v>
          </cell>
          <cell r="BD72">
            <v>47028.512624394258</v>
          </cell>
          <cell r="BE72">
            <v>39446.699999999997</v>
          </cell>
          <cell r="BF72">
            <v>12173</v>
          </cell>
          <cell r="BG72">
            <v>17499.7</v>
          </cell>
          <cell r="BH72">
            <v>31276.260000000002</v>
          </cell>
          <cell r="BI72">
            <v>65274.970724999999</v>
          </cell>
          <cell r="BJ72">
            <v>60948.959999999992</v>
          </cell>
          <cell r="BK72">
            <v>104721.670725</v>
          </cell>
          <cell r="BL72">
            <v>100395.65999999999</v>
          </cell>
          <cell r="BM72">
            <v>176920.211725</v>
          </cell>
          <cell r="BN72">
            <v>172994.80099999998</v>
          </cell>
          <cell r="BP72">
            <v>32804.728000000003</v>
          </cell>
          <cell r="BQ72">
            <v>29469.8</v>
          </cell>
          <cell r="BR72">
            <v>43235.29</v>
          </cell>
          <cell r="BS72">
            <v>76040.018000000011</v>
          </cell>
          <cell r="BT72">
            <v>45577.555</v>
          </cell>
          <cell r="BU72">
            <v>63575.538</v>
          </cell>
          <cell r="BV72">
            <v>199643.47343069984</v>
          </cell>
          <cell r="BW72">
            <v>186316.67277995191</v>
          </cell>
          <cell r="BX72">
            <v>183963.41583278016</v>
          </cell>
          <cell r="BY72">
            <v>182691.35299999994</v>
          </cell>
          <cell r="BZ72">
            <v>184577.80625000002</v>
          </cell>
          <cell r="CA72">
            <v>187204.41679999998</v>
          </cell>
          <cell r="CB72">
            <v>44870.250465838501</v>
          </cell>
          <cell r="CC72">
            <v>46477.040204968929</v>
          </cell>
          <cell r="CD72">
            <v>48998.709329192527</v>
          </cell>
          <cell r="CE72">
            <v>52035.49906832297</v>
          </cell>
          <cell r="CG72">
            <v>192381.49906832294</v>
          </cell>
          <cell r="CH72">
            <v>199700</v>
          </cell>
          <cell r="CI72">
            <v>217800.00000000006</v>
          </cell>
          <cell r="CJ72">
            <v>178582.64067084494</v>
          </cell>
          <cell r="CK72">
            <v>197491.6714988405</v>
          </cell>
        </row>
        <row r="73">
          <cell r="A73">
            <v>-4.5148116970688656E-2</v>
          </cell>
          <cell r="B73" t="str">
            <v>Development expenditure before statistical discrepancy</v>
          </cell>
          <cell r="D73">
            <v>27280.1</v>
          </cell>
          <cell r="E73">
            <v>28598.7</v>
          </cell>
          <cell r="F73">
            <v>27044</v>
          </cell>
          <cell r="L73">
            <v>31111</v>
          </cell>
          <cell r="N73">
            <v>37025.82</v>
          </cell>
          <cell r="O73">
            <v>1442</v>
          </cell>
          <cell r="P73">
            <v>11979</v>
          </cell>
          <cell r="Q73">
            <v>13421</v>
          </cell>
          <cell r="R73">
            <v>10214</v>
          </cell>
          <cell r="S73">
            <v>11321.699230548225</v>
          </cell>
          <cell r="T73">
            <v>34956.699230548227</v>
          </cell>
          <cell r="X73">
            <v>11415.471</v>
          </cell>
          <cell r="Y73">
            <v>10967.297000000002</v>
          </cell>
          <cell r="Z73">
            <v>3750.65</v>
          </cell>
          <cell r="AA73">
            <v>2944.1649999999981</v>
          </cell>
          <cell r="AB73">
            <v>12346.505999999994</v>
          </cell>
          <cell r="AC73">
            <v>44320.6</v>
          </cell>
          <cell r="AD73">
            <v>34729.273999999998</v>
          </cell>
          <cell r="AF73">
            <v>1442.4</v>
          </cell>
          <cell r="AG73">
            <v>1407.8</v>
          </cell>
          <cell r="AH73">
            <v>2676.8164294247708</v>
          </cell>
          <cell r="AI73">
            <v>5527.0164294247706</v>
          </cell>
          <cell r="AJ73">
            <v>7080.6693520743884</v>
          </cell>
          <cell r="AK73">
            <v>6747.3360187410563</v>
          </cell>
          <cell r="AL73">
            <v>6414.0026854077232</v>
          </cell>
          <cell r="AM73">
            <v>20242.008056223167</v>
          </cell>
          <cell r="AN73">
            <v>25769.024485647937</v>
          </cell>
          <cell r="AO73">
            <v>17988.898783102835</v>
          </cell>
          <cell r="AP73">
            <v>24186.423520935485</v>
          </cell>
          <cell r="AQ73">
            <v>67944.346789686257</v>
          </cell>
          <cell r="AR73">
            <v>1442.4</v>
          </cell>
          <cell r="AS73">
            <v>1407.7</v>
          </cell>
          <cell r="AT73">
            <v>3127.3</v>
          </cell>
          <cell r="AU73">
            <v>5885.7999999999993</v>
          </cell>
          <cell r="AV73">
            <v>4150.1000000000004</v>
          </cell>
          <cell r="AW73">
            <v>2911.3</v>
          </cell>
          <cell r="AX73">
            <v>6062.9</v>
          </cell>
          <cell r="AY73">
            <v>13124.3</v>
          </cell>
          <cell r="AZ73">
            <v>19010.099999999999</v>
          </cell>
          <cell r="BA73">
            <v>4402.8999999999996</v>
          </cell>
          <cell r="BB73">
            <v>3351.7000000000003</v>
          </cell>
          <cell r="BC73">
            <v>5553.6</v>
          </cell>
          <cell r="BD73">
            <v>13488.327499999999</v>
          </cell>
          <cell r="BE73">
            <v>13308.2</v>
          </cell>
          <cell r="BF73">
            <v>4666.2000000000007</v>
          </cell>
          <cell r="BG73">
            <v>4633.2999999999993</v>
          </cell>
          <cell r="BH73">
            <v>12703.699999999999</v>
          </cell>
          <cell r="BI73">
            <v>16755.275000000001</v>
          </cell>
          <cell r="BJ73">
            <v>22003.200000000001</v>
          </cell>
          <cell r="BK73">
            <v>30063.475000000002</v>
          </cell>
          <cell r="BL73">
            <v>35311.4</v>
          </cell>
          <cell r="BM73">
            <v>48672.975000000006</v>
          </cell>
          <cell r="BN73">
            <v>54321.5</v>
          </cell>
          <cell r="BP73">
            <v>8890.4000000000015</v>
          </cell>
          <cell r="BQ73">
            <v>6039</v>
          </cell>
          <cell r="BR73">
            <v>10829.4</v>
          </cell>
          <cell r="BS73">
            <v>19719.800000000003</v>
          </cell>
          <cell r="BT73">
            <v>11215.625</v>
          </cell>
          <cell r="BU73">
            <v>21425.980999999996</v>
          </cell>
          <cell r="BV73">
            <v>69101.2</v>
          </cell>
          <cell r="BW73">
            <v>59113.9</v>
          </cell>
          <cell r="BX73">
            <v>58038.9</v>
          </cell>
          <cell r="BY73">
            <v>50186.816000000006</v>
          </cell>
          <cell r="BZ73">
            <v>64832.6</v>
          </cell>
          <cell r="CA73">
            <v>54027.540799999995</v>
          </cell>
          <cell r="CB73">
            <v>11530.896465838501</v>
          </cell>
          <cell r="CC73">
            <v>12814.713204968933</v>
          </cell>
          <cell r="CD73">
            <v>13154.436329192537</v>
          </cell>
          <cell r="CE73">
            <v>14088.253068322969</v>
          </cell>
          <cell r="CG73">
            <v>51588.299068322944</v>
          </cell>
          <cell r="CH73">
            <v>64999.999999999971</v>
          </cell>
          <cell r="CI73">
            <v>77500.000000000058</v>
          </cell>
          <cell r="CJ73">
            <v>35639.407341494742</v>
          </cell>
          <cell r="CK73">
            <v>37204.403365573133</v>
          </cell>
        </row>
        <row r="74">
          <cell r="A74">
            <v>-9.9887246532327612E-2</v>
          </cell>
          <cell r="B74" t="str">
            <v xml:space="preserve">  Rupiah financed budgetary development expenditure</v>
          </cell>
          <cell r="D74">
            <v>14675.312749999997</v>
          </cell>
          <cell r="E74">
            <v>16797.309000000001</v>
          </cell>
          <cell r="F74">
            <v>14503.24</v>
          </cell>
          <cell r="L74">
            <v>18967.563999999998</v>
          </cell>
          <cell r="N74">
            <v>24641.22</v>
          </cell>
          <cell r="O74">
            <v>1442</v>
          </cell>
          <cell r="P74">
            <v>6361</v>
          </cell>
          <cell r="Q74">
            <v>7803</v>
          </cell>
          <cell r="R74">
            <v>4259</v>
          </cell>
          <cell r="S74">
            <v>7634.6192305482255</v>
          </cell>
          <cell r="T74">
            <v>19696.619230548225</v>
          </cell>
          <cell r="X74">
            <v>6816.5829999999996</v>
          </cell>
          <cell r="Y74">
            <v>8186.7340000000022</v>
          </cell>
          <cell r="Z74">
            <v>2314.3859999999991</v>
          </cell>
          <cell r="AA74">
            <v>1544.9520000000007</v>
          </cell>
          <cell r="AB74">
            <v>7066.2569999999978</v>
          </cell>
          <cell r="AC74">
            <v>21552.199999999993</v>
          </cell>
          <cell r="AD74">
            <v>22069.574000000001</v>
          </cell>
          <cell r="AF74">
            <v>260</v>
          </cell>
          <cell r="AG74">
            <v>496.5</v>
          </cell>
          <cell r="AH74">
            <v>819.72621720387815</v>
          </cell>
          <cell r="AI74">
            <v>1576.2262172038782</v>
          </cell>
          <cell r="AJ74">
            <v>3397.421645036909</v>
          </cell>
          <cell r="AK74">
            <v>3330.7549783702434</v>
          </cell>
          <cell r="AL74">
            <v>3264.0883117035764</v>
          </cell>
          <cell r="AM74">
            <v>9992.2649351107284</v>
          </cell>
          <cell r="AN74">
            <v>11568.491152314607</v>
          </cell>
          <cell r="AO74">
            <v>9672.3177427320225</v>
          </cell>
          <cell r="AP74">
            <v>12357.340361850866</v>
          </cell>
          <cell r="AQ74">
            <v>33598.149256897494</v>
          </cell>
          <cell r="AR74">
            <v>260</v>
          </cell>
          <cell r="AS74">
            <v>496.4</v>
          </cell>
          <cell r="AT74">
            <v>965.6</v>
          </cell>
          <cell r="AU74">
            <v>1630.5</v>
          </cell>
          <cell r="AV74">
            <v>1103.3</v>
          </cell>
          <cell r="AW74">
            <v>1095.5</v>
          </cell>
          <cell r="AX74">
            <v>2415</v>
          </cell>
          <cell r="AY74">
            <v>4613.8</v>
          </cell>
          <cell r="AZ74">
            <v>6244.3</v>
          </cell>
          <cell r="BA74">
            <v>2448.4</v>
          </cell>
          <cell r="BB74">
            <v>2170.3000000000002</v>
          </cell>
          <cell r="BC74">
            <v>2833.1</v>
          </cell>
          <cell r="BD74">
            <v>7636.5774999999994</v>
          </cell>
          <cell r="BE74">
            <v>7451.8000000000011</v>
          </cell>
          <cell r="BF74">
            <v>2951.4</v>
          </cell>
          <cell r="BG74">
            <v>3688.7</v>
          </cell>
          <cell r="BH74">
            <v>9102.9</v>
          </cell>
          <cell r="BI74">
            <v>10908.175000000001</v>
          </cell>
          <cell r="BJ74">
            <v>15743</v>
          </cell>
          <cell r="BK74">
            <v>18359.975000000002</v>
          </cell>
          <cell r="BL74">
            <v>23194.800000000003</v>
          </cell>
          <cell r="BM74">
            <v>24203.675000000007</v>
          </cell>
          <cell r="BN74">
            <v>29439.100000000002</v>
          </cell>
          <cell r="BP74">
            <v>5169.8000000000011</v>
          </cell>
          <cell r="BQ74">
            <v>2318.4</v>
          </cell>
          <cell r="BR74">
            <v>5614.7</v>
          </cell>
          <cell r="BS74">
            <v>10784.5</v>
          </cell>
          <cell r="BT74">
            <v>7043.125</v>
          </cell>
          <cell r="BU74">
            <v>16344.780999999995</v>
          </cell>
          <cell r="BV74">
            <v>38701.199999999997</v>
          </cell>
          <cell r="BW74">
            <v>28713.9</v>
          </cell>
          <cell r="BX74">
            <v>31098.9</v>
          </cell>
          <cell r="BY74">
            <v>31997.816000000006</v>
          </cell>
          <cell r="BZ74">
            <v>35857</v>
          </cell>
          <cell r="CA74">
            <v>35838.540799999995</v>
          </cell>
          <cell r="CB74">
            <v>6474.9821801242151</v>
          </cell>
          <cell r="CC74">
            <v>7828.7989192546474</v>
          </cell>
          <cell r="CD74">
            <v>8335.5649006211079</v>
          </cell>
          <cell r="CE74">
            <v>9619.3816397515402</v>
          </cell>
          <cell r="CG74">
            <v>32258.727639751512</v>
          </cell>
          <cell r="CH74">
            <v>40392.671982320666</v>
          </cell>
          <cell r="CI74">
            <v>50197.073894055153</v>
          </cell>
          <cell r="CJ74">
            <v>7127.8814682989505</v>
          </cell>
          <cell r="CK74">
            <v>7440.8806731146287</v>
          </cell>
        </row>
        <row r="75">
          <cell r="A75">
            <v>6.2706659440949553E-2</v>
          </cell>
          <cell r="B75" t="str">
            <v xml:space="preserve">  Externally financed budgetary development expenditure</v>
          </cell>
          <cell r="D75">
            <v>12604.787250000001</v>
          </cell>
          <cell r="E75">
            <v>11801.391</v>
          </cell>
          <cell r="F75">
            <v>12540.76</v>
          </cell>
          <cell r="L75">
            <v>12143.436000000002</v>
          </cell>
          <cell r="N75">
            <v>12384.599999999999</v>
          </cell>
          <cell r="Q75">
            <v>5618</v>
          </cell>
          <cell r="R75">
            <v>5955</v>
          </cell>
          <cell r="S75">
            <v>3687.08</v>
          </cell>
          <cell r="T75">
            <v>15260.080000000002</v>
          </cell>
          <cell r="V75">
            <v>0</v>
          </cell>
          <cell r="W75">
            <v>0</v>
          </cell>
          <cell r="X75">
            <v>4598.8879999999999</v>
          </cell>
          <cell r="Y75">
            <v>2780.5630000000001</v>
          </cell>
          <cell r="Z75">
            <v>1436.264000000001</v>
          </cell>
          <cell r="AA75">
            <v>1399.2129999999975</v>
          </cell>
          <cell r="AB75">
            <v>5280.2489999999962</v>
          </cell>
          <cell r="AC75">
            <v>22768.400000000005</v>
          </cell>
          <cell r="AD75">
            <v>12659.699999999997</v>
          </cell>
          <cell r="AF75">
            <v>1182.4000000000001</v>
          </cell>
          <cell r="AG75">
            <v>911.3</v>
          </cell>
          <cell r="AH75">
            <v>1857.0902122208927</v>
          </cell>
          <cell r="AI75">
            <v>3950.7902122208925</v>
          </cell>
          <cell r="AJ75">
            <v>3683.2477070374794</v>
          </cell>
          <cell r="AK75">
            <v>3416.5810403708128</v>
          </cell>
          <cell r="AL75">
            <v>3149.9143737041468</v>
          </cell>
          <cell r="AM75">
            <v>10249.743121112439</v>
          </cell>
          <cell r="AN75">
            <v>14200.533333333331</v>
          </cell>
          <cell r="AO75">
            <v>8316.5810403708128</v>
          </cell>
          <cell r="AP75">
            <v>11829.083159084619</v>
          </cell>
          <cell r="AQ75">
            <v>34346.197532788763</v>
          </cell>
          <cell r="AR75">
            <v>1182.4000000000001</v>
          </cell>
          <cell r="AS75">
            <v>911.30000000000007</v>
          </cell>
          <cell r="AT75">
            <v>2161.7000000000003</v>
          </cell>
          <cell r="AU75">
            <v>4255.2999999999993</v>
          </cell>
          <cell r="AV75">
            <v>3046.8</v>
          </cell>
          <cell r="AW75">
            <v>1815.8000000000002</v>
          </cell>
          <cell r="AX75">
            <v>3647.8999999999996</v>
          </cell>
          <cell r="AY75">
            <v>8510.5</v>
          </cell>
          <cell r="AZ75">
            <v>12765.8</v>
          </cell>
          <cell r="BA75">
            <v>1954.4999999999995</v>
          </cell>
          <cell r="BB75">
            <v>1181.4000000000001</v>
          </cell>
          <cell r="BC75">
            <v>2720.5000000000005</v>
          </cell>
          <cell r="BD75">
            <v>5851.75</v>
          </cell>
          <cell r="BE75">
            <v>5856.4</v>
          </cell>
          <cell r="BF75">
            <v>1714.8000000000006</v>
          </cell>
          <cell r="BG75">
            <v>944.59999999999945</v>
          </cell>
          <cell r="BH75">
            <v>3600.7999999999993</v>
          </cell>
          <cell r="BI75">
            <v>5847.1</v>
          </cell>
          <cell r="BJ75">
            <v>6260.2000000000007</v>
          </cell>
          <cell r="BK75">
            <v>11703.5</v>
          </cell>
          <cell r="BL75">
            <v>12116.6</v>
          </cell>
          <cell r="BM75">
            <v>24469.3</v>
          </cell>
          <cell r="BN75">
            <v>24882.400000000001</v>
          </cell>
          <cell r="BP75">
            <v>3720.6000000000004</v>
          </cell>
          <cell r="BQ75">
            <v>3720.6</v>
          </cell>
          <cell r="BR75">
            <v>5214.7</v>
          </cell>
          <cell r="BS75">
            <v>8935.2999999999993</v>
          </cell>
          <cell r="BT75">
            <v>4172.5</v>
          </cell>
          <cell r="BU75">
            <v>5081.2000000000007</v>
          </cell>
          <cell r="BV75">
            <v>30400</v>
          </cell>
          <cell r="BW75">
            <v>30400</v>
          </cell>
          <cell r="BX75">
            <v>26940</v>
          </cell>
          <cell r="BY75">
            <v>18189</v>
          </cell>
          <cell r="BZ75">
            <v>28975.599999999999</v>
          </cell>
          <cell r="CA75">
            <v>18189</v>
          </cell>
          <cell r="CB75">
            <v>5055.9142857142861</v>
          </cell>
          <cell r="CC75">
            <v>4985.9142857142861</v>
          </cell>
          <cell r="CD75">
            <v>4818.8714285714286</v>
          </cell>
          <cell r="CE75">
            <v>4468.8714285714286</v>
          </cell>
          <cell r="CG75">
            <v>19329.571428571431</v>
          </cell>
          <cell r="CH75">
            <v>24607.328017679305</v>
          </cell>
          <cell r="CI75">
            <v>27302.926105944905</v>
          </cell>
          <cell r="CJ75">
            <v>28511.525873195791</v>
          </cell>
          <cell r="CK75">
            <v>29763.522692458504</v>
          </cell>
        </row>
        <row r="76">
          <cell r="A76">
            <v>0.14172269495131062</v>
          </cell>
          <cell r="B76" t="str">
            <v xml:space="preserve">         Same in US$ billion</v>
          </cell>
          <cell r="N76">
            <v>5.0724334951158063</v>
          </cell>
          <cell r="Q76">
            <v>2.1491966335118593</v>
          </cell>
          <cell r="R76">
            <v>1.8229591836734695</v>
          </cell>
          <cell r="S76">
            <v>1.1403340206185566</v>
          </cell>
          <cell r="T76">
            <v>5.1124898378038859</v>
          </cell>
          <cell r="X76">
            <v>1.7118511073887959</v>
          </cell>
          <cell r="Y76">
            <v>0.6845305268340719</v>
          </cell>
          <cell r="Z76">
            <v>0.15715767589451812</v>
          </cell>
          <cell r="AA76">
            <v>0.15649401632926938</v>
          </cell>
          <cell r="AB76">
            <v>0.57201396936074667</v>
          </cell>
          <cell r="AC76" t="e">
            <v>#REF!</v>
          </cell>
          <cell r="AD76">
            <v>2.7126572242816427</v>
          </cell>
          <cell r="AF76">
            <v>0.1461662079779309</v>
          </cell>
          <cell r="AG76">
            <v>9.0916913484021825E-2</v>
          </cell>
          <cell r="AH76">
            <v>0.13788722466709294</v>
          </cell>
          <cell r="AI76">
            <v>0.37530019586107161</v>
          </cell>
          <cell r="AJ76">
            <v>0.2833267466951907</v>
          </cell>
          <cell r="AK76">
            <v>0.28471508669756773</v>
          </cell>
          <cell r="AL76">
            <v>0.28635585215492243</v>
          </cell>
          <cell r="AM76">
            <v>0.8541452600927032</v>
          </cell>
          <cell r="AN76">
            <v>1.2294454559537749</v>
          </cell>
          <cell r="AO76">
            <v>0.83165810403708129</v>
          </cell>
          <cell r="AP76">
            <v>1.1829083159084619</v>
          </cell>
          <cell r="AQ76">
            <v>3.2305299376423124</v>
          </cell>
          <cell r="AR76">
            <v>0.14789798241334887</v>
          </cell>
          <cell r="AS76">
            <v>9.5383133942495896E-2</v>
          </cell>
          <cell r="AT76">
            <v>0.16478130288292961</v>
          </cell>
          <cell r="AU76">
            <v>0.41626939355798004</v>
          </cell>
          <cell r="AV76">
            <v>0.21957178169658623</v>
          </cell>
          <cell r="AW76">
            <v>0.14991124871001033</v>
          </cell>
          <cell r="AX76">
            <v>0.33159109915281965</v>
          </cell>
          <cell r="AY76">
            <v>0.69023082038832317</v>
          </cell>
          <cell r="AZ76">
            <v>1.1321012397793582</v>
          </cell>
          <cell r="BA76">
            <v>0.22784500244806596</v>
          </cell>
          <cell r="BB76">
            <v>0.15318188890617709</v>
          </cell>
          <cell r="BC76">
            <v>0.3540335489244304</v>
          </cell>
          <cell r="BD76">
            <v>0.72855453187250996</v>
          </cell>
          <cell r="BE76">
            <v>0.73281640382233071</v>
          </cell>
          <cell r="BF76">
            <v>0.19996035309070986</v>
          </cell>
          <cell r="BG76">
            <v>0.10786060107792082</v>
          </cell>
          <cell r="BH76">
            <v>0.4041165841778615</v>
          </cell>
          <cell r="BI76">
            <v>0.70000000000000007</v>
          </cell>
          <cell r="BJ76">
            <v>0.71562590498254819</v>
          </cell>
          <cell r="BK76">
            <v>1.4285627097955447</v>
          </cell>
          <cell r="BL76">
            <v>1.448442308804879</v>
          </cell>
          <cell r="BM76">
            <v>2.5137066162609725</v>
          </cell>
          <cell r="BN76">
            <v>2.5805435485842372</v>
          </cell>
          <cell r="BP76">
            <v>0.46971342002272443</v>
          </cell>
          <cell r="BQ76">
            <v>0.46490647140411606</v>
          </cell>
          <cell r="BR76">
            <v>0.69289131012490035</v>
          </cell>
          <cell r="BS76">
            <v>1.1626047301476248</v>
          </cell>
          <cell r="BT76">
            <v>0.58161416225257878</v>
          </cell>
          <cell r="BU76">
            <v>0.72588571428571436</v>
          </cell>
          <cell r="BV76">
            <v>3.8</v>
          </cell>
          <cell r="BW76">
            <v>3.8</v>
          </cell>
          <cell r="BX76">
            <v>3.5920000000000001</v>
          </cell>
          <cell r="BY76">
            <v>2.4563133018230925</v>
          </cell>
          <cell r="BZ76">
            <v>3.8634133333333329</v>
          </cell>
          <cell r="CA76">
            <v>2.4185972295632925</v>
          </cell>
          <cell r="CB76">
            <v>0.72227346938775516</v>
          </cell>
          <cell r="CC76">
            <v>0.71227346938775515</v>
          </cell>
          <cell r="CD76">
            <v>0.68841020408163267</v>
          </cell>
          <cell r="CE76">
            <v>0.63841020408163263</v>
          </cell>
          <cell r="CG76">
            <v>2.7613673469387758</v>
          </cell>
          <cell r="CH76">
            <v>3.5118408008150901</v>
          </cell>
          <cell r="CI76">
            <v>3.8031338512207591</v>
          </cell>
          <cell r="CJ76">
            <v>3.8623036945537512</v>
          </cell>
          <cell r="CK76">
            <v>3.919863386337219</v>
          </cell>
        </row>
        <row r="77">
          <cell r="A77">
            <v>-6.9207729564954246E-2</v>
          </cell>
          <cell r="B77" t="str">
            <v xml:space="preserve">         Exchange rate</v>
          </cell>
          <cell r="N77">
            <v>2441.5500000000002</v>
          </cell>
          <cell r="Q77">
            <v>2614</v>
          </cell>
          <cell r="R77">
            <v>3266.6666666666665</v>
          </cell>
          <cell r="S77">
            <v>3233.3333333333335</v>
          </cell>
          <cell r="T77">
            <v>2931.7249999999999</v>
          </cell>
          <cell r="X77">
            <v>2686.5</v>
          </cell>
          <cell r="Y77">
            <v>4062</v>
          </cell>
          <cell r="Z77">
            <v>9139</v>
          </cell>
          <cell r="AA77">
            <v>8941</v>
          </cell>
          <cell r="AB77">
            <v>9230.9791068580544</v>
          </cell>
          <cell r="AD77">
            <v>4666.8999999999996</v>
          </cell>
          <cell r="AF77">
            <v>8089.4210526315792</v>
          </cell>
          <cell r="AG77">
            <v>10023.4375</v>
          </cell>
          <cell r="AH77">
            <v>13468.181818181818</v>
          </cell>
          <cell r="AI77">
            <v>10527.013456937799</v>
          </cell>
          <cell r="AJ77">
            <v>13000</v>
          </cell>
          <cell r="AK77">
            <v>12000</v>
          </cell>
          <cell r="AL77">
            <v>11000</v>
          </cell>
          <cell r="AM77">
            <v>12000</v>
          </cell>
          <cell r="AN77">
            <v>22527.013456937799</v>
          </cell>
          <cell r="AO77">
            <v>10000</v>
          </cell>
          <cell r="AP77">
            <v>10000</v>
          </cell>
          <cell r="AQ77">
            <v>10631.75336423445</v>
          </cell>
          <cell r="AR77">
            <v>7994.7</v>
          </cell>
          <cell r="AS77">
            <v>9554.1</v>
          </cell>
          <cell r="AT77">
            <v>13118.6</v>
          </cell>
          <cell r="AU77">
            <v>10222.466666666667</v>
          </cell>
          <cell r="AV77">
            <v>13876.1</v>
          </cell>
          <cell r="AW77">
            <v>12112.5</v>
          </cell>
          <cell r="AX77">
            <v>11001.2</v>
          </cell>
          <cell r="AY77">
            <v>12329.933333333334</v>
          </cell>
          <cell r="AZ77">
            <v>11276.2</v>
          </cell>
          <cell r="BA77">
            <v>8578.2000000000007</v>
          </cell>
          <cell r="BB77">
            <v>7712.4</v>
          </cell>
          <cell r="BC77">
            <v>7684.3</v>
          </cell>
          <cell r="BD77">
            <v>8032</v>
          </cell>
          <cell r="BE77">
            <v>7991.6333333333341</v>
          </cell>
          <cell r="BF77">
            <v>8575.7000000000007</v>
          </cell>
          <cell r="BG77">
            <v>8757.6</v>
          </cell>
          <cell r="BH77">
            <v>8910.2999999999993</v>
          </cell>
          <cell r="BI77">
            <v>8353</v>
          </cell>
          <cell r="BJ77">
            <v>8747.8666666666668</v>
          </cell>
          <cell r="BK77">
            <v>8192.5</v>
          </cell>
          <cell r="BL77">
            <v>16739.5</v>
          </cell>
          <cell r="BM77">
            <v>9734.35</v>
          </cell>
          <cell r="BN77">
            <v>28015.7</v>
          </cell>
          <cell r="BP77">
            <v>7921</v>
          </cell>
          <cell r="BQ77">
            <v>8002.9</v>
          </cell>
          <cell r="BR77">
            <v>7526</v>
          </cell>
          <cell r="BS77">
            <v>15447</v>
          </cell>
          <cell r="BT77">
            <v>7174</v>
          </cell>
          <cell r="BU77">
            <v>7000</v>
          </cell>
          <cell r="BV77">
            <v>8000</v>
          </cell>
          <cell r="BW77">
            <v>8000</v>
          </cell>
          <cell r="BX77">
            <v>7500</v>
          </cell>
          <cell r="BY77">
            <v>7405</v>
          </cell>
          <cell r="BZ77">
            <v>7500</v>
          </cell>
          <cell r="CA77">
            <v>7520.4749999999995</v>
          </cell>
          <cell r="CB77">
            <v>7000</v>
          </cell>
          <cell r="CC77">
            <v>7000</v>
          </cell>
          <cell r="CD77">
            <v>7000</v>
          </cell>
          <cell r="CE77">
            <v>7000</v>
          </cell>
          <cell r="CG77">
            <v>7000</v>
          </cell>
          <cell r="CH77">
            <v>7006.96</v>
          </cell>
          <cell r="CI77">
            <v>7179.06</v>
          </cell>
          <cell r="CJ77">
            <v>7382</v>
          </cell>
          <cell r="CK77">
            <v>7593</v>
          </cell>
        </row>
        <row r="78">
          <cell r="A78" t="e">
            <v>#DIV/0!</v>
          </cell>
          <cell r="B78" t="str">
            <v>Bank restructuring costs (expenditure above the line)</v>
          </cell>
          <cell r="T78">
            <v>3547.66</v>
          </cell>
          <cell r="BL78">
            <v>0</v>
          </cell>
          <cell r="BN78">
            <v>0</v>
          </cell>
          <cell r="BS78">
            <v>0</v>
          </cell>
          <cell r="BY78">
            <v>0</v>
          </cell>
          <cell r="BZ78">
            <v>0</v>
          </cell>
          <cell r="CA78">
            <v>0</v>
          </cell>
        </row>
        <row r="79">
          <cell r="A79">
            <v>1.1589587146634126</v>
          </cell>
          <cell r="B79" t="str">
            <v>Interest cost of bank restructuring (below the line)</v>
          </cell>
          <cell r="AF79">
            <v>0</v>
          </cell>
          <cell r="AG79">
            <v>0</v>
          </cell>
          <cell r="AH79">
            <v>0</v>
          </cell>
          <cell r="AI79">
            <v>0</v>
          </cell>
          <cell r="AJ79">
            <v>0</v>
          </cell>
          <cell r="AK79">
            <v>1500</v>
          </cell>
          <cell r="AL79">
            <v>1500</v>
          </cell>
          <cell r="AM79">
            <v>3000</v>
          </cell>
          <cell r="AN79">
            <v>3000</v>
          </cell>
          <cell r="AO79">
            <v>6000</v>
          </cell>
          <cell r="AP79">
            <v>6000</v>
          </cell>
          <cell r="AQ79">
            <v>15000</v>
          </cell>
          <cell r="AR79">
            <v>0</v>
          </cell>
          <cell r="AS79">
            <v>0</v>
          </cell>
          <cell r="AT79">
            <v>0</v>
          </cell>
          <cell r="AU79">
            <v>0</v>
          </cell>
          <cell r="AV79">
            <v>0</v>
          </cell>
          <cell r="BA79">
            <v>2800</v>
          </cell>
          <cell r="BB79">
            <v>0</v>
          </cell>
          <cell r="BC79">
            <v>0</v>
          </cell>
          <cell r="BD79">
            <v>5000</v>
          </cell>
          <cell r="BE79">
            <v>2800</v>
          </cell>
          <cell r="BF79">
            <v>20</v>
          </cell>
          <cell r="BG79">
            <v>0</v>
          </cell>
          <cell r="BH79">
            <v>3164.8</v>
          </cell>
          <cell r="BI79">
            <v>3200</v>
          </cell>
          <cell r="BJ79">
            <v>3184.8</v>
          </cell>
          <cell r="BK79">
            <v>6000</v>
          </cell>
          <cell r="BL79">
            <v>5984.8</v>
          </cell>
          <cell r="BM79">
            <v>6000</v>
          </cell>
          <cell r="BN79">
            <v>5984.8</v>
          </cell>
          <cell r="BP79">
            <v>2092</v>
          </cell>
          <cell r="BQ79">
            <v>0</v>
          </cell>
          <cell r="BR79">
            <v>4881</v>
          </cell>
          <cell r="BS79">
            <v>6973</v>
          </cell>
          <cell r="BT79">
            <v>8730</v>
          </cell>
          <cell r="BU79">
            <v>8882</v>
          </cell>
          <cell r="BV79">
            <v>40000</v>
          </cell>
          <cell r="BW79">
            <v>36000</v>
          </cell>
          <cell r="BX79">
            <v>34000</v>
          </cell>
          <cell r="BY79">
            <v>22493</v>
          </cell>
          <cell r="BZ79">
            <v>24585</v>
          </cell>
          <cell r="CA79">
            <v>24585</v>
          </cell>
          <cell r="CB79">
            <v>15192</v>
          </cell>
          <cell r="CC79">
            <v>11696</v>
          </cell>
          <cell r="CD79">
            <v>15477</v>
          </cell>
          <cell r="CE79">
            <v>10713</v>
          </cell>
          <cell r="CF79">
            <v>42365</v>
          </cell>
          <cell r="CG79">
            <v>53078</v>
          </cell>
          <cell r="CH79">
            <v>49769</v>
          </cell>
          <cell r="CI79">
            <v>49234</v>
          </cell>
          <cell r="CJ79">
            <v>44717</v>
          </cell>
          <cell r="CK79">
            <v>43714</v>
          </cell>
        </row>
        <row r="80">
          <cell r="B80" t="str">
            <v xml:space="preserve">         Revenue sharing of natural resources</v>
          </cell>
          <cell r="CB80">
            <v>535.26666666666665</v>
          </cell>
          <cell r="CC80">
            <v>535.26666666666665</v>
          </cell>
          <cell r="CD80">
            <v>535.26666666666665</v>
          </cell>
          <cell r="CE80">
            <v>535.26666666666665</v>
          </cell>
          <cell r="CF80">
            <v>1605.8</v>
          </cell>
          <cell r="CG80">
            <v>2141.0666666666666</v>
          </cell>
        </row>
        <row r="82">
          <cell r="B82" t="str">
            <v xml:space="preserve"> Sources:  Ministry of Finance; and IMF staff calculations.</v>
          </cell>
        </row>
        <row r="83">
          <cell r="B83" t="str">
            <v xml:space="preserve"> 1/  Estimated.</v>
          </cell>
        </row>
        <row r="84">
          <cell r="B84" t="str">
            <v xml:space="preserve"> 2/  The Forestry and Investment funds were included in the budget starting fiscal year 1998/1999.</v>
          </cell>
        </row>
        <row r="85">
          <cell r="B85" t="str">
            <v xml:space="preserve"> 3/  Includes the discrepancy between the financing measured below the line and the above-the-line balance.</v>
          </cell>
        </row>
        <row r="86">
          <cell r="B86" t="str">
            <v xml:space="preserve">      Until fiscal year 1997/98 includes the balance of the operations of the Investment and Reforestation Funds.</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5">
          <cell r="B5" t="str">
            <v>( In billions of rupiahs )</v>
          </cell>
        </row>
        <row r="7">
          <cell r="D7" t="str">
            <v>1993/94</v>
          </cell>
          <cell r="E7" t="str">
            <v>1994/95</v>
          </cell>
          <cell r="F7" t="str">
            <v>1995/96</v>
          </cell>
          <cell r="H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(July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Budget revenue (authorities' methodology)</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TB5</v>
          </cell>
          <cell r="BW11" t="str">
            <v>e=8000</v>
          </cell>
          <cell r="BX11" t="str">
            <v>e=7500</v>
          </cell>
        </row>
        <row r="13">
          <cell r="B13" t="str">
            <v>Total revenue</v>
          </cell>
          <cell r="N13">
            <v>101086.70000000001</v>
          </cell>
          <cell r="Q13">
            <v>47364.948500000006</v>
          </cell>
          <cell r="Z13">
            <v>14018.636</v>
          </cell>
          <cell r="AA13">
            <v>11876.624999999996</v>
          </cell>
          <cell r="AC13">
            <v>132000.79999999999</v>
          </cell>
          <cell r="AD13">
            <v>124874.99999999997</v>
          </cell>
          <cell r="AF13">
            <v>10731.699999999999</v>
          </cell>
          <cell r="AG13">
            <v>9309.6</v>
          </cell>
          <cell r="BY13">
            <v>225276.19489787961</v>
          </cell>
          <cell r="CB13">
            <v>64943.037478047059</v>
          </cell>
          <cell r="CC13">
            <v>70746.921004566204</v>
          </cell>
          <cell r="CD13">
            <v>70219.041517386679</v>
          </cell>
          <cell r="CE13">
            <v>65561.534632946947</v>
          </cell>
          <cell r="CF13">
            <v>205908.99999999994</v>
          </cell>
          <cell r="CG13">
            <v>271470.53463294695</v>
          </cell>
        </row>
        <row r="15">
          <cell r="B15" t="str">
            <v>A. Domestic revenue</v>
          </cell>
          <cell r="N15">
            <v>88060.700000000012</v>
          </cell>
          <cell r="Q15">
            <v>42557.948500000006</v>
          </cell>
          <cell r="Z15">
            <v>12582.371999999999</v>
          </cell>
          <cell r="AA15">
            <v>10477.011999999999</v>
          </cell>
          <cell r="AC15">
            <v>108183.79999999999</v>
          </cell>
          <cell r="AD15">
            <v>111314.89999999998</v>
          </cell>
          <cell r="AF15">
            <v>9549.2999999999993</v>
          </cell>
          <cell r="AG15">
            <v>8398.3000000000011</v>
          </cell>
          <cell r="BY15">
            <v>173144.31529999999</v>
          </cell>
          <cell r="CB15">
            <v>49193.037478047059</v>
          </cell>
          <cell r="CC15">
            <v>55276.921004566204</v>
          </cell>
          <cell r="CD15">
            <v>55057.041517386686</v>
          </cell>
          <cell r="CE15">
            <v>51631.534632946954</v>
          </cell>
          <cell r="CF15">
            <v>159526.99999999994</v>
          </cell>
          <cell r="CG15">
            <v>211158.53463294695</v>
          </cell>
        </row>
        <row r="16">
          <cell r="B16" t="str">
            <v xml:space="preserve">  I.  Oil revenue</v>
          </cell>
          <cell r="N16">
            <v>14871.1</v>
          </cell>
          <cell r="Q16">
            <v>9220.0820000000003</v>
          </cell>
          <cell r="Z16">
            <v>4262.4599999999982</v>
          </cell>
          <cell r="AA16">
            <v>2799.0590000000011</v>
          </cell>
          <cell r="AC16">
            <v>35357</v>
          </cell>
          <cell r="AD16">
            <v>30559</v>
          </cell>
          <cell r="AF16">
            <v>2784.9</v>
          </cell>
          <cell r="AG16">
            <v>1902.6</v>
          </cell>
          <cell r="BX16">
            <v>17345.349999999999</v>
          </cell>
          <cell r="BY16">
            <v>49167.015299999999</v>
          </cell>
          <cell r="CB16">
            <v>13446.712820512821</v>
          </cell>
          <cell r="CC16">
            <v>12486.233333333334</v>
          </cell>
          <cell r="CD16">
            <v>11525.753846153844</v>
          </cell>
          <cell r="CE16">
            <v>10565.274358974357</v>
          </cell>
          <cell r="CF16">
            <v>37458.699999999997</v>
          </cell>
          <cell r="CG16">
            <v>48023.974358974359</v>
          </cell>
        </row>
        <row r="17">
          <cell r="B17" t="str">
            <v xml:space="preserve">    1.  Oil</v>
          </cell>
          <cell r="N17">
            <v>10688.2</v>
          </cell>
          <cell r="Q17">
            <v>6626.6840000000002</v>
          </cell>
          <cell r="Z17">
            <v>2547.2599999999984</v>
          </cell>
          <cell r="AA17">
            <v>1356.2090000000007</v>
          </cell>
          <cell r="AC17">
            <v>25522.400000000001</v>
          </cell>
          <cell r="AD17">
            <v>22264</v>
          </cell>
          <cell r="AF17">
            <v>1729.5</v>
          </cell>
          <cell r="AG17">
            <v>1117.2</v>
          </cell>
          <cell r="BX17">
            <v>10081.6</v>
          </cell>
          <cell r="BY17">
            <v>31911.971300000001</v>
          </cell>
          <cell r="CB17">
            <v>8948.4769230769234</v>
          </cell>
          <cell r="CC17">
            <v>8309.2999999999993</v>
          </cell>
          <cell r="CD17">
            <v>7670.1230769230751</v>
          </cell>
          <cell r="CE17">
            <v>7030.9461538461519</v>
          </cell>
          <cell r="CF17">
            <v>24927.899999999998</v>
          </cell>
          <cell r="CG17">
            <v>31958.846153846149</v>
          </cell>
        </row>
        <row r="18">
          <cell r="B18" t="str">
            <v xml:space="preserve">    2.  Gas</v>
          </cell>
          <cell r="N18">
            <v>4182.8999999999996</v>
          </cell>
          <cell r="Q18">
            <v>2593.3980000000001</v>
          </cell>
          <cell r="Z18">
            <v>1715.1999999999998</v>
          </cell>
          <cell r="AA18">
            <v>1442.8500000000004</v>
          </cell>
          <cell r="AC18">
            <v>9834.6</v>
          </cell>
          <cell r="AD18">
            <v>8295</v>
          </cell>
          <cell r="AF18">
            <v>1055.4000000000001</v>
          </cell>
          <cell r="AG18">
            <v>785.4</v>
          </cell>
          <cell r="BY18">
            <v>17255.044000000002</v>
          </cell>
          <cell r="CB18">
            <v>4498.2358974358986</v>
          </cell>
          <cell r="CC18">
            <v>4176.9333333333343</v>
          </cell>
          <cell r="CD18">
            <v>3855.6307692307696</v>
          </cell>
          <cell r="CE18">
            <v>3534.3282051282049</v>
          </cell>
          <cell r="CF18">
            <v>12530.800000000001</v>
          </cell>
          <cell r="CG18">
            <v>16065.128205128207</v>
          </cell>
        </row>
        <row r="19">
          <cell r="B19" t="str">
            <v xml:space="preserve">  II.  Non-oil revenue</v>
          </cell>
          <cell r="N19">
            <v>73189.600000000006</v>
          </cell>
          <cell r="Q19">
            <v>33337.866500000004</v>
          </cell>
          <cell r="Z19">
            <v>8319.9120000000003</v>
          </cell>
          <cell r="AA19">
            <v>7677.9529999999986</v>
          </cell>
          <cell r="AC19">
            <v>72826.799999999988</v>
          </cell>
          <cell r="AD19">
            <v>80755.89999999998</v>
          </cell>
          <cell r="AF19">
            <v>6764.4</v>
          </cell>
          <cell r="AG19">
            <v>6495.7000000000007</v>
          </cell>
          <cell r="BX19">
            <v>0</v>
          </cell>
          <cell r="BY19">
            <v>123977.29999999999</v>
          </cell>
          <cell r="CB19">
            <v>35746.324657534242</v>
          </cell>
          <cell r="CC19">
            <v>42790.687671232867</v>
          </cell>
          <cell r="CD19">
            <v>43531.287671232843</v>
          </cell>
          <cell r="CE19">
            <v>41066.260273972599</v>
          </cell>
          <cell r="CF19">
            <v>122068.29999999994</v>
          </cell>
          <cell r="CG19">
            <v>163134.56027397257</v>
          </cell>
        </row>
        <row r="20">
          <cell r="B20" t="str">
            <v xml:space="preserve">    1.  Income tax</v>
          </cell>
          <cell r="N20">
            <v>29117.7</v>
          </cell>
          <cell r="Q20">
            <v>13394.142000000002</v>
          </cell>
          <cell r="Z20">
            <v>3159.354000000003</v>
          </cell>
          <cell r="AA20">
            <v>2953.6119999999974</v>
          </cell>
          <cell r="AC20">
            <v>28458.2</v>
          </cell>
          <cell r="AD20">
            <v>34363.699999999997</v>
          </cell>
          <cell r="AF20">
            <v>3432.5</v>
          </cell>
          <cell r="AG20">
            <v>3421.2</v>
          </cell>
          <cell r="BY20">
            <v>53468.2</v>
          </cell>
          <cell r="CB20">
            <v>12649.335616438355</v>
          </cell>
          <cell r="CC20">
            <v>15661.082191780821</v>
          </cell>
          <cell r="CD20">
            <v>15661.082191780821</v>
          </cell>
          <cell r="CE20">
            <v>16263.431506849314</v>
          </cell>
          <cell r="CF20">
            <v>43971.5</v>
          </cell>
          <cell r="CG20">
            <v>60234.931506849309</v>
          </cell>
        </row>
        <row r="21">
          <cell r="B21" t="str">
            <v xml:space="preserve">    2.  Value-added tax</v>
          </cell>
          <cell r="N21">
            <v>24601.4</v>
          </cell>
          <cell r="Q21">
            <v>11070.63</v>
          </cell>
          <cell r="Z21">
            <v>2823.9029999999984</v>
          </cell>
          <cell r="AA21">
            <v>2126.4680000000008</v>
          </cell>
          <cell r="AC21">
            <v>24501</v>
          </cell>
          <cell r="AD21">
            <v>25194.5</v>
          </cell>
          <cell r="AF21">
            <v>2178.6999999999998</v>
          </cell>
          <cell r="AG21">
            <v>1861.4</v>
          </cell>
          <cell r="BY21">
            <v>30429.599999999999</v>
          </cell>
          <cell r="CB21">
            <v>7553.7863013698661</v>
          </cell>
          <cell r="CC21">
            <v>9352.3068493150731</v>
          </cell>
          <cell r="CD21">
            <v>9352.3068493150731</v>
          </cell>
          <cell r="CE21">
            <v>9712.0109589041149</v>
          </cell>
          <cell r="CF21">
            <v>26258.400000000009</v>
          </cell>
          <cell r="CG21">
            <v>35970.410958904125</v>
          </cell>
        </row>
        <row r="22">
          <cell r="B22" t="str">
            <v xml:space="preserve">    3.  Import duties</v>
          </cell>
          <cell r="N22">
            <v>3321.7</v>
          </cell>
          <cell r="Q22">
            <v>1478.1565000000001</v>
          </cell>
          <cell r="Z22">
            <v>335.05199999999968</v>
          </cell>
          <cell r="AA22">
            <v>259.85899999999992</v>
          </cell>
          <cell r="AC22">
            <v>2989.5</v>
          </cell>
          <cell r="AD22">
            <v>3000.1</v>
          </cell>
          <cell r="AF22">
            <v>163.5</v>
          </cell>
          <cell r="AG22">
            <v>142.4</v>
          </cell>
          <cell r="BY22">
            <v>3064.7</v>
          </cell>
          <cell r="CB22">
            <v>1423.9506678082107</v>
          </cell>
          <cell r="CC22">
            <v>1762.9865410958801</v>
          </cell>
          <cell r="CD22">
            <v>1762.9865410958801</v>
          </cell>
          <cell r="CE22">
            <v>1830.7937157534138</v>
          </cell>
          <cell r="CF22">
            <v>4949.9237499999708</v>
          </cell>
          <cell r="CG22">
            <v>6780.7174657533842</v>
          </cell>
        </row>
        <row r="23">
          <cell r="B23" t="str">
            <v xml:space="preserve">    4.  Excises</v>
          </cell>
          <cell r="N23">
            <v>4436.3</v>
          </cell>
          <cell r="Q23">
            <v>2262.5129999999999</v>
          </cell>
          <cell r="Z23">
            <v>397.44999999999982</v>
          </cell>
          <cell r="AA23">
            <v>481.28499999999985</v>
          </cell>
          <cell r="AC23">
            <v>4807.2</v>
          </cell>
          <cell r="AD23">
            <v>5101.5</v>
          </cell>
          <cell r="AF23">
            <v>429.2</v>
          </cell>
          <cell r="AG23">
            <v>513.20000000000005</v>
          </cell>
          <cell r="BX23">
            <v>-600</v>
          </cell>
          <cell r="BY23">
            <v>10160.9</v>
          </cell>
          <cell r="CB23">
            <v>2667.2362499999999</v>
          </cell>
          <cell r="CC23">
            <v>3302.2925</v>
          </cell>
          <cell r="CD23">
            <v>3302.2925</v>
          </cell>
          <cell r="CE23">
            <v>3429.30375</v>
          </cell>
          <cell r="CF23">
            <v>9271.8212499999991</v>
          </cell>
          <cell r="CG23">
            <v>12701.125</v>
          </cell>
        </row>
        <row r="24">
          <cell r="B24" t="str">
            <v xml:space="preserve">    5.  Export tax</v>
          </cell>
          <cell r="N24">
            <v>100</v>
          </cell>
          <cell r="Q24">
            <v>70</v>
          </cell>
          <cell r="Z24">
            <v>5.7000000000000028</v>
          </cell>
          <cell r="AA24">
            <v>2.5060000000000002</v>
          </cell>
          <cell r="AC24">
            <v>125.4</v>
          </cell>
          <cell r="AD24">
            <v>125.5</v>
          </cell>
          <cell r="AF24">
            <v>8.1999999999999993</v>
          </cell>
          <cell r="AG24">
            <v>121.8</v>
          </cell>
          <cell r="BX24">
            <v>0</v>
          </cell>
          <cell r="BY24">
            <v>1039.0999999999999</v>
          </cell>
          <cell r="CB24">
            <v>265.37671232876772</v>
          </cell>
          <cell r="CC24">
            <v>328.56164383561719</v>
          </cell>
          <cell r="CD24">
            <v>328.56164383561719</v>
          </cell>
          <cell r="CE24">
            <v>341.19863013698711</v>
          </cell>
          <cell r="CF24">
            <v>922.50000000000205</v>
          </cell>
          <cell r="CG24">
            <v>1263.6986301369891</v>
          </cell>
        </row>
        <row r="25">
          <cell r="B25" t="str">
            <v xml:space="preserve">    6.  Land and building tax</v>
          </cell>
          <cell r="N25">
            <v>2505</v>
          </cell>
          <cell r="Q25">
            <v>1002</v>
          </cell>
          <cell r="Z25">
            <v>167.25900000000001</v>
          </cell>
          <cell r="AA25">
            <v>182.57099999999991</v>
          </cell>
          <cell r="AC25">
            <v>2655</v>
          </cell>
          <cell r="AD25">
            <v>2643.8</v>
          </cell>
          <cell r="AF25">
            <v>156.19999999999999</v>
          </cell>
          <cell r="AG25">
            <v>121.3</v>
          </cell>
          <cell r="BX25">
            <v>0</v>
          </cell>
          <cell r="BY25">
            <v>3248.2</v>
          </cell>
          <cell r="CB25">
            <v>819</v>
          </cell>
          <cell r="CC25">
            <v>1014</v>
          </cell>
          <cell r="CD25">
            <v>1014</v>
          </cell>
          <cell r="CE25">
            <v>1053</v>
          </cell>
          <cell r="CF25">
            <v>2847</v>
          </cell>
          <cell r="CG25">
            <v>3900</v>
          </cell>
        </row>
        <row r="26">
          <cell r="B26" t="str">
            <v xml:space="preserve">    7.  Other taxes</v>
          </cell>
          <cell r="N26">
            <v>632.5</v>
          </cell>
          <cell r="Q26">
            <v>246.67500000000001</v>
          </cell>
          <cell r="Z26">
            <v>36.119000000000028</v>
          </cell>
          <cell r="AA26">
            <v>30.348000000000013</v>
          </cell>
          <cell r="AC26">
            <v>530</v>
          </cell>
          <cell r="AD26">
            <v>486.9</v>
          </cell>
          <cell r="AF26">
            <v>33.299999999999997</v>
          </cell>
          <cell r="AG26">
            <v>28.3</v>
          </cell>
          <cell r="BX26">
            <v>0</v>
          </cell>
          <cell r="BY26">
            <v>467.5</v>
          </cell>
          <cell r="CB26">
            <v>113.39999999999999</v>
          </cell>
          <cell r="CC26">
            <v>140.4</v>
          </cell>
          <cell r="CD26">
            <v>140.4</v>
          </cell>
          <cell r="CE26">
            <v>145.80000000000001</v>
          </cell>
          <cell r="CF26">
            <v>394.20000000000005</v>
          </cell>
          <cell r="CG26">
            <v>540</v>
          </cell>
        </row>
        <row r="27">
          <cell r="B27" t="str">
            <v xml:space="preserve">    8.  Non-tax receipts</v>
          </cell>
          <cell r="N27">
            <v>8225.7999999999993</v>
          </cell>
          <cell r="Q27">
            <v>3813.75</v>
          </cell>
          <cell r="Z27">
            <v>1395.0749999999998</v>
          </cell>
          <cell r="AA27">
            <v>1641.3040000000001</v>
          </cell>
          <cell r="AC27">
            <v>8760.5</v>
          </cell>
          <cell r="AD27">
            <v>9839.9</v>
          </cell>
          <cell r="AF27">
            <v>362.8</v>
          </cell>
          <cell r="AG27">
            <v>286.10000000000002</v>
          </cell>
          <cell r="BY27">
            <v>22099.1</v>
          </cell>
          <cell r="CB27">
            <v>10254.239109589043</v>
          </cell>
          <cell r="CC27">
            <v>11229.057945205481</v>
          </cell>
          <cell r="CD27">
            <v>11969.65794520545</v>
          </cell>
          <cell r="CE27">
            <v>8290.7217123287701</v>
          </cell>
          <cell r="CF27">
            <v>33452.954999999973</v>
          </cell>
          <cell r="CG27">
            <v>41743.676712328743</v>
          </cell>
        </row>
        <row r="28">
          <cell r="B28" t="str">
            <v xml:space="preserve">            Forestry Fund revenue</v>
          </cell>
          <cell r="BY28">
            <v>3289.9</v>
          </cell>
          <cell r="CB28">
            <v>738.09246575342479</v>
          </cell>
          <cell r="CC28">
            <v>913.82876712328789</v>
          </cell>
          <cell r="CD28">
            <v>913.82876712328789</v>
          </cell>
          <cell r="CE28">
            <v>948.97602739726051</v>
          </cell>
          <cell r="CF28">
            <v>2565.7500000000005</v>
          </cell>
          <cell r="CG28">
            <v>3514.7260273972611</v>
          </cell>
        </row>
        <row r="29">
          <cell r="B29" t="str">
            <v xml:space="preserve">            Investment Fund</v>
          </cell>
        </row>
        <row r="30">
          <cell r="B30" t="str">
            <v xml:space="preserve">              Interest receipts</v>
          </cell>
        </row>
        <row r="31">
          <cell r="B31" t="str">
            <v xml:space="preserve">              Loans extended (-)</v>
          </cell>
        </row>
        <row r="32">
          <cell r="B32" t="str">
            <v xml:space="preserve">              Loan repayments</v>
          </cell>
        </row>
        <row r="33">
          <cell r="B33" t="str">
            <v xml:space="preserve">            Transfers from Investment Fund</v>
          </cell>
          <cell r="N33">
            <v>2200</v>
          </cell>
          <cell r="W33">
            <v>575.80700000000002</v>
          </cell>
          <cell r="Z33">
            <v>525</v>
          </cell>
          <cell r="AA33">
            <v>1200</v>
          </cell>
          <cell r="AC33">
            <v>2200</v>
          </cell>
          <cell r="AD33">
            <v>3500</v>
          </cell>
          <cell r="BY33">
            <v>3110.9</v>
          </cell>
          <cell r="CB33">
            <v>718.41</v>
          </cell>
          <cell r="CC33">
            <v>889.46</v>
          </cell>
          <cell r="CD33">
            <v>889.46</v>
          </cell>
          <cell r="CE33">
            <v>923.67000000000007</v>
          </cell>
          <cell r="CF33">
            <v>2497.33</v>
          </cell>
          <cell r="CG33">
            <v>3421</v>
          </cell>
        </row>
        <row r="34">
          <cell r="B34" t="str">
            <v xml:space="preserve">            Profit transfers from SOEs</v>
          </cell>
          <cell r="N34">
            <v>1925</v>
          </cell>
          <cell r="Q34">
            <v>1300</v>
          </cell>
          <cell r="Z34">
            <v>590.49099999999999</v>
          </cell>
          <cell r="AA34">
            <v>51.235999999999997</v>
          </cell>
          <cell r="AC34">
            <v>1925</v>
          </cell>
          <cell r="AD34">
            <v>2340.6790000000001</v>
          </cell>
          <cell r="AF34">
            <v>106.663</v>
          </cell>
          <cell r="AG34">
            <v>40</v>
          </cell>
          <cell r="BY34">
            <v>4086.6</v>
          </cell>
          <cell r="CB34">
            <v>1150.6849315068494</v>
          </cell>
          <cell r="CC34">
            <v>1424.6575342465756</v>
          </cell>
          <cell r="CD34">
            <v>1424.6575342465756</v>
          </cell>
          <cell r="CE34">
            <v>1479.4520547945208</v>
          </cell>
          <cell r="CF34">
            <v>4000.0000000000009</v>
          </cell>
          <cell r="CG34">
            <v>5479.4520547945212</v>
          </cell>
        </row>
        <row r="35">
          <cell r="B35" t="str">
            <v xml:space="preserve">            Remainders (Pen. Kembali dan Pen. Lain-lain)</v>
          </cell>
          <cell r="N35">
            <v>1651.82</v>
          </cell>
          <cell r="AF35">
            <v>22.824000000000002</v>
          </cell>
          <cell r="AG35">
            <v>53.290999999999997</v>
          </cell>
          <cell r="BY35">
            <v>3011.7000000000012</v>
          </cell>
          <cell r="CB35">
            <v>647.05171232876864</v>
          </cell>
          <cell r="CC35">
            <v>801.11164383561834</v>
          </cell>
          <cell r="CD35">
            <v>801.11164383561834</v>
          </cell>
          <cell r="CE35">
            <v>831.92363013698832</v>
          </cell>
          <cell r="CF35">
            <v>2249.2750000000055</v>
          </cell>
          <cell r="CG35">
            <v>3081.1986301369934</v>
          </cell>
        </row>
        <row r="36">
          <cell r="B36" t="str">
            <v xml:space="preserve">            Other and non-classified</v>
          </cell>
          <cell r="N36">
            <v>2448.9799999999996</v>
          </cell>
          <cell r="Q36">
            <v>2513.75</v>
          </cell>
          <cell r="Z36">
            <v>279.58399999999983</v>
          </cell>
          <cell r="AA36">
            <v>390.0680000000001</v>
          </cell>
          <cell r="AC36">
            <v>4635.5</v>
          </cell>
          <cell r="AD36">
            <v>3999.2209999999995</v>
          </cell>
          <cell r="AF36">
            <v>233.31299999999999</v>
          </cell>
          <cell r="AG36">
            <v>192.80900000000003</v>
          </cell>
          <cell r="BY36">
            <v>8600</v>
          </cell>
          <cell r="CB36">
            <v>7000</v>
          </cell>
          <cell r="CC36">
            <v>7200</v>
          </cell>
          <cell r="CD36">
            <v>7940.5999999999685</v>
          </cell>
          <cell r="CE36">
            <v>4106.7</v>
          </cell>
          <cell r="CF36">
            <v>22140.599999999969</v>
          </cell>
          <cell r="CG36">
            <v>26247.29999999997</v>
          </cell>
        </row>
        <row r="37">
          <cell r="B37" t="str">
            <v xml:space="preserve">                 Privatization</v>
          </cell>
          <cell r="AF37">
            <v>0</v>
          </cell>
          <cell r="AG37">
            <v>0</v>
          </cell>
          <cell r="BY37">
            <v>8600</v>
          </cell>
          <cell r="CB37">
            <v>1900</v>
          </cell>
          <cell r="CC37">
            <v>2000</v>
          </cell>
          <cell r="CD37">
            <v>2000</v>
          </cell>
          <cell r="CE37">
            <v>43.699999999999818</v>
          </cell>
          <cell r="CF37">
            <v>5900</v>
          </cell>
          <cell r="CG37">
            <v>5943.7</v>
          </cell>
        </row>
        <row r="38">
          <cell r="B38" t="str">
            <v xml:space="preserve">                 Asset recoveries</v>
          </cell>
          <cell r="AF38">
            <v>233.31299999999999</v>
          </cell>
          <cell r="AG38">
            <v>192.80900000000003</v>
          </cell>
          <cell r="BY38">
            <v>0</v>
          </cell>
          <cell r="CB38">
            <v>5100</v>
          </cell>
          <cell r="CC38">
            <v>5200</v>
          </cell>
          <cell r="CD38">
            <v>5940.5999999999685</v>
          </cell>
          <cell r="CE38">
            <v>4063</v>
          </cell>
          <cell r="CF38">
            <v>16240.599999999969</v>
          </cell>
          <cell r="CG38">
            <v>20303.599999999969</v>
          </cell>
        </row>
        <row r="39">
          <cell r="B39" t="str">
            <v xml:space="preserve">    9.  Proceeds from sale of petroleum</v>
          </cell>
          <cell r="N39">
            <v>249.2</v>
          </cell>
          <cell r="Q39">
            <v>0</v>
          </cell>
          <cell r="Z39">
            <v>0</v>
          </cell>
          <cell r="AA39">
            <v>0</v>
          </cell>
          <cell r="AC39">
            <v>0</v>
          </cell>
          <cell r="BY39">
            <v>0</v>
          </cell>
          <cell r="CB39">
            <v>0</v>
          </cell>
          <cell r="CC39">
            <v>0</v>
          </cell>
          <cell r="CD39">
            <v>0</v>
          </cell>
          <cell r="CE39">
            <v>0</v>
          </cell>
          <cell r="CF39">
            <v>0</v>
          </cell>
          <cell r="CG39">
            <v>0</v>
          </cell>
        </row>
        <row r="40">
          <cell r="B40" t="str">
            <v>B.  Development revenue</v>
          </cell>
          <cell r="N40">
            <v>13026</v>
          </cell>
          <cell r="Q40">
            <v>4807</v>
          </cell>
          <cell r="Z40">
            <v>1436.264000000001</v>
          </cell>
          <cell r="AA40">
            <v>1399.6129999999976</v>
          </cell>
          <cell r="AC40">
            <v>23817.000000000004</v>
          </cell>
          <cell r="AD40">
            <v>13560.099999999999</v>
          </cell>
          <cell r="AF40">
            <v>1182.4000000000001</v>
          </cell>
          <cell r="AG40">
            <v>911.3</v>
          </cell>
          <cell r="BY40">
            <v>52131.879597879626</v>
          </cell>
          <cell r="CB40">
            <v>15750</v>
          </cell>
          <cell r="CC40">
            <v>15470</v>
          </cell>
          <cell r="CD40">
            <v>15162</v>
          </cell>
          <cell r="CE40">
            <v>13930</v>
          </cell>
          <cell r="CF40">
            <v>46382</v>
          </cell>
          <cell r="CG40">
            <v>60312</v>
          </cell>
        </row>
        <row r="41">
          <cell r="B41" t="str">
            <v xml:space="preserve">  I.  Program aid</v>
          </cell>
          <cell r="N41">
            <v>0</v>
          </cell>
          <cell r="Q41">
            <v>0</v>
          </cell>
          <cell r="Z41">
            <v>0</v>
          </cell>
          <cell r="AA41">
            <v>0</v>
          </cell>
          <cell r="AC41">
            <v>0</v>
          </cell>
          <cell r="AD41">
            <v>0</v>
          </cell>
          <cell r="AF41">
            <v>0</v>
          </cell>
          <cell r="AG41">
            <v>0</v>
          </cell>
          <cell r="BY41">
            <v>33471.279597879628</v>
          </cell>
          <cell r="CB41">
            <v>10360</v>
          </cell>
          <cell r="CC41">
            <v>10150</v>
          </cell>
          <cell r="CD41">
            <v>9842</v>
          </cell>
          <cell r="CE41">
            <v>8960</v>
          </cell>
          <cell r="CF41">
            <v>30352</v>
          </cell>
          <cell r="CG41">
            <v>39312</v>
          </cell>
        </row>
        <row r="42">
          <cell r="B42" t="str">
            <v xml:space="preserve">  II.  Project aid</v>
          </cell>
          <cell r="N42">
            <v>13026</v>
          </cell>
          <cell r="Q42">
            <v>4807</v>
          </cell>
          <cell r="Z42">
            <v>1436.264000000001</v>
          </cell>
          <cell r="AA42">
            <v>1399.6129999999976</v>
          </cell>
          <cell r="AC42">
            <v>23817.000000000004</v>
          </cell>
          <cell r="AD42">
            <v>13560.099999999999</v>
          </cell>
          <cell r="AF42">
            <v>1182.4000000000001</v>
          </cell>
          <cell r="AG42">
            <v>911.3</v>
          </cell>
          <cell r="BY42">
            <v>18660.599999999999</v>
          </cell>
          <cell r="CB42">
            <v>5390</v>
          </cell>
          <cell r="CC42">
            <v>5320</v>
          </cell>
          <cell r="CD42">
            <v>5320</v>
          </cell>
          <cell r="CE42">
            <v>4970</v>
          </cell>
          <cell r="CF42">
            <v>16030</v>
          </cell>
          <cell r="CG42">
            <v>21000</v>
          </cell>
        </row>
        <row r="44">
          <cell r="B44" t="str">
            <v>Memorandum items:</v>
          </cell>
        </row>
        <row r="45">
          <cell r="B45" t="str">
            <v>IMF methodology</v>
          </cell>
        </row>
        <row r="46">
          <cell r="B46" t="str">
            <v xml:space="preserve">  Total revenue</v>
          </cell>
          <cell r="N46">
            <v>85860.700000000012</v>
          </cell>
          <cell r="Q46">
            <v>42557.948500000006</v>
          </cell>
          <cell r="Z46">
            <v>12057.371999999999</v>
          </cell>
          <cell r="AA46">
            <v>9277.0119999999988</v>
          </cell>
          <cell r="AC46">
            <v>105983.79999999999</v>
          </cell>
          <cell r="AD46">
            <v>107814.89999999997</v>
          </cell>
          <cell r="AF46">
            <v>9549.2999999999993</v>
          </cell>
          <cell r="AG46">
            <v>8398.3000000000011</v>
          </cell>
          <cell r="BY46">
            <v>164544.31529999999</v>
          </cell>
          <cell r="CB46">
            <v>42193.037478047059</v>
          </cell>
          <cell r="CC46">
            <v>48076.921004566204</v>
          </cell>
          <cell r="CD46">
            <v>47116.441517386709</v>
          </cell>
          <cell r="CE46">
            <v>47524.83463294695</v>
          </cell>
          <cell r="CF46">
            <v>137386.39999999997</v>
          </cell>
          <cell r="CG46">
            <v>184911.23463294699</v>
          </cell>
        </row>
        <row r="47">
          <cell r="B47" t="str">
            <v xml:space="preserve">  To net lending</v>
          </cell>
          <cell r="N47">
            <v>0</v>
          </cell>
          <cell r="Q47">
            <v>0</v>
          </cell>
          <cell r="Z47">
            <v>0</v>
          </cell>
          <cell r="AA47">
            <v>0</v>
          </cell>
          <cell r="AC47">
            <v>0</v>
          </cell>
          <cell r="AD47">
            <v>0</v>
          </cell>
          <cell r="AF47">
            <v>0</v>
          </cell>
          <cell r="AG47">
            <v>0</v>
          </cell>
        </row>
        <row r="48">
          <cell r="B48" t="str">
            <v xml:space="preserve">  To domestic financing</v>
          </cell>
          <cell r="N48">
            <v>2200</v>
          </cell>
          <cell r="Q48">
            <v>0</v>
          </cell>
          <cell r="Z48">
            <v>525</v>
          </cell>
          <cell r="AA48">
            <v>1200</v>
          </cell>
          <cell r="AC48">
            <v>2200</v>
          </cell>
          <cell r="AD48">
            <v>3500</v>
          </cell>
        </row>
        <row r="49">
          <cell r="B49" t="str">
            <v xml:space="preserve">  To external financing</v>
          </cell>
          <cell r="N49">
            <v>13026</v>
          </cell>
          <cell r="Q49">
            <v>4807</v>
          </cell>
          <cell r="Z49">
            <v>1436.264000000001</v>
          </cell>
          <cell r="AA49">
            <v>1399.6129999999976</v>
          </cell>
          <cell r="AC49">
            <v>23817.000000000004</v>
          </cell>
          <cell r="AD49">
            <v>13560.099999999999</v>
          </cell>
          <cell r="AF49">
            <v>1182.4000000000001</v>
          </cell>
          <cell r="AG49">
            <v>911.3</v>
          </cell>
        </row>
        <row r="50">
          <cell r="B50" t="str">
            <v xml:space="preserve">  To privatization</v>
          </cell>
        </row>
        <row r="54">
          <cell r="B54" t="str">
            <v xml:space="preserve"> Sources:  Ministry of Finance; and IMF staff calculations.</v>
          </cell>
        </row>
        <row r="64">
          <cell r="B64" t="str">
            <v>Table 6.  Indonesia:  Central Government Expenditure (Authorities' Budget Presentation)</v>
          </cell>
        </row>
        <row r="65">
          <cell r="B65" t="str">
            <v>( In billions of rupiahs )</v>
          </cell>
        </row>
        <row r="67">
          <cell r="F67" t="str">
            <v>1995/96</v>
          </cell>
          <cell r="H67" t="str">
            <v>1996/97</v>
          </cell>
          <cell r="N67" t="str">
            <v>1997/98</v>
          </cell>
          <cell r="O67" t="str">
            <v>1997/98  Program</v>
          </cell>
          <cell r="Q67" t="str">
            <v>1997/1998 Program</v>
          </cell>
          <cell r="V67" t="str">
            <v>1997/98  Act/Prj (as of Jan 98)</v>
          </cell>
          <cell r="AD67" t="str">
            <v>1997/98</v>
          </cell>
          <cell r="AF67" t="str">
            <v>1998/99 (June Prj)</v>
          </cell>
          <cell r="AQ67" t="str">
            <v>1998/99</v>
          </cell>
        </row>
        <row r="68">
          <cell r="B68">
            <v>36524.152470370369</v>
          </cell>
          <cell r="F68" t="str">
            <v>Total</v>
          </cell>
          <cell r="H68" t="str">
            <v>I-Q</v>
          </cell>
          <cell r="I68" t="str">
            <v>II-Q</v>
          </cell>
          <cell r="J68" t="str">
            <v>III-Q</v>
          </cell>
          <cell r="K68" t="str">
            <v>IV-Q</v>
          </cell>
          <cell r="L68" t="str">
            <v>Total</v>
          </cell>
          <cell r="O68" t="str">
            <v>I-Q</v>
          </cell>
          <cell r="P68" t="str">
            <v>II-Q</v>
          </cell>
          <cell r="Q68" t="str">
            <v>First Half</v>
          </cell>
          <cell r="R68" t="str">
            <v>III-Q</v>
          </cell>
          <cell r="S68" t="str">
            <v>IV-Q</v>
          </cell>
          <cell r="T68" t="str">
            <v>Total</v>
          </cell>
          <cell r="V68" t="str">
            <v>I-Q</v>
          </cell>
          <cell r="W68" t="str">
            <v>II-Q</v>
          </cell>
          <cell r="X68" t="str">
            <v>First Half</v>
          </cell>
          <cell r="Y68" t="str">
            <v>III-Q</v>
          </cell>
          <cell r="AC68" t="str">
            <v>Total</v>
          </cell>
          <cell r="AD68" t="str">
            <v>Total</v>
          </cell>
          <cell r="AQ68" t="str">
            <v>Total</v>
          </cell>
          <cell r="BY68" t="str">
            <v>1999/00</v>
          </cell>
          <cell r="BZ68" t="str">
            <v>1999/00</v>
          </cell>
          <cell r="CA68" t="str">
            <v>1999/00</v>
          </cell>
          <cell r="CE68" t="str">
            <v>2000/01</v>
          </cell>
          <cell r="CF68" t="str">
            <v>FY2000</v>
          </cell>
          <cell r="CG68" t="str">
            <v>2000/01</v>
          </cell>
        </row>
        <row r="69">
          <cell r="B69" t="str">
            <v>Budget expenditure (authorities' methodology)</v>
          </cell>
          <cell r="F69" t="str">
            <v>Apr-Mar</v>
          </cell>
          <cell r="H69" t="str">
            <v>Apr-Jun</v>
          </cell>
          <cell r="I69" t="str">
            <v>Jul-Sep</v>
          </cell>
          <cell r="J69" t="str">
            <v>Oct-Dec</v>
          </cell>
          <cell r="K69" t="str">
            <v>Jan-Mar</v>
          </cell>
          <cell r="L69" t="str">
            <v>Apr-Mar</v>
          </cell>
          <cell r="O69" t="str">
            <v>Apr-Jun</v>
          </cell>
          <cell r="P69" t="str">
            <v>Jul-Sep</v>
          </cell>
          <cell r="Q69" t="str">
            <v>Apr-Sep</v>
          </cell>
          <cell r="R69" t="str">
            <v>Oct-Dec</v>
          </cell>
          <cell r="S69" t="str">
            <v>Jan-Mar</v>
          </cell>
          <cell r="T69" t="str">
            <v>Apr-Mar</v>
          </cell>
          <cell r="V69" t="str">
            <v>Apr-Jun</v>
          </cell>
          <cell r="W69" t="str">
            <v>Jul-Sep</v>
          </cell>
          <cell r="X69" t="str">
            <v>Apr-Sep</v>
          </cell>
          <cell r="Y69" t="str">
            <v>Oct-Dec</v>
          </cell>
          <cell r="AC69" t="str">
            <v>Apr-Mar</v>
          </cell>
          <cell r="AD69" t="str">
            <v>Apr-Mar</v>
          </cell>
          <cell r="AF69" t="str">
            <v>Apr</v>
          </cell>
          <cell r="AG69" t="str">
            <v>May</v>
          </cell>
          <cell r="AH69" t="str">
            <v>Jun</v>
          </cell>
          <cell r="AI69" t="str">
            <v>I-Q</v>
          </cell>
          <cell r="AJ69" t="str">
            <v>Jul</v>
          </cell>
          <cell r="AK69" t="str">
            <v>Aug</v>
          </cell>
          <cell r="AL69" t="str">
            <v>Sep</v>
          </cell>
          <cell r="AM69" t="str">
            <v>II-Q</v>
          </cell>
          <cell r="AO69" t="str">
            <v>III-Q</v>
          </cell>
          <cell r="AP69" t="str">
            <v>IV-Q</v>
          </cell>
          <cell r="AQ69" t="str">
            <v>Apr-Mar</v>
          </cell>
          <cell r="BY69" t="str">
            <v>Program</v>
          </cell>
          <cell r="BZ69" t="str">
            <v>EBS/99/41</v>
          </cell>
          <cell r="CA69" t="str">
            <v>Total</v>
          </cell>
          <cell r="CB69" t="str">
            <v>Baseline</v>
          </cell>
          <cell r="CC69" t="str">
            <v>Baseline</v>
          </cell>
          <cell r="CD69" t="str">
            <v>Baseline</v>
          </cell>
          <cell r="CE69" t="str">
            <v>Baseline</v>
          </cell>
          <cell r="CF69" t="str">
            <v>Baseline</v>
          </cell>
          <cell r="CG69" t="str">
            <v>Total</v>
          </cell>
        </row>
        <row r="70">
          <cell r="B70" t="str">
            <v>( In billions of rupiahs )</v>
          </cell>
          <cell r="F70" t="str">
            <v>Act</v>
          </cell>
          <cell r="H70" t="str">
            <v>Act</v>
          </cell>
          <cell r="I70" t="str">
            <v>Act</v>
          </cell>
          <cell r="J70" t="str">
            <v>Act</v>
          </cell>
          <cell r="K70" t="str">
            <v>Act</v>
          </cell>
          <cell r="L70" t="str">
            <v>Act</v>
          </cell>
          <cell r="N70" t="str">
            <v>Budget</v>
          </cell>
          <cell r="O70" t="str">
            <v>Act</v>
          </cell>
          <cell r="P70" t="str">
            <v>Act</v>
          </cell>
          <cell r="Q70" t="str">
            <v>Act</v>
          </cell>
          <cell r="R70" t="str">
            <v>Prg</v>
          </cell>
          <cell r="S70" t="str">
            <v>Prg</v>
          </cell>
          <cell r="T70" t="str">
            <v>Prg</v>
          </cell>
          <cell r="V70" t="str">
            <v>Act</v>
          </cell>
          <cell r="W70" t="str">
            <v>Act</v>
          </cell>
          <cell r="X70" t="str">
            <v>Act</v>
          </cell>
          <cell r="Y70" t="str">
            <v>Act</v>
          </cell>
          <cell r="AC70" t="str">
            <v>Prj</v>
          </cell>
          <cell r="AD70" t="str">
            <v>Mar-Est</v>
          </cell>
          <cell r="AF70" t="str">
            <v>Jun Prg</v>
          </cell>
          <cell r="AG70" t="str">
            <v>Jun Prg</v>
          </cell>
          <cell r="AH70" t="str">
            <v>Jun Prg</v>
          </cell>
          <cell r="AI70" t="str">
            <v>Jun Prg</v>
          </cell>
          <cell r="AJ70" t="str">
            <v>Jun Prg</v>
          </cell>
          <cell r="AK70" t="str">
            <v>Jun Prg</v>
          </cell>
          <cell r="AL70" t="str">
            <v>Jun Prg</v>
          </cell>
          <cell r="AM70" t="str">
            <v>Jun Prg</v>
          </cell>
          <cell r="AO70" t="str">
            <v>Jun Prg</v>
          </cell>
          <cell r="AP70" t="str">
            <v>Jun Prg</v>
          </cell>
          <cell r="AQ70" t="str">
            <v>Jun Prg</v>
          </cell>
          <cell r="BY70" t="str">
            <v>Apr-Mar</v>
          </cell>
          <cell r="BZ70" t="str">
            <v>Apr-Mar</v>
          </cell>
          <cell r="CA70" t="str">
            <v>Apr-Mar</v>
          </cell>
          <cell r="CB70" t="str">
            <v>I-Q</v>
          </cell>
          <cell r="CC70" t="str">
            <v>II-Q</v>
          </cell>
          <cell r="CD70" t="str">
            <v>III-Q</v>
          </cell>
          <cell r="CE70" t="str">
            <v>IV-Q</v>
          </cell>
          <cell r="CF70" t="str">
            <v>9 Months</v>
          </cell>
          <cell r="CG70" t="str">
            <v>Apr-Mar</v>
          </cell>
        </row>
        <row r="71">
          <cell r="B71" t="str">
            <v>TB6</v>
          </cell>
          <cell r="BY71" t="str">
            <v>Prj</v>
          </cell>
          <cell r="BZ71" t="str">
            <v>Prj</v>
          </cell>
          <cell r="CA71" t="str">
            <v>BaseLine</v>
          </cell>
          <cell r="CB71" t="str">
            <v>Prj</v>
          </cell>
          <cell r="CC71" t="str">
            <v>Prj</v>
          </cell>
          <cell r="CD71" t="str">
            <v>Prj</v>
          </cell>
          <cell r="CE71" t="str">
            <v>Prj</v>
          </cell>
          <cell r="CF71" t="str">
            <v>Prj</v>
          </cell>
          <cell r="CG71" t="str">
            <v>BaseLine</v>
          </cell>
        </row>
        <row r="73">
          <cell r="B73" t="str">
            <v>Total Expenditure</v>
          </cell>
          <cell r="N73">
            <v>101086.70000000001</v>
          </cell>
          <cell r="Q73">
            <v>40073.737999999998</v>
          </cell>
          <cell r="Z73">
            <v>11633.107</v>
          </cell>
          <cell r="AA73">
            <v>12006.451999999997</v>
          </cell>
          <cell r="AC73">
            <v>131544.5</v>
          </cell>
          <cell r="AD73">
            <v>123145.3</v>
          </cell>
          <cell r="AF73">
            <v>6841.7999999999993</v>
          </cell>
          <cell r="AG73">
            <v>8238</v>
          </cell>
          <cell r="BY73">
            <v>254047.96799999991</v>
          </cell>
          <cell r="BZ73">
            <v>0</v>
          </cell>
          <cell r="CA73">
            <v>0</v>
          </cell>
          <cell r="CB73">
            <v>66922.250465838501</v>
          </cell>
          <cell r="CC73">
            <v>67133.040204968929</v>
          </cell>
          <cell r="CD73">
            <v>71853.709329192527</v>
          </cell>
          <cell r="CE73">
            <v>71988.49906832297</v>
          </cell>
          <cell r="CF73">
            <v>205908.99999999997</v>
          </cell>
          <cell r="CG73">
            <v>280938.07142857142</v>
          </cell>
        </row>
        <row r="75">
          <cell r="B75" t="str">
            <v>A.  Routine expenditure</v>
          </cell>
          <cell r="N75">
            <v>62158.8</v>
          </cell>
          <cell r="Q75">
            <v>26152.738000000001</v>
          </cell>
          <cell r="Z75">
            <v>7654.7140000000009</v>
          </cell>
          <cell r="AA75">
            <v>8815.8179999999993</v>
          </cell>
          <cell r="AC75">
            <v>84606.200000000012</v>
          </cell>
          <cell r="AD75">
            <v>86034.3</v>
          </cell>
          <cell r="AF75">
            <v>5399.4</v>
          </cell>
          <cell r="AG75">
            <v>6830.2000000000007</v>
          </cell>
          <cell r="BY75">
            <v>160482.05199999991</v>
          </cell>
          <cell r="CB75">
            <v>39155.768285714286</v>
          </cell>
          <cell r="CC75">
            <v>41578.741285714284</v>
          </cell>
          <cell r="CD75">
            <v>41909.144428571424</v>
          </cell>
          <cell r="CE75">
            <v>45874.117428571422</v>
          </cell>
          <cell r="CF75">
            <v>122643.65399999999</v>
          </cell>
          <cell r="CG75">
            <v>168517.77142857143</v>
          </cell>
        </row>
        <row r="76">
          <cell r="B76" t="str">
            <v xml:space="preserve">  I.   Personnel</v>
          </cell>
          <cell r="N76">
            <v>21192.000000000004</v>
          </cell>
          <cell r="Q76">
            <v>9621.1679999999997</v>
          </cell>
          <cell r="Z76">
            <v>1599.2289999999994</v>
          </cell>
          <cell r="AA76">
            <v>1276.3009999999995</v>
          </cell>
          <cell r="AC76">
            <v>19175</v>
          </cell>
          <cell r="AD76">
            <v>18051.800000000003</v>
          </cell>
          <cell r="AF76">
            <v>2656</v>
          </cell>
          <cell r="AG76">
            <v>2044.1000000000001</v>
          </cell>
          <cell r="BY76">
            <v>33502.1</v>
          </cell>
          <cell r="CB76">
            <v>9700</v>
          </cell>
          <cell r="CC76">
            <v>9700</v>
          </cell>
          <cell r="CD76">
            <v>9700</v>
          </cell>
          <cell r="CE76">
            <v>9700</v>
          </cell>
          <cell r="CF76">
            <v>29100</v>
          </cell>
          <cell r="CG76">
            <v>38800</v>
          </cell>
        </row>
        <row r="77">
          <cell r="B77" t="str">
            <v xml:space="preserve">         Wages and salaries</v>
          </cell>
          <cell r="N77">
            <v>17048.400000000001</v>
          </cell>
          <cell r="Z77">
            <v>1335.9570000000003</v>
          </cell>
          <cell r="AA77">
            <v>1016.1920000000009</v>
          </cell>
          <cell r="AC77">
            <v>15236.4</v>
          </cell>
          <cell r="AD77">
            <v>14941.2</v>
          </cell>
          <cell r="AF77">
            <v>2196.8000000000002</v>
          </cell>
          <cell r="AG77">
            <v>1857.4</v>
          </cell>
        </row>
        <row r="78">
          <cell r="B78" t="str">
            <v xml:space="preserve">         Rice allowances</v>
          </cell>
          <cell r="N78">
            <v>1309.5</v>
          </cell>
          <cell r="Z78">
            <v>48.978999999999928</v>
          </cell>
          <cell r="AA78">
            <v>48.88900000000001</v>
          </cell>
          <cell r="AC78">
            <v>916</v>
          </cell>
          <cell r="AD78">
            <v>870.8</v>
          </cell>
          <cell r="AF78">
            <v>48.4</v>
          </cell>
          <cell r="AG78">
            <v>49.8</v>
          </cell>
        </row>
        <row r="79">
          <cell r="B79" t="str">
            <v xml:space="preserve">         Food allowances</v>
          </cell>
          <cell r="N79">
            <v>1233.7</v>
          </cell>
          <cell r="Z79">
            <v>103.02499999999986</v>
          </cell>
          <cell r="AA79">
            <v>132.27600000000007</v>
          </cell>
          <cell r="AC79">
            <v>1199.2</v>
          </cell>
          <cell r="AD79">
            <v>1250.2</v>
          </cell>
          <cell r="AF79">
            <v>169.1</v>
          </cell>
          <cell r="AG79">
            <v>97.7</v>
          </cell>
        </row>
        <row r="80">
          <cell r="B80" t="str">
            <v xml:space="preserve">         Other</v>
          </cell>
          <cell r="N80">
            <v>1009.9</v>
          </cell>
          <cell r="Z80">
            <v>103.34999999999945</v>
          </cell>
          <cell r="AA80">
            <v>75.780999999998357</v>
          </cell>
          <cell r="AC80">
            <v>792.4</v>
          </cell>
          <cell r="AD80">
            <v>680.7</v>
          </cell>
          <cell r="AF80">
            <v>55.2</v>
          </cell>
          <cell r="AG80">
            <v>33.9</v>
          </cell>
        </row>
        <row r="81">
          <cell r="B81" t="str">
            <v xml:space="preserve">         External</v>
          </cell>
          <cell r="N81">
            <v>590.5</v>
          </cell>
          <cell r="Z81">
            <v>7.9180000000000064</v>
          </cell>
          <cell r="AA81">
            <v>3.1630000000000109</v>
          </cell>
          <cell r="AC81">
            <v>1031</v>
          </cell>
          <cell r="AD81">
            <v>308.89999999999998</v>
          </cell>
          <cell r="AF81">
            <v>186.5</v>
          </cell>
          <cell r="AG81">
            <v>5.3</v>
          </cell>
        </row>
        <row r="82">
          <cell r="B82" t="str">
            <v xml:space="preserve">  II.  Material expenditure</v>
          </cell>
          <cell r="N82">
            <v>8895.2000000000007</v>
          </cell>
          <cell r="Q82">
            <v>2223.8000000000002</v>
          </cell>
          <cell r="Z82">
            <v>855.75300000000016</v>
          </cell>
          <cell r="AA82">
            <v>586.35199999999986</v>
          </cell>
          <cell r="AC82">
            <v>9031.9</v>
          </cell>
          <cell r="AD82">
            <v>6736.3</v>
          </cell>
          <cell r="AF82">
            <v>313.5</v>
          </cell>
          <cell r="AG82">
            <v>352.5</v>
          </cell>
          <cell r="BY82">
            <v>10712</v>
          </cell>
          <cell r="CB82">
            <v>2816.8789999999999</v>
          </cell>
          <cell r="CC82">
            <v>2939.3519999999999</v>
          </cell>
          <cell r="CD82">
            <v>3184.2979999999998</v>
          </cell>
          <cell r="CE82">
            <v>3306.7710000000002</v>
          </cell>
          <cell r="CF82">
            <v>8940.5290000000005</v>
          </cell>
          <cell r="CG82">
            <v>12247.3</v>
          </cell>
        </row>
        <row r="83">
          <cell r="B83" t="str">
            <v xml:space="preserve">         Domestic</v>
          </cell>
          <cell r="N83">
            <v>8478</v>
          </cell>
          <cell r="Z83">
            <v>851.44100000000014</v>
          </cell>
          <cell r="AA83">
            <v>583.04699999999991</v>
          </cell>
          <cell r="AC83">
            <v>8274.5</v>
          </cell>
          <cell r="AD83">
            <v>6689.1</v>
          </cell>
          <cell r="AF83">
            <v>309.5</v>
          </cell>
          <cell r="AG83">
            <v>348.6</v>
          </cell>
          <cell r="BY83">
            <v>9737.7999999999993</v>
          </cell>
          <cell r="CB83">
            <v>2576</v>
          </cell>
          <cell r="CC83">
            <v>2688</v>
          </cell>
          <cell r="CD83">
            <v>2912</v>
          </cell>
          <cell r="CE83">
            <v>3024</v>
          </cell>
          <cell r="CF83">
            <v>8176</v>
          </cell>
          <cell r="CG83">
            <v>11200</v>
          </cell>
        </row>
        <row r="84">
          <cell r="B84" t="str">
            <v xml:space="preserve">         Foreign</v>
          </cell>
          <cell r="N84">
            <v>417.2</v>
          </cell>
          <cell r="Z84">
            <v>4.3120000000000047</v>
          </cell>
          <cell r="AA84">
            <v>3.3049999999999997</v>
          </cell>
          <cell r="AC84">
            <v>757.4</v>
          </cell>
          <cell r="AD84">
            <v>47.2</v>
          </cell>
          <cell r="AF84">
            <v>4</v>
          </cell>
          <cell r="AG84">
            <v>3.9000000000000004</v>
          </cell>
          <cell r="BY84">
            <v>974.2</v>
          </cell>
          <cell r="CB84">
            <v>240.87899999999999</v>
          </cell>
          <cell r="CC84">
            <v>251.35199999999998</v>
          </cell>
          <cell r="CD84">
            <v>272.298</v>
          </cell>
          <cell r="CE84">
            <v>282.77100000000002</v>
          </cell>
          <cell r="CF84">
            <v>764.529</v>
          </cell>
          <cell r="CG84">
            <v>1047.3</v>
          </cell>
        </row>
        <row r="85">
          <cell r="B85" t="str">
            <v xml:space="preserve">  III. Subsidies to regions</v>
          </cell>
          <cell r="N85">
            <v>11535.8</v>
          </cell>
          <cell r="Q85">
            <v>4770</v>
          </cell>
          <cell r="Z85">
            <v>600.06200000000013</v>
          </cell>
          <cell r="AA85">
            <v>538.28799999999967</v>
          </cell>
          <cell r="AC85">
            <v>9872.2000000000007</v>
          </cell>
          <cell r="AD85">
            <v>8371.1</v>
          </cell>
          <cell r="AF85">
            <v>455.5</v>
          </cell>
          <cell r="AG85">
            <v>534.70000000000005</v>
          </cell>
          <cell r="BY85">
            <v>18814.3</v>
          </cell>
          <cell r="CB85">
            <v>5683.583333333333</v>
          </cell>
          <cell r="CC85">
            <v>5683.583333333333</v>
          </cell>
          <cell r="CD85">
            <v>5683.583333333333</v>
          </cell>
          <cell r="CE85">
            <v>5683.583333333333</v>
          </cell>
          <cell r="CF85">
            <v>17050.75</v>
          </cell>
          <cell r="CG85">
            <v>22734.333333333332</v>
          </cell>
        </row>
        <row r="86">
          <cell r="B86" t="str">
            <v xml:space="preserve">          Personnel</v>
          </cell>
          <cell r="N86">
            <v>10967.8</v>
          </cell>
          <cell r="Z86">
            <v>515.63500000000022</v>
          </cell>
          <cell r="AA86">
            <v>503.67699999999968</v>
          </cell>
          <cell r="AC86">
            <v>9346.6</v>
          </cell>
          <cell r="AD86">
            <v>7851.6</v>
          </cell>
          <cell r="AF86">
            <v>405.7</v>
          </cell>
          <cell r="AG86">
            <v>476.2</v>
          </cell>
          <cell r="BY86">
            <v>18037.5</v>
          </cell>
          <cell r="CB86">
            <v>5433.333333333333</v>
          </cell>
          <cell r="CC86">
            <v>5433.333333333333</v>
          </cell>
          <cell r="CD86">
            <v>5433.333333333333</v>
          </cell>
          <cell r="CE86">
            <v>5433.333333333333</v>
          </cell>
          <cell r="CF86">
            <v>16300</v>
          </cell>
          <cell r="CG86">
            <v>21733.333333333332</v>
          </cell>
        </row>
        <row r="87">
          <cell r="B87" t="str">
            <v xml:space="preserve">          Non-personnel</v>
          </cell>
          <cell r="N87">
            <v>568</v>
          </cell>
          <cell r="Z87">
            <v>84.426999999999964</v>
          </cell>
          <cell r="AA87">
            <v>34.61099999999999</v>
          </cell>
          <cell r="AC87">
            <v>525.6</v>
          </cell>
          <cell r="AD87">
            <v>519.5</v>
          </cell>
          <cell r="AF87">
            <v>49.8</v>
          </cell>
          <cell r="AG87">
            <v>58.5</v>
          </cell>
          <cell r="BY87">
            <v>776.8</v>
          </cell>
          <cell r="CB87">
            <v>250.25</v>
          </cell>
          <cell r="CC87">
            <v>250.25</v>
          </cell>
          <cell r="CD87">
            <v>250.25</v>
          </cell>
          <cell r="CE87">
            <v>250.25</v>
          </cell>
          <cell r="CF87">
            <v>750.75</v>
          </cell>
          <cell r="CG87">
            <v>1001</v>
          </cell>
        </row>
        <row r="88">
          <cell r="B88" t="str">
            <v xml:space="preserve">  IV.  Debt service</v>
          </cell>
          <cell r="N88">
            <v>19570.900000000001</v>
          </cell>
          <cell r="Q88">
            <v>8487.77</v>
          </cell>
          <cell r="Z88">
            <v>4541.264000000001</v>
          </cell>
          <cell r="AA88">
            <v>5928.9380000000001</v>
          </cell>
          <cell r="AC88">
            <v>29697.100000000002</v>
          </cell>
          <cell r="AD88">
            <v>31112.3</v>
          </cell>
          <cell r="AF88">
            <v>1861.5</v>
          </cell>
          <cell r="AG88">
            <v>3715.8</v>
          </cell>
          <cell r="BY88">
            <v>54933.635000000002</v>
          </cell>
          <cell r="CB88">
            <v>12686.575000000001</v>
          </cell>
          <cell r="CC88">
            <v>14219.575000000001</v>
          </cell>
          <cell r="CD88">
            <v>13211.575000000001</v>
          </cell>
          <cell r="CE88">
            <v>14751.575000000001</v>
          </cell>
          <cell r="CF88">
            <v>40117.724999999999</v>
          </cell>
          <cell r="CG88">
            <v>54869.3</v>
          </cell>
        </row>
        <row r="89">
          <cell r="B89" t="str">
            <v xml:space="preserve">           External</v>
          </cell>
          <cell r="N89">
            <v>19236.7</v>
          </cell>
          <cell r="Q89">
            <v>8487.77</v>
          </cell>
          <cell r="Z89">
            <v>3727.9140000000007</v>
          </cell>
          <cell r="AA89">
            <v>5115.5879999999997</v>
          </cell>
          <cell r="AC89">
            <v>28057.4</v>
          </cell>
          <cell r="AD89">
            <v>29484.6</v>
          </cell>
          <cell r="AF89">
            <v>1861.5</v>
          </cell>
          <cell r="AG89">
            <v>3715.8</v>
          </cell>
          <cell r="BY89">
            <v>54552.635000000002</v>
          </cell>
          <cell r="CB89">
            <v>12572</v>
          </cell>
          <cell r="CC89">
            <v>14105</v>
          </cell>
          <cell r="CD89">
            <v>13097</v>
          </cell>
          <cell r="CE89">
            <v>14637</v>
          </cell>
          <cell r="CF89">
            <v>39774</v>
          </cell>
          <cell r="CG89">
            <v>54411</v>
          </cell>
        </row>
        <row r="90">
          <cell r="B90" t="str">
            <v xml:space="preserve">             Interest</v>
          </cell>
          <cell r="N90">
            <v>7541</v>
          </cell>
          <cell r="Q90">
            <v>3116</v>
          </cell>
          <cell r="Z90">
            <v>1628.5</v>
          </cell>
          <cell r="AA90">
            <v>762.42600000000039</v>
          </cell>
          <cell r="AC90">
            <v>10254.200000000001</v>
          </cell>
          <cell r="AD90">
            <v>10817.6</v>
          </cell>
          <cell r="AF90">
            <v>1508.8</v>
          </cell>
          <cell r="AG90">
            <v>1513.2</v>
          </cell>
          <cell r="BY90">
            <v>21785.510000000002</v>
          </cell>
          <cell r="CB90">
            <v>5712</v>
          </cell>
          <cell r="CC90">
            <v>5145</v>
          </cell>
          <cell r="CD90">
            <v>5719</v>
          </cell>
          <cell r="CE90">
            <v>5397</v>
          </cell>
          <cell r="CF90">
            <v>16576</v>
          </cell>
          <cell r="CG90">
            <v>21973</v>
          </cell>
        </row>
        <row r="91">
          <cell r="B91" t="str">
            <v xml:space="preserve">             Principal</v>
          </cell>
          <cell r="N91">
            <v>11695.7</v>
          </cell>
          <cell r="Q91">
            <v>5371.77</v>
          </cell>
          <cell r="Z91">
            <v>2099.4140000000007</v>
          </cell>
          <cell r="AA91">
            <v>4353.1619999999994</v>
          </cell>
          <cell r="AC91">
            <v>17803.2</v>
          </cell>
          <cell r="AD91">
            <v>18667</v>
          </cell>
          <cell r="AF91">
            <v>352.70000000000005</v>
          </cell>
          <cell r="AG91">
            <v>2202.6000000000004</v>
          </cell>
          <cell r="BY91">
            <v>32767.125</v>
          </cell>
          <cell r="CB91">
            <v>6860</v>
          </cell>
          <cell r="CC91">
            <v>8960</v>
          </cell>
          <cell r="CD91">
            <v>7378</v>
          </cell>
          <cell r="CE91">
            <v>9240</v>
          </cell>
          <cell r="CF91">
            <v>23198</v>
          </cell>
          <cell r="CG91">
            <v>32438.000000000004</v>
          </cell>
        </row>
        <row r="92">
          <cell r="B92" t="str">
            <v xml:space="preserve">           Internal</v>
          </cell>
          <cell r="N92">
            <v>334.2</v>
          </cell>
          <cell r="Q92">
            <v>0</v>
          </cell>
          <cell r="Z92">
            <v>813.35</v>
          </cell>
          <cell r="AA92">
            <v>813.34999999999991</v>
          </cell>
          <cell r="AC92">
            <v>1639.7</v>
          </cell>
          <cell r="AD92">
            <v>1627.7</v>
          </cell>
        </row>
        <row r="93">
          <cell r="B93" t="str">
            <v xml:space="preserve">           Domestic debt</v>
          </cell>
          <cell r="N93">
            <v>334.2</v>
          </cell>
          <cell r="Q93">
            <v>0</v>
          </cell>
          <cell r="Z93">
            <v>813.35</v>
          </cell>
          <cell r="AA93">
            <v>813.34999999999991</v>
          </cell>
          <cell r="AC93">
            <v>1639.7</v>
          </cell>
          <cell r="AD93">
            <v>1627.7</v>
          </cell>
          <cell r="BY93">
            <v>381</v>
          </cell>
          <cell r="CB93">
            <v>114.575</v>
          </cell>
          <cell r="CC93">
            <v>114.575</v>
          </cell>
          <cell r="CD93">
            <v>114.575</v>
          </cell>
          <cell r="CE93">
            <v>114.575</v>
          </cell>
          <cell r="CF93">
            <v>343.72500000000002</v>
          </cell>
          <cell r="CG93">
            <v>458.3</v>
          </cell>
        </row>
        <row r="94">
          <cell r="B94" t="str">
            <v xml:space="preserve">             Bank Indonesia (bank restructuring)</v>
          </cell>
          <cell r="Q94">
            <v>0</v>
          </cell>
        </row>
        <row r="95">
          <cell r="B95" t="str">
            <v xml:space="preserve">  V.   Other routine expenditure</v>
          </cell>
          <cell r="N95">
            <v>964.9</v>
          </cell>
          <cell r="Q95">
            <v>1050</v>
          </cell>
          <cell r="Z95">
            <v>58.406000000000063</v>
          </cell>
          <cell r="AA95">
            <v>485.93900000000008</v>
          </cell>
          <cell r="AC95">
            <v>16830</v>
          </cell>
          <cell r="AD95">
            <v>21762.799999999999</v>
          </cell>
          <cell r="AF95">
            <v>112.9</v>
          </cell>
          <cell r="AG95">
            <v>183.1</v>
          </cell>
          <cell r="BY95">
            <v>42520.016999999905</v>
          </cell>
          <cell r="CB95">
            <v>8268.7309523809508</v>
          </cell>
          <cell r="CC95">
            <v>9036.2309523809508</v>
          </cell>
          <cell r="CD95">
            <v>10129.688095238093</v>
          </cell>
          <cell r="CE95">
            <v>12432.188095238093</v>
          </cell>
          <cell r="CF95">
            <v>27434.649999999994</v>
          </cell>
          <cell r="CG95">
            <v>39866.83809523809</v>
          </cell>
        </row>
        <row r="96">
          <cell r="B96" t="str">
            <v xml:space="preserve">           Petroleum subsidy</v>
          </cell>
          <cell r="N96">
            <v>0</v>
          </cell>
          <cell r="Q96">
            <v>700</v>
          </cell>
          <cell r="Z96">
            <v>0</v>
          </cell>
          <cell r="AA96">
            <v>0</v>
          </cell>
          <cell r="AC96">
            <v>15866.1</v>
          </cell>
          <cell r="AD96">
            <v>9814.2999999999993</v>
          </cell>
          <cell r="BY96">
            <v>27747.599999999999</v>
          </cell>
          <cell r="CB96">
            <v>5845.8333333333303</v>
          </cell>
          <cell r="CC96">
            <v>6099.9999999999964</v>
          </cell>
          <cell r="CD96">
            <v>6354.1666666666633</v>
          </cell>
          <cell r="CE96">
            <v>7116.6666666666633</v>
          </cell>
          <cell r="CF96">
            <v>18299.999999999989</v>
          </cell>
          <cell r="CG96">
            <v>25416.666666666653</v>
          </cell>
        </row>
        <row r="97">
          <cell r="B97" t="str">
            <v xml:space="preserve">           Other</v>
          </cell>
          <cell r="N97">
            <v>964.9</v>
          </cell>
          <cell r="Q97">
            <v>350</v>
          </cell>
          <cell r="Z97">
            <v>58.406000000000063</v>
          </cell>
          <cell r="AA97">
            <v>485.93900000000008</v>
          </cell>
          <cell r="AC97">
            <v>963.9</v>
          </cell>
          <cell r="AD97">
            <v>11948.5</v>
          </cell>
          <cell r="AF97">
            <v>112.9</v>
          </cell>
          <cell r="AG97">
            <v>183.1</v>
          </cell>
          <cell r="BY97">
            <v>14772.41699999991</v>
          </cell>
          <cell r="CB97">
            <v>2422.8976190476205</v>
          </cell>
          <cell r="CC97">
            <v>2936.2309523809545</v>
          </cell>
          <cell r="CD97">
            <v>3775.5214285714301</v>
          </cell>
          <cell r="CE97">
            <v>5315.5214285714301</v>
          </cell>
          <cell r="CF97">
            <v>9134.6500000000051</v>
          </cell>
          <cell r="CG97">
            <v>14450.171428571435</v>
          </cell>
        </row>
        <row r="98">
          <cell r="B98" t="str">
            <v xml:space="preserve">              Non-petroleum subsidies</v>
          </cell>
          <cell r="N98">
            <v>0</v>
          </cell>
          <cell r="Q98">
            <v>0</v>
          </cell>
          <cell r="AD98">
            <v>10500</v>
          </cell>
          <cell r="BY98">
            <v>11580.356999999998</v>
          </cell>
          <cell r="CB98">
            <v>1770.9833333333352</v>
          </cell>
          <cell r="CC98">
            <v>2284.3166666666689</v>
          </cell>
          <cell r="CD98">
            <v>2797.6500000000019</v>
          </cell>
          <cell r="CE98">
            <v>4337.6500000000015</v>
          </cell>
          <cell r="CF98">
            <v>6852.9500000000062</v>
          </cell>
          <cell r="CG98">
            <v>11190.600000000008</v>
          </cell>
        </row>
        <row r="99">
          <cell r="B99" t="str">
            <v xml:space="preserve">                Electricity subsidy</v>
          </cell>
          <cell r="BY99">
            <v>4535</v>
          </cell>
          <cell r="CB99">
            <v>982</v>
          </cell>
          <cell r="CC99">
            <v>1309.3333333333335</v>
          </cell>
          <cell r="CD99">
            <v>1636.6666666666667</v>
          </cell>
          <cell r="CE99">
            <v>2618.6666666666661</v>
          </cell>
          <cell r="CF99">
            <v>3928</v>
          </cell>
          <cell r="CG99">
            <v>6546.666666666667</v>
          </cell>
        </row>
        <row r="100">
          <cell r="B100" t="str">
            <v xml:space="preserve">                Rice subsidy for BULOG</v>
          </cell>
          <cell r="BY100">
            <v>5963.2569999999996</v>
          </cell>
          <cell r="CB100">
            <v>558</v>
          </cell>
          <cell r="CC100">
            <v>744</v>
          </cell>
          <cell r="CD100">
            <v>930</v>
          </cell>
          <cell r="CE100">
            <v>1487.9999999999998</v>
          </cell>
          <cell r="CF100">
            <v>2232</v>
          </cell>
          <cell r="CG100">
            <v>3720</v>
          </cell>
        </row>
        <row r="101">
          <cell r="B101" t="str">
            <v xml:space="preserve">                Interest subsidies to BULOG</v>
          </cell>
          <cell r="BY101">
            <v>582.70000000000005</v>
          </cell>
          <cell r="CB101">
            <v>138.94999999999999</v>
          </cell>
          <cell r="CC101">
            <v>138.94999999999999</v>
          </cell>
          <cell r="CD101">
            <v>138.94999999999999</v>
          </cell>
          <cell r="CE101">
            <v>138.94999999999999</v>
          </cell>
          <cell r="CF101">
            <v>416.84999999999997</v>
          </cell>
          <cell r="CG101">
            <v>555.79999999999995</v>
          </cell>
        </row>
        <row r="102">
          <cell r="B102" t="str">
            <v xml:space="preserve">                Other subsidies</v>
          </cell>
          <cell r="AD102">
            <v>10500</v>
          </cell>
          <cell r="BY102">
            <v>499.4</v>
          </cell>
          <cell r="CB102">
            <v>92.033333333335136</v>
          </cell>
          <cell r="CC102">
            <v>92.033333333335136</v>
          </cell>
          <cell r="CD102">
            <v>92.033333333335136</v>
          </cell>
          <cell r="CE102">
            <v>92.033333333335136</v>
          </cell>
          <cell r="CF102">
            <v>276.10000000000542</v>
          </cell>
          <cell r="CG102">
            <v>368.13333333334054</v>
          </cell>
        </row>
        <row r="103">
          <cell r="B103" t="str">
            <v xml:space="preserve">              Other and non-classified</v>
          </cell>
          <cell r="N103">
            <v>964.9</v>
          </cell>
          <cell r="Q103">
            <v>350</v>
          </cell>
          <cell r="Z103">
            <v>58.406000000000063</v>
          </cell>
          <cell r="AA103">
            <v>485.93900000000008</v>
          </cell>
          <cell r="AC103">
            <v>963.9</v>
          </cell>
          <cell r="AD103">
            <v>1448.5</v>
          </cell>
          <cell r="AF103">
            <v>112.9</v>
          </cell>
          <cell r="AG103">
            <v>183.1</v>
          </cell>
          <cell r="BY103">
            <v>3192.0599999999126</v>
          </cell>
          <cell r="CB103">
            <v>651.9142857142856</v>
          </cell>
          <cell r="CC103">
            <v>651.9142857142856</v>
          </cell>
          <cell r="CD103">
            <v>977.87142857142817</v>
          </cell>
          <cell r="CE103">
            <v>977.87142857142862</v>
          </cell>
          <cell r="CF103">
            <v>2281.6999999999994</v>
          </cell>
          <cell r="CG103">
            <v>3259.5714285714275</v>
          </cell>
        </row>
        <row r="105">
          <cell r="B105" t="str">
            <v>B.  Development expenditure</v>
          </cell>
          <cell r="N105">
            <v>38927.9</v>
          </cell>
          <cell r="Q105">
            <v>13921</v>
          </cell>
          <cell r="Z105">
            <v>3978.393</v>
          </cell>
          <cell r="AA105">
            <v>3190.6339999999982</v>
          </cell>
          <cell r="AC105">
            <v>46938.3</v>
          </cell>
          <cell r="AD105">
            <v>37111</v>
          </cell>
          <cell r="AF105">
            <v>1442.4</v>
          </cell>
          <cell r="AG105">
            <v>1407.8</v>
          </cell>
          <cell r="BY105">
            <v>79765.915999999997</v>
          </cell>
          <cell r="CB105">
            <v>27766.482180124214</v>
          </cell>
          <cell r="CC105">
            <v>25554.298919254648</v>
          </cell>
          <cell r="CD105">
            <v>29944.56490062111</v>
          </cell>
          <cell r="CE105">
            <v>26114.38163975154</v>
          </cell>
          <cell r="CF105">
            <v>83265.345999999976</v>
          </cell>
          <cell r="CG105">
            <v>112420.3</v>
          </cell>
        </row>
        <row r="106">
          <cell r="B106" t="str">
            <v xml:space="preserve">  I.   Rupiah financing</v>
          </cell>
          <cell r="N106">
            <v>25901.9</v>
          </cell>
          <cell r="Q106">
            <v>8053</v>
          </cell>
          <cell r="Z106">
            <v>2542.128999999999</v>
          </cell>
          <cell r="AA106">
            <v>1791.0210000000006</v>
          </cell>
          <cell r="AC106">
            <v>23121.3</v>
          </cell>
          <cell r="AD106">
            <v>23550.9</v>
          </cell>
          <cell r="AF106">
            <v>260</v>
          </cell>
          <cell r="AG106">
            <v>496.5</v>
          </cell>
          <cell r="BY106">
            <v>61105.316000000006</v>
          </cell>
          <cell r="CB106">
            <v>22376.482180124214</v>
          </cell>
          <cell r="CC106">
            <v>20234.298919254648</v>
          </cell>
          <cell r="CD106">
            <v>24624.56490062111</v>
          </cell>
          <cell r="CE106">
            <v>21144.38163975154</v>
          </cell>
          <cell r="CF106">
            <v>67235.345999999976</v>
          </cell>
          <cell r="CG106">
            <v>91420.3</v>
          </cell>
        </row>
        <row r="107">
          <cell r="B107" t="str">
            <v xml:space="preserve">         Military</v>
          </cell>
          <cell r="N107">
            <v>1086.2</v>
          </cell>
          <cell r="Q107">
            <v>250</v>
          </cell>
          <cell r="R107">
            <v>0</v>
          </cell>
          <cell r="S107">
            <v>0</v>
          </cell>
          <cell r="T107">
            <v>0</v>
          </cell>
          <cell r="V107">
            <v>0</v>
          </cell>
          <cell r="W107">
            <v>0</v>
          </cell>
          <cell r="X107">
            <v>0</v>
          </cell>
          <cell r="Y107">
            <v>0</v>
          </cell>
          <cell r="Z107">
            <v>227.74299999999999</v>
          </cell>
          <cell r="AA107">
            <v>246.06900000000007</v>
          </cell>
          <cell r="AC107">
            <v>1021.8</v>
          </cell>
          <cell r="AD107">
            <v>934.02599999999995</v>
          </cell>
          <cell r="BY107">
            <v>1203.5999999999999</v>
          </cell>
          <cell r="CB107">
            <v>205</v>
          </cell>
          <cell r="CC107">
            <v>205</v>
          </cell>
          <cell r="CD107">
            <v>307.5</v>
          </cell>
          <cell r="CE107">
            <v>307.50000000000011</v>
          </cell>
          <cell r="CF107">
            <v>717.5</v>
          </cell>
          <cell r="CG107">
            <v>1025</v>
          </cell>
        </row>
        <row r="108">
          <cell r="B108" t="str">
            <v xml:space="preserve">         Fertilizer subsidy</v>
          </cell>
          <cell r="N108">
            <v>174.48</v>
          </cell>
          <cell r="Q108">
            <v>0</v>
          </cell>
          <cell r="Z108">
            <v>0</v>
          </cell>
          <cell r="AA108">
            <v>0</v>
          </cell>
          <cell r="AC108">
            <v>547.29999999999995</v>
          </cell>
          <cell r="AD108">
            <v>547.29999999999995</v>
          </cell>
          <cell r="BY108">
            <v>0</v>
          </cell>
          <cell r="CB108">
            <v>0</v>
          </cell>
          <cell r="CC108">
            <v>0</v>
          </cell>
          <cell r="CD108">
            <v>0</v>
          </cell>
          <cell r="CE108">
            <v>0</v>
          </cell>
          <cell r="CF108">
            <v>0</v>
          </cell>
          <cell r="CG108">
            <v>0</v>
          </cell>
        </row>
        <row r="109">
          <cell r="B109" t="str">
            <v xml:space="preserve">         Credit programs</v>
          </cell>
          <cell r="BY109">
            <v>3210.9000000000015</v>
          </cell>
          <cell r="CB109">
            <v>504.5</v>
          </cell>
          <cell r="CC109">
            <v>504.5</v>
          </cell>
          <cell r="CD109">
            <v>504.5</v>
          </cell>
          <cell r="CE109">
            <v>504.5</v>
          </cell>
          <cell r="CF109">
            <v>1513.5</v>
          </cell>
          <cell r="CG109">
            <v>2018</v>
          </cell>
        </row>
        <row r="110">
          <cell r="B110" t="str">
            <v xml:space="preserve">         Others</v>
          </cell>
          <cell r="N110">
            <v>24641.22</v>
          </cell>
          <cell r="Q110">
            <v>7803</v>
          </cell>
          <cell r="Z110">
            <v>2314.3859999999991</v>
          </cell>
          <cell r="AA110">
            <v>1544.9520000000007</v>
          </cell>
          <cell r="AC110">
            <v>21552.2</v>
          </cell>
          <cell r="AD110">
            <v>22069.574000000001</v>
          </cell>
          <cell r="AF110">
            <v>260</v>
          </cell>
          <cell r="AG110">
            <v>496.5</v>
          </cell>
          <cell r="BY110">
            <v>56690.816000000006</v>
          </cell>
          <cell r="CB110">
            <v>21666.982180124214</v>
          </cell>
          <cell r="CC110">
            <v>19524.798919254648</v>
          </cell>
          <cell r="CD110">
            <v>23812.56490062111</v>
          </cell>
          <cell r="CE110">
            <v>20332.38163975154</v>
          </cell>
          <cell r="CF110">
            <v>65004.345999999976</v>
          </cell>
          <cell r="CG110">
            <v>88377.3</v>
          </cell>
        </row>
        <row r="111">
          <cell r="B111" t="str">
            <v xml:space="preserve">  II.  Project aid</v>
          </cell>
          <cell r="N111">
            <v>13026</v>
          </cell>
          <cell r="Q111">
            <v>5868</v>
          </cell>
          <cell r="Z111">
            <v>1436.264000000001</v>
          </cell>
          <cell r="AA111">
            <v>1399.6129999999976</v>
          </cell>
          <cell r="AC111">
            <v>23817.000000000004</v>
          </cell>
          <cell r="AD111">
            <v>13560.099999999999</v>
          </cell>
          <cell r="AF111">
            <v>1182.4000000000001</v>
          </cell>
          <cell r="AG111">
            <v>911.3</v>
          </cell>
          <cell r="BY111">
            <v>18660.599999999999</v>
          </cell>
          <cell r="CB111">
            <v>5390</v>
          </cell>
          <cell r="CC111">
            <v>5320</v>
          </cell>
          <cell r="CD111">
            <v>5320</v>
          </cell>
          <cell r="CE111">
            <v>4970</v>
          </cell>
          <cell r="CF111">
            <v>16030</v>
          </cell>
          <cell r="CG111">
            <v>21000</v>
          </cell>
        </row>
        <row r="112">
          <cell r="B112" t="str">
            <v xml:space="preserve">          Military</v>
          </cell>
          <cell r="N112">
            <v>641.39999999999986</v>
          </cell>
          <cell r="Q112">
            <v>250</v>
          </cell>
          <cell r="R112">
            <v>0</v>
          </cell>
          <cell r="S112">
            <v>0</v>
          </cell>
          <cell r="T112">
            <v>0</v>
          </cell>
          <cell r="V112">
            <v>0</v>
          </cell>
          <cell r="W112">
            <v>0</v>
          </cell>
          <cell r="X112">
            <v>0</v>
          </cell>
          <cell r="Y112">
            <v>0</v>
          </cell>
          <cell r="Z112">
            <v>0</v>
          </cell>
          <cell r="AA112">
            <v>0.39999999999997726</v>
          </cell>
          <cell r="AC112">
            <v>1048.5999999999999</v>
          </cell>
          <cell r="AD112">
            <v>900.4</v>
          </cell>
          <cell r="AF112">
            <v>0</v>
          </cell>
          <cell r="AG112">
            <v>0</v>
          </cell>
          <cell r="BY112">
            <v>760.9</v>
          </cell>
          <cell r="CB112">
            <v>334.08571428571435</v>
          </cell>
          <cell r="CC112">
            <v>334.08571428571435</v>
          </cell>
          <cell r="CD112">
            <v>501.12857142857143</v>
          </cell>
          <cell r="CE112">
            <v>501.12857142857166</v>
          </cell>
          <cell r="CF112">
            <v>1169.3000000000002</v>
          </cell>
          <cell r="CG112">
            <v>1670.4285714285716</v>
          </cell>
        </row>
        <row r="113">
          <cell r="B113" t="str">
            <v xml:space="preserve">          Other</v>
          </cell>
          <cell r="N113">
            <v>12384.6</v>
          </cell>
          <cell r="Q113">
            <v>5618</v>
          </cell>
          <cell r="R113">
            <v>0</v>
          </cell>
          <cell r="S113">
            <v>0</v>
          </cell>
          <cell r="T113">
            <v>0</v>
          </cell>
          <cell r="V113">
            <v>0</v>
          </cell>
          <cell r="W113">
            <v>0</v>
          </cell>
          <cell r="X113">
            <v>0</v>
          </cell>
          <cell r="Y113">
            <v>0</v>
          </cell>
          <cell r="Z113">
            <v>1436.264000000001</v>
          </cell>
          <cell r="AA113">
            <v>1399.2129999999975</v>
          </cell>
          <cell r="AC113">
            <v>22768.400000000005</v>
          </cell>
          <cell r="AD113">
            <v>12659.699999999999</v>
          </cell>
          <cell r="AF113">
            <v>1182.4000000000001</v>
          </cell>
          <cell r="AG113">
            <v>911.3</v>
          </cell>
          <cell r="BY113">
            <v>17899.699999999997</v>
          </cell>
          <cell r="CB113">
            <v>5055.9142857142861</v>
          </cell>
          <cell r="CC113">
            <v>4985.9142857142861</v>
          </cell>
          <cell r="CD113">
            <v>4818.8714285714286</v>
          </cell>
          <cell r="CE113">
            <v>4468.8714285714286</v>
          </cell>
          <cell r="CF113">
            <v>14860.7</v>
          </cell>
          <cell r="CG113">
            <v>19329.571428571428</v>
          </cell>
        </row>
        <row r="115">
          <cell r="B115" t="str">
            <v>C.  Repayments of arrears</v>
          </cell>
          <cell r="BY115">
            <v>13800</v>
          </cell>
        </row>
        <row r="117">
          <cell r="B117" t="str">
            <v>Memorandum items:</v>
          </cell>
        </row>
        <row r="118">
          <cell r="B118" t="str">
            <v>Overall official budget balance</v>
          </cell>
          <cell r="Z118">
            <v>2385.5290000000005</v>
          </cell>
          <cell r="AA118">
            <v>-129.82700000000114</v>
          </cell>
          <cell r="AC118">
            <v>456.29999999998836</v>
          </cell>
          <cell r="AD118">
            <v>1729.699999999968</v>
          </cell>
          <cell r="AF118">
            <v>3889.8999999999996</v>
          </cell>
          <cell r="AG118">
            <v>1071.6000000000004</v>
          </cell>
        </row>
        <row r="119">
          <cell r="B119" t="str">
            <v>Military expenditure</v>
          </cell>
          <cell r="N119">
            <v>1727.6</v>
          </cell>
          <cell r="Q119">
            <v>500</v>
          </cell>
          <cell r="Z119">
            <v>227.74299999999999</v>
          </cell>
          <cell r="AA119">
            <v>246.46900000000005</v>
          </cell>
          <cell r="AC119">
            <v>2070.3999999999996</v>
          </cell>
          <cell r="AD119">
            <v>1834.4259999999999</v>
          </cell>
          <cell r="AF119">
            <v>0</v>
          </cell>
          <cell r="AG119">
            <v>0</v>
          </cell>
        </row>
        <row r="120">
          <cell r="B120" t="str">
            <v xml:space="preserve">  Domestic financing</v>
          </cell>
          <cell r="N120">
            <v>1086.2</v>
          </cell>
          <cell r="Q120">
            <v>250</v>
          </cell>
          <cell r="Z120">
            <v>227.74299999999999</v>
          </cell>
          <cell r="AA120">
            <v>246.06900000000007</v>
          </cell>
          <cell r="AC120">
            <v>1021.8</v>
          </cell>
          <cell r="AD120">
            <v>934.02599999999995</v>
          </cell>
        </row>
        <row r="121">
          <cell r="B121" t="str">
            <v xml:space="preserve">  External financing</v>
          </cell>
          <cell r="N121">
            <v>641.39999999999986</v>
          </cell>
          <cell r="Q121">
            <v>250</v>
          </cell>
          <cell r="Z121">
            <v>0</v>
          </cell>
          <cell r="AA121">
            <v>0.39999999999997726</v>
          </cell>
          <cell r="AC121">
            <v>1048.5999999999999</v>
          </cell>
          <cell r="AD121">
            <v>900.4</v>
          </cell>
        </row>
        <row r="122">
          <cell r="B122" t="str">
            <v>IMF methodology</v>
          </cell>
        </row>
        <row r="123">
          <cell r="B123" t="str">
            <v xml:space="preserve">  Total expenditure and net lending</v>
          </cell>
          <cell r="N123">
            <v>89391</v>
          </cell>
          <cell r="Q123">
            <v>34701.968000000001</v>
          </cell>
          <cell r="Z123">
            <v>9533.6930000000011</v>
          </cell>
          <cell r="AA123">
            <v>7653.2899999999981</v>
          </cell>
          <cell r="AC123">
            <v>113741.30000000002</v>
          </cell>
          <cell r="AD123">
            <v>104478.30000000002</v>
          </cell>
          <cell r="AF123">
            <v>6489.1</v>
          </cell>
          <cell r="AG123">
            <v>6035.4000000000005</v>
          </cell>
        </row>
        <row r="124">
          <cell r="B124" t="str">
            <v xml:space="preserve">    Current expenditure</v>
          </cell>
          <cell r="N124">
            <v>52365.180000000008</v>
          </cell>
          <cell r="Q124">
            <v>21280.968000000001</v>
          </cell>
          <cell r="R124">
            <v>0</v>
          </cell>
          <cell r="S124">
            <v>0</v>
          </cell>
          <cell r="T124">
            <v>0</v>
          </cell>
          <cell r="V124">
            <v>0</v>
          </cell>
          <cell r="W124">
            <v>0</v>
          </cell>
          <cell r="X124">
            <v>0</v>
          </cell>
          <cell r="Y124">
            <v>0</v>
          </cell>
          <cell r="Z124">
            <v>5783.0430000000006</v>
          </cell>
          <cell r="AA124">
            <v>4709.125</v>
          </cell>
          <cell r="AC124">
            <v>69420.700000000012</v>
          </cell>
          <cell r="AD124">
            <v>69749.026000000013</v>
          </cell>
          <cell r="AF124">
            <v>5046.7</v>
          </cell>
          <cell r="AG124">
            <v>4627.6000000000004</v>
          </cell>
        </row>
        <row r="125">
          <cell r="B125" t="str">
            <v xml:space="preserve">    Development expenditure</v>
          </cell>
          <cell r="N125">
            <v>37025.82</v>
          </cell>
          <cell r="O125">
            <v>0</v>
          </cell>
          <cell r="P125">
            <v>0</v>
          </cell>
          <cell r="Q125">
            <v>13421</v>
          </cell>
          <cell r="R125">
            <v>0</v>
          </cell>
          <cell r="S125">
            <v>0</v>
          </cell>
          <cell r="T125">
            <v>0</v>
          </cell>
          <cell r="V125">
            <v>0</v>
          </cell>
          <cell r="W125">
            <v>0</v>
          </cell>
          <cell r="X125">
            <v>0</v>
          </cell>
          <cell r="Y125">
            <v>0</v>
          </cell>
          <cell r="Z125">
            <v>3750.65</v>
          </cell>
          <cell r="AA125">
            <v>2944.1649999999981</v>
          </cell>
          <cell r="AC125">
            <v>44320.6</v>
          </cell>
          <cell r="AD125">
            <v>34729.273999999998</v>
          </cell>
          <cell r="AF125">
            <v>1442.4</v>
          </cell>
          <cell r="AG125">
            <v>1407.8</v>
          </cell>
        </row>
        <row r="126">
          <cell r="B126" t="str">
            <v xml:space="preserve">  To external financing (amortization, - )</v>
          </cell>
          <cell r="N126">
            <v>-11695.7</v>
          </cell>
          <cell r="Q126">
            <v>-5371.77</v>
          </cell>
          <cell r="Z126">
            <v>-2099.4140000000007</v>
          </cell>
          <cell r="AA126">
            <v>-4353.1619999999994</v>
          </cell>
          <cell r="AC126">
            <v>-17803.2</v>
          </cell>
          <cell r="AD126">
            <v>-18667</v>
          </cell>
          <cell r="AF126">
            <v>-352.70000000000005</v>
          </cell>
          <cell r="AG126">
            <v>-2202.6000000000004</v>
          </cell>
        </row>
        <row r="127">
          <cell r="B127" t="str">
            <v xml:space="preserve">  To bank restructuring costs</v>
          </cell>
        </row>
        <row r="130">
          <cell r="B130" t="str">
            <v xml:space="preserve"> Sources:  Ministry of Finance; and IMF staff calculations.</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row r="4">
          <cell r="B4" t="str">
            <v>Table 4.  Indonesia:  External Financing and Interest Payments</v>
          </cell>
        </row>
        <row r="7">
          <cell r="D7" t="str">
            <v>1993/94</v>
          </cell>
          <cell r="E7" t="str">
            <v>1994/95</v>
          </cell>
          <cell r="F7" t="str">
            <v>1995/96</v>
          </cell>
          <cell r="H7" t="str">
            <v>1996/97</v>
          </cell>
          <cell r="L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External financing and interest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TB4</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W11" t="str">
            <v>e=8000</v>
          </cell>
          <cell r="BX11" t="str">
            <v>e=7500</v>
          </cell>
        </row>
        <row r="13">
          <cell r="B13" t="str">
            <v>In billion Rps</v>
          </cell>
        </row>
        <row r="14">
          <cell r="B14" t="str">
            <v>Domestic Bank Financing</v>
          </cell>
          <cell r="BP14">
            <v>-10360</v>
          </cell>
          <cell r="BR14">
            <v>1580</v>
          </cell>
          <cell r="BS14">
            <v>-8780</v>
          </cell>
          <cell r="BT14">
            <v>2000</v>
          </cell>
          <cell r="BU14">
            <v>20700</v>
          </cell>
          <cell r="CA14">
            <v>13920</v>
          </cell>
          <cell r="CB14">
            <v>2200</v>
          </cell>
          <cell r="CC14">
            <v>-3600</v>
          </cell>
          <cell r="CD14">
            <v>1400</v>
          </cell>
          <cell r="CE14">
            <v>-600</v>
          </cell>
          <cell r="CF14">
            <v>0</v>
          </cell>
          <cell r="CG14">
            <v>-600</v>
          </cell>
        </row>
        <row r="15">
          <cell r="B15" t="str">
            <v>External interest payments</v>
          </cell>
          <cell r="V15">
            <v>1452.6</v>
          </cell>
          <cell r="W15">
            <v>1783.7</v>
          </cell>
          <cell r="X15">
            <v>3236.3</v>
          </cell>
          <cell r="Y15">
            <v>2512.79</v>
          </cell>
          <cell r="Z15">
            <v>1507.329</v>
          </cell>
          <cell r="AA15">
            <v>1935.1</v>
          </cell>
          <cell r="AB15">
            <v>5513.8289999999997</v>
          </cell>
          <cell r="AD15">
            <v>11262.919</v>
          </cell>
          <cell r="AF15">
            <v>1941.4610526315789</v>
          </cell>
          <cell r="AG15">
            <v>1503.515625</v>
          </cell>
          <cell r="AH15">
            <v>4309.818181818182</v>
          </cell>
          <cell r="AI15">
            <v>7754.7948594497611</v>
          </cell>
          <cell r="AJ15">
            <v>2990</v>
          </cell>
          <cell r="AK15">
            <v>3120</v>
          </cell>
          <cell r="AL15">
            <v>2970</v>
          </cell>
          <cell r="AM15">
            <v>9080</v>
          </cell>
          <cell r="AN15">
            <v>16834.794859449761</v>
          </cell>
          <cell r="AO15">
            <v>7100</v>
          </cell>
          <cell r="AP15">
            <v>7100</v>
          </cell>
          <cell r="AQ15">
            <v>31034.794859449761</v>
          </cell>
          <cell r="AR15">
            <v>1509.6</v>
          </cell>
          <cell r="AS15">
            <v>1157.4000000000001</v>
          </cell>
          <cell r="AT15">
            <v>3437.1</v>
          </cell>
          <cell r="AU15">
            <v>6104.1</v>
          </cell>
          <cell r="AV15">
            <v>3018.2</v>
          </cell>
          <cell r="AW15">
            <v>2344.1999999999998</v>
          </cell>
          <cell r="AX15">
            <v>2760.5</v>
          </cell>
          <cell r="AY15">
            <v>8122.9</v>
          </cell>
          <cell r="AZ15">
            <v>14227</v>
          </cell>
          <cell r="BA15">
            <v>2121</v>
          </cell>
          <cell r="BB15">
            <v>1209.5</v>
          </cell>
          <cell r="BC15">
            <v>2328</v>
          </cell>
          <cell r="BE15">
            <v>5658.5</v>
          </cell>
          <cell r="BF15">
            <v>2195.4</v>
          </cell>
          <cell r="BG15">
            <v>1769.5</v>
          </cell>
          <cell r="BH15">
            <v>2323.56</v>
          </cell>
          <cell r="BJ15">
            <v>6288.46</v>
          </cell>
          <cell r="BL15">
            <v>11946.96</v>
          </cell>
          <cell r="BN15">
            <v>26173.96</v>
          </cell>
          <cell r="BP15">
            <v>5346.0279999999993</v>
          </cell>
          <cell r="BQ15">
            <v>5361.9430000000002</v>
          </cell>
          <cell r="BR15">
            <v>5342.1900000000005</v>
          </cell>
          <cell r="BS15">
            <v>10712.9475</v>
          </cell>
          <cell r="BT15">
            <v>5703.33</v>
          </cell>
          <cell r="BU15">
            <v>5320</v>
          </cell>
          <cell r="BV15">
            <v>24000</v>
          </cell>
          <cell r="BW15">
            <v>24000</v>
          </cell>
          <cell r="BX15">
            <v>22277.175000000003</v>
          </cell>
          <cell r="BY15">
            <v>21785.510000000002</v>
          </cell>
          <cell r="BZ15">
            <v>22034.999999999996</v>
          </cell>
          <cell r="CA15">
            <v>21772.5245</v>
          </cell>
          <cell r="CB15">
            <v>5712</v>
          </cell>
          <cell r="CC15">
            <v>5145</v>
          </cell>
          <cell r="CD15">
            <v>5719</v>
          </cell>
          <cell r="CE15">
            <v>5397</v>
          </cell>
          <cell r="CF15">
            <v>16576</v>
          </cell>
          <cell r="CG15">
            <v>21973</v>
          </cell>
          <cell r="CH15">
            <v>20257.121360000001</v>
          </cell>
          <cell r="CI15">
            <v>20840.811180000001</v>
          </cell>
          <cell r="CJ15">
            <v>21703.079999999998</v>
          </cell>
          <cell r="CK15">
            <v>22870.116000000002</v>
          </cell>
        </row>
        <row r="16">
          <cell r="B16" t="str">
            <v xml:space="preserve">   BOP number</v>
          </cell>
          <cell r="BP16">
            <v>5291.2280000000001</v>
          </cell>
          <cell r="BQ16">
            <v>5361.9430000000002</v>
          </cell>
          <cell r="BR16">
            <v>5381.09</v>
          </cell>
          <cell r="BS16">
            <v>10697.047500000001</v>
          </cell>
          <cell r="BT16">
            <v>5703.33</v>
          </cell>
          <cell r="BU16">
            <v>5320</v>
          </cell>
          <cell r="BV16">
            <v>24000</v>
          </cell>
          <cell r="BW16">
            <v>24000</v>
          </cell>
          <cell r="BX16">
            <v>22277.175000000003</v>
          </cell>
          <cell r="BY16">
            <v>21785.510000000002</v>
          </cell>
          <cell r="BZ16">
            <v>22034.999999999996</v>
          </cell>
          <cell r="CA16">
            <v>21756.624500000002</v>
          </cell>
          <cell r="CB16">
            <v>5712</v>
          </cell>
          <cell r="CC16">
            <v>5145</v>
          </cell>
          <cell r="CD16">
            <v>5719</v>
          </cell>
          <cell r="CE16">
            <v>5397</v>
          </cell>
          <cell r="CF16">
            <v>16576</v>
          </cell>
          <cell r="CG16">
            <v>21973</v>
          </cell>
          <cell r="CH16">
            <v>20257.121360000001</v>
          </cell>
          <cell r="CI16">
            <v>20840.811180000001</v>
          </cell>
          <cell r="CJ16">
            <v>21703.079999999998</v>
          </cell>
          <cell r="CK16">
            <v>22870.116000000002</v>
          </cell>
        </row>
        <row r="17">
          <cell r="B17" t="str">
            <v xml:space="preserve">   Valuation adjustment</v>
          </cell>
          <cell r="BP17">
            <v>54.799999999999272</v>
          </cell>
          <cell r="BR17">
            <v>-38.899999999999636</v>
          </cell>
          <cell r="BS17">
            <v>15.899999999999636</v>
          </cell>
          <cell r="CA17">
            <v>15.899999999999636</v>
          </cell>
        </row>
        <row r="19">
          <cell r="B19" t="str">
            <v>Net foreign financing</v>
          </cell>
          <cell r="D19">
            <v>1814.50065</v>
          </cell>
          <cell r="E19">
            <v>-294.43499999999949</v>
          </cell>
          <cell r="F19">
            <v>-976.40400000000045</v>
          </cell>
          <cell r="L19">
            <v>-2429.6399999999994</v>
          </cell>
          <cell r="O19">
            <v>871.30000000000018</v>
          </cell>
          <cell r="P19">
            <v>-374.64000000000033</v>
          </cell>
          <cell r="Q19">
            <v>496.65999999999985</v>
          </cell>
          <cell r="R19">
            <v>1167</v>
          </cell>
          <cell r="S19">
            <v>-1839.58</v>
          </cell>
          <cell r="T19">
            <v>-175.92000000000007</v>
          </cell>
          <cell r="V19">
            <v>866.69999999999982</v>
          </cell>
          <cell r="W19">
            <v>-450.19999999999982</v>
          </cell>
          <cell r="X19">
            <v>416.5</v>
          </cell>
          <cell r="Y19">
            <v>1486.8000000000002</v>
          </cell>
          <cell r="Z19">
            <v>281.11599999999999</v>
          </cell>
          <cell r="AA19">
            <v>-137.69999999999982</v>
          </cell>
          <cell r="AB19">
            <v>8391.4160000000029</v>
          </cell>
          <cell r="AD19">
            <v>10294.716000000004</v>
          </cell>
          <cell r="AF19">
            <v>4625.5309578947372</v>
          </cell>
          <cell r="AG19">
            <v>856.00156250000009</v>
          </cell>
          <cell r="AH19">
            <v>4045.8418181818197</v>
          </cell>
          <cell r="AI19">
            <v>9527.3743385765592</v>
          </cell>
          <cell r="AJ19">
            <v>6630</v>
          </cell>
          <cell r="AK19">
            <v>9180</v>
          </cell>
          <cell r="AL19">
            <v>10428</v>
          </cell>
          <cell r="AM19">
            <v>26238</v>
          </cell>
          <cell r="AN19">
            <v>35765.374338576556</v>
          </cell>
          <cell r="AO19">
            <v>23100.000000000004</v>
          </cell>
          <cell r="AP19">
            <v>33400</v>
          </cell>
          <cell r="AQ19">
            <v>92265.37433857657</v>
          </cell>
          <cell r="AR19">
            <v>5223.8999999999996</v>
          </cell>
          <cell r="AS19">
            <v>966.30000000000018</v>
          </cell>
          <cell r="AT19">
            <v>6359.7999999999993</v>
          </cell>
          <cell r="AU19">
            <v>12550.000000000002</v>
          </cell>
          <cell r="AV19">
            <v>7177.7999999999993</v>
          </cell>
          <cell r="AW19">
            <v>-2383</v>
          </cell>
          <cell r="AX19">
            <v>-258.09999999999991</v>
          </cell>
          <cell r="AY19">
            <v>4536.7000000000007</v>
          </cell>
          <cell r="AZ19">
            <v>17086.700000000004</v>
          </cell>
          <cell r="BA19">
            <v>4098.7</v>
          </cell>
          <cell r="BB19">
            <v>-135.89999999999998</v>
          </cell>
          <cell r="BC19">
            <v>1468.7999999999997</v>
          </cell>
          <cell r="BE19">
            <v>5431.5999999999995</v>
          </cell>
          <cell r="BF19">
            <v>10490.7</v>
          </cell>
          <cell r="BG19">
            <v>1764.9</v>
          </cell>
          <cell r="BH19">
            <v>10347</v>
          </cell>
          <cell r="BI19">
            <v>16572.351999999999</v>
          </cell>
          <cell r="BJ19">
            <v>22602.6</v>
          </cell>
          <cell r="BK19">
            <v>22003.951999999994</v>
          </cell>
          <cell r="BL19">
            <v>28034.199999999997</v>
          </cell>
          <cell r="BM19">
            <v>39090.652000000002</v>
          </cell>
          <cell r="BN19">
            <v>45120.9</v>
          </cell>
          <cell r="BP19">
            <v>5933.4</v>
          </cell>
          <cell r="BQ19">
            <v>8073.4855779999998</v>
          </cell>
          <cell r="BR19">
            <v>-3047.2</v>
          </cell>
          <cell r="BS19">
            <v>2886.2</v>
          </cell>
          <cell r="BT19">
            <v>3760</v>
          </cell>
          <cell r="BU19">
            <v>10720</v>
          </cell>
          <cell r="BV19">
            <v>17963.988006785603</v>
          </cell>
          <cell r="BW19">
            <v>57600</v>
          </cell>
          <cell r="BX19">
            <v>53465.220000000008</v>
          </cell>
          <cell r="BY19">
            <v>17366.2</v>
          </cell>
          <cell r="BZ19">
            <v>54000</v>
          </cell>
          <cell r="CA19">
            <v>17366.2</v>
          </cell>
          <cell r="CB19">
            <v>8890</v>
          </cell>
          <cell r="CC19">
            <v>6510</v>
          </cell>
          <cell r="CD19">
            <v>7784</v>
          </cell>
          <cell r="CE19">
            <v>4690</v>
          </cell>
          <cell r="CF19">
            <v>23184</v>
          </cell>
          <cell r="CG19">
            <v>27874</v>
          </cell>
          <cell r="CH19">
            <v>15415.312000000004</v>
          </cell>
          <cell r="CI19">
            <v>717.9059999999954</v>
          </cell>
          <cell r="CJ19">
            <v>4724.4799999999959</v>
          </cell>
          <cell r="CK19">
            <v>9491.25</v>
          </cell>
        </row>
        <row r="20">
          <cell r="B20" t="str">
            <v xml:space="preserve">  Gross drawings</v>
          </cell>
          <cell r="D20">
            <v>12604.787250000001</v>
          </cell>
          <cell r="E20">
            <v>11801.391</v>
          </cell>
          <cell r="F20">
            <v>12540.76</v>
          </cell>
          <cell r="L20">
            <v>12143.436</v>
          </cell>
          <cell r="O20">
            <v>2644.8</v>
          </cell>
          <cell r="P20">
            <v>3223.63</v>
          </cell>
          <cell r="Q20">
            <v>5868.43</v>
          </cell>
          <cell r="R20">
            <v>5955</v>
          </cell>
          <cell r="S20">
            <v>4126.6499999999996</v>
          </cell>
          <cell r="T20">
            <v>15950.08</v>
          </cell>
          <cell r="V20">
            <v>2640.2</v>
          </cell>
          <cell r="W20">
            <v>3201.2000000000003</v>
          </cell>
          <cell r="X20">
            <v>5841.4</v>
          </cell>
          <cell r="Y20">
            <v>5208.3</v>
          </cell>
          <cell r="Z20">
            <v>3351.9</v>
          </cell>
          <cell r="AA20">
            <v>3767</v>
          </cell>
          <cell r="AB20">
            <v>18448.600000000002</v>
          </cell>
          <cell r="AD20">
            <v>29498.300000000003</v>
          </cell>
          <cell r="AF20">
            <v>7052.3572736842107</v>
          </cell>
          <cell r="AG20">
            <v>2660.2203125000001</v>
          </cell>
          <cell r="AH20">
            <v>8490.3418181818197</v>
          </cell>
          <cell r="AI20">
            <v>18202.919404366032</v>
          </cell>
          <cell r="AJ20">
            <v>11830</v>
          </cell>
          <cell r="AK20">
            <v>10020</v>
          </cell>
          <cell r="AL20">
            <v>12738</v>
          </cell>
          <cell r="AM20">
            <v>34588</v>
          </cell>
          <cell r="AN20">
            <v>52790.919404366032</v>
          </cell>
          <cell r="AO20">
            <v>25600.000000000004</v>
          </cell>
          <cell r="AP20">
            <v>38600</v>
          </cell>
          <cell r="AQ20">
            <v>116990.91940436604</v>
          </cell>
          <cell r="AR20">
            <v>7115.2</v>
          </cell>
          <cell r="AS20">
            <v>2496.8000000000002</v>
          </cell>
          <cell r="AT20">
            <v>10121.4</v>
          </cell>
          <cell r="AU20">
            <v>19733.400000000001</v>
          </cell>
          <cell r="AV20">
            <v>12594.8</v>
          </cell>
          <cell r="AW20">
            <v>2713.8</v>
          </cell>
          <cell r="AX20">
            <v>1995.9</v>
          </cell>
          <cell r="AY20">
            <v>17304.5</v>
          </cell>
          <cell r="AZ20">
            <v>37037.9</v>
          </cell>
          <cell r="BA20">
            <v>5985.4</v>
          </cell>
          <cell r="BB20">
            <v>557</v>
          </cell>
          <cell r="BC20">
            <v>2495.1999999999998</v>
          </cell>
          <cell r="BE20">
            <v>9037.5999999999985</v>
          </cell>
          <cell r="BF20">
            <v>12403.2</v>
          </cell>
          <cell r="BG20">
            <v>4788</v>
          </cell>
          <cell r="BH20">
            <v>12585.8</v>
          </cell>
          <cell r="BI20">
            <v>14826.574999999999</v>
          </cell>
          <cell r="BJ20">
            <v>29777</v>
          </cell>
          <cell r="BK20">
            <v>23864.174999999996</v>
          </cell>
          <cell r="BL20">
            <v>38814.6</v>
          </cell>
          <cell r="BM20">
            <v>60902.074999999997</v>
          </cell>
          <cell r="BN20">
            <v>75852.5</v>
          </cell>
          <cell r="BP20">
            <v>9470.7000000000007</v>
          </cell>
          <cell r="BQ20">
            <v>8073.4855779999998</v>
          </cell>
          <cell r="BR20">
            <v>2905.3</v>
          </cell>
          <cell r="BS20">
            <v>12376</v>
          </cell>
          <cell r="BT20">
            <v>4591.3599999999997</v>
          </cell>
          <cell r="BU20">
            <v>14137.842428785603</v>
          </cell>
          <cell r="BV20">
            <v>29707.988006785603</v>
          </cell>
          <cell r="BW20">
            <v>72000</v>
          </cell>
          <cell r="BX20">
            <v>66831.525000000009</v>
          </cell>
          <cell r="BY20">
            <v>31105.202428785604</v>
          </cell>
          <cell r="BZ20">
            <v>67500</v>
          </cell>
          <cell r="CA20">
            <v>31105.202428785604</v>
          </cell>
          <cell r="CB20">
            <v>11200</v>
          </cell>
          <cell r="CC20">
            <v>10500</v>
          </cell>
          <cell r="CD20">
            <v>10080</v>
          </cell>
          <cell r="CE20">
            <v>8470</v>
          </cell>
          <cell r="CF20">
            <v>31780</v>
          </cell>
          <cell r="CG20">
            <v>40250</v>
          </cell>
          <cell r="CH20">
            <v>29779.58</v>
          </cell>
          <cell r="CI20">
            <v>29146.9836</v>
          </cell>
          <cell r="CJ20">
            <v>37943.479999999996</v>
          </cell>
          <cell r="CK20">
            <v>44722.77</v>
          </cell>
        </row>
        <row r="21">
          <cell r="B21" t="str">
            <v xml:space="preserve">    Project aid</v>
          </cell>
          <cell r="D21">
            <v>441</v>
          </cell>
          <cell r="V21">
            <v>2640.2</v>
          </cell>
          <cell r="W21">
            <v>3201.2000000000003</v>
          </cell>
          <cell r="X21">
            <v>5841.4</v>
          </cell>
          <cell r="Y21">
            <v>5208.3</v>
          </cell>
          <cell r="Z21">
            <v>3351.9</v>
          </cell>
          <cell r="AA21">
            <v>3767</v>
          </cell>
          <cell r="AB21">
            <v>10543.192000000003</v>
          </cell>
          <cell r="AC21">
            <v>0</v>
          </cell>
          <cell r="AD21">
            <v>21592.892000000003</v>
          </cell>
          <cell r="AF21">
            <v>1632.4451684210528</v>
          </cell>
          <cell r="AG21">
            <v>1156.7046875000001</v>
          </cell>
          <cell r="AH21">
            <v>1082.8418181818181</v>
          </cell>
          <cell r="AI21">
            <v>3871.991674102871</v>
          </cell>
          <cell r="AJ21">
            <v>1950</v>
          </cell>
          <cell r="AK21">
            <v>4620</v>
          </cell>
          <cell r="AL21">
            <v>2948</v>
          </cell>
          <cell r="AM21">
            <v>9518</v>
          </cell>
          <cell r="AN21">
            <v>13389.991674102872</v>
          </cell>
          <cell r="AO21">
            <v>8500</v>
          </cell>
          <cell r="AP21">
            <v>12000</v>
          </cell>
          <cell r="AQ21">
            <v>33889.991674102872</v>
          </cell>
          <cell r="BP21">
            <v>4649.6269999999995</v>
          </cell>
          <cell r="BQ21">
            <v>3751.9195779999995</v>
          </cell>
          <cell r="BR21">
            <v>2905.3</v>
          </cell>
          <cell r="BS21">
            <v>7554.9269999999997</v>
          </cell>
          <cell r="BT21">
            <v>4591.3599999999997</v>
          </cell>
          <cell r="BU21">
            <v>4687.2</v>
          </cell>
          <cell r="BV21">
            <v>15935.779578000001</v>
          </cell>
          <cell r="BW21">
            <v>32000</v>
          </cell>
          <cell r="BX21">
            <v>29702.9</v>
          </cell>
          <cell r="BY21">
            <v>15935.779578000001</v>
          </cell>
          <cell r="BZ21">
            <v>30000</v>
          </cell>
          <cell r="CA21">
            <v>16833.487000000001</v>
          </cell>
          <cell r="CB21">
            <v>5390</v>
          </cell>
          <cell r="CC21">
            <v>5320</v>
          </cell>
          <cell r="CD21">
            <v>5320</v>
          </cell>
          <cell r="CE21">
            <v>4970</v>
          </cell>
          <cell r="CF21">
            <v>16030</v>
          </cell>
          <cell r="CG21">
            <v>21000</v>
          </cell>
          <cell r="CH21">
            <v>26276.1</v>
          </cell>
          <cell r="CI21">
            <v>29146.9836</v>
          </cell>
          <cell r="CJ21">
            <v>30561.479999999996</v>
          </cell>
          <cell r="CK21">
            <v>32042.46</v>
          </cell>
        </row>
        <row r="22">
          <cell r="B22" t="str">
            <v xml:space="preserve">    Programme aid</v>
          </cell>
          <cell r="D22">
            <v>12163.787250000001</v>
          </cell>
          <cell r="AB22">
            <v>7905.4080000000004</v>
          </cell>
          <cell r="AD22">
            <v>7905.4080000000004</v>
          </cell>
          <cell r="AF22">
            <v>5419.9121052631581</v>
          </cell>
          <cell r="AG22">
            <v>1503.515625</v>
          </cell>
          <cell r="AH22">
            <v>7407.5000000000009</v>
          </cell>
          <cell r="AI22">
            <v>14330.92773026316</v>
          </cell>
          <cell r="AJ22">
            <v>9880</v>
          </cell>
          <cell r="AK22">
            <v>5400</v>
          </cell>
          <cell r="AL22">
            <v>9790</v>
          </cell>
          <cell r="AM22">
            <v>25070</v>
          </cell>
          <cell r="AN22">
            <v>39400.92773026316</v>
          </cell>
          <cell r="AO22">
            <v>17100.000000000004</v>
          </cell>
          <cell r="AP22">
            <v>26599.999999999996</v>
          </cell>
          <cell r="AQ22">
            <v>83100.927730263167</v>
          </cell>
          <cell r="BP22">
            <v>4821.0730000000012</v>
          </cell>
          <cell r="BQ22">
            <v>4321.5659999999998</v>
          </cell>
          <cell r="BR22">
            <v>0</v>
          </cell>
          <cell r="BS22">
            <v>4821.0730000000012</v>
          </cell>
          <cell r="BT22">
            <v>0</v>
          </cell>
          <cell r="BU22">
            <v>9450.6424287856025</v>
          </cell>
          <cell r="BV22">
            <v>13772.208428785601</v>
          </cell>
          <cell r="BW22">
            <v>40000</v>
          </cell>
          <cell r="BX22">
            <v>37128.625000000007</v>
          </cell>
          <cell r="BY22">
            <v>15169.422850785602</v>
          </cell>
          <cell r="BZ22">
            <v>37500</v>
          </cell>
          <cell r="CA22">
            <v>14271.715428785603</v>
          </cell>
          <cell r="CB22">
            <v>5810</v>
          </cell>
          <cell r="CC22">
            <v>5180</v>
          </cell>
          <cell r="CD22">
            <v>4760</v>
          </cell>
          <cell r="CE22">
            <v>3500</v>
          </cell>
          <cell r="CF22">
            <v>15750</v>
          </cell>
          <cell r="CG22">
            <v>19250</v>
          </cell>
          <cell r="CH22">
            <v>3503.4800000000032</v>
          </cell>
          <cell r="CI22">
            <v>0</v>
          </cell>
          <cell r="CJ22">
            <v>7382</v>
          </cell>
          <cell r="CK22">
            <v>12680.309999999998</v>
          </cell>
        </row>
        <row r="23">
          <cell r="BP23">
            <v>0</v>
          </cell>
          <cell r="BQ23">
            <v>0</v>
          </cell>
          <cell r="BR23">
            <v>0</v>
          </cell>
          <cell r="BS23">
            <v>0</v>
          </cell>
          <cell r="BT23">
            <v>0</v>
          </cell>
          <cell r="BU23">
            <v>0</v>
          </cell>
          <cell r="CA23">
            <v>0</v>
          </cell>
        </row>
        <row r="24">
          <cell r="B24" t="str">
            <v xml:space="preserve">  Amortization</v>
          </cell>
          <cell r="D24">
            <v>-10790.286600000001</v>
          </cell>
          <cell r="E24">
            <v>-12095.825999999999</v>
          </cell>
          <cell r="F24">
            <v>-13517.164000000001</v>
          </cell>
          <cell r="L24">
            <v>-14573.075999999999</v>
          </cell>
          <cell r="O24">
            <v>-1773.5</v>
          </cell>
          <cell r="P24">
            <v>-3598.2700000000004</v>
          </cell>
          <cell r="Q24">
            <v>-5371.77</v>
          </cell>
          <cell r="R24">
            <v>-4788</v>
          </cell>
          <cell r="S24">
            <v>-5966.23</v>
          </cell>
          <cell r="T24">
            <v>-16126</v>
          </cell>
          <cell r="V24">
            <v>-1773.5</v>
          </cell>
          <cell r="W24">
            <v>-3651.4</v>
          </cell>
          <cell r="X24">
            <v>-5424.9</v>
          </cell>
          <cell r="Y24">
            <v>-3721.5</v>
          </cell>
          <cell r="Z24">
            <v>-3070.7840000000001</v>
          </cell>
          <cell r="AA24">
            <v>-3904.7</v>
          </cell>
          <cell r="AB24">
            <v>-10057.183999999999</v>
          </cell>
          <cell r="AD24">
            <v>-19203.583999999999</v>
          </cell>
          <cell r="AF24">
            <v>-2426.8263157894735</v>
          </cell>
          <cell r="AG24">
            <v>-1804.21875</v>
          </cell>
          <cell r="AH24">
            <v>-4444.5</v>
          </cell>
          <cell r="AI24">
            <v>-8675.5450657894726</v>
          </cell>
          <cell r="AJ24">
            <v>-5200</v>
          </cell>
          <cell r="AK24">
            <v>-840.00000000000011</v>
          </cell>
          <cell r="AL24">
            <v>-2310</v>
          </cell>
          <cell r="AM24">
            <v>-8350</v>
          </cell>
          <cell r="AN24">
            <v>-17025.545065789473</v>
          </cell>
          <cell r="AO24">
            <v>-2500</v>
          </cell>
          <cell r="AP24">
            <v>-5200</v>
          </cell>
          <cell r="AQ24">
            <v>-24725.545065789473</v>
          </cell>
          <cell r="AR24">
            <v>-1891.3</v>
          </cell>
          <cell r="AS24">
            <v>-1530.5</v>
          </cell>
          <cell r="AT24">
            <v>-3761.6</v>
          </cell>
          <cell r="AU24">
            <v>-7183.4</v>
          </cell>
          <cell r="AV24">
            <v>-5417</v>
          </cell>
          <cell r="AW24">
            <v>-5096.8</v>
          </cell>
          <cell r="AX24">
            <v>-2254</v>
          </cell>
          <cell r="AY24">
            <v>-12767.8</v>
          </cell>
          <cell r="AZ24">
            <v>-19951.199999999997</v>
          </cell>
          <cell r="BA24">
            <v>-1886.7</v>
          </cell>
          <cell r="BB24">
            <v>-692.9</v>
          </cell>
          <cell r="BC24">
            <v>-1026.4000000000001</v>
          </cell>
          <cell r="BE24">
            <v>-3606</v>
          </cell>
          <cell r="BF24">
            <v>-1912.5</v>
          </cell>
          <cell r="BG24">
            <v>-3023.1</v>
          </cell>
          <cell r="BH24">
            <v>-2238.8000000000002</v>
          </cell>
          <cell r="BI24">
            <v>1745.7769999999998</v>
          </cell>
          <cell r="BJ24">
            <v>-7174.4000000000005</v>
          </cell>
          <cell r="BK24">
            <v>-1860.2230000000002</v>
          </cell>
          <cell r="BL24">
            <v>-10780.400000000001</v>
          </cell>
          <cell r="BM24">
            <v>-21811.422999999999</v>
          </cell>
          <cell r="BN24">
            <v>-30731.599999999999</v>
          </cell>
          <cell r="BP24">
            <v>-3537.3</v>
          </cell>
          <cell r="BQ24">
            <v>0</v>
          </cell>
          <cell r="BR24">
            <v>-5952.5</v>
          </cell>
          <cell r="BS24">
            <v>-9489.7999999999993</v>
          </cell>
          <cell r="BT24">
            <v>-2366.4</v>
          </cell>
          <cell r="BU24">
            <v>-3425.1000000000004</v>
          </cell>
          <cell r="BV24">
            <v>-11744</v>
          </cell>
          <cell r="BW24">
            <v>-14400</v>
          </cell>
          <cell r="BX24">
            <v>-13366.305</v>
          </cell>
          <cell r="BY24">
            <v>-15281.3</v>
          </cell>
          <cell r="BZ24">
            <v>-13500</v>
          </cell>
          <cell r="CA24">
            <v>-15281.3</v>
          </cell>
          <cell r="CB24">
            <v>-2309.9999999999995</v>
          </cell>
          <cell r="CC24">
            <v>-3990.0000000000005</v>
          </cell>
          <cell r="CD24">
            <v>-2296.0000000000005</v>
          </cell>
          <cell r="CE24">
            <v>-3780.0000000000005</v>
          </cell>
          <cell r="CF24">
            <v>-8596</v>
          </cell>
          <cell r="CG24">
            <v>-12376.000000000002</v>
          </cell>
          <cell r="CH24">
            <v>-14364.267999999998</v>
          </cell>
          <cell r="CI24">
            <v>-28429.077600000004</v>
          </cell>
          <cell r="CJ24">
            <v>-33219</v>
          </cell>
          <cell r="CK24">
            <v>-35231.519999999997</v>
          </cell>
        </row>
        <row r="25">
          <cell r="B25" t="str">
            <v xml:space="preserve">    amrtization due</v>
          </cell>
          <cell r="BP25">
            <v>-7204.9416000000001</v>
          </cell>
          <cell r="BQ25">
            <v>0</v>
          </cell>
          <cell r="BR25">
            <v>-9165.9153999999999</v>
          </cell>
          <cell r="BS25">
            <v>-16370.857</v>
          </cell>
          <cell r="BT25">
            <v>-7539.8739999999998</v>
          </cell>
          <cell r="BU25">
            <v>-8711.5</v>
          </cell>
          <cell r="BY25">
            <v>-32767.125</v>
          </cell>
          <cell r="CA25">
            <v>-32622.231</v>
          </cell>
          <cell r="CB25">
            <v>-6860</v>
          </cell>
          <cell r="CC25">
            <v>-8960</v>
          </cell>
          <cell r="CD25">
            <v>-7378</v>
          </cell>
          <cell r="CE25">
            <v>-9240</v>
          </cell>
          <cell r="CF25">
            <v>-23198</v>
          </cell>
          <cell r="CG25">
            <v>-32438.000000000004</v>
          </cell>
          <cell r="CH25">
            <v>-34264.034399999997</v>
          </cell>
          <cell r="CI25">
            <v>-33956.953800000003</v>
          </cell>
        </row>
        <row r="26">
          <cell r="B26" t="str">
            <v xml:space="preserve">    Paris club</v>
          </cell>
          <cell r="BP26">
            <v>3667.6415999999999</v>
          </cell>
          <cell r="BQ26">
            <v>0</v>
          </cell>
          <cell r="BR26">
            <v>3213.4153999999999</v>
          </cell>
          <cell r="BS26">
            <v>6881.0570000000007</v>
          </cell>
          <cell r="BT26">
            <v>5173.4740000000002</v>
          </cell>
          <cell r="BU26">
            <v>5286.4</v>
          </cell>
          <cell r="BV26">
            <v>-11744</v>
          </cell>
          <cell r="BW26">
            <v>-14400</v>
          </cell>
          <cell r="BX26">
            <v>-13366.305</v>
          </cell>
          <cell r="BY26">
            <v>17485.825000000001</v>
          </cell>
          <cell r="BZ26">
            <v>-13500</v>
          </cell>
          <cell r="CA26">
            <v>17340.931</v>
          </cell>
          <cell r="CB26">
            <v>4550</v>
          </cell>
          <cell r="CC26">
            <v>4970</v>
          </cell>
          <cell r="CD26">
            <v>5082</v>
          </cell>
          <cell r="CE26">
            <v>5460</v>
          </cell>
          <cell r="CF26">
            <v>14602</v>
          </cell>
          <cell r="CG26">
            <v>20062</v>
          </cell>
          <cell r="CH26">
            <v>19899.7664</v>
          </cell>
          <cell r="CI26">
            <v>5527.8761999999988</v>
          </cell>
          <cell r="CJ26">
            <v>-33219</v>
          </cell>
          <cell r="CK26">
            <v>-35231.519999999997</v>
          </cell>
        </row>
        <row r="27">
          <cell r="B27" t="str">
            <v xml:space="preserve">Valuation adjustment </v>
          </cell>
          <cell r="BP27">
            <v>0</v>
          </cell>
          <cell r="BQ27">
            <v>0</v>
          </cell>
          <cell r="BR27">
            <v>0</v>
          </cell>
          <cell r="BS27">
            <v>0</v>
          </cell>
          <cell r="BT27">
            <v>1535.0400000000004</v>
          </cell>
          <cell r="BU27">
            <v>7.2575712143971032</v>
          </cell>
          <cell r="BV27">
            <v>0</v>
          </cell>
          <cell r="BW27">
            <v>0</v>
          </cell>
          <cell r="BX27">
            <v>0</v>
          </cell>
          <cell r="BY27">
            <v>1542.2975712143962</v>
          </cell>
          <cell r="BZ27">
            <v>0</v>
          </cell>
          <cell r="CA27">
            <v>1542.2975712143975</v>
          </cell>
        </row>
        <row r="28">
          <cell r="B28" t="str">
            <v>In US$ billion</v>
          </cell>
        </row>
        <row r="30">
          <cell r="B30" t="str">
            <v>External interest payments</v>
          </cell>
          <cell r="V30">
            <v>0.59704069050554864</v>
          </cell>
          <cell r="W30">
            <v>0.60670068027210888</v>
          </cell>
          <cell r="X30">
            <v>1.2037413707776574</v>
          </cell>
          <cell r="Y30">
            <v>0.61860905957656331</v>
          </cell>
          <cell r="Z30">
            <v>0.16493369077579603</v>
          </cell>
          <cell r="AA30">
            <v>0.21642992953808299</v>
          </cell>
          <cell r="AB30">
            <v>0.59731789403613333</v>
          </cell>
          <cell r="AD30">
            <v>2.4196683243903543</v>
          </cell>
          <cell r="AF30">
            <v>0.24</v>
          </cell>
          <cell r="AG30">
            <v>0.15</v>
          </cell>
          <cell r="AH30">
            <v>0.32</v>
          </cell>
          <cell r="AI30">
            <v>0.71</v>
          </cell>
          <cell r="AJ30">
            <v>0.23</v>
          </cell>
          <cell r="AK30">
            <v>0.26</v>
          </cell>
          <cell r="AL30">
            <v>0.27</v>
          </cell>
          <cell r="AM30">
            <v>0.76</v>
          </cell>
          <cell r="AN30">
            <v>1.47</v>
          </cell>
          <cell r="AO30">
            <v>0.71</v>
          </cell>
          <cell r="AP30">
            <v>0.71</v>
          </cell>
          <cell r="AQ30">
            <v>2.8899999999999997</v>
          </cell>
          <cell r="AR30">
            <v>0.18882509662651506</v>
          </cell>
          <cell r="AS30">
            <v>0.12114170879517694</v>
          </cell>
          <cell r="AT30">
            <v>0.26200204290091927</v>
          </cell>
          <cell r="AU30">
            <v>0.5719688483226113</v>
          </cell>
          <cell r="AV30">
            <v>0.21751068383767772</v>
          </cell>
          <cell r="AW30">
            <v>0.19353560371517026</v>
          </cell>
          <cell r="AX30">
            <v>0.25092717158128203</v>
          </cell>
          <cell r="AY30">
            <v>0.66197345913412997</v>
          </cell>
          <cell r="AZ30">
            <v>1.2339423074567413</v>
          </cell>
          <cell r="BA30">
            <v>0.24725466881163879</v>
          </cell>
          <cell r="BB30">
            <v>0.15682537212800166</v>
          </cell>
          <cell r="BC30">
            <v>0.3029553765469854</v>
          </cell>
          <cell r="BE30">
            <v>0.70703541748662579</v>
          </cell>
          <cell r="BF30">
            <v>0.25600242545798008</v>
          </cell>
          <cell r="BG30">
            <v>0.20205307390152552</v>
          </cell>
          <cell r="BH30">
            <v>0.2607723645668496</v>
          </cell>
          <cell r="BI30">
            <v>0</v>
          </cell>
          <cell r="BJ30">
            <v>0.71885640689539543</v>
          </cell>
          <cell r="BL30">
            <v>1.4258918243820213</v>
          </cell>
          <cell r="BN30">
            <v>2.6598341318387626</v>
          </cell>
          <cell r="BP30">
            <v>0.66800000000000004</v>
          </cell>
          <cell r="BQ30">
            <v>0.67</v>
          </cell>
          <cell r="BR30">
            <v>0.71499999999999997</v>
          </cell>
          <cell r="BS30">
            <v>1.385</v>
          </cell>
          <cell r="BT30">
            <v>0.79500000000000004</v>
          </cell>
          <cell r="BU30">
            <v>0.76</v>
          </cell>
          <cell r="BV30">
            <v>3</v>
          </cell>
          <cell r="BW30">
            <v>3</v>
          </cell>
          <cell r="BX30">
            <v>3</v>
          </cell>
          <cell r="BY30">
            <v>2.9420000000000002</v>
          </cell>
          <cell r="BZ30">
            <v>2.9379999999999997</v>
          </cell>
          <cell r="CA30">
            <v>2.9380000000000002</v>
          </cell>
          <cell r="CB30">
            <v>0.81599999999999995</v>
          </cell>
          <cell r="CC30">
            <v>0.73499999999999999</v>
          </cell>
          <cell r="CD30">
            <v>0.81699999999999995</v>
          </cell>
          <cell r="CE30">
            <v>0.77100000000000002</v>
          </cell>
          <cell r="CF30">
            <v>2.3679999999999999</v>
          </cell>
          <cell r="CG30">
            <v>3.1389999999999998</v>
          </cell>
          <cell r="CH30">
            <v>2.891</v>
          </cell>
          <cell r="CI30">
            <v>2.903</v>
          </cell>
          <cell r="CJ30">
            <v>2.94</v>
          </cell>
          <cell r="CK30">
            <v>3.012</v>
          </cell>
        </row>
        <row r="32">
          <cell r="B32" t="str">
            <v>Net foreign financing</v>
          </cell>
          <cell r="D32">
            <v>863</v>
          </cell>
          <cell r="E32">
            <v>-135.00619010500213</v>
          </cell>
          <cell r="F32">
            <v>-429.03770102820909</v>
          </cell>
          <cell r="L32">
            <v>-1027.940429852767</v>
          </cell>
          <cell r="O32">
            <v>357.4955208774976</v>
          </cell>
          <cell r="P32">
            <v>-134.29561476878985</v>
          </cell>
          <cell r="Q32">
            <v>190</v>
          </cell>
          <cell r="R32">
            <v>357.24489795918362</v>
          </cell>
          <cell r="S32">
            <v>-568.94226804123718</v>
          </cell>
          <cell r="T32">
            <v>-60.005628085853459</v>
          </cell>
          <cell r="V32">
            <v>0.35622688039457451</v>
          </cell>
          <cell r="W32">
            <v>-0.15312925170068015</v>
          </cell>
          <cell r="X32">
            <v>0.20309762869389414</v>
          </cell>
          <cell r="Y32">
            <v>0.36602658788774001</v>
          </cell>
          <cell r="Z32">
            <v>3.076003939161831E-2</v>
          </cell>
          <cell r="AA32">
            <v>-1.5400961861089302E-2</v>
          </cell>
          <cell r="AB32">
            <v>0.90904939799567863</v>
          </cell>
          <cell r="AD32">
            <v>1.4781736145773134</v>
          </cell>
          <cell r="AF32">
            <v>0.57180000000000009</v>
          </cell>
          <cell r="AG32">
            <v>8.5399999999999976E-2</v>
          </cell>
          <cell r="AH32">
            <v>0.30040000000000006</v>
          </cell>
          <cell r="AI32">
            <v>0.95760000000000023</v>
          </cell>
          <cell r="AJ32">
            <v>0.51</v>
          </cell>
          <cell r="AK32">
            <v>0.7649999999999999</v>
          </cell>
          <cell r="AL32">
            <v>0.94799999999999995</v>
          </cell>
          <cell r="AM32">
            <v>2.2229999999999999</v>
          </cell>
          <cell r="AN32">
            <v>3.1806000000000001</v>
          </cell>
          <cell r="AO32">
            <v>2.31</v>
          </cell>
          <cell r="AP32">
            <v>3.3399999999999994</v>
          </cell>
          <cell r="AQ32">
            <v>8.8306000000000004</v>
          </cell>
          <cell r="AR32">
            <v>0.65342039100904348</v>
          </cell>
          <cell r="AS32">
            <v>0.10113982478726412</v>
          </cell>
          <cell r="AT32">
            <v>0.48479258457457342</v>
          </cell>
          <cell r="AU32">
            <v>1.2393528003708809</v>
          </cell>
          <cell r="AV32">
            <v>0.51727790949906671</v>
          </cell>
          <cell r="AW32">
            <v>-0.1967389060887513</v>
          </cell>
          <cell r="AX32">
            <v>-2.346107697342107E-2</v>
          </cell>
          <cell r="AY32">
            <v>0.29707792643689429</v>
          </cell>
          <cell r="AZ32">
            <v>1.5364307268077753</v>
          </cell>
          <cell r="BA32">
            <v>0.47780420134760199</v>
          </cell>
          <cell r="BB32">
            <v>-1.7620974015870546E-2</v>
          </cell>
          <cell r="BC32">
            <v>0.1911429798420155</v>
          </cell>
          <cell r="BE32">
            <v>0.6513262071737469</v>
          </cell>
          <cell r="BF32">
            <v>1.2233053861492356</v>
          </cell>
          <cell r="BG32">
            <v>0.20152781583995616</v>
          </cell>
          <cell r="BH32">
            <v>1.1612403622773646</v>
          </cell>
          <cell r="BI32">
            <v>1.984</v>
          </cell>
          <cell r="BJ32">
            <v>2.586073564266556</v>
          </cell>
          <cell r="BK32">
            <v>2.6353262071737471</v>
          </cell>
          <cell r="BL32">
            <v>3.2373997714403027</v>
          </cell>
          <cell r="BM32">
            <v>4.1717569339815226</v>
          </cell>
          <cell r="BN32">
            <v>4.7738304982480777</v>
          </cell>
          <cell r="BP32">
            <v>0.65100000000000002</v>
          </cell>
          <cell r="BQ32">
            <v>1.0088200000000001</v>
          </cell>
          <cell r="BR32">
            <v>-9.1300000000000048E-2</v>
          </cell>
          <cell r="BS32">
            <v>0.55970000000000009</v>
          </cell>
          <cell r="BT32">
            <v>0.52500000000000002</v>
          </cell>
          <cell r="BU32">
            <v>1.5303917755408003</v>
          </cell>
          <cell r="BV32">
            <v>2.4919117755408005</v>
          </cell>
          <cell r="BW32">
            <v>7.2</v>
          </cell>
          <cell r="BX32">
            <v>7.2</v>
          </cell>
          <cell r="BY32">
            <v>2.615091775540801</v>
          </cell>
          <cell r="BZ32">
            <v>7.2</v>
          </cell>
          <cell r="CA32">
            <v>2.6150917755408005</v>
          </cell>
          <cell r="CB32">
            <v>1.27</v>
          </cell>
          <cell r="CC32">
            <v>0.92999999999999994</v>
          </cell>
          <cell r="CD32">
            <v>1.1119999999999999</v>
          </cell>
          <cell r="CE32">
            <v>0.66999999999999993</v>
          </cell>
          <cell r="CF32">
            <v>3.3119999999999998</v>
          </cell>
          <cell r="CG32">
            <v>3.9820000000000002</v>
          </cell>
          <cell r="CH32">
            <v>2.2000000000000002</v>
          </cell>
          <cell r="CI32">
            <v>9.9999999999999201E-2</v>
          </cell>
          <cell r="CJ32">
            <v>0.63999999999999968</v>
          </cell>
          <cell r="CK32">
            <v>1.25</v>
          </cell>
        </row>
        <row r="33">
          <cell r="B33" t="str">
            <v xml:space="preserve">  Gross drawings</v>
          </cell>
          <cell r="D33">
            <v>5995</v>
          </cell>
          <cell r="E33">
            <v>5411.2481085790268</v>
          </cell>
          <cell r="F33">
            <v>5510.4842253273573</v>
          </cell>
          <cell r="L33">
            <v>5137.6865797935352</v>
          </cell>
          <cell r="O33">
            <v>1085.1648727382139</v>
          </cell>
          <cell r="P33">
            <v>1155.5609989246027</v>
          </cell>
          <cell r="Q33">
            <v>2245</v>
          </cell>
          <cell r="R33">
            <v>1822.9591836734694</v>
          </cell>
          <cell r="S33">
            <v>1276.283505154639</v>
          </cell>
          <cell r="T33">
            <v>5440.5102797840864</v>
          </cell>
          <cell r="V33">
            <v>1.0851623510069872</v>
          </cell>
          <cell r="W33">
            <v>1.0888435374149661</v>
          </cell>
          <cell r="X33">
            <v>2.1740058884219531</v>
          </cell>
          <cell r="Y33">
            <v>1.2822008862629246</v>
          </cell>
          <cell r="Z33">
            <v>0.36676879308458255</v>
          </cell>
          <cell r="AA33">
            <v>0.42131752600380273</v>
          </cell>
          <cell r="AB33">
            <v>1.9985528930830119</v>
          </cell>
          <cell r="AD33">
            <v>5.45475966776789</v>
          </cell>
          <cell r="AF33">
            <v>0.87180000000000002</v>
          </cell>
          <cell r="AG33">
            <v>0.26539999999999997</v>
          </cell>
          <cell r="AH33">
            <v>0.63040000000000007</v>
          </cell>
          <cell r="AI33">
            <v>1.7676000000000003</v>
          </cell>
          <cell r="AJ33">
            <v>0.91</v>
          </cell>
          <cell r="AK33">
            <v>0.83499999999999996</v>
          </cell>
          <cell r="AL33">
            <v>1.1579999999999999</v>
          </cell>
          <cell r="AM33">
            <v>2.903</v>
          </cell>
          <cell r="AN33">
            <v>4.6706000000000003</v>
          </cell>
          <cell r="AO33">
            <v>2.56</v>
          </cell>
          <cell r="AP33">
            <v>3.8599999999999994</v>
          </cell>
          <cell r="AQ33">
            <v>11.0906</v>
          </cell>
          <cell r="AR33">
            <v>0.88998961812200583</v>
          </cell>
          <cell r="AS33">
            <v>0.26133283093122328</v>
          </cell>
          <cell r="AT33">
            <v>0.77153049868126167</v>
          </cell>
          <cell r="AU33">
            <v>1.9228529477344909</v>
          </cell>
          <cell r="AV33">
            <v>0.90766137459372587</v>
          </cell>
          <cell r="AW33">
            <v>0.22404953560371518</v>
          </cell>
          <cell r="AX33">
            <v>0.18142566265498308</v>
          </cell>
          <cell r="AY33">
            <v>1.313136572852424</v>
          </cell>
          <cell r="AZ33">
            <v>3.2359895205869149</v>
          </cell>
          <cell r="BA33">
            <v>0.6977454477629339</v>
          </cell>
          <cell r="BB33">
            <v>7.2221357813391424E-2</v>
          </cell>
          <cell r="BC33">
            <v>0.32471402730242177</v>
          </cell>
          <cell r="BE33">
            <v>1.0946808328787472</v>
          </cell>
          <cell r="BF33">
            <v>1.4463192509066314</v>
          </cell>
          <cell r="BG33">
            <v>0.54672513017265001</v>
          </cell>
          <cell r="BH33">
            <v>1.4125001402870836</v>
          </cell>
          <cell r="BI33">
            <v>1.7749999999999999</v>
          </cell>
          <cell r="BJ33">
            <v>3.4055445213663651</v>
          </cell>
          <cell r="BK33">
            <v>2.8696808328787471</v>
          </cell>
          <cell r="BL33">
            <v>4.5002253542451118</v>
          </cell>
          <cell r="BM33">
            <v>6.105670353465662</v>
          </cell>
          <cell r="BN33">
            <v>7.7362148748320267</v>
          </cell>
          <cell r="BP33">
            <v>1.137</v>
          </cell>
          <cell r="BQ33">
            <v>1.0088200000000001</v>
          </cell>
          <cell r="BR33">
            <v>0.62339999999999995</v>
          </cell>
          <cell r="BS33">
            <v>1.7604</v>
          </cell>
          <cell r="BT33">
            <v>0.64</v>
          </cell>
          <cell r="BU33">
            <v>2.0196917755408004</v>
          </cell>
          <cell r="BV33">
            <v>4.2919117755408003</v>
          </cell>
          <cell r="BW33">
            <v>9</v>
          </cell>
          <cell r="BX33">
            <v>9</v>
          </cell>
          <cell r="BY33">
            <v>4.4200917755408007</v>
          </cell>
          <cell r="BZ33">
            <v>9</v>
          </cell>
          <cell r="CA33">
            <v>4.4200917755408007</v>
          </cell>
          <cell r="CB33">
            <v>1.6</v>
          </cell>
          <cell r="CC33">
            <v>1.5</v>
          </cell>
          <cell r="CD33">
            <v>1.44</v>
          </cell>
          <cell r="CE33">
            <v>1.21</v>
          </cell>
          <cell r="CF33">
            <v>4.54</v>
          </cell>
          <cell r="CG33">
            <v>5.75</v>
          </cell>
          <cell r="CH33">
            <v>4.25</v>
          </cell>
          <cell r="CI33">
            <v>4.0599999999999996</v>
          </cell>
          <cell r="CJ33">
            <v>5.14</v>
          </cell>
          <cell r="CK33">
            <v>5.89</v>
          </cell>
        </row>
        <row r="34">
          <cell r="B34" t="str">
            <v xml:space="preserve">    Project aid</v>
          </cell>
          <cell r="X34">
            <v>0</v>
          </cell>
          <cell r="Y34">
            <v>1.2822008862629246</v>
          </cell>
          <cell r="Z34">
            <v>0.36676879308458255</v>
          </cell>
          <cell r="AA34">
            <v>0.42131752600380273</v>
          </cell>
          <cell r="AB34">
            <v>1.142153164680771</v>
          </cell>
          <cell r="AD34">
            <v>2.4243540509436956</v>
          </cell>
          <cell r="AF34">
            <v>0.20180000000000001</v>
          </cell>
          <cell r="AG34">
            <v>0.1154</v>
          </cell>
          <cell r="AH34">
            <v>8.0399999999999999E-2</v>
          </cell>
          <cell r="AI34">
            <v>0.39760000000000006</v>
          </cell>
          <cell r="AJ34">
            <v>0.15</v>
          </cell>
          <cell r="AK34">
            <v>0.38500000000000001</v>
          </cell>
          <cell r="AL34">
            <v>0.26800000000000002</v>
          </cell>
          <cell r="AM34">
            <v>0.80300000000000005</v>
          </cell>
          <cell r="AN34">
            <v>1.2006000000000001</v>
          </cell>
          <cell r="AO34">
            <v>0.85</v>
          </cell>
          <cell r="AP34">
            <v>1.2</v>
          </cell>
          <cell r="AQ34">
            <v>3.2506000000000004</v>
          </cell>
          <cell r="AR34" t="str">
            <v/>
          </cell>
          <cell r="AV34" t="str">
            <v/>
          </cell>
          <cell r="BI34">
            <v>0.875</v>
          </cell>
          <cell r="BM34">
            <v>2.6589999999999998</v>
          </cell>
          <cell r="BP34">
            <v>0.58699999999999997</v>
          </cell>
          <cell r="BQ34">
            <v>0.46881999999999996</v>
          </cell>
          <cell r="BR34">
            <v>0.62339999999999995</v>
          </cell>
          <cell r="BS34">
            <v>1.2103999999999999</v>
          </cell>
          <cell r="BT34">
            <v>0.64</v>
          </cell>
          <cell r="BU34">
            <v>0.66959999999999997</v>
          </cell>
          <cell r="BV34">
            <v>2.4018199999999998</v>
          </cell>
          <cell r="BW34">
            <v>4</v>
          </cell>
          <cell r="BX34">
            <v>4</v>
          </cell>
          <cell r="BY34">
            <v>2.52</v>
          </cell>
          <cell r="BZ34">
            <v>4</v>
          </cell>
          <cell r="CA34">
            <v>2.52</v>
          </cell>
          <cell r="CB34">
            <v>0.77</v>
          </cell>
          <cell r="CC34">
            <v>0.76</v>
          </cell>
          <cell r="CD34">
            <v>0.76</v>
          </cell>
          <cell r="CE34">
            <v>0.71</v>
          </cell>
          <cell r="CF34">
            <v>2.29</v>
          </cell>
          <cell r="CG34">
            <v>3</v>
          </cell>
          <cell r="CH34">
            <v>3.75</v>
          </cell>
          <cell r="CI34">
            <v>4.0599999999999996</v>
          </cell>
          <cell r="CJ34">
            <v>4.1399999999999997</v>
          </cell>
          <cell r="CK34">
            <v>4.22</v>
          </cell>
        </row>
        <row r="35">
          <cell r="B35" t="str">
            <v xml:space="preserve">    Programme aid</v>
          </cell>
          <cell r="X35">
            <v>0</v>
          </cell>
          <cell r="Y35">
            <v>0</v>
          </cell>
          <cell r="Z35">
            <v>0</v>
          </cell>
          <cell r="AA35">
            <v>0</v>
          </cell>
          <cell r="AB35">
            <v>0.8563997284022411</v>
          </cell>
          <cell r="AD35">
            <v>0.8563997284022411</v>
          </cell>
          <cell r="AF35">
            <v>0.67</v>
          </cell>
          <cell r="AG35">
            <v>0.15</v>
          </cell>
          <cell r="AH35">
            <v>0.55000000000000004</v>
          </cell>
          <cell r="AI35">
            <v>1.37</v>
          </cell>
          <cell r="AJ35">
            <v>0.76</v>
          </cell>
          <cell r="AK35">
            <v>0.45</v>
          </cell>
          <cell r="AL35">
            <v>0.89</v>
          </cell>
          <cell r="AM35">
            <v>2.1</v>
          </cell>
          <cell r="AN35">
            <v>3.47</v>
          </cell>
          <cell r="AO35">
            <v>1.7100000000000002</v>
          </cell>
          <cell r="AP35">
            <v>2.6599999999999997</v>
          </cell>
          <cell r="AQ35">
            <v>7.84</v>
          </cell>
          <cell r="AR35" t="str">
            <v/>
          </cell>
          <cell r="AV35" t="str">
            <v/>
          </cell>
          <cell r="BI35">
            <v>0.9</v>
          </cell>
          <cell r="BM35">
            <v>3.3969999999999998</v>
          </cell>
          <cell r="BP35">
            <v>0.55000000000000004</v>
          </cell>
          <cell r="BQ35">
            <v>0.54</v>
          </cell>
          <cell r="BR35">
            <v>0</v>
          </cell>
          <cell r="BS35">
            <v>0.55000000000000004</v>
          </cell>
          <cell r="BT35">
            <v>0</v>
          </cell>
          <cell r="BU35">
            <v>1.3500917755408006</v>
          </cell>
          <cell r="BV35">
            <v>1.8900917755408007</v>
          </cell>
          <cell r="BW35">
            <v>5</v>
          </cell>
          <cell r="BX35">
            <v>5</v>
          </cell>
          <cell r="BY35">
            <v>1.9000917755408007</v>
          </cell>
          <cell r="BZ35">
            <v>5</v>
          </cell>
          <cell r="CA35">
            <v>1.9000917755408007</v>
          </cell>
          <cell r="CB35">
            <v>0.83</v>
          </cell>
          <cell r="CC35">
            <v>0.74</v>
          </cell>
          <cell r="CD35">
            <v>0.68</v>
          </cell>
          <cell r="CE35">
            <v>0.5</v>
          </cell>
          <cell r="CF35">
            <v>2.25</v>
          </cell>
          <cell r="CG35">
            <v>2.75</v>
          </cell>
          <cell r="CH35">
            <v>0.5</v>
          </cell>
          <cell r="CI35">
            <v>0</v>
          </cell>
          <cell r="CJ35">
            <v>1</v>
          </cell>
          <cell r="CK35">
            <v>1.67</v>
          </cell>
        </row>
        <row r="36">
          <cell r="B36" t="str">
            <v xml:space="preserve">    Rice loans</v>
          </cell>
          <cell r="BP36">
            <v>0</v>
          </cell>
          <cell r="BQ36">
            <v>0</v>
          </cell>
          <cell r="BR36">
            <v>0</v>
          </cell>
          <cell r="BS36">
            <v>0</v>
          </cell>
          <cell r="BT36">
            <v>0</v>
          </cell>
          <cell r="BU36">
            <v>0</v>
          </cell>
          <cell r="BV36">
            <v>0</v>
          </cell>
          <cell r="BW36">
            <v>0</v>
          </cell>
          <cell r="BX36">
            <v>0</v>
          </cell>
          <cell r="BY36">
            <v>0</v>
          </cell>
          <cell r="BZ36">
            <v>0</v>
          </cell>
          <cell r="CA36">
            <v>0</v>
          </cell>
        </row>
        <row r="37">
          <cell r="B37" t="str">
            <v xml:space="preserve">  Amortization</v>
          </cell>
          <cell r="D37">
            <v>-5132</v>
          </cell>
          <cell r="E37">
            <v>-5546.254298684029</v>
          </cell>
          <cell r="F37">
            <v>-5939.5219263555664</v>
          </cell>
          <cell r="L37">
            <v>-6165.6270096463022</v>
          </cell>
          <cell r="O37">
            <v>-727.66935186071635</v>
          </cell>
          <cell r="P37">
            <v>-1289.8566136933925</v>
          </cell>
          <cell r="Q37">
            <v>-2055</v>
          </cell>
          <cell r="R37">
            <v>-1465.7142857142858</v>
          </cell>
          <cell r="S37">
            <v>-1845.2257731958762</v>
          </cell>
          <cell r="T37">
            <v>-5500.5159078699398</v>
          </cell>
          <cell r="V37">
            <v>-0.72893547061241271</v>
          </cell>
          <cell r="W37">
            <v>-1.2419727891156462</v>
          </cell>
          <cell r="X37">
            <v>-1.9709082597280589</v>
          </cell>
          <cell r="Y37">
            <v>-0.9161742983751846</v>
          </cell>
          <cell r="Z37">
            <v>-0.33600875369296423</v>
          </cell>
          <cell r="AA37">
            <v>-0.43671848786489204</v>
          </cell>
          <cell r="AB37">
            <v>-1.0895034950873332</v>
          </cell>
          <cell r="AD37">
            <v>-3.9765860531905766</v>
          </cell>
          <cell r="AF37">
            <v>-0.3</v>
          </cell>
          <cell r="AG37">
            <v>-0.18</v>
          </cell>
          <cell r="AH37">
            <v>-0.33</v>
          </cell>
          <cell r="AI37">
            <v>-0.81</v>
          </cell>
          <cell r="AJ37">
            <v>-0.4</v>
          </cell>
          <cell r="AK37">
            <v>-7.0000000000000007E-2</v>
          </cell>
          <cell r="AL37">
            <v>-0.21</v>
          </cell>
          <cell r="AM37">
            <v>-0.68</v>
          </cell>
          <cell r="AN37">
            <v>-1.4900000000000002</v>
          </cell>
          <cell r="AO37">
            <v>-0.25</v>
          </cell>
          <cell r="AP37">
            <v>-0.52</v>
          </cell>
          <cell r="AQ37">
            <v>-2.2600000000000002</v>
          </cell>
          <cell r="AR37">
            <v>-0.23656922711296233</v>
          </cell>
          <cell r="AS37">
            <v>-0.16019300614395912</v>
          </cell>
          <cell r="AT37">
            <v>-0.2867379141066882</v>
          </cell>
          <cell r="AU37">
            <v>-0.68350014736360964</v>
          </cell>
          <cell r="AV37">
            <v>-0.39038346509465915</v>
          </cell>
          <cell r="AW37">
            <v>-0.42078844169246649</v>
          </cell>
          <cell r="AX37">
            <v>-0.20488673962840417</v>
          </cell>
          <cell r="AY37">
            <v>-1.0160586464155299</v>
          </cell>
          <cell r="AZ37">
            <v>-1.6995587937791394</v>
          </cell>
          <cell r="BA37">
            <v>-0.21994124641533189</v>
          </cell>
          <cell r="BB37">
            <v>-8.9842331829261962E-2</v>
          </cell>
          <cell r="BC37">
            <v>-0.13357104746040629</v>
          </cell>
          <cell r="BE37">
            <v>-0.44335462570500017</v>
          </cell>
          <cell r="BF37">
            <v>-0.22301386475739587</v>
          </cell>
          <cell r="BG37">
            <v>-0.34519731433269385</v>
          </cell>
          <cell r="BH37">
            <v>-0.2512597780097191</v>
          </cell>
          <cell r="BI37">
            <v>0.20899999999999999</v>
          </cell>
          <cell r="BJ37">
            <v>-0.81947095709980877</v>
          </cell>
          <cell r="BK37">
            <v>-0.23435462570500018</v>
          </cell>
          <cell r="BL37">
            <v>-1.2628255828048089</v>
          </cell>
          <cell r="BM37">
            <v>-1.9339134194841396</v>
          </cell>
          <cell r="BN37">
            <v>-2.9623843765839482</v>
          </cell>
          <cell r="BP37">
            <v>-0.48599999999999993</v>
          </cell>
          <cell r="BQ37">
            <v>0</v>
          </cell>
          <cell r="BR37">
            <v>-0.7147</v>
          </cell>
          <cell r="BS37">
            <v>-1.2006999999999999</v>
          </cell>
          <cell r="BT37">
            <v>-0.11499999999999999</v>
          </cell>
          <cell r="BU37">
            <v>-0.48930000000000007</v>
          </cell>
          <cell r="BV37">
            <v>-1.8</v>
          </cell>
          <cell r="BW37">
            <v>-1.8</v>
          </cell>
          <cell r="BX37">
            <v>-1.8</v>
          </cell>
          <cell r="BY37">
            <v>-1.8049999999999999</v>
          </cell>
          <cell r="BZ37">
            <v>-1.8</v>
          </cell>
          <cell r="CA37">
            <v>-1.8050000000000002</v>
          </cell>
          <cell r="CB37">
            <v>-0.32999999999999996</v>
          </cell>
          <cell r="CC37">
            <v>-0.57000000000000006</v>
          </cell>
          <cell r="CD37">
            <v>-0.32800000000000007</v>
          </cell>
          <cell r="CE37">
            <v>-0.54</v>
          </cell>
          <cell r="CF37">
            <v>-1.2280000000000002</v>
          </cell>
          <cell r="CG37">
            <v>-1.7680000000000002</v>
          </cell>
          <cell r="CH37">
            <v>-2.0499999999999998</v>
          </cell>
          <cell r="CI37">
            <v>-3.9600000000000004</v>
          </cell>
          <cell r="CJ37">
            <v>-4.5</v>
          </cell>
          <cell r="CK37">
            <v>-4.6399999999999997</v>
          </cell>
        </row>
        <row r="38">
          <cell r="B38" t="str">
            <v xml:space="preserve">    Amortization due</v>
          </cell>
          <cell r="BP38">
            <v>-0.90959999999999996</v>
          </cell>
          <cell r="BR38">
            <v>-1.2179</v>
          </cell>
          <cell r="BS38">
            <v>-2.1274999999999999</v>
          </cell>
          <cell r="BT38">
            <v>-1.0509999999999999</v>
          </cell>
          <cell r="BU38">
            <v>-1.2444999999999999</v>
          </cell>
          <cell r="BY38">
            <v>4.4249999999999998</v>
          </cell>
          <cell r="CA38">
            <v>-4.423</v>
          </cell>
          <cell r="CB38">
            <v>-0.98</v>
          </cell>
          <cell r="CC38">
            <v>-1.28</v>
          </cell>
          <cell r="CD38">
            <v>-1.054</v>
          </cell>
          <cell r="CE38">
            <v>-1.32</v>
          </cell>
          <cell r="CF38">
            <v>-3.3140000000000001</v>
          </cell>
          <cell r="CG38">
            <v>-4.6340000000000003</v>
          </cell>
          <cell r="CH38">
            <v>-4.8899999999999997</v>
          </cell>
          <cell r="CI38">
            <v>-4.7300000000000004</v>
          </cell>
          <cell r="CJ38">
            <v>-4.5</v>
          </cell>
          <cell r="CK38">
            <v>-4.6399999999999997</v>
          </cell>
        </row>
        <row r="39">
          <cell r="B39" t="str">
            <v xml:space="preserve">    Paris Club Rescheduling</v>
          </cell>
          <cell r="BP39">
            <v>0.42360000000000003</v>
          </cell>
          <cell r="BR39">
            <v>0.50319999999999998</v>
          </cell>
          <cell r="BS39">
            <v>0.92680000000000007</v>
          </cell>
          <cell r="BT39">
            <v>0.93599999999999994</v>
          </cell>
          <cell r="BU39">
            <v>0.75519999999999987</v>
          </cell>
          <cell r="BY39">
            <v>2.62</v>
          </cell>
          <cell r="CA39">
            <v>2.6179999999999999</v>
          </cell>
          <cell r="CB39">
            <v>0.65</v>
          </cell>
          <cell r="CC39">
            <v>0.71</v>
          </cell>
          <cell r="CD39">
            <v>0.72599999999999998</v>
          </cell>
          <cell r="CE39">
            <v>0.78</v>
          </cell>
          <cell r="CF39">
            <v>2.0859999999999999</v>
          </cell>
          <cell r="CG39">
            <v>2.8659999999999997</v>
          </cell>
          <cell r="CH39">
            <v>2.84</v>
          </cell>
          <cell r="CI39">
            <v>0.77</v>
          </cell>
        </row>
        <row r="40">
          <cell r="B40" t="str">
            <v>Valuation adjustment</v>
          </cell>
        </row>
        <row r="41">
          <cell r="B41" t="str">
            <v>In percent of GDP</v>
          </cell>
        </row>
        <row r="43">
          <cell r="B43" t="str">
            <v>External interest payments</v>
          </cell>
          <cell r="AF43">
            <v>2.9256378944694474</v>
          </cell>
          <cell r="AR43">
            <v>2.1127204074292294</v>
          </cell>
          <cell r="AS43">
            <v>1.6198082932953037</v>
          </cell>
          <cell r="AT43">
            <v>4.8103016112712007</v>
          </cell>
          <cell r="AU43">
            <v>2.8476101039985777</v>
          </cell>
          <cell r="AV43">
            <v>3.4397035684084885</v>
          </cell>
          <cell r="AW43">
            <v>2.6715768024197128</v>
          </cell>
          <cell r="AX43">
            <v>3.1460147440831068</v>
          </cell>
          <cell r="AY43">
            <v>3.0857650383037694</v>
          </cell>
          <cell r="AZ43">
            <v>2.9788744264248166</v>
          </cell>
          <cell r="BA43">
            <v>2.3350458715596329</v>
          </cell>
          <cell r="BB43">
            <v>1.331559633027523</v>
          </cell>
          <cell r="BC43">
            <v>2.562935779816514</v>
          </cell>
          <cell r="BE43">
            <v>6.2295412844036697</v>
          </cell>
          <cell r="BF43">
            <v>2.3141953619114544</v>
          </cell>
          <cell r="BG43">
            <v>1.8652494729444833</v>
          </cell>
          <cell r="BH43">
            <v>2.4492902319044272</v>
          </cell>
          <cell r="BL43">
            <v>2.2489716101915067</v>
          </cell>
          <cell r="BM43">
            <v>0</v>
          </cell>
          <cell r="BN43">
            <v>5.2278460366163237</v>
          </cell>
          <cell r="BQ43">
            <v>1.890904378184896</v>
          </cell>
          <cell r="BR43">
            <v>1.907465164647808</v>
          </cell>
          <cell r="BT43">
            <v>2.0296548042704625</v>
          </cell>
          <cell r="BU43">
            <v>1.8326437953639623</v>
          </cell>
          <cell r="BV43">
            <v>2.1146799762274724</v>
          </cell>
          <cell r="BW43">
            <v>1.9606625732389165</v>
          </cell>
          <cell r="BX43">
            <v>1.962878995808969</v>
          </cell>
          <cell r="BY43">
            <v>1.9189928276184038</v>
          </cell>
          <cell r="BZ43">
            <v>1.8000980312066004</v>
          </cell>
          <cell r="CA43">
            <v>1.9178489902070677</v>
          </cell>
          <cell r="CG43">
            <v>1.7973603595865899</v>
          </cell>
          <cell r="CH43">
            <v>1.5590280133883048</v>
          </cell>
          <cell r="CI43">
            <v>1.4514876668048917</v>
          </cell>
          <cell r="CJ43">
            <v>1.3597229165187839</v>
          </cell>
          <cell r="CK43">
            <v>1.2888701861830323</v>
          </cell>
        </row>
        <row r="45">
          <cell r="B45" t="str">
            <v>Net foreign financing</v>
          </cell>
          <cell r="D45">
            <v>0.53340493901342023</v>
          </cell>
          <cell r="E45">
            <v>-7.3480251410346031E-2</v>
          </cell>
          <cell r="F45">
            <v>-0.20797350627751965</v>
          </cell>
          <cell r="L45">
            <v>-0.44079499995464388</v>
          </cell>
          <cell r="O45">
            <v>0.55568665216808999</v>
          </cell>
          <cell r="P45">
            <v>-0.23893314285349865</v>
          </cell>
          <cell r="Q45">
            <v>0.1583767546572957</v>
          </cell>
          <cell r="R45">
            <v>0.74427444402635257</v>
          </cell>
          <cell r="S45">
            <v>-1.1732239774995694</v>
          </cell>
          <cell r="T45">
            <v>-2.8049006039656384E-2</v>
          </cell>
          <cell r="X45">
            <v>0.1332192520210784</v>
          </cell>
          <cell r="Y45">
            <v>0.87849962568636486</v>
          </cell>
          <cell r="Z45">
            <v>0.40702182483854948</v>
          </cell>
          <cell r="AA45">
            <v>-0.19937287553987745</v>
          </cell>
          <cell r="AB45">
            <v>4.049917060690726</v>
          </cell>
          <cell r="AF45">
            <v>6.9703322835734607</v>
          </cell>
          <cell r="AR45">
            <v>7.3109698836576245</v>
          </cell>
          <cell r="AS45">
            <v>1.3523593863929946</v>
          </cell>
          <cell r="AT45">
            <v>8.9006884255222651</v>
          </cell>
          <cell r="AU45">
            <v>5.8546725651909632</v>
          </cell>
          <cell r="AV45">
            <v>8.1802081615938125</v>
          </cell>
          <cell r="AW45">
            <v>-2.7157953758920641</v>
          </cell>
          <cell r="AX45">
            <v>-0.29414468590757092</v>
          </cell>
          <cell r="AY45">
            <v>1.7234226999313931</v>
          </cell>
          <cell r="AZ45">
            <v>3.5776434710053371</v>
          </cell>
          <cell r="BA45">
            <v>4.5123302752293579</v>
          </cell>
          <cell r="BB45">
            <v>-0.14961467889908256</v>
          </cell>
          <cell r="BC45">
            <v>1.6170275229357796</v>
          </cell>
          <cell r="BE45">
            <v>5.9797431192660548</v>
          </cell>
          <cell r="BF45">
            <v>11.058362614195362</v>
          </cell>
          <cell r="BG45">
            <v>1.8604005621925508</v>
          </cell>
          <cell r="BH45">
            <v>10.906886858749122</v>
          </cell>
          <cell r="BL45">
            <v>5.277335817181168</v>
          </cell>
          <cell r="BM45">
            <v>3.7779824325297322</v>
          </cell>
          <cell r="BN45">
            <v>8.8549792881865059</v>
          </cell>
          <cell r="BQ45">
            <v>2.847137544478338</v>
          </cell>
          <cell r="BR45">
            <v>-1.0880234229248307</v>
          </cell>
          <cell r="BT45">
            <v>1.3380782918149465</v>
          </cell>
          <cell r="BU45">
            <v>3.6928461440416687</v>
          </cell>
          <cell r="BV45">
            <v>1.582836905464166</v>
          </cell>
          <cell r="BW45">
            <v>4.7055901757733993</v>
          </cell>
          <cell r="BX45">
            <v>4.7109095899415259</v>
          </cell>
          <cell r="BY45">
            <v>1.5297146242152111</v>
          </cell>
          <cell r="BZ45">
            <v>4.4114042970345562</v>
          </cell>
          <cell r="CA45">
            <v>1.5297146242152111</v>
          </cell>
          <cell r="CG45">
            <v>2.2800538234704688</v>
          </cell>
          <cell r="CH45">
            <v>1.1863928154459604</v>
          </cell>
          <cell r="CI45">
            <v>4.9999575156902593E-2</v>
          </cell>
          <cell r="CJ45">
            <v>0.2959941042761976</v>
          </cell>
          <cell r="CK45">
            <v>0.53488968550092642</v>
          </cell>
        </row>
        <row r="46">
          <cell r="B46" t="str">
            <v xml:space="preserve">  Gross drawings</v>
          </cell>
          <cell r="D46">
            <v>3.7054027918719052</v>
          </cell>
          <cell r="E46">
            <v>2.9451973361583925</v>
          </cell>
          <cell r="F46">
            <v>2.671174870837139</v>
          </cell>
          <cell r="L46">
            <v>2.2031106958517399</v>
          </cell>
          <cell r="O46">
            <v>1.6867669662047104</v>
          </cell>
          <cell r="P46">
            <v>2.0559258149071731</v>
          </cell>
          <cell r="Q46">
            <v>1.8713463905559418</v>
          </cell>
          <cell r="R46">
            <v>3.7979042966383285</v>
          </cell>
          <cell r="S46">
            <v>2.6318424459651646</v>
          </cell>
          <cell r="T46">
            <v>2.5431098809288444</v>
          </cell>
          <cell r="X46">
            <v>1.868396011418793</v>
          </cell>
          <cell r="Y46">
            <v>3.0774075870744508</v>
          </cell>
          <cell r="Z46">
            <v>4.853144092390095</v>
          </cell>
          <cell r="AA46">
            <v>5.4541584760981801</v>
          </cell>
          <cell r="AB46">
            <v>8.9037773703340317</v>
          </cell>
          <cell r="AF46">
            <v>10.62737965166027</v>
          </cell>
          <cell r="AR46">
            <v>9.9578883432302945</v>
          </cell>
          <cell r="AS46">
            <v>3.4943298312594728</v>
          </cell>
          <cell r="AT46">
            <v>14.165135354898119</v>
          </cell>
          <cell r="AU46">
            <v>9.205784509795965</v>
          </cell>
          <cell r="AV46">
            <v>14.35371363839084</v>
          </cell>
          <cell r="AW46">
            <v>3.0927929043625193</v>
          </cell>
          <cell r="AX46">
            <v>2.2746353297284814</v>
          </cell>
          <cell r="AY46">
            <v>6.5737139574939469</v>
          </cell>
          <cell r="AZ46">
            <v>7.7550610190820075</v>
          </cell>
          <cell r="BA46">
            <v>6.5894311926605509</v>
          </cell>
          <cell r="BB46">
            <v>0.61321100917431193</v>
          </cell>
          <cell r="BC46">
            <v>2.7470091743119265</v>
          </cell>
          <cell r="BE46">
            <v>9.9496513761467895</v>
          </cell>
          <cell r="BF46">
            <v>13.074349964862964</v>
          </cell>
          <cell r="BG46">
            <v>5.0470836261419532</v>
          </cell>
          <cell r="BH46">
            <v>13.266830639494026</v>
          </cell>
          <cell r="BL46">
            <v>7.3067067656491069</v>
          </cell>
          <cell r="BM46">
            <v>5.8859844408481132</v>
          </cell>
          <cell r="BN46">
            <v>15.061767784731114</v>
          </cell>
          <cell r="BQ46">
            <v>2.847137544478338</v>
          </cell>
          <cell r="BR46">
            <v>1.0373570657073741</v>
          </cell>
          <cell r="BT46">
            <v>1.6339359430604981</v>
          </cell>
          <cell r="BU46">
            <v>4.8702310539374647</v>
          </cell>
          <cell r="BV46">
            <v>2.6176203071648092</v>
          </cell>
          <cell r="BW46">
            <v>5.8819877197167498</v>
          </cell>
          <cell r="BX46">
            <v>5.8886369874269064</v>
          </cell>
          <cell r="BY46">
            <v>2.7399248565885364</v>
          </cell>
          <cell r="BZ46">
            <v>5.5142553712931948</v>
          </cell>
          <cell r="CA46">
            <v>2.7399248565885364</v>
          </cell>
          <cell r="CG46">
            <v>3.2923931403704656</v>
          </cell>
          <cell r="CH46">
            <v>2.2918952116569682</v>
          </cell>
          <cell r="CI46">
            <v>2.0299827513702584</v>
          </cell>
          <cell r="CJ46">
            <v>2.377202649968214</v>
          </cell>
          <cell r="CK46">
            <v>2.520400198080365</v>
          </cell>
        </row>
        <row r="47">
          <cell r="B47" t="str">
            <v xml:space="preserve">    Project aid</v>
          </cell>
          <cell r="AF47">
            <v>2.4599738629330608</v>
          </cell>
          <cell r="BM47">
            <v>0</v>
          </cell>
          <cell r="BN47">
            <v>0</v>
          </cell>
          <cell r="BQ47">
            <v>1.3231250605681235</v>
          </cell>
          <cell r="BR47">
            <v>1.0373570657073741</v>
          </cell>
          <cell r="BT47">
            <v>1.6339359430604981</v>
          </cell>
          <cell r="BU47">
            <v>1.614655638652249</v>
          </cell>
          <cell r="BV47">
            <v>1.4041280824654703</v>
          </cell>
          <cell r="BW47">
            <v>2.6142167643185554</v>
          </cell>
          <cell r="BX47">
            <v>2.617171994411958</v>
          </cell>
          <cell r="BY47">
            <v>1.4037149790245826</v>
          </cell>
          <cell r="BZ47">
            <v>2.4507801650191978</v>
          </cell>
          <cell r="CA47">
            <v>1.4827902039845586</v>
          </cell>
          <cell r="CG47">
            <v>1.71777033410633</v>
          </cell>
          <cell r="CH47">
            <v>2.0222604808737956</v>
          </cell>
          <cell r="CI47">
            <v>2.0299827513702584</v>
          </cell>
          <cell r="CJ47">
            <v>1.9147118620366546</v>
          </cell>
          <cell r="CK47">
            <v>1.8057875782511275</v>
          </cell>
        </row>
        <row r="48">
          <cell r="B48" t="str">
            <v xml:space="preserve">    Programme aid</v>
          </cell>
          <cell r="AF48">
            <v>8.1674057887272085</v>
          </cell>
          <cell r="BM48">
            <v>0</v>
          </cell>
          <cell r="BN48">
            <v>0</v>
          </cell>
          <cell r="BQ48">
            <v>1.5240124839102145</v>
          </cell>
          <cell r="BR48">
            <v>0</v>
          </cell>
          <cell r="BT48">
            <v>0</v>
          </cell>
          <cell r="BU48">
            <v>3.2555754152852145</v>
          </cell>
          <cell r="BV48">
            <v>1.2134922246993389</v>
          </cell>
          <cell r="BW48">
            <v>3.2677709553981944</v>
          </cell>
          <cell r="BX48">
            <v>3.2714649930149484</v>
          </cell>
          <cell r="BY48">
            <v>1.3362098775639537</v>
          </cell>
          <cell r="BZ48">
            <v>3.0634752062739974</v>
          </cell>
          <cell r="CA48">
            <v>1.2571346526039777</v>
          </cell>
          <cell r="CG48">
            <v>1.5746228062641359</v>
          </cell>
          <cell r="CH48">
            <v>0.26963473078317302</v>
          </cell>
          <cell r="CI48">
            <v>0</v>
          </cell>
          <cell r="CJ48">
            <v>0.46249078793155918</v>
          </cell>
          <cell r="CK48">
            <v>0.71461261982923752</v>
          </cell>
        </row>
        <row r="49">
          <cell r="B49" t="str">
            <v xml:space="preserve">  Amortization</v>
          </cell>
          <cell r="D49">
            <v>-3.1719978528584853</v>
          </cell>
          <cell r="E49">
            <v>-3.0186775875687388</v>
          </cell>
          <cell r="F49">
            <v>-2.8791483771146589</v>
          </cell>
          <cell r="L49">
            <v>-2.6439056958063842</v>
          </cell>
          <cell r="O49">
            <v>-1.1310803140366206</v>
          </cell>
          <cell r="P49">
            <v>-2.2948589577606717</v>
          </cell>
          <cell r="Q49">
            <v>-1.7129696358986459</v>
          </cell>
          <cell r="R49">
            <v>-3.0536298526119761</v>
          </cell>
          <cell r="S49">
            <v>-3.8050664234647344</v>
          </cell>
          <cell r="T49">
            <v>-2.5711588869685005</v>
          </cell>
          <cell r="X49">
            <v>-1.7351767593977145</v>
          </cell>
          <cell r="Y49">
            <v>-2.1989079613880862</v>
          </cell>
          <cell r="Z49">
            <v>-4.4461222675515462</v>
          </cell>
          <cell r="AA49">
            <v>-5.6535313516380574</v>
          </cell>
          <cell r="AB49">
            <v>-4.8538603096433048</v>
          </cell>
          <cell r="AF49">
            <v>-3.6570473680868094</v>
          </cell>
          <cell r="AR49">
            <v>-2.6469184595726691</v>
          </cell>
          <cell r="AS49">
            <v>-2.141970444866478</v>
          </cell>
          <cell r="AT49">
            <v>-5.264446929375854</v>
          </cell>
          <cell r="AU49">
            <v>-3.3511119446050008</v>
          </cell>
          <cell r="AV49">
            <v>-6.1735054767970254</v>
          </cell>
          <cell r="AW49">
            <v>-5.8085882802545834</v>
          </cell>
          <cell r="AX49">
            <v>-2.5687800156360523</v>
          </cell>
          <cell r="AY49">
            <v>-4.8502912575625539</v>
          </cell>
          <cell r="AZ49">
            <v>-4.1774175480766713</v>
          </cell>
          <cell r="BA49">
            <v>-2.077100917431193</v>
          </cell>
          <cell r="BB49">
            <v>-0.76282568807339457</v>
          </cell>
          <cell r="BC49">
            <v>-1.1299816513761469</v>
          </cell>
          <cell r="BE49">
            <v>-3.9699082568807347</v>
          </cell>
          <cell r="BF49">
            <v>-2.0159873506676034</v>
          </cell>
          <cell r="BG49">
            <v>-3.1866830639494026</v>
          </cell>
          <cell r="BH49">
            <v>-2.3599437807449055</v>
          </cell>
          <cell r="BL49">
            <v>-2.0293709484679385</v>
          </cell>
          <cell r="BM49">
            <v>-2.108002008318381</v>
          </cell>
          <cell r="BN49">
            <v>-6.2067884965446094</v>
          </cell>
          <cell r="BQ49">
            <v>0</v>
          </cell>
          <cell r="BR49">
            <v>-2.1253804886322047</v>
          </cell>
          <cell r="BT49">
            <v>-0.84213523131672596</v>
          </cell>
          <cell r="BU49">
            <v>-1.1798850119362987</v>
          </cell>
          <cell r="BV49">
            <v>-1.0347834017006432</v>
          </cell>
          <cell r="BW49">
            <v>-1.1763975439433498</v>
          </cell>
          <cell r="BX49">
            <v>-1.1777273974853812</v>
          </cell>
          <cell r="BY49">
            <v>-1.346064659339401</v>
          </cell>
          <cell r="BZ49">
            <v>-1.102851074258639</v>
          </cell>
          <cell r="CA49">
            <v>-1.346064659339401</v>
          </cell>
          <cell r="CG49">
            <v>-1.0123393168999972</v>
          </cell>
          <cell r="CH49">
            <v>-1.105502396211008</v>
          </cell>
          <cell r="CI49">
            <v>-1.9799831762133555</v>
          </cell>
          <cell r="CJ49">
            <v>-2.0812085456920162</v>
          </cell>
          <cell r="CK49">
            <v>-1.9855105125794386</v>
          </cell>
        </row>
        <row r="51">
          <cell r="B51" t="str">
            <v>Memorandum items</v>
          </cell>
        </row>
        <row r="52">
          <cell r="B52" t="str">
            <v>Exchange rate Avg. (Rps per US$)</v>
          </cell>
          <cell r="D52">
            <v>2102.5500000000002</v>
          </cell>
          <cell r="E52">
            <v>2180.9</v>
          </cell>
          <cell r="F52">
            <v>2275.8000000000002</v>
          </cell>
          <cell r="L52">
            <v>2363.6</v>
          </cell>
          <cell r="O52">
            <v>2437.2333333333336</v>
          </cell>
          <cell r="P52">
            <v>2789.6666666666665</v>
          </cell>
          <cell r="Q52">
            <v>2614</v>
          </cell>
          <cell r="R52">
            <v>3266.6666666666665</v>
          </cell>
          <cell r="S52">
            <v>3233.3333333333335</v>
          </cell>
          <cell r="T52">
            <v>2931.7249999999999</v>
          </cell>
          <cell r="V52">
            <v>2433</v>
          </cell>
          <cell r="W52">
            <v>2940</v>
          </cell>
          <cell r="X52">
            <v>2686.5</v>
          </cell>
          <cell r="Y52">
            <v>4062</v>
          </cell>
          <cell r="Z52">
            <v>9139</v>
          </cell>
          <cell r="AA52">
            <v>8941</v>
          </cell>
          <cell r="AB52">
            <v>9230.9791068580544</v>
          </cell>
          <cell r="AD52">
            <v>4666.8999999999996</v>
          </cell>
          <cell r="AF52">
            <v>8089.4210526315792</v>
          </cell>
          <cell r="AG52">
            <v>10023.4375</v>
          </cell>
          <cell r="AH52">
            <v>13468.181818181818</v>
          </cell>
          <cell r="AI52">
            <v>10527.013456937799</v>
          </cell>
          <cell r="AJ52">
            <v>13000</v>
          </cell>
          <cell r="AK52">
            <v>12000</v>
          </cell>
          <cell r="AL52">
            <v>11000</v>
          </cell>
          <cell r="AM52">
            <v>12000</v>
          </cell>
          <cell r="AO52">
            <v>10000</v>
          </cell>
          <cell r="AP52">
            <v>10000</v>
          </cell>
          <cell r="AQ52">
            <v>10631.75336423445</v>
          </cell>
          <cell r="AR52">
            <v>7994.7</v>
          </cell>
          <cell r="AS52">
            <v>9554.1</v>
          </cell>
          <cell r="AT52">
            <v>13118.6</v>
          </cell>
          <cell r="AU52">
            <v>10222.466666666667</v>
          </cell>
          <cell r="AV52">
            <v>13876.1</v>
          </cell>
          <cell r="AW52">
            <v>12112.5</v>
          </cell>
          <cell r="AX52">
            <v>11001.2</v>
          </cell>
          <cell r="AY52">
            <v>12329.933333333334</v>
          </cell>
          <cell r="AZ52">
            <v>11276.2</v>
          </cell>
          <cell r="BA52">
            <v>8578.2000000000007</v>
          </cell>
          <cell r="BB52">
            <v>7712.4</v>
          </cell>
          <cell r="BC52">
            <v>7684.3</v>
          </cell>
          <cell r="BE52">
            <v>7991.6333333333341</v>
          </cell>
          <cell r="BF52">
            <v>8575.7000000000007</v>
          </cell>
          <cell r="BG52">
            <v>8757.6</v>
          </cell>
          <cell r="BH52">
            <v>8910.2999999999993</v>
          </cell>
          <cell r="BI52">
            <v>8353</v>
          </cell>
          <cell r="BJ52">
            <v>8747.8666666666668</v>
          </cell>
          <cell r="BK52">
            <v>8192.5</v>
          </cell>
          <cell r="BL52">
            <v>8369.75</v>
          </cell>
          <cell r="BM52">
            <v>9734.35</v>
          </cell>
          <cell r="BN52">
            <v>9849.2000000000007</v>
          </cell>
          <cell r="BP52">
            <v>7921</v>
          </cell>
          <cell r="BQ52">
            <v>8002.9</v>
          </cell>
          <cell r="BR52">
            <v>7526</v>
          </cell>
          <cell r="BS52">
            <v>7723.5</v>
          </cell>
          <cell r="BT52">
            <v>7174</v>
          </cell>
          <cell r="BU52">
            <v>7000</v>
          </cell>
          <cell r="BV52">
            <v>8000</v>
          </cell>
          <cell r="BW52">
            <v>8000</v>
          </cell>
          <cell r="BX52">
            <v>7425.7250000000004</v>
          </cell>
          <cell r="BY52">
            <v>7405</v>
          </cell>
          <cell r="BZ52">
            <v>7500</v>
          </cell>
          <cell r="CA52">
            <v>7405.25</v>
          </cell>
          <cell r="CB52">
            <v>7000</v>
          </cell>
          <cell r="CC52">
            <v>7000</v>
          </cell>
          <cell r="CD52">
            <v>7000</v>
          </cell>
          <cell r="CE52">
            <v>7000</v>
          </cell>
          <cell r="CG52">
            <v>7000</v>
          </cell>
          <cell r="CH52">
            <v>7006.96</v>
          </cell>
          <cell r="CI52">
            <v>7179.06</v>
          </cell>
          <cell r="CJ52">
            <v>7382</v>
          </cell>
          <cell r="CK52">
            <v>7593</v>
          </cell>
        </row>
        <row r="53">
          <cell r="B53" t="str">
            <v>GDP current prices  (billion rupiahs)</v>
          </cell>
          <cell r="D53">
            <v>340173.2</v>
          </cell>
          <cell r="E53">
            <v>400699.5</v>
          </cell>
          <cell r="F53">
            <v>469484.79999999999</v>
          </cell>
          <cell r="L53">
            <v>551195</v>
          </cell>
          <cell r="O53">
            <v>156797</v>
          </cell>
          <cell r="P53">
            <v>156797</v>
          </cell>
          <cell r="Q53">
            <v>313594</v>
          </cell>
          <cell r="R53">
            <v>156797</v>
          </cell>
          <cell r="S53">
            <v>156797</v>
          </cell>
          <cell r="T53">
            <v>627188</v>
          </cell>
          <cell r="V53">
            <v>149405.79999999999</v>
          </cell>
          <cell r="W53">
            <v>163236.70000000001</v>
          </cell>
          <cell r="X53">
            <v>312642.5</v>
          </cell>
          <cell r="Y53">
            <v>169243.1</v>
          </cell>
          <cell r="Z53">
            <v>69066.566666666666</v>
          </cell>
          <cell r="AA53">
            <v>69066.566666666666</v>
          </cell>
          <cell r="AB53">
            <v>207199.7</v>
          </cell>
          <cell r="AD53">
            <v>689085.3</v>
          </cell>
          <cell r="AF53">
            <v>66360.264758043646</v>
          </cell>
          <cell r="AG53">
            <v>66360.264758043646</v>
          </cell>
          <cell r="AH53">
            <v>66360.264758043646</v>
          </cell>
          <cell r="AI53">
            <v>199080.79427413092</v>
          </cell>
          <cell r="AJ53">
            <v>77937.994441687712</v>
          </cell>
          <cell r="AK53">
            <v>77937.994441687712</v>
          </cell>
          <cell r="AL53">
            <v>77937.994441687712</v>
          </cell>
          <cell r="AM53">
            <v>233813.98332506313</v>
          </cell>
          <cell r="AN53">
            <v>432894.77759919409</v>
          </cell>
          <cell r="AO53">
            <v>253288.75411384524</v>
          </cell>
          <cell r="AP53">
            <v>265791.48603351088</v>
          </cell>
          <cell r="AQ53">
            <v>951975.01774655026</v>
          </cell>
          <cell r="AR53">
            <v>71452.900000000009</v>
          </cell>
          <cell r="AS53">
            <v>71452.900000000009</v>
          </cell>
          <cell r="AT53">
            <v>71452.900000000009</v>
          </cell>
          <cell r="AU53">
            <v>214358.7</v>
          </cell>
          <cell r="AV53">
            <v>87745.933333333334</v>
          </cell>
          <cell r="AW53">
            <v>87745.933333333334</v>
          </cell>
          <cell r="AX53">
            <v>87745.933333333334</v>
          </cell>
          <cell r="AY53">
            <v>263237.8</v>
          </cell>
          <cell r="AZ53">
            <v>477596.5</v>
          </cell>
          <cell r="BA53">
            <v>90833.333333333328</v>
          </cell>
          <cell r="BB53">
            <v>90833.333333333328</v>
          </cell>
          <cell r="BC53">
            <v>90833.333333333328</v>
          </cell>
          <cell r="BE53">
            <v>258047.7</v>
          </cell>
          <cell r="BF53">
            <v>94866.666666666672</v>
          </cell>
          <cell r="BG53">
            <v>94866.666666666672</v>
          </cell>
          <cell r="BH53">
            <v>94866.666666666672</v>
          </cell>
          <cell r="BI53">
            <v>284600</v>
          </cell>
          <cell r="BJ53">
            <v>273171.09999999998</v>
          </cell>
          <cell r="BK53">
            <v>557100</v>
          </cell>
          <cell r="BL53">
            <v>531218.80000000005</v>
          </cell>
          <cell r="BM53">
            <v>1034696.5</v>
          </cell>
          <cell r="BN53">
            <v>1008815.3</v>
          </cell>
          <cell r="BP53">
            <v>283899</v>
          </cell>
          <cell r="BQ53">
            <v>283565</v>
          </cell>
          <cell r="BR53">
            <v>280067.5</v>
          </cell>
          <cell r="BS53">
            <v>563966.5</v>
          </cell>
          <cell r="BT53">
            <v>281000</v>
          </cell>
          <cell r="BU53">
            <v>290291</v>
          </cell>
          <cell r="BV53">
            <v>1134923.5</v>
          </cell>
          <cell r="BW53">
            <v>1224076</v>
          </cell>
          <cell r="BX53">
            <v>1134923.5</v>
          </cell>
          <cell r="BY53">
            <v>1135257.5</v>
          </cell>
          <cell r="BZ53">
            <v>1224100</v>
          </cell>
          <cell r="CA53">
            <v>1135257.5</v>
          </cell>
          <cell r="CB53">
            <v>294728</v>
          </cell>
          <cell r="CC53">
            <v>309450</v>
          </cell>
          <cell r="CD53">
            <v>306265</v>
          </cell>
          <cell r="CE53">
            <v>312072</v>
          </cell>
          <cell r="CG53">
            <v>1222515</v>
          </cell>
          <cell r="CH53">
            <v>1299343</v>
          </cell>
          <cell r="CI53">
            <v>1435824.2</v>
          </cell>
          <cell r="CJ53">
            <v>1596139.9</v>
          </cell>
          <cell r="CK53">
            <v>1774431.3</v>
          </cell>
        </row>
      </sheetData>
      <sheetData sheetId="11" refreshError="1">
        <row r="4">
          <cell r="B4" t="str">
            <v>Table 7.  Indonesia:  Domestic Financing</v>
          </cell>
        </row>
        <row r="5">
          <cell r="B5" t="str">
            <v>( In billions of rupiahs, unless otherwise indicated )</v>
          </cell>
        </row>
        <row r="7">
          <cell r="B7" t="str">
            <v>NEW DATA</v>
          </cell>
        </row>
        <row r="8">
          <cell r="B8">
            <v>36524.152470370369</v>
          </cell>
          <cell r="D8" t="str">
            <v>1996/97</v>
          </cell>
          <cell r="E8" t="str">
            <v>1997/98</v>
          </cell>
          <cell r="J8" t="str">
            <v>1997/98</v>
          </cell>
          <cell r="P8" t="str">
            <v>1997/98</v>
          </cell>
          <cell r="Q8" t="str">
            <v>1998/99</v>
          </cell>
          <cell r="T8" t="str">
            <v>1998/99</v>
          </cell>
          <cell r="W8" t="str">
            <v>1998/99</v>
          </cell>
          <cell r="Z8" t="str">
            <v>1998/99</v>
          </cell>
        </row>
        <row r="9">
          <cell r="B9" t="str">
            <v>Domestic financing</v>
          </cell>
        </row>
        <row r="10">
          <cell r="B10" t="str">
            <v>( In billions of rupiahs, unless otherwise indicated )</v>
          </cell>
          <cell r="D10" t="str">
            <v>Mar</v>
          </cell>
          <cell r="E10" t="str">
            <v>Apr</v>
          </cell>
          <cell r="F10" t="str">
            <v>May</v>
          </cell>
          <cell r="G10" t="str">
            <v>Jun</v>
          </cell>
          <cell r="H10" t="str">
            <v>Jul</v>
          </cell>
          <cell r="I10" t="str">
            <v>Aug</v>
          </cell>
          <cell r="J10" t="str">
            <v>Sep</v>
          </cell>
          <cell r="K10" t="str">
            <v>Oct</v>
          </cell>
          <cell r="L10" t="str">
            <v>Nov</v>
          </cell>
          <cell r="M10" t="str">
            <v>Dec</v>
          </cell>
          <cell r="N10" t="str">
            <v>Jan</v>
          </cell>
          <cell r="O10" t="str">
            <v>Feb</v>
          </cell>
          <cell r="P10" t="str">
            <v>Mar</v>
          </cell>
          <cell r="Q10" t="str">
            <v>Apr</v>
          </cell>
          <cell r="R10" t="str">
            <v>May</v>
          </cell>
          <cell r="S10" t="str">
            <v>Jun</v>
          </cell>
          <cell r="T10" t="str">
            <v>Jul</v>
          </cell>
          <cell r="U10" t="str">
            <v>Aug</v>
          </cell>
          <cell r="V10" t="str">
            <v>Sep</v>
          </cell>
          <cell r="W10" t="str">
            <v>Oct</v>
          </cell>
          <cell r="X10" t="str">
            <v>Nov</v>
          </cell>
          <cell r="Y10" t="str">
            <v>Dec</v>
          </cell>
          <cell r="Z10" t="str">
            <v>Jan</v>
          </cell>
          <cell r="AA10" t="str">
            <v>Feb</v>
          </cell>
          <cell r="AB10" t="str">
            <v>Mar</v>
          </cell>
          <cell r="AC10" t="str">
            <v>Apr</v>
          </cell>
        </row>
        <row r="11">
          <cell r="B11" t="str">
            <v>TB7</v>
          </cell>
        </row>
        <row r="13">
          <cell r="B13" t="str">
            <v>Summary flows</v>
          </cell>
        </row>
        <row r="15">
          <cell r="B15" t="str">
            <v>Monthly domestic financing</v>
          </cell>
          <cell r="E15">
            <v>-718.17870767915292</v>
          </cell>
          <cell r="F15">
            <v>-3171.8392116930459</v>
          </cell>
          <cell r="G15">
            <v>-1524.8246821679497</v>
          </cell>
          <cell r="H15">
            <v>-1198.393713437664</v>
          </cell>
          <cell r="I15">
            <v>-5.4936369519900836</v>
          </cell>
          <cell r="J15">
            <v>-1743.5748390910117</v>
          </cell>
          <cell r="K15">
            <v>-164.81979075233448</v>
          </cell>
          <cell r="L15">
            <v>-1291.6934358418184</v>
          </cell>
          <cell r="M15">
            <v>250.35337754668853</v>
          </cell>
          <cell r="N15">
            <v>-3560.0244449280981</v>
          </cell>
          <cell r="O15">
            <v>2511.597743201376</v>
          </cell>
          <cell r="P15">
            <v>8162.3599999999969</v>
          </cell>
          <cell r="Q15">
            <v>-9413.3567513174385</v>
          </cell>
          <cell r="R15">
            <v>-3676.892367166658</v>
          </cell>
          <cell r="S15">
            <v>-4341.1871314384116</v>
          </cell>
          <cell r="T15">
            <v>-9152.8352452762047</v>
          </cell>
          <cell r="U15">
            <v>-402.13968787983868</v>
          </cell>
          <cell r="V15">
            <v>11498.207152085404</v>
          </cell>
          <cell r="W15">
            <v>3718.2232109921388</v>
          </cell>
          <cell r="X15">
            <v>504.41619268801264</v>
          </cell>
          <cell r="Y15">
            <v>-2709.0209393163505</v>
          </cell>
          <cell r="Z15">
            <v>-12906.418713308614</v>
          </cell>
          <cell r="AA15">
            <v>-518.21027549002679</v>
          </cell>
          <cell r="AB15">
            <v>890.14682531203505</v>
          </cell>
          <cell r="AC15">
            <v>1476.9832525533857</v>
          </cell>
        </row>
        <row r="16">
          <cell r="B16" t="str">
            <v xml:space="preserve">  Monetary authorities</v>
          </cell>
          <cell r="E16">
            <v>-651</v>
          </cell>
          <cell r="F16">
            <v>-2343</v>
          </cell>
          <cell r="G16">
            <v>-1622</v>
          </cell>
          <cell r="H16">
            <v>-1871</v>
          </cell>
          <cell r="I16">
            <v>-2281</v>
          </cell>
          <cell r="J16">
            <v>-1276</v>
          </cell>
          <cell r="K16">
            <v>-262</v>
          </cell>
          <cell r="L16">
            <v>530</v>
          </cell>
          <cell r="M16">
            <v>-3710</v>
          </cell>
          <cell r="N16">
            <v>-16953</v>
          </cell>
          <cell r="O16">
            <v>7981</v>
          </cell>
          <cell r="P16">
            <v>6220</v>
          </cell>
          <cell r="Q16">
            <v>-5013</v>
          </cell>
          <cell r="R16">
            <v>-14740</v>
          </cell>
          <cell r="S16">
            <v>-26699</v>
          </cell>
          <cell r="T16">
            <v>3218</v>
          </cell>
          <cell r="U16">
            <v>10220</v>
          </cell>
          <cell r="V16">
            <v>14478</v>
          </cell>
          <cell r="W16">
            <v>17004</v>
          </cell>
          <cell r="X16">
            <v>731</v>
          </cell>
          <cell r="Y16">
            <v>-5405</v>
          </cell>
          <cell r="Z16">
            <v>-17210</v>
          </cell>
          <cell r="AA16">
            <v>1121</v>
          </cell>
          <cell r="AB16">
            <v>1500</v>
          </cell>
          <cell r="AC16">
            <v>2569.9176741508345</v>
          </cell>
        </row>
        <row r="17">
          <cell r="B17" t="str">
            <v xml:space="preserve">  Deposit money banks</v>
          </cell>
          <cell r="E17">
            <v>-126</v>
          </cell>
          <cell r="F17">
            <v>-857</v>
          </cell>
          <cell r="G17">
            <v>58</v>
          </cell>
          <cell r="H17">
            <v>156</v>
          </cell>
          <cell r="I17">
            <v>837</v>
          </cell>
          <cell r="J17">
            <v>-1282</v>
          </cell>
          <cell r="K17">
            <v>-1248</v>
          </cell>
          <cell r="L17">
            <v>-1691</v>
          </cell>
          <cell r="M17">
            <v>916</v>
          </cell>
          <cell r="N17">
            <v>-3549</v>
          </cell>
          <cell r="O17">
            <v>-699</v>
          </cell>
          <cell r="P17">
            <v>3143</v>
          </cell>
          <cell r="Q17">
            <v>-1241</v>
          </cell>
          <cell r="R17">
            <v>-908</v>
          </cell>
          <cell r="S17">
            <v>652</v>
          </cell>
          <cell r="T17">
            <v>-2717</v>
          </cell>
          <cell r="U17">
            <v>-1116</v>
          </cell>
          <cell r="V17">
            <v>-1285</v>
          </cell>
          <cell r="W17">
            <v>584</v>
          </cell>
          <cell r="X17">
            <v>836</v>
          </cell>
          <cell r="Y17">
            <v>-448</v>
          </cell>
          <cell r="Z17">
            <v>200</v>
          </cell>
          <cell r="AA17">
            <v>-638</v>
          </cell>
          <cell r="AB17">
            <v>-428</v>
          </cell>
          <cell r="AC17">
            <v>-7</v>
          </cell>
        </row>
        <row r="18">
          <cell r="B18" t="str">
            <v xml:space="preserve">  Monetary correction</v>
          </cell>
          <cell r="E18">
            <v>58.821292320847078</v>
          </cell>
          <cell r="F18">
            <v>28.160788306954203</v>
          </cell>
          <cell r="G18">
            <v>39.175317832050268</v>
          </cell>
          <cell r="H18">
            <v>516.60628656233598</v>
          </cell>
          <cell r="I18">
            <v>1438.5063630480099</v>
          </cell>
          <cell r="J18">
            <v>814.42516090898835</v>
          </cell>
          <cell r="K18">
            <v>1345.1802092476655</v>
          </cell>
          <cell r="L18">
            <v>-130.69343584181831</v>
          </cell>
          <cell r="M18">
            <v>3044.3533775466885</v>
          </cell>
          <cell r="N18">
            <v>16941.975555071902</v>
          </cell>
          <cell r="O18">
            <v>-4770.402256798624</v>
          </cell>
          <cell r="P18">
            <v>-1200.6400000000031</v>
          </cell>
          <cell r="Q18">
            <v>-3159.3567513174394</v>
          </cell>
          <cell r="R18">
            <v>11971.107632833342</v>
          </cell>
          <cell r="S18">
            <v>21705.812868561588</v>
          </cell>
          <cell r="T18">
            <v>-9653.8352452762047</v>
          </cell>
          <cell r="U18">
            <v>-9506.1396878798387</v>
          </cell>
          <cell r="V18">
            <v>-1694.7928479145949</v>
          </cell>
          <cell r="W18">
            <v>-13869.776789007861</v>
          </cell>
          <cell r="X18">
            <v>-1062.5838073119874</v>
          </cell>
          <cell r="Y18">
            <v>3143.9790606836495</v>
          </cell>
          <cell r="Z18">
            <v>4103.5812866913857</v>
          </cell>
          <cell r="AA18">
            <v>-1001.2102754900268</v>
          </cell>
          <cell r="AB18">
            <v>-181.85317468796495</v>
          </cell>
          <cell r="AC18">
            <v>-1085.9344215974488</v>
          </cell>
        </row>
        <row r="20">
          <cell r="B20" t="str">
            <v>Cumulative domestic financing since beginning of quarter</v>
          </cell>
          <cell r="G20">
            <v>-5414.8426015401483</v>
          </cell>
          <cell r="J20">
            <v>-2947.462189480666</v>
          </cell>
          <cell r="M20">
            <v>-1206.1598490474644</v>
          </cell>
          <cell r="P20">
            <v>7113.9332982732749</v>
          </cell>
          <cell r="Q20">
            <v>-9413.3567513174385</v>
          </cell>
          <cell r="R20">
            <v>-13090.249118484096</v>
          </cell>
          <cell r="S20">
            <v>-17431.43624992251</v>
          </cell>
          <cell r="T20">
            <v>-9152.8352452762047</v>
          </cell>
          <cell r="U20">
            <v>-9554.9749331560433</v>
          </cell>
          <cell r="V20">
            <v>1943.2322189293609</v>
          </cell>
          <cell r="W20">
            <v>3718.2232109921388</v>
          </cell>
          <cell r="X20">
            <v>504.41619268801264</v>
          </cell>
          <cell r="Y20">
            <v>1513.6184643638007</v>
          </cell>
          <cell r="Z20">
            <v>-12906.418713308614</v>
          </cell>
          <cell r="AA20">
            <v>-518.21027549002679</v>
          </cell>
          <cell r="AB20">
            <v>-12534.482163486606</v>
          </cell>
          <cell r="AC20">
            <v>1476.9832525533857</v>
          </cell>
        </row>
        <row r="21">
          <cell r="B21" t="str">
            <v>Cumulative domestic financing since beginning of fiscal year</v>
          </cell>
          <cell r="E21">
            <v>-718.17870767915292</v>
          </cell>
          <cell r="F21">
            <v>-3890.0179193721988</v>
          </cell>
          <cell r="G21">
            <v>-5414.8426015401483</v>
          </cell>
          <cell r="H21">
            <v>-6613.2363149778121</v>
          </cell>
          <cell r="I21">
            <v>-6618.7299519298022</v>
          </cell>
          <cell r="J21">
            <v>-8362.3047910208134</v>
          </cell>
          <cell r="K21">
            <v>-8527.1245817731469</v>
          </cell>
          <cell r="L21">
            <v>-9818.8180176149654</v>
          </cell>
          <cell r="M21">
            <v>-9568.4646400682759</v>
          </cell>
          <cell r="N21">
            <v>-13128.489084996374</v>
          </cell>
          <cell r="O21">
            <v>-10616.891341794999</v>
          </cell>
          <cell r="P21">
            <v>-2454.5313417950019</v>
          </cell>
          <cell r="Q21">
            <v>-9413.3567513174385</v>
          </cell>
          <cell r="R21">
            <v>-13090.249118484096</v>
          </cell>
          <cell r="S21">
            <v>-17431.43624992251</v>
          </cell>
          <cell r="T21">
            <v>-26584.271495198715</v>
          </cell>
          <cell r="U21">
            <v>-26986.411183078555</v>
          </cell>
          <cell r="V21">
            <v>-15488.204030993151</v>
          </cell>
          <cell r="W21">
            <v>-11769.980820001012</v>
          </cell>
          <cell r="X21">
            <v>-11265.564627312999</v>
          </cell>
          <cell r="Y21">
            <v>-13974.58556662935</v>
          </cell>
          <cell r="Z21">
            <v>-26881.004279937966</v>
          </cell>
          <cell r="AA21">
            <v>-27399.214555427992</v>
          </cell>
          <cell r="AB21">
            <v>-26509.067730115956</v>
          </cell>
          <cell r="AC21">
            <v>1476.9832525533857</v>
          </cell>
        </row>
        <row r="23">
          <cell r="B23" t="str">
            <v>End-period balances</v>
          </cell>
        </row>
        <row r="25">
          <cell r="B25" t="str">
            <v>Total</v>
          </cell>
          <cell r="D25">
            <v>32763</v>
          </cell>
          <cell r="E25">
            <v>33540</v>
          </cell>
          <cell r="F25">
            <v>36740</v>
          </cell>
          <cell r="G25">
            <v>38304</v>
          </cell>
          <cell r="H25">
            <v>40019</v>
          </cell>
          <cell r="I25">
            <v>41463</v>
          </cell>
          <cell r="J25">
            <v>44021</v>
          </cell>
          <cell r="K25">
            <v>45531</v>
          </cell>
          <cell r="L25">
            <v>46692</v>
          </cell>
          <cell r="M25">
            <v>49486</v>
          </cell>
          <cell r="N25">
            <v>69988</v>
          </cell>
          <cell r="O25">
            <v>62706</v>
          </cell>
          <cell r="P25">
            <v>53343</v>
          </cell>
          <cell r="Q25">
            <v>59597</v>
          </cell>
          <cell r="R25">
            <v>75245</v>
          </cell>
          <cell r="S25">
            <v>101292</v>
          </cell>
          <cell r="T25">
            <v>100791</v>
          </cell>
          <cell r="U25">
            <v>91687</v>
          </cell>
          <cell r="V25">
            <v>78494</v>
          </cell>
          <cell r="W25">
            <v>60906</v>
          </cell>
          <cell r="X25">
            <v>59339</v>
          </cell>
          <cell r="Y25">
            <v>65192</v>
          </cell>
          <cell r="Z25">
            <v>82202</v>
          </cell>
          <cell r="AA25">
            <v>81719</v>
          </cell>
          <cell r="AB25">
            <v>80647</v>
          </cell>
          <cell r="AC25">
            <v>78084.082325849158</v>
          </cell>
        </row>
        <row r="27">
          <cell r="B27" t="str">
            <v>Central bank</v>
          </cell>
          <cell r="D27">
            <v>23737</v>
          </cell>
          <cell r="E27">
            <v>24388</v>
          </cell>
          <cell r="F27">
            <v>26731</v>
          </cell>
          <cell r="G27">
            <v>28353</v>
          </cell>
          <cell r="H27">
            <v>30224</v>
          </cell>
          <cell r="I27">
            <v>32505</v>
          </cell>
          <cell r="J27">
            <v>33781</v>
          </cell>
          <cell r="K27">
            <v>34043</v>
          </cell>
          <cell r="L27">
            <v>33513</v>
          </cell>
          <cell r="M27">
            <v>37223</v>
          </cell>
          <cell r="N27">
            <v>54176</v>
          </cell>
          <cell r="O27">
            <v>46195</v>
          </cell>
          <cell r="P27">
            <v>39975</v>
          </cell>
          <cell r="Q27">
            <v>44988</v>
          </cell>
          <cell r="R27">
            <v>59728</v>
          </cell>
          <cell r="S27">
            <v>86427</v>
          </cell>
          <cell r="T27">
            <v>83209</v>
          </cell>
          <cell r="U27">
            <v>72989</v>
          </cell>
          <cell r="V27">
            <v>58511</v>
          </cell>
          <cell r="W27">
            <v>41507</v>
          </cell>
          <cell r="X27">
            <v>40776</v>
          </cell>
          <cell r="Y27">
            <v>46181</v>
          </cell>
          <cell r="Z27">
            <v>63391</v>
          </cell>
          <cell r="AA27">
            <v>62270</v>
          </cell>
          <cell r="AB27">
            <v>60770</v>
          </cell>
          <cell r="AC27">
            <v>58200.082325849165</v>
          </cell>
        </row>
        <row r="28">
          <cell r="B28" t="str">
            <v xml:space="preserve">Accounts </v>
          </cell>
          <cell r="D28">
            <v>19801</v>
          </cell>
          <cell r="E28">
            <v>20919</v>
          </cell>
          <cell r="F28">
            <v>23207</v>
          </cell>
          <cell r="G28">
            <v>24995</v>
          </cell>
          <cell r="H28">
            <v>26990</v>
          </cell>
          <cell r="I28">
            <v>28524</v>
          </cell>
          <cell r="J28">
            <v>29599</v>
          </cell>
          <cell r="K28">
            <v>30237</v>
          </cell>
          <cell r="L28">
            <v>30227</v>
          </cell>
          <cell r="M28">
            <v>33280</v>
          </cell>
          <cell r="N28">
            <v>46332</v>
          </cell>
          <cell r="O28">
            <v>39734</v>
          </cell>
          <cell r="P28">
            <v>27065</v>
          </cell>
          <cell r="Q28">
            <v>27273</v>
          </cell>
          <cell r="R28">
            <v>36410</v>
          </cell>
          <cell r="S28">
            <v>53430</v>
          </cell>
          <cell r="T28">
            <v>55206</v>
          </cell>
          <cell r="U28">
            <v>49309</v>
          </cell>
          <cell r="V28">
            <v>35701</v>
          </cell>
          <cell r="W28">
            <v>25390</v>
          </cell>
          <cell r="X28">
            <v>25174</v>
          </cell>
          <cell r="Y28">
            <v>29019</v>
          </cell>
          <cell r="Z28">
            <v>44250</v>
          </cell>
          <cell r="AA28">
            <v>43600</v>
          </cell>
          <cell r="AB28">
            <v>42196</v>
          </cell>
          <cell r="AC28">
            <v>40535</v>
          </cell>
        </row>
        <row r="29">
          <cell r="B29" t="str">
            <v xml:space="preserve">  Rupiah accounts</v>
          </cell>
          <cell r="D29">
            <v>12405</v>
          </cell>
          <cell r="E29">
            <v>14061</v>
          </cell>
          <cell r="F29">
            <v>16482</v>
          </cell>
          <cell r="G29">
            <v>18334</v>
          </cell>
          <cell r="H29">
            <v>21249</v>
          </cell>
          <cell r="I29">
            <v>21717</v>
          </cell>
          <cell r="J29">
            <v>22011</v>
          </cell>
          <cell r="K29">
            <v>22090</v>
          </cell>
          <cell r="L29">
            <v>23109</v>
          </cell>
          <cell r="M29">
            <v>24768</v>
          </cell>
          <cell r="N29">
            <v>26765</v>
          </cell>
          <cell r="O29">
            <v>24149</v>
          </cell>
          <cell r="P29">
            <v>6481</v>
          </cell>
          <cell r="Q29">
            <v>9347</v>
          </cell>
          <cell r="R29">
            <v>11642</v>
          </cell>
          <cell r="S29">
            <v>10405</v>
          </cell>
          <cell r="T29">
            <v>22431</v>
          </cell>
          <cell r="U29">
            <v>19549</v>
          </cell>
          <cell r="V29">
            <v>13378</v>
          </cell>
          <cell r="W29">
            <v>9618</v>
          </cell>
          <cell r="X29">
            <v>10622</v>
          </cell>
          <cell r="Y29">
            <v>12913</v>
          </cell>
          <cell r="Z29">
            <v>24610</v>
          </cell>
          <cell r="AA29">
            <v>24189</v>
          </cell>
          <cell r="AB29">
            <v>23802</v>
          </cell>
          <cell r="AC29">
            <v>23393</v>
          </cell>
        </row>
        <row r="30">
          <cell r="B30" t="str">
            <v xml:space="preserve">  Foreign currency-denominated accounts</v>
          </cell>
          <cell r="D30">
            <v>7396</v>
          </cell>
          <cell r="E30">
            <v>6858</v>
          </cell>
          <cell r="F30">
            <v>6725</v>
          </cell>
          <cell r="G30">
            <v>6661</v>
          </cell>
          <cell r="H30">
            <v>5741</v>
          </cell>
          <cell r="I30">
            <v>6807</v>
          </cell>
          <cell r="J30">
            <v>7588</v>
          </cell>
          <cell r="K30">
            <v>8147</v>
          </cell>
          <cell r="L30">
            <v>7118</v>
          </cell>
          <cell r="M30">
            <v>8512</v>
          </cell>
          <cell r="N30">
            <v>19567</v>
          </cell>
          <cell r="O30">
            <v>15585</v>
          </cell>
          <cell r="P30">
            <v>20584</v>
          </cell>
          <cell r="Q30">
            <v>17926</v>
          </cell>
          <cell r="R30">
            <v>24768</v>
          </cell>
          <cell r="S30">
            <v>43025</v>
          </cell>
          <cell r="T30">
            <v>32775</v>
          </cell>
          <cell r="U30">
            <v>29760</v>
          </cell>
          <cell r="V30">
            <v>22323</v>
          </cell>
          <cell r="W30">
            <v>15772</v>
          </cell>
          <cell r="X30">
            <v>14552</v>
          </cell>
          <cell r="Y30">
            <v>16106</v>
          </cell>
          <cell r="Z30">
            <v>19640</v>
          </cell>
          <cell r="AA30">
            <v>19411</v>
          </cell>
          <cell r="AB30">
            <v>18394</v>
          </cell>
          <cell r="AC30">
            <v>17142</v>
          </cell>
        </row>
        <row r="31">
          <cell r="B31" t="str">
            <v xml:space="preserve">              Same in US$ billion</v>
          </cell>
          <cell r="D31">
            <v>3.0574617610582884</v>
          </cell>
          <cell r="E31">
            <v>2.8187422934648581</v>
          </cell>
          <cell r="F31">
            <v>2.7561475409836067</v>
          </cell>
          <cell r="G31">
            <v>2.7187755102040816</v>
          </cell>
          <cell r="H31">
            <v>2.2089265101962292</v>
          </cell>
          <cell r="I31">
            <v>2.2428336079077429</v>
          </cell>
          <cell r="J31">
            <v>2.3169465648854963</v>
          </cell>
          <cell r="K31">
            <v>2.219891008174387</v>
          </cell>
          <cell r="L31">
            <v>1.9512061403508771</v>
          </cell>
          <cell r="M31">
            <v>1.8305376344086022</v>
          </cell>
          <cell r="N31">
            <v>1.8859759036144579</v>
          </cell>
          <cell r="O31">
            <v>1.7811428571428571</v>
          </cell>
          <cell r="P31">
            <v>2.3524571428571428</v>
          </cell>
          <cell r="Q31">
            <v>2.2491844416562108</v>
          </cell>
          <cell r="R31">
            <v>2.3532541567695962</v>
          </cell>
          <cell r="S31">
            <v>2.8875838926174495</v>
          </cell>
          <cell r="T31">
            <v>2.5211538461538461</v>
          </cell>
          <cell r="U31">
            <v>2.687133182844244</v>
          </cell>
          <cell r="V31">
            <v>2.0862616822429905</v>
          </cell>
          <cell r="W31">
            <v>2.0890066225165564</v>
          </cell>
          <cell r="X31">
            <v>1.9934246575342465</v>
          </cell>
          <cell r="Y31">
            <v>2.0069781931464172</v>
          </cell>
          <cell r="Z31">
            <v>2.1944134078212292</v>
          </cell>
          <cell r="AA31">
            <v>2.2234822451317298</v>
          </cell>
          <cell r="AB31">
            <v>2.1179044329303398</v>
          </cell>
          <cell r="AC31">
            <v>2.0753026634382565</v>
          </cell>
        </row>
        <row r="32">
          <cell r="B32" t="str">
            <v xml:space="preserve">    Oil Trans. acc.         600</v>
          </cell>
          <cell r="D32">
            <v>3203</v>
          </cell>
          <cell r="E32">
            <v>2819</v>
          </cell>
          <cell r="F32">
            <v>2637</v>
          </cell>
          <cell r="G32">
            <v>2640</v>
          </cell>
          <cell r="H32">
            <v>2389</v>
          </cell>
          <cell r="I32">
            <v>3162</v>
          </cell>
          <cell r="J32">
            <v>3419</v>
          </cell>
          <cell r="K32">
            <v>3481</v>
          </cell>
          <cell r="L32">
            <v>2743</v>
          </cell>
          <cell r="M32">
            <v>3775</v>
          </cell>
          <cell r="N32">
            <v>8050</v>
          </cell>
          <cell r="O32">
            <v>6254</v>
          </cell>
          <cell r="P32">
            <v>8797</v>
          </cell>
          <cell r="Q32">
            <v>7764</v>
          </cell>
          <cell r="R32">
            <v>9811</v>
          </cell>
          <cell r="S32">
            <v>13249</v>
          </cell>
          <cell r="T32">
            <v>13878</v>
          </cell>
          <cell r="U32">
            <v>14309</v>
          </cell>
          <cell r="V32">
            <v>7805</v>
          </cell>
          <cell r="W32">
            <v>7074</v>
          </cell>
          <cell r="X32">
            <v>5958</v>
          </cell>
          <cell r="Y32">
            <v>6645</v>
          </cell>
          <cell r="Z32">
            <v>9796</v>
          </cell>
          <cell r="AA32">
            <v>9528</v>
          </cell>
          <cell r="AB32">
            <v>7700</v>
          </cell>
          <cell r="AC32">
            <v>6927</v>
          </cell>
        </row>
        <row r="33">
          <cell r="B33" t="str">
            <v xml:space="preserve">    Gov. programs         027</v>
          </cell>
          <cell r="D33">
            <v>-84</v>
          </cell>
          <cell r="E33">
            <v>-254</v>
          </cell>
          <cell r="F33">
            <v>-402</v>
          </cell>
          <cell r="G33">
            <v>-404</v>
          </cell>
          <cell r="H33">
            <v>-1189</v>
          </cell>
          <cell r="I33">
            <v>-1491</v>
          </cell>
          <cell r="J33">
            <v>-1245</v>
          </cell>
          <cell r="K33">
            <v>-1350</v>
          </cell>
          <cell r="L33">
            <v>-1410</v>
          </cell>
          <cell r="M33">
            <v>-2073</v>
          </cell>
          <cell r="N33">
            <v>-2728</v>
          </cell>
          <cell r="O33">
            <v>-3364</v>
          </cell>
          <cell r="P33">
            <v>-857</v>
          </cell>
          <cell r="Q33">
            <v>-2387</v>
          </cell>
          <cell r="R33">
            <v>-1083</v>
          </cell>
          <cell r="S33">
            <v>-929</v>
          </cell>
          <cell r="T33">
            <v>-929</v>
          </cell>
          <cell r="U33">
            <v>-985</v>
          </cell>
          <cell r="V33">
            <v>-941</v>
          </cell>
          <cell r="W33">
            <v>-1152</v>
          </cell>
          <cell r="X33">
            <v>-1261</v>
          </cell>
          <cell r="Y33">
            <v>-1366</v>
          </cell>
          <cell r="Z33">
            <v>-1582</v>
          </cell>
          <cell r="AA33">
            <v>-1421</v>
          </cell>
          <cell r="AB33">
            <v>-1846</v>
          </cell>
          <cell r="AC33">
            <v>-2207</v>
          </cell>
        </row>
        <row r="34">
          <cell r="B34" t="str">
            <v xml:space="preserve">    Import deposits        661</v>
          </cell>
          <cell r="D34">
            <v>327</v>
          </cell>
          <cell r="E34">
            <v>270</v>
          </cell>
          <cell r="F34">
            <v>269</v>
          </cell>
          <cell r="G34">
            <v>233</v>
          </cell>
          <cell r="H34">
            <v>186</v>
          </cell>
          <cell r="I34">
            <v>203</v>
          </cell>
          <cell r="J34">
            <v>324</v>
          </cell>
          <cell r="K34">
            <v>297</v>
          </cell>
          <cell r="L34">
            <v>280</v>
          </cell>
          <cell r="M34">
            <v>267</v>
          </cell>
          <cell r="N34">
            <v>571</v>
          </cell>
          <cell r="O34">
            <v>692</v>
          </cell>
          <cell r="P34">
            <v>1091</v>
          </cell>
          <cell r="Q34">
            <v>960</v>
          </cell>
          <cell r="R34">
            <v>1143</v>
          </cell>
          <cell r="S34">
            <v>1666</v>
          </cell>
          <cell r="T34">
            <v>1503</v>
          </cell>
          <cell r="U34">
            <v>1131</v>
          </cell>
          <cell r="V34">
            <v>1039</v>
          </cell>
          <cell r="W34">
            <v>708</v>
          </cell>
          <cell r="X34">
            <v>645</v>
          </cell>
          <cell r="Y34">
            <v>660</v>
          </cell>
          <cell r="Z34">
            <v>756</v>
          </cell>
          <cell r="AA34">
            <v>925</v>
          </cell>
          <cell r="AB34">
            <v>1433</v>
          </cell>
          <cell r="AC34">
            <v>1311</v>
          </cell>
        </row>
        <row r="35">
          <cell r="B35" t="str">
            <v xml:space="preserve">    Foreign loan</v>
          </cell>
          <cell r="D35">
            <v>3950</v>
          </cell>
          <cell r="E35">
            <v>4023</v>
          </cell>
          <cell r="F35">
            <v>4221</v>
          </cell>
          <cell r="G35">
            <v>4192</v>
          </cell>
          <cell r="H35">
            <v>4355</v>
          </cell>
          <cell r="I35">
            <v>4933</v>
          </cell>
          <cell r="J35">
            <v>5090</v>
          </cell>
          <cell r="K35">
            <v>5719</v>
          </cell>
          <cell r="L35">
            <v>5505</v>
          </cell>
          <cell r="M35">
            <v>6543</v>
          </cell>
          <cell r="N35">
            <v>13674</v>
          </cell>
          <cell r="O35">
            <v>12003</v>
          </cell>
          <cell r="P35">
            <v>11553</v>
          </cell>
          <cell r="Q35">
            <v>11589</v>
          </cell>
          <cell r="R35">
            <v>14897</v>
          </cell>
          <cell r="S35">
            <v>29039</v>
          </cell>
          <cell r="T35">
            <v>18323</v>
          </cell>
          <cell r="U35">
            <v>15305</v>
          </cell>
          <cell r="V35">
            <v>14420</v>
          </cell>
          <cell r="W35">
            <v>9142</v>
          </cell>
          <cell r="X35">
            <v>9210</v>
          </cell>
          <cell r="Y35">
            <v>10167</v>
          </cell>
          <cell r="Z35">
            <v>10670</v>
          </cell>
          <cell r="AA35">
            <v>10379</v>
          </cell>
          <cell r="AB35">
            <v>11107</v>
          </cell>
          <cell r="AC35">
            <v>11111</v>
          </cell>
        </row>
        <row r="36">
          <cell r="B36" t="str">
            <v xml:space="preserve">       Special account     60X</v>
          </cell>
          <cell r="P36">
            <v>9710</v>
          </cell>
          <cell r="Q36">
            <v>9713</v>
          </cell>
          <cell r="R36">
            <v>12996</v>
          </cell>
          <cell r="S36">
            <v>27133</v>
          </cell>
          <cell r="T36">
            <v>16389</v>
          </cell>
          <cell r="U36">
            <v>14439</v>
          </cell>
          <cell r="V36">
            <v>14021</v>
          </cell>
          <cell r="W36">
            <v>8750</v>
          </cell>
          <cell r="X36">
            <v>8818</v>
          </cell>
          <cell r="Y36">
            <v>9777</v>
          </cell>
          <cell r="Z36">
            <v>10288</v>
          </cell>
          <cell r="AA36">
            <v>9996</v>
          </cell>
          <cell r="AB36">
            <v>10722</v>
          </cell>
          <cell r="AC36">
            <v>10728</v>
          </cell>
        </row>
        <row r="37">
          <cell r="B37" t="str">
            <v xml:space="preserve">       Aid counterpart acc.</v>
          </cell>
          <cell r="P37">
            <v>1843</v>
          </cell>
          <cell r="Q37">
            <v>1876</v>
          </cell>
          <cell r="R37">
            <v>1901</v>
          </cell>
          <cell r="S37">
            <v>1906</v>
          </cell>
          <cell r="T37">
            <v>1934</v>
          </cell>
          <cell r="U37">
            <v>867</v>
          </cell>
          <cell r="V37">
            <v>399</v>
          </cell>
          <cell r="W37">
            <v>392</v>
          </cell>
          <cell r="X37">
            <v>392</v>
          </cell>
          <cell r="Y37">
            <v>390</v>
          </cell>
          <cell r="Z37">
            <v>382</v>
          </cell>
          <cell r="AA37">
            <v>383</v>
          </cell>
          <cell r="AB37">
            <v>385</v>
          </cell>
          <cell r="AC37">
            <v>383</v>
          </cell>
        </row>
        <row r="38">
          <cell r="B38" t="str">
            <v>SBIs in the hands of the government</v>
          </cell>
          <cell r="D38">
            <v>1273</v>
          </cell>
          <cell r="E38">
            <v>892</v>
          </cell>
          <cell r="F38">
            <v>939</v>
          </cell>
          <cell r="G38">
            <v>939</v>
          </cell>
          <cell r="H38">
            <v>939</v>
          </cell>
          <cell r="I38">
            <v>1360</v>
          </cell>
          <cell r="J38">
            <v>1360</v>
          </cell>
          <cell r="K38">
            <v>689</v>
          </cell>
          <cell r="L38">
            <v>189</v>
          </cell>
          <cell r="M38">
            <v>193</v>
          </cell>
          <cell r="N38">
            <v>116</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row>
        <row r="39">
          <cell r="B39" t="str">
            <v>Other (commercial loans-Acc690, foreign currency)</v>
          </cell>
          <cell r="D39">
            <v>2663</v>
          </cell>
          <cell r="E39">
            <v>2577</v>
          </cell>
          <cell r="F39">
            <v>2585</v>
          </cell>
          <cell r="G39">
            <v>2419</v>
          </cell>
          <cell r="H39">
            <v>2295</v>
          </cell>
          <cell r="I39">
            <v>2621</v>
          </cell>
          <cell r="J39">
            <v>2822</v>
          </cell>
          <cell r="K39">
            <v>3117</v>
          </cell>
          <cell r="L39">
            <v>3097</v>
          </cell>
          <cell r="M39">
            <v>3750</v>
          </cell>
          <cell r="N39">
            <v>7728</v>
          </cell>
          <cell r="O39">
            <v>6461</v>
          </cell>
          <cell r="P39">
            <v>12910</v>
          </cell>
          <cell r="Q39">
            <v>17715</v>
          </cell>
          <cell r="R39">
            <v>23318</v>
          </cell>
          <cell r="S39">
            <v>32997</v>
          </cell>
          <cell r="T39">
            <v>28003</v>
          </cell>
          <cell r="U39">
            <v>23680</v>
          </cell>
          <cell r="V39">
            <v>22810</v>
          </cell>
          <cell r="W39">
            <v>16117</v>
          </cell>
          <cell r="X39">
            <v>15602</v>
          </cell>
          <cell r="Y39">
            <v>17162</v>
          </cell>
          <cell r="Z39">
            <v>19141</v>
          </cell>
          <cell r="AA39">
            <v>18670</v>
          </cell>
          <cell r="AB39">
            <v>18574</v>
          </cell>
          <cell r="AC39">
            <v>17665.082325849165</v>
          </cell>
        </row>
        <row r="40">
          <cell r="B40" t="str">
            <v xml:space="preserve">              Same in US$ billion</v>
          </cell>
          <cell r="D40">
            <v>1.1008681273253411</v>
          </cell>
          <cell r="E40">
            <v>1.0591861898890258</v>
          </cell>
          <cell r="F40">
            <v>1.0594262295081966</v>
          </cell>
          <cell r="G40">
            <v>0.98734693877551016</v>
          </cell>
          <cell r="H40">
            <v>0.88303193535975377</v>
          </cell>
          <cell r="I40">
            <v>0.86359143327841847</v>
          </cell>
          <cell r="J40">
            <v>0.86167938931297705</v>
          </cell>
          <cell r="K40">
            <v>0.84931880108991831</v>
          </cell>
          <cell r="L40">
            <v>0.84895833333333337</v>
          </cell>
          <cell r="M40">
            <v>0.80645161290322576</v>
          </cell>
          <cell r="N40">
            <v>0.74486746987951802</v>
          </cell>
          <cell r="O40">
            <v>0.73839999999999995</v>
          </cell>
          <cell r="P40">
            <v>1.4754285714285715</v>
          </cell>
          <cell r="Q40">
            <v>2.2227101631116688</v>
          </cell>
          <cell r="R40">
            <v>2.2154869358669833</v>
          </cell>
          <cell r="S40">
            <v>2.2145637583892617</v>
          </cell>
          <cell r="T40">
            <v>2.1540769230769232</v>
          </cell>
          <cell r="U40">
            <v>2.1381489841986454</v>
          </cell>
          <cell r="V40">
            <v>2.1317757009345795</v>
          </cell>
          <cell r="W40">
            <v>2.1347019867549668</v>
          </cell>
          <cell r="X40">
            <v>2.1372602739726028</v>
          </cell>
          <cell r="Y40">
            <v>2.1385669781931465</v>
          </cell>
          <cell r="Z40">
            <v>2.1386592178770951</v>
          </cell>
          <cell r="AA40">
            <v>2.138602520045819</v>
          </cell>
          <cell r="AB40">
            <v>2.1386298215313762</v>
          </cell>
          <cell r="AC40">
            <v>2.1386298215313762</v>
          </cell>
        </row>
        <row r="42">
          <cell r="B42" t="str">
            <v>Deposit money banks</v>
          </cell>
          <cell r="D42">
            <v>9026</v>
          </cell>
          <cell r="E42">
            <v>9152</v>
          </cell>
          <cell r="F42">
            <v>10009</v>
          </cell>
          <cell r="G42">
            <v>9951</v>
          </cell>
          <cell r="H42">
            <v>9795</v>
          </cell>
          <cell r="I42">
            <v>8958</v>
          </cell>
          <cell r="J42">
            <v>10240</v>
          </cell>
          <cell r="K42">
            <v>11488</v>
          </cell>
          <cell r="L42">
            <v>13179</v>
          </cell>
          <cell r="M42">
            <v>12263</v>
          </cell>
          <cell r="N42">
            <v>15812</v>
          </cell>
          <cell r="O42">
            <v>16511</v>
          </cell>
          <cell r="P42">
            <v>13368</v>
          </cell>
          <cell r="Q42">
            <v>14609</v>
          </cell>
          <cell r="R42">
            <v>15517</v>
          </cell>
          <cell r="S42">
            <v>14865</v>
          </cell>
          <cell r="T42">
            <v>17582</v>
          </cell>
          <cell r="U42">
            <v>18698</v>
          </cell>
          <cell r="V42">
            <v>19983</v>
          </cell>
          <cell r="W42">
            <v>19399</v>
          </cell>
          <cell r="X42">
            <v>18563</v>
          </cell>
          <cell r="Y42">
            <v>19011</v>
          </cell>
          <cell r="Z42">
            <v>18811</v>
          </cell>
          <cell r="AA42">
            <v>19449</v>
          </cell>
          <cell r="AB42">
            <v>19877</v>
          </cell>
          <cell r="AC42">
            <v>19884</v>
          </cell>
        </row>
        <row r="43">
          <cell r="B43" t="str">
            <v xml:space="preserve">  Rupiah accounts</v>
          </cell>
          <cell r="D43">
            <v>8424</v>
          </cell>
          <cell r="E43">
            <v>8740</v>
          </cell>
          <cell r="F43">
            <v>9582</v>
          </cell>
          <cell r="G43">
            <v>9612</v>
          </cell>
          <cell r="H43">
            <v>9481</v>
          </cell>
          <cell r="I43">
            <v>8243</v>
          </cell>
          <cell r="J43">
            <v>9412</v>
          </cell>
          <cell r="K43">
            <v>10617</v>
          </cell>
          <cell r="L43">
            <v>12353</v>
          </cell>
          <cell r="M43">
            <v>10759</v>
          </cell>
          <cell r="N43">
            <v>12453</v>
          </cell>
          <cell r="O43">
            <v>14487</v>
          </cell>
          <cell r="P43">
            <v>11592</v>
          </cell>
          <cell r="Q43">
            <v>13191</v>
          </cell>
          <cell r="R43">
            <v>13679</v>
          </cell>
          <cell r="S43">
            <v>12235</v>
          </cell>
          <cell r="T43">
            <v>15311</v>
          </cell>
          <cell r="U43">
            <v>16610</v>
          </cell>
          <cell r="V43">
            <v>18054</v>
          </cell>
          <cell r="W43">
            <v>17970</v>
          </cell>
          <cell r="X43">
            <v>17222</v>
          </cell>
          <cell r="Y43">
            <v>17278</v>
          </cell>
          <cell r="Z43">
            <v>16902</v>
          </cell>
          <cell r="AA43">
            <v>17521</v>
          </cell>
          <cell r="AB43">
            <v>17982</v>
          </cell>
          <cell r="AC43">
            <v>18248</v>
          </cell>
        </row>
        <row r="44">
          <cell r="B44" t="str">
            <v xml:space="preserve">  Foreign currency-denominated accounts</v>
          </cell>
          <cell r="D44">
            <v>602</v>
          </cell>
          <cell r="E44">
            <v>412</v>
          </cell>
          <cell r="F44">
            <v>427</v>
          </cell>
          <cell r="G44">
            <v>339</v>
          </cell>
          <cell r="H44">
            <v>314</v>
          </cell>
          <cell r="I44">
            <v>715</v>
          </cell>
          <cell r="J44">
            <v>828</v>
          </cell>
          <cell r="K44">
            <v>871</v>
          </cell>
          <cell r="L44">
            <v>826</v>
          </cell>
          <cell r="M44">
            <v>1504</v>
          </cell>
          <cell r="N44">
            <v>3359</v>
          </cell>
          <cell r="O44">
            <v>2024</v>
          </cell>
          <cell r="P44">
            <v>1776</v>
          </cell>
          <cell r="Q44">
            <v>1418</v>
          </cell>
          <cell r="R44">
            <v>1838</v>
          </cell>
          <cell r="S44">
            <v>2630</v>
          </cell>
          <cell r="T44">
            <v>2271</v>
          </cell>
          <cell r="U44">
            <v>2088</v>
          </cell>
          <cell r="V44">
            <v>1929</v>
          </cell>
          <cell r="W44">
            <v>1429</v>
          </cell>
          <cell r="X44">
            <v>1341</v>
          </cell>
          <cell r="Y44">
            <v>1733</v>
          </cell>
          <cell r="Z44">
            <v>1909</v>
          </cell>
          <cell r="AA44">
            <v>1928</v>
          </cell>
          <cell r="AB44">
            <v>1895</v>
          </cell>
          <cell r="AC44">
            <v>1636</v>
          </cell>
        </row>
        <row r="45">
          <cell r="B45" t="str">
            <v xml:space="preserve">              Same in US$ billion</v>
          </cell>
          <cell r="D45">
            <v>0.24886316659776767</v>
          </cell>
          <cell r="E45">
            <v>0.16933826551582409</v>
          </cell>
          <cell r="F45">
            <v>0.17499999999999999</v>
          </cell>
          <cell r="G45">
            <v>0.1383673469387755</v>
          </cell>
          <cell r="H45">
            <v>0.1208156983455175</v>
          </cell>
          <cell r="I45">
            <v>0.23558484349258649</v>
          </cell>
          <cell r="J45">
            <v>0.25282442748091605</v>
          </cell>
          <cell r="K45">
            <v>0.23732970027247957</v>
          </cell>
          <cell r="L45">
            <v>0.22642543859649122</v>
          </cell>
          <cell r="M45">
            <v>0.32344086021505375</v>
          </cell>
          <cell r="N45">
            <v>0.32375903614457829</v>
          </cell>
          <cell r="O45">
            <v>0.23131428571428572</v>
          </cell>
          <cell r="P45">
            <v>0.20297142857142858</v>
          </cell>
          <cell r="Q45">
            <v>0.1779171894604768</v>
          </cell>
          <cell r="R45">
            <v>0.17463182897862234</v>
          </cell>
          <cell r="S45">
            <v>0.17651006711409395</v>
          </cell>
          <cell r="T45">
            <v>0.1746923076923077</v>
          </cell>
          <cell r="U45">
            <v>0.18853273137697518</v>
          </cell>
          <cell r="V45">
            <v>0.1802803738317757</v>
          </cell>
          <cell r="W45">
            <v>0.18927152317880794</v>
          </cell>
          <cell r="X45">
            <v>0.18369863013698631</v>
          </cell>
          <cell r="Y45">
            <v>0.21595015576323986</v>
          </cell>
          <cell r="Z45">
            <v>0.21329608938547487</v>
          </cell>
          <cell r="AA45">
            <v>0.22084765177548682</v>
          </cell>
          <cell r="AB45">
            <v>0.2181922855497985</v>
          </cell>
          <cell r="AC45">
            <v>0.19806295399515739</v>
          </cell>
        </row>
        <row r="47">
          <cell r="B47" t="str">
            <v>Monetary correction</v>
          </cell>
        </row>
        <row r="49">
          <cell r="B49" t="str">
            <v>Total forex balance in Rps billion</v>
          </cell>
          <cell r="D49">
            <v>10661</v>
          </cell>
          <cell r="E49">
            <v>9847</v>
          </cell>
          <cell r="F49">
            <v>9737</v>
          </cell>
          <cell r="G49">
            <v>9419</v>
          </cell>
          <cell r="H49">
            <v>8350</v>
          </cell>
          <cell r="I49">
            <v>10143</v>
          </cell>
          <cell r="J49">
            <v>11238</v>
          </cell>
          <cell r="K49">
            <v>12135</v>
          </cell>
          <cell r="L49">
            <v>11041</v>
          </cell>
          <cell r="M49">
            <v>13766</v>
          </cell>
          <cell r="N49">
            <v>30654</v>
          </cell>
          <cell r="O49">
            <v>24070</v>
          </cell>
          <cell r="P49">
            <v>35270</v>
          </cell>
          <cell r="Q49">
            <v>37059</v>
          </cell>
          <cell r="R49">
            <v>49924</v>
          </cell>
          <cell r="S49">
            <v>78652</v>
          </cell>
          <cell r="T49">
            <v>63049</v>
          </cell>
          <cell r="U49">
            <v>55528</v>
          </cell>
          <cell r="V49">
            <v>47062</v>
          </cell>
          <cell r="W49">
            <v>33318</v>
          </cell>
          <cell r="X49">
            <v>31495</v>
          </cell>
          <cell r="Y49">
            <v>35001</v>
          </cell>
          <cell r="Z49">
            <v>40690</v>
          </cell>
          <cell r="AA49">
            <v>40009</v>
          </cell>
          <cell r="AB49">
            <v>38863</v>
          </cell>
          <cell r="AC49">
            <v>18778</v>
          </cell>
        </row>
        <row r="50">
          <cell r="B50" t="str">
            <v>Change in Rps billion</v>
          </cell>
          <cell r="E50">
            <v>-814</v>
          </cell>
          <cell r="F50">
            <v>-110</v>
          </cell>
          <cell r="G50">
            <v>-318</v>
          </cell>
          <cell r="H50">
            <v>-1069</v>
          </cell>
          <cell r="I50">
            <v>1793</v>
          </cell>
          <cell r="J50">
            <v>1095</v>
          </cell>
          <cell r="K50">
            <v>897</v>
          </cell>
          <cell r="L50">
            <v>-1094</v>
          </cell>
          <cell r="M50">
            <v>2725</v>
          </cell>
          <cell r="N50">
            <v>16888</v>
          </cell>
          <cell r="O50">
            <v>-6584</v>
          </cell>
          <cell r="P50">
            <v>11200</v>
          </cell>
          <cell r="Q50">
            <v>1789</v>
          </cell>
          <cell r="R50">
            <v>12865</v>
          </cell>
          <cell r="S50">
            <v>28728</v>
          </cell>
          <cell r="T50">
            <v>-15603</v>
          </cell>
          <cell r="U50">
            <v>-7521</v>
          </cell>
          <cell r="V50">
            <v>-8466</v>
          </cell>
          <cell r="W50">
            <v>-13744</v>
          </cell>
          <cell r="X50">
            <v>-1823</v>
          </cell>
          <cell r="Y50">
            <v>3506</v>
          </cell>
          <cell r="Z50">
            <v>5689</v>
          </cell>
          <cell r="AA50">
            <v>-681</v>
          </cell>
          <cell r="AB50">
            <v>-1146</v>
          </cell>
          <cell r="AC50">
            <v>-20085</v>
          </cell>
        </row>
        <row r="51">
          <cell r="B51" t="str">
            <v>Total forex balance in US$ billion</v>
          </cell>
          <cell r="D51">
            <v>4.4071930549813976</v>
          </cell>
          <cell r="E51">
            <v>4.0472667488697081</v>
          </cell>
          <cell r="F51">
            <v>3.9905737704918032</v>
          </cell>
          <cell r="G51">
            <v>3.8444897959183675</v>
          </cell>
          <cell r="H51">
            <v>3.2127741439015005</v>
          </cell>
          <cell r="I51">
            <v>3.342009884678748</v>
          </cell>
          <cell r="J51">
            <v>3.4314503816793893</v>
          </cell>
          <cell r="K51">
            <v>3.3065395095367847</v>
          </cell>
          <cell r="L51">
            <v>3.0265899122807016</v>
          </cell>
          <cell r="M51">
            <v>2.9604301075268817</v>
          </cell>
          <cell r="N51">
            <v>2.9546024096385541</v>
          </cell>
          <cell r="O51">
            <v>2.7508571428571429</v>
          </cell>
          <cell r="P51">
            <v>4.0308571428571431</v>
          </cell>
          <cell r="Q51">
            <v>4.6498117942283566</v>
          </cell>
          <cell r="R51">
            <v>4.7433729216152019</v>
          </cell>
          <cell r="S51">
            <v>5.2786577181208054</v>
          </cell>
          <cell r="T51">
            <v>4.8499230769230772</v>
          </cell>
          <cell r="U51">
            <v>5.0138148984198647</v>
          </cell>
          <cell r="V51">
            <v>4.3983177570093455</v>
          </cell>
          <cell r="W51">
            <v>4.4129801324503308</v>
          </cell>
          <cell r="X51">
            <v>4.3143835616438357</v>
          </cell>
          <cell r="Y51">
            <v>4.3614953271028041</v>
          </cell>
          <cell r="Z51">
            <v>4.5463687150837986</v>
          </cell>
          <cell r="AA51">
            <v>4.5829324169530352</v>
          </cell>
          <cell r="AB51">
            <v>4.4747265400115142</v>
          </cell>
          <cell r="AC51">
            <v>2.2733656174334143</v>
          </cell>
        </row>
        <row r="52">
          <cell r="B52" t="str">
            <v>Change in US$ billion</v>
          </cell>
          <cell r="E52">
            <v>-0.35992630611168952</v>
          </cell>
          <cell r="F52">
            <v>-5.6692978377904879E-2</v>
          </cell>
          <cell r="G52">
            <v>-0.14608397457343569</v>
          </cell>
          <cell r="H52">
            <v>-0.63171565201686697</v>
          </cell>
          <cell r="I52">
            <v>0.12923574077724753</v>
          </cell>
          <cell r="J52">
            <v>8.9440497000641273E-2</v>
          </cell>
          <cell r="K52">
            <v>-0.12491087214260466</v>
          </cell>
          <cell r="L52">
            <v>-0.27994959725608304</v>
          </cell>
          <cell r="M52">
            <v>-6.6159804753819884E-2</v>
          </cell>
          <cell r="N52">
            <v>-5.8276978883275987E-3</v>
          </cell>
          <cell r="O52">
            <v>-0.20374526678141125</v>
          </cell>
          <cell r="P52">
            <v>1.2800000000000002</v>
          </cell>
          <cell r="Q52">
            <v>0.61895465137121342</v>
          </cell>
          <cell r="R52">
            <v>9.35611273868453E-2</v>
          </cell>
          <cell r="S52">
            <v>0.53528479650560357</v>
          </cell>
          <cell r="T52">
            <v>-0.42873464119772819</v>
          </cell>
          <cell r="U52">
            <v>0.16389182149678749</v>
          </cell>
          <cell r="V52">
            <v>-0.61549714141051926</v>
          </cell>
          <cell r="W52">
            <v>1.4662375440985365E-2</v>
          </cell>
          <cell r="X52">
            <v>-9.8596570806495087E-2</v>
          </cell>
          <cell r="Y52">
            <v>4.7111765458968335E-2</v>
          </cell>
          <cell r="Z52">
            <v>0.18487338798099451</v>
          </cell>
          <cell r="AA52">
            <v>3.6563701869236631E-2</v>
          </cell>
          <cell r="AB52">
            <v>-0.10820587694152106</v>
          </cell>
          <cell r="AC52">
            <v>-2.2013609225780999</v>
          </cell>
        </row>
        <row r="53">
          <cell r="B53" t="str">
            <v>Corrected change in Rps billion</v>
          </cell>
          <cell r="E53">
            <v>-872.82129232084708</v>
          </cell>
          <cell r="F53">
            <v>-138.1607883069542</v>
          </cell>
          <cell r="G53">
            <v>-357.17531783205027</v>
          </cell>
          <cell r="H53">
            <v>-1585.606286562336</v>
          </cell>
          <cell r="I53">
            <v>354.49363695198997</v>
          </cell>
          <cell r="J53">
            <v>280.57483909101165</v>
          </cell>
          <cell r="K53">
            <v>-448.18020924766552</v>
          </cell>
          <cell r="L53">
            <v>-963.30656415818169</v>
          </cell>
          <cell r="M53">
            <v>-319.35337754668859</v>
          </cell>
          <cell r="N53">
            <v>-53.975555071901383</v>
          </cell>
          <cell r="O53">
            <v>-1813.5977432013758</v>
          </cell>
          <cell r="P53">
            <v>12400.640000000003</v>
          </cell>
          <cell r="Q53">
            <v>4948.3567513174394</v>
          </cell>
          <cell r="R53">
            <v>893.89236716665869</v>
          </cell>
          <cell r="S53">
            <v>7022.1871314384107</v>
          </cell>
          <cell r="T53">
            <v>-5949.1647547237962</v>
          </cell>
          <cell r="U53">
            <v>1985.1396878798384</v>
          </cell>
          <cell r="V53">
            <v>-6771.2071520854051</v>
          </cell>
          <cell r="W53">
            <v>125.77678900786067</v>
          </cell>
          <cell r="X53">
            <v>-760.41619268801264</v>
          </cell>
          <cell r="Y53">
            <v>362.02093931635039</v>
          </cell>
          <cell r="Z53">
            <v>1585.4187133086148</v>
          </cell>
          <cell r="AA53">
            <v>320.21027549002673</v>
          </cell>
          <cell r="AB53">
            <v>-964.14682531203505</v>
          </cell>
          <cell r="AC53">
            <v>-18999.065578402551</v>
          </cell>
        </row>
        <row r="54">
          <cell r="B54" t="str">
            <v>Monetary correction</v>
          </cell>
          <cell r="E54">
            <v>-58.821292320847078</v>
          </cell>
          <cell r="F54">
            <v>-28.160788306954203</v>
          </cell>
          <cell r="G54">
            <v>-39.175317832050268</v>
          </cell>
          <cell r="H54">
            <v>-516.60628656233598</v>
          </cell>
          <cell r="I54">
            <v>-1438.5063630480099</v>
          </cell>
          <cell r="J54">
            <v>-814.42516090898835</v>
          </cell>
          <cell r="K54">
            <v>-1345.1802092476655</v>
          </cell>
          <cell r="L54">
            <v>130.69343584181831</v>
          </cell>
          <cell r="M54">
            <v>-3044.3533775466885</v>
          </cell>
          <cell r="N54">
            <v>-16941.975555071902</v>
          </cell>
          <cell r="O54">
            <v>4770.402256798624</v>
          </cell>
          <cell r="P54">
            <v>1200.6400000000031</v>
          </cell>
          <cell r="Q54">
            <v>3159.3567513174394</v>
          </cell>
          <cell r="R54">
            <v>-11971.107632833342</v>
          </cell>
          <cell r="S54">
            <v>-21705.812868561588</v>
          </cell>
          <cell r="T54">
            <v>9653.8352452762047</v>
          </cell>
          <cell r="U54">
            <v>9506.1396878798387</v>
          </cell>
          <cell r="V54">
            <v>1694.7928479145949</v>
          </cell>
          <cell r="W54">
            <v>13869.776789007861</v>
          </cell>
          <cell r="X54">
            <v>1062.5838073119874</v>
          </cell>
          <cell r="Y54">
            <v>-3143.9790606836495</v>
          </cell>
          <cell r="Z54">
            <v>-4103.5812866913857</v>
          </cell>
          <cell r="AA54">
            <v>1001.2102754900268</v>
          </cell>
          <cell r="AB54">
            <v>181.85317468796495</v>
          </cell>
          <cell r="AC54">
            <v>1085.9344215974488</v>
          </cell>
        </row>
        <row r="56">
          <cell r="B56" t="str">
            <v>Memorandum items</v>
          </cell>
        </row>
        <row r="57">
          <cell r="B57" t="str">
            <v>From authorities' table 10 (main body of the table):</v>
          </cell>
        </row>
        <row r="58">
          <cell r="B58" t="str">
            <v>NCG-Monetary system 1/</v>
          </cell>
          <cell r="D58">
            <v>28827</v>
          </cell>
          <cell r="E58">
            <v>30071</v>
          </cell>
          <cell r="F58">
            <v>33216</v>
          </cell>
          <cell r="G58">
            <v>34946</v>
          </cell>
          <cell r="H58">
            <v>36785</v>
          </cell>
          <cell r="I58">
            <v>37482</v>
          </cell>
          <cell r="J58">
            <v>39839</v>
          </cell>
          <cell r="K58">
            <v>41725</v>
          </cell>
          <cell r="L58">
            <v>43406</v>
          </cell>
          <cell r="M58">
            <v>45543</v>
          </cell>
          <cell r="N58">
            <v>62144</v>
          </cell>
          <cell r="O58">
            <v>56245</v>
          </cell>
          <cell r="P58">
            <v>40433</v>
          </cell>
          <cell r="Q58">
            <v>41882</v>
          </cell>
          <cell r="R58">
            <v>51927</v>
          </cell>
          <cell r="S58">
            <v>68295</v>
          </cell>
          <cell r="T58">
            <v>72788</v>
          </cell>
          <cell r="U58">
            <v>68007</v>
          </cell>
          <cell r="V58">
            <v>55684</v>
          </cell>
          <cell r="W58">
            <v>44789</v>
          </cell>
          <cell r="X58">
            <v>43737</v>
          </cell>
          <cell r="Y58">
            <v>48030</v>
          </cell>
          <cell r="Z58">
            <v>63061</v>
          </cell>
          <cell r="AA58">
            <v>63049</v>
          </cell>
          <cell r="AB58">
            <v>62073</v>
          </cell>
          <cell r="AC58">
            <v>60419</v>
          </cell>
        </row>
        <row r="59">
          <cell r="B59" t="str">
            <v xml:space="preserve">  A. NCG in Central Bank 1/</v>
          </cell>
          <cell r="D59">
            <v>19801</v>
          </cell>
          <cell r="E59">
            <v>20919</v>
          </cell>
          <cell r="F59">
            <v>23207</v>
          </cell>
          <cell r="G59">
            <v>24995</v>
          </cell>
          <cell r="H59">
            <v>26990</v>
          </cell>
          <cell r="I59">
            <v>28524</v>
          </cell>
          <cell r="J59">
            <v>29599</v>
          </cell>
          <cell r="K59">
            <v>30237</v>
          </cell>
          <cell r="L59">
            <v>30227</v>
          </cell>
          <cell r="M59">
            <v>33280</v>
          </cell>
          <cell r="N59">
            <v>46332</v>
          </cell>
          <cell r="O59">
            <v>39734</v>
          </cell>
          <cell r="P59">
            <v>27065</v>
          </cell>
          <cell r="Q59">
            <v>27273</v>
          </cell>
          <cell r="R59">
            <v>36410</v>
          </cell>
          <cell r="S59">
            <v>53430</v>
          </cell>
          <cell r="T59">
            <v>55206</v>
          </cell>
          <cell r="U59">
            <v>49309</v>
          </cell>
          <cell r="V59">
            <v>35701</v>
          </cell>
          <cell r="W59">
            <v>25390</v>
          </cell>
          <cell r="X59">
            <v>25174</v>
          </cell>
          <cell r="Y59">
            <v>29019</v>
          </cell>
          <cell r="Z59">
            <v>44250</v>
          </cell>
          <cell r="AA59">
            <v>43600</v>
          </cell>
          <cell r="AB59">
            <v>42196</v>
          </cell>
          <cell r="AC59">
            <v>40535</v>
          </cell>
        </row>
        <row r="60">
          <cell r="B60" t="str">
            <v xml:space="preserve">  B. NCG in deposit money banks</v>
          </cell>
          <cell r="D60">
            <v>9026</v>
          </cell>
          <cell r="E60">
            <v>9152</v>
          </cell>
          <cell r="F60">
            <v>10009</v>
          </cell>
          <cell r="G60">
            <v>9951</v>
          </cell>
          <cell r="H60">
            <v>9795</v>
          </cell>
          <cell r="I60">
            <v>8958</v>
          </cell>
          <cell r="J60">
            <v>10240</v>
          </cell>
          <cell r="K60">
            <v>11488</v>
          </cell>
          <cell r="L60">
            <v>13179</v>
          </cell>
          <cell r="M60">
            <v>12263</v>
          </cell>
          <cell r="N60">
            <v>15812</v>
          </cell>
          <cell r="O60">
            <v>16511</v>
          </cell>
          <cell r="P60">
            <v>13368</v>
          </cell>
          <cell r="Q60">
            <v>14609</v>
          </cell>
          <cell r="R60">
            <v>15517</v>
          </cell>
          <cell r="S60">
            <v>14865</v>
          </cell>
          <cell r="T60">
            <v>17582</v>
          </cell>
          <cell r="U60">
            <v>18698</v>
          </cell>
          <cell r="V60">
            <v>19983</v>
          </cell>
          <cell r="W60">
            <v>19399</v>
          </cell>
          <cell r="X60">
            <v>18563</v>
          </cell>
          <cell r="Y60">
            <v>19011</v>
          </cell>
          <cell r="Z60">
            <v>18811</v>
          </cell>
          <cell r="AA60">
            <v>19449</v>
          </cell>
          <cell r="AB60">
            <v>19877</v>
          </cell>
          <cell r="AC60">
            <v>19884</v>
          </cell>
        </row>
        <row r="61">
          <cell r="B61" t="str">
            <v>From authorities' table 10 (footnote):</v>
          </cell>
        </row>
        <row r="62">
          <cell r="B62" t="str">
            <v>NCG in monetary system 2/</v>
          </cell>
          <cell r="D62">
            <v>31490</v>
          </cell>
          <cell r="E62">
            <v>32648</v>
          </cell>
          <cell r="F62">
            <v>35801</v>
          </cell>
          <cell r="G62">
            <v>37365</v>
          </cell>
          <cell r="H62">
            <v>39080</v>
          </cell>
          <cell r="I62">
            <v>40103</v>
          </cell>
          <cell r="J62">
            <v>42661</v>
          </cell>
          <cell r="K62">
            <v>44842</v>
          </cell>
          <cell r="L62">
            <v>46503</v>
          </cell>
          <cell r="M62">
            <v>49293</v>
          </cell>
          <cell r="N62">
            <v>69872</v>
          </cell>
          <cell r="O62">
            <v>62706</v>
          </cell>
          <cell r="P62">
            <v>53343</v>
          </cell>
          <cell r="Q62">
            <v>59597</v>
          </cell>
          <cell r="R62">
            <v>75245</v>
          </cell>
          <cell r="S62">
            <v>101292</v>
          </cell>
          <cell r="T62">
            <v>100791</v>
          </cell>
          <cell r="U62">
            <v>91687</v>
          </cell>
          <cell r="V62">
            <v>78494</v>
          </cell>
          <cell r="W62">
            <v>60906</v>
          </cell>
          <cell r="X62">
            <v>59339</v>
          </cell>
          <cell r="Y62">
            <v>65192</v>
          </cell>
          <cell r="Z62">
            <v>82202</v>
          </cell>
          <cell r="AA62">
            <v>81719</v>
          </cell>
          <cell r="AB62">
            <v>80647</v>
          </cell>
          <cell r="AC62">
            <v>78084.082325849158</v>
          </cell>
        </row>
        <row r="63">
          <cell r="B63" t="str">
            <v>NCG in Central Bank 2/</v>
          </cell>
          <cell r="D63">
            <v>22464</v>
          </cell>
          <cell r="E63">
            <v>23496</v>
          </cell>
          <cell r="F63">
            <v>25792</v>
          </cell>
          <cell r="G63">
            <v>27414</v>
          </cell>
          <cell r="H63">
            <v>29285</v>
          </cell>
          <cell r="I63">
            <v>31145</v>
          </cell>
          <cell r="J63">
            <v>32421</v>
          </cell>
          <cell r="K63">
            <v>33354</v>
          </cell>
          <cell r="L63">
            <v>33324</v>
          </cell>
          <cell r="M63">
            <v>37030</v>
          </cell>
          <cell r="N63">
            <v>54060</v>
          </cell>
          <cell r="O63">
            <v>46195</v>
          </cell>
          <cell r="P63">
            <v>39975</v>
          </cell>
          <cell r="Q63">
            <v>44988</v>
          </cell>
          <cell r="R63">
            <v>59728</v>
          </cell>
          <cell r="S63">
            <v>86427</v>
          </cell>
          <cell r="T63">
            <v>83209</v>
          </cell>
          <cell r="U63">
            <v>72989</v>
          </cell>
          <cell r="V63">
            <v>58511</v>
          </cell>
          <cell r="W63">
            <v>41507</v>
          </cell>
          <cell r="X63">
            <v>40776</v>
          </cell>
          <cell r="Y63">
            <v>46181</v>
          </cell>
          <cell r="Z63">
            <v>63391</v>
          </cell>
          <cell r="AA63">
            <v>62270</v>
          </cell>
          <cell r="AB63">
            <v>60770</v>
          </cell>
          <cell r="AC63">
            <v>58200.082325849165</v>
          </cell>
        </row>
        <row r="65">
          <cell r="B65" t="str">
            <v>End-period exchange rate  (Rps per US$)</v>
          </cell>
          <cell r="D65">
            <v>2419</v>
          </cell>
          <cell r="E65">
            <v>2433</v>
          </cell>
          <cell r="F65">
            <v>2440</v>
          </cell>
          <cell r="G65">
            <v>2450</v>
          </cell>
          <cell r="H65">
            <v>2599</v>
          </cell>
          <cell r="I65">
            <v>3035</v>
          </cell>
          <cell r="J65">
            <v>3275</v>
          </cell>
          <cell r="K65">
            <v>3670</v>
          </cell>
          <cell r="L65">
            <v>3648</v>
          </cell>
          <cell r="M65">
            <v>4650</v>
          </cell>
          <cell r="N65">
            <v>10375</v>
          </cell>
          <cell r="O65">
            <v>8750</v>
          </cell>
          <cell r="P65">
            <v>8750</v>
          </cell>
          <cell r="Q65">
            <v>7970</v>
          </cell>
          <cell r="R65">
            <v>10525</v>
          </cell>
          <cell r="S65">
            <v>14900</v>
          </cell>
          <cell r="T65">
            <v>13000</v>
          </cell>
          <cell r="U65">
            <v>11075</v>
          </cell>
          <cell r="V65">
            <v>10700</v>
          </cell>
          <cell r="W65">
            <v>7550</v>
          </cell>
          <cell r="X65">
            <v>7300</v>
          </cell>
          <cell r="Y65">
            <v>8025</v>
          </cell>
          <cell r="Z65">
            <v>8950</v>
          </cell>
          <cell r="AA65">
            <v>8730</v>
          </cell>
          <cell r="AB65">
            <v>8685</v>
          </cell>
          <cell r="AC65">
            <v>8260</v>
          </cell>
        </row>
        <row r="66">
          <cell r="B66" t="str">
            <v>Period average exchange rate  (Rps per US$)</v>
          </cell>
          <cell r="D66">
            <v>2412</v>
          </cell>
          <cell r="E66">
            <v>2425</v>
          </cell>
          <cell r="F66">
            <v>2437</v>
          </cell>
          <cell r="G66">
            <v>2445</v>
          </cell>
          <cell r="H66">
            <v>2510</v>
          </cell>
          <cell r="I66">
            <v>2743</v>
          </cell>
          <cell r="J66">
            <v>3137</v>
          </cell>
          <cell r="K66">
            <v>3588</v>
          </cell>
          <cell r="L66">
            <v>3441</v>
          </cell>
          <cell r="M66">
            <v>4827</v>
          </cell>
          <cell r="N66">
            <v>9261.9</v>
          </cell>
          <cell r="O66">
            <v>8901.2999999999993</v>
          </cell>
          <cell r="P66">
            <v>9688</v>
          </cell>
          <cell r="Q66">
            <v>7994.7</v>
          </cell>
          <cell r="R66">
            <v>9554.1</v>
          </cell>
          <cell r="S66">
            <v>13118.6</v>
          </cell>
          <cell r="T66">
            <v>13876.1</v>
          </cell>
          <cell r="U66">
            <v>12112.5</v>
          </cell>
          <cell r="V66">
            <v>11001.2</v>
          </cell>
          <cell r="W66">
            <v>8578.2000000000007</v>
          </cell>
          <cell r="X66">
            <v>7712.4</v>
          </cell>
          <cell r="Y66">
            <v>7684.3</v>
          </cell>
          <cell r="Z66">
            <v>8575.7000000000007</v>
          </cell>
          <cell r="AA66">
            <v>8757.6</v>
          </cell>
          <cell r="AB66">
            <v>8910.2999999999993</v>
          </cell>
          <cell r="AC66">
            <v>8630.6</v>
          </cell>
        </row>
        <row r="69">
          <cell r="B69" t="str">
            <v xml:space="preserve">  Source:  Bank Indonesia; and IMF staff calculations.</v>
          </cell>
        </row>
        <row r="71">
          <cell r="B71" t="str">
            <v xml:space="preserve"> 1/  Not inluding SBIs in the hands of the government nor commercial loans in Bank Indonesia.</v>
          </cell>
        </row>
        <row r="72">
          <cell r="B72" t="str">
            <v xml:space="preserve"> 2/  Not inluding SBIs in the hands of the government.</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row r="174">
          <cell r="B174" t="str">
            <v>Table 8.  Indonesia:  Central Government External Financing and Interest payments (Balance of Payments Data)</v>
          </cell>
        </row>
        <row r="178">
          <cell r="B178">
            <v>36524.152470370369</v>
          </cell>
          <cell r="D178" t="str">
            <v>1996/97</v>
          </cell>
          <cell r="E178" t="str">
            <v>1997/98</v>
          </cell>
          <cell r="J178" t="str">
            <v>1997/98</v>
          </cell>
          <cell r="P178" t="str">
            <v>1997/98</v>
          </cell>
          <cell r="Q178" t="str">
            <v>1998/99</v>
          </cell>
          <cell r="T178" t="str">
            <v>1998/99</v>
          </cell>
          <cell r="W178" t="str">
            <v>1998/99</v>
          </cell>
          <cell r="Z178" t="str">
            <v>1998/99</v>
          </cell>
          <cell r="AC178" t="str">
            <v>1998/99</v>
          </cell>
        </row>
        <row r="179">
          <cell r="B179" t="str">
            <v>External financing &amp; interest (BOP-BI)</v>
          </cell>
        </row>
        <row r="180">
          <cell r="B180" t="str">
            <v>NEW DATA</v>
          </cell>
          <cell r="D180" t="str">
            <v>Mar</v>
          </cell>
          <cell r="E180" t="str">
            <v>Apr</v>
          </cell>
          <cell r="F180" t="str">
            <v>May</v>
          </cell>
          <cell r="G180" t="str">
            <v>Jun</v>
          </cell>
          <cell r="H180" t="str">
            <v>Jul</v>
          </cell>
          <cell r="I180" t="str">
            <v>Aug</v>
          </cell>
          <cell r="J180" t="str">
            <v>Sep</v>
          </cell>
          <cell r="K180" t="str">
            <v>Oct</v>
          </cell>
          <cell r="L180" t="str">
            <v>Nov</v>
          </cell>
          <cell r="M180" t="str">
            <v>Dec</v>
          </cell>
          <cell r="N180" t="str">
            <v>Jan</v>
          </cell>
          <cell r="O180" t="str">
            <v>Feb</v>
          </cell>
          <cell r="P180" t="str">
            <v>Mar</v>
          </cell>
          <cell r="Q180" t="str">
            <v>Apr</v>
          </cell>
          <cell r="R180" t="str">
            <v>May</v>
          </cell>
          <cell r="S180" t="str">
            <v>Jun</v>
          </cell>
          <cell r="T180" t="str">
            <v>Jul</v>
          </cell>
          <cell r="U180" t="str">
            <v>Aug</v>
          </cell>
          <cell r="V180" t="str">
            <v>Sep</v>
          </cell>
          <cell r="W180" t="str">
            <v>Oct</v>
          </cell>
          <cell r="X180" t="str">
            <v>Nov</v>
          </cell>
          <cell r="Y180" t="str">
            <v>Dec</v>
          </cell>
          <cell r="Z180" t="str">
            <v>Jan</v>
          </cell>
          <cell r="AA180" t="str">
            <v>Feb</v>
          </cell>
          <cell r="AB180" t="str">
            <v>Mar</v>
          </cell>
          <cell r="AC180" t="str">
            <v>Apr</v>
          </cell>
        </row>
        <row r="181">
          <cell r="B181" t="str">
            <v>TB8</v>
          </cell>
        </row>
        <row r="183">
          <cell r="B183" t="str">
            <v>In billions of rupiahs</v>
          </cell>
          <cell r="M183">
            <v>3064179.5999999996</v>
          </cell>
        </row>
        <row r="185">
          <cell r="B185" t="str">
            <v>Net external financing</v>
          </cell>
          <cell r="E185">
            <v>120.60000000000002</v>
          </cell>
          <cell r="F185">
            <v>342</v>
          </cell>
          <cell r="G185">
            <v>404.1</v>
          </cell>
          <cell r="H185">
            <v>-287</v>
          </cell>
          <cell r="I185">
            <v>-301.79999999999995</v>
          </cell>
          <cell r="J185">
            <v>138.60000000000002</v>
          </cell>
          <cell r="K185">
            <v>-168</v>
          </cell>
          <cell r="L185">
            <v>308.39999999999986</v>
          </cell>
          <cell r="M185">
            <v>1346.4</v>
          </cell>
          <cell r="N185">
            <v>281.11599999999999</v>
          </cell>
          <cell r="O185">
            <v>-137.69999999999982</v>
          </cell>
          <cell r="P185">
            <v>8248</v>
          </cell>
          <cell r="Q185">
            <v>5223.8999999999996</v>
          </cell>
          <cell r="R185">
            <v>966.30000000000018</v>
          </cell>
          <cell r="S185">
            <v>6359.7999999999993</v>
          </cell>
          <cell r="T185">
            <v>7177.7999999999993</v>
          </cell>
          <cell r="U185">
            <v>-2383</v>
          </cell>
          <cell r="V185">
            <v>-258.09999999999991</v>
          </cell>
          <cell r="W185">
            <v>4098.7</v>
          </cell>
          <cell r="X185">
            <v>-135.89999999999998</v>
          </cell>
          <cell r="Y185">
            <v>1468.7999999999997</v>
          </cell>
          <cell r="Z185">
            <v>10490.7</v>
          </cell>
          <cell r="AA185">
            <v>1764.9</v>
          </cell>
          <cell r="AB185">
            <v>10347</v>
          </cell>
          <cell r="AC185">
            <v>-760.11599139999998</v>
          </cell>
        </row>
        <row r="186">
          <cell r="B186" t="str">
            <v xml:space="preserve">  Disbursements (gross drawings)</v>
          </cell>
          <cell r="E186">
            <v>791.1</v>
          </cell>
          <cell r="F186">
            <v>747.4</v>
          </cell>
          <cell r="G186">
            <v>1101.7</v>
          </cell>
          <cell r="H186">
            <v>683.4</v>
          </cell>
          <cell r="I186">
            <v>1495.7</v>
          </cell>
          <cell r="J186">
            <v>1022.1</v>
          </cell>
          <cell r="K186">
            <v>857.3</v>
          </cell>
          <cell r="L186">
            <v>1172.5999999999999</v>
          </cell>
          <cell r="M186">
            <v>3178.4</v>
          </cell>
          <cell r="N186">
            <v>3351.9</v>
          </cell>
          <cell r="O186">
            <v>3767</v>
          </cell>
          <cell r="P186">
            <v>11329.7</v>
          </cell>
          <cell r="Q186">
            <v>7115.2</v>
          </cell>
          <cell r="R186">
            <v>2496.8000000000002</v>
          </cell>
          <cell r="S186">
            <v>10121.4</v>
          </cell>
          <cell r="T186">
            <v>12594.8</v>
          </cell>
          <cell r="U186">
            <v>2713.8</v>
          </cell>
          <cell r="V186">
            <v>1995.9</v>
          </cell>
          <cell r="W186">
            <v>5985.4</v>
          </cell>
          <cell r="X186">
            <v>557</v>
          </cell>
          <cell r="Y186">
            <v>2495.1999999999998</v>
          </cell>
          <cell r="Z186">
            <v>12403.2</v>
          </cell>
          <cell r="AA186">
            <v>4788</v>
          </cell>
          <cell r="AB186">
            <v>12585.8</v>
          </cell>
          <cell r="AC186">
            <v>1200.7840086000001</v>
          </cell>
        </row>
        <row r="187">
          <cell r="B187" t="str">
            <v xml:space="preserve">  Amortization (-) 1/</v>
          </cell>
          <cell r="E187">
            <v>-670.5</v>
          </cell>
          <cell r="F187">
            <v>-405.4</v>
          </cell>
          <cell r="G187">
            <v>-697.6</v>
          </cell>
          <cell r="H187">
            <v>-970.4</v>
          </cell>
          <cell r="I187">
            <v>-1797.5</v>
          </cell>
          <cell r="J187">
            <v>-883.5</v>
          </cell>
          <cell r="K187">
            <v>-1025.3</v>
          </cell>
          <cell r="L187">
            <v>-864.2</v>
          </cell>
          <cell r="M187">
            <v>-1832</v>
          </cell>
          <cell r="N187">
            <v>-3070.7840000000001</v>
          </cell>
          <cell r="O187">
            <v>-3904.7</v>
          </cell>
          <cell r="P187">
            <v>-3081.7</v>
          </cell>
          <cell r="Q187">
            <v>-1891.3</v>
          </cell>
          <cell r="R187">
            <v>-1530.5</v>
          </cell>
          <cell r="S187">
            <v>-3761.6</v>
          </cell>
          <cell r="T187">
            <v>-5417</v>
          </cell>
          <cell r="U187">
            <v>-5096.8</v>
          </cell>
          <cell r="V187">
            <v>-2254</v>
          </cell>
          <cell r="W187">
            <v>-1886.7</v>
          </cell>
          <cell r="X187">
            <v>-692.9</v>
          </cell>
          <cell r="Y187">
            <v>-1026.4000000000001</v>
          </cell>
          <cell r="Z187">
            <v>-1912.5</v>
          </cell>
          <cell r="AA187">
            <v>-3023.1</v>
          </cell>
          <cell r="AB187">
            <v>-2238.8000000000002</v>
          </cell>
          <cell r="AC187">
            <v>-1960.9</v>
          </cell>
        </row>
        <row r="189">
          <cell r="B189" t="str">
            <v>Interest payments 1/</v>
          </cell>
          <cell r="E189">
            <v>508.3</v>
          </cell>
          <cell r="F189">
            <v>311.2</v>
          </cell>
          <cell r="G189">
            <v>633.1</v>
          </cell>
          <cell r="H189">
            <v>531.70000000000005</v>
          </cell>
          <cell r="I189">
            <v>574.79999999999995</v>
          </cell>
          <cell r="J189">
            <v>677.2</v>
          </cell>
          <cell r="K189">
            <v>747.8</v>
          </cell>
          <cell r="L189">
            <v>411.8</v>
          </cell>
          <cell r="M189">
            <v>1353.19</v>
          </cell>
          <cell r="N189">
            <v>1507.329</v>
          </cell>
          <cell r="O189">
            <v>1935.1</v>
          </cell>
          <cell r="P189">
            <v>2071.4</v>
          </cell>
          <cell r="Q189">
            <v>1509.6</v>
          </cell>
          <cell r="R189">
            <v>1157.4000000000001</v>
          </cell>
          <cell r="S189">
            <v>3437.1</v>
          </cell>
          <cell r="T189">
            <v>3018.2</v>
          </cell>
          <cell r="U189">
            <v>2344.1999999999998</v>
          </cell>
          <cell r="V189">
            <v>2760.5</v>
          </cell>
          <cell r="W189">
            <v>2121</v>
          </cell>
          <cell r="X189">
            <v>1209.5</v>
          </cell>
          <cell r="Y189">
            <v>2328</v>
          </cell>
          <cell r="Z189">
            <v>2195.4</v>
          </cell>
          <cell r="AA189">
            <v>1769.5</v>
          </cell>
          <cell r="AB189">
            <v>2323.56</v>
          </cell>
          <cell r="AC189">
            <v>1960.9</v>
          </cell>
        </row>
        <row r="190">
          <cell r="M190">
            <v>5749.09</v>
          </cell>
          <cell r="N190">
            <v>7256.4189999999999</v>
          </cell>
          <cell r="O190">
            <v>9191.5190000000002</v>
          </cell>
          <cell r="P190">
            <v>11262.919</v>
          </cell>
        </row>
        <row r="191">
          <cell r="B191" t="str">
            <v>Outstanding debt (end of period)</v>
          </cell>
          <cell r="G191">
            <v>132393.1</v>
          </cell>
          <cell r="J191">
            <v>171528.1</v>
          </cell>
          <cell r="M191">
            <v>250472.3</v>
          </cell>
          <cell r="N191">
            <v>555342.6</v>
          </cell>
          <cell r="P191">
            <v>450878</v>
          </cell>
          <cell r="S191">
            <v>821966.7</v>
          </cell>
          <cell r="V191">
            <v>627717.9</v>
          </cell>
          <cell r="Y191">
            <v>467322.8</v>
          </cell>
        </row>
        <row r="192">
          <cell r="J192">
            <v>2.4835185572179883</v>
          </cell>
          <cell r="N192">
            <v>0.80591270775911183</v>
          </cell>
          <cell r="P192">
            <v>0.65431376928226448</v>
          </cell>
          <cell r="S192">
            <v>0.79440367296110492</v>
          </cell>
          <cell r="V192">
            <v>0.60666862215151984</v>
          </cell>
          <cell r="Y192">
            <v>0.45165205449134116</v>
          </cell>
          <cell r="AB192">
            <v>0</v>
          </cell>
        </row>
        <row r="193">
          <cell r="B193" t="str">
            <v>Cumulative since beginning of program</v>
          </cell>
        </row>
        <row r="194">
          <cell r="B194" t="str">
            <v>Net external financing</v>
          </cell>
          <cell r="E194">
            <v>120.60000000000002</v>
          </cell>
          <cell r="F194">
            <v>462.59999999999991</v>
          </cell>
          <cell r="G194">
            <v>866.69999999999982</v>
          </cell>
          <cell r="H194">
            <v>579.69999999999982</v>
          </cell>
          <cell r="I194">
            <v>277.90000000000055</v>
          </cell>
          <cell r="J194">
            <v>416.50000000000091</v>
          </cell>
          <cell r="K194">
            <v>248.50000000000091</v>
          </cell>
          <cell r="L194">
            <v>556.90000000000146</v>
          </cell>
          <cell r="M194">
            <v>1903.3000000000011</v>
          </cell>
          <cell r="N194">
            <v>2184.4160000000011</v>
          </cell>
          <cell r="O194">
            <v>2046.7160000000003</v>
          </cell>
          <cell r="P194">
            <v>10294.716</v>
          </cell>
          <cell r="Q194">
            <v>5223.8999999999996</v>
          </cell>
          <cell r="R194">
            <v>6190.2</v>
          </cell>
          <cell r="S194">
            <v>12550.000000000002</v>
          </cell>
          <cell r="T194">
            <v>19727.800000000003</v>
          </cell>
          <cell r="U194">
            <v>17344.8</v>
          </cell>
          <cell r="V194">
            <v>17086.7</v>
          </cell>
          <cell r="W194">
            <v>21185.4</v>
          </cell>
          <cell r="X194">
            <v>21049.5</v>
          </cell>
          <cell r="Y194">
            <v>22518.299999999996</v>
          </cell>
          <cell r="Z194">
            <v>33008.999999999993</v>
          </cell>
          <cell r="AA194">
            <v>34773.899999999994</v>
          </cell>
          <cell r="AB194">
            <v>45120.899999999994</v>
          </cell>
          <cell r="AC194">
            <v>44360.784008600007</v>
          </cell>
        </row>
        <row r="195">
          <cell r="B195" t="str">
            <v xml:space="preserve">  Disbursements (gross drawings)</v>
          </cell>
          <cell r="E195">
            <v>791.1</v>
          </cell>
          <cell r="F195">
            <v>1538.5</v>
          </cell>
          <cell r="G195">
            <v>2640.2</v>
          </cell>
          <cell r="H195">
            <v>3323.6</v>
          </cell>
          <cell r="I195">
            <v>4819.3</v>
          </cell>
          <cell r="J195">
            <v>5841.4000000000005</v>
          </cell>
          <cell r="K195">
            <v>6698.7000000000007</v>
          </cell>
          <cell r="L195">
            <v>7871.3000000000011</v>
          </cell>
          <cell r="M195">
            <v>11049.7</v>
          </cell>
          <cell r="N195">
            <v>14401.6</v>
          </cell>
          <cell r="O195">
            <v>18168.599999999999</v>
          </cell>
          <cell r="P195">
            <v>29498.3</v>
          </cell>
          <cell r="Q195">
            <v>7115.2</v>
          </cell>
          <cell r="R195">
            <v>9612</v>
          </cell>
          <cell r="S195">
            <v>19733.400000000001</v>
          </cell>
          <cell r="T195">
            <v>32328.2</v>
          </cell>
          <cell r="U195">
            <v>35042</v>
          </cell>
          <cell r="V195">
            <v>37037.9</v>
          </cell>
          <cell r="W195">
            <v>43023.3</v>
          </cell>
          <cell r="X195">
            <v>43580.3</v>
          </cell>
          <cell r="Y195">
            <v>46075.5</v>
          </cell>
          <cell r="Z195">
            <v>58478.7</v>
          </cell>
          <cell r="AA195">
            <v>63266.7</v>
          </cell>
          <cell r="AB195">
            <v>75852.5</v>
          </cell>
          <cell r="AC195">
            <v>77053.284008600007</v>
          </cell>
        </row>
        <row r="196">
          <cell r="B196" t="str">
            <v xml:space="preserve">  Amortization (-) 1/</v>
          </cell>
          <cell r="E196">
            <v>-670.5</v>
          </cell>
          <cell r="F196">
            <v>-1075.9000000000001</v>
          </cell>
          <cell r="G196">
            <v>-1773.5</v>
          </cell>
          <cell r="H196">
            <v>-2743.9</v>
          </cell>
          <cell r="I196">
            <v>-4541.3999999999996</v>
          </cell>
          <cell r="J196">
            <v>-5424.9</v>
          </cell>
          <cell r="K196">
            <v>-6450.2</v>
          </cell>
          <cell r="L196">
            <v>-7314.4</v>
          </cell>
          <cell r="M196">
            <v>-9146.4</v>
          </cell>
          <cell r="N196">
            <v>-12217.183999999999</v>
          </cell>
          <cell r="O196">
            <v>-16121.883999999998</v>
          </cell>
          <cell r="P196">
            <v>-19203.583999999999</v>
          </cell>
          <cell r="Q196">
            <v>-1891.3</v>
          </cell>
          <cell r="R196">
            <v>-3421.8</v>
          </cell>
          <cell r="S196">
            <v>-7183.4</v>
          </cell>
          <cell r="T196">
            <v>-12600.4</v>
          </cell>
          <cell r="U196">
            <v>-17697.2</v>
          </cell>
          <cell r="V196">
            <v>-19951.2</v>
          </cell>
          <cell r="W196">
            <v>-21837.9</v>
          </cell>
          <cell r="X196">
            <v>-22530.800000000003</v>
          </cell>
          <cell r="Y196">
            <v>-23557.200000000004</v>
          </cell>
          <cell r="Z196">
            <v>-25469.700000000004</v>
          </cell>
          <cell r="AA196">
            <v>-28492.800000000003</v>
          </cell>
          <cell r="AB196">
            <v>-30731.600000000002</v>
          </cell>
          <cell r="AC196">
            <v>-32692.500000000004</v>
          </cell>
        </row>
        <row r="197">
          <cell r="B197" t="str">
            <v>Interest payments 1/</v>
          </cell>
          <cell r="E197">
            <v>508.3</v>
          </cell>
          <cell r="F197">
            <v>819.5</v>
          </cell>
          <cell r="G197">
            <v>1452.6</v>
          </cell>
          <cell r="H197">
            <v>1984.3</v>
          </cell>
          <cell r="I197">
            <v>2559.1</v>
          </cell>
          <cell r="J197">
            <v>3236.3</v>
          </cell>
          <cell r="K197">
            <v>3984.1000000000004</v>
          </cell>
          <cell r="L197">
            <v>4395.9000000000005</v>
          </cell>
          <cell r="M197">
            <v>5749.09</v>
          </cell>
          <cell r="N197">
            <v>7256.4189999999999</v>
          </cell>
          <cell r="O197">
            <v>9191.5190000000002</v>
          </cell>
          <cell r="P197">
            <v>11262.919</v>
          </cell>
          <cell r="Q197">
            <v>1509.6</v>
          </cell>
          <cell r="R197">
            <v>2667</v>
          </cell>
          <cell r="S197">
            <v>6104.1</v>
          </cell>
          <cell r="T197">
            <v>9122.2999999999993</v>
          </cell>
          <cell r="U197">
            <v>11466.5</v>
          </cell>
          <cell r="V197">
            <v>14227</v>
          </cell>
          <cell r="W197">
            <v>16348</v>
          </cell>
          <cell r="X197">
            <v>17557.5</v>
          </cell>
          <cell r="Y197">
            <v>19885.5</v>
          </cell>
          <cell r="Z197">
            <v>22080.9</v>
          </cell>
          <cell r="AA197">
            <v>23850.400000000001</v>
          </cell>
          <cell r="AB197">
            <v>26173.960000000003</v>
          </cell>
          <cell r="AC197">
            <v>28134.860000000004</v>
          </cell>
        </row>
        <row r="198">
          <cell r="B198" t="str">
            <v>Quarterly total</v>
          </cell>
        </row>
        <row r="199">
          <cell r="B199" t="str">
            <v>Net external financing</v>
          </cell>
          <cell r="G199">
            <v>866.69999999999982</v>
          </cell>
          <cell r="J199">
            <v>-450.19999999999982</v>
          </cell>
          <cell r="M199">
            <v>1486.8000000000002</v>
          </cell>
          <cell r="P199">
            <v>8391.4160000000029</v>
          </cell>
          <cell r="S199">
            <v>12550</v>
          </cell>
          <cell r="V199">
            <v>4536.7000000000007</v>
          </cell>
          <cell r="Y199">
            <v>5431.5999999999985</v>
          </cell>
          <cell r="AB199">
            <v>22602.6</v>
          </cell>
        </row>
        <row r="200">
          <cell r="B200" t="str">
            <v xml:space="preserve">  Disbursements (gross drawings)</v>
          </cell>
          <cell r="G200">
            <v>2640.2</v>
          </cell>
          <cell r="J200">
            <v>3201.2000000000003</v>
          </cell>
          <cell r="M200">
            <v>5208.3</v>
          </cell>
          <cell r="P200">
            <v>18448.600000000002</v>
          </cell>
          <cell r="S200">
            <v>19733.400000000001</v>
          </cell>
          <cell r="V200">
            <v>17304.5</v>
          </cell>
          <cell r="Y200">
            <v>9037.5999999999985</v>
          </cell>
          <cell r="AB200">
            <v>29777</v>
          </cell>
        </row>
        <row r="201">
          <cell r="B201" t="str">
            <v xml:space="preserve">  Amortization (-) 1/</v>
          </cell>
          <cell r="G201">
            <v>-1773.5</v>
          </cell>
          <cell r="J201">
            <v>-3651.4</v>
          </cell>
          <cell r="M201">
            <v>-3721.5</v>
          </cell>
          <cell r="P201">
            <v>-10057.183999999999</v>
          </cell>
          <cell r="S201">
            <v>-7183.4000000000005</v>
          </cell>
          <cell r="V201">
            <v>-12767.8</v>
          </cell>
          <cell r="Y201">
            <v>-3606</v>
          </cell>
          <cell r="AB201">
            <v>-7174.4</v>
          </cell>
        </row>
        <row r="202">
          <cell r="B202" t="str">
            <v>Interest payments 1/</v>
          </cell>
          <cell r="G202">
            <v>1452.6</v>
          </cell>
          <cell r="J202">
            <v>1783.7</v>
          </cell>
          <cell r="M202">
            <v>2512.79</v>
          </cell>
          <cell r="P202">
            <v>5513.8289999999997</v>
          </cell>
          <cell r="S202">
            <v>6104.1</v>
          </cell>
          <cell r="V202">
            <v>8122.9</v>
          </cell>
          <cell r="Y202">
            <v>5658.5</v>
          </cell>
          <cell r="AB202">
            <v>6288.46</v>
          </cell>
        </row>
        <row r="204">
          <cell r="B204" t="str">
            <v>In billions of US$</v>
          </cell>
        </row>
        <row r="206">
          <cell r="B206" t="str">
            <v>Net external financing</v>
          </cell>
          <cell r="E206">
            <v>4.9731958762886608E-2</v>
          </cell>
          <cell r="F206">
            <v>0.14033647927780055</v>
          </cell>
          <cell r="G206">
            <v>0.16527607361963187</v>
          </cell>
          <cell r="H206">
            <v>-0.11434262948207174</v>
          </cell>
          <cell r="I206">
            <v>-0.11002551950419248</v>
          </cell>
          <cell r="J206">
            <v>4.4182339815109994E-2</v>
          </cell>
          <cell r="K206">
            <v>-4.6822742474916385E-2</v>
          </cell>
          <cell r="L206">
            <v>8.9625108979947632E-2</v>
          </cell>
          <cell r="M206">
            <v>0.27893101305158485</v>
          </cell>
          <cell r="N206">
            <v>3.0351871646206507E-2</v>
          </cell>
          <cell r="O206">
            <v>-1.5469650500488652E-2</v>
          </cell>
          <cell r="P206">
            <v>0.85136251032204791</v>
          </cell>
          <cell r="Q206">
            <v>0.65342039100904348</v>
          </cell>
          <cell r="R206">
            <v>0.10113982478726416</v>
          </cell>
          <cell r="S206">
            <v>0.48479258457457347</v>
          </cell>
          <cell r="T206">
            <v>0.51727790949906671</v>
          </cell>
          <cell r="U206">
            <v>-0.1967389060887513</v>
          </cell>
          <cell r="V206">
            <v>-2.3461076973421091E-2</v>
          </cell>
          <cell r="W206">
            <v>0.47780420134760204</v>
          </cell>
          <cell r="X206">
            <v>-1.7620974015870539E-2</v>
          </cell>
          <cell r="Y206">
            <v>0.19114297984201548</v>
          </cell>
          <cell r="Z206">
            <v>1.2233053861492356</v>
          </cell>
          <cell r="AA206">
            <v>0.20152781583995616</v>
          </cell>
          <cell r="AB206">
            <v>1.1612403622773644</v>
          </cell>
          <cell r="AC206">
            <v>-8.8072207193010899E-2</v>
          </cell>
        </row>
        <row r="207">
          <cell r="B207" t="str">
            <v xml:space="preserve">  Disbursements (gross drawings)</v>
          </cell>
          <cell r="E207">
            <v>0.32622680412371136</v>
          </cell>
          <cell r="F207">
            <v>0.3066885514977431</v>
          </cell>
          <cell r="G207">
            <v>0.45059304703476483</v>
          </cell>
          <cell r="H207">
            <v>0.27227091633466133</v>
          </cell>
          <cell r="I207">
            <v>0.54527889172438937</v>
          </cell>
          <cell r="J207">
            <v>0.32582084794389543</v>
          </cell>
          <cell r="K207">
            <v>0.23893534002229652</v>
          </cell>
          <cell r="L207">
            <v>0.34077303109561169</v>
          </cell>
          <cell r="M207">
            <v>0.65846281334162005</v>
          </cell>
          <cell r="N207">
            <v>0.36190198555372011</v>
          </cell>
          <cell r="O207">
            <v>0.42319661173087081</v>
          </cell>
          <cell r="P207">
            <v>1.1694570602807597</v>
          </cell>
          <cell r="Q207">
            <v>0.88998961812200583</v>
          </cell>
          <cell r="R207">
            <v>0.26133283093122328</v>
          </cell>
          <cell r="S207">
            <v>0.77153049868126167</v>
          </cell>
          <cell r="T207">
            <v>0.90766137459372587</v>
          </cell>
          <cell r="U207">
            <v>0.22404953560371518</v>
          </cell>
          <cell r="V207">
            <v>0.18142566265498308</v>
          </cell>
          <cell r="W207">
            <v>0.6977454477629339</v>
          </cell>
          <cell r="X207">
            <v>7.2221357813391424E-2</v>
          </cell>
          <cell r="Y207">
            <v>0.32471402730242177</v>
          </cell>
          <cell r="Z207">
            <v>1.4463192509066314</v>
          </cell>
          <cell r="AA207">
            <v>0.54672513017265001</v>
          </cell>
          <cell r="AB207">
            <v>1.4125001402870836</v>
          </cell>
          <cell r="AC207">
            <v>0.139131</v>
          </cell>
        </row>
        <row r="208">
          <cell r="B208" t="str">
            <v xml:space="preserve">  Amortization (-)</v>
          </cell>
          <cell r="E208">
            <v>-0.27649484536082475</v>
          </cell>
          <cell r="F208">
            <v>-0.16635207221994255</v>
          </cell>
          <cell r="G208">
            <v>-0.28531697341513296</v>
          </cell>
          <cell r="H208">
            <v>-0.38661354581673307</v>
          </cell>
          <cell r="I208">
            <v>-0.65530441122858185</v>
          </cell>
          <cell r="J208">
            <v>-0.28163850812878544</v>
          </cell>
          <cell r="K208">
            <v>-0.28575808249721291</v>
          </cell>
          <cell r="L208">
            <v>-0.25114792211566406</v>
          </cell>
          <cell r="M208">
            <v>-0.37953180029003519</v>
          </cell>
          <cell r="N208">
            <v>-0.3315501139075136</v>
          </cell>
          <cell r="O208">
            <v>-0.43866626223135946</v>
          </cell>
          <cell r="P208">
            <v>-0.31809454995871178</v>
          </cell>
          <cell r="Q208">
            <v>-0.23656922711296233</v>
          </cell>
          <cell r="R208">
            <v>-0.16019300614395912</v>
          </cell>
          <cell r="S208">
            <v>-0.2867379141066882</v>
          </cell>
          <cell r="T208">
            <v>-0.39038346509465915</v>
          </cell>
          <cell r="U208">
            <v>-0.42078844169246649</v>
          </cell>
          <cell r="V208">
            <v>-0.20488673962840417</v>
          </cell>
          <cell r="W208">
            <v>-0.21994124641533189</v>
          </cell>
          <cell r="X208">
            <v>-8.9842331829261962E-2</v>
          </cell>
          <cell r="Y208">
            <v>-0.13357104746040629</v>
          </cell>
          <cell r="Z208">
            <v>-0.22301386475739587</v>
          </cell>
          <cell r="AA208">
            <v>-0.34519731433269385</v>
          </cell>
          <cell r="AB208">
            <v>-0.2512597780097191</v>
          </cell>
          <cell r="AC208">
            <v>-0.2272032071930109</v>
          </cell>
        </row>
        <row r="210">
          <cell r="B210" t="str">
            <v>Interest payments</v>
          </cell>
          <cell r="E210">
            <v>0.20960824742268042</v>
          </cell>
          <cell r="F210">
            <v>0.12769798933114485</v>
          </cell>
          <cell r="G210">
            <v>0.25893660531697343</v>
          </cell>
          <cell r="H210">
            <v>0.21183266932270919</v>
          </cell>
          <cell r="I210">
            <v>0.20955158585490338</v>
          </cell>
          <cell r="J210">
            <v>0.21587503984698758</v>
          </cell>
          <cell r="K210">
            <v>0.20841694537346711</v>
          </cell>
          <cell r="L210">
            <v>0.11967451322290032</v>
          </cell>
          <cell r="M210">
            <v>0.28033768386161179</v>
          </cell>
          <cell r="N210">
            <v>0.1627451170926052</v>
          </cell>
          <cell r="O210">
            <v>0.21739521193533529</v>
          </cell>
          <cell r="P210">
            <v>0.21381090008257639</v>
          </cell>
          <cell r="Q210">
            <v>0.18882509662651506</v>
          </cell>
          <cell r="R210">
            <v>0.12114170879517694</v>
          </cell>
          <cell r="S210">
            <v>0.26200204290091927</v>
          </cell>
          <cell r="T210">
            <v>0.21751068383767772</v>
          </cell>
          <cell r="U210">
            <v>0.19353560371517026</v>
          </cell>
          <cell r="V210">
            <v>0.25092717158128203</v>
          </cell>
          <cell r="W210">
            <v>0.24725466881163879</v>
          </cell>
          <cell r="X210">
            <v>0.15682537212800166</v>
          </cell>
          <cell r="Y210">
            <v>0.3029553765469854</v>
          </cell>
          <cell r="Z210">
            <v>0.25600242545798008</v>
          </cell>
          <cell r="AA210">
            <v>0.20205307390152552</v>
          </cell>
          <cell r="AB210">
            <v>0.2607723645668496</v>
          </cell>
          <cell r="AC210">
            <v>0.2272032071930109</v>
          </cell>
        </row>
        <row r="212">
          <cell r="B212" t="str">
            <v>Outstanding debt</v>
          </cell>
          <cell r="G212">
            <v>54.038000000000004</v>
          </cell>
          <cell r="J212">
            <v>52.374992366412215</v>
          </cell>
          <cell r="M212">
            <v>53.865010752688171</v>
          </cell>
          <cell r="P212">
            <v>51.528914285714286</v>
          </cell>
          <cell r="S212">
            <v>55.165550335570465</v>
          </cell>
          <cell r="V212">
            <v>58.665224299065422</v>
          </cell>
          <cell r="Y212">
            <v>58.233370716510905</v>
          </cell>
          <cell r="AB212">
            <v>0</v>
          </cell>
        </row>
        <row r="214">
          <cell r="B214" t="str">
            <v>Cumulative since beginning of program</v>
          </cell>
        </row>
        <row r="215">
          <cell r="B215" t="str">
            <v>Net external financing</v>
          </cell>
          <cell r="E215">
            <v>4.9731958762886608E-2</v>
          </cell>
          <cell r="F215">
            <v>0.19006843804068707</v>
          </cell>
          <cell r="G215">
            <v>0.35534451166031888</v>
          </cell>
          <cell r="H215">
            <v>0.24100188217824714</v>
          </cell>
          <cell r="I215">
            <v>0.13097636267405455</v>
          </cell>
          <cell r="J215">
            <v>0.17515870248916476</v>
          </cell>
          <cell r="K215">
            <v>0.12833596001424841</v>
          </cell>
          <cell r="L215">
            <v>0.21796106899419598</v>
          </cell>
          <cell r="M215">
            <v>0.49689208204578073</v>
          </cell>
          <cell r="N215">
            <v>0.52724395369198707</v>
          </cell>
          <cell r="O215">
            <v>0.51177430319149897</v>
          </cell>
          <cell r="P215">
            <v>1.3631368135135462</v>
          </cell>
          <cell r="Q215">
            <v>0.65342039100904348</v>
          </cell>
          <cell r="R215">
            <v>0.75456021579630783</v>
          </cell>
          <cell r="S215">
            <v>1.2393528003708814</v>
          </cell>
          <cell r="T215">
            <v>1.7566307098699476</v>
          </cell>
          <cell r="U215">
            <v>1.5598918037811962</v>
          </cell>
          <cell r="V215">
            <v>1.5364307268077753</v>
          </cell>
          <cell r="W215">
            <v>2.0142349281553771</v>
          </cell>
          <cell r="X215">
            <v>1.9966139541395065</v>
          </cell>
          <cell r="Y215">
            <v>2.1877569339815222</v>
          </cell>
          <cell r="Z215">
            <v>3.4110623201307577</v>
          </cell>
          <cell r="AA215">
            <v>3.6125901359707138</v>
          </cell>
          <cell r="AB215">
            <v>4.7738304982480786</v>
          </cell>
          <cell r="AC215">
            <v>4.6857582910550679</v>
          </cell>
        </row>
        <row r="216">
          <cell r="B216" t="str">
            <v xml:space="preserve">  Disbursements (gross drawings)</v>
          </cell>
          <cell r="E216">
            <v>0.32622680412371136</v>
          </cell>
          <cell r="F216">
            <v>0.6329153556214544</v>
          </cell>
          <cell r="G216">
            <v>1.0835084026562192</v>
          </cell>
          <cell r="H216">
            <v>1.3557793189908804</v>
          </cell>
          <cell r="I216">
            <v>1.9010582107152698</v>
          </cell>
          <cell r="J216">
            <v>2.2268790586591654</v>
          </cell>
          <cell r="K216">
            <v>2.465814398681462</v>
          </cell>
          <cell r="L216">
            <v>2.8065874297770739</v>
          </cell>
          <cell r="M216">
            <v>3.4650502431186938</v>
          </cell>
          <cell r="N216">
            <v>3.8269522286724138</v>
          </cell>
          <cell r="O216">
            <v>4.250148840403285</v>
          </cell>
          <cell r="P216">
            <v>5.4196059006840445</v>
          </cell>
          <cell r="Q216">
            <v>0.88998961812200583</v>
          </cell>
          <cell r="R216">
            <v>1.1513224490532292</v>
          </cell>
          <cell r="S216">
            <v>1.9228529477344909</v>
          </cell>
          <cell r="T216">
            <v>2.8305143223282165</v>
          </cell>
          <cell r="U216">
            <v>3.0545638579319316</v>
          </cell>
          <cell r="V216">
            <v>3.2359895205869149</v>
          </cell>
          <cell r="W216">
            <v>3.9337349683498486</v>
          </cell>
          <cell r="X216">
            <v>4.0059563261632398</v>
          </cell>
          <cell r="Y216">
            <v>4.3306703534656616</v>
          </cell>
          <cell r="Z216">
            <v>5.776989604372293</v>
          </cell>
          <cell r="AA216">
            <v>6.3237147345449429</v>
          </cell>
          <cell r="AB216">
            <v>7.7362148748320267</v>
          </cell>
          <cell r="AC216">
            <v>7.8753458748320266</v>
          </cell>
        </row>
        <row r="217">
          <cell r="B217" t="str">
            <v xml:space="preserve">  Amortization (-) 2/</v>
          </cell>
          <cell r="E217">
            <v>-0.27649484536082475</v>
          </cell>
          <cell r="F217">
            <v>-0.44284691758076733</v>
          </cell>
          <cell r="G217">
            <v>-0.72816389099590029</v>
          </cell>
          <cell r="H217">
            <v>-1.1147774368126333</v>
          </cell>
          <cell r="I217">
            <v>-1.7700818480412153</v>
          </cell>
          <cell r="J217">
            <v>-2.0517203561700006</v>
          </cell>
          <cell r="K217">
            <v>-2.3374784386672136</v>
          </cell>
          <cell r="L217">
            <v>-2.5886263607828779</v>
          </cell>
          <cell r="M217">
            <v>-2.9681581610729131</v>
          </cell>
          <cell r="N217">
            <v>-3.2997082749804267</v>
          </cell>
          <cell r="O217">
            <v>-3.738374537211786</v>
          </cell>
          <cell r="P217">
            <v>-4.0564690871704983</v>
          </cell>
          <cell r="Q217">
            <v>-0.23656922711296233</v>
          </cell>
          <cell r="R217">
            <v>-0.39676223325692145</v>
          </cell>
          <cell r="S217">
            <v>-0.68350014736360964</v>
          </cell>
          <cell r="T217">
            <v>-1.0738836124582689</v>
          </cell>
          <cell r="U217">
            <v>-1.4946720541507355</v>
          </cell>
          <cell r="V217">
            <v>-1.6995587937791397</v>
          </cell>
          <cell r="W217">
            <v>-1.9195000401944715</v>
          </cell>
          <cell r="X217">
            <v>-2.0093423720237333</v>
          </cell>
          <cell r="Y217">
            <v>-2.1429134194841395</v>
          </cell>
          <cell r="Z217">
            <v>-2.3659272842415353</v>
          </cell>
          <cell r="AA217">
            <v>-2.7111245985742292</v>
          </cell>
          <cell r="AB217">
            <v>-2.9623843765839482</v>
          </cell>
          <cell r="AC217">
            <v>-3.1895875837769592</v>
          </cell>
        </row>
        <row r="218">
          <cell r="B218" t="str">
            <v>Interest payments 2/</v>
          </cell>
          <cell r="E218">
            <v>0.20960824742268042</v>
          </cell>
          <cell r="F218">
            <v>0.33730623675382526</v>
          </cell>
          <cell r="G218">
            <v>0.5962428420707987</v>
          </cell>
          <cell r="H218">
            <v>0.80807551139350786</v>
          </cell>
          <cell r="I218">
            <v>1.0176270972484112</v>
          </cell>
          <cell r="J218">
            <v>1.2335021370953987</v>
          </cell>
          <cell r="K218">
            <v>1.4419190824688659</v>
          </cell>
          <cell r="L218">
            <v>1.5615935956917661</v>
          </cell>
          <cell r="M218">
            <v>1.841931279553378</v>
          </cell>
          <cell r="N218">
            <v>2.0046763966459831</v>
          </cell>
          <cell r="O218">
            <v>2.2220716085813184</v>
          </cell>
          <cell r="P218">
            <v>2.4358825086638949</v>
          </cell>
          <cell r="Q218">
            <v>0.18882509662651506</v>
          </cell>
          <cell r="R218">
            <v>0.30996680542169197</v>
          </cell>
          <cell r="S218">
            <v>0.5719688483226113</v>
          </cell>
          <cell r="T218">
            <v>0.78947953216028899</v>
          </cell>
          <cell r="U218">
            <v>0.9830151358754593</v>
          </cell>
          <cell r="V218">
            <v>1.2339423074567413</v>
          </cell>
          <cell r="W218">
            <v>1.4811969762683801</v>
          </cell>
          <cell r="X218">
            <v>1.6380223483963818</v>
          </cell>
          <cell r="Y218">
            <v>1.9409777249433673</v>
          </cell>
          <cell r="Z218">
            <v>2.1969801504013473</v>
          </cell>
          <cell r="AA218">
            <v>2.3990332243028729</v>
          </cell>
          <cell r="AB218">
            <v>2.6598055888697223</v>
          </cell>
          <cell r="AC218">
            <v>2.8870087960627333</v>
          </cell>
        </row>
        <row r="219">
          <cell r="B219" t="str">
            <v>Quarterly total</v>
          </cell>
        </row>
        <row r="220">
          <cell r="B220" t="str">
            <v>Net external financing</v>
          </cell>
          <cell r="G220">
            <v>0.35534451166031888</v>
          </cell>
          <cell r="J220">
            <v>-0.18018580917115412</v>
          </cell>
          <cell r="M220">
            <v>0.32173337955661607</v>
          </cell>
          <cell r="P220">
            <v>0.86624473146776571</v>
          </cell>
          <cell r="S220">
            <v>1.2393528003708809</v>
          </cell>
          <cell r="V220">
            <v>0.29707792643689457</v>
          </cell>
          <cell r="Y220">
            <v>0.65132620717374701</v>
          </cell>
          <cell r="AB220">
            <v>2.586073564266556</v>
          </cell>
        </row>
        <row r="221">
          <cell r="B221" t="str">
            <v xml:space="preserve">  Disbursements (gross drawings)</v>
          </cell>
          <cell r="G221">
            <v>1.0835084026562192</v>
          </cell>
          <cell r="J221">
            <v>1.1433706560029462</v>
          </cell>
          <cell r="M221">
            <v>1.2381711844595282</v>
          </cell>
          <cell r="P221">
            <v>1.9545556575653507</v>
          </cell>
          <cell r="S221">
            <v>1.9228529477344907</v>
          </cell>
          <cell r="V221">
            <v>1.3131365728524242</v>
          </cell>
          <cell r="Y221">
            <v>1.0946808328787472</v>
          </cell>
          <cell r="AB221">
            <v>3.4055445213663651</v>
          </cell>
        </row>
        <row r="222">
          <cell r="B222" t="str">
            <v xml:space="preserve">  Amortization (-) 2/</v>
          </cell>
          <cell r="G222">
            <v>-0.72816389099590029</v>
          </cell>
          <cell r="J222">
            <v>-1.3235564651741003</v>
          </cell>
          <cell r="M222">
            <v>-0.91643780490291216</v>
          </cell>
          <cell r="P222">
            <v>-1.088310926097585</v>
          </cell>
          <cell r="S222">
            <v>-0.68350014736360964</v>
          </cell>
          <cell r="V222">
            <v>-1.0160586464155297</v>
          </cell>
          <cell r="Y222">
            <v>-0.44335462570500017</v>
          </cell>
          <cell r="AB222">
            <v>-0.81947095709980888</v>
          </cell>
        </row>
        <row r="223">
          <cell r="B223" t="str">
            <v>Interest payments 2/</v>
          </cell>
          <cell r="G223">
            <v>0.5962428420707987</v>
          </cell>
          <cell r="J223">
            <v>0.6372592950246001</v>
          </cell>
          <cell r="M223">
            <v>0.60842914245797919</v>
          </cell>
          <cell r="P223">
            <v>0.5939512291105169</v>
          </cell>
          <cell r="S223">
            <v>0.5719688483226113</v>
          </cell>
          <cell r="V223">
            <v>0.66197345913412997</v>
          </cell>
          <cell r="Y223">
            <v>0.70703541748662591</v>
          </cell>
          <cell r="AB223">
            <v>0.71882786392635523</v>
          </cell>
        </row>
        <row r="225">
          <cell r="B225" t="str">
            <v>Memorandum items</v>
          </cell>
        </row>
        <row r="226">
          <cell r="B226" t="str">
            <v>End-period exchange rate  (Rps per US$)</v>
          </cell>
          <cell r="D226">
            <v>2419</v>
          </cell>
          <cell r="E226">
            <v>2433</v>
          </cell>
          <cell r="F226">
            <v>2440</v>
          </cell>
          <cell r="G226">
            <v>2450</v>
          </cell>
          <cell r="H226">
            <v>2599</v>
          </cell>
          <cell r="I226">
            <v>3035</v>
          </cell>
          <cell r="J226">
            <v>3275</v>
          </cell>
          <cell r="K226">
            <v>3670</v>
          </cell>
          <cell r="L226">
            <v>3648</v>
          </cell>
          <cell r="M226">
            <v>4650</v>
          </cell>
          <cell r="N226">
            <v>10375</v>
          </cell>
          <cell r="O226">
            <v>8750</v>
          </cell>
          <cell r="P226">
            <v>8750</v>
          </cell>
          <cell r="Q226">
            <v>7970</v>
          </cell>
          <cell r="R226">
            <v>10525</v>
          </cell>
          <cell r="S226">
            <v>14900</v>
          </cell>
          <cell r="T226">
            <v>13000</v>
          </cell>
          <cell r="U226">
            <v>11075</v>
          </cell>
          <cell r="V226">
            <v>10700</v>
          </cell>
          <cell r="W226">
            <v>7550</v>
          </cell>
          <cell r="X226">
            <v>7300</v>
          </cell>
          <cell r="Y226">
            <v>8025</v>
          </cell>
          <cell r="Z226">
            <v>8950</v>
          </cell>
          <cell r="AA226">
            <v>8730</v>
          </cell>
          <cell r="AB226">
            <v>8685</v>
          </cell>
          <cell r="AC226">
            <v>8260</v>
          </cell>
        </row>
        <row r="227">
          <cell r="B227" t="str">
            <v>Period average exchange rate  (Rps per US$)</v>
          </cell>
          <cell r="D227">
            <v>2412</v>
          </cell>
          <cell r="E227">
            <v>2425</v>
          </cell>
          <cell r="F227">
            <v>2437</v>
          </cell>
          <cell r="G227">
            <v>2445</v>
          </cell>
          <cell r="H227">
            <v>2510</v>
          </cell>
          <cell r="I227">
            <v>2743</v>
          </cell>
          <cell r="J227">
            <v>3137</v>
          </cell>
          <cell r="K227">
            <v>3588</v>
          </cell>
          <cell r="L227">
            <v>3441</v>
          </cell>
          <cell r="M227">
            <v>4827</v>
          </cell>
          <cell r="N227">
            <v>9261.9</v>
          </cell>
          <cell r="O227">
            <v>8901.2999999999993</v>
          </cell>
          <cell r="P227">
            <v>9688</v>
          </cell>
          <cell r="Q227">
            <v>7994.7</v>
          </cell>
          <cell r="R227">
            <v>9554.1</v>
          </cell>
          <cell r="S227">
            <v>13118.6</v>
          </cell>
          <cell r="T227">
            <v>13876.1</v>
          </cell>
          <cell r="U227">
            <v>12112.5</v>
          </cell>
          <cell r="V227">
            <v>11001.2</v>
          </cell>
          <cell r="W227">
            <v>8578.2000000000007</v>
          </cell>
          <cell r="X227">
            <v>7712.4</v>
          </cell>
          <cell r="Y227">
            <v>7684.3</v>
          </cell>
          <cell r="Z227">
            <v>8575.7000000000007</v>
          </cell>
          <cell r="AA227">
            <v>8757.6</v>
          </cell>
          <cell r="AB227">
            <v>8910.2999999999993</v>
          </cell>
          <cell r="AC227">
            <v>8630.6</v>
          </cell>
        </row>
        <row r="230">
          <cell r="B230" t="str">
            <v xml:space="preserve"> Source:  Bank Indonesia; and IMF staff calculations.</v>
          </cell>
        </row>
        <row r="232">
          <cell r="B232" t="str">
            <v xml:space="preserve"> 1/  Using the transaction exchange rate, generally a special government exchange rate.</v>
          </cell>
        </row>
        <row r="233">
          <cell r="B233" t="str">
            <v xml:space="preserve"> 2/  Converting the rupiah amount into US dollars at the period average exchange rate.</v>
          </cell>
        </row>
      </sheetData>
      <sheetData sheetId="12" refreshError="1"/>
      <sheetData sheetId="13" refreshError="1">
        <row r="10">
          <cell r="B10" t="str">
            <v>Table 5.  Indonesia:  BULOG Food Prices and Subsidies 1998/99</v>
          </cell>
        </row>
        <row r="13">
          <cell r="D13" t="str">
            <v>March 1998</v>
          </cell>
          <cell r="F13" t="str">
            <v>April Program</v>
          </cell>
          <cell r="I13" t="str">
            <v>June 1998 Prices</v>
          </cell>
          <cell r="N13" t="str">
            <v>Subsidy 1/</v>
          </cell>
        </row>
        <row r="14">
          <cell r="D14" t="str">
            <v>Prices</v>
          </cell>
          <cell r="F14" t="str">
            <v>April 1998</v>
          </cell>
          <cell r="G14" t="str">
            <v>1 October 1998</v>
          </cell>
        </row>
        <row r="15">
          <cell r="F15" t="str">
            <v>Prices</v>
          </cell>
          <cell r="G15" t="str">
            <v>Prices</v>
          </cell>
        </row>
        <row r="16">
          <cell r="D16" t="str">
            <v>(Rp per Kg)</v>
          </cell>
          <cell r="F16" t="str">
            <v>(Rp per Kg)</v>
          </cell>
          <cell r="G16" t="str">
            <v>(Rp per Kg)</v>
          </cell>
          <cell r="I16" t="str">
            <v>(Rp per Kg)</v>
          </cell>
          <cell r="K16" t="str">
            <v>(Percent increase)</v>
          </cell>
          <cell r="N16" t="str">
            <v>( Rp billion )</v>
          </cell>
        </row>
        <row r="17">
          <cell r="B17" t="str">
            <v>Pr_tb_5</v>
          </cell>
        </row>
        <row r="20">
          <cell r="B20" t="str">
            <v>Food products</v>
          </cell>
        </row>
        <row r="21">
          <cell r="B21" t="str">
            <v xml:space="preserve">  Rice</v>
          </cell>
          <cell r="D21">
            <v>925</v>
          </cell>
          <cell r="F21">
            <v>925</v>
          </cell>
          <cell r="G21">
            <v>1200</v>
          </cell>
          <cell r="I21">
            <v>1650</v>
          </cell>
          <cell r="J21" t="str">
            <v xml:space="preserve"> 2/</v>
          </cell>
          <cell r="K21">
            <v>78.378378378378372</v>
          </cell>
          <cell r="N21">
            <v>5144</v>
          </cell>
        </row>
        <row r="22">
          <cell r="B22" t="str">
            <v xml:space="preserve">  Sugar</v>
          </cell>
          <cell r="D22">
            <v>1300</v>
          </cell>
          <cell r="F22">
            <v>1800</v>
          </cell>
          <cell r="G22">
            <v>2700</v>
          </cell>
          <cell r="I22">
            <v>1930</v>
          </cell>
          <cell r="J22" t="str">
            <v xml:space="preserve"> 3/</v>
          </cell>
          <cell r="K22">
            <v>48.461538461538467</v>
          </cell>
          <cell r="N22">
            <v>1980.056818181818</v>
          </cell>
        </row>
        <row r="23">
          <cell r="B23" t="str">
            <v xml:space="preserve">  Soybeans</v>
          </cell>
          <cell r="D23">
            <v>1800</v>
          </cell>
          <cell r="F23">
            <v>2050</v>
          </cell>
          <cell r="G23">
            <v>2050</v>
          </cell>
          <cell r="I23">
            <v>1800</v>
          </cell>
          <cell r="K23">
            <v>11.111111111111116</v>
          </cell>
          <cell r="N23">
            <v>911.63727272727294</v>
          </cell>
        </row>
        <row r="24">
          <cell r="B24" t="str">
            <v xml:space="preserve">  Wheat flour</v>
          </cell>
          <cell r="D24">
            <v>658</v>
          </cell>
          <cell r="F24">
            <v>1200</v>
          </cell>
          <cell r="G24">
            <v>1800</v>
          </cell>
          <cell r="I24">
            <v>1200</v>
          </cell>
          <cell r="J24" t="str">
            <v xml:space="preserve"> 3/</v>
          </cell>
          <cell r="K24">
            <v>82.370820668693014</v>
          </cell>
          <cell r="N24">
            <v>3450.3564191254281</v>
          </cell>
        </row>
        <row r="25">
          <cell r="B25" t="str">
            <v xml:space="preserve">  Corn</v>
          </cell>
          <cell r="D25">
            <v>700</v>
          </cell>
          <cell r="F25">
            <v>950</v>
          </cell>
          <cell r="G25">
            <v>950</v>
          </cell>
          <cell r="I25">
            <v>921</v>
          </cell>
          <cell r="J25" t="str">
            <v xml:space="preserve"> 3/</v>
          </cell>
          <cell r="K25">
            <v>31.571428571428562</v>
          </cell>
          <cell r="N25">
            <v>394.83181818181822</v>
          </cell>
        </row>
        <row r="26">
          <cell r="B26" t="str">
            <v xml:space="preserve">  Soybean meal</v>
          </cell>
          <cell r="D26">
            <v>1100</v>
          </cell>
          <cell r="F26">
            <v>1350</v>
          </cell>
          <cell r="G26">
            <v>2025</v>
          </cell>
          <cell r="I26">
            <v>1551</v>
          </cell>
          <cell r="J26" t="str">
            <v xml:space="preserve"> 3/</v>
          </cell>
          <cell r="K26">
            <v>40.999999999999993</v>
          </cell>
          <cell r="N26">
            <v>774.03195272727271</v>
          </cell>
        </row>
        <row r="27">
          <cell r="B27" t="str">
            <v xml:space="preserve">  Fishmeal</v>
          </cell>
          <cell r="D27">
            <v>3000</v>
          </cell>
          <cell r="F27">
            <v>4000</v>
          </cell>
          <cell r="G27">
            <v>6000</v>
          </cell>
          <cell r="I27">
            <v>4768</v>
          </cell>
          <cell r="J27" t="str">
            <v xml:space="preserve"> 3/</v>
          </cell>
          <cell r="K27">
            <v>58.933333333333323</v>
          </cell>
          <cell r="N27">
            <v>1185.0852272727273</v>
          </cell>
        </row>
        <row r="29">
          <cell r="B29" t="str">
            <v>Total subsidies</v>
          </cell>
          <cell r="N29">
            <v>13839.999508216337</v>
          </cell>
        </row>
        <row r="32">
          <cell r="B32" t="str">
            <v>Sources:  BULOG; World Bank; and IMF staff calculations.</v>
          </cell>
        </row>
        <row r="34">
          <cell r="B34" t="str">
            <v xml:space="preserve"> 1/  Assumes no further price increases this fiscal year. It includes direct transfers to Bulog, exchange rate subsidy,</v>
          </cell>
        </row>
        <row r="35">
          <cell r="B35" t="str">
            <v xml:space="preserve">       and budgetary support though rice loans and grants.</v>
          </cell>
        </row>
        <row r="36">
          <cell r="B36" t="str">
            <v xml:space="preserve"> 2/  The price of Rp 1,650 per Kg refers to BULOG market operations. Smaller amounts are sold at lower prices for social and charity purposes.</v>
          </cell>
        </row>
        <row r="37">
          <cell r="B37" t="str">
            <v xml:space="preserve"> 3/  Bulog imports these commodities obtaining foreign exchange at the subsidized rate of Rp 6,000 per US$ and sells</v>
          </cell>
        </row>
        <row r="38">
          <cell r="B38" t="str">
            <v xml:space="preserve">      them to domestic mills or intermediaries at cost (which is a "reduced cost" due to the subsidized exchange rate).</v>
          </cell>
        </row>
        <row r="39">
          <cell r="B39" t="str">
            <v xml:space="preserve">      The actual price charged by BULOG depends on the international price; present prices are shown above.</v>
          </cell>
        </row>
      </sheetData>
      <sheetData sheetId="14" refreshError="1">
        <row r="4">
          <cell r="B4" t="str">
            <v>Table 1.  Indonesia:  Summary of Central Government Fiscal Operations</v>
          </cell>
        </row>
        <row r="5">
          <cell r="B5" t="str">
            <v>( In billions of rupiahs )</v>
          </cell>
        </row>
        <row r="7">
          <cell r="D7" t="str">
            <v>1997/98</v>
          </cell>
          <cell r="H7" t="str">
            <v>1998/99 (Bdgt Mar98)</v>
          </cell>
          <cell r="O7" t="str">
            <v>1998/99</v>
          </cell>
          <cell r="P7" t="str">
            <v>1998/99 (June Prj)</v>
          </cell>
          <cell r="Z7" t="str">
            <v>1998/99</v>
          </cell>
          <cell r="AA7" t="str">
            <v>1999/00</v>
          </cell>
          <cell r="AB7" t="str">
            <v>2000/01</v>
          </cell>
          <cell r="AC7" t="str">
            <v>2001/02</v>
          </cell>
          <cell r="AD7" t="str">
            <v>2002/03</v>
          </cell>
        </row>
        <row r="8">
          <cell r="B8">
            <v>36524.152470370369</v>
          </cell>
          <cell r="D8" t="str">
            <v>Total</v>
          </cell>
          <cell r="H8" t="str">
            <v>I-Q</v>
          </cell>
          <cell r="L8" t="str">
            <v>II-Q</v>
          </cell>
          <cell r="M8" t="str">
            <v>III-Q</v>
          </cell>
          <cell r="N8" t="str">
            <v>IV-Q</v>
          </cell>
          <cell r="O8" t="str">
            <v>Total</v>
          </cell>
          <cell r="Z8" t="str">
            <v>Total</v>
          </cell>
          <cell r="AA8" t="str">
            <v>Total</v>
          </cell>
          <cell r="AB8" t="str">
            <v>Total</v>
          </cell>
          <cell r="AC8" t="str">
            <v>Total</v>
          </cell>
          <cell r="AD8" t="str">
            <v>Total</v>
          </cell>
        </row>
        <row r="9">
          <cell r="B9" t="str">
            <v>Summary central government</v>
          </cell>
          <cell r="D9" t="str">
            <v>Apr-Mar</v>
          </cell>
          <cell r="E9" t="str">
            <v>Apr</v>
          </cell>
          <cell r="F9" t="str">
            <v>May</v>
          </cell>
          <cell r="G9" t="str">
            <v>Jun</v>
          </cell>
          <cell r="H9" t="str">
            <v>Apr-Jun</v>
          </cell>
          <cell r="L9" t="str">
            <v>Jul-Sep</v>
          </cell>
          <cell r="M9" t="str">
            <v>Oct-Dec</v>
          </cell>
          <cell r="N9" t="str">
            <v>Jan-Mar</v>
          </cell>
          <cell r="O9" t="str">
            <v>Apr-Mar</v>
          </cell>
          <cell r="P9" t="str">
            <v>Apr</v>
          </cell>
          <cell r="Q9" t="str">
            <v>May</v>
          </cell>
          <cell r="R9" t="str">
            <v>Jun</v>
          </cell>
          <cell r="S9" t="str">
            <v>I-Q</v>
          </cell>
          <cell r="T9" t="str">
            <v>Jul</v>
          </cell>
          <cell r="U9" t="str">
            <v>Aug</v>
          </cell>
          <cell r="V9" t="str">
            <v>Sep</v>
          </cell>
          <cell r="W9" t="str">
            <v>II-Q</v>
          </cell>
          <cell r="X9" t="str">
            <v>III-Q</v>
          </cell>
          <cell r="Y9" t="str">
            <v>IV-Q</v>
          </cell>
          <cell r="Z9" t="str">
            <v>Apr-Mar</v>
          </cell>
          <cell r="AA9" t="str">
            <v>Apr-Mar</v>
          </cell>
          <cell r="AB9" t="str">
            <v>Apr-Mar</v>
          </cell>
          <cell r="AC9" t="str">
            <v>Apr-Mar</v>
          </cell>
          <cell r="AD9" t="str">
            <v>Apr-Mar</v>
          </cell>
        </row>
        <row r="10">
          <cell r="B10" t="str">
            <v>( In billions of rupiahs )</v>
          </cell>
          <cell r="D10" t="str">
            <v>Mar-Est</v>
          </cell>
          <cell r="E10" t="str">
            <v>Apr Prg</v>
          </cell>
          <cell r="F10" t="str">
            <v>Apr Prg</v>
          </cell>
          <cell r="G10" t="str">
            <v>Apr Prg</v>
          </cell>
          <cell r="H10" t="str">
            <v>Apr Prg</v>
          </cell>
          <cell r="L10" t="str">
            <v>Apr Prg</v>
          </cell>
          <cell r="M10" t="str">
            <v>Apr Prg</v>
          </cell>
          <cell r="N10" t="str">
            <v>Apr Prg</v>
          </cell>
          <cell r="O10" t="str">
            <v>Apr Prg</v>
          </cell>
          <cell r="P10" t="str">
            <v>Jun Prg</v>
          </cell>
          <cell r="Q10" t="str">
            <v>Jun Prg</v>
          </cell>
          <cell r="R10" t="str">
            <v>Jun Prg</v>
          </cell>
          <cell r="S10" t="str">
            <v>Jun Prg</v>
          </cell>
          <cell r="T10" t="str">
            <v>Jun Prg</v>
          </cell>
          <cell r="U10" t="str">
            <v>Jun Prg</v>
          </cell>
          <cell r="V10" t="str">
            <v>Jun Prg</v>
          </cell>
          <cell r="W10" t="str">
            <v>Jun Prg</v>
          </cell>
          <cell r="X10" t="str">
            <v>Jun Prg</v>
          </cell>
          <cell r="Y10" t="str">
            <v>Jun Prg</v>
          </cell>
          <cell r="Z10" t="str">
            <v>Jun Prg</v>
          </cell>
          <cell r="AA10" t="str">
            <v>Prj</v>
          </cell>
          <cell r="AB10" t="str">
            <v>Prj</v>
          </cell>
          <cell r="AC10" t="str">
            <v>Prj</v>
          </cell>
          <cell r="AD10" t="str">
            <v>Prj</v>
          </cell>
        </row>
        <row r="11">
          <cell r="B11" t="str">
            <v>Pr_tb1</v>
          </cell>
        </row>
        <row r="13">
          <cell r="B13" t="str">
            <v>Total revenue and grants</v>
          </cell>
          <cell r="D13">
            <v>107814.9</v>
          </cell>
          <cell r="E13" t="e">
            <v>#REF!</v>
          </cell>
          <cell r="F13" t="e">
            <v>#REF!</v>
          </cell>
          <cell r="G13" t="e">
            <v>#REF!</v>
          </cell>
          <cell r="H13" t="e">
            <v>#REF!</v>
          </cell>
          <cell r="L13" t="e">
            <v>#REF!</v>
          </cell>
          <cell r="M13" t="e">
            <v>#REF!</v>
          </cell>
          <cell r="N13" t="e">
            <v>#REF!</v>
          </cell>
          <cell r="O13" t="e">
            <v>#REF!</v>
          </cell>
          <cell r="P13">
            <v>9549.2999999999993</v>
          </cell>
          <cell r="Q13">
            <v>8398.3000000000011</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row>
        <row r="14">
          <cell r="B14" t="str">
            <v>Tax revenue</v>
          </cell>
          <cell r="D14">
            <v>101475</v>
          </cell>
          <cell r="E14" t="e">
            <v>#REF!</v>
          </cell>
          <cell r="F14" t="e">
            <v>#REF!</v>
          </cell>
          <cell r="G14" t="e">
            <v>#REF!</v>
          </cell>
          <cell r="H14" t="e">
            <v>#REF!</v>
          </cell>
          <cell r="L14" t="e">
            <v>#REF!</v>
          </cell>
          <cell r="M14" t="e">
            <v>#REF!</v>
          </cell>
          <cell r="N14" t="e">
            <v>#REF!</v>
          </cell>
          <cell r="O14" t="e">
            <v>#REF!</v>
          </cell>
          <cell r="P14">
            <v>9186.5</v>
          </cell>
          <cell r="Q14">
            <v>8112.2000000000007</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row>
        <row r="15">
          <cell r="B15" t="str">
            <v xml:space="preserve">  Oil and gas revenue</v>
          </cell>
          <cell r="D15">
            <v>30559</v>
          </cell>
          <cell r="E15" t="e">
            <v>#REF!</v>
          </cell>
          <cell r="F15" t="e">
            <v>#REF!</v>
          </cell>
          <cell r="G15" t="e">
            <v>#REF!</v>
          </cell>
          <cell r="H15" t="e">
            <v>#REF!</v>
          </cell>
          <cell r="L15" t="e">
            <v>#REF!</v>
          </cell>
          <cell r="M15" t="e">
            <v>#REF!</v>
          </cell>
          <cell r="N15" t="e">
            <v>#REF!</v>
          </cell>
          <cell r="O15" t="e">
            <v>#REF!</v>
          </cell>
          <cell r="P15">
            <v>2784.9</v>
          </cell>
          <cell r="Q15">
            <v>1902.6</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row>
        <row r="16">
          <cell r="B16" t="str">
            <v xml:space="preserve">  Non-oil/gas</v>
          </cell>
          <cell r="D16">
            <v>70916</v>
          </cell>
          <cell r="E16" t="e">
            <v>#REF!</v>
          </cell>
          <cell r="F16" t="e">
            <v>#REF!</v>
          </cell>
          <cell r="G16" t="e">
            <v>#REF!</v>
          </cell>
          <cell r="H16" t="e">
            <v>#REF!</v>
          </cell>
          <cell r="L16" t="e">
            <v>#REF!</v>
          </cell>
          <cell r="M16" t="e">
            <v>#REF!</v>
          </cell>
          <cell r="N16" t="e">
            <v>#REF!</v>
          </cell>
          <cell r="O16" t="e">
            <v>#REF!</v>
          </cell>
          <cell r="P16">
            <v>6401.5999999999995</v>
          </cell>
          <cell r="Q16">
            <v>6209.6</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row>
        <row r="17">
          <cell r="B17" t="str">
            <v xml:space="preserve">    Domestic taxes</v>
          </cell>
          <cell r="D17">
            <v>67790.399999999994</v>
          </cell>
          <cell r="E17" t="e">
            <v>#REF!</v>
          </cell>
          <cell r="F17" t="e">
            <v>#REF!</v>
          </cell>
          <cell r="G17" t="e">
            <v>#REF!</v>
          </cell>
          <cell r="H17" t="e">
            <v>#REF!</v>
          </cell>
          <cell r="L17" t="e">
            <v>#REF!</v>
          </cell>
          <cell r="M17" t="e">
            <v>#REF!</v>
          </cell>
          <cell r="N17" t="e">
            <v>#REF!</v>
          </cell>
          <cell r="O17" t="e">
            <v>#REF!</v>
          </cell>
          <cell r="P17">
            <v>6229.9</v>
          </cell>
          <cell r="Q17">
            <v>5945.4000000000005</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row>
        <row r="18">
          <cell r="B18" t="str">
            <v xml:space="preserve">    International trade taxes</v>
          </cell>
          <cell r="D18">
            <v>3125.6</v>
          </cell>
          <cell r="E18" t="e">
            <v>#REF!</v>
          </cell>
          <cell r="F18" t="e">
            <v>#REF!</v>
          </cell>
          <cell r="G18" t="e">
            <v>#REF!</v>
          </cell>
          <cell r="H18" t="e">
            <v>#REF!</v>
          </cell>
          <cell r="L18" t="e">
            <v>#REF!</v>
          </cell>
          <cell r="M18" t="e">
            <v>#REF!</v>
          </cell>
          <cell r="N18" t="e">
            <v>#REF!</v>
          </cell>
          <cell r="O18" t="e">
            <v>#REF!</v>
          </cell>
          <cell r="P18">
            <v>171.7</v>
          </cell>
          <cell r="Q18">
            <v>264.2</v>
          </cell>
          <cell r="R18">
            <v>658.86686330461066</v>
          </cell>
          <cell r="S18">
            <v>1094.7668633046105</v>
          </cell>
          <cell r="T18">
            <v>677.32606318206729</v>
          </cell>
          <cell r="U18">
            <v>625.22405832190827</v>
          </cell>
          <cell r="V18">
            <v>573.12205346174926</v>
          </cell>
          <cell r="W18">
            <v>1875.6721749657249</v>
          </cell>
          <cell r="X18">
            <v>1720.8220040513099</v>
          </cell>
          <cell r="Y18">
            <v>1746.0108721747069</v>
          </cell>
          <cell r="Z18">
            <v>6437.2719144963521</v>
          </cell>
          <cell r="AA18">
            <v>6045.3370367076404</v>
          </cell>
          <cell r="AB18" t="e">
            <v>#REF!</v>
          </cell>
          <cell r="AC18" t="e">
            <v>#REF!</v>
          </cell>
          <cell r="AD18" t="e">
            <v>#REF!</v>
          </cell>
        </row>
        <row r="19">
          <cell r="B19" t="str">
            <v>Nontax revenue</v>
          </cell>
          <cell r="D19">
            <v>6339.9</v>
          </cell>
          <cell r="E19" t="e">
            <v>#REF!</v>
          </cell>
          <cell r="F19" t="e">
            <v>#REF!</v>
          </cell>
          <cell r="G19" t="e">
            <v>#REF!</v>
          </cell>
          <cell r="H19" t="e">
            <v>#REF!</v>
          </cell>
          <cell r="L19" t="e">
            <v>#REF!</v>
          </cell>
          <cell r="M19" t="e">
            <v>#REF!</v>
          </cell>
          <cell r="N19" t="e">
            <v>#REF!</v>
          </cell>
          <cell r="O19" t="e">
            <v>#REF!</v>
          </cell>
          <cell r="P19">
            <v>362.8</v>
          </cell>
          <cell r="Q19">
            <v>286.10000000000002</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row>
        <row r="20">
          <cell r="B20" t="str">
            <v>Grants</v>
          </cell>
          <cell r="D20">
            <v>0</v>
          </cell>
          <cell r="E20" t="e">
            <v>#REF!</v>
          </cell>
          <cell r="F20" t="e">
            <v>#REF!</v>
          </cell>
          <cell r="G20" t="e">
            <v>#REF!</v>
          </cell>
          <cell r="H20" t="e">
            <v>#REF!</v>
          </cell>
          <cell r="L20" t="e">
            <v>#REF!</v>
          </cell>
          <cell r="M20" t="e">
            <v>#REF!</v>
          </cell>
          <cell r="N20" t="e">
            <v>#REF!</v>
          </cell>
          <cell r="O20" t="e">
            <v>#REF!</v>
          </cell>
          <cell r="P20">
            <v>0</v>
          </cell>
          <cell r="Q20">
            <v>0</v>
          </cell>
          <cell r="R20">
            <v>0</v>
          </cell>
          <cell r="S20">
            <v>0</v>
          </cell>
          <cell r="T20">
            <v>0</v>
          </cell>
          <cell r="U20">
            <v>0</v>
          </cell>
          <cell r="V20">
            <v>0</v>
          </cell>
          <cell r="W20">
            <v>0</v>
          </cell>
          <cell r="X20">
            <v>150</v>
          </cell>
          <cell r="Y20">
            <v>150</v>
          </cell>
          <cell r="Z20">
            <v>300</v>
          </cell>
          <cell r="AA20">
            <v>265.72286839381781</v>
          </cell>
          <cell r="AB20">
            <v>261.54669928239326</v>
          </cell>
          <cell r="AC20">
            <v>258.3863550899639</v>
          </cell>
          <cell r="AD20">
            <v>266.766910671674</v>
          </cell>
        </row>
        <row r="22">
          <cell r="B22" t="str">
            <v>Total expenditure and net lending</v>
          </cell>
          <cell r="D22">
            <v>115655.084658205</v>
          </cell>
          <cell r="E22" t="e">
            <v>#REF!</v>
          </cell>
          <cell r="F22" t="e">
            <v>#REF!</v>
          </cell>
          <cell r="G22" t="e">
            <v>#REF!</v>
          </cell>
          <cell r="H22" t="e">
            <v>#REF!</v>
          </cell>
          <cell r="L22" t="e">
            <v>#REF!</v>
          </cell>
          <cell r="M22" t="e">
            <v>#REF!</v>
          </cell>
          <cell r="N22" t="e">
            <v>#REF!</v>
          </cell>
          <cell r="O22" t="e">
            <v>#REF!</v>
          </cell>
          <cell r="P22">
            <v>6885.4550297652859</v>
          </cell>
          <cell r="Q22">
            <v>6025.7156250000007</v>
          </cell>
          <cell r="R22" t="e">
            <v>#REF!</v>
          </cell>
          <cell r="S22" t="e">
            <v>#REF!</v>
          </cell>
          <cell r="T22" t="e">
            <v>#REF!</v>
          </cell>
          <cell r="U22" t="e">
            <v>#REF!</v>
          </cell>
          <cell r="V22" t="e">
            <v>#REF!</v>
          </cell>
          <cell r="W22" t="e">
            <v>#REF!</v>
          </cell>
          <cell r="X22" t="e">
            <v>#REF!</v>
          </cell>
          <cell r="Y22" t="e">
            <v>#REF!</v>
          </cell>
          <cell r="Z22" t="e">
            <v>#REF!</v>
          </cell>
          <cell r="AA22" t="e">
            <v>#REF!</v>
          </cell>
          <cell r="AB22" t="e">
            <v>#REF!</v>
          </cell>
          <cell r="AC22" t="e">
            <v>#REF!</v>
          </cell>
          <cell r="AD22" t="e">
            <v>#REF!</v>
          </cell>
        </row>
        <row r="23">
          <cell r="B23" t="str">
            <v>Current expenditure</v>
          </cell>
          <cell r="D23">
            <v>70194.345000000016</v>
          </cell>
          <cell r="E23" t="e">
            <v>#REF!</v>
          </cell>
          <cell r="F23" t="e">
            <v>#REF!</v>
          </cell>
          <cell r="G23" t="e">
            <v>#REF!</v>
          </cell>
          <cell r="H23" t="e">
            <v>#REF!</v>
          </cell>
          <cell r="L23" t="e">
            <v>#REF!</v>
          </cell>
          <cell r="M23" t="e">
            <v>#REF!</v>
          </cell>
          <cell r="N23" t="e">
            <v>#REF!</v>
          </cell>
          <cell r="O23" t="e">
            <v>#REF!</v>
          </cell>
          <cell r="P23">
            <v>5479.3610526315788</v>
          </cell>
          <cell r="Q23">
            <v>4617.9156250000005</v>
          </cell>
          <cell r="R23" t="e">
            <v>#REF!</v>
          </cell>
          <cell r="S23" t="e">
            <v>#REF!</v>
          </cell>
          <cell r="T23" t="e">
            <v>#REF!</v>
          </cell>
          <cell r="U23" t="e">
            <v>#REF!</v>
          </cell>
          <cell r="V23" t="e">
            <v>#REF!</v>
          </cell>
          <cell r="W23" t="e">
            <v>#REF!</v>
          </cell>
          <cell r="X23" t="e">
            <v>#REF!</v>
          </cell>
          <cell r="Y23" t="e">
            <v>#REF!</v>
          </cell>
          <cell r="Z23" t="e">
            <v>#REF!</v>
          </cell>
          <cell r="AA23" t="e">
            <v>#REF!</v>
          </cell>
          <cell r="AB23" t="e">
            <v>#REF!</v>
          </cell>
          <cell r="AC23" t="e">
            <v>#REF!</v>
          </cell>
          <cell r="AD23" t="e">
            <v>#REF!</v>
          </cell>
        </row>
        <row r="24">
          <cell r="B24" t="str">
            <v xml:space="preserve">  Personnel</v>
          </cell>
          <cell r="D24">
            <v>18051.800000000003</v>
          </cell>
          <cell r="E24" t="e">
            <v>#REF!</v>
          </cell>
          <cell r="F24" t="e">
            <v>#REF!</v>
          </cell>
          <cell r="G24" t="e">
            <v>#REF!</v>
          </cell>
          <cell r="H24" t="e">
            <v>#REF!</v>
          </cell>
          <cell r="L24" t="e">
            <v>#REF!</v>
          </cell>
          <cell r="M24" t="e">
            <v>#REF!</v>
          </cell>
          <cell r="N24" t="e">
            <v>#REF!</v>
          </cell>
          <cell r="O24" t="e">
            <v>#REF!</v>
          </cell>
          <cell r="P24">
            <v>2656</v>
          </cell>
          <cell r="Q24">
            <v>2044.1</v>
          </cell>
          <cell r="R24" t="e">
            <v>#REF!</v>
          </cell>
          <cell r="S24" t="e">
            <v>#REF!</v>
          </cell>
          <cell r="T24" t="e">
            <v>#REF!</v>
          </cell>
          <cell r="U24" t="e">
            <v>#REF!</v>
          </cell>
          <cell r="V24" t="e">
            <v>#REF!</v>
          </cell>
          <cell r="W24" t="e">
            <v>#REF!</v>
          </cell>
          <cell r="X24" t="e">
            <v>#REF!</v>
          </cell>
          <cell r="Y24" t="e">
            <v>#REF!</v>
          </cell>
          <cell r="Z24" t="e">
            <v>#REF!</v>
          </cell>
          <cell r="AA24" t="e">
            <v>#REF!</v>
          </cell>
          <cell r="AB24" t="e">
            <v>#REF!</v>
          </cell>
          <cell r="AC24" t="e">
            <v>#REF!</v>
          </cell>
          <cell r="AD24" t="e">
            <v>#REF!</v>
          </cell>
        </row>
        <row r="25">
          <cell r="B25" t="str">
            <v xml:space="preserve">  Goods and services</v>
          </cell>
          <cell r="D25">
            <v>6736.3</v>
          </cell>
          <cell r="E25" t="e">
            <v>#REF!</v>
          </cell>
          <cell r="F25" t="e">
            <v>#REF!</v>
          </cell>
          <cell r="G25" t="e">
            <v>#REF!</v>
          </cell>
          <cell r="H25" t="e">
            <v>#REF!</v>
          </cell>
          <cell r="L25" t="e">
            <v>#REF!</v>
          </cell>
          <cell r="M25" t="e">
            <v>#REF!</v>
          </cell>
          <cell r="N25" t="e">
            <v>#REF!</v>
          </cell>
          <cell r="O25" t="e">
            <v>#REF!</v>
          </cell>
          <cell r="P25">
            <v>313.5</v>
          </cell>
          <cell r="Q25">
            <v>352.5</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6">
          <cell r="B26" t="str">
            <v xml:space="preserve">  Transfers to regions</v>
          </cell>
          <cell r="D26">
            <v>8371.1</v>
          </cell>
          <cell r="E26" t="e">
            <v>#REF!</v>
          </cell>
          <cell r="F26" t="e">
            <v>#REF!</v>
          </cell>
          <cell r="G26" t="e">
            <v>#REF!</v>
          </cell>
          <cell r="H26" t="e">
            <v>#REF!</v>
          </cell>
          <cell r="L26" t="e">
            <v>#REF!</v>
          </cell>
          <cell r="M26" t="e">
            <v>#REF!</v>
          </cell>
          <cell r="N26" t="e">
            <v>#REF!</v>
          </cell>
          <cell r="O26" t="e">
            <v>#REF!</v>
          </cell>
          <cell r="P26">
            <v>455.5</v>
          </cell>
          <cell r="Q26">
            <v>534.70000000000005</v>
          </cell>
          <cell r="R26" t="e">
            <v>#REF!</v>
          </cell>
          <cell r="S26" t="e">
            <v>#REF!</v>
          </cell>
          <cell r="T26" t="e">
            <v>#REF!</v>
          </cell>
          <cell r="U26" t="e">
            <v>#REF!</v>
          </cell>
          <cell r="V26" t="e">
            <v>#REF!</v>
          </cell>
          <cell r="W26" t="e">
            <v>#REF!</v>
          </cell>
          <cell r="X26" t="e">
            <v>#REF!</v>
          </cell>
          <cell r="Y26" t="e">
            <v>#REF!</v>
          </cell>
          <cell r="Z26" t="e">
            <v>#REF!</v>
          </cell>
          <cell r="AA26" t="e">
            <v>#REF!</v>
          </cell>
          <cell r="AB26" t="e">
            <v>#REF!</v>
          </cell>
          <cell r="AC26" t="e">
            <v>#REF!</v>
          </cell>
          <cell r="AD26" t="e">
            <v>#REF!</v>
          </cell>
        </row>
        <row r="27">
          <cell r="B27" t="str">
            <v xml:space="preserve">  Subsidies</v>
          </cell>
          <cell r="D27">
            <v>20861.599999999999</v>
          </cell>
          <cell r="E27" t="e">
            <v>#REF!</v>
          </cell>
          <cell r="F27" t="e">
            <v>#REF!</v>
          </cell>
          <cell r="G27" t="e">
            <v>#REF!</v>
          </cell>
          <cell r="H27" t="e">
            <v>#REF!</v>
          </cell>
          <cell r="L27" t="e">
            <v>#REF!</v>
          </cell>
          <cell r="M27" t="e">
            <v>#REF!</v>
          </cell>
          <cell r="N27" t="e">
            <v>#REF!</v>
          </cell>
          <cell r="O27" t="e">
            <v>#REF!</v>
          </cell>
          <cell r="P27">
            <v>0</v>
          </cell>
          <cell r="Q27">
            <v>0</v>
          </cell>
          <cell r="R27" t="e">
            <v>#REF!</v>
          </cell>
          <cell r="S27" t="e">
            <v>#REF!</v>
          </cell>
          <cell r="T27" t="e">
            <v>#REF!</v>
          </cell>
          <cell r="U27" t="e">
            <v>#REF!</v>
          </cell>
          <cell r="V27" t="e">
            <v>#REF!</v>
          </cell>
          <cell r="W27" t="e">
            <v>#REF!</v>
          </cell>
          <cell r="X27" t="e">
            <v>#REF!</v>
          </cell>
          <cell r="Y27" t="e">
            <v>#REF!</v>
          </cell>
          <cell r="Z27" t="e">
            <v>#REF!</v>
          </cell>
          <cell r="AA27" t="e">
            <v>#REF!</v>
          </cell>
          <cell r="AB27" t="e">
            <v>#REF!</v>
          </cell>
          <cell r="AC27" t="e">
            <v>#REF!</v>
          </cell>
          <cell r="AD27" t="e">
            <v>#REF!</v>
          </cell>
        </row>
        <row r="28">
          <cell r="B28" t="str">
            <v xml:space="preserve">    Petroleum</v>
          </cell>
          <cell r="D28">
            <v>9814.2999999999993</v>
          </cell>
          <cell r="E28" t="e">
            <v>#REF!</v>
          </cell>
          <cell r="F28" t="e">
            <v>#REF!</v>
          </cell>
          <cell r="G28" t="e">
            <v>#REF!</v>
          </cell>
          <cell r="H28" t="e">
            <v>#REF!</v>
          </cell>
          <cell r="L28" t="e">
            <v>#REF!</v>
          </cell>
          <cell r="M28" t="e">
            <v>#REF!</v>
          </cell>
          <cell r="N28" t="e">
            <v>#REF!</v>
          </cell>
          <cell r="O28" t="e">
            <v>#REF!</v>
          </cell>
          <cell r="P28">
            <v>0</v>
          </cell>
          <cell r="Q28">
            <v>0</v>
          </cell>
          <cell r="R28">
            <v>5210.781288259438</v>
          </cell>
          <cell r="S28">
            <v>5210.781288259438</v>
          </cell>
          <cell r="T28">
            <v>2072.5315952924234</v>
          </cell>
          <cell r="U28">
            <v>2072.5315952924234</v>
          </cell>
          <cell r="V28">
            <v>2072.5315952924234</v>
          </cell>
          <cell r="W28">
            <v>6217.5947858772706</v>
          </cell>
          <cell r="X28">
            <v>6062.4328377914653</v>
          </cell>
          <cell r="Y28">
            <v>10043.213131512028</v>
          </cell>
          <cell r="Z28">
            <v>27534.0220434402</v>
          </cell>
          <cell r="AA28">
            <v>10373.652</v>
          </cell>
          <cell r="AB28">
            <v>3488.0895000000005</v>
          </cell>
          <cell r="AC28">
            <v>0</v>
          </cell>
          <cell r="AD28">
            <v>0</v>
          </cell>
        </row>
        <row r="29">
          <cell r="B29" t="str">
            <v xml:space="preserve">    Other</v>
          </cell>
          <cell r="D29">
            <v>11047.3</v>
          </cell>
          <cell r="E29" t="e">
            <v>#REF!</v>
          </cell>
          <cell r="F29" t="e">
            <v>#REF!</v>
          </cell>
          <cell r="G29" t="e">
            <v>#REF!</v>
          </cell>
          <cell r="H29" t="e">
            <v>#REF!</v>
          </cell>
          <cell r="L29" t="e">
            <v>#REF!</v>
          </cell>
          <cell r="M29" t="e">
            <v>#REF!</v>
          </cell>
          <cell r="N29" t="e">
            <v>#REF!</v>
          </cell>
          <cell r="O29" t="e">
            <v>#REF!</v>
          </cell>
          <cell r="P29">
            <v>0</v>
          </cell>
          <cell r="Q29">
            <v>0</v>
          </cell>
          <cell r="R29" t="e">
            <v>#REF!</v>
          </cell>
          <cell r="S29" t="e">
            <v>#REF!</v>
          </cell>
          <cell r="T29" t="e">
            <v>#REF!</v>
          </cell>
          <cell r="U29" t="e">
            <v>#REF!</v>
          </cell>
          <cell r="V29" t="e">
            <v>#REF!</v>
          </cell>
          <cell r="W29" t="e">
            <v>#REF!</v>
          </cell>
          <cell r="X29" t="e">
            <v>#REF!</v>
          </cell>
          <cell r="Y29" t="e">
            <v>#REF!</v>
          </cell>
          <cell r="Z29" t="e">
            <v>#REF!</v>
          </cell>
          <cell r="AA29" t="e">
            <v>#REF!</v>
          </cell>
          <cell r="AB29" t="e">
            <v>#REF!</v>
          </cell>
          <cell r="AC29" t="e">
            <v>#REF!</v>
          </cell>
          <cell r="AD29" t="e">
            <v>#REF!</v>
          </cell>
        </row>
        <row r="30">
          <cell r="B30" t="str">
            <v xml:space="preserve">  External interest</v>
          </cell>
          <cell r="D30">
            <v>11262.919</v>
          </cell>
          <cell r="E30" t="e">
            <v>#REF!</v>
          </cell>
          <cell r="F30" t="e">
            <v>#REF!</v>
          </cell>
          <cell r="G30" t="e">
            <v>#REF!</v>
          </cell>
          <cell r="H30" t="e">
            <v>#REF!</v>
          </cell>
          <cell r="L30" t="e">
            <v>#REF!</v>
          </cell>
          <cell r="M30" t="e">
            <v>#REF!</v>
          </cell>
          <cell r="N30" t="e">
            <v>#REF!</v>
          </cell>
          <cell r="O30" t="e">
            <v>#REF!</v>
          </cell>
          <cell r="P30">
            <v>1941.4610526315789</v>
          </cell>
          <cell r="Q30">
            <v>1503.515625</v>
          </cell>
          <cell r="R30">
            <v>4309.818181818182</v>
          </cell>
          <cell r="S30">
            <v>7754.7948594497611</v>
          </cell>
          <cell r="T30">
            <v>2990</v>
          </cell>
          <cell r="U30">
            <v>3120</v>
          </cell>
          <cell r="V30">
            <v>2970</v>
          </cell>
          <cell r="W30">
            <v>9080</v>
          </cell>
          <cell r="X30">
            <v>7100</v>
          </cell>
          <cell r="Y30">
            <v>7100</v>
          </cell>
          <cell r="Z30">
            <v>31034.794859449761</v>
          </cell>
          <cell r="AA30">
            <v>30398.076000000001</v>
          </cell>
          <cell r="AB30">
            <v>33980.154000000002</v>
          </cell>
          <cell r="AC30">
            <v>33633.661</v>
          </cell>
          <cell r="AD30">
            <v>33391.527999999998</v>
          </cell>
        </row>
        <row r="31">
          <cell r="B31" t="str">
            <v xml:space="preserve">  Domestic debt (clearing of arrears)</v>
          </cell>
          <cell r="D31">
            <v>1627.7</v>
          </cell>
          <cell r="E31" t="e">
            <v>#REF!</v>
          </cell>
          <cell r="F31" t="e">
            <v>#REF!</v>
          </cell>
          <cell r="G31" t="e">
            <v>#REF!</v>
          </cell>
          <cell r="H31" t="e">
            <v>#REF!</v>
          </cell>
          <cell r="L31" t="e">
            <v>#REF!</v>
          </cell>
          <cell r="M31" t="e">
            <v>#REF!</v>
          </cell>
          <cell r="N31" t="e">
            <v>#REF!</v>
          </cell>
          <cell r="O31" t="e">
            <v>#REF!</v>
          </cell>
          <cell r="P31">
            <v>0</v>
          </cell>
          <cell r="Q31">
            <v>0</v>
          </cell>
          <cell r="R31">
            <v>0</v>
          </cell>
          <cell r="S31">
            <v>0</v>
          </cell>
          <cell r="T31" t="e">
            <v>#REF!</v>
          </cell>
          <cell r="U31" t="e">
            <v>#REF!</v>
          </cell>
          <cell r="V31" t="e">
            <v>#REF!</v>
          </cell>
          <cell r="W31" t="e">
            <v>#REF!</v>
          </cell>
          <cell r="X31" t="e">
            <v>#REF!</v>
          </cell>
          <cell r="Y31" t="e">
            <v>#REF!</v>
          </cell>
          <cell r="Z31" t="e">
            <v>#REF!</v>
          </cell>
          <cell r="AA31" t="e">
            <v>#REF!</v>
          </cell>
          <cell r="AB31" t="e">
            <v>#REF!</v>
          </cell>
          <cell r="AC31" t="e">
            <v>#REF!</v>
          </cell>
          <cell r="AD31" t="e">
            <v>#REF!</v>
          </cell>
        </row>
        <row r="32">
          <cell r="B32" t="str">
            <v xml:space="preserve">  Other current expenditure</v>
          </cell>
          <cell r="D32">
            <v>3282.9260000000131</v>
          </cell>
          <cell r="E32" t="e">
            <v>#REF!</v>
          </cell>
          <cell r="F32" t="e">
            <v>#REF!</v>
          </cell>
          <cell r="G32" t="e">
            <v>#REF!</v>
          </cell>
          <cell r="H32" t="e">
            <v>#REF!</v>
          </cell>
          <cell r="L32" t="e">
            <v>#REF!</v>
          </cell>
          <cell r="M32" t="e">
            <v>#REF!</v>
          </cell>
          <cell r="N32" t="e">
            <v>#REF!</v>
          </cell>
          <cell r="O32" t="e">
            <v>#REF!</v>
          </cell>
          <cell r="P32">
            <v>112.89999999999986</v>
          </cell>
          <cell r="Q32">
            <v>183.10000000000059</v>
          </cell>
          <cell r="R32" t="e">
            <v>#REF!</v>
          </cell>
          <cell r="S32" t="e">
            <v>#REF!</v>
          </cell>
          <cell r="T32" t="e">
            <v>#REF!</v>
          </cell>
          <cell r="U32" t="e">
            <v>#REF!</v>
          </cell>
          <cell r="V32" t="e">
            <v>#REF!</v>
          </cell>
          <cell r="W32" t="e">
            <v>#REF!</v>
          </cell>
          <cell r="X32" t="e">
            <v>#REF!</v>
          </cell>
          <cell r="Y32" t="e">
            <v>#REF!</v>
          </cell>
          <cell r="Z32" t="e">
            <v>#REF!</v>
          </cell>
          <cell r="AA32" t="e">
            <v>#REF!</v>
          </cell>
          <cell r="AB32" t="e">
            <v>#REF!</v>
          </cell>
          <cell r="AC32" t="e">
            <v>#REF!</v>
          </cell>
          <cell r="AD32" t="e">
            <v>#REF!</v>
          </cell>
        </row>
        <row r="33">
          <cell r="B33" t="str">
            <v>Development expenditure and net lending</v>
          </cell>
          <cell r="D33">
            <v>45460.739658204984</v>
          </cell>
          <cell r="E33" t="e">
            <v>#REF!</v>
          </cell>
          <cell r="F33" t="e">
            <v>#REF!</v>
          </cell>
          <cell r="G33" t="e">
            <v>#REF!</v>
          </cell>
          <cell r="H33" t="e">
            <v>#REF!</v>
          </cell>
          <cell r="L33" t="e">
            <v>#REF!</v>
          </cell>
          <cell r="M33" t="e">
            <v>#REF!</v>
          </cell>
          <cell r="N33" t="e">
            <v>#REF!</v>
          </cell>
          <cell r="O33" t="e">
            <v>#REF!</v>
          </cell>
          <cell r="P33">
            <v>1406.0939771337066</v>
          </cell>
          <cell r="Q33">
            <v>1407.8</v>
          </cell>
          <cell r="R33" t="e">
            <v>#REF!</v>
          </cell>
          <cell r="S33" t="e">
            <v>#REF!</v>
          </cell>
          <cell r="T33" t="e">
            <v>#REF!</v>
          </cell>
          <cell r="U33" t="e">
            <v>#REF!</v>
          </cell>
          <cell r="V33" t="e">
            <v>#REF!</v>
          </cell>
          <cell r="W33" t="e">
            <v>#REF!</v>
          </cell>
          <cell r="X33" t="e">
            <v>#REF!</v>
          </cell>
          <cell r="Y33" t="e">
            <v>#REF!</v>
          </cell>
          <cell r="Z33" t="e">
            <v>#REF!</v>
          </cell>
          <cell r="AA33" t="e">
            <v>#REF!</v>
          </cell>
          <cell r="AB33" t="e">
            <v>#REF!</v>
          </cell>
          <cell r="AC33" t="e">
            <v>#REF!</v>
          </cell>
          <cell r="AD33" t="e">
            <v>#REF!</v>
          </cell>
        </row>
        <row r="34">
          <cell r="B34" t="str">
            <v xml:space="preserve">  Investment projects</v>
          </cell>
          <cell r="D34">
            <v>18502.63846153846</v>
          </cell>
          <cell r="E34" t="e">
            <v>#REF!</v>
          </cell>
          <cell r="F34" t="e">
            <v>#REF!</v>
          </cell>
          <cell r="G34" t="e">
            <v>#REF!</v>
          </cell>
          <cell r="H34" t="e">
            <v>#REF!</v>
          </cell>
          <cell r="L34" t="e">
            <v>#REF!</v>
          </cell>
          <cell r="M34" t="e">
            <v>#REF!</v>
          </cell>
          <cell r="N34" t="e">
            <v>#REF!</v>
          </cell>
          <cell r="O34" t="e">
            <v>#REF!</v>
          </cell>
          <cell r="P34">
            <v>1342.4</v>
          </cell>
          <cell r="Q34">
            <v>1139.125</v>
          </cell>
          <cell r="R34" t="e">
            <v>#REF!</v>
          </cell>
          <cell r="S34" t="e">
            <v>#REF!</v>
          </cell>
          <cell r="T34" t="e">
            <v>#REF!</v>
          </cell>
          <cell r="U34" t="e">
            <v>#REF!</v>
          </cell>
          <cell r="V34" t="e">
            <v>#REF!</v>
          </cell>
          <cell r="W34" t="e">
            <v>#REF!</v>
          </cell>
          <cell r="X34" t="e">
            <v>#REF!</v>
          </cell>
          <cell r="Y34" t="e">
            <v>#REF!</v>
          </cell>
          <cell r="Z34" t="e">
            <v>#REF!</v>
          </cell>
          <cell r="AA34">
            <v>67212.267999999996</v>
          </cell>
          <cell r="AB34">
            <v>73715.032857142854</v>
          </cell>
          <cell r="AC34">
            <v>75741.471428571429</v>
          </cell>
          <cell r="AD34">
            <v>81317.90571428572</v>
          </cell>
        </row>
        <row r="35">
          <cell r="B35" t="str">
            <v xml:space="preserve">  Forestry Fund expenditure (reforestation)</v>
          </cell>
          <cell r="D35">
            <v>0</v>
          </cell>
          <cell r="E35" t="e">
            <v>#REF!</v>
          </cell>
          <cell r="F35" t="e">
            <v>#REF!</v>
          </cell>
          <cell r="G35" t="e">
            <v>#REF!</v>
          </cell>
          <cell r="H35" t="e">
            <v>#REF!</v>
          </cell>
          <cell r="L35" t="e">
            <v>#REF!</v>
          </cell>
          <cell r="M35" t="e">
            <v>#REF!</v>
          </cell>
          <cell r="N35" t="e">
            <v>#REF!</v>
          </cell>
          <cell r="O35" t="e">
            <v>#REF!</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B36" t="str">
            <v xml:space="preserve">  Investment Fund net lending</v>
          </cell>
          <cell r="D36">
            <v>0</v>
          </cell>
          <cell r="E36" t="e">
            <v>#REF!</v>
          </cell>
          <cell r="F36" t="e">
            <v>#REF!</v>
          </cell>
          <cell r="G36" t="e">
            <v>#REF!</v>
          </cell>
          <cell r="H36" t="e">
            <v>#REF!</v>
          </cell>
          <cell r="L36" t="e">
            <v>#REF!</v>
          </cell>
          <cell r="M36" t="e">
            <v>#REF!</v>
          </cell>
          <cell r="N36" t="e">
            <v>#REF!</v>
          </cell>
          <cell r="O36" t="e">
            <v>#REF!</v>
          </cell>
          <cell r="P36">
            <v>0</v>
          </cell>
          <cell r="Q36">
            <v>0</v>
          </cell>
          <cell r="R36">
            <v>0</v>
          </cell>
          <cell r="S36">
            <v>0</v>
          </cell>
          <cell r="T36">
            <v>0</v>
          </cell>
          <cell r="U36">
            <v>0</v>
          </cell>
          <cell r="V36">
            <v>0</v>
          </cell>
          <cell r="W36">
            <v>0</v>
          </cell>
          <cell r="X36">
            <v>0</v>
          </cell>
          <cell r="Y36">
            <v>0</v>
          </cell>
          <cell r="Z36">
            <v>0</v>
          </cell>
          <cell r="AA36">
            <v>-1000</v>
          </cell>
          <cell r="AB36">
            <v>-1000</v>
          </cell>
          <cell r="AC36">
            <v>-1000</v>
          </cell>
          <cell r="AD36">
            <v>-1000</v>
          </cell>
        </row>
        <row r="37">
          <cell r="B37" t="str">
            <v xml:space="preserve">  Other</v>
          </cell>
          <cell r="D37">
            <v>16226.635538461534</v>
          </cell>
          <cell r="E37" t="e">
            <v>#REF!</v>
          </cell>
          <cell r="F37" t="e">
            <v>#REF!</v>
          </cell>
          <cell r="G37" t="e">
            <v>#REF!</v>
          </cell>
          <cell r="H37" t="e">
            <v>#REF!</v>
          </cell>
          <cell r="L37" t="e">
            <v>#REF!</v>
          </cell>
          <cell r="M37" t="e">
            <v>#REF!</v>
          </cell>
          <cell r="N37" t="e">
            <v>#REF!</v>
          </cell>
          <cell r="O37" t="e">
            <v>#REF!</v>
          </cell>
          <cell r="P37">
            <v>100</v>
          </cell>
          <cell r="Q37">
            <v>268.67499999999995</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row>
        <row r="38">
          <cell r="B38" t="str">
            <v xml:space="preserve">  Off-budget operations and statistical discrepancy 1/</v>
          </cell>
          <cell r="D38">
            <v>10731.46565820499</v>
          </cell>
          <cell r="E38" t="e">
            <v>#REF!</v>
          </cell>
          <cell r="F38" t="e">
            <v>#REF!</v>
          </cell>
          <cell r="G38" t="e">
            <v>#REF!</v>
          </cell>
          <cell r="H38" t="e">
            <v>#REF!</v>
          </cell>
          <cell r="L38" t="e">
            <v>#REF!</v>
          </cell>
          <cell r="M38" t="e">
            <v>#REF!</v>
          </cell>
          <cell r="N38" t="e">
            <v>#REF!</v>
          </cell>
          <cell r="O38" t="e">
            <v>#REF!</v>
          </cell>
          <cell r="P38">
            <v>-36.306022866293461</v>
          </cell>
          <cell r="Q38">
            <v>0</v>
          </cell>
          <cell r="R38">
            <v>0</v>
          </cell>
          <cell r="S38">
            <v>-36.306022866293461</v>
          </cell>
          <cell r="T38">
            <v>0</v>
          </cell>
          <cell r="U38">
            <v>0</v>
          </cell>
          <cell r="V38">
            <v>0</v>
          </cell>
          <cell r="W38">
            <v>0</v>
          </cell>
          <cell r="X38">
            <v>0</v>
          </cell>
          <cell r="Y38">
            <v>0</v>
          </cell>
          <cell r="Z38">
            <v>-36.306022866293461</v>
          </cell>
          <cell r="AA38">
            <v>0</v>
          </cell>
          <cell r="AB38">
            <v>0</v>
          </cell>
          <cell r="AC38">
            <v>0</v>
          </cell>
          <cell r="AD38">
            <v>0</v>
          </cell>
        </row>
        <row r="40">
          <cell r="B40" t="str">
            <v>Current balance</v>
          </cell>
          <cell r="D40">
            <v>37620.554999999978</v>
          </cell>
          <cell r="E40" t="e">
            <v>#REF!</v>
          </cell>
          <cell r="F40" t="e">
            <v>#REF!</v>
          </cell>
          <cell r="G40" t="e">
            <v>#REF!</v>
          </cell>
          <cell r="H40" t="e">
            <v>#REF!</v>
          </cell>
          <cell r="L40" t="e">
            <v>#REF!</v>
          </cell>
          <cell r="M40" t="e">
            <v>#REF!</v>
          </cell>
          <cell r="N40" t="e">
            <v>#REF!</v>
          </cell>
          <cell r="O40" t="e">
            <v>#REF!</v>
          </cell>
          <cell r="P40">
            <v>4069.9389473684205</v>
          </cell>
          <cell r="Q40">
            <v>3780.3843750000005</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row>
        <row r="42">
          <cell r="B42" t="str">
            <v>Overall balance before privatization</v>
          </cell>
        </row>
        <row r="43">
          <cell r="B43" t="str">
            <v xml:space="preserve">  proceeds and bank restructuring costs</v>
          </cell>
          <cell r="D43">
            <v>-7840.1846582050057</v>
          </cell>
          <cell r="E43" t="e">
            <v>#REF!</v>
          </cell>
          <cell r="F43" t="e">
            <v>#REF!</v>
          </cell>
          <cell r="G43" t="e">
            <v>#REF!</v>
          </cell>
          <cell r="H43" t="e">
            <v>#REF!</v>
          </cell>
          <cell r="L43" t="e">
            <v>#REF!</v>
          </cell>
          <cell r="M43" t="e">
            <v>#REF!</v>
          </cell>
          <cell r="N43" t="e">
            <v>#REF!</v>
          </cell>
          <cell r="O43" t="e">
            <v>#REF!</v>
          </cell>
          <cell r="P43">
            <v>2663.8449702347134</v>
          </cell>
          <cell r="Q43">
            <v>2372.5843750000004</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row>
        <row r="45">
          <cell r="B45" t="str">
            <v>Bank restructuring costs</v>
          </cell>
          <cell r="D45">
            <v>0</v>
          </cell>
          <cell r="E45" t="e">
            <v>#REF!</v>
          </cell>
          <cell r="F45" t="e">
            <v>#REF!</v>
          </cell>
          <cell r="G45" t="e">
            <v>#REF!</v>
          </cell>
          <cell r="H45" t="e">
            <v>#REF!</v>
          </cell>
          <cell r="L45" t="e">
            <v>#REF!</v>
          </cell>
          <cell r="M45" t="e">
            <v>#REF!</v>
          </cell>
          <cell r="N45" t="e">
            <v>#REF!</v>
          </cell>
          <cell r="O45" t="e">
            <v>#REF!</v>
          </cell>
          <cell r="P45">
            <v>0</v>
          </cell>
          <cell r="Q45">
            <v>0</v>
          </cell>
          <cell r="R45">
            <v>0</v>
          </cell>
          <cell r="S45">
            <v>0</v>
          </cell>
          <cell r="T45">
            <v>0</v>
          </cell>
          <cell r="U45">
            <v>1500</v>
          </cell>
          <cell r="V45">
            <v>1500</v>
          </cell>
          <cell r="W45">
            <v>3000</v>
          </cell>
          <cell r="X45">
            <v>6000</v>
          </cell>
          <cell r="Y45">
            <v>6000</v>
          </cell>
          <cell r="Z45">
            <v>15000</v>
          </cell>
          <cell r="AA45">
            <v>23600</v>
          </cell>
          <cell r="AB45">
            <v>19400</v>
          </cell>
          <cell r="AC45">
            <v>18800</v>
          </cell>
          <cell r="AD45">
            <v>18100</v>
          </cell>
        </row>
        <row r="46">
          <cell r="B46" t="str">
            <v>Privatization proceeds</v>
          </cell>
          <cell r="D46">
            <v>0</v>
          </cell>
          <cell r="E46" t="e">
            <v>#REF!</v>
          </cell>
          <cell r="F46" t="e">
            <v>#REF!</v>
          </cell>
          <cell r="G46" t="e">
            <v>#REF!</v>
          </cell>
          <cell r="H46" t="e">
            <v>#REF!</v>
          </cell>
          <cell r="L46" t="e">
            <v>#REF!</v>
          </cell>
          <cell r="M46" t="e">
            <v>#REF!</v>
          </cell>
          <cell r="N46" t="e">
            <v>#REF!</v>
          </cell>
          <cell r="O46" t="e">
            <v>#REF!</v>
          </cell>
          <cell r="X46">
            <v>7500</v>
          </cell>
          <cell r="Y46">
            <v>7500</v>
          </cell>
          <cell r="Z46">
            <v>15000</v>
          </cell>
          <cell r="AA46">
            <v>14125.5</v>
          </cell>
          <cell r="AB46">
            <v>9269</v>
          </cell>
          <cell r="AC46">
            <v>4578.5</v>
          </cell>
          <cell r="AD46">
            <v>4727</v>
          </cell>
        </row>
        <row r="48">
          <cell r="B48" t="str">
            <v>Overall balance</v>
          </cell>
          <cell r="D48">
            <v>-7840.1846582050057</v>
          </cell>
          <cell r="E48" t="e">
            <v>#REF!</v>
          </cell>
          <cell r="F48" t="e">
            <v>#REF!</v>
          </cell>
          <cell r="G48" t="e">
            <v>#REF!</v>
          </cell>
          <cell r="H48" t="e">
            <v>#REF!</v>
          </cell>
          <cell r="L48" t="e">
            <v>#REF!</v>
          </cell>
          <cell r="M48" t="e">
            <v>#REF!</v>
          </cell>
          <cell r="N48" t="e">
            <v>#REF!</v>
          </cell>
          <cell r="O48" t="e">
            <v>#REF!</v>
          </cell>
          <cell r="P48">
            <v>2663.8449702347134</v>
          </cell>
          <cell r="Q48">
            <v>2372.5843750000004</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row>
        <row r="50">
          <cell r="B50" t="str">
            <v>Financing</v>
          </cell>
          <cell r="D50">
            <v>7840.1846582050021</v>
          </cell>
          <cell r="E50" t="e">
            <v>#REF!</v>
          </cell>
          <cell r="F50" t="e">
            <v>#REF!</v>
          </cell>
          <cell r="G50" t="e">
            <v>#REF!</v>
          </cell>
          <cell r="H50" t="e">
            <v>#REF!</v>
          </cell>
          <cell r="L50" t="e">
            <v>#REF!</v>
          </cell>
          <cell r="M50" t="e">
            <v>#REF!</v>
          </cell>
          <cell r="N50" t="e">
            <v>#REF!</v>
          </cell>
          <cell r="O50" t="e">
            <v>#REF!</v>
          </cell>
          <cell r="P50">
            <v>-2663.8449702347143</v>
          </cell>
          <cell r="Q50">
            <v>-2372.5843750000004</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1">
          <cell r="B51" t="str">
            <v>Domestic</v>
          </cell>
          <cell r="D51">
            <v>-2454.5313417950019</v>
          </cell>
          <cell r="E51" t="e">
            <v>#REF!</v>
          </cell>
          <cell r="F51" t="e">
            <v>#REF!</v>
          </cell>
          <cell r="G51" t="e">
            <v>#REF!</v>
          </cell>
          <cell r="H51" t="e">
            <v>#REF!</v>
          </cell>
          <cell r="L51" t="e">
            <v>#REF!</v>
          </cell>
          <cell r="M51" t="e">
            <v>#REF!</v>
          </cell>
          <cell r="N51" t="e">
            <v>#REF!</v>
          </cell>
          <cell r="O51" t="e">
            <v>#REF!</v>
          </cell>
          <cell r="P51">
            <v>-7733.2154965505051</v>
          </cell>
          <cell r="Q51">
            <v>-4644.5635416666664</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row>
        <row r="52">
          <cell r="B52" t="str">
            <v>Sale of government assets</v>
          </cell>
        </row>
        <row r="53">
          <cell r="B53" t="str">
            <v>Net foreign financing</v>
          </cell>
          <cell r="D53">
            <v>10294.716000000004</v>
          </cell>
          <cell r="E53" t="e">
            <v>#REF!</v>
          </cell>
          <cell r="F53" t="e">
            <v>#REF!</v>
          </cell>
          <cell r="G53" t="e">
            <v>#REF!</v>
          </cell>
          <cell r="H53" t="e">
            <v>#REF!</v>
          </cell>
          <cell r="L53" t="e">
            <v>#REF!</v>
          </cell>
          <cell r="M53" t="e">
            <v>#REF!</v>
          </cell>
          <cell r="N53" t="e">
            <v>#REF!</v>
          </cell>
          <cell r="O53" t="e">
            <v>#REF!</v>
          </cell>
          <cell r="P53">
            <v>5069.3705263157908</v>
          </cell>
          <cell r="Q53">
            <v>2271.9791666666661</v>
          </cell>
          <cell r="R53">
            <v>-1010.1136363636365</v>
          </cell>
          <cell r="S53">
            <v>6331.2360566188217</v>
          </cell>
          <cell r="T53">
            <v>13509</v>
          </cell>
          <cell r="U53">
            <v>7335</v>
          </cell>
          <cell r="V53">
            <v>7117</v>
          </cell>
          <cell r="W53">
            <v>27961</v>
          </cell>
          <cell r="X53">
            <v>27600</v>
          </cell>
          <cell r="Y53">
            <v>19500</v>
          </cell>
          <cell r="Z53">
            <v>81392.236056618829</v>
          </cell>
          <cell r="AA53">
            <v>17289.420000000006</v>
          </cell>
          <cell r="AB53">
            <v>5867.2770000000019</v>
          </cell>
          <cell r="AC53">
            <v>-2628.0590000000011</v>
          </cell>
          <cell r="AD53">
            <v>-5218.6080000000075</v>
          </cell>
        </row>
        <row r="54">
          <cell r="B54" t="str">
            <v xml:space="preserve">  Gross drawings</v>
          </cell>
          <cell r="D54">
            <v>29498.300000000003</v>
          </cell>
          <cell r="E54" t="e">
            <v>#REF!</v>
          </cell>
          <cell r="F54" t="e">
            <v>#REF!</v>
          </cell>
          <cell r="G54" t="e">
            <v>#REF!</v>
          </cell>
          <cell r="H54" t="e">
            <v>#REF!</v>
          </cell>
          <cell r="L54" t="e">
            <v>#REF!</v>
          </cell>
          <cell r="M54" t="e">
            <v>#REF!</v>
          </cell>
          <cell r="N54" t="e">
            <v>#REF!</v>
          </cell>
          <cell r="O54" t="e">
            <v>#REF!</v>
          </cell>
          <cell r="P54">
            <v>7496.1968421052643</v>
          </cell>
          <cell r="Q54">
            <v>4076.1979166666661</v>
          </cell>
          <cell r="R54">
            <v>3434.3863636363635</v>
          </cell>
          <cell r="S54">
            <v>15006.781122408294</v>
          </cell>
          <cell r="T54">
            <v>18800</v>
          </cell>
          <cell r="U54">
            <v>13695</v>
          </cell>
          <cell r="V54">
            <v>10802</v>
          </cell>
          <cell r="W54">
            <v>43297</v>
          </cell>
          <cell r="X54">
            <v>37300</v>
          </cell>
          <cell r="Y54">
            <v>32300</v>
          </cell>
          <cell r="Z54">
            <v>127903.7811224083</v>
          </cell>
          <cell r="AA54">
            <v>58196.868000000009</v>
          </cell>
          <cell r="AB54">
            <v>51600.523000000001</v>
          </cell>
          <cell r="AC54">
            <v>53019.03</v>
          </cell>
          <cell r="AD54">
            <v>56922.534</v>
          </cell>
        </row>
        <row r="55">
          <cell r="B55" t="str">
            <v xml:space="preserve">  Amortization</v>
          </cell>
          <cell r="D55">
            <v>-19203.583999999999</v>
          </cell>
          <cell r="E55" t="e">
            <v>#REF!</v>
          </cell>
          <cell r="F55" t="e">
            <v>#REF!</v>
          </cell>
          <cell r="G55" t="e">
            <v>#REF!</v>
          </cell>
          <cell r="H55" t="e">
            <v>#REF!</v>
          </cell>
          <cell r="L55" t="e">
            <v>#REF!</v>
          </cell>
          <cell r="M55" t="e">
            <v>#REF!</v>
          </cell>
          <cell r="N55" t="e">
            <v>#REF!</v>
          </cell>
          <cell r="O55" t="e">
            <v>#REF!</v>
          </cell>
          <cell r="P55">
            <v>-2426.8263157894735</v>
          </cell>
          <cell r="Q55">
            <v>-1804.21875</v>
          </cell>
          <cell r="R55">
            <v>-4444.5</v>
          </cell>
          <cell r="S55">
            <v>-8675.5450657894726</v>
          </cell>
          <cell r="T55">
            <v>-5291</v>
          </cell>
          <cell r="U55">
            <v>-6360</v>
          </cell>
          <cell r="V55">
            <v>-3685</v>
          </cell>
          <cell r="W55">
            <v>-15336</v>
          </cell>
          <cell r="X55">
            <v>-9700</v>
          </cell>
          <cell r="Y55">
            <v>-12800</v>
          </cell>
          <cell r="Z55">
            <v>-46511.545065789469</v>
          </cell>
          <cell r="AA55">
            <v>-40907.448000000004</v>
          </cell>
          <cell r="AB55">
            <v>-45733.245999999999</v>
          </cell>
          <cell r="AC55">
            <v>-55647.089</v>
          </cell>
          <cell r="AD55">
            <v>-62141.142000000007</v>
          </cell>
        </row>
        <row r="57">
          <cell r="B57" t="str">
            <v>Memorandum items</v>
          </cell>
        </row>
        <row r="58">
          <cell r="B58" t="str">
            <v>GDP (current prices, fiscal year)</v>
          </cell>
          <cell r="D58">
            <v>689085.3</v>
          </cell>
          <cell r="E58" t="e">
            <v>#REF!</v>
          </cell>
          <cell r="F58" t="e">
            <v>#REF!</v>
          </cell>
          <cell r="G58" t="e">
            <v>#REF!</v>
          </cell>
          <cell r="H58" t="e">
            <v>#REF!</v>
          </cell>
          <cell r="L58" t="e">
            <v>#REF!</v>
          </cell>
          <cell r="M58" t="e">
            <v>#REF!</v>
          </cell>
          <cell r="N58" t="e">
            <v>#REF!</v>
          </cell>
          <cell r="O58" t="e">
            <v>#REF!</v>
          </cell>
          <cell r="P58">
            <v>66360.264758043646</v>
          </cell>
          <cell r="Q58">
            <v>66360.264758043646</v>
          </cell>
          <cell r="R58">
            <v>66360.264758043646</v>
          </cell>
          <cell r="S58">
            <v>199080.79427413092</v>
          </cell>
          <cell r="T58">
            <v>77937.994441687712</v>
          </cell>
          <cell r="U58">
            <v>77937.994441687712</v>
          </cell>
          <cell r="V58">
            <v>77937.994441687712</v>
          </cell>
          <cell r="W58">
            <v>233813.98332506313</v>
          </cell>
          <cell r="X58">
            <v>253288.75411384524</v>
          </cell>
          <cell r="Y58">
            <v>265791.48603351088</v>
          </cell>
          <cell r="Z58">
            <v>951975.01774655026</v>
          </cell>
          <cell r="AA58">
            <v>1152628</v>
          </cell>
          <cell r="AB58">
            <v>1291885</v>
          </cell>
          <cell r="AC58">
            <v>1450050</v>
          </cell>
          <cell r="AD58">
            <v>1655343</v>
          </cell>
        </row>
        <row r="59">
          <cell r="B59" t="str">
            <v>Cumulative financing (since beginning of program)</v>
          </cell>
          <cell r="D59">
            <v>7840.1846582050021</v>
          </cell>
          <cell r="E59" t="e">
            <v>#REF!</v>
          </cell>
          <cell r="F59" t="e">
            <v>#REF!</v>
          </cell>
          <cell r="G59" t="e">
            <v>#REF!</v>
          </cell>
          <cell r="H59" t="e">
            <v>#REF!</v>
          </cell>
          <cell r="L59" t="e">
            <v>#REF!</v>
          </cell>
          <cell r="M59" t="e">
            <v>#REF!</v>
          </cell>
          <cell r="N59" t="e">
            <v>#REF!</v>
          </cell>
          <cell r="O59" t="e">
            <v>#REF!</v>
          </cell>
          <cell r="P59">
            <v>-2663.8449702347143</v>
          </cell>
          <cell r="Q59">
            <v>-5036.4293452347147</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row>
        <row r="60">
          <cell r="B60" t="str">
            <v xml:space="preserve">  Domestic</v>
          </cell>
          <cell r="D60">
            <v>-2454.5313417950019</v>
          </cell>
          <cell r="E60" t="e">
            <v>#REF!</v>
          </cell>
          <cell r="F60" t="e">
            <v>#REF!</v>
          </cell>
          <cell r="G60" t="e">
            <v>#REF!</v>
          </cell>
          <cell r="H60" t="e">
            <v>#REF!</v>
          </cell>
          <cell r="L60" t="e">
            <v>#REF!</v>
          </cell>
          <cell r="M60" t="e">
            <v>#REF!</v>
          </cell>
          <cell r="N60" t="e">
            <v>#REF!</v>
          </cell>
          <cell r="O60" t="e">
            <v>#REF!</v>
          </cell>
          <cell r="P60">
            <v>-7733.2154965505051</v>
          </cell>
          <cell r="Q60">
            <v>-12377.779038217172</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row>
        <row r="61">
          <cell r="B61" t="str">
            <v xml:space="preserve">  Sale of government assets</v>
          </cell>
          <cell r="D61">
            <v>0</v>
          </cell>
          <cell r="E61">
            <v>0</v>
          </cell>
          <cell r="F61">
            <v>0</v>
          </cell>
          <cell r="G61">
            <v>0</v>
          </cell>
          <cell r="H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B62" t="str">
            <v xml:space="preserve">  Foreign</v>
          </cell>
          <cell r="D62">
            <v>10294.716000000004</v>
          </cell>
          <cell r="E62" t="e">
            <v>#REF!</v>
          </cell>
          <cell r="F62" t="e">
            <v>#REF!</v>
          </cell>
          <cell r="G62" t="e">
            <v>#REF!</v>
          </cell>
          <cell r="H62" t="e">
            <v>#REF!</v>
          </cell>
          <cell r="L62" t="e">
            <v>#REF!</v>
          </cell>
          <cell r="M62" t="e">
            <v>#REF!</v>
          </cell>
          <cell r="N62" t="e">
            <v>#REF!</v>
          </cell>
          <cell r="O62" t="e">
            <v>#REF!</v>
          </cell>
          <cell r="P62">
            <v>5069.3705263157908</v>
          </cell>
          <cell r="Q62">
            <v>7341.3496929824569</v>
          </cell>
          <cell r="R62">
            <v>6331.2360566188199</v>
          </cell>
          <cell r="S62">
            <v>6331.2360566188217</v>
          </cell>
          <cell r="T62">
            <v>19840.236056618822</v>
          </cell>
          <cell r="U62">
            <v>27175.236056618822</v>
          </cell>
          <cell r="V62">
            <v>34292.236056618822</v>
          </cell>
          <cell r="W62">
            <v>34292.236056618822</v>
          </cell>
          <cell r="X62">
            <v>61892.236056618822</v>
          </cell>
          <cell r="Y62">
            <v>81392.236056618829</v>
          </cell>
          <cell r="Z62">
            <v>81392.236056618829</v>
          </cell>
          <cell r="AA62">
            <v>17289.420000000006</v>
          </cell>
          <cell r="AB62">
            <v>5867.2770000000019</v>
          </cell>
          <cell r="AC62">
            <v>-2628.0590000000011</v>
          </cell>
          <cell r="AD62">
            <v>-5218.6080000000075</v>
          </cell>
        </row>
        <row r="63">
          <cell r="B63" t="str">
            <v>Program target: cumulative financing (since beginning of program)</v>
          </cell>
          <cell r="D63">
            <v>-3500</v>
          </cell>
          <cell r="E63" t="e">
            <v>#REF!</v>
          </cell>
          <cell r="F63" t="e">
            <v>#REF!</v>
          </cell>
          <cell r="G63" t="e">
            <v>#REF!</v>
          </cell>
          <cell r="H63" t="e">
            <v>#REF!</v>
          </cell>
          <cell r="L63" t="e">
            <v>#REF!</v>
          </cell>
          <cell r="M63" t="e">
            <v>#REF!</v>
          </cell>
          <cell r="N63" t="e">
            <v>#REF!</v>
          </cell>
          <cell r="O63" t="e">
            <v>#REF!</v>
          </cell>
          <cell r="P63">
            <v>-2700</v>
          </cell>
          <cell r="R63">
            <v>1000</v>
          </cell>
          <cell r="S63">
            <v>1000</v>
          </cell>
          <cell r="T63">
            <v>10000</v>
          </cell>
          <cell r="U63">
            <v>20000</v>
          </cell>
          <cell r="V63">
            <v>30000</v>
          </cell>
          <cell r="W63">
            <v>30000</v>
          </cell>
          <cell r="X63">
            <v>51000</v>
          </cell>
          <cell r="Y63">
            <v>81300</v>
          </cell>
          <cell r="Z63">
            <v>81300</v>
          </cell>
          <cell r="AA63">
            <v>-2700</v>
          </cell>
          <cell r="AB63">
            <v>0</v>
          </cell>
          <cell r="AC63">
            <v>1000</v>
          </cell>
          <cell r="AD63">
            <v>1000</v>
          </cell>
        </row>
        <row r="64">
          <cell r="B64" t="str">
            <v>Oil price (in US$ per bbl)</v>
          </cell>
          <cell r="D64">
            <v>17.029166666666669</v>
          </cell>
          <cell r="E64" t="e">
            <v>#REF!</v>
          </cell>
          <cell r="F64" t="e">
            <v>#REF!</v>
          </cell>
          <cell r="G64" t="e">
            <v>#REF!</v>
          </cell>
          <cell r="H64" t="e">
            <v>#REF!</v>
          </cell>
          <cell r="L64" t="e">
            <v>#REF!</v>
          </cell>
          <cell r="M64" t="e">
            <v>#REF!</v>
          </cell>
          <cell r="N64" t="e">
            <v>#REF!</v>
          </cell>
          <cell r="O64" t="e">
            <v>#REF!</v>
          </cell>
          <cell r="P64">
            <v>13.2</v>
          </cell>
          <cell r="Q64">
            <v>12.92</v>
          </cell>
          <cell r="R64">
            <v>12.714287525756856</v>
          </cell>
          <cell r="S64">
            <v>12.944762508585617</v>
          </cell>
          <cell r="T64">
            <v>12.691751466159456</v>
          </cell>
          <cell r="U64">
            <v>12.888754160722778</v>
          </cell>
          <cell r="V64">
            <v>12.979243937232525</v>
          </cell>
          <cell r="W64">
            <v>12.85324985470492</v>
          </cell>
          <cell r="X64">
            <v>13.011808527500396</v>
          </cell>
          <cell r="Y64">
            <v>13.17209647593385</v>
          </cell>
          <cell r="Z64">
            <v>12.995479341681195</v>
          </cell>
          <cell r="AA64">
            <v>14.272746790133651</v>
          </cell>
          <cell r="AB64">
            <v>14.559525319147154</v>
          </cell>
          <cell r="AC64">
            <v>14.704679374601682</v>
          </cell>
          <cell r="AD64">
            <v>14.704679374601682</v>
          </cell>
        </row>
        <row r="65">
          <cell r="B65" t="str">
            <v>Exchange rate (average, Rps per US$)</v>
          </cell>
          <cell r="D65">
            <v>4666.8999999999996</v>
          </cell>
          <cell r="E65" t="e">
            <v>#REF!</v>
          </cell>
          <cell r="F65" t="e">
            <v>#REF!</v>
          </cell>
          <cell r="G65" t="e">
            <v>#REF!</v>
          </cell>
          <cell r="H65" t="e">
            <v>#REF!</v>
          </cell>
          <cell r="L65" t="e">
            <v>#REF!</v>
          </cell>
          <cell r="M65" t="e">
            <v>#REF!</v>
          </cell>
          <cell r="N65" t="e">
            <v>#REF!</v>
          </cell>
          <cell r="O65" t="e">
            <v>#REF!</v>
          </cell>
          <cell r="P65">
            <v>8089.4210526315792</v>
          </cell>
          <cell r="Q65">
            <v>10023.4375</v>
          </cell>
          <cell r="R65">
            <v>13468.181818181818</v>
          </cell>
          <cell r="S65">
            <v>10527.013456937799</v>
          </cell>
          <cell r="T65">
            <v>13000</v>
          </cell>
          <cell r="U65">
            <v>12000</v>
          </cell>
          <cell r="V65">
            <v>11000</v>
          </cell>
          <cell r="W65">
            <v>12000</v>
          </cell>
          <cell r="X65">
            <v>10000</v>
          </cell>
          <cell r="Y65">
            <v>10000</v>
          </cell>
          <cell r="Z65">
            <v>10631.75336423445</v>
          </cell>
          <cell r="AA65">
            <v>9417</v>
          </cell>
          <cell r="AB65">
            <v>9269</v>
          </cell>
          <cell r="AC65">
            <v>9157</v>
          </cell>
          <cell r="AD65">
            <v>9454</v>
          </cell>
        </row>
        <row r="66">
          <cell r="B66" t="str">
            <v>Military expenditure</v>
          </cell>
          <cell r="D66">
            <v>1834.4259999999999</v>
          </cell>
          <cell r="E66" t="e">
            <v>#REF!</v>
          </cell>
          <cell r="F66" t="e">
            <v>#REF!</v>
          </cell>
          <cell r="G66" t="e">
            <v>#REF!</v>
          </cell>
          <cell r="H66" t="e">
            <v>#REF!</v>
          </cell>
          <cell r="L66" t="e">
            <v>#REF!</v>
          </cell>
          <cell r="M66" t="e">
            <v>#REF!</v>
          </cell>
          <cell r="N66" t="e">
            <v>#REF!</v>
          </cell>
          <cell r="O66" t="e">
            <v>#REF!</v>
          </cell>
          <cell r="P66">
            <v>0</v>
          </cell>
          <cell r="Q66">
            <v>0</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row>
        <row r="67">
          <cell r="B67" t="str">
            <v>Bank restructuring costs in budget</v>
          </cell>
          <cell r="D67">
            <v>0</v>
          </cell>
          <cell r="E67" t="e">
            <v>#REF!</v>
          </cell>
          <cell r="F67" t="e">
            <v>#REF!</v>
          </cell>
          <cell r="G67" t="e">
            <v>#REF!</v>
          </cell>
          <cell r="H67" t="e">
            <v>#REF!</v>
          </cell>
          <cell r="L67" t="e">
            <v>#REF!</v>
          </cell>
          <cell r="M67" t="e">
            <v>#REF!</v>
          </cell>
          <cell r="N67" t="e">
            <v>#REF!</v>
          </cell>
          <cell r="O67" t="e">
            <v>#REF!</v>
          </cell>
          <cell r="P67">
            <v>0</v>
          </cell>
          <cell r="Q67">
            <v>0</v>
          </cell>
          <cell r="R67">
            <v>0</v>
          </cell>
        </row>
        <row r="68">
          <cell r="B68" t="str">
            <v>Overall balance before off-budget operations and statistical discrepancy.</v>
          </cell>
          <cell r="D68">
            <v>2891.2809999999845</v>
          </cell>
          <cell r="E68" t="e">
            <v>#REF!</v>
          </cell>
          <cell r="F68" t="e">
            <v>#REF!</v>
          </cell>
          <cell r="G68" t="e">
            <v>#REF!</v>
          </cell>
          <cell r="H68" t="e">
            <v>#REF!</v>
          </cell>
          <cell r="L68" t="e">
            <v>#REF!</v>
          </cell>
          <cell r="M68" t="e">
            <v>#REF!</v>
          </cell>
          <cell r="N68" t="e">
            <v>#REF!</v>
          </cell>
          <cell r="O68" t="e">
            <v>#REF!</v>
          </cell>
          <cell r="P68">
            <v>2627.5389473684199</v>
          </cell>
          <cell r="Q68">
            <v>2372.5843750000004</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row>
        <row r="71">
          <cell r="B71" t="str">
            <v>Sources:  Ministry of Finance; Bank Indonesia; and IMF staff calculations.</v>
          </cell>
        </row>
        <row r="73">
          <cell r="B73" t="str">
            <v xml:space="preserve"> 1/  Includes the discrepancy between the financing measured below the line and the above-the-line balance.</v>
          </cell>
        </row>
        <row r="74">
          <cell r="B74" t="str">
            <v xml:space="preserve">      Until fiscal year 1997/98 it also includes the balance of the operations of the Investment and Reforestation Funds.</v>
          </cell>
        </row>
        <row r="150">
          <cell r="B150" t="str">
            <v>Table 2.  Indonesia:  Central Government Revenue</v>
          </cell>
        </row>
        <row r="151">
          <cell r="B151" t="str">
            <v>( In billions of rupiahs )</v>
          </cell>
        </row>
        <row r="153">
          <cell r="D153" t="str">
            <v>1997/98</v>
          </cell>
          <cell r="H153" t="str">
            <v>1998/99 (Bdgt Mar98)</v>
          </cell>
          <cell r="O153" t="str">
            <v>1998/99</v>
          </cell>
          <cell r="P153" t="str">
            <v>1998/99 (June Prj)</v>
          </cell>
          <cell r="Z153" t="str">
            <v>1998/99</v>
          </cell>
          <cell r="AA153" t="str">
            <v>1999/00</v>
          </cell>
          <cell r="AB153" t="str">
            <v>2000/01</v>
          </cell>
          <cell r="AC153" t="str">
            <v>2001/02</v>
          </cell>
          <cell r="AD153" t="str">
            <v>2002/03</v>
          </cell>
        </row>
        <row r="154">
          <cell r="B154">
            <v>36524.152470370369</v>
          </cell>
          <cell r="D154" t="str">
            <v>Total</v>
          </cell>
          <cell r="H154" t="str">
            <v>I-Q</v>
          </cell>
          <cell r="L154" t="str">
            <v>II-Q</v>
          </cell>
          <cell r="M154" t="str">
            <v>III-Q</v>
          </cell>
          <cell r="N154" t="str">
            <v>IV-Q</v>
          </cell>
          <cell r="O154" t="str">
            <v>Total</v>
          </cell>
          <cell r="Z154" t="str">
            <v>Total</v>
          </cell>
          <cell r="AA154" t="str">
            <v>Total</v>
          </cell>
          <cell r="AB154" t="str">
            <v>Total</v>
          </cell>
          <cell r="AC154" t="str">
            <v>Total</v>
          </cell>
          <cell r="AD154" t="str">
            <v>Total</v>
          </cell>
        </row>
        <row r="155">
          <cell r="B155" t="str">
            <v>CG revenue</v>
          </cell>
          <cell r="D155" t="str">
            <v>Apr-Mar</v>
          </cell>
          <cell r="E155" t="str">
            <v>Apr</v>
          </cell>
          <cell r="F155" t="str">
            <v>May</v>
          </cell>
          <cell r="G155" t="str">
            <v>Jun</v>
          </cell>
          <cell r="H155" t="str">
            <v>Apr-Jun</v>
          </cell>
          <cell r="L155" t="str">
            <v>Jul-Sep</v>
          </cell>
          <cell r="M155" t="str">
            <v>Oct-Dec</v>
          </cell>
          <cell r="N155" t="str">
            <v>Jan-Mar</v>
          </cell>
          <cell r="O155" t="str">
            <v>Apr-Mar</v>
          </cell>
          <cell r="P155" t="str">
            <v>Apr</v>
          </cell>
          <cell r="Q155" t="str">
            <v>May</v>
          </cell>
          <cell r="R155" t="str">
            <v>Jun</v>
          </cell>
          <cell r="S155" t="str">
            <v>I-Q</v>
          </cell>
          <cell r="T155" t="str">
            <v>Jul</v>
          </cell>
          <cell r="U155" t="str">
            <v>Aug</v>
          </cell>
          <cell r="V155" t="str">
            <v>Sep</v>
          </cell>
          <cell r="W155" t="str">
            <v>II-Q</v>
          </cell>
          <cell r="X155" t="str">
            <v>III-Q</v>
          </cell>
          <cell r="Y155" t="str">
            <v>IV-Q</v>
          </cell>
          <cell r="Z155" t="str">
            <v>Apr-Mar</v>
          </cell>
          <cell r="AA155" t="str">
            <v>Apr-Mar</v>
          </cell>
          <cell r="AB155" t="str">
            <v>Apr-Mar</v>
          </cell>
          <cell r="AC155" t="str">
            <v>Apr-Mar</v>
          </cell>
          <cell r="AD155" t="str">
            <v>Apr-Mar</v>
          </cell>
        </row>
        <row r="156">
          <cell r="B156" t="str">
            <v>( In billions of rupiahs )</v>
          </cell>
          <cell r="D156" t="str">
            <v>Mar-Est</v>
          </cell>
          <cell r="E156" t="str">
            <v>Apr Prg</v>
          </cell>
          <cell r="F156" t="str">
            <v>Apr Prg</v>
          </cell>
          <cell r="G156" t="str">
            <v>Apr Prg</v>
          </cell>
          <cell r="H156" t="str">
            <v>Apr Prg</v>
          </cell>
          <cell r="L156" t="str">
            <v>Apr Prg</v>
          </cell>
          <cell r="M156" t="str">
            <v>Apr Prg</v>
          </cell>
          <cell r="N156" t="str">
            <v>Apr Prg</v>
          </cell>
          <cell r="O156" t="str">
            <v>Apr Prg</v>
          </cell>
          <cell r="P156" t="str">
            <v>Jun Prg</v>
          </cell>
          <cell r="Q156" t="str">
            <v>Jun Prg</v>
          </cell>
          <cell r="R156" t="str">
            <v>Jun Prg</v>
          </cell>
          <cell r="S156" t="str">
            <v>Jun Prg</v>
          </cell>
          <cell r="T156" t="str">
            <v>Jun Prg</v>
          </cell>
          <cell r="U156" t="str">
            <v>Jun Prg</v>
          </cell>
          <cell r="V156" t="str">
            <v>Jun Prg</v>
          </cell>
          <cell r="W156" t="str">
            <v>Jun Prg</v>
          </cell>
          <cell r="X156" t="str">
            <v>Jun Prg</v>
          </cell>
          <cell r="Y156" t="str">
            <v>Jun Prg</v>
          </cell>
          <cell r="Z156" t="str">
            <v>Jun Prg</v>
          </cell>
          <cell r="AA156" t="str">
            <v>Prj</v>
          </cell>
          <cell r="AB156" t="str">
            <v>Prj</v>
          </cell>
          <cell r="AC156" t="str">
            <v>Prj</v>
          </cell>
          <cell r="AD156" t="str">
            <v>Prj</v>
          </cell>
        </row>
        <row r="157">
          <cell r="B157" t="str">
            <v>Pr_tb2</v>
          </cell>
        </row>
        <row r="159">
          <cell r="B159" t="str">
            <v>Total revenue and grants</v>
          </cell>
          <cell r="D159">
            <v>107814.9</v>
          </cell>
          <cell r="E159" t="e">
            <v>#REF!</v>
          </cell>
          <cell r="F159" t="e">
            <v>#REF!</v>
          </cell>
          <cell r="G159" t="e">
            <v>#REF!</v>
          </cell>
          <cell r="H159" t="e">
            <v>#REF!</v>
          </cell>
          <cell r="L159" t="e">
            <v>#REF!</v>
          </cell>
          <cell r="M159" t="e">
            <v>#REF!</v>
          </cell>
          <cell r="N159" t="e">
            <v>#REF!</v>
          </cell>
          <cell r="O159" t="e">
            <v>#REF!</v>
          </cell>
          <cell r="P159">
            <v>9549.2999999999993</v>
          </cell>
          <cell r="Q159">
            <v>8398.3000000000011</v>
          </cell>
          <cell r="R159" t="e">
            <v>#REF!</v>
          </cell>
          <cell r="S159" t="e">
            <v>#REF!</v>
          </cell>
          <cell r="T159" t="e">
            <v>#REF!</v>
          </cell>
          <cell r="U159" t="e">
            <v>#REF!</v>
          </cell>
          <cell r="V159" t="e">
            <v>#REF!</v>
          </cell>
          <cell r="W159" t="e">
            <v>#REF!</v>
          </cell>
          <cell r="X159" t="e">
            <v>#REF!</v>
          </cell>
          <cell r="Y159" t="e">
            <v>#REF!</v>
          </cell>
          <cell r="Z159" t="e">
            <v>#REF!</v>
          </cell>
          <cell r="AA159" t="e">
            <v>#REF!</v>
          </cell>
          <cell r="AB159" t="e">
            <v>#REF!</v>
          </cell>
          <cell r="AC159" t="e">
            <v>#REF!</v>
          </cell>
          <cell r="AD159" t="e">
            <v>#REF!</v>
          </cell>
        </row>
        <row r="160">
          <cell r="B160" t="str">
            <v>Tax revenue</v>
          </cell>
          <cell r="D160">
            <v>101475</v>
          </cell>
          <cell r="E160" t="e">
            <v>#REF!</v>
          </cell>
          <cell r="F160" t="e">
            <v>#REF!</v>
          </cell>
          <cell r="G160" t="e">
            <v>#REF!</v>
          </cell>
          <cell r="H160" t="e">
            <v>#REF!</v>
          </cell>
          <cell r="L160" t="e">
            <v>#REF!</v>
          </cell>
          <cell r="M160" t="e">
            <v>#REF!</v>
          </cell>
          <cell r="N160" t="e">
            <v>#REF!</v>
          </cell>
          <cell r="O160" t="e">
            <v>#REF!</v>
          </cell>
          <cell r="P160">
            <v>9186.5</v>
          </cell>
          <cell r="Q160">
            <v>8112.2000000000007</v>
          </cell>
          <cell r="R160" t="e">
            <v>#REF!</v>
          </cell>
          <cell r="S160" t="e">
            <v>#REF!</v>
          </cell>
          <cell r="T160" t="e">
            <v>#REF!</v>
          </cell>
          <cell r="U160" t="e">
            <v>#REF!</v>
          </cell>
          <cell r="V160" t="e">
            <v>#REF!</v>
          </cell>
          <cell r="W160" t="e">
            <v>#REF!</v>
          </cell>
          <cell r="X160" t="e">
            <v>#REF!</v>
          </cell>
          <cell r="Y160" t="e">
            <v>#REF!</v>
          </cell>
          <cell r="Z160" t="e">
            <v>#REF!</v>
          </cell>
          <cell r="AA160" t="e">
            <v>#REF!</v>
          </cell>
          <cell r="AB160" t="e">
            <v>#REF!</v>
          </cell>
          <cell r="AC160" t="e">
            <v>#REF!</v>
          </cell>
          <cell r="AD160" t="e">
            <v>#REF!</v>
          </cell>
        </row>
        <row r="161">
          <cell r="B161" t="str">
            <v xml:space="preserve">  Oil and gas revenue</v>
          </cell>
          <cell r="D161">
            <v>30559</v>
          </cell>
          <cell r="E161" t="e">
            <v>#REF!</v>
          </cell>
          <cell r="F161" t="e">
            <v>#REF!</v>
          </cell>
          <cell r="G161" t="e">
            <v>#REF!</v>
          </cell>
          <cell r="H161" t="e">
            <v>#REF!</v>
          </cell>
          <cell r="L161" t="e">
            <v>#REF!</v>
          </cell>
          <cell r="M161" t="e">
            <v>#REF!</v>
          </cell>
          <cell r="N161" t="e">
            <v>#REF!</v>
          </cell>
          <cell r="O161" t="e">
            <v>#REF!</v>
          </cell>
          <cell r="P161">
            <v>2784.9</v>
          </cell>
          <cell r="Q161">
            <v>1902.6</v>
          </cell>
          <cell r="R161" t="e">
            <v>#REF!</v>
          </cell>
          <cell r="S161" t="e">
            <v>#REF!</v>
          </cell>
          <cell r="T161" t="e">
            <v>#REF!</v>
          </cell>
          <cell r="U161" t="e">
            <v>#REF!</v>
          </cell>
          <cell r="V161" t="e">
            <v>#REF!</v>
          </cell>
          <cell r="W161" t="e">
            <v>#REF!</v>
          </cell>
          <cell r="X161" t="e">
            <v>#REF!</v>
          </cell>
          <cell r="Y161" t="e">
            <v>#REF!</v>
          </cell>
          <cell r="Z161" t="e">
            <v>#REF!</v>
          </cell>
          <cell r="AA161" t="e">
            <v>#REF!</v>
          </cell>
          <cell r="AB161" t="e">
            <v>#REF!</v>
          </cell>
          <cell r="AC161" t="e">
            <v>#REF!</v>
          </cell>
          <cell r="AD161" t="e">
            <v>#REF!</v>
          </cell>
        </row>
        <row r="162">
          <cell r="B162" t="str">
            <v xml:space="preserve">    Oil</v>
          </cell>
          <cell r="D162">
            <v>22264</v>
          </cell>
          <cell r="E162" t="e">
            <v>#REF!</v>
          </cell>
          <cell r="F162" t="e">
            <v>#REF!</v>
          </cell>
          <cell r="G162" t="e">
            <v>#REF!</v>
          </cell>
          <cell r="H162" t="e">
            <v>#REF!</v>
          </cell>
          <cell r="L162" t="e">
            <v>#REF!</v>
          </cell>
          <cell r="M162" t="e">
            <v>#REF!</v>
          </cell>
          <cell r="N162" t="e">
            <v>#REF!</v>
          </cell>
          <cell r="O162" t="e">
            <v>#REF!</v>
          </cell>
          <cell r="P162">
            <v>1729.5</v>
          </cell>
          <cell r="Q162">
            <v>1117.2</v>
          </cell>
          <cell r="R162" t="e">
            <v>#REF!</v>
          </cell>
          <cell r="S162" t="e">
            <v>#REF!</v>
          </cell>
          <cell r="T162" t="e">
            <v>#REF!</v>
          </cell>
          <cell r="U162" t="e">
            <v>#REF!</v>
          </cell>
          <cell r="V162" t="e">
            <v>#REF!</v>
          </cell>
          <cell r="W162" t="e">
            <v>#REF!</v>
          </cell>
          <cell r="X162" t="e">
            <v>#REF!</v>
          </cell>
          <cell r="Y162" t="e">
            <v>#REF!</v>
          </cell>
          <cell r="Z162" t="e">
            <v>#REF!</v>
          </cell>
          <cell r="AA162" t="e">
            <v>#REF!</v>
          </cell>
          <cell r="AB162" t="e">
            <v>#REF!</v>
          </cell>
          <cell r="AC162" t="e">
            <v>#REF!</v>
          </cell>
          <cell r="AD162" t="e">
            <v>#REF!</v>
          </cell>
        </row>
        <row r="163">
          <cell r="B163" t="str">
            <v xml:space="preserve">    Gas</v>
          </cell>
          <cell r="D163">
            <v>8295</v>
          </cell>
          <cell r="E163" t="e">
            <v>#REF!</v>
          </cell>
          <cell r="F163" t="e">
            <v>#REF!</v>
          </cell>
          <cell r="G163" t="e">
            <v>#REF!</v>
          </cell>
          <cell r="H163" t="e">
            <v>#REF!</v>
          </cell>
          <cell r="L163" t="e">
            <v>#REF!</v>
          </cell>
          <cell r="M163" t="e">
            <v>#REF!</v>
          </cell>
          <cell r="N163" t="e">
            <v>#REF!</v>
          </cell>
          <cell r="O163" t="e">
            <v>#REF!</v>
          </cell>
          <cell r="P163">
            <v>1055.4000000000001</v>
          </cell>
          <cell r="Q163">
            <v>785.4</v>
          </cell>
          <cell r="R163" t="e">
            <v>#REF!</v>
          </cell>
          <cell r="S163" t="e">
            <v>#REF!</v>
          </cell>
          <cell r="T163" t="e">
            <v>#REF!</v>
          </cell>
          <cell r="U163" t="e">
            <v>#REF!</v>
          </cell>
          <cell r="V163" t="e">
            <v>#REF!</v>
          </cell>
          <cell r="W163" t="e">
            <v>#REF!</v>
          </cell>
          <cell r="X163" t="e">
            <v>#REF!</v>
          </cell>
          <cell r="Y163" t="e">
            <v>#REF!</v>
          </cell>
          <cell r="Z163" t="e">
            <v>#REF!</v>
          </cell>
          <cell r="AA163" t="e">
            <v>#REF!</v>
          </cell>
          <cell r="AB163" t="e">
            <v>#REF!</v>
          </cell>
          <cell r="AC163" t="e">
            <v>#REF!</v>
          </cell>
          <cell r="AD163" t="e">
            <v>#REF!</v>
          </cell>
        </row>
        <row r="164">
          <cell r="B164" t="str">
            <v xml:space="preserve">  Non-oil/gas</v>
          </cell>
          <cell r="D164">
            <v>70916</v>
          </cell>
          <cell r="E164" t="e">
            <v>#REF!</v>
          </cell>
          <cell r="F164" t="e">
            <v>#REF!</v>
          </cell>
          <cell r="G164" t="e">
            <v>#REF!</v>
          </cell>
          <cell r="H164" t="e">
            <v>#REF!</v>
          </cell>
          <cell r="L164" t="e">
            <v>#REF!</v>
          </cell>
          <cell r="M164" t="e">
            <v>#REF!</v>
          </cell>
          <cell r="N164" t="e">
            <v>#REF!</v>
          </cell>
          <cell r="O164" t="e">
            <v>#REF!</v>
          </cell>
          <cell r="P164">
            <v>6401.5999999999995</v>
          </cell>
          <cell r="Q164">
            <v>6209.6</v>
          </cell>
          <cell r="R164" t="e">
            <v>#REF!</v>
          </cell>
          <cell r="S164" t="e">
            <v>#REF!</v>
          </cell>
          <cell r="T164" t="e">
            <v>#REF!</v>
          </cell>
          <cell r="U164" t="e">
            <v>#REF!</v>
          </cell>
          <cell r="V164" t="e">
            <v>#REF!</v>
          </cell>
          <cell r="W164" t="e">
            <v>#REF!</v>
          </cell>
          <cell r="X164" t="e">
            <v>#REF!</v>
          </cell>
          <cell r="Y164" t="e">
            <v>#REF!</v>
          </cell>
          <cell r="Z164" t="e">
            <v>#REF!</v>
          </cell>
          <cell r="AA164" t="e">
            <v>#REF!</v>
          </cell>
          <cell r="AB164" t="e">
            <v>#REF!</v>
          </cell>
          <cell r="AC164" t="e">
            <v>#REF!</v>
          </cell>
          <cell r="AD164" t="e">
            <v>#REF!</v>
          </cell>
        </row>
        <row r="165">
          <cell r="B165" t="str">
            <v xml:space="preserve">    Income tax</v>
          </cell>
          <cell r="D165">
            <v>34363.699999999997</v>
          </cell>
          <cell r="E165" t="e">
            <v>#REF!</v>
          </cell>
          <cell r="F165" t="e">
            <v>#REF!</v>
          </cell>
          <cell r="G165" t="e">
            <v>#REF!</v>
          </cell>
          <cell r="H165" t="e">
            <v>#REF!</v>
          </cell>
          <cell r="L165" t="e">
            <v>#REF!</v>
          </cell>
          <cell r="M165" t="e">
            <v>#REF!</v>
          </cell>
          <cell r="N165" t="e">
            <v>#REF!</v>
          </cell>
          <cell r="O165" t="e">
            <v>#REF!</v>
          </cell>
          <cell r="P165">
            <v>3432.5</v>
          </cell>
          <cell r="Q165">
            <v>3421.2</v>
          </cell>
          <cell r="R165" t="e">
            <v>#REF!</v>
          </cell>
          <cell r="S165" t="e">
            <v>#REF!</v>
          </cell>
          <cell r="T165" t="e">
            <v>#REF!</v>
          </cell>
          <cell r="U165" t="e">
            <v>#REF!</v>
          </cell>
          <cell r="V165" t="e">
            <v>#REF!</v>
          </cell>
          <cell r="W165" t="e">
            <v>#REF!</v>
          </cell>
          <cell r="X165" t="e">
            <v>#REF!</v>
          </cell>
          <cell r="Y165" t="e">
            <v>#REF!</v>
          </cell>
          <cell r="Z165" t="e">
            <v>#REF!</v>
          </cell>
          <cell r="AA165" t="e">
            <v>#REF!</v>
          </cell>
          <cell r="AB165">
            <v>64424.460330963368</v>
          </cell>
          <cell r="AC165">
            <v>79543.115349434971</v>
          </cell>
          <cell r="AD165">
            <v>99885.006110870454</v>
          </cell>
        </row>
        <row r="166">
          <cell r="B166" t="str">
            <v xml:space="preserve">      Individual</v>
          </cell>
          <cell r="D166" t="e">
            <v>#REF!</v>
          </cell>
          <cell r="AA166">
            <v>0</v>
          </cell>
          <cell r="AB166">
            <v>0</v>
          </cell>
          <cell r="AC166">
            <v>0</v>
          </cell>
        </row>
        <row r="167">
          <cell r="B167" t="str">
            <v xml:space="preserve">      Corporate</v>
          </cell>
          <cell r="D167" t="e">
            <v>#REF!</v>
          </cell>
          <cell r="AA167">
            <v>0</v>
          </cell>
          <cell r="AB167">
            <v>0</v>
          </cell>
          <cell r="AC167">
            <v>0</v>
          </cell>
        </row>
        <row r="168">
          <cell r="B168" t="str">
            <v xml:space="preserve">      Other (interest, royalties, remittances, etc.)</v>
          </cell>
          <cell r="D168" t="e">
            <v>#REF!</v>
          </cell>
          <cell r="AA168">
            <v>0</v>
          </cell>
          <cell r="AB168">
            <v>0</v>
          </cell>
          <cell r="AC168">
            <v>0</v>
          </cell>
        </row>
        <row r="169">
          <cell r="B169" t="str">
            <v xml:space="preserve">    VAT</v>
          </cell>
          <cell r="D169">
            <v>25194.5</v>
          </cell>
          <cell r="E169" t="e">
            <v>#REF!</v>
          </cell>
          <cell r="F169" t="e">
            <v>#REF!</v>
          </cell>
          <cell r="G169" t="e">
            <v>#REF!</v>
          </cell>
          <cell r="H169" t="e">
            <v>#REF!</v>
          </cell>
          <cell r="L169" t="e">
            <v>#REF!</v>
          </cell>
          <cell r="M169" t="e">
            <v>#REF!</v>
          </cell>
          <cell r="N169" t="e">
            <v>#REF!</v>
          </cell>
          <cell r="O169" t="e">
            <v>#REF!</v>
          </cell>
          <cell r="P169">
            <v>2178.6999999999998</v>
          </cell>
          <cell r="Q169">
            <v>1861.4</v>
          </cell>
          <cell r="R169">
            <v>2011.9561459335796</v>
          </cell>
          <cell r="S169">
            <v>6052.0561459335795</v>
          </cell>
          <cell r="T169">
            <v>2369.3150310273063</v>
          </cell>
          <cell r="U169">
            <v>2369.3150310273063</v>
          </cell>
          <cell r="V169">
            <v>2369.3150310273063</v>
          </cell>
          <cell r="W169">
            <v>7107.9450930819185</v>
          </cell>
          <cell r="X169">
            <v>7699.9781250608939</v>
          </cell>
          <cell r="Y169">
            <v>8080.0611754187303</v>
          </cell>
          <cell r="Z169">
            <v>28940.040539495123</v>
          </cell>
          <cell r="AA169">
            <v>38591.27461108179</v>
          </cell>
          <cell r="AB169">
            <v>47234.205449601082</v>
          </cell>
          <cell r="AC169">
            <v>58318.778818094077</v>
          </cell>
          <cell r="AD169">
            <v>73232.881978958205</v>
          </cell>
        </row>
        <row r="170">
          <cell r="B170" t="str">
            <v xml:space="preserve">    Excises</v>
          </cell>
          <cell r="D170">
            <v>5101.5</v>
          </cell>
          <cell r="E170" t="e">
            <v>#REF!</v>
          </cell>
          <cell r="F170" t="e">
            <v>#REF!</v>
          </cell>
          <cell r="G170" t="e">
            <v>#REF!</v>
          </cell>
          <cell r="H170" t="e">
            <v>#REF!</v>
          </cell>
          <cell r="L170" t="e">
            <v>#REF!</v>
          </cell>
          <cell r="M170" t="e">
            <v>#REF!</v>
          </cell>
          <cell r="N170" t="e">
            <v>#REF!</v>
          </cell>
          <cell r="O170" t="e">
            <v>#REF!</v>
          </cell>
          <cell r="P170">
            <v>429.2</v>
          </cell>
          <cell r="Q170">
            <v>513.20000000000005</v>
          </cell>
          <cell r="R170">
            <v>955.06615916868532</v>
          </cell>
          <cell r="S170">
            <v>1897.4661591686854</v>
          </cell>
          <cell r="T170">
            <v>644.50372601668073</v>
          </cell>
          <cell r="U170">
            <v>644.50372601668073</v>
          </cell>
          <cell r="V170">
            <v>644.50372601668073</v>
          </cell>
          <cell r="W170">
            <v>1933.5111780500422</v>
          </cell>
          <cell r="X170">
            <v>1932.5278334390696</v>
          </cell>
          <cell r="Y170">
            <v>1933.8622261741245</v>
          </cell>
          <cell r="Z170">
            <v>7697.3673968319217</v>
          </cell>
          <cell r="AA170">
            <v>9319.7836313785301</v>
          </cell>
          <cell r="AB170">
            <v>10445.771468872397</v>
          </cell>
          <cell r="AC170">
            <v>11724.643384231895</v>
          </cell>
          <cell r="AD170">
            <v>13384.577327391866</v>
          </cell>
        </row>
        <row r="171">
          <cell r="B171" t="str">
            <v xml:space="preserve">    Land and buildings tax</v>
          </cell>
          <cell r="D171">
            <v>2643.8</v>
          </cell>
          <cell r="E171" t="e">
            <v>#REF!</v>
          </cell>
          <cell r="F171" t="e">
            <v>#REF!</v>
          </cell>
          <cell r="G171" t="e">
            <v>#REF!</v>
          </cell>
          <cell r="H171" t="e">
            <v>#REF!</v>
          </cell>
          <cell r="L171" t="e">
            <v>#REF!</v>
          </cell>
          <cell r="M171" t="e">
            <v>#REF!</v>
          </cell>
          <cell r="N171" t="e">
            <v>#REF!</v>
          </cell>
          <cell r="O171" t="e">
            <v>#REF!</v>
          </cell>
          <cell r="P171">
            <v>156.19999999999999</v>
          </cell>
          <cell r="Q171">
            <v>121.3</v>
          </cell>
          <cell r="R171" t="e">
            <v>#REF!</v>
          </cell>
          <cell r="S171" t="e">
            <v>#REF!</v>
          </cell>
          <cell r="T171" t="e">
            <v>#REF!</v>
          </cell>
          <cell r="U171" t="e">
            <v>#REF!</v>
          </cell>
          <cell r="V171" t="e">
            <v>#REF!</v>
          </cell>
          <cell r="W171" t="e">
            <v>#REF!</v>
          </cell>
          <cell r="X171" t="e">
            <v>#REF!</v>
          </cell>
          <cell r="Y171" t="e">
            <v>#REF!</v>
          </cell>
          <cell r="Z171" t="e">
            <v>#REF!</v>
          </cell>
          <cell r="AA171" t="e">
            <v>#REF!</v>
          </cell>
          <cell r="AB171">
            <v>4956.5497377465463</v>
          </cell>
          <cell r="AC171">
            <v>5563.3782784221348</v>
          </cell>
          <cell r="AD171">
            <v>6351.0218885818631</v>
          </cell>
        </row>
        <row r="172">
          <cell r="B172" t="str">
            <v xml:space="preserve">    Other domestic taxes</v>
          </cell>
          <cell r="D172">
            <v>486.9</v>
          </cell>
          <cell r="E172" t="e">
            <v>#REF!</v>
          </cell>
          <cell r="F172" t="e">
            <v>#REF!</v>
          </cell>
          <cell r="G172" t="e">
            <v>#REF!</v>
          </cell>
          <cell r="H172" t="e">
            <v>#REF!</v>
          </cell>
          <cell r="L172" t="e">
            <v>#REF!</v>
          </cell>
          <cell r="M172" t="e">
            <v>#REF!</v>
          </cell>
          <cell r="N172" t="e">
            <v>#REF!</v>
          </cell>
          <cell r="O172" t="e">
            <v>#REF!</v>
          </cell>
          <cell r="P172">
            <v>33.299999999999997</v>
          </cell>
          <cell r="Q172">
            <v>28.3</v>
          </cell>
          <cell r="R172" t="e">
            <v>#REF!</v>
          </cell>
          <cell r="S172" t="e">
            <v>#REF!</v>
          </cell>
          <cell r="T172" t="e">
            <v>#REF!</v>
          </cell>
          <cell r="U172" t="e">
            <v>#REF!</v>
          </cell>
          <cell r="V172" t="e">
            <v>#REF!</v>
          </cell>
          <cell r="W172" t="e">
            <v>#REF!</v>
          </cell>
          <cell r="X172" t="e">
            <v>#REF!</v>
          </cell>
          <cell r="Y172" t="e">
            <v>#REF!</v>
          </cell>
          <cell r="Z172" t="e">
            <v>#REF!</v>
          </cell>
          <cell r="AA172" t="e">
            <v>#REF!</v>
          </cell>
          <cell r="AB172">
            <v>912.83155583205723</v>
          </cell>
          <cell r="AC172">
            <v>1024.5891836612971</v>
          </cell>
          <cell r="AD172">
            <v>1169.6469315192182</v>
          </cell>
        </row>
        <row r="173">
          <cell r="B173" t="str">
            <v xml:space="preserve">    International trade taxes</v>
          </cell>
          <cell r="D173">
            <v>3125.6</v>
          </cell>
          <cell r="E173" t="e">
            <v>#REF!</v>
          </cell>
          <cell r="F173" t="e">
            <v>#REF!</v>
          </cell>
          <cell r="G173" t="e">
            <v>#REF!</v>
          </cell>
          <cell r="H173" t="e">
            <v>#REF!</v>
          </cell>
          <cell r="L173" t="e">
            <v>#REF!</v>
          </cell>
          <cell r="M173" t="e">
            <v>#REF!</v>
          </cell>
          <cell r="N173" t="e">
            <v>#REF!</v>
          </cell>
          <cell r="O173" t="e">
            <v>#REF!</v>
          </cell>
          <cell r="P173">
            <v>171.7</v>
          </cell>
          <cell r="Q173">
            <v>264.2</v>
          </cell>
          <cell r="R173">
            <v>658.86686330461066</v>
          </cell>
          <cell r="S173">
            <v>1094.7668633046105</v>
          </cell>
          <cell r="T173">
            <v>677.32606318206729</v>
          </cell>
          <cell r="U173">
            <v>625.22405832190827</v>
          </cell>
          <cell r="V173">
            <v>573.12205346174926</v>
          </cell>
          <cell r="W173">
            <v>1875.6721749657249</v>
          </cell>
          <cell r="X173">
            <v>1720.8220040513099</v>
          </cell>
          <cell r="Y173">
            <v>1746.0108721747069</v>
          </cell>
          <cell r="Z173">
            <v>6437.2719144963521</v>
          </cell>
          <cell r="AA173">
            <v>6045.3370367076404</v>
          </cell>
          <cell r="AB173" t="e">
            <v>#REF!</v>
          </cell>
          <cell r="AC173" t="e">
            <v>#REF!</v>
          </cell>
          <cell r="AD173" t="e">
            <v>#REF!</v>
          </cell>
        </row>
        <row r="174">
          <cell r="B174" t="str">
            <v xml:space="preserve">      Imports</v>
          </cell>
          <cell r="D174">
            <v>3000.1</v>
          </cell>
          <cell r="E174" t="e">
            <v>#REF!</v>
          </cell>
          <cell r="F174" t="e">
            <v>#REF!</v>
          </cell>
          <cell r="G174" t="e">
            <v>#REF!</v>
          </cell>
          <cell r="H174" t="e">
            <v>#REF!</v>
          </cell>
          <cell r="L174" t="e">
            <v>#REF!</v>
          </cell>
          <cell r="M174" t="e">
            <v>#REF!</v>
          </cell>
          <cell r="N174" t="e">
            <v>#REF!</v>
          </cell>
          <cell r="O174" t="e">
            <v>#REF!</v>
          </cell>
          <cell r="P174">
            <v>163.5</v>
          </cell>
          <cell r="Q174">
            <v>142.4</v>
          </cell>
          <cell r="R174">
            <v>558.86686330461066</v>
          </cell>
          <cell r="S174">
            <v>864.76686330461064</v>
          </cell>
          <cell r="T174">
            <v>580.80226972948549</v>
          </cell>
          <cell r="U174">
            <v>536.12517205798656</v>
          </cell>
          <cell r="V174">
            <v>491.44807438648769</v>
          </cell>
          <cell r="W174">
            <v>1608.3755161739598</v>
          </cell>
          <cell r="X174">
            <v>1498.0747883915058</v>
          </cell>
          <cell r="Y174">
            <v>1523.2636565149028</v>
          </cell>
          <cell r="Z174">
            <v>5494.4808243849784</v>
          </cell>
          <cell r="AA174">
            <v>5835.4140939311801</v>
          </cell>
          <cell r="AB174">
            <v>5624.5347107244916</v>
          </cell>
          <cell r="AC174">
            <v>6313.1444031675028</v>
          </cell>
          <cell r="AD174">
            <v>7206.9372751094807</v>
          </cell>
        </row>
        <row r="175">
          <cell r="B175" t="str">
            <v xml:space="preserve">      Exports</v>
          </cell>
          <cell r="D175">
            <v>125.5</v>
          </cell>
          <cell r="E175" t="e">
            <v>#REF!</v>
          </cell>
          <cell r="F175" t="e">
            <v>#REF!</v>
          </cell>
          <cell r="G175" t="e">
            <v>#REF!</v>
          </cell>
          <cell r="H175" t="e">
            <v>#REF!</v>
          </cell>
          <cell r="L175" t="e">
            <v>#REF!</v>
          </cell>
          <cell r="M175" t="e">
            <v>#REF!</v>
          </cell>
          <cell r="N175" t="e">
            <v>#REF!</v>
          </cell>
          <cell r="O175" t="e">
            <v>#REF!</v>
          </cell>
          <cell r="P175">
            <v>8.1999999999999993</v>
          </cell>
          <cell r="Q175">
            <v>121.8</v>
          </cell>
          <cell r="R175">
            <v>100</v>
          </cell>
          <cell r="S175">
            <v>230</v>
          </cell>
          <cell r="T175">
            <v>96.523793452581842</v>
          </cell>
          <cell r="U175">
            <v>89.098886263921713</v>
          </cell>
          <cell r="V175">
            <v>81.673979075261556</v>
          </cell>
          <cell r="W175">
            <v>267.29665879176514</v>
          </cell>
          <cell r="X175">
            <v>222.74721565980423</v>
          </cell>
          <cell r="Y175">
            <v>222.74721565980423</v>
          </cell>
          <cell r="Z175">
            <v>942.79109011137348</v>
          </cell>
          <cell r="AA175">
            <v>209.9229427764603</v>
          </cell>
          <cell r="AB175" t="e">
            <v>#REF!</v>
          </cell>
          <cell r="AC175" t="e">
            <v>#REF!</v>
          </cell>
          <cell r="AD175" t="e">
            <v>#REF!</v>
          </cell>
        </row>
        <row r="176">
          <cell r="B176" t="str">
            <v>Nontax revenue</v>
          </cell>
          <cell r="D176">
            <v>6339.9</v>
          </cell>
          <cell r="E176" t="e">
            <v>#REF!</v>
          </cell>
          <cell r="F176" t="e">
            <v>#REF!</v>
          </cell>
          <cell r="G176" t="e">
            <v>#REF!</v>
          </cell>
          <cell r="H176" t="e">
            <v>#REF!</v>
          </cell>
          <cell r="L176" t="e">
            <v>#REF!</v>
          </cell>
          <cell r="M176" t="e">
            <v>#REF!</v>
          </cell>
          <cell r="N176" t="e">
            <v>#REF!</v>
          </cell>
          <cell r="O176" t="e">
            <v>#REF!</v>
          </cell>
          <cell r="P176">
            <v>362.8</v>
          </cell>
          <cell r="Q176">
            <v>286.10000000000002</v>
          </cell>
          <cell r="R176" t="e">
            <v>#REF!</v>
          </cell>
          <cell r="S176" t="e">
            <v>#REF!</v>
          </cell>
          <cell r="T176" t="e">
            <v>#REF!</v>
          </cell>
          <cell r="U176" t="e">
            <v>#REF!</v>
          </cell>
          <cell r="V176" t="e">
            <v>#REF!</v>
          </cell>
          <cell r="W176" t="e">
            <v>#REF!</v>
          </cell>
          <cell r="X176" t="e">
            <v>#REF!</v>
          </cell>
          <cell r="Y176" t="e">
            <v>#REF!</v>
          </cell>
          <cell r="Z176" t="e">
            <v>#REF!</v>
          </cell>
          <cell r="AA176" t="e">
            <v>#REF!</v>
          </cell>
          <cell r="AB176" t="e">
            <v>#REF!</v>
          </cell>
          <cell r="AC176" t="e">
            <v>#REF!</v>
          </cell>
          <cell r="AD176" t="e">
            <v>#REF!</v>
          </cell>
        </row>
        <row r="177">
          <cell r="B177" t="str">
            <v xml:space="preserve">  Forestry Fund revenue 1/</v>
          </cell>
          <cell r="E177" t="e">
            <v>#REF!</v>
          </cell>
          <cell r="F177" t="e">
            <v>#REF!</v>
          </cell>
          <cell r="G177" t="e">
            <v>#REF!</v>
          </cell>
          <cell r="H177" t="e">
            <v>#REF!</v>
          </cell>
          <cell r="L177" t="e">
            <v>#REF!</v>
          </cell>
          <cell r="M177" t="e">
            <v>#REF!</v>
          </cell>
          <cell r="N177" t="e">
            <v>#REF!</v>
          </cell>
          <cell r="O177" t="e">
            <v>#REF!</v>
          </cell>
          <cell r="P177">
            <v>0</v>
          </cell>
          <cell r="Q177">
            <v>0</v>
          </cell>
          <cell r="R177" t="e">
            <v>#REF!</v>
          </cell>
          <cell r="S177" t="e">
            <v>#REF!</v>
          </cell>
          <cell r="T177" t="e">
            <v>#REF!</v>
          </cell>
          <cell r="U177" t="e">
            <v>#REF!</v>
          </cell>
          <cell r="V177" t="e">
            <v>#REF!</v>
          </cell>
          <cell r="W177" t="e">
            <v>#REF!</v>
          </cell>
          <cell r="X177" t="e">
            <v>#REF!</v>
          </cell>
          <cell r="Y177" t="e">
            <v>#REF!</v>
          </cell>
          <cell r="Z177" t="e">
            <v>#REF!</v>
          </cell>
          <cell r="AA177" t="e">
            <v>#REF!</v>
          </cell>
          <cell r="AB177" t="e">
            <v>#REF!</v>
          </cell>
          <cell r="AC177" t="e">
            <v>#REF!</v>
          </cell>
          <cell r="AD177" t="e">
            <v>#REF!</v>
          </cell>
        </row>
        <row r="178">
          <cell r="B178" t="str">
            <v xml:space="preserve">  Investment Fund revenue 1/</v>
          </cell>
          <cell r="E178" t="e">
            <v>#REF!</v>
          </cell>
          <cell r="F178" t="e">
            <v>#REF!</v>
          </cell>
          <cell r="G178" t="e">
            <v>#REF!</v>
          </cell>
          <cell r="H178" t="e">
            <v>#REF!</v>
          </cell>
          <cell r="L178" t="e">
            <v>#REF!</v>
          </cell>
          <cell r="M178" t="e">
            <v>#REF!</v>
          </cell>
          <cell r="N178" t="e">
            <v>#REF!</v>
          </cell>
          <cell r="O178" t="e">
            <v>#REF!</v>
          </cell>
          <cell r="P178">
            <v>0</v>
          </cell>
          <cell r="Q178">
            <v>0</v>
          </cell>
          <cell r="R178">
            <v>0</v>
          </cell>
          <cell r="S178">
            <v>0</v>
          </cell>
          <cell r="T178">
            <v>111.1111111111111</v>
          </cell>
          <cell r="U178">
            <v>111.1111111111111</v>
          </cell>
          <cell r="V178">
            <v>111.1111111111111</v>
          </cell>
          <cell r="W178">
            <v>333.33333333333331</v>
          </cell>
          <cell r="X178">
            <v>333.33333333333331</v>
          </cell>
          <cell r="Y178">
            <v>333.33333333333331</v>
          </cell>
          <cell r="Z178">
            <v>1000</v>
          </cell>
          <cell r="AA178">
            <v>2000</v>
          </cell>
          <cell r="AB178">
            <v>2241.6339009637109</v>
          </cell>
          <cell r="AC178">
            <v>2516.0763056250589</v>
          </cell>
          <cell r="AD178">
            <v>2872.2935760713781</v>
          </cell>
        </row>
        <row r="179">
          <cell r="B179" t="str">
            <v xml:space="preserve">  Transfers from Investment Fund 1/</v>
          </cell>
          <cell r="E179" t="e">
            <v>#REF!</v>
          </cell>
          <cell r="F179" t="e">
            <v>#REF!</v>
          </cell>
          <cell r="G179" t="e">
            <v>#REF!</v>
          </cell>
          <cell r="H179" t="e">
            <v>#REF!</v>
          </cell>
          <cell r="L179" t="e">
            <v>#REF!</v>
          </cell>
          <cell r="M179" t="e">
            <v>#REF!</v>
          </cell>
          <cell r="N179" t="e">
            <v>#REF!</v>
          </cell>
          <cell r="O179" t="e">
            <v>#REF!</v>
          </cell>
          <cell r="P179">
            <v>0</v>
          </cell>
          <cell r="Q179">
            <v>0</v>
          </cell>
          <cell r="AB179">
            <v>0</v>
          </cell>
          <cell r="AC179">
            <v>0</v>
          </cell>
        </row>
        <row r="180">
          <cell r="B180" t="str">
            <v xml:space="preserve">  Profit transfers from SOEs  2/</v>
          </cell>
          <cell r="D180">
            <v>2340.6790000000001</v>
          </cell>
          <cell r="E180" t="e">
            <v>#REF!</v>
          </cell>
          <cell r="F180" t="e">
            <v>#REF!</v>
          </cell>
          <cell r="G180" t="e">
            <v>#REF!</v>
          </cell>
          <cell r="H180" t="e">
            <v>#REF!</v>
          </cell>
          <cell r="L180" t="e">
            <v>#REF!</v>
          </cell>
          <cell r="M180" t="e">
            <v>#REF!</v>
          </cell>
          <cell r="N180" t="e">
            <v>#REF!</v>
          </cell>
          <cell r="O180" t="e">
            <v>#REF!</v>
          </cell>
          <cell r="P180">
            <v>106.663</v>
          </cell>
          <cell r="Q180">
            <v>40</v>
          </cell>
          <cell r="R180">
            <v>200</v>
          </cell>
          <cell r="S180">
            <v>346.66300000000001</v>
          </cell>
          <cell r="T180" t="e">
            <v>#REF!</v>
          </cell>
          <cell r="U180" t="e">
            <v>#REF!</v>
          </cell>
          <cell r="V180" t="e">
            <v>#REF!</v>
          </cell>
          <cell r="W180" t="e">
            <v>#REF!</v>
          </cell>
          <cell r="X180" t="e">
            <v>#REF!</v>
          </cell>
          <cell r="Y180" t="e">
            <v>#REF!</v>
          </cell>
          <cell r="Z180" t="e">
            <v>#REF!</v>
          </cell>
          <cell r="AA180" t="e">
            <v>#REF!</v>
          </cell>
          <cell r="AB180" t="e">
            <v>#REF!</v>
          </cell>
          <cell r="AC180" t="e">
            <v>#REF!</v>
          </cell>
          <cell r="AD180" t="e">
            <v>#REF!</v>
          </cell>
        </row>
        <row r="181">
          <cell r="B181" t="str">
            <v xml:space="preserve">  PERTAMINA (petroleum surplus)</v>
          </cell>
          <cell r="D181">
            <v>0</v>
          </cell>
          <cell r="E181" t="e">
            <v>#REF!</v>
          </cell>
          <cell r="F181" t="e">
            <v>#REF!</v>
          </cell>
          <cell r="G181" t="e">
            <v>#REF!</v>
          </cell>
          <cell r="H181" t="e">
            <v>#REF!</v>
          </cell>
          <cell r="L181" t="e">
            <v>#REF!</v>
          </cell>
          <cell r="M181" t="e">
            <v>#REF!</v>
          </cell>
          <cell r="N181" t="e">
            <v>#REF!</v>
          </cell>
          <cell r="O181" t="e">
            <v>#REF!</v>
          </cell>
          <cell r="P181">
            <v>0</v>
          </cell>
          <cell r="Q181">
            <v>0</v>
          </cell>
        </row>
        <row r="182">
          <cell r="B182" t="str">
            <v xml:space="preserve">  Other</v>
          </cell>
          <cell r="D182">
            <v>3999.2209999999995</v>
          </cell>
          <cell r="E182" t="e">
            <v>#REF!</v>
          </cell>
          <cell r="F182" t="e">
            <v>#REF!</v>
          </cell>
          <cell r="G182" t="e">
            <v>#REF!</v>
          </cell>
          <cell r="H182" t="e">
            <v>#REF!</v>
          </cell>
          <cell r="L182" t="e">
            <v>#REF!</v>
          </cell>
          <cell r="M182" t="e">
            <v>#REF!</v>
          </cell>
          <cell r="N182" t="e">
            <v>#REF!</v>
          </cell>
          <cell r="O182" t="e">
            <v>#REF!</v>
          </cell>
          <cell r="P182">
            <v>256.137</v>
          </cell>
          <cell r="Q182">
            <v>246.10000000000002</v>
          </cell>
          <cell r="R182">
            <v>629.76008196006978</v>
          </cell>
          <cell r="S182">
            <v>1131.9970819600699</v>
          </cell>
          <cell r="T182">
            <v>443.16470909959043</v>
          </cell>
          <cell r="U182">
            <v>443.16470909959043</v>
          </cell>
          <cell r="V182">
            <v>443.16470909959043</v>
          </cell>
          <cell r="W182">
            <v>1329.4941272987712</v>
          </cell>
          <cell r="X182">
            <v>1440.2299910224531</v>
          </cell>
          <cell r="Y182">
            <v>1511.3220122352179</v>
          </cell>
          <cell r="Z182">
            <v>5413.0432125165116</v>
          </cell>
          <cell r="AA182">
            <v>6553.9799423786844</v>
          </cell>
          <cell r="AB182">
            <v>7345.8118125361243</v>
          </cell>
          <cell r="AC182">
            <v>8245.1568202804483</v>
          </cell>
          <cell r="AD182">
            <v>9412.4772430974772</v>
          </cell>
        </row>
        <row r="183">
          <cell r="B183" t="str">
            <v>Grants</v>
          </cell>
          <cell r="D183">
            <v>0</v>
          </cell>
          <cell r="E183" t="e">
            <v>#REF!</v>
          </cell>
          <cell r="F183" t="e">
            <v>#REF!</v>
          </cell>
          <cell r="G183" t="e">
            <v>#REF!</v>
          </cell>
          <cell r="H183" t="e">
            <v>#REF!</v>
          </cell>
          <cell r="L183" t="e">
            <v>#REF!</v>
          </cell>
          <cell r="M183" t="e">
            <v>#REF!</v>
          </cell>
          <cell r="N183" t="e">
            <v>#REF!</v>
          </cell>
          <cell r="O183" t="e">
            <v>#REF!</v>
          </cell>
          <cell r="P183">
            <v>0</v>
          </cell>
          <cell r="Q183">
            <v>0</v>
          </cell>
          <cell r="R183">
            <v>0</v>
          </cell>
          <cell r="S183">
            <v>0</v>
          </cell>
          <cell r="T183">
            <v>0</v>
          </cell>
          <cell r="U183">
            <v>0</v>
          </cell>
          <cell r="V183">
            <v>0</v>
          </cell>
          <cell r="W183">
            <v>0</v>
          </cell>
          <cell r="X183">
            <v>150</v>
          </cell>
          <cell r="Y183">
            <v>150</v>
          </cell>
          <cell r="Z183">
            <v>300</v>
          </cell>
          <cell r="AA183">
            <v>265.72286839381781</v>
          </cell>
          <cell r="AB183">
            <v>261.54669928239326</v>
          </cell>
          <cell r="AC183">
            <v>258.3863550899639</v>
          </cell>
          <cell r="AD183">
            <v>266.766910671674</v>
          </cell>
        </row>
        <row r="186">
          <cell r="B186" t="str">
            <v xml:space="preserve"> Sources:  Ministry of Finance; and IMF staff calculations.</v>
          </cell>
        </row>
        <row r="188">
          <cell r="B188" t="str">
            <v xml:space="preserve"> 1/ Starting fiscal year 1998/1999, the Investment and Forestry Funds were included in the budget.</v>
          </cell>
        </row>
        <row r="189">
          <cell r="B189" t="str">
            <v xml:space="preserve"> 2/ Including Pertamina.</v>
          </cell>
        </row>
        <row r="198">
          <cell r="B198" t="str">
            <v>Table 3.  Indonesia:  Central Government Expenditure and Net Lending</v>
          </cell>
        </row>
        <row r="199">
          <cell r="B199" t="str">
            <v>( In billions of rupiahs )</v>
          </cell>
        </row>
        <row r="201">
          <cell r="D201" t="str">
            <v>1997/98</v>
          </cell>
          <cell r="H201" t="str">
            <v>1998/99 (Bdgt Mar98)</v>
          </cell>
          <cell r="O201" t="str">
            <v>1998/99</v>
          </cell>
          <cell r="P201" t="str">
            <v>1998/99 (June Prj)</v>
          </cell>
          <cell r="Z201" t="str">
            <v>1998/99</v>
          </cell>
          <cell r="AA201" t="str">
            <v>1999/00</v>
          </cell>
          <cell r="AB201" t="str">
            <v>2000/01</v>
          </cell>
          <cell r="AC201" t="str">
            <v>2001/02</v>
          </cell>
          <cell r="AD201" t="str">
            <v>2002/03</v>
          </cell>
        </row>
        <row r="202">
          <cell r="B202">
            <v>36524.152470370369</v>
          </cell>
          <cell r="D202" t="str">
            <v>Total</v>
          </cell>
          <cell r="H202" t="str">
            <v>I-Q</v>
          </cell>
          <cell r="L202" t="str">
            <v>II-Q</v>
          </cell>
          <cell r="M202" t="str">
            <v>III-Q</v>
          </cell>
          <cell r="N202" t="str">
            <v>IV-Q</v>
          </cell>
          <cell r="O202" t="str">
            <v>Total</v>
          </cell>
          <cell r="Z202" t="str">
            <v>Total</v>
          </cell>
          <cell r="AA202" t="str">
            <v>Total</v>
          </cell>
          <cell r="AB202" t="str">
            <v>Total</v>
          </cell>
          <cell r="AC202" t="str">
            <v>Total</v>
          </cell>
          <cell r="AD202" t="str">
            <v>Total</v>
          </cell>
        </row>
        <row r="203">
          <cell r="B203" t="str">
            <v>CG expenditure</v>
          </cell>
          <cell r="D203" t="str">
            <v>Apr-Mar</v>
          </cell>
          <cell r="E203" t="str">
            <v>Apr</v>
          </cell>
          <cell r="F203" t="str">
            <v>May</v>
          </cell>
          <cell r="G203" t="str">
            <v>Jun</v>
          </cell>
          <cell r="H203" t="str">
            <v>Apr-Jun</v>
          </cell>
          <cell r="L203" t="str">
            <v>Jul-Sep</v>
          </cell>
          <cell r="M203" t="str">
            <v>Oct-Dec</v>
          </cell>
          <cell r="N203" t="str">
            <v>Jan-Mar</v>
          </cell>
          <cell r="O203" t="str">
            <v>Apr-Mar</v>
          </cell>
          <cell r="P203" t="str">
            <v>Apr</v>
          </cell>
          <cell r="Q203" t="str">
            <v>May</v>
          </cell>
          <cell r="R203" t="str">
            <v>Jun</v>
          </cell>
          <cell r="S203" t="str">
            <v>I-Q</v>
          </cell>
          <cell r="T203" t="str">
            <v>Jul</v>
          </cell>
          <cell r="U203" t="str">
            <v>Aug</v>
          </cell>
          <cell r="V203" t="str">
            <v>Sep</v>
          </cell>
          <cell r="W203" t="str">
            <v>II-Q</v>
          </cell>
          <cell r="X203" t="str">
            <v>III-Q</v>
          </cell>
          <cell r="Y203" t="str">
            <v>IV-Q</v>
          </cell>
          <cell r="Z203" t="str">
            <v>Apr-Mar</v>
          </cell>
          <cell r="AA203" t="str">
            <v>Apr-Mar</v>
          </cell>
          <cell r="AB203" t="str">
            <v>Apr-Mar</v>
          </cell>
          <cell r="AC203" t="str">
            <v>Apr-Mar</v>
          </cell>
          <cell r="AD203" t="str">
            <v>Apr-Mar</v>
          </cell>
        </row>
        <row r="204">
          <cell r="B204" t="str">
            <v>( In billions of rupiahs )</v>
          </cell>
          <cell r="D204" t="str">
            <v>Mar-Est</v>
          </cell>
          <cell r="E204" t="str">
            <v>Apr Prg</v>
          </cell>
          <cell r="F204" t="str">
            <v>Apr Prg</v>
          </cell>
          <cell r="G204" t="str">
            <v>Apr Prg</v>
          </cell>
          <cell r="H204" t="str">
            <v>Apr Prg</v>
          </cell>
          <cell r="L204" t="str">
            <v>Apr Prg</v>
          </cell>
          <cell r="M204" t="str">
            <v>Apr Prg</v>
          </cell>
          <cell r="N204" t="str">
            <v>Apr Prg</v>
          </cell>
          <cell r="O204" t="str">
            <v>Apr Prg</v>
          </cell>
          <cell r="P204" t="str">
            <v>Jun Prg</v>
          </cell>
          <cell r="Q204" t="str">
            <v>Jun Prg</v>
          </cell>
          <cell r="R204" t="str">
            <v>Jun Prg</v>
          </cell>
          <cell r="S204" t="str">
            <v>Jun Prg</v>
          </cell>
          <cell r="T204" t="str">
            <v>Jun Prg</v>
          </cell>
          <cell r="U204" t="str">
            <v>Jun Prg</v>
          </cell>
          <cell r="V204" t="str">
            <v>Jun Prg</v>
          </cell>
          <cell r="W204" t="str">
            <v>Jun Prg</v>
          </cell>
          <cell r="X204" t="str">
            <v>Jun Prg</v>
          </cell>
          <cell r="Y204" t="str">
            <v>Jun Prg</v>
          </cell>
          <cell r="Z204" t="str">
            <v>Jun Prg</v>
          </cell>
          <cell r="AA204" t="str">
            <v>Prj</v>
          </cell>
          <cell r="AB204" t="str">
            <v>Prj</v>
          </cell>
          <cell r="AC204" t="str">
            <v>Prj</v>
          </cell>
          <cell r="AD204" t="str">
            <v>Prj</v>
          </cell>
        </row>
        <row r="205">
          <cell r="B205" t="str">
            <v>Pr_tb3</v>
          </cell>
        </row>
        <row r="207">
          <cell r="B207" t="str">
            <v>Total expenditure and net lending</v>
          </cell>
          <cell r="D207">
            <v>115655.084658205</v>
          </cell>
          <cell r="E207" t="e">
            <v>#REF!</v>
          </cell>
          <cell r="F207" t="e">
            <v>#REF!</v>
          </cell>
          <cell r="G207" t="e">
            <v>#REF!</v>
          </cell>
          <cell r="H207" t="e">
            <v>#REF!</v>
          </cell>
          <cell r="L207" t="e">
            <v>#REF!</v>
          </cell>
          <cell r="M207" t="e">
            <v>#REF!</v>
          </cell>
          <cell r="N207" t="e">
            <v>#REF!</v>
          </cell>
          <cell r="O207" t="e">
            <v>#REF!</v>
          </cell>
          <cell r="P207">
            <v>6885.4550297652859</v>
          </cell>
          <cell r="Q207">
            <v>6025.7156250000007</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row>
        <row r="209">
          <cell r="B209" t="str">
            <v>Current expenditure</v>
          </cell>
          <cell r="D209">
            <v>70194.345000000016</v>
          </cell>
          <cell r="E209" t="e">
            <v>#REF!</v>
          </cell>
          <cell r="F209" t="e">
            <v>#REF!</v>
          </cell>
          <cell r="G209" t="e">
            <v>#REF!</v>
          </cell>
          <cell r="H209" t="e">
            <v>#REF!</v>
          </cell>
          <cell r="L209" t="e">
            <v>#REF!</v>
          </cell>
          <cell r="M209" t="e">
            <v>#REF!</v>
          </cell>
          <cell r="N209" t="e">
            <v>#REF!</v>
          </cell>
          <cell r="O209" t="e">
            <v>#REF!</v>
          </cell>
          <cell r="P209">
            <v>5479.3610526315788</v>
          </cell>
          <cell r="Q209">
            <v>4617.9156250000005</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row>
        <row r="210">
          <cell r="B210" t="str">
            <v>Personnel</v>
          </cell>
          <cell r="D210">
            <v>18051.800000000003</v>
          </cell>
          <cell r="E210" t="e">
            <v>#REF!</v>
          </cell>
          <cell r="F210" t="e">
            <v>#REF!</v>
          </cell>
          <cell r="G210" t="e">
            <v>#REF!</v>
          </cell>
          <cell r="H210" t="e">
            <v>#REF!</v>
          </cell>
          <cell r="L210" t="e">
            <v>#REF!</v>
          </cell>
          <cell r="M210" t="e">
            <v>#REF!</v>
          </cell>
          <cell r="N210" t="e">
            <v>#REF!</v>
          </cell>
          <cell r="O210" t="e">
            <v>#REF!</v>
          </cell>
          <cell r="P210">
            <v>2656</v>
          </cell>
          <cell r="Q210">
            <v>2044.1</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row>
        <row r="211">
          <cell r="B211" t="str">
            <v xml:space="preserve">  Wages and salaries</v>
          </cell>
          <cell r="D211">
            <v>14941.2</v>
          </cell>
          <cell r="E211" t="e">
            <v>#REF!</v>
          </cell>
          <cell r="F211" t="e">
            <v>#REF!</v>
          </cell>
          <cell r="G211" t="e">
            <v>#REF!</v>
          </cell>
          <cell r="H211" t="e">
            <v>#REF!</v>
          </cell>
          <cell r="L211" t="e">
            <v>#REF!</v>
          </cell>
          <cell r="M211" t="e">
            <v>#REF!</v>
          </cell>
          <cell r="N211" t="e">
            <v>#REF!</v>
          </cell>
          <cell r="O211" t="e">
            <v>#REF!</v>
          </cell>
          <cell r="P211">
            <v>2196.8000000000002</v>
          </cell>
          <cell r="Q211">
            <v>1857.4</v>
          </cell>
          <cell r="R211">
            <v>1514.0399999999997</v>
          </cell>
          <cell r="S211">
            <v>5568.24</v>
          </cell>
          <cell r="T211">
            <v>1514.04</v>
          </cell>
          <cell r="U211">
            <v>1514.04</v>
          </cell>
          <cell r="V211">
            <v>1514.04</v>
          </cell>
          <cell r="W211">
            <v>4542.12</v>
          </cell>
          <cell r="X211">
            <v>4542.12</v>
          </cell>
          <cell r="Y211">
            <v>4542.12</v>
          </cell>
          <cell r="Z211">
            <v>19194.599999999999</v>
          </cell>
          <cell r="AA211">
            <v>0</v>
          </cell>
          <cell r="AB211">
            <v>0</v>
          </cell>
          <cell r="AC211">
            <v>0</v>
          </cell>
        </row>
        <row r="212">
          <cell r="B212" t="str">
            <v xml:space="preserve">    Pensions</v>
          </cell>
        </row>
        <row r="213">
          <cell r="B213" t="str">
            <v xml:space="preserve">    Other</v>
          </cell>
        </row>
        <row r="214">
          <cell r="B214" t="str">
            <v xml:space="preserve">  Other</v>
          </cell>
          <cell r="D214">
            <v>3110.6000000000022</v>
          </cell>
          <cell r="E214" t="e">
            <v>#REF!</v>
          </cell>
          <cell r="F214" t="e">
            <v>#REF!</v>
          </cell>
          <cell r="G214" t="e">
            <v>#REF!</v>
          </cell>
          <cell r="H214" t="e">
            <v>#REF!</v>
          </cell>
          <cell r="L214" t="e">
            <v>#REF!</v>
          </cell>
          <cell r="M214" t="e">
            <v>#REF!</v>
          </cell>
          <cell r="N214" t="e">
            <v>#REF!</v>
          </cell>
          <cell r="O214" t="e">
            <v>#REF!</v>
          </cell>
          <cell r="P214">
            <v>459.19999999999982</v>
          </cell>
          <cell r="Q214">
            <v>186.69999999999982</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row>
        <row r="215">
          <cell r="B215" t="str">
            <v>Goods and services</v>
          </cell>
          <cell r="D215">
            <v>6736.3</v>
          </cell>
          <cell r="E215" t="e">
            <v>#REF!</v>
          </cell>
          <cell r="F215" t="e">
            <v>#REF!</v>
          </cell>
          <cell r="G215" t="e">
            <v>#REF!</v>
          </cell>
          <cell r="H215" t="e">
            <v>#REF!</v>
          </cell>
          <cell r="L215" t="e">
            <v>#REF!</v>
          </cell>
          <cell r="M215" t="e">
            <v>#REF!</v>
          </cell>
          <cell r="N215" t="e">
            <v>#REF!</v>
          </cell>
          <cell r="O215" t="e">
            <v>#REF!</v>
          </cell>
          <cell r="P215">
            <v>313.5</v>
          </cell>
          <cell r="Q215">
            <v>352.5</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row>
        <row r="216">
          <cell r="B216" t="str">
            <v xml:space="preserve">    Domestic</v>
          </cell>
          <cell r="D216">
            <v>6689.1</v>
          </cell>
          <cell r="E216" t="e">
            <v>#REF!</v>
          </cell>
          <cell r="F216" t="e">
            <v>#REF!</v>
          </cell>
          <cell r="G216" t="e">
            <v>#REF!</v>
          </cell>
          <cell r="H216" t="e">
            <v>#REF!</v>
          </cell>
          <cell r="L216" t="e">
            <v>#REF!</v>
          </cell>
          <cell r="M216" t="e">
            <v>#REF!</v>
          </cell>
          <cell r="N216" t="e">
            <v>#REF!</v>
          </cell>
          <cell r="O216" t="e">
            <v>#REF!</v>
          </cell>
          <cell r="P216">
            <v>309.5</v>
          </cell>
          <cell r="Q216">
            <v>348.6</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row>
        <row r="217">
          <cell r="B217" t="str">
            <v xml:space="preserve">    Imports</v>
          </cell>
          <cell r="D217">
            <v>47.2</v>
          </cell>
          <cell r="E217" t="e">
            <v>#REF!</v>
          </cell>
          <cell r="F217" t="e">
            <v>#REF!</v>
          </cell>
          <cell r="G217" t="e">
            <v>#REF!</v>
          </cell>
          <cell r="H217" t="e">
            <v>#REF!</v>
          </cell>
          <cell r="L217" t="e">
            <v>#REF!</v>
          </cell>
          <cell r="M217" t="e">
            <v>#REF!</v>
          </cell>
          <cell r="N217" t="e">
            <v>#REF!</v>
          </cell>
          <cell r="O217" t="e">
            <v>#REF!</v>
          </cell>
          <cell r="P217">
            <v>4</v>
          </cell>
          <cell r="Q217">
            <v>3.9</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row>
        <row r="218">
          <cell r="B218" t="str">
            <v>Transfers to regions</v>
          </cell>
          <cell r="D218">
            <v>8371.1</v>
          </cell>
          <cell r="E218" t="e">
            <v>#REF!</v>
          </cell>
          <cell r="F218" t="e">
            <v>#REF!</v>
          </cell>
          <cell r="G218" t="e">
            <v>#REF!</v>
          </cell>
          <cell r="H218" t="e">
            <v>#REF!</v>
          </cell>
          <cell r="L218" t="e">
            <v>#REF!</v>
          </cell>
          <cell r="M218" t="e">
            <v>#REF!</v>
          </cell>
          <cell r="N218" t="e">
            <v>#REF!</v>
          </cell>
          <cell r="O218" t="e">
            <v>#REF!</v>
          </cell>
          <cell r="P218">
            <v>455.5</v>
          </cell>
          <cell r="Q218">
            <v>534.70000000000005</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row>
        <row r="219">
          <cell r="B219" t="str">
            <v xml:space="preserve">    Personnel</v>
          </cell>
          <cell r="D219">
            <v>7851.6</v>
          </cell>
          <cell r="E219" t="e">
            <v>#REF!</v>
          </cell>
          <cell r="F219" t="e">
            <v>#REF!</v>
          </cell>
          <cell r="G219" t="e">
            <v>#REF!</v>
          </cell>
          <cell r="H219" t="e">
            <v>#REF!</v>
          </cell>
          <cell r="L219" t="e">
            <v>#REF!</v>
          </cell>
          <cell r="M219" t="e">
            <v>#REF!</v>
          </cell>
          <cell r="N219" t="e">
            <v>#REF!</v>
          </cell>
          <cell r="O219" t="e">
            <v>#REF!</v>
          </cell>
          <cell r="P219">
            <v>405.7</v>
          </cell>
          <cell r="Q219">
            <v>476.2</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row>
        <row r="220">
          <cell r="B220" t="str">
            <v xml:space="preserve">    Other</v>
          </cell>
          <cell r="D220">
            <v>519.5</v>
          </cell>
          <cell r="E220" t="e">
            <v>#REF!</v>
          </cell>
          <cell r="F220" t="e">
            <v>#REF!</v>
          </cell>
          <cell r="G220" t="e">
            <v>#REF!</v>
          </cell>
          <cell r="H220" t="e">
            <v>#REF!</v>
          </cell>
          <cell r="L220" t="e">
            <v>#REF!</v>
          </cell>
          <cell r="M220" t="e">
            <v>#REF!</v>
          </cell>
          <cell r="N220" t="e">
            <v>#REF!</v>
          </cell>
          <cell r="O220" t="e">
            <v>#REF!</v>
          </cell>
          <cell r="P220">
            <v>49.8</v>
          </cell>
          <cell r="Q220">
            <v>58.5</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row>
        <row r="221">
          <cell r="B221" t="str">
            <v>Subsidies</v>
          </cell>
          <cell r="D221">
            <v>20861.599999999999</v>
          </cell>
          <cell r="E221" t="e">
            <v>#REF!</v>
          </cell>
          <cell r="F221" t="e">
            <v>#REF!</v>
          </cell>
          <cell r="G221" t="e">
            <v>#REF!</v>
          </cell>
          <cell r="H221" t="e">
            <v>#REF!</v>
          </cell>
          <cell r="L221" t="e">
            <v>#REF!</v>
          </cell>
          <cell r="M221" t="e">
            <v>#REF!</v>
          </cell>
          <cell r="N221" t="e">
            <v>#REF!</v>
          </cell>
          <cell r="O221" t="e">
            <v>#REF!</v>
          </cell>
          <cell r="P221">
            <v>0</v>
          </cell>
          <cell r="Q221">
            <v>0</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row>
        <row r="222">
          <cell r="B222" t="str">
            <v xml:space="preserve">  Petroleum subsidy</v>
          </cell>
          <cell r="D222">
            <v>9814.2999999999993</v>
          </cell>
          <cell r="E222" t="e">
            <v>#REF!</v>
          </cell>
          <cell r="F222" t="e">
            <v>#REF!</v>
          </cell>
          <cell r="G222" t="e">
            <v>#REF!</v>
          </cell>
          <cell r="H222" t="e">
            <v>#REF!</v>
          </cell>
          <cell r="L222" t="e">
            <v>#REF!</v>
          </cell>
          <cell r="M222" t="e">
            <v>#REF!</v>
          </cell>
          <cell r="N222" t="e">
            <v>#REF!</v>
          </cell>
          <cell r="O222" t="e">
            <v>#REF!</v>
          </cell>
          <cell r="P222">
            <v>0</v>
          </cell>
          <cell r="Q222">
            <v>0</v>
          </cell>
          <cell r="R222">
            <v>5210.781288259438</v>
          </cell>
          <cell r="S222">
            <v>5210.781288259438</v>
          </cell>
          <cell r="T222">
            <v>2072.5315952924234</v>
          </cell>
          <cell r="U222">
            <v>2072.5315952924234</v>
          </cell>
          <cell r="V222">
            <v>2072.5315952924234</v>
          </cell>
          <cell r="W222">
            <v>6217.5947858772706</v>
          </cell>
          <cell r="X222">
            <v>6062.4328377914653</v>
          </cell>
          <cell r="Y222">
            <v>10043.213131512028</v>
          </cell>
          <cell r="Z222">
            <v>27534.0220434402</v>
          </cell>
          <cell r="AA222">
            <v>10373.652</v>
          </cell>
          <cell r="AB222">
            <v>3488.0895000000005</v>
          </cell>
          <cell r="AC222">
            <v>0</v>
          </cell>
          <cell r="AD222">
            <v>0</v>
          </cell>
        </row>
        <row r="223">
          <cell r="B223" t="str">
            <v xml:space="preserve">  Fertilizer</v>
          </cell>
          <cell r="D223">
            <v>547.29999999999995</v>
          </cell>
          <cell r="E223" t="e">
            <v>#REF!</v>
          </cell>
          <cell r="F223" t="e">
            <v>#REF!</v>
          </cell>
          <cell r="G223" t="e">
            <v>#REF!</v>
          </cell>
          <cell r="H223" t="e">
            <v>#REF!</v>
          </cell>
          <cell r="L223" t="e">
            <v>#REF!</v>
          </cell>
          <cell r="M223" t="e">
            <v>#REF!</v>
          </cell>
          <cell r="N223" t="e">
            <v>#REF!</v>
          </cell>
          <cell r="O223" t="e">
            <v>#REF!</v>
          </cell>
          <cell r="P223">
            <v>0</v>
          </cell>
          <cell r="Q223">
            <v>0</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row>
        <row r="224">
          <cell r="B224" t="str">
            <v xml:space="preserve">  Gas price subsidy for fertilizer industry</v>
          </cell>
          <cell r="E224" t="e">
            <v>#REF!</v>
          </cell>
          <cell r="F224" t="e">
            <v>#REF!</v>
          </cell>
          <cell r="G224" t="e">
            <v>#REF!</v>
          </cell>
          <cell r="H224" t="e">
            <v>#REF!</v>
          </cell>
          <cell r="L224" t="e">
            <v>#REF!</v>
          </cell>
          <cell r="M224" t="e">
            <v>#REF!</v>
          </cell>
          <cell r="N224" t="e">
            <v>#REF!</v>
          </cell>
          <cell r="O224" t="e">
            <v>#REF!</v>
          </cell>
          <cell r="P224">
            <v>0</v>
          </cell>
          <cell r="Q224">
            <v>0</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row>
        <row r="225">
          <cell r="B225" t="str">
            <v xml:space="preserve">  Interest subsidies</v>
          </cell>
          <cell r="E225" t="e">
            <v>#REF!</v>
          </cell>
          <cell r="F225" t="e">
            <v>#REF!</v>
          </cell>
          <cell r="G225" t="e">
            <v>#REF!</v>
          </cell>
          <cell r="H225" t="e">
            <v>#REF!</v>
          </cell>
          <cell r="L225" t="e">
            <v>#REF!</v>
          </cell>
          <cell r="M225" t="e">
            <v>#REF!</v>
          </cell>
          <cell r="N225" t="e">
            <v>#REF!</v>
          </cell>
          <cell r="O225" t="e">
            <v>#REF!</v>
          </cell>
          <cell r="P225">
            <v>0</v>
          </cell>
          <cell r="Q225">
            <v>0</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row>
        <row r="226">
          <cell r="B226" t="str">
            <v xml:space="preserve">    BULOG</v>
          </cell>
          <cell r="E226" t="e">
            <v>#REF!</v>
          </cell>
          <cell r="F226" t="e">
            <v>#REF!</v>
          </cell>
          <cell r="G226" t="e">
            <v>#REF!</v>
          </cell>
          <cell r="H226" t="e">
            <v>#REF!</v>
          </cell>
          <cell r="L226" t="e">
            <v>#REF!</v>
          </cell>
          <cell r="M226" t="e">
            <v>#REF!</v>
          </cell>
          <cell r="N226" t="e">
            <v>#REF!</v>
          </cell>
          <cell r="O226" t="e">
            <v>#REF!</v>
          </cell>
          <cell r="P226">
            <v>0</v>
          </cell>
          <cell r="Q226">
            <v>0</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row>
        <row r="227">
          <cell r="B227" t="str">
            <v xml:space="preserve">    Housing</v>
          </cell>
          <cell r="E227" t="e">
            <v>#REF!</v>
          </cell>
          <cell r="F227" t="e">
            <v>#REF!</v>
          </cell>
          <cell r="G227" t="e">
            <v>#REF!</v>
          </cell>
          <cell r="H227" t="e">
            <v>#REF!</v>
          </cell>
          <cell r="L227" t="e">
            <v>#REF!</v>
          </cell>
          <cell r="M227" t="e">
            <v>#REF!</v>
          </cell>
          <cell r="N227" t="e">
            <v>#REF!</v>
          </cell>
          <cell r="O227" t="e">
            <v>#REF!</v>
          </cell>
          <cell r="P227">
            <v>0</v>
          </cell>
          <cell r="Q227">
            <v>0</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row>
        <row r="228">
          <cell r="B228" t="str">
            <v xml:space="preserve">    Other</v>
          </cell>
          <cell r="E228" t="e">
            <v>#REF!</v>
          </cell>
          <cell r="F228" t="e">
            <v>#REF!</v>
          </cell>
          <cell r="G228" t="e">
            <v>#REF!</v>
          </cell>
          <cell r="H228" t="e">
            <v>#REF!</v>
          </cell>
          <cell r="L228" t="e">
            <v>#REF!</v>
          </cell>
          <cell r="M228" t="e">
            <v>#REF!</v>
          </cell>
          <cell r="N228" t="e">
            <v>#REF!</v>
          </cell>
          <cell r="O228" t="e">
            <v>#REF!</v>
          </cell>
          <cell r="P228">
            <v>0</v>
          </cell>
          <cell r="Q228">
            <v>0</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row>
        <row r="229">
          <cell r="B229" t="str">
            <v xml:space="preserve">  Wheat flour (BULOG, first 1998/99 budget)</v>
          </cell>
          <cell r="D229">
            <v>0</v>
          </cell>
          <cell r="E229" t="e">
            <v>#REF!</v>
          </cell>
          <cell r="F229" t="e">
            <v>#REF!</v>
          </cell>
          <cell r="G229" t="e">
            <v>#REF!</v>
          </cell>
          <cell r="H229" t="e">
            <v>#REF!</v>
          </cell>
          <cell r="L229" t="e">
            <v>#REF!</v>
          </cell>
          <cell r="M229" t="e">
            <v>#REF!</v>
          </cell>
          <cell r="N229" t="e">
            <v>#REF!</v>
          </cell>
          <cell r="O229" t="e">
            <v>#REF!</v>
          </cell>
          <cell r="P229">
            <v>0</v>
          </cell>
          <cell r="Q229">
            <v>0</v>
          </cell>
        </row>
        <row r="230">
          <cell r="B230" t="str">
            <v xml:space="preserve">  Other</v>
          </cell>
          <cell r="D230">
            <v>10500</v>
          </cell>
          <cell r="E230" t="e">
            <v>#REF!</v>
          </cell>
          <cell r="F230" t="e">
            <v>#REF!</v>
          </cell>
          <cell r="G230" t="e">
            <v>#REF!</v>
          </cell>
          <cell r="H230" t="e">
            <v>#REF!</v>
          </cell>
          <cell r="L230" t="e">
            <v>#REF!</v>
          </cell>
          <cell r="M230" t="e">
            <v>#REF!</v>
          </cell>
          <cell r="N230" t="e">
            <v>#REF!</v>
          </cell>
          <cell r="O230" t="e">
            <v>#REF!</v>
          </cell>
          <cell r="P230">
            <v>0</v>
          </cell>
          <cell r="Q230">
            <v>0</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v>0</v>
          </cell>
        </row>
        <row r="231">
          <cell r="B231" t="str">
            <v xml:space="preserve">      Food</v>
          </cell>
          <cell r="D231">
            <v>10500</v>
          </cell>
          <cell r="E231" t="e">
            <v>#REF!</v>
          </cell>
          <cell r="F231" t="e">
            <v>#REF!</v>
          </cell>
          <cell r="G231" t="e">
            <v>#REF!</v>
          </cell>
          <cell r="H231" t="e">
            <v>#REF!</v>
          </cell>
          <cell r="L231" t="e">
            <v>#REF!</v>
          </cell>
          <cell r="M231" t="e">
            <v>#REF!</v>
          </cell>
          <cell r="N231" t="e">
            <v>#REF!</v>
          </cell>
          <cell r="O231" t="e">
            <v>#REF!</v>
          </cell>
          <cell r="P231">
            <v>0</v>
          </cell>
          <cell r="Q231">
            <v>0</v>
          </cell>
          <cell r="R231">
            <v>2366.5751987109011</v>
          </cell>
          <cell r="S231">
            <v>2366.5751987109011</v>
          </cell>
          <cell r="T231">
            <v>1491.8236516439215</v>
          </cell>
          <cell r="U231">
            <v>1152.8020280527687</v>
          </cell>
          <cell r="V231">
            <v>1514.6804044616158</v>
          </cell>
          <cell r="W231">
            <v>4159.3060841583056</v>
          </cell>
          <cell r="X231">
            <v>3492.0418827357412</v>
          </cell>
          <cell r="Y231">
            <v>3822.076342611389</v>
          </cell>
          <cell r="Z231">
            <v>13839.999508216337</v>
          </cell>
          <cell r="AA231">
            <v>6129.3406131537877</v>
          </cell>
          <cell r="AB231">
            <v>2503.4488322419816</v>
          </cell>
          <cell r="AC231">
            <v>651.95585110288721</v>
          </cell>
          <cell r="AD231">
            <v>0</v>
          </cell>
        </row>
        <row r="232">
          <cell r="B232" t="str">
            <v xml:space="preserve">      Electricity</v>
          </cell>
          <cell r="E232" t="e">
            <v>#REF!</v>
          </cell>
          <cell r="F232" t="e">
            <v>#REF!</v>
          </cell>
          <cell r="G232" t="e">
            <v>#REF!</v>
          </cell>
          <cell r="H232" t="e">
            <v>#REF!</v>
          </cell>
          <cell r="L232" t="e">
            <v>#REF!</v>
          </cell>
          <cell r="M232" t="e">
            <v>#REF!</v>
          </cell>
          <cell r="N232" t="e">
            <v>#REF!</v>
          </cell>
          <cell r="O232" t="e">
            <v>#REF!</v>
          </cell>
          <cell r="P232">
            <v>0</v>
          </cell>
          <cell r="Q232">
            <v>0</v>
          </cell>
          <cell r="R232">
            <v>1463.8283316984043</v>
          </cell>
          <cell r="S232">
            <v>1463.8283316984043</v>
          </cell>
          <cell r="T232">
            <v>754.35663779907873</v>
          </cell>
          <cell r="U232">
            <v>689.20107407363048</v>
          </cell>
          <cell r="V232">
            <v>593.63958060963978</v>
          </cell>
          <cell r="W232">
            <v>2037.197292482349</v>
          </cell>
          <cell r="X232">
            <v>3548.8063709127482</v>
          </cell>
          <cell r="Y232">
            <v>1423.2870920470143</v>
          </cell>
          <cell r="Z232">
            <v>8473.1190871405161</v>
          </cell>
          <cell r="AA232">
            <v>3752.5025134623079</v>
          </cell>
          <cell r="AB232">
            <v>3693.527216447078</v>
          </cell>
          <cell r="AC232">
            <v>1824.448630974533</v>
          </cell>
          <cell r="AD232">
            <v>0</v>
          </cell>
        </row>
        <row r="233">
          <cell r="B233" t="str">
            <v xml:space="preserve">      Medicines</v>
          </cell>
          <cell r="E233" t="e">
            <v>#REF!</v>
          </cell>
          <cell r="F233" t="e">
            <v>#REF!</v>
          </cell>
          <cell r="G233" t="e">
            <v>#REF!</v>
          </cell>
          <cell r="H233" t="e">
            <v>#REF!</v>
          </cell>
          <cell r="L233" t="e">
            <v>#REF!</v>
          </cell>
          <cell r="M233" t="e">
            <v>#REF!</v>
          </cell>
          <cell r="N233" t="e">
            <v>#REF!</v>
          </cell>
          <cell r="O233" t="e">
            <v>#REF!</v>
          </cell>
          <cell r="P233">
            <v>0</v>
          </cell>
          <cell r="Q233">
            <v>0</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v>0</v>
          </cell>
        </row>
        <row r="234">
          <cell r="B234" t="str">
            <v xml:space="preserve">      Other</v>
          </cell>
          <cell r="E234" t="e">
            <v>#REF!</v>
          </cell>
          <cell r="F234" t="e">
            <v>#REF!</v>
          </cell>
          <cell r="G234" t="e">
            <v>#REF!</v>
          </cell>
          <cell r="H234" t="e">
            <v>#REF!</v>
          </cell>
          <cell r="L234" t="e">
            <v>#REF!</v>
          </cell>
          <cell r="M234" t="e">
            <v>#REF!</v>
          </cell>
          <cell r="N234" t="e">
            <v>#REF!</v>
          </cell>
          <cell r="O234" t="e">
            <v>#REF!</v>
          </cell>
          <cell r="P234">
            <v>0</v>
          </cell>
          <cell r="Q234">
            <v>0</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v>0</v>
          </cell>
        </row>
        <row r="235">
          <cell r="B235" t="str">
            <v>External interest</v>
          </cell>
          <cell r="D235">
            <v>11262.919</v>
          </cell>
          <cell r="E235" t="e">
            <v>#REF!</v>
          </cell>
          <cell r="F235" t="e">
            <v>#REF!</v>
          </cell>
          <cell r="G235" t="e">
            <v>#REF!</v>
          </cell>
          <cell r="H235" t="e">
            <v>#REF!</v>
          </cell>
          <cell r="L235" t="e">
            <v>#REF!</v>
          </cell>
          <cell r="M235" t="e">
            <v>#REF!</v>
          </cell>
          <cell r="N235" t="e">
            <v>#REF!</v>
          </cell>
          <cell r="O235" t="e">
            <v>#REF!</v>
          </cell>
          <cell r="P235">
            <v>1941.4610526315789</v>
          </cell>
          <cell r="Q235">
            <v>1503.515625</v>
          </cell>
          <cell r="R235">
            <v>4309.818181818182</v>
          </cell>
          <cell r="S235">
            <v>7754.7948594497611</v>
          </cell>
          <cell r="T235">
            <v>2990</v>
          </cell>
          <cell r="U235">
            <v>3120</v>
          </cell>
          <cell r="V235">
            <v>2970</v>
          </cell>
          <cell r="W235">
            <v>9080</v>
          </cell>
          <cell r="X235">
            <v>7100</v>
          </cell>
          <cell r="Y235">
            <v>7100</v>
          </cell>
          <cell r="Z235">
            <v>31034.794859449761</v>
          </cell>
          <cell r="AA235">
            <v>30398.076000000001</v>
          </cell>
          <cell r="AB235">
            <v>33980.154000000002</v>
          </cell>
          <cell r="AC235">
            <v>33633.661</v>
          </cell>
          <cell r="AD235">
            <v>33391.527999999998</v>
          </cell>
        </row>
        <row r="237">
          <cell r="B237" t="str">
            <v>Domestic debt</v>
          </cell>
          <cell r="D237">
            <v>1627.7</v>
          </cell>
          <cell r="E237" t="e">
            <v>#REF!</v>
          </cell>
          <cell r="F237" t="e">
            <v>#REF!</v>
          </cell>
          <cell r="G237" t="e">
            <v>#REF!</v>
          </cell>
          <cell r="H237" t="e">
            <v>#REF!</v>
          </cell>
          <cell r="L237" t="e">
            <v>#REF!</v>
          </cell>
          <cell r="M237" t="e">
            <v>#REF!</v>
          </cell>
          <cell r="N237" t="e">
            <v>#REF!</v>
          </cell>
          <cell r="O237" t="e">
            <v>#REF!</v>
          </cell>
          <cell r="P237">
            <v>0</v>
          </cell>
          <cell r="Q237">
            <v>0</v>
          </cell>
          <cell r="R237">
            <v>0</v>
          </cell>
          <cell r="S237">
            <v>0</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row>
        <row r="238">
          <cell r="B238" t="str">
            <v xml:space="preserve">  Clearing of arrears</v>
          </cell>
          <cell r="D238">
            <v>1627.7</v>
          </cell>
          <cell r="E238" t="e">
            <v>#REF!</v>
          </cell>
          <cell r="F238" t="e">
            <v>#REF!</v>
          </cell>
          <cell r="G238" t="e">
            <v>#REF!</v>
          </cell>
          <cell r="H238" t="e">
            <v>#REF!</v>
          </cell>
          <cell r="L238" t="e">
            <v>#REF!</v>
          </cell>
          <cell r="M238" t="e">
            <v>#REF!</v>
          </cell>
          <cell r="N238" t="e">
            <v>#REF!</v>
          </cell>
          <cell r="O238" t="e">
            <v>#REF!</v>
          </cell>
          <cell r="P238">
            <v>0</v>
          </cell>
          <cell r="Q238">
            <v>0</v>
          </cell>
          <cell r="R238">
            <v>0</v>
          </cell>
          <cell r="S238">
            <v>0</v>
          </cell>
          <cell r="T238" t="e">
            <v>#REF!</v>
          </cell>
          <cell r="U238" t="e">
            <v>#REF!</v>
          </cell>
          <cell r="V238" t="e">
            <v>#REF!</v>
          </cell>
          <cell r="W238" t="e">
            <v>#REF!</v>
          </cell>
          <cell r="X238" t="e">
            <v>#REF!</v>
          </cell>
          <cell r="Y238" t="e">
            <v>#REF!</v>
          </cell>
          <cell r="Z238" t="e">
            <v>#REF!</v>
          </cell>
          <cell r="AA238">
            <v>0</v>
          </cell>
          <cell r="AB238">
            <v>0</v>
          </cell>
          <cell r="AC238">
            <v>0</v>
          </cell>
        </row>
        <row r="239">
          <cell r="B239" t="str">
            <v xml:space="preserve">  Bank Indonesia</v>
          </cell>
          <cell r="D239">
            <v>0</v>
          </cell>
          <cell r="E239" t="e">
            <v>#REF!</v>
          </cell>
          <cell r="F239" t="e">
            <v>#REF!</v>
          </cell>
          <cell r="G239" t="e">
            <v>#REF!</v>
          </cell>
          <cell r="H239" t="e">
            <v>#REF!</v>
          </cell>
          <cell r="L239" t="e">
            <v>#REF!</v>
          </cell>
          <cell r="M239" t="e">
            <v>#REF!</v>
          </cell>
          <cell r="N239" t="e">
            <v>#REF!</v>
          </cell>
          <cell r="O239" t="e">
            <v>#REF!</v>
          </cell>
          <cell r="P239">
            <v>0</v>
          </cell>
          <cell r="Q239">
            <v>0</v>
          </cell>
          <cell r="R239">
            <v>0</v>
          </cell>
          <cell r="S239">
            <v>0</v>
          </cell>
          <cell r="T239" t="e">
            <v>#REF!</v>
          </cell>
          <cell r="U239" t="e">
            <v>#REF!</v>
          </cell>
          <cell r="V239" t="e">
            <v>#REF!</v>
          </cell>
          <cell r="W239" t="e">
            <v>#REF!</v>
          </cell>
          <cell r="X239" t="e">
            <v>#REF!</v>
          </cell>
          <cell r="Y239" t="e">
            <v>#REF!</v>
          </cell>
          <cell r="Z239" t="e">
            <v>#REF!</v>
          </cell>
          <cell r="AA239">
            <v>0</v>
          </cell>
          <cell r="AB239">
            <v>0</v>
          </cell>
          <cell r="AC239">
            <v>0</v>
          </cell>
        </row>
        <row r="240">
          <cell r="B240" t="str">
            <v>Military</v>
          </cell>
          <cell r="D240">
            <v>1834.4259999999999</v>
          </cell>
          <cell r="E240" t="e">
            <v>#REF!</v>
          </cell>
          <cell r="F240" t="e">
            <v>#REF!</v>
          </cell>
          <cell r="G240" t="e">
            <v>#REF!</v>
          </cell>
          <cell r="H240" t="e">
            <v>#REF!</v>
          </cell>
          <cell r="L240" t="e">
            <v>#REF!</v>
          </cell>
          <cell r="M240" t="e">
            <v>#REF!</v>
          </cell>
          <cell r="N240" t="e">
            <v>#REF!</v>
          </cell>
          <cell r="O240" t="e">
            <v>#REF!</v>
          </cell>
          <cell r="P240">
            <v>0</v>
          </cell>
          <cell r="Q240">
            <v>0</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row>
        <row r="241">
          <cell r="B241" t="str">
            <v xml:space="preserve">   Domestic financing</v>
          </cell>
          <cell r="D241">
            <v>934.02599999999995</v>
          </cell>
          <cell r="E241" t="e">
            <v>#REF!</v>
          </cell>
          <cell r="F241" t="e">
            <v>#REF!</v>
          </cell>
          <cell r="G241" t="e">
            <v>#REF!</v>
          </cell>
          <cell r="H241" t="e">
            <v>#REF!</v>
          </cell>
          <cell r="L241" t="e">
            <v>#REF!</v>
          </cell>
          <cell r="M241" t="e">
            <v>#REF!</v>
          </cell>
          <cell r="N241" t="e">
            <v>#REF!</v>
          </cell>
          <cell r="O241" t="e">
            <v>#REF!</v>
          </cell>
          <cell r="P241">
            <v>0</v>
          </cell>
          <cell r="Q241">
            <v>0</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row>
        <row r="242">
          <cell r="B242" t="str">
            <v xml:space="preserve">   Foreign financing</v>
          </cell>
          <cell r="D242">
            <v>900.4</v>
          </cell>
          <cell r="E242" t="e">
            <v>#REF!</v>
          </cell>
          <cell r="F242" t="e">
            <v>#REF!</v>
          </cell>
          <cell r="G242" t="e">
            <v>#REF!</v>
          </cell>
          <cell r="H242" t="e">
            <v>#REF!</v>
          </cell>
          <cell r="L242" t="e">
            <v>#REF!</v>
          </cell>
          <cell r="M242" t="e">
            <v>#REF!</v>
          </cell>
          <cell r="N242" t="e">
            <v>#REF!</v>
          </cell>
          <cell r="O242" t="e">
            <v>#REF!</v>
          </cell>
          <cell r="P242">
            <v>0</v>
          </cell>
          <cell r="Q242">
            <v>0</v>
          </cell>
          <cell r="R242">
            <v>105.27013456937799</v>
          </cell>
          <cell r="S242">
            <v>105.27013456937799</v>
          </cell>
          <cell r="T242">
            <v>100</v>
          </cell>
          <cell r="U242">
            <v>100</v>
          </cell>
          <cell r="V242">
            <v>100</v>
          </cell>
          <cell r="W242">
            <v>300</v>
          </cell>
          <cell r="X242" t="e">
            <v>#REF!</v>
          </cell>
          <cell r="Y242">
            <v>1150</v>
          </cell>
          <cell r="Z242" t="e">
            <v>#REF!</v>
          </cell>
          <cell r="AA242" t="e">
            <v>#REF!</v>
          </cell>
          <cell r="AB242" t="e">
            <v>#REF!</v>
          </cell>
          <cell r="AC242" t="e">
            <v>#REF!</v>
          </cell>
          <cell r="AD242" t="e">
            <v>#REF!</v>
          </cell>
        </row>
        <row r="243">
          <cell r="B243" t="str">
            <v>Other current expenditure</v>
          </cell>
          <cell r="D243">
            <v>1448.5</v>
          </cell>
          <cell r="E243" t="e">
            <v>#REF!</v>
          </cell>
          <cell r="F243" t="e">
            <v>#REF!</v>
          </cell>
          <cell r="G243" t="e">
            <v>#REF!</v>
          </cell>
          <cell r="H243" t="e">
            <v>#REF!</v>
          </cell>
          <cell r="L243" t="e">
            <v>#REF!</v>
          </cell>
          <cell r="M243" t="e">
            <v>#REF!</v>
          </cell>
          <cell r="N243" t="e">
            <v>#REF!</v>
          </cell>
          <cell r="O243" t="e">
            <v>#REF!</v>
          </cell>
          <cell r="P243">
            <v>112.9</v>
          </cell>
          <cell r="Q243">
            <v>183.1</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row>
        <row r="245">
          <cell r="B245" t="str">
            <v>Development expenditure and net lending</v>
          </cell>
          <cell r="D245">
            <v>45460.739658204984</v>
          </cell>
          <cell r="E245" t="e">
            <v>#REF!</v>
          </cell>
          <cell r="F245" t="e">
            <v>#REF!</v>
          </cell>
          <cell r="G245" t="e">
            <v>#REF!</v>
          </cell>
          <cell r="H245" t="e">
            <v>#REF!</v>
          </cell>
          <cell r="L245" t="e">
            <v>#REF!</v>
          </cell>
          <cell r="M245" t="e">
            <v>#REF!</v>
          </cell>
          <cell r="N245" t="e">
            <v>#REF!</v>
          </cell>
          <cell r="O245" t="e">
            <v>#REF!</v>
          </cell>
          <cell r="P245">
            <v>1406.0939771337066</v>
          </cell>
          <cell r="Q245">
            <v>1407.8</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row>
        <row r="246">
          <cell r="B246" t="str">
            <v>Investment projects</v>
          </cell>
          <cell r="D246">
            <v>18502.63846153846</v>
          </cell>
          <cell r="E246" t="e">
            <v>#REF!</v>
          </cell>
          <cell r="F246" t="e">
            <v>#REF!</v>
          </cell>
          <cell r="G246" t="e">
            <v>#REF!</v>
          </cell>
          <cell r="H246" t="e">
            <v>#REF!</v>
          </cell>
          <cell r="L246" t="e">
            <v>#REF!</v>
          </cell>
          <cell r="M246" t="e">
            <v>#REF!</v>
          </cell>
          <cell r="N246" t="e">
            <v>#REF!</v>
          </cell>
          <cell r="O246" t="e">
            <v>#REF!</v>
          </cell>
          <cell r="P246">
            <v>1342.4</v>
          </cell>
          <cell r="Q246">
            <v>1139.125</v>
          </cell>
          <cell r="R246" t="e">
            <v>#REF!</v>
          </cell>
          <cell r="S246" t="e">
            <v>#REF!</v>
          </cell>
          <cell r="T246" t="e">
            <v>#REF!</v>
          </cell>
          <cell r="U246" t="e">
            <v>#REF!</v>
          </cell>
          <cell r="V246" t="e">
            <v>#REF!</v>
          </cell>
          <cell r="W246" t="e">
            <v>#REF!</v>
          </cell>
          <cell r="X246" t="e">
            <v>#REF!</v>
          </cell>
          <cell r="Y246" t="e">
            <v>#REF!</v>
          </cell>
          <cell r="Z246" t="e">
            <v>#REF!</v>
          </cell>
          <cell r="AA246">
            <v>67212.267999999996</v>
          </cell>
          <cell r="AB246">
            <v>73715.032857142854</v>
          </cell>
          <cell r="AC246">
            <v>75741.471428571429</v>
          </cell>
          <cell r="AD246">
            <v>81317.90571428572</v>
          </cell>
        </row>
        <row r="247">
          <cell r="B247" t="str">
            <v xml:space="preserve">  External finance</v>
          </cell>
          <cell r="D247">
            <v>12659.699999999999</v>
          </cell>
          <cell r="E247" t="e">
            <v>#REF!</v>
          </cell>
          <cell r="F247" t="e">
            <v>#REF!</v>
          </cell>
          <cell r="G247" t="e">
            <v>#REF!</v>
          </cell>
          <cell r="H247" t="e">
            <v>#REF!</v>
          </cell>
          <cell r="L247" t="e">
            <v>#REF!</v>
          </cell>
          <cell r="M247" t="e">
            <v>#REF!</v>
          </cell>
          <cell r="N247" t="e">
            <v>#REF!</v>
          </cell>
          <cell r="O247" t="e">
            <v>#REF!</v>
          </cell>
          <cell r="P247">
            <v>1182.4000000000001</v>
          </cell>
          <cell r="Q247">
            <v>911.3</v>
          </cell>
          <cell r="R247" t="e">
            <v>#REF!</v>
          </cell>
          <cell r="S247" t="e">
            <v>#REF!</v>
          </cell>
          <cell r="T247" t="e">
            <v>#REF!</v>
          </cell>
          <cell r="U247" t="e">
            <v>#REF!</v>
          </cell>
          <cell r="V247" t="e">
            <v>#REF!</v>
          </cell>
          <cell r="W247" t="e">
            <v>#REF!</v>
          </cell>
          <cell r="X247" t="e">
            <v>#REF!</v>
          </cell>
          <cell r="Y247" t="e">
            <v>#REF!</v>
          </cell>
          <cell r="Z247" t="e">
            <v>#REF!</v>
          </cell>
          <cell r="AA247">
            <v>50409.201000000001</v>
          </cell>
          <cell r="AB247">
            <v>51600.523000000001</v>
          </cell>
          <cell r="AC247">
            <v>53019.03</v>
          </cell>
          <cell r="AD247">
            <v>56922.534</v>
          </cell>
        </row>
        <row r="248">
          <cell r="B248" t="str">
            <v xml:space="preserve">  Domestic counterpart funds  1/</v>
          </cell>
          <cell r="D248">
            <v>5842.9384615384615</v>
          </cell>
          <cell r="E248" t="e">
            <v>#REF!</v>
          </cell>
          <cell r="F248" t="e">
            <v>#REF!</v>
          </cell>
          <cell r="G248" t="e">
            <v>#REF!</v>
          </cell>
          <cell r="H248" t="e">
            <v>#REF!</v>
          </cell>
          <cell r="L248" t="e">
            <v>#REF!</v>
          </cell>
          <cell r="M248" t="e">
            <v>#REF!</v>
          </cell>
          <cell r="N248" t="e">
            <v>#REF!</v>
          </cell>
          <cell r="O248" t="e">
            <v>#REF!</v>
          </cell>
          <cell r="P248">
            <v>160</v>
          </cell>
          <cell r="Q248">
            <v>227.82499999999999</v>
          </cell>
          <cell r="R248" t="e">
            <v>#REF!</v>
          </cell>
          <cell r="S248" t="e">
            <v>#REF!</v>
          </cell>
          <cell r="T248" t="e">
            <v>#REF!</v>
          </cell>
          <cell r="U248" t="e">
            <v>#REF!</v>
          </cell>
          <cell r="V248" t="e">
            <v>#REF!</v>
          </cell>
          <cell r="W248" t="e">
            <v>#REF!</v>
          </cell>
          <cell r="X248" t="e">
            <v>#REF!</v>
          </cell>
          <cell r="Y248" t="e">
            <v>#REF!</v>
          </cell>
          <cell r="Z248" t="e">
            <v>#REF!</v>
          </cell>
          <cell r="AA248">
            <v>16803.066999999999</v>
          </cell>
          <cell r="AB248">
            <v>22114.509857142861</v>
          </cell>
          <cell r="AC248">
            <v>22722.44142857143</v>
          </cell>
          <cell r="AD248">
            <v>24395.371714285717</v>
          </cell>
        </row>
        <row r="249">
          <cell r="B249" t="str">
            <v>Forestry Fund expenditure (reforestation) 2/</v>
          </cell>
          <cell r="E249" t="e">
            <v>#REF!</v>
          </cell>
          <cell r="F249" t="e">
            <v>#REF!</v>
          </cell>
          <cell r="G249" t="e">
            <v>#REF!</v>
          </cell>
          <cell r="H249" t="e">
            <v>#REF!</v>
          </cell>
          <cell r="L249" t="e">
            <v>#REF!</v>
          </cell>
          <cell r="M249" t="e">
            <v>#REF!</v>
          </cell>
          <cell r="N249" t="e">
            <v>#REF!</v>
          </cell>
          <cell r="O249" t="e">
            <v>#REF!</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row>
        <row r="250">
          <cell r="B250" t="str">
            <v>Investment Fund net lending 2/</v>
          </cell>
          <cell r="E250" t="e">
            <v>#REF!</v>
          </cell>
          <cell r="F250" t="e">
            <v>#REF!</v>
          </cell>
          <cell r="G250" t="e">
            <v>#REF!</v>
          </cell>
          <cell r="H250" t="e">
            <v>#REF!</v>
          </cell>
          <cell r="L250" t="e">
            <v>#REF!</v>
          </cell>
          <cell r="M250" t="e">
            <v>#REF!</v>
          </cell>
          <cell r="N250" t="e">
            <v>#REF!</v>
          </cell>
          <cell r="O250" t="e">
            <v>#REF!</v>
          </cell>
          <cell r="P250">
            <v>0</v>
          </cell>
          <cell r="Q250">
            <v>0</v>
          </cell>
          <cell r="R250">
            <v>0</v>
          </cell>
          <cell r="S250">
            <v>0</v>
          </cell>
          <cell r="T250">
            <v>0</v>
          </cell>
          <cell r="U250">
            <v>0</v>
          </cell>
          <cell r="V250">
            <v>0</v>
          </cell>
          <cell r="W250">
            <v>0</v>
          </cell>
          <cell r="X250">
            <v>0</v>
          </cell>
          <cell r="Y250">
            <v>0</v>
          </cell>
          <cell r="Z250">
            <v>0</v>
          </cell>
          <cell r="AA250">
            <v>-1000</v>
          </cell>
          <cell r="AB250">
            <v>-1000</v>
          </cell>
          <cell r="AC250">
            <v>-1000</v>
          </cell>
          <cell r="AD250">
            <v>-1000</v>
          </cell>
        </row>
        <row r="251">
          <cell r="B251" t="str">
            <v xml:space="preserve">  On-lent</v>
          </cell>
          <cell r="E251" t="e">
            <v>#REF!</v>
          </cell>
          <cell r="F251" t="e">
            <v>#REF!</v>
          </cell>
          <cell r="G251" t="e">
            <v>#REF!</v>
          </cell>
          <cell r="H251" t="e">
            <v>#REF!</v>
          </cell>
          <cell r="L251" t="e">
            <v>#REF!</v>
          </cell>
          <cell r="M251" t="e">
            <v>#REF!</v>
          </cell>
          <cell r="N251" t="e">
            <v>#REF!</v>
          </cell>
          <cell r="O251" t="e">
            <v>#REF!</v>
          </cell>
          <cell r="P251">
            <v>0</v>
          </cell>
          <cell r="Q251">
            <v>0</v>
          </cell>
          <cell r="R251">
            <v>0</v>
          </cell>
          <cell r="S251">
            <v>0</v>
          </cell>
          <cell r="T251">
            <v>0</v>
          </cell>
          <cell r="U251">
            <v>0</v>
          </cell>
          <cell r="V251">
            <v>0</v>
          </cell>
          <cell r="W251">
            <v>0</v>
          </cell>
          <cell r="X251">
            <v>0</v>
          </cell>
          <cell r="Y251">
            <v>0</v>
          </cell>
          <cell r="Z251">
            <v>0</v>
          </cell>
          <cell r="AA251">
            <v>1000</v>
          </cell>
          <cell r="AB251">
            <v>1000</v>
          </cell>
          <cell r="AC251">
            <v>1000</v>
          </cell>
          <cell r="AD251">
            <v>1000</v>
          </cell>
        </row>
        <row r="252">
          <cell r="B252" t="str">
            <v xml:space="preserve">  Repayments to the Fund (-)</v>
          </cell>
          <cell r="E252" t="e">
            <v>#REF!</v>
          </cell>
          <cell r="F252" t="e">
            <v>#REF!</v>
          </cell>
          <cell r="G252" t="e">
            <v>#REF!</v>
          </cell>
          <cell r="H252" t="e">
            <v>#REF!</v>
          </cell>
          <cell r="L252" t="e">
            <v>#REF!</v>
          </cell>
          <cell r="M252" t="e">
            <v>#REF!</v>
          </cell>
          <cell r="N252" t="e">
            <v>#REF!</v>
          </cell>
          <cell r="O252" t="e">
            <v>#REF!</v>
          </cell>
          <cell r="P252">
            <v>0</v>
          </cell>
          <cell r="Q252">
            <v>0</v>
          </cell>
          <cell r="R252">
            <v>0</v>
          </cell>
          <cell r="S252">
            <v>0</v>
          </cell>
          <cell r="T252">
            <v>0</v>
          </cell>
          <cell r="U252">
            <v>0</v>
          </cell>
          <cell r="V252">
            <v>0</v>
          </cell>
          <cell r="W252">
            <v>0</v>
          </cell>
          <cell r="X252">
            <v>0</v>
          </cell>
          <cell r="Y252">
            <v>0</v>
          </cell>
          <cell r="Z252">
            <v>0</v>
          </cell>
          <cell r="AA252">
            <v>-2000</v>
          </cell>
          <cell r="AB252">
            <v>-2000</v>
          </cell>
          <cell r="AC252">
            <v>-2000</v>
          </cell>
          <cell r="AD252">
            <v>-2000</v>
          </cell>
        </row>
        <row r="253">
          <cell r="B253" t="str">
            <v>Other (including social programs)</v>
          </cell>
          <cell r="D253">
            <v>16226.635538461538</v>
          </cell>
          <cell r="E253" t="e">
            <v>#REF!</v>
          </cell>
          <cell r="F253" t="e">
            <v>#REF!</v>
          </cell>
          <cell r="G253" t="e">
            <v>#REF!</v>
          </cell>
          <cell r="H253" t="e">
            <v>#REF!</v>
          </cell>
          <cell r="L253" t="e">
            <v>#REF!</v>
          </cell>
          <cell r="M253" t="e">
            <v>#REF!</v>
          </cell>
          <cell r="N253" t="e">
            <v>#REF!</v>
          </cell>
          <cell r="O253" t="e">
            <v>#REF!</v>
          </cell>
          <cell r="P253">
            <v>100</v>
          </cell>
          <cell r="Q253">
            <v>268.67500000000001</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row>
        <row r="254">
          <cell r="B254" t="str">
            <v>Off-budget operations and statistical discrepancy 3/</v>
          </cell>
          <cell r="D254">
            <v>10731.46565820499</v>
          </cell>
          <cell r="E254" t="e">
            <v>#REF!</v>
          </cell>
          <cell r="F254" t="e">
            <v>#REF!</v>
          </cell>
          <cell r="G254" t="e">
            <v>#REF!</v>
          </cell>
          <cell r="H254" t="e">
            <v>#REF!</v>
          </cell>
          <cell r="L254" t="e">
            <v>#REF!</v>
          </cell>
          <cell r="M254" t="e">
            <v>#REF!</v>
          </cell>
          <cell r="N254" t="e">
            <v>#REF!</v>
          </cell>
          <cell r="O254" t="e">
            <v>#REF!</v>
          </cell>
          <cell r="P254">
            <v>-36.306022866293461</v>
          </cell>
          <cell r="S254">
            <v>-36.306022866293461</v>
          </cell>
          <cell r="W254">
            <v>0</v>
          </cell>
          <cell r="Z254">
            <v>-36.306022866293461</v>
          </cell>
        </row>
        <row r="256">
          <cell r="B256" t="str">
            <v>Memorandum items:</v>
          </cell>
        </row>
        <row r="257">
          <cell r="B257" t="str">
            <v>Expenditure before statistical discrepancy</v>
          </cell>
          <cell r="D257">
            <v>104923.61900000001</v>
          </cell>
          <cell r="E257" t="e">
            <v>#REF!</v>
          </cell>
          <cell r="F257" t="e">
            <v>#REF!</v>
          </cell>
          <cell r="G257" t="e">
            <v>#REF!</v>
          </cell>
          <cell r="H257" t="e">
            <v>#REF!</v>
          </cell>
          <cell r="L257" t="e">
            <v>#REF!</v>
          </cell>
          <cell r="M257" t="e">
            <v>#REF!</v>
          </cell>
          <cell r="N257" t="e">
            <v>#REF!</v>
          </cell>
          <cell r="O257" t="e">
            <v>#REF!</v>
          </cell>
          <cell r="P257">
            <v>6921.7610526315784</v>
          </cell>
          <cell r="Q257">
            <v>6025.7156250000007</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row>
        <row r="258">
          <cell r="B258" t="str">
            <v>Development expenditure before statistical discrepancy</v>
          </cell>
          <cell r="D258">
            <v>34729.273999999998</v>
          </cell>
          <cell r="E258" t="e">
            <v>#REF!</v>
          </cell>
          <cell r="F258" t="e">
            <v>#REF!</v>
          </cell>
          <cell r="G258" t="e">
            <v>#REF!</v>
          </cell>
          <cell r="H258" t="e">
            <v>#REF!</v>
          </cell>
          <cell r="L258" t="e">
            <v>#REF!</v>
          </cell>
          <cell r="M258" t="e">
            <v>#REF!</v>
          </cell>
          <cell r="N258" t="e">
            <v>#REF!</v>
          </cell>
          <cell r="O258" t="e">
            <v>#REF!</v>
          </cell>
          <cell r="P258">
            <v>1442.4</v>
          </cell>
          <cell r="Q258">
            <v>1407.8</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row>
        <row r="259">
          <cell r="B259" t="str">
            <v xml:space="preserve">  Rupiah financed budgetary development expenditure</v>
          </cell>
          <cell r="D259">
            <v>22069.574000000001</v>
          </cell>
          <cell r="E259" t="e">
            <v>#REF!</v>
          </cell>
          <cell r="F259" t="e">
            <v>#REF!</v>
          </cell>
          <cell r="G259" t="e">
            <v>#REF!</v>
          </cell>
          <cell r="H259" t="e">
            <v>#REF!</v>
          </cell>
          <cell r="L259" t="e">
            <v>#REF!</v>
          </cell>
          <cell r="M259" t="e">
            <v>#REF!</v>
          </cell>
          <cell r="N259" t="e">
            <v>#REF!</v>
          </cell>
          <cell r="O259" t="e">
            <v>#REF!</v>
          </cell>
          <cell r="P259">
            <v>260</v>
          </cell>
          <cell r="Q259">
            <v>496.5</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row>
        <row r="260">
          <cell r="B260" t="str">
            <v xml:space="preserve">  Externally financed budgetary development expenditure</v>
          </cell>
          <cell r="D260">
            <v>12659.699999999997</v>
          </cell>
          <cell r="E260" t="e">
            <v>#REF!</v>
          </cell>
          <cell r="F260" t="e">
            <v>#REF!</v>
          </cell>
          <cell r="G260" t="e">
            <v>#REF!</v>
          </cell>
          <cell r="H260" t="e">
            <v>#REF!</v>
          </cell>
          <cell r="L260" t="e">
            <v>#REF!</v>
          </cell>
          <cell r="M260" t="e">
            <v>#REF!</v>
          </cell>
          <cell r="N260" t="e">
            <v>#REF!</v>
          </cell>
          <cell r="O260" t="e">
            <v>#REF!</v>
          </cell>
          <cell r="P260">
            <v>1182.4000000000001</v>
          </cell>
          <cell r="Q260">
            <v>911.3</v>
          </cell>
          <cell r="R260" t="e">
            <v>#REF!</v>
          </cell>
          <cell r="S260" t="e">
            <v>#REF!</v>
          </cell>
          <cell r="T260" t="e">
            <v>#REF!</v>
          </cell>
          <cell r="U260" t="e">
            <v>#REF!</v>
          </cell>
          <cell r="V260" t="e">
            <v>#REF!</v>
          </cell>
          <cell r="W260" t="e">
            <v>#REF!</v>
          </cell>
          <cell r="X260" t="e">
            <v>#REF!</v>
          </cell>
          <cell r="Y260" t="e">
            <v>#REF!</v>
          </cell>
          <cell r="Z260" t="e">
            <v>#REF!</v>
          </cell>
          <cell r="AA260">
            <v>50409.201000000001</v>
          </cell>
          <cell r="AB260">
            <v>51600.523000000001</v>
          </cell>
          <cell r="AC260">
            <v>53019.03</v>
          </cell>
          <cell r="AD260">
            <v>56922.534</v>
          </cell>
        </row>
        <row r="261">
          <cell r="B261" t="str">
            <v xml:space="preserve">         Same in US$ billion</v>
          </cell>
          <cell r="D261">
            <v>2.7126572242816427</v>
          </cell>
          <cell r="E261" t="e">
            <v>#REF!</v>
          </cell>
          <cell r="F261" t="e">
            <v>#REF!</v>
          </cell>
          <cell r="G261" t="e">
            <v>#REF!</v>
          </cell>
          <cell r="H261" t="e">
            <v>#REF!</v>
          </cell>
          <cell r="L261" t="e">
            <v>#REF!</v>
          </cell>
          <cell r="M261" t="e">
            <v>#REF!</v>
          </cell>
          <cell r="N261" t="e">
            <v>#REF!</v>
          </cell>
          <cell r="O261" t="e">
            <v>#REF!</v>
          </cell>
          <cell r="P261">
            <v>0.1461662079779309</v>
          </cell>
          <cell r="Q261">
            <v>9.0916913484021825E-2</v>
          </cell>
          <cell r="R261" t="e">
            <v>#REF!</v>
          </cell>
          <cell r="S261" t="e">
            <v>#REF!</v>
          </cell>
          <cell r="T261" t="e">
            <v>#REF!</v>
          </cell>
          <cell r="U261" t="e">
            <v>#REF!</v>
          </cell>
          <cell r="V261" t="e">
            <v>#REF!</v>
          </cell>
          <cell r="W261" t="e">
            <v>#REF!</v>
          </cell>
          <cell r="X261" t="e">
            <v>#REF!</v>
          </cell>
          <cell r="Y261" t="e">
            <v>#REF!</v>
          </cell>
          <cell r="Z261" t="e">
            <v>#REF!</v>
          </cell>
          <cell r="AA261">
            <v>5.3529999999999998</v>
          </cell>
          <cell r="AB261">
            <v>5.5670000000000002</v>
          </cell>
          <cell r="AC261">
            <v>5.79</v>
          </cell>
          <cell r="AD261">
            <v>6.0209999999999999</v>
          </cell>
        </row>
        <row r="262">
          <cell r="B262" t="str">
            <v xml:space="preserve">         Exchange rate</v>
          </cell>
          <cell r="D262">
            <v>4666.8999999999996</v>
          </cell>
          <cell r="E262" t="e">
            <v>#REF!</v>
          </cell>
          <cell r="F262" t="e">
            <v>#REF!</v>
          </cell>
          <cell r="G262" t="e">
            <v>#REF!</v>
          </cell>
          <cell r="H262" t="e">
            <v>#REF!</v>
          </cell>
          <cell r="L262" t="e">
            <v>#REF!</v>
          </cell>
          <cell r="M262" t="e">
            <v>#REF!</v>
          </cell>
          <cell r="N262" t="e">
            <v>#REF!</v>
          </cell>
          <cell r="O262" t="e">
            <v>#REF!</v>
          </cell>
          <cell r="P262">
            <v>8089.4210526315792</v>
          </cell>
          <cell r="Q262">
            <v>10023.4375</v>
          </cell>
          <cell r="R262">
            <v>13468.181818181818</v>
          </cell>
          <cell r="S262">
            <v>10527.013456937799</v>
          </cell>
          <cell r="T262">
            <v>13000</v>
          </cell>
          <cell r="U262">
            <v>12000</v>
          </cell>
          <cell r="V262">
            <v>11000</v>
          </cell>
          <cell r="W262">
            <v>12000</v>
          </cell>
          <cell r="X262">
            <v>10000</v>
          </cell>
          <cell r="Y262">
            <v>10000</v>
          </cell>
          <cell r="Z262">
            <v>10631.75336423445</v>
          </cell>
          <cell r="AA262">
            <v>9417</v>
          </cell>
          <cell r="AB262">
            <v>9269</v>
          </cell>
          <cell r="AC262">
            <v>9157</v>
          </cell>
          <cell r="AD262">
            <v>9454</v>
          </cell>
        </row>
        <row r="263">
          <cell r="B263" t="str">
            <v>Bank restructuring costs (expenditure above the line)</v>
          </cell>
          <cell r="D263">
            <v>0</v>
          </cell>
          <cell r="E263" t="e">
            <v>#REF!</v>
          </cell>
          <cell r="F263" t="e">
            <v>#REF!</v>
          </cell>
          <cell r="G263" t="e">
            <v>#REF!</v>
          </cell>
          <cell r="H263" t="e">
            <v>#REF!</v>
          </cell>
          <cell r="L263" t="e">
            <v>#REF!</v>
          </cell>
          <cell r="M263" t="e">
            <v>#REF!</v>
          </cell>
          <cell r="N263" t="e">
            <v>#REF!</v>
          </cell>
          <cell r="O263" t="e">
            <v>#REF!</v>
          </cell>
          <cell r="P263">
            <v>0</v>
          </cell>
          <cell r="Q263">
            <v>0</v>
          </cell>
        </row>
        <row r="264">
          <cell r="B264" t="str">
            <v>Bank restructuring costs</v>
          </cell>
          <cell r="D264">
            <v>0</v>
          </cell>
          <cell r="E264" t="e">
            <v>#REF!</v>
          </cell>
          <cell r="F264" t="e">
            <v>#REF!</v>
          </cell>
          <cell r="G264" t="e">
            <v>#REF!</v>
          </cell>
          <cell r="H264" t="e">
            <v>#REF!</v>
          </cell>
          <cell r="L264" t="e">
            <v>#REF!</v>
          </cell>
          <cell r="M264" t="e">
            <v>#REF!</v>
          </cell>
          <cell r="N264" t="e">
            <v>#REF!</v>
          </cell>
          <cell r="O264" t="e">
            <v>#REF!</v>
          </cell>
          <cell r="P264">
            <v>0</v>
          </cell>
          <cell r="Q264">
            <v>0</v>
          </cell>
          <cell r="R264">
            <v>0</v>
          </cell>
          <cell r="S264">
            <v>0</v>
          </cell>
          <cell r="T264">
            <v>0</v>
          </cell>
          <cell r="U264">
            <v>1500</v>
          </cell>
          <cell r="V264">
            <v>1500</v>
          </cell>
          <cell r="W264">
            <v>3000</v>
          </cell>
          <cell r="X264">
            <v>6000</v>
          </cell>
          <cell r="Y264">
            <v>6000</v>
          </cell>
          <cell r="Z264">
            <v>15000</v>
          </cell>
          <cell r="AA264">
            <v>23600</v>
          </cell>
          <cell r="AB264">
            <v>19400</v>
          </cell>
          <cell r="AC264">
            <v>18800</v>
          </cell>
          <cell r="AD264">
            <v>18100</v>
          </cell>
        </row>
        <row r="267">
          <cell r="B267" t="str">
            <v xml:space="preserve"> Sources:  Ministry of Finance; and IMF staff calculations.</v>
          </cell>
        </row>
        <row r="268">
          <cell r="B268" t="str">
            <v xml:space="preserve"> 1/  Estimated.</v>
          </cell>
        </row>
        <row r="269">
          <cell r="B269" t="str">
            <v xml:space="preserve"> 2/  The Forestry and Investment funds were included in the budget starting fiscal year 1998/1999.</v>
          </cell>
        </row>
        <row r="270">
          <cell r="B270" t="str">
            <v xml:space="preserve"> 3/  Includes the discrepancy between the financing measured below the line and the above-the-line balance.</v>
          </cell>
        </row>
        <row r="271">
          <cell r="B271" t="str">
            <v xml:space="preserve">      Until fiscal year 1997/98 includes the balance of the operations of the Investment and Reforestation Funds.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row r="885">
          <cell r="D885" t="str">
            <v>1997/98</v>
          </cell>
          <cell r="H885" t="str">
            <v>1998/99 (Bdgt Mar98)</v>
          </cell>
          <cell r="O885" t="str">
            <v>1998/99</v>
          </cell>
          <cell r="P885" t="str">
            <v>1998/99 (June Prj)</v>
          </cell>
          <cell r="Z885" t="str">
            <v>1998/99</v>
          </cell>
          <cell r="AA885" t="str">
            <v>1999/00</v>
          </cell>
          <cell r="AB885" t="str">
            <v>2000/01</v>
          </cell>
          <cell r="AC885" t="str">
            <v>2001/02</v>
          </cell>
          <cell r="AD885" t="str">
            <v>2002/03</v>
          </cell>
        </row>
        <row r="886">
          <cell r="B886">
            <v>36524.152470370369</v>
          </cell>
          <cell r="D886" t="str">
            <v>Total</v>
          </cell>
          <cell r="H886" t="str">
            <v>I-Q</v>
          </cell>
          <cell r="L886" t="str">
            <v>II-Q</v>
          </cell>
          <cell r="M886" t="str">
            <v>III-Q</v>
          </cell>
          <cell r="N886" t="str">
            <v>IV-Q</v>
          </cell>
          <cell r="O886" t="str">
            <v>Total</v>
          </cell>
          <cell r="Z886" t="str">
            <v>Total</v>
          </cell>
          <cell r="AA886" t="str">
            <v>Total</v>
          </cell>
          <cell r="AB886" t="str">
            <v>Total</v>
          </cell>
          <cell r="AC886" t="str">
            <v>Total</v>
          </cell>
          <cell r="AD886" t="str">
            <v>Total</v>
          </cell>
        </row>
        <row r="887">
          <cell r="B887" t="str">
            <v>Summary of Food Subsidies</v>
          </cell>
          <cell r="D887" t="str">
            <v>Apr-Mar</v>
          </cell>
          <cell r="E887" t="str">
            <v>Apr</v>
          </cell>
          <cell r="F887" t="str">
            <v>May</v>
          </cell>
          <cell r="G887" t="str">
            <v>Jun</v>
          </cell>
          <cell r="H887" t="str">
            <v>Apr-Jun</v>
          </cell>
          <cell r="L887" t="str">
            <v>Jul-Sep</v>
          </cell>
          <cell r="M887" t="str">
            <v>Oct-Dec</v>
          </cell>
          <cell r="N887" t="str">
            <v>Jan-Mar</v>
          </cell>
          <cell r="O887" t="str">
            <v>Apr-Mar</v>
          </cell>
          <cell r="P887" t="str">
            <v>Apr</v>
          </cell>
          <cell r="Q887" t="str">
            <v>May</v>
          </cell>
          <cell r="R887" t="str">
            <v>Jun</v>
          </cell>
          <cell r="S887" t="str">
            <v>I-Q</v>
          </cell>
          <cell r="T887" t="str">
            <v>Jul</v>
          </cell>
          <cell r="U887" t="str">
            <v>Aug</v>
          </cell>
          <cell r="V887" t="str">
            <v>Sep</v>
          </cell>
          <cell r="W887" t="str">
            <v>II-Q</v>
          </cell>
          <cell r="X887" t="str">
            <v>III-Q</v>
          </cell>
          <cell r="Y887" t="str">
            <v>IV-Q</v>
          </cell>
          <cell r="Z887" t="str">
            <v>Apr-Mar</v>
          </cell>
          <cell r="AA887" t="str">
            <v>Apr-Mar</v>
          </cell>
          <cell r="AB887" t="str">
            <v>Apr-Mar</v>
          </cell>
          <cell r="AC887" t="str">
            <v>Apr-Mar</v>
          </cell>
          <cell r="AD887" t="str">
            <v>Apr-Mar</v>
          </cell>
        </row>
        <row r="888">
          <cell r="D888" t="str">
            <v>Mar-Est</v>
          </cell>
          <cell r="E888" t="str">
            <v>Apr Prg</v>
          </cell>
          <cell r="F888" t="str">
            <v>Apr Prg</v>
          </cell>
          <cell r="G888" t="str">
            <v>Apr Prg</v>
          </cell>
          <cell r="H888" t="str">
            <v>Apr Prg</v>
          </cell>
          <cell r="L888" t="str">
            <v>Apr Prg</v>
          </cell>
          <cell r="M888" t="str">
            <v>Apr Prg</v>
          </cell>
          <cell r="N888" t="str">
            <v>Apr Prg</v>
          </cell>
          <cell r="O888" t="str">
            <v>Apr Prg</v>
          </cell>
          <cell r="P888" t="str">
            <v>Jun Prg</v>
          </cell>
          <cell r="Q888" t="str">
            <v>Jun Prg</v>
          </cell>
          <cell r="R888" t="str">
            <v>Jun Prg</v>
          </cell>
          <cell r="S888" t="str">
            <v>Jun Prg</v>
          </cell>
          <cell r="T888" t="str">
            <v>Jun Prg</v>
          </cell>
          <cell r="U888" t="str">
            <v>Jun Prg</v>
          </cell>
          <cell r="V888" t="str">
            <v>Jun Prg</v>
          </cell>
          <cell r="W888" t="str">
            <v>Jun Prg</v>
          </cell>
          <cell r="X888" t="str">
            <v>Jun Prg</v>
          </cell>
          <cell r="Y888" t="str">
            <v>Jun Prg</v>
          </cell>
          <cell r="Z888" t="str">
            <v>Jun Prg</v>
          </cell>
          <cell r="AA888" t="str">
            <v>Prj</v>
          </cell>
          <cell r="AB888" t="str">
            <v>Prj</v>
          </cell>
          <cell r="AC888" t="str">
            <v>Prj</v>
          </cell>
          <cell r="AD888" t="str">
            <v>Prj</v>
          </cell>
        </row>
        <row r="889">
          <cell r="B889" t="str">
            <v>Pr_tb_food0</v>
          </cell>
        </row>
        <row r="891">
          <cell r="B891" t="str">
            <v>Summary of Food Subsidies</v>
          </cell>
        </row>
        <row r="893">
          <cell r="B893" t="str">
            <v>Total cost to the budget</v>
          </cell>
          <cell r="P893">
            <v>0</v>
          </cell>
          <cell r="Q893">
            <v>0</v>
          </cell>
          <cell r="R893">
            <v>2366.5751987109011</v>
          </cell>
          <cell r="S893">
            <v>2366.5751987109011</v>
          </cell>
          <cell r="T893">
            <v>1491.8236516439215</v>
          </cell>
          <cell r="U893">
            <v>1152.8020280527687</v>
          </cell>
          <cell r="V893">
            <v>1514.680404461616</v>
          </cell>
          <cell r="W893">
            <v>4159.3060841583065</v>
          </cell>
          <cell r="X893">
            <v>3492.0418827357407</v>
          </cell>
          <cell r="Y893">
            <v>3822.0763426113881</v>
          </cell>
          <cell r="Z893">
            <v>13839.999508216339</v>
          </cell>
        </row>
        <row r="894">
          <cell r="B894" t="str">
            <v xml:space="preserve">  Transfer to Bulog</v>
          </cell>
          <cell r="P894">
            <v>0</v>
          </cell>
          <cell r="Q894">
            <v>0</v>
          </cell>
          <cell r="R894">
            <v>324.69623766078513</v>
          </cell>
          <cell r="S894">
            <v>324.69623766078513</v>
          </cell>
          <cell r="T894">
            <v>-61.427713494148364</v>
          </cell>
          <cell r="U894">
            <v>-73.927713494148364</v>
          </cell>
          <cell r="V894">
            <v>393.07228650585165</v>
          </cell>
          <cell r="W894">
            <v>257.71685951755489</v>
          </cell>
          <cell r="X894">
            <v>-261.62995669589486</v>
          </cell>
          <cell r="Y894">
            <v>230.21685951755467</v>
          </cell>
          <cell r="Z894">
            <v>551</v>
          </cell>
        </row>
        <row r="895">
          <cell r="B895" t="str">
            <v xml:space="preserve">  Exchange rate subsidy</v>
          </cell>
          <cell r="P895">
            <v>0</v>
          </cell>
          <cell r="Q895">
            <v>0</v>
          </cell>
          <cell r="R895">
            <v>2041.878961050116</v>
          </cell>
          <cell r="S895">
            <v>2041.878961050116</v>
          </cell>
          <cell r="T895">
            <v>1119.9180318047365</v>
          </cell>
          <cell r="U895">
            <v>826.72974154691713</v>
          </cell>
          <cell r="V895">
            <v>754.94145128909759</v>
          </cell>
          <cell r="W895">
            <v>2701.5892246407511</v>
          </cell>
          <cell r="X895">
            <v>2603.6718394316358</v>
          </cell>
          <cell r="Y895">
            <v>2441.8594830938337</v>
          </cell>
          <cell r="Z895">
            <v>9788.9995082163387</v>
          </cell>
        </row>
        <row r="896">
          <cell r="B896" t="str">
            <v xml:space="preserve">  Rice loans</v>
          </cell>
          <cell r="P896">
            <v>0</v>
          </cell>
          <cell r="Q896">
            <v>0</v>
          </cell>
          <cell r="R896">
            <v>0</v>
          </cell>
          <cell r="S896">
            <v>0</v>
          </cell>
          <cell r="T896">
            <v>433.33333333333337</v>
          </cell>
          <cell r="U896">
            <v>400</v>
          </cell>
          <cell r="V896">
            <v>366.66666666666669</v>
          </cell>
          <cell r="W896">
            <v>1200</v>
          </cell>
          <cell r="X896">
            <v>1000</v>
          </cell>
          <cell r="Y896">
            <v>1000</v>
          </cell>
          <cell r="Z896">
            <v>3200</v>
          </cell>
        </row>
        <row r="897">
          <cell r="B897" t="str">
            <v xml:space="preserve">  Rice grant</v>
          </cell>
          <cell r="P897">
            <v>0</v>
          </cell>
          <cell r="Q897">
            <v>0</v>
          </cell>
          <cell r="R897">
            <v>0</v>
          </cell>
          <cell r="S897">
            <v>0</v>
          </cell>
          <cell r="T897">
            <v>0</v>
          </cell>
          <cell r="U897">
            <v>0</v>
          </cell>
          <cell r="V897">
            <v>0</v>
          </cell>
          <cell r="W897">
            <v>0</v>
          </cell>
          <cell r="X897">
            <v>150</v>
          </cell>
          <cell r="Y897">
            <v>150</v>
          </cell>
          <cell r="Z897">
            <v>300</v>
          </cell>
        </row>
        <row r="912">
          <cell r="B912" t="str">
            <v>Rice subsidy (total cost to the budget)</v>
          </cell>
          <cell r="P912">
            <v>0</v>
          </cell>
          <cell r="Q912">
            <v>0</v>
          </cell>
          <cell r="R912">
            <v>0</v>
          </cell>
          <cell r="S912">
            <v>0</v>
          </cell>
          <cell r="T912">
            <v>525</v>
          </cell>
          <cell r="U912">
            <v>450</v>
          </cell>
          <cell r="V912">
            <v>929.5</v>
          </cell>
          <cell r="W912">
            <v>1904.5</v>
          </cell>
          <cell r="X912">
            <v>1319.9999999999998</v>
          </cell>
          <cell r="Y912">
            <v>1919.4999999999995</v>
          </cell>
          <cell r="Z912">
            <v>5144</v>
          </cell>
        </row>
        <row r="913">
          <cell r="B913" t="str">
            <v>Direct transfer from budget ( - = to the budget)</v>
          </cell>
          <cell r="P913">
            <v>0</v>
          </cell>
          <cell r="Q913">
            <v>0</v>
          </cell>
          <cell r="R913">
            <v>0</v>
          </cell>
          <cell r="S913">
            <v>0</v>
          </cell>
          <cell r="T913">
            <v>-200</v>
          </cell>
          <cell r="U913">
            <v>-200</v>
          </cell>
          <cell r="V913">
            <v>279.5</v>
          </cell>
          <cell r="W913">
            <v>-120.5</v>
          </cell>
          <cell r="X913">
            <v>-690</v>
          </cell>
          <cell r="Y913">
            <v>-210.50000000000023</v>
          </cell>
          <cell r="Z913">
            <v>-1021</v>
          </cell>
          <cell r="AA913">
            <v>2479</v>
          </cell>
        </row>
        <row r="914">
          <cell r="B914" t="str">
            <v>Exchange rate subsidy</v>
          </cell>
          <cell r="P914">
            <v>0</v>
          </cell>
          <cell r="Q914">
            <v>0</v>
          </cell>
          <cell r="R914">
            <v>0</v>
          </cell>
          <cell r="S914">
            <v>0</v>
          </cell>
          <cell r="T914">
            <v>291.66666666666663</v>
          </cell>
          <cell r="U914">
            <v>250</v>
          </cell>
          <cell r="V914">
            <v>283.33333333333337</v>
          </cell>
          <cell r="W914">
            <v>825</v>
          </cell>
          <cell r="X914">
            <v>859.99999999999977</v>
          </cell>
          <cell r="Y914">
            <v>979.99999999999977</v>
          </cell>
          <cell r="Z914">
            <v>2664.9999999999995</v>
          </cell>
          <cell r="AA914">
            <v>5173</v>
          </cell>
        </row>
        <row r="915">
          <cell r="B915" t="str">
            <v>Rice loans</v>
          </cell>
          <cell r="P915">
            <v>0</v>
          </cell>
          <cell r="Q915">
            <v>0</v>
          </cell>
          <cell r="R915">
            <v>0</v>
          </cell>
          <cell r="S915">
            <v>0</v>
          </cell>
          <cell r="T915">
            <v>433.33333333333337</v>
          </cell>
          <cell r="U915">
            <v>400</v>
          </cell>
          <cell r="V915">
            <v>366.66666666666669</v>
          </cell>
          <cell r="W915">
            <v>1200</v>
          </cell>
          <cell r="X915">
            <v>1000</v>
          </cell>
          <cell r="Y915">
            <v>1000</v>
          </cell>
          <cell r="Z915">
            <v>3200</v>
          </cell>
        </row>
        <row r="916">
          <cell r="B916" t="str">
            <v>Rice grants</v>
          </cell>
          <cell r="P916">
            <v>0</v>
          </cell>
          <cell r="Q916">
            <v>0</v>
          </cell>
          <cell r="R916">
            <v>0</v>
          </cell>
          <cell r="S916">
            <v>0</v>
          </cell>
          <cell r="T916">
            <v>0</v>
          </cell>
          <cell r="U916">
            <v>0</v>
          </cell>
          <cell r="V916">
            <v>0</v>
          </cell>
          <cell r="W916">
            <v>0</v>
          </cell>
          <cell r="X916">
            <v>150</v>
          </cell>
          <cell r="Y916">
            <v>150</v>
          </cell>
          <cell r="Z916">
            <v>300</v>
          </cell>
        </row>
        <row r="919">
          <cell r="B919" t="str">
            <v>Total cost = 1+2+3+4+7-5-6</v>
          </cell>
          <cell r="P919">
            <v>0</v>
          </cell>
          <cell r="Q919">
            <v>0</v>
          </cell>
          <cell r="R919">
            <v>0</v>
          </cell>
          <cell r="S919">
            <v>0</v>
          </cell>
          <cell r="T919">
            <v>525</v>
          </cell>
          <cell r="U919">
            <v>450</v>
          </cell>
          <cell r="V919">
            <v>929.5</v>
          </cell>
          <cell r="W919">
            <v>1904.5</v>
          </cell>
          <cell r="X919">
            <v>1319.9999999999998</v>
          </cell>
          <cell r="Y919">
            <v>1919.4999999999998</v>
          </cell>
          <cell r="Z919">
            <v>5144</v>
          </cell>
        </row>
        <row r="921">
          <cell r="B921" t="str">
            <v>1.  Losses with exch rate = 6000 claimed by Bulog</v>
          </cell>
          <cell r="V921">
            <v>479.5</v>
          </cell>
          <cell r="W921">
            <v>479.5</v>
          </cell>
          <cell r="Y921">
            <v>479.5</v>
          </cell>
          <cell r="Z921">
            <v>959</v>
          </cell>
        </row>
        <row r="922">
          <cell r="B922" t="str">
            <v>2.  Subsidy to exchange rate for purchased imports</v>
          </cell>
          <cell r="P922">
            <v>0</v>
          </cell>
          <cell r="Q922">
            <v>0</v>
          </cell>
          <cell r="R922">
            <v>0</v>
          </cell>
          <cell r="S922">
            <v>0</v>
          </cell>
          <cell r="T922">
            <v>291.66666666666663</v>
          </cell>
          <cell r="U922">
            <v>250</v>
          </cell>
          <cell r="V922">
            <v>283.33333333333337</v>
          </cell>
          <cell r="W922">
            <v>825</v>
          </cell>
          <cell r="X922">
            <v>859.99999999999977</v>
          </cell>
          <cell r="Y922">
            <v>979.99999999999977</v>
          </cell>
          <cell r="Z922">
            <v>2664.9999999999995</v>
          </cell>
        </row>
        <row r="923">
          <cell r="B923" t="str">
            <v>3.  Rice grants (actual value)</v>
          </cell>
          <cell r="P923">
            <v>0</v>
          </cell>
          <cell r="Q923">
            <v>0</v>
          </cell>
          <cell r="R923">
            <v>0</v>
          </cell>
          <cell r="S923">
            <v>0</v>
          </cell>
          <cell r="T923">
            <v>0</v>
          </cell>
          <cell r="U923">
            <v>0</v>
          </cell>
          <cell r="V923">
            <v>0</v>
          </cell>
          <cell r="W923">
            <v>0</v>
          </cell>
          <cell r="X923">
            <v>150</v>
          </cell>
          <cell r="Y923">
            <v>150</v>
          </cell>
          <cell r="Z923">
            <v>300</v>
          </cell>
        </row>
        <row r="924">
          <cell r="B924" t="str">
            <v>4.  Rice loans  (actual value)</v>
          </cell>
          <cell r="P924">
            <v>0</v>
          </cell>
          <cell r="Q924">
            <v>0</v>
          </cell>
          <cell r="R924">
            <v>0</v>
          </cell>
          <cell r="S924">
            <v>0</v>
          </cell>
          <cell r="T924">
            <v>433.33333333333337</v>
          </cell>
          <cell r="U924">
            <v>400</v>
          </cell>
          <cell r="V924">
            <v>366.66666666666669</v>
          </cell>
          <cell r="W924">
            <v>1200</v>
          </cell>
          <cell r="X924">
            <v>1000</v>
          </cell>
          <cell r="Y924">
            <v>1000</v>
          </cell>
          <cell r="Z924">
            <v>3200</v>
          </cell>
        </row>
        <row r="925">
          <cell r="B925" t="str">
            <v>5.  Rice grants (value at US$=6,000Rp)</v>
          </cell>
          <cell r="P925">
            <v>0</v>
          </cell>
          <cell r="Q925">
            <v>0</v>
          </cell>
          <cell r="R925">
            <v>0</v>
          </cell>
          <cell r="S925">
            <v>0</v>
          </cell>
          <cell r="T925">
            <v>0</v>
          </cell>
          <cell r="U925">
            <v>0</v>
          </cell>
          <cell r="V925">
            <v>0</v>
          </cell>
          <cell r="W925">
            <v>0</v>
          </cell>
          <cell r="X925">
            <v>90</v>
          </cell>
          <cell r="Y925">
            <v>90</v>
          </cell>
          <cell r="Z925">
            <v>180</v>
          </cell>
        </row>
        <row r="926">
          <cell r="B926" t="str">
            <v>6  Rice loans  (value at US$=6,000Rp)</v>
          </cell>
          <cell r="P926">
            <v>0</v>
          </cell>
          <cell r="Q926">
            <v>0</v>
          </cell>
          <cell r="R926">
            <v>0</v>
          </cell>
          <cell r="S926">
            <v>0</v>
          </cell>
          <cell r="T926">
            <v>200</v>
          </cell>
          <cell r="U926">
            <v>200</v>
          </cell>
          <cell r="V926">
            <v>200</v>
          </cell>
          <cell r="W926">
            <v>600</v>
          </cell>
          <cell r="X926">
            <v>600</v>
          </cell>
          <cell r="Y926">
            <v>600</v>
          </cell>
          <cell r="Z926">
            <v>1800</v>
          </cell>
        </row>
        <row r="927">
          <cell r="B927" t="str">
            <v>7. Loss fron price rollback (Rp1,650 to Rp1,125)</v>
          </cell>
          <cell r="P927">
            <v>0</v>
          </cell>
          <cell r="Q927">
            <v>0</v>
          </cell>
          <cell r="R927">
            <v>0</v>
          </cell>
          <cell r="S927">
            <v>0</v>
          </cell>
          <cell r="T927">
            <v>0</v>
          </cell>
          <cell r="U927">
            <v>0</v>
          </cell>
          <cell r="V927">
            <v>0</v>
          </cell>
          <cell r="W927">
            <v>0</v>
          </cell>
          <cell r="X927">
            <v>0</v>
          </cell>
          <cell r="Y927">
            <v>0</v>
          </cell>
          <cell r="Z927">
            <v>0</v>
          </cell>
        </row>
        <row r="929">
          <cell r="B929" t="str">
            <v>Value of imports at US$=Rp6,000</v>
          </cell>
          <cell r="P929">
            <v>0</v>
          </cell>
          <cell r="Q929">
            <v>0</v>
          </cell>
          <cell r="R929">
            <v>0</v>
          </cell>
          <cell r="S929">
            <v>0</v>
          </cell>
          <cell r="T929">
            <v>250</v>
          </cell>
          <cell r="U929">
            <v>250</v>
          </cell>
          <cell r="V929">
            <v>340</v>
          </cell>
          <cell r="W929">
            <v>840</v>
          </cell>
          <cell r="X929">
            <v>1290.0000000000002</v>
          </cell>
          <cell r="Y929">
            <v>1470.0000000000002</v>
          </cell>
          <cell r="Z929">
            <v>3600</v>
          </cell>
        </row>
        <row r="930">
          <cell r="B930" t="str">
            <v>Value of imports (actual)</v>
          </cell>
          <cell r="P930">
            <v>0</v>
          </cell>
          <cell r="Q930">
            <v>0</v>
          </cell>
          <cell r="R930">
            <v>0</v>
          </cell>
          <cell r="S930">
            <v>0</v>
          </cell>
          <cell r="T930">
            <v>541.66666666666663</v>
          </cell>
          <cell r="U930">
            <v>500</v>
          </cell>
          <cell r="V930">
            <v>623.33333333333337</v>
          </cell>
          <cell r="W930">
            <v>1665</v>
          </cell>
          <cell r="X930">
            <v>2150</v>
          </cell>
          <cell r="Y930">
            <v>2450</v>
          </cell>
          <cell r="Z930">
            <v>6265</v>
          </cell>
        </row>
        <row r="932">
          <cell r="B932" t="str">
            <v>Price of imports purchased (thousand rupiah x Ton)</v>
          </cell>
          <cell r="P932">
            <v>2548.1676315789473</v>
          </cell>
          <cell r="Q932">
            <v>3157.3828125</v>
          </cell>
          <cell r="R932">
            <v>4242.4772727272721</v>
          </cell>
          <cell r="T932">
            <v>3900</v>
          </cell>
          <cell r="U932">
            <v>3600</v>
          </cell>
          <cell r="V932">
            <v>3300</v>
          </cell>
          <cell r="X932">
            <v>3000</v>
          </cell>
          <cell r="Y932">
            <v>3000</v>
          </cell>
        </row>
        <row r="933">
          <cell r="B933" t="str">
            <v>Price of imports purchased (US$ x Ton)</v>
          </cell>
          <cell r="P933">
            <v>315</v>
          </cell>
          <cell r="Q933">
            <v>315</v>
          </cell>
          <cell r="R933">
            <v>315</v>
          </cell>
          <cell r="T933">
            <v>300</v>
          </cell>
          <cell r="U933">
            <v>300</v>
          </cell>
          <cell r="V933">
            <v>300</v>
          </cell>
          <cell r="X933">
            <v>300</v>
          </cell>
          <cell r="Y933">
            <v>300</v>
          </cell>
          <cell r="Z933">
            <v>300</v>
          </cell>
        </row>
        <row r="934">
          <cell r="P934">
            <v>834.46400000000006</v>
          </cell>
          <cell r="Q934">
            <v>724.97199999999998</v>
          </cell>
          <cell r="R934">
            <v>354.57</v>
          </cell>
        </row>
        <row r="935">
          <cell r="B935" t="str">
            <v>Total from abroad (thousand tons)</v>
          </cell>
          <cell r="S935">
            <v>0</v>
          </cell>
          <cell r="T935">
            <v>250</v>
          </cell>
          <cell r="U935">
            <v>250</v>
          </cell>
          <cell r="V935">
            <v>300</v>
          </cell>
          <cell r="W935">
            <v>800</v>
          </cell>
          <cell r="X935">
            <v>1100</v>
          </cell>
          <cell r="Y935">
            <v>1200</v>
          </cell>
          <cell r="Z935">
            <v>3100</v>
          </cell>
        </row>
        <row r="936">
          <cell r="B936" t="str">
            <v>Imports purchased (thousand tons)</v>
          </cell>
          <cell r="P936">
            <v>0</v>
          </cell>
          <cell r="Q936">
            <v>0</v>
          </cell>
          <cell r="R936">
            <v>0</v>
          </cell>
          <cell r="S936">
            <v>0</v>
          </cell>
          <cell r="T936">
            <v>138.88888888888889</v>
          </cell>
          <cell r="U936">
            <v>138.88888888888889</v>
          </cell>
          <cell r="V936">
            <v>188.88888888888889</v>
          </cell>
          <cell r="W936">
            <v>466.66666666666663</v>
          </cell>
          <cell r="X936">
            <v>716.66666666666674</v>
          </cell>
          <cell r="Y936">
            <v>816.66666666666674</v>
          </cell>
          <cell r="Z936">
            <v>2000.0000000000002</v>
          </cell>
        </row>
        <row r="937">
          <cell r="B937" t="str">
            <v>Rice grants (thousand tons)</v>
          </cell>
          <cell r="P937">
            <v>0</v>
          </cell>
          <cell r="Q937">
            <v>0</v>
          </cell>
          <cell r="R937">
            <v>0</v>
          </cell>
          <cell r="S937">
            <v>0</v>
          </cell>
          <cell r="T937">
            <v>0</v>
          </cell>
          <cell r="U937">
            <v>0</v>
          </cell>
          <cell r="V937">
            <v>0</v>
          </cell>
          <cell r="W937">
            <v>0</v>
          </cell>
          <cell r="X937">
            <v>50</v>
          </cell>
          <cell r="Y937">
            <v>50</v>
          </cell>
          <cell r="Z937">
            <v>100</v>
          </cell>
        </row>
        <row r="938">
          <cell r="B938" t="str">
            <v>Rice loans (thousand tons)</v>
          </cell>
          <cell r="P938">
            <v>0</v>
          </cell>
          <cell r="Q938">
            <v>0</v>
          </cell>
          <cell r="R938">
            <v>0</v>
          </cell>
          <cell r="S938">
            <v>0</v>
          </cell>
          <cell r="T938">
            <v>111.11111111111111</v>
          </cell>
          <cell r="U938">
            <v>111.11111111111111</v>
          </cell>
          <cell r="V938">
            <v>111.11111111111111</v>
          </cell>
          <cell r="W938">
            <v>333.33333333333337</v>
          </cell>
          <cell r="X938">
            <v>333.33333333333331</v>
          </cell>
          <cell r="Y938">
            <v>333.33333333333331</v>
          </cell>
          <cell r="Z938">
            <v>1000</v>
          </cell>
        </row>
        <row r="940">
          <cell r="B940" t="str">
            <v>Cost of price rollback</v>
          </cell>
          <cell r="U940">
            <v>0</v>
          </cell>
          <cell r="V940">
            <v>0</v>
          </cell>
          <cell r="W940">
            <v>0</v>
          </cell>
          <cell r="X940">
            <v>0</v>
          </cell>
          <cell r="Y940">
            <v>0</v>
          </cell>
          <cell r="Z940">
            <v>0</v>
          </cell>
        </row>
        <row r="941">
          <cell r="B941" t="str">
            <v xml:space="preserve">  Higher price (Rp per Kg)</v>
          </cell>
          <cell r="R941">
            <v>1650</v>
          </cell>
          <cell r="T941">
            <v>1650</v>
          </cell>
          <cell r="U941">
            <v>1650</v>
          </cell>
          <cell r="V941">
            <v>1650</v>
          </cell>
          <cell r="X941">
            <v>1650</v>
          </cell>
          <cell r="Y941">
            <v>1650</v>
          </cell>
        </row>
        <row r="942">
          <cell r="B942" t="str">
            <v xml:space="preserve">  Old price (Rp per Kg)</v>
          </cell>
          <cell r="R942">
            <v>1650</v>
          </cell>
          <cell r="T942">
            <v>1650</v>
          </cell>
          <cell r="U942">
            <v>1650</v>
          </cell>
          <cell r="V942">
            <v>1650</v>
          </cell>
          <cell r="X942">
            <v>1650</v>
          </cell>
          <cell r="Y942">
            <v>1650</v>
          </cell>
        </row>
        <row r="943">
          <cell r="B943" t="str">
            <v xml:space="preserve">  Volume (thousand tons)</v>
          </cell>
          <cell r="U943">
            <v>200</v>
          </cell>
          <cell r="V943">
            <v>300</v>
          </cell>
          <cell r="X943">
            <v>1400</v>
          </cell>
          <cell r="Y943">
            <v>1406</v>
          </cell>
        </row>
        <row r="947">
          <cell r="B947" t="str">
            <v>Subsidy to sugar</v>
          </cell>
          <cell r="P947">
            <v>0</v>
          </cell>
          <cell r="Q947">
            <v>0</v>
          </cell>
          <cell r="R947">
            <v>342.55681818181813</v>
          </cell>
          <cell r="S947">
            <v>342.55681818181813</v>
          </cell>
          <cell r="T947">
            <v>260</v>
          </cell>
          <cell r="U947">
            <v>172.5</v>
          </cell>
          <cell r="V947">
            <v>100</v>
          </cell>
          <cell r="W947">
            <v>532.5</v>
          </cell>
          <cell r="X947">
            <v>510</v>
          </cell>
          <cell r="Y947">
            <v>595</v>
          </cell>
          <cell r="Z947">
            <v>1980.056818181818</v>
          </cell>
        </row>
        <row r="948">
          <cell r="B948" t="str">
            <v>Direct transfer from the budget</v>
          </cell>
          <cell r="P948">
            <v>0</v>
          </cell>
          <cell r="Q948">
            <v>0</v>
          </cell>
          <cell r="R948">
            <v>62.5</v>
          </cell>
          <cell r="S948">
            <v>62.5</v>
          </cell>
          <cell r="T948">
            <v>50</v>
          </cell>
          <cell r="U948">
            <v>37.5</v>
          </cell>
          <cell r="V948">
            <v>25</v>
          </cell>
          <cell r="W948">
            <v>112.5</v>
          </cell>
          <cell r="X948">
            <v>150</v>
          </cell>
          <cell r="Y948">
            <v>175</v>
          </cell>
          <cell r="Z948">
            <v>500</v>
          </cell>
        </row>
        <row r="949">
          <cell r="B949" t="str">
            <v>Exchange rate subsidy</v>
          </cell>
          <cell r="P949">
            <v>0</v>
          </cell>
          <cell r="Q949">
            <v>0</v>
          </cell>
          <cell r="R949">
            <v>280.05681818181813</v>
          </cell>
          <cell r="S949">
            <v>280.05681818181813</v>
          </cell>
          <cell r="T949">
            <v>210</v>
          </cell>
          <cell r="U949">
            <v>135</v>
          </cell>
          <cell r="V949">
            <v>75</v>
          </cell>
          <cell r="W949">
            <v>420</v>
          </cell>
          <cell r="X949">
            <v>360</v>
          </cell>
          <cell r="Y949">
            <v>420</v>
          </cell>
          <cell r="Z949">
            <v>1480.056818181818</v>
          </cell>
        </row>
        <row r="951">
          <cell r="B951" t="str">
            <v>In billion rupiah</v>
          </cell>
        </row>
        <row r="952">
          <cell r="B952" t="str">
            <v>Actual value of imports</v>
          </cell>
          <cell r="P952">
            <v>0</v>
          </cell>
          <cell r="Q952">
            <v>0</v>
          </cell>
          <cell r="R952">
            <v>505.05681818181813</v>
          </cell>
          <cell r="S952">
            <v>505.05681818181813</v>
          </cell>
          <cell r="T952">
            <v>390</v>
          </cell>
          <cell r="U952">
            <v>270</v>
          </cell>
          <cell r="V952">
            <v>165</v>
          </cell>
          <cell r="W952">
            <v>825</v>
          </cell>
          <cell r="X952">
            <v>900</v>
          </cell>
          <cell r="Y952">
            <v>1050</v>
          </cell>
          <cell r="Z952">
            <v>3280.056818181818</v>
          </cell>
        </row>
        <row r="953">
          <cell r="B953" t="str">
            <v>Value of imports at US$=Rp6,000</v>
          </cell>
          <cell r="P953">
            <v>0</v>
          </cell>
          <cell r="Q953">
            <v>0</v>
          </cell>
          <cell r="R953">
            <v>225</v>
          </cell>
          <cell r="S953">
            <v>225</v>
          </cell>
          <cell r="T953">
            <v>180</v>
          </cell>
          <cell r="U953">
            <v>135</v>
          </cell>
          <cell r="V953">
            <v>90</v>
          </cell>
          <cell r="W953">
            <v>405</v>
          </cell>
          <cell r="X953">
            <v>540</v>
          </cell>
          <cell r="Y953">
            <v>630</v>
          </cell>
          <cell r="Z953">
            <v>1800</v>
          </cell>
        </row>
        <row r="955">
          <cell r="B955" t="str">
            <v>Value of imports (US$ billion)</v>
          </cell>
          <cell r="P955">
            <v>0</v>
          </cell>
          <cell r="Q955">
            <v>0</v>
          </cell>
          <cell r="R955">
            <v>3.7499999999999999E-2</v>
          </cell>
          <cell r="S955">
            <v>3.7499999999999999E-2</v>
          </cell>
          <cell r="T955">
            <v>0.03</v>
          </cell>
          <cell r="U955">
            <v>2.2499999999999999E-2</v>
          </cell>
          <cell r="V955">
            <v>1.4999999999999999E-2</v>
          </cell>
          <cell r="W955">
            <v>6.7500000000000004E-2</v>
          </cell>
          <cell r="X955">
            <v>0.09</v>
          </cell>
          <cell r="Y955">
            <v>0.105</v>
          </cell>
          <cell r="Z955">
            <v>0.3</v>
          </cell>
        </row>
        <row r="956">
          <cell r="B956" t="str">
            <v>Price per ton (US$)</v>
          </cell>
          <cell r="P956">
            <v>300</v>
          </cell>
          <cell r="Q956">
            <v>300</v>
          </cell>
          <cell r="R956">
            <v>300</v>
          </cell>
          <cell r="T956">
            <v>300</v>
          </cell>
          <cell r="U956">
            <v>300</v>
          </cell>
          <cell r="V956">
            <v>300</v>
          </cell>
          <cell r="X956">
            <v>300</v>
          </cell>
          <cell r="Y956">
            <v>300</v>
          </cell>
          <cell r="Z956">
            <v>300</v>
          </cell>
        </row>
        <row r="957">
          <cell r="B957" t="str">
            <v>Imports (thousand tons)</v>
          </cell>
          <cell r="R957">
            <v>125</v>
          </cell>
          <cell r="S957">
            <v>125</v>
          </cell>
          <cell r="T957">
            <v>100</v>
          </cell>
          <cell r="U957">
            <v>75</v>
          </cell>
          <cell r="V957">
            <v>50</v>
          </cell>
          <cell r="W957">
            <v>225</v>
          </cell>
          <cell r="X957">
            <v>300</v>
          </cell>
          <cell r="Y957">
            <v>350</v>
          </cell>
          <cell r="Z957">
            <v>1000</v>
          </cell>
        </row>
        <row r="960">
          <cell r="B960" t="str">
            <v>Subsidy to soybean</v>
          </cell>
          <cell r="P960">
            <v>0</v>
          </cell>
          <cell r="Q960">
            <v>0</v>
          </cell>
          <cell r="R960">
            <v>85.137272727272716</v>
          </cell>
          <cell r="S960">
            <v>85.137272727272716</v>
          </cell>
          <cell r="T960">
            <v>79.800000000000011</v>
          </cell>
          <cell r="U960">
            <v>68.400000000000006</v>
          </cell>
          <cell r="V960">
            <v>85.499999999999986</v>
          </cell>
          <cell r="W960">
            <v>233.7</v>
          </cell>
          <cell r="X960">
            <v>342.00000000000011</v>
          </cell>
          <cell r="Y960">
            <v>250.80000000000007</v>
          </cell>
          <cell r="Z960">
            <v>911.63727272727294</v>
          </cell>
        </row>
        <row r="961">
          <cell r="B961" t="str">
            <v>Direct transfer from the budget</v>
          </cell>
          <cell r="P961">
            <v>0</v>
          </cell>
          <cell r="Q961">
            <v>0</v>
          </cell>
          <cell r="R961">
            <v>0</v>
          </cell>
          <cell r="S961">
            <v>0</v>
          </cell>
          <cell r="T961">
            <v>0</v>
          </cell>
          <cell r="U961">
            <v>0</v>
          </cell>
          <cell r="V961">
            <v>0</v>
          </cell>
          <cell r="W961">
            <v>0</v>
          </cell>
          <cell r="X961">
            <v>0</v>
          </cell>
          <cell r="Y961">
            <v>0</v>
          </cell>
          <cell r="Z961">
            <v>0</v>
          </cell>
        </row>
        <row r="962">
          <cell r="B962" t="str">
            <v>Exchange rate subsidy</v>
          </cell>
          <cell r="P962">
            <v>0</v>
          </cell>
          <cell r="Q962">
            <v>0</v>
          </cell>
          <cell r="R962">
            <v>85.137272727272716</v>
          </cell>
          <cell r="S962">
            <v>85.137272727272716</v>
          </cell>
          <cell r="T962">
            <v>79.800000000000011</v>
          </cell>
          <cell r="U962">
            <v>68.400000000000006</v>
          </cell>
          <cell r="V962">
            <v>85.499999999999986</v>
          </cell>
          <cell r="W962">
            <v>233.7</v>
          </cell>
          <cell r="X962">
            <v>342.00000000000011</v>
          </cell>
          <cell r="Y962">
            <v>250.80000000000007</v>
          </cell>
          <cell r="Z962">
            <v>911.63727272727294</v>
          </cell>
        </row>
        <row r="964">
          <cell r="B964" t="str">
            <v>In billion rupiah</v>
          </cell>
        </row>
        <row r="965">
          <cell r="B965" t="str">
            <v>Actual value of imports</v>
          </cell>
          <cell r="P965">
            <v>0</v>
          </cell>
          <cell r="Q965">
            <v>0</v>
          </cell>
          <cell r="R965">
            <v>153.53727272727272</v>
          </cell>
          <cell r="S965">
            <v>153.53727272727272</v>
          </cell>
          <cell r="T965">
            <v>148.20000000000002</v>
          </cell>
          <cell r="U965">
            <v>136.80000000000001</v>
          </cell>
          <cell r="V965">
            <v>188.1</v>
          </cell>
          <cell r="W965">
            <v>473.1</v>
          </cell>
          <cell r="X965">
            <v>855.00000000000011</v>
          </cell>
          <cell r="Y965">
            <v>627.00000000000011</v>
          </cell>
          <cell r="Z965">
            <v>2108.6372727272728</v>
          </cell>
        </row>
        <row r="966">
          <cell r="B966" t="str">
            <v>Value of imports at US$=Rp6,000</v>
          </cell>
          <cell r="P966">
            <v>0</v>
          </cell>
          <cell r="Q966">
            <v>0</v>
          </cell>
          <cell r="R966">
            <v>68.400000000000006</v>
          </cell>
          <cell r="S966">
            <v>68.400000000000006</v>
          </cell>
          <cell r="T966">
            <v>68.400000000000006</v>
          </cell>
          <cell r="U966">
            <v>68.400000000000006</v>
          </cell>
          <cell r="V966">
            <v>102.60000000000001</v>
          </cell>
          <cell r="W966">
            <v>239.40000000000003</v>
          </cell>
          <cell r="X966">
            <v>513</v>
          </cell>
          <cell r="Y966">
            <v>376.20000000000005</v>
          </cell>
          <cell r="Z966">
            <v>1197</v>
          </cell>
        </row>
        <row r="968">
          <cell r="B968" t="str">
            <v>Value of imports (US$ billion)</v>
          </cell>
          <cell r="P968">
            <v>0</v>
          </cell>
          <cell r="Q968">
            <v>0</v>
          </cell>
          <cell r="R968">
            <v>1.14E-2</v>
          </cell>
          <cell r="S968">
            <v>1.14E-2</v>
          </cell>
          <cell r="T968">
            <v>1.14E-2</v>
          </cell>
          <cell r="U968">
            <v>1.14E-2</v>
          </cell>
          <cell r="V968">
            <v>1.7100000000000001E-2</v>
          </cell>
          <cell r="W968">
            <v>3.9900000000000005E-2</v>
          </cell>
          <cell r="X968">
            <v>8.5500000000000007E-2</v>
          </cell>
          <cell r="Y968">
            <v>6.2700000000000006E-2</v>
          </cell>
          <cell r="Z968">
            <v>0.19950000000000001</v>
          </cell>
        </row>
        <row r="969">
          <cell r="B969" t="str">
            <v>Price per ton (US$)</v>
          </cell>
          <cell r="P969">
            <v>285</v>
          </cell>
          <cell r="Q969">
            <v>285</v>
          </cell>
          <cell r="R969">
            <v>285</v>
          </cell>
          <cell r="T969">
            <v>285</v>
          </cell>
          <cell r="U969">
            <v>285</v>
          </cell>
          <cell r="V969">
            <v>285</v>
          </cell>
          <cell r="X969">
            <v>285</v>
          </cell>
          <cell r="Y969">
            <v>285</v>
          </cell>
          <cell r="Z969">
            <v>285</v>
          </cell>
        </row>
        <row r="970">
          <cell r="B970" t="str">
            <v>Imports (thousand tons)</v>
          </cell>
          <cell r="R970">
            <v>40</v>
          </cell>
          <cell r="S970">
            <v>40</v>
          </cell>
          <cell r="T970">
            <v>40</v>
          </cell>
          <cell r="U970">
            <v>40</v>
          </cell>
          <cell r="V970">
            <v>60</v>
          </cell>
          <cell r="W970">
            <v>140</v>
          </cell>
          <cell r="X970">
            <v>300</v>
          </cell>
          <cell r="Y970">
            <v>220</v>
          </cell>
          <cell r="Z970">
            <v>700</v>
          </cell>
        </row>
        <row r="973">
          <cell r="B973" t="str">
            <v>Subsidy to corn</v>
          </cell>
          <cell r="P973">
            <v>0</v>
          </cell>
          <cell r="Q973">
            <v>0</v>
          </cell>
          <cell r="R973">
            <v>156.83181818181822</v>
          </cell>
          <cell r="S973">
            <v>156.83181818181822</v>
          </cell>
          <cell r="T973">
            <v>49</v>
          </cell>
          <cell r="U973">
            <v>42</v>
          </cell>
          <cell r="V973">
            <v>35</v>
          </cell>
          <cell r="W973">
            <v>126</v>
          </cell>
          <cell r="X973">
            <v>112</v>
          </cell>
          <cell r="Y973">
            <v>0</v>
          </cell>
          <cell r="Z973">
            <v>394.83181818181822</v>
          </cell>
        </row>
        <row r="974">
          <cell r="B974" t="str">
            <v>Direct transfer from the budget</v>
          </cell>
          <cell r="P974">
            <v>0</v>
          </cell>
          <cell r="Q974">
            <v>0</v>
          </cell>
          <cell r="R974">
            <v>0</v>
          </cell>
          <cell r="S974">
            <v>0</v>
          </cell>
          <cell r="T974">
            <v>0</v>
          </cell>
          <cell r="U974">
            <v>0</v>
          </cell>
          <cell r="V974">
            <v>0</v>
          </cell>
          <cell r="W974">
            <v>0</v>
          </cell>
          <cell r="X974">
            <v>0</v>
          </cell>
          <cell r="Y974">
            <v>0</v>
          </cell>
          <cell r="Z974">
            <v>0</v>
          </cell>
        </row>
        <row r="975">
          <cell r="B975" t="str">
            <v>Exchange rate subsidy</v>
          </cell>
          <cell r="P975">
            <v>0</v>
          </cell>
          <cell r="Q975">
            <v>0</v>
          </cell>
          <cell r="R975">
            <v>156.83181818181822</v>
          </cell>
          <cell r="S975">
            <v>156.83181818181822</v>
          </cell>
          <cell r="T975">
            <v>49</v>
          </cell>
          <cell r="U975">
            <v>42</v>
          </cell>
          <cell r="V975">
            <v>35</v>
          </cell>
          <cell r="W975">
            <v>126</v>
          </cell>
          <cell r="X975">
            <v>112</v>
          </cell>
          <cell r="Y975">
            <v>0</v>
          </cell>
          <cell r="Z975">
            <v>394.83181818181822</v>
          </cell>
        </row>
        <row r="977">
          <cell r="B977" t="str">
            <v>In billion rupiah</v>
          </cell>
        </row>
        <row r="978">
          <cell r="B978" t="str">
            <v>Actual value of imports</v>
          </cell>
          <cell r="P978">
            <v>0</v>
          </cell>
          <cell r="Q978">
            <v>0</v>
          </cell>
          <cell r="R978">
            <v>282.83181818181822</v>
          </cell>
          <cell r="S978">
            <v>282.83181818181822</v>
          </cell>
          <cell r="T978">
            <v>91</v>
          </cell>
          <cell r="U978">
            <v>84</v>
          </cell>
          <cell r="V978">
            <v>77</v>
          </cell>
          <cell r="W978">
            <v>252</v>
          </cell>
          <cell r="X978">
            <v>280</v>
          </cell>
          <cell r="Y978">
            <v>0</v>
          </cell>
          <cell r="Z978">
            <v>814.83181818181822</v>
          </cell>
        </row>
        <row r="979">
          <cell r="B979" t="str">
            <v>Value of imports at US$=Rp6,000</v>
          </cell>
          <cell r="P979">
            <v>0</v>
          </cell>
          <cell r="Q979">
            <v>0</v>
          </cell>
          <cell r="R979">
            <v>126.00000000000001</v>
          </cell>
          <cell r="S979">
            <v>126.00000000000001</v>
          </cell>
          <cell r="T979">
            <v>42</v>
          </cell>
          <cell r="U979">
            <v>42</v>
          </cell>
          <cell r="V979">
            <v>42</v>
          </cell>
          <cell r="W979">
            <v>126</v>
          </cell>
          <cell r="X979">
            <v>168</v>
          </cell>
          <cell r="Y979">
            <v>0</v>
          </cell>
          <cell r="Z979">
            <v>420</v>
          </cell>
        </row>
        <row r="981">
          <cell r="B981" t="str">
            <v>Value of imports (US$ billion)</v>
          </cell>
          <cell r="P981">
            <v>0</v>
          </cell>
          <cell r="Q981">
            <v>0</v>
          </cell>
          <cell r="R981">
            <v>2.1000000000000001E-2</v>
          </cell>
          <cell r="S981">
            <v>2.1000000000000001E-2</v>
          </cell>
          <cell r="T981">
            <v>7.0000000000000001E-3</v>
          </cell>
          <cell r="U981">
            <v>7.0000000000000001E-3</v>
          </cell>
          <cell r="V981">
            <v>7.0000000000000001E-3</v>
          </cell>
          <cell r="W981">
            <v>2.1000000000000001E-2</v>
          </cell>
          <cell r="X981">
            <v>2.8000000000000001E-2</v>
          </cell>
          <cell r="Y981">
            <v>0</v>
          </cell>
          <cell r="Z981">
            <v>7.0000000000000007E-2</v>
          </cell>
        </row>
        <row r="982">
          <cell r="B982" t="str">
            <v>Price per ton (US$)</v>
          </cell>
          <cell r="P982">
            <v>140</v>
          </cell>
          <cell r="Q982">
            <v>140</v>
          </cell>
          <cell r="R982">
            <v>140</v>
          </cell>
          <cell r="T982">
            <v>140</v>
          </cell>
          <cell r="U982">
            <v>140</v>
          </cell>
          <cell r="V982">
            <v>140</v>
          </cell>
          <cell r="X982">
            <v>140</v>
          </cell>
          <cell r="Y982">
            <v>140</v>
          </cell>
          <cell r="Z982">
            <v>140</v>
          </cell>
        </row>
        <row r="983">
          <cell r="B983" t="str">
            <v>Imports (thousand tons)</v>
          </cell>
          <cell r="R983">
            <v>150</v>
          </cell>
          <cell r="S983">
            <v>150</v>
          </cell>
          <cell r="T983">
            <v>50</v>
          </cell>
          <cell r="U983">
            <v>50</v>
          </cell>
          <cell r="V983">
            <v>50</v>
          </cell>
          <cell r="W983">
            <v>150</v>
          </cell>
          <cell r="X983">
            <v>200</v>
          </cell>
          <cell r="Y983">
            <v>0</v>
          </cell>
          <cell r="Z983">
            <v>500</v>
          </cell>
        </row>
        <row r="986">
          <cell r="B986" t="str">
            <v>Subsidy to soybean meal</v>
          </cell>
          <cell r="P986">
            <v>0</v>
          </cell>
          <cell r="Q986">
            <v>0</v>
          </cell>
          <cell r="R986">
            <v>286.83195272727266</v>
          </cell>
          <cell r="S986">
            <v>286.83195272727266</v>
          </cell>
          <cell r="T986">
            <v>100.8</v>
          </cell>
          <cell r="U986">
            <v>43.199999999999996</v>
          </cell>
          <cell r="V986">
            <v>36.000000000000007</v>
          </cell>
          <cell r="W986">
            <v>180</v>
          </cell>
          <cell r="X986">
            <v>182.39999999999998</v>
          </cell>
          <cell r="Y986">
            <v>124.80000000000001</v>
          </cell>
          <cell r="Z986">
            <v>774.03195272727271</v>
          </cell>
        </row>
        <row r="987">
          <cell r="B987" t="str">
            <v>Direct transfer from the budget</v>
          </cell>
          <cell r="P987">
            <v>0</v>
          </cell>
          <cell r="Q987">
            <v>0</v>
          </cell>
          <cell r="R987">
            <v>0</v>
          </cell>
          <cell r="S987">
            <v>0</v>
          </cell>
          <cell r="T987">
            <v>0</v>
          </cell>
          <cell r="U987">
            <v>0</v>
          </cell>
          <cell r="V987">
            <v>0</v>
          </cell>
          <cell r="W987">
            <v>0</v>
          </cell>
          <cell r="X987">
            <v>0</v>
          </cell>
          <cell r="Y987">
            <v>0</v>
          </cell>
          <cell r="Z987">
            <v>0</v>
          </cell>
        </row>
        <row r="988">
          <cell r="B988" t="str">
            <v>Exchange rate subsidy</v>
          </cell>
          <cell r="P988">
            <v>0</v>
          </cell>
          <cell r="Q988">
            <v>0</v>
          </cell>
          <cell r="R988">
            <v>286.83195272727266</v>
          </cell>
          <cell r="S988">
            <v>286.83195272727266</v>
          </cell>
          <cell r="T988">
            <v>100.8</v>
          </cell>
          <cell r="U988">
            <v>43.199999999999996</v>
          </cell>
          <cell r="V988">
            <v>36.000000000000007</v>
          </cell>
          <cell r="W988">
            <v>180</v>
          </cell>
          <cell r="X988">
            <v>182.39999999999998</v>
          </cell>
          <cell r="Y988">
            <v>124.80000000000001</v>
          </cell>
          <cell r="Z988">
            <v>774.03195272727271</v>
          </cell>
        </row>
        <row r="990">
          <cell r="B990" t="str">
            <v>In billion rupiah</v>
          </cell>
        </row>
        <row r="991">
          <cell r="B991" t="str">
            <v>Actual value of imports</v>
          </cell>
          <cell r="P991">
            <v>0</v>
          </cell>
          <cell r="Q991">
            <v>0</v>
          </cell>
          <cell r="R991">
            <v>517.27515272727271</v>
          </cell>
          <cell r="S991">
            <v>517.27515272727271</v>
          </cell>
          <cell r="T991">
            <v>187.2</v>
          </cell>
          <cell r="U991">
            <v>86.399999999999991</v>
          </cell>
          <cell r="V991">
            <v>79.2</v>
          </cell>
          <cell r="W991">
            <v>352.79999999999995</v>
          </cell>
          <cell r="X991">
            <v>456</v>
          </cell>
          <cell r="Y991">
            <v>312</v>
          </cell>
          <cell r="Z991">
            <v>1638.0751527272728</v>
          </cell>
        </row>
        <row r="992">
          <cell r="B992" t="str">
            <v>Value of imports at US$=Rp6,000</v>
          </cell>
          <cell r="P992">
            <v>0</v>
          </cell>
          <cell r="Q992">
            <v>0</v>
          </cell>
          <cell r="R992">
            <v>230.44320000000002</v>
          </cell>
          <cell r="S992">
            <v>230.44320000000002</v>
          </cell>
          <cell r="T992">
            <v>86.399999999999991</v>
          </cell>
          <cell r="U992">
            <v>43.199999999999996</v>
          </cell>
          <cell r="V992">
            <v>43.199999999999996</v>
          </cell>
          <cell r="W992">
            <v>172.79999999999998</v>
          </cell>
          <cell r="X992">
            <v>273.60000000000002</v>
          </cell>
          <cell r="Y992">
            <v>187.2</v>
          </cell>
          <cell r="Z992">
            <v>864.04320000000007</v>
          </cell>
        </row>
        <row r="994">
          <cell r="B994" t="str">
            <v>Value of imports (US$ billion)</v>
          </cell>
          <cell r="P994">
            <v>0</v>
          </cell>
          <cell r="Q994">
            <v>0</v>
          </cell>
          <cell r="R994">
            <v>3.8407200000000002E-2</v>
          </cell>
          <cell r="S994">
            <v>3.8407200000000002E-2</v>
          </cell>
          <cell r="T994">
            <v>1.44E-2</v>
          </cell>
          <cell r="U994">
            <v>7.1999999999999998E-3</v>
          </cell>
          <cell r="V994">
            <v>7.1999999999999998E-3</v>
          </cell>
          <cell r="W994">
            <v>2.8799999999999999E-2</v>
          </cell>
          <cell r="X994">
            <v>4.5600000000000002E-2</v>
          </cell>
          <cell r="Y994">
            <v>3.1199999999999999E-2</v>
          </cell>
          <cell r="Z994">
            <v>0.1440072</v>
          </cell>
        </row>
        <row r="995">
          <cell r="B995" t="str">
            <v>Price per ton (US$)</v>
          </cell>
          <cell r="P995">
            <v>240</v>
          </cell>
          <cell r="Q995">
            <v>240</v>
          </cell>
          <cell r="R995">
            <v>240</v>
          </cell>
          <cell r="T995">
            <v>240</v>
          </cell>
          <cell r="U995">
            <v>240</v>
          </cell>
          <cell r="V995">
            <v>240</v>
          </cell>
          <cell r="X995">
            <v>240</v>
          </cell>
          <cell r="Y995">
            <v>240</v>
          </cell>
          <cell r="Z995">
            <v>240</v>
          </cell>
        </row>
        <row r="996">
          <cell r="B996" t="str">
            <v>Imports (thousand tons)</v>
          </cell>
          <cell r="R996">
            <v>160.03</v>
          </cell>
          <cell r="S996">
            <v>160.03</v>
          </cell>
          <cell r="T996">
            <v>60</v>
          </cell>
          <cell r="U996">
            <v>30</v>
          </cell>
          <cell r="V996">
            <v>30</v>
          </cell>
          <cell r="W996">
            <v>120</v>
          </cell>
          <cell r="X996">
            <v>190</v>
          </cell>
          <cell r="Y996">
            <v>130</v>
          </cell>
          <cell r="Z996">
            <v>600.03</v>
          </cell>
        </row>
        <row r="999">
          <cell r="B999" t="str">
            <v>Subsidy to wheat</v>
          </cell>
          <cell r="P999">
            <v>0</v>
          </cell>
          <cell r="Q999">
            <v>0</v>
          </cell>
          <cell r="R999">
            <v>1075.132109619992</v>
          </cell>
          <cell r="S999">
            <v>1075.132109619992</v>
          </cell>
          <cell r="T999">
            <v>345.97365164392153</v>
          </cell>
          <cell r="U999">
            <v>309.2020280527687</v>
          </cell>
          <cell r="V999">
            <v>272.43040446161586</v>
          </cell>
          <cell r="W999">
            <v>927.60608415830609</v>
          </cell>
          <cell r="X999">
            <v>740.64188273574086</v>
          </cell>
          <cell r="Y999">
            <v>706.9763426113891</v>
          </cell>
          <cell r="Z999">
            <v>3450.3564191254281</v>
          </cell>
        </row>
        <row r="1000">
          <cell r="B1000" t="str">
            <v>Direct transfer from the budget</v>
          </cell>
          <cell r="P1000">
            <v>0</v>
          </cell>
          <cell r="Q1000">
            <v>0</v>
          </cell>
          <cell r="R1000">
            <v>262.19623766078513</v>
          </cell>
          <cell r="S1000">
            <v>262.19623766078513</v>
          </cell>
          <cell r="T1000">
            <v>88.572286505851636</v>
          </cell>
          <cell r="U1000">
            <v>88.572286505851636</v>
          </cell>
          <cell r="V1000">
            <v>88.572286505851636</v>
          </cell>
          <cell r="W1000">
            <v>265.71685951755489</v>
          </cell>
          <cell r="X1000">
            <v>278.37004330410514</v>
          </cell>
          <cell r="Y1000">
            <v>265.71685951755489</v>
          </cell>
          <cell r="Z1000">
            <v>1072</v>
          </cell>
        </row>
        <row r="1001">
          <cell r="B1001" t="str">
            <v>Exchange rate subsidy</v>
          </cell>
          <cell r="P1001">
            <v>0</v>
          </cell>
          <cell r="Q1001">
            <v>0</v>
          </cell>
          <cell r="R1001">
            <v>812.93587195920691</v>
          </cell>
          <cell r="S1001">
            <v>812.93587195920691</v>
          </cell>
          <cell r="T1001">
            <v>257.40136513806988</v>
          </cell>
          <cell r="U1001">
            <v>220.62974154691707</v>
          </cell>
          <cell r="V1001">
            <v>183.85811795576424</v>
          </cell>
          <cell r="W1001">
            <v>661.88922464075119</v>
          </cell>
          <cell r="X1001">
            <v>462.27183943163573</v>
          </cell>
          <cell r="Y1001">
            <v>441.25948309383421</v>
          </cell>
          <cell r="Z1001">
            <v>2378.3564191254281</v>
          </cell>
        </row>
        <row r="1003">
          <cell r="B1003" t="str">
            <v>In billion rupiah</v>
          </cell>
        </row>
        <row r="1004">
          <cell r="B1004" t="str">
            <v>Actual value of imports</v>
          </cell>
          <cell r="P1004">
            <v>0</v>
          </cell>
          <cell r="Q1004">
            <v>0</v>
          </cell>
          <cell r="R1004">
            <v>1466.0553795588132</v>
          </cell>
          <cell r="S1004">
            <v>1466.0553795588132</v>
          </cell>
          <cell r="T1004">
            <v>478.03110668498698</v>
          </cell>
          <cell r="U1004">
            <v>441.25948309383415</v>
          </cell>
          <cell r="V1004">
            <v>404.48785950268132</v>
          </cell>
          <cell r="W1004">
            <v>1323.7784492815026</v>
          </cell>
          <cell r="X1004">
            <v>1155.6795985790893</v>
          </cell>
          <cell r="Y1004">
            <v>1103.1487077345855</v>
          </cell>
          <cell r="Z1004">
            <v>5048.6621351539907</v>
          </cell>
        </row>
        <row r="1005">
          <cell r="B1005" t="str">
            <v>Value of imports at US$=Rp6,000</v>
          </cell>
          <cell r="P1005">
            <v>0</v>
          </cell>
          <cell r="Q1005">
            <v>0</v>
          </cell>
          <cell r="R1005">
            <v>653.11950759960632</v>
          </cell>
          <cell r="S1005">
            <v>653.11950759960632</v>
          </cell>
          <cell r="T1005">
            <v>220.62974154691707</v>
          </cell>
          <cell r="U1005">
            <v>220.62974154691707</v>
          </cell>
          <cell r="V1005">
            <v>220.62974154691707</v>
          </cell>
          <cell r="W1005">
            <v>661.88922464075119</v>
          </cell>
          <cell r="X1005">
            <v>693.40775914745359</v>
          </cell>
          <cell r="Y1005">
            <v>661.88922464075131</v>
          </cell>
          <cell r="Z1005">
            <v>2670.3057160285625</v>
          </cell>
        </row>
        <row r="1007">
          <cell r="B1007" t="str">
            <v>Wheat flour</v>
          </cell>
        </row>
        <row r="1008">
          <cell r="B1008" t="str">
            <v>Value of imports (US$ billion)</v>
          </cell>
          <cell r="P1008">
            <v>0</v>
          </cell>
          <cell r="Q1008">
            <v>0</v>
          </cell>
          <cell r="R1008">
            <v>0.10885325126660104</v>
          </cell>
          <cell r="S1008">
            <v>0.10885325126660104</v>
          </cell>
          <cell r="T1008">
            <v>3.6771623591152845E-2</v>
          </cell>
          <cell r="U1008">
            <v>3.6771623591152845E-2</v>
          </cell>
          <cell r="V1008">
            <v>3.6771623591152845E-2</v>
          </cell>
          <cell r="W1008">
            <v>0.11031487077345853</v>
          </cell>
          <cell r="X1008">
            <v>0.11556795985790894</v>
          </cell>
          <cell r="Y1008">
            <v>0.11031487077345854</v>
          </cell>
          <cell r="Z1008">
            <v>0.44505095267142708</v>
          </cell>
        </row>
        <row r="1009">
          <cell r="B1009" t="str">
            <v>Price per ton (US$)</v>
          </cell>
          <cell r="P1009">
            <v>141.28601672108795</v>
          </cell>
          <cell r="Q1009">
            <v>141.28601672108795</v>
          </cell>
          <cell r="R1009">
            <v>141.28601672108795</v>
          </cell>
          <cell r="T1009">
            <v>141.28601672108795</v>
          </cell>
          <cell r="U1009">
            <v>141.28601672108795</v>
          </cell>
          <cell r="V1009">
            <v>141.28601672108795</v>
          </cell>
          <cell r="X1009">
            <v>141.28601672108795</v>
          </cell>
          <cell r="Y1009">
            <v>141.28601672108795</v>
          </cell>
          <cell r="Z1009">
            <v>141.28601672108795</v>
          </cell>
        </row>
        <row r="1010">
          <cell r="B1010" t="str">
            <v>Imports (thousand tons)--wheat flour equivalent</v>
          </cell>
          <cell r="R1010">
            <v>770.44603417115036</v>
          </cell>
          <cell r="S1010">
            <v>770.44603417115036</v>
          </cell>
          <cell r="T1010">
            <v>260.26371501253044</v>
          </cell>
          <cell r="U1010">
            <v>260.26371501253044</v>
          </cell>
          <cell r="V1010">
            <v>260.26371501253044</v>
          </cell>
          <cell r="W1010">
            <v>780.79114503759138</v>
          </cell>
          <cell r="X1010">
            <v>817.97167575366711</v>
          </cell>
          <cell r="Y1010">
            <v>780.79114503759138</v>
          </cell>
          <cell r="Z1010">
            <v>3150</v>
          </cell>
        </row>
        <row r="1012">
          <cell r="B1012" t="str">
            <v>Wheat grain</v>
          </cell>
        </row>
        <row r="1013">
          <cell r="B1013" t="str">
            <v>Price per ton (US$)</v>
          </cell>
          <cell r="P1013">
            <v>190</v>
          </cell>
          <cell r="Q1013">
            <v>190</v>
          </cell>
          <cell r="R1013">
            <v>190</v>
          </cell>
          <cell r="T1013">
            <v>190</v>
          </cell>
          <cell r="U1013">
            <v>190</v>
          </cell>
          <cell r="V1013">
            <v>190</v>
          </cell>
          <cell r="X1013">
            <v>190</v>
          </cell>
          <cell r="Y1013">
            <v>190</v>
          </cell>
          <cell r="Z1013">
            <v>190</v>
          </cell>
        </row>
        <row r="1014">
          <cell r="B1014" t="str">
            <v>Imports (thousand tons)--wheat grain</v>
          </cell>
          <cell r="R1014">
            <v>1036.088</v>
          </cell>
          <cell r="S1014">
            <v>1036.088</v>
          </cell>
          <cell r="T1014">
            <v>350</v>
          </cell>
          <cell r="U1014">
            <v>350</v>
          </cell>
          <cell r="V1014">
            <v>350</v>
          </cell>
          <cell r="W1014">
            <v>1050</v>
          </cell>
          <cell r="X1014">
            <v>1100</v>
          </cell>
          <cell r="Y1014">
            <v>1050</v>
          </cell>
          <cell r="Z1014">
            <v>4236.0879999999997</v>
          </cell>
        </row>
        <row r="1017">
          <cell r="B1017" t="str">
            <v>Subsidy to fish meal</v>
          </cell>
          <cell r="P1017">
            <v>0</v>
          </cell>
          <cell r="Q1017">
            <v>0</v>
          </cell>
          <cell r="R1017">
            <v>420.08522727272725</v>
          </cell>
          <cell r="S1017">
            <v>420.08522727272725</v>
          </cell>
          <cell r="T1017">
            <v>131.25</v>
          </cell>
          <cell r="U1017">
            <v>67.5</v>
          </cell>
          <cell r="V1017">
            <v>56.25</v>
          </cell>
          <cell r="W1017">
            <v>255</v>
          </cell>
          <cell r="X1017">
            <v>284.99999999999994</v>
          </cell>
          <cell r="Y1017">
            <v>225</v>
          </cell>
          <cell r="Z1017">
            <v>1185.0852272727273</v>
          </cell>
        </row>
        <row r="1018">
          <cell r="B1018" t="str">
            <v>Direct transfer from the budget</v>
          </cell>
          <cell r="P1018">
            <v>0</v>
          </cell>
          <cell r="Q1018">
            <v>0</v>
          </cell>
          <cell r="R1018">
            <v>0</v>
          </cell>
          <cell r="S1018">
            <v>0</v>
          </cell>
          <cell r="T1018">
            <v>0</v>
          </cell>
          <cell r="U1018">
            <v>0</v>
          </cell>
          <cell r="V1018">
            <v>0</v>
          </cell>
          <cell r="W1018">
            <v>0</v>
          </cell>
          <cell r="X1018">
            <v>0</v>
          </cell>
          <cell r="Y1018">
            <v>0</v>
          </cell>
          <cell r="Z1018">
            <v>0</v>
          </cell>
        </row>
        <row r="1019">
          <cell r="B1019" t="str">
            <v>Exchange rate subsidy</v>
          </cell>
          <cell r="P1019">
            <v>0</v>
          </cell>
          <cell r="Q1019">
            <v>0</v>
          </cell>
          <cell r="R1019">
            <v>420.08522727272725</v>
          </cell>
          <cell r="S1019">
            <v>420.08522727272725</v>
          </cell>
          <cell r="T1019">
            <v>131.25</v>
          </cell>
          <cell r="U1019">
            <v>67.5</v>
          </cell>
          <cell r="V1019">
            <v>56.25</v>
          </cell>
          <cell r="W1019">
            <v>255</v>
          </cell>
          <cell r="X1019">
            <v>284.99999999999994</v>
          </cell>
          <cell r="Y1019">
            <v>225</v>
          </cell>
          <cell r="Z1019">
            <v>1185.0852272727273</v>
          </cell>
        </row>
        <row r="1021">
          <cell r="B1021" t="str">
            <v>In billion rupiah</v>
          </cell>
        </row>
        <row r="1022">
          <cell r="B1022" t="str">
            <v>Actual value of imports</v>
          </cell>
          <cell r="P1022">
            <v>0</v>
          </cell>
          <cell r="Q1022">
            <v>0</v>
          </cell>
          <cell r="R1022">
            <v>757.58522727272725</v>
          </cell>
          <cell r="S1022">
            <v>757.58522727272725</v>
          </cell>
          <cell r="T1022">
            <v>243.75</v>
          </cell>
          <cell r="U1022">
            <v>135</v>
          </cell>
          <cell r="V1022">
            <v>123.75</v>
          </cell>
          <cell r="W1022">
            <v>502.5</v>
          </cell>
          <cell r="X1022">
            <v>712.49999999999989</v>
          </cell>
          <cell r="Y1022">
            <v>562.5</v>
          </cell>
          <cell r="Z1022">
            <v>2535.085227272727</v>
          </cell>
        </row>
        <row r="1023">
          <cell r="B1023" t="str">
            <v>Value of imports at US$=Rp6,000</v>
          </cell>
          <cell r="P1023">
            <v>0</v>
          </cell>
          <cell r="Q1023">
            <v>0</v>
          </cell>
          <cell r="R1023">
            <v>337.5</v>
          </cell>
          <cell r="S1023">
            <v>337.5</v>
          </cell>
          <cell r="T1023">
            <v>112.5</v>
          </cell>
          <cell r="U1023">
            <v>67.5</v>
          </cell>
          <cell r="V1023">
            <v>67.5</v>
          </cell>
          <cell r="W1023">
            <v>247.5</v>
          </cell>
          <cell r="X1023">
            <v>427.49999999999994</v>
          </cell>
          <cell r="Y1023">
            <v>337.5</v>
          </cell>
          <cell r="Z1023">
            <v>1350</v>
          </cell>
        </row>
        <row r="1025">
          <cell r="B1025" t="str">
            <v>Value of imports (US$ billion)</v>
          </cell>
          <cell r="P1025">
            <v>0</v>
          </cell>
          <cell r="Q1025">
            <v>0</v>
          </cell>
          <cell r="R1025">
            <v>5.6250000000000001E-2</v>
          </cell>
          <cell r="S1025">
            <v>5.6250000000000001E-2</v>
          </cell>
          <cell r="T1025">
            <v>1.8749999999999999E-2</v>
          </cell>
          <cell r="U1025">
            <v>1.125E-2</v>
          </cell>
          <cell r="V1025">
            <v>1.125E-2</v>
          </cell>
          <cell r="W1025">
            <v>4.1249999999999995E-2</v>
          </cell>
          <cell r="X1025">
            <v>7.1249999999999994E-2</v>
          </cell>
          <cell r="Y1025">
            <v>5.6250000000000001E-2</v>
          </cell>
          <cell r="Z1025">
            <v>0.22500000000000001</v>
          </cell>
        </row>
        <row r="1026">
          <cell r="B1026" t="str">
            <v>Price per ton (US$)</v>
          </cell>
          <cell r="P1026">
            <v>750</v>
          </cell>
          <cell r="Q1026">
            <v>750</v>
          </cell>
          <cell r="R1026">
            <v>750</v>
          </cell>
          <cell r="T1026">
            <v>750</v>
          </cell>
          <cell r="U1026">
            <v>750</v>
          </cell>
          <cell r="V1026">
            <v>750</v>
          </cell>
          <cell r="X1026">
            <v>750</v>
          </cell>
          <cell r="Y1026">
            <v>750</v>
          </cell>
          <cell r="Z1026">
            <v>750</v>
          </cell>
        </row>
        <row r="1027">
          <cell r="B1027" t="str">
            <v>Imports (thousand tons)</v>
          </cell>
          <cell r="R1027">
            <v>75</v>
          </cell>
          <cell r="S1027">
            <v>75</v>
          </cell>
          <cell r="T1027">
            <v>25</v>
          </cell>
          <cell r="U1027">
            <v>15</v>
          </cell>
          <cell r="V1027">
            <v>15</v>
          </cell>
          <cell r="W1027">
            <v>55</v>
          </cell>
          <cell r="X1027">
            <v>95</v>
          </cell>
          <cell r="Y1027">
            <v>75</v>
          </cell>
          <cell r="Z1027">
            <v>300</v>
          </cell>
        </row>
        <row r="1032">
          <cell r="B1032" t="str">
            <v>Table 4.  Indonesia:  Central Government Subsidies</v>
          </cell>
        </row>
        <row r="1034">
          <cell r="D1034" t="str">
            <v>1997/98</v>
          </cell>
          <cell r="H1034" t="str">
            <v>1998/99 (Bdgt Mar98)</v>
          </cell>
          <cell r="O1034" t="str">
            <v>1998/99</v>
          </cell>
          <cell r="P1034" t="str">
            <v>1998/99 (June Prj)</v>
          </cell>
          <cell r="Z1034" t="str">
            <v>1998/99</v>
          </cell>
          <cell r="AA1034" t="str">
            <v>1999/00</v>
          </cell>
          <cell r="AB1034" t="str">
            <v>2000/01</v>
          </cell>
          <cell r="AC1034" t="str">
            <v>2001/02</v>
          </cell>
          <cell r="AD1034" t="str">
            <v>2002/03</v>
          </cell>
        </row>
        <row r="1035">
          <cell r="B1035">
            <v>36524.152470370369</v>
          </cell>
          <cell r="D1035" t="str">
            <v>Total</v>
          </cell>
          <cell r="H1035" t="str">
            <v>I-Q</v>
          </cell>
          <cell r="L1035" t="str">
            <v>II-Q</v>
          </cell>
          <cell r="M1035" t="str">
            <v>III-Q</v>
          </cell>
          <cell r="N1035" t="str">
            <v>IV-Q</v>
          </cell>
          <cell r="O1035" t="str">
            <v>Total</v>
          </cell>
          <cell r="Z1035" t="str">
            <v>Total</v>
          </cell>
          <cell r="AA1035" t="str">
            <v>Total</v>
          </cell>
          <cell r="AB1035" t="str">
            <v>Total</v>
          </cell>
          <cell r="AC1035" t="str">
            <v>Total</v>
          </cell>
          <cell r="AD1035" t="str">
            <v>Total</v>
          </cell>
        </row>
        <row r="1036">
          <cell r="B1036" t="str">
            <v>Subsidies</v>
          </cell>
          <cell r="D1036" t="str">
            <v>Apr-Mar</v>
          </cell>
          <cell r="E1036" t="str">
            <v>Apr</v>
          </cell>
          <cell r="F1036" t="str">
            <v>May</v>
          </cell>
          <cell r="G1036" t="str">
            <v>Jun</v>
          </cell>
          <cell r="H1036" t="str">
            <v>Apr-Jun</v>
          </cell>
          <cell r="L1036" t="str">
            <v>Jul-Sep</v>
          </cell>
          <cell r="M1036" t="str">
            <v>Oct-Dec</v>
          </cell>
          <cell r="N1036" t="str">
            <v>Jan-Mar</v>
          </cell>
          <cell r="O1036" t="str">
            <v>Apr-Mar</v>
          </cell>
          <cell r="P1036" t="str">
            <v>Apr</v>
          </cell>
          <cell r="Q1036" t="str">
            <v>May</v>
          </cell>
          <cell r="R1036" t="str">
            <v>Jun</v>
          </cell>
          <cell r="S1036" t="str">
            <v>I-Q</v>
          </cell>
          <cell r="T1036" t="str">
            <v>Jul</v>
          </cell>
          <cell r="U1036" t="str">
            <v>Aug</v>
          </cell>
          <cell r="V1036" t="str">
            <v>Sep</v>
          </cell>
          <cell r="W1036" t="str">
            <v>II-Q</v>
          </cell>
          <cell r="X1036" t="str">
            <v>III-Q</v>
          </cell>
          <cell r="Y1036" t="str">
            <v>IV-Q</v>
          </cell>
          <cell r="Z1036" t="str">
            <v>Apr-Mar</v>
          </cell>
          <cell r="AA1036" t="str">
            <v>Apr-Mar</v>
          </cell>
          <cell r="AB1036" t="str">
            <v>Apr-Mar</v>
          </cell>
          <cell r="AC1036" t="str">
            <v>Apr-Mar</v>
          </cell>
          <cell r="AD1036" t="str">
            <v>Apr-Mar</v>
          </cell>
        </row>
        <row r="1037">
          <cell r="D1037" t="str">
            <v>Mar-Est</v>
          </cell>
          <cell r="E1037" t="str">
            <v>Apr Prg</v>
          </cell>
          <cell r="F1037" t="str">
            <v>Apr Prg</v>
          </cell>
          <cell r="G1037" t="str">
            <v>Apr Prg</v>
          </cell>
          <cell r="H1037" t="str">
            <v>Apr Prg</v>
          </cell>
          <cell r="L1037" t="str">
            <v>Apr Prg</v>
          </cell>
          <cell r="M1037" t="str">
            <v>Apr Prg</v>
          </cell>
          <cell r="N1037" t="str">
            <v>Apr Prg</v>
          </cell>
          <cell r="O1037" t="str">
            <v>Apr Prg</v>
          </cell>
          <cell r="P1037" t="str">
            <v>Jun Prg</v>
          </cell>
          <cell r="Q1037" t="str">
            <v>Jun Prg</v>
          </cell>
          <cell r="R1037" t="str">
            <v>Jun Prg</v>
          </cell>
          <cell r="S1037" t="str">
            <v>Jun Prg</v>
          </cell>
          <cell r="T1037" t="str">
            <v>Jun Prg</v>
          </cell>
          <cell r="U1037" t="str">
            <v>Jun Prg</v>
          </cell>
          <cell r="V1037" t="str">
            <v>Jun Prg</v>
          </cell>
          <cell r="W1037" t="str">
            <v>Jun Prg</v>
          </cell>
          <cell r="X1037" t="str">
            <v>Jun Prg</v>
          </cell>
          <cell r="Y1037" t="str">
            <v>Jun Prg</v>
          </cell>
          <cell r="Z1037" t="str">
            <v>Jun Prg</v>
          </cell>
          <cell r="AA1037" t="str">
            <v>Prj</v>
          </cell>
          <cell r="AB1037" t="str">
            <v>Prj</v>
          </cell>
          <cell r="AC1037" t="str">
            <v>Prj</v>
          </cell>
          <cell r="AD1037" t="str">
            <v>Prj</v>
          </cell>
        </row>
        <row r="1038">
          <cell r="B1038" t="str">
            <v>Pr_tb4</v>
          </cell>
        </row>
        <row r="1040">
          <cell r="B1040" t="str">
            <v>(In billions of rupiahs)</v>
          </cell>
        </row>
        <row r="1042">
          <cell r="B1042" t="str">
            <v>Total subsidies</v>
          </cell>
          <cell r="D1042">
            <v>20861.599999999999</v>
          </cell>
          <cell r="E1042" t="e">
            <v>#REF!</v>
          </cell>
          <cell r="F1042" t="e">
            <v>#REF!</v>
          </cell>
          <cell r="G1042" t="e">
            <v>#REF!</v>
          </cell>
          <cell r="H1042" t="e">
            <v>#REF!</v>
          </cell>
          <cell r="L1042" t="e">
            <v>#REF!</v>
          </cell>
          <cell r="M1042" t="e">
            <v>#REF!</v>
          </cell>
          <cell r="N1042" t="e">
            <v>#REF!</v>
          </cell>
          <cell r="O1042" t="e">
            <v>#REF!</v>
          </cell>
          <cell r="P1042">
            <v>0</v>
          </cell>
          <cell r="Q1042">
            <v>0</v>
          </cell>
          <cell r="R1042" t="e">
            <v>#REF!</v>
          </cell>
          <cell r="S1042" t="e">
            <v>#REF!</v>
          </cell>
          <cell r="T1042" t="e">
            <v>#REF!</v>
          </cell>
          <cell r="U1042" t="e">
            <v>#REF!</v>
          </cell>
          <cell r="V1042" t="e">
            <v>#REF!</v>
          </cell>
          <cell r="W1042" t="e">
            <v>#REF!</v>
          </cell>
          <cell r="X1042" t="e">
            <v>#REF!</v>
          </cell>
          <cell r="Y1042" t="e">
            <v>#REF!</v>
          </cell>
          <cell r="Z1042" t="e">
            <v>#REF!</v>
          </cell>
          <cell r="AA1042" t="e">
            <v>#REF!</v>
          </cell>
          <cell r="AB1042" t="e">
            <v>#REF!</v>
          </cell>
          <cell r="AC1042" t="e">
            <v>#REF!</v>
          </cell>
          <cell r="AD1042" t="e">
            <v>#REF!</v>
          </cell>
        </row>
        <row r="1044">
          <cell r="B1044" t="str">
            <v>Fuel</v>
          </cell>
          <cell r="D1044">
            <v>9814.2999999999993</v>
          </cell>
          <cell r="E1044" t="e">
            <v>#REF!</v>
          </cell>
          <cell r="F1044" t="e">
            <v>#REF!</v>
          </cell>
          <cell r="G1044" t="e">
            <v>#REF!</v>
          </cell>
          <cell r="H1044" t="e">
            <v>#REF!</v>
          </cell>
          <cell r="L1044" t="e">
            <v>#REF!</v>
          </cell>
          <cell r="M1044" t="e">
            <v>#REF!</v>
          </cell>
          <cell r="N1044" t="e">
            <v>#REF!</v>
          </cell>
          <cell r="O1044" t="e">
            <v>#REF!</v>
          </cell>
          <cell r="P1044">
            <v>0</v>
          </cell>
          <cell r="Q1044">
            <v>0</v>
          </cell>
          <cell r="R1044">
            <v>5210.781288259438</v>
          </cell>
          <cell r="S1044">
            <v>5210.781288259438</v>
          </cell>
          <cell r="T1044">
            <v>2072.5315952924234</v>
          </cell>
          <cell r="U1044">
            <v>2072.5315952924234</v>
          </cell>
          <cell r="V1044">
            <v>2072.5315952924234</v>
          </cell>
          <cell r="W1044">
            <v>6217.5947858772706</v>
          </cell>
          <cell r="X1044">
            <v>6062.4328377914653</v>
          </cell>
          <cell r="Y1044">
            <v>10043.213131512028</v>
          </cell>
          <cell r="Z1044">
            <v>27534.0220434402</v>
          </cell>
          <cell r="AA1044">
            <v>10373.652</v>
          </cell>
          <cell r="AB1044">
            <v>3488.0895000000005</v>
          </cell>
          <cell r="AC1044">
            <v>0</v>
          </cell>
          <cell r="AD1044">
            <v>0</v>
          </cell>
        </row>
        <row r="1045">
          <cell r="B1045" t="str">
            <v>Fertilizer</v>
          </cell>
          <cell r="D1045">
            <v>547.29999999999995</v>
          </cell>
          <cell r="E1045" t="e">
            <v>#REF!</v>
          </cell>
          <cell r="F1045" t="e">
            <v>#REF!</v>
          </cell>
          <cell r="G1045" t="e">
            <v>#REF!</v>
          </cell>
          <cell r="H1045" t="e">
            <v>#REF!</v>
          </cell>
          <cell r="L1045" t="e">
            <v>#REF!</v>
          </cell>
          <cell r="M1045" t="e">
            <v>#REF!</v>
          </cell>
          <cell r="N1045" t="e">
            <v>#REF!</v>
          </cell>
          <cell r="O1045" t="e">
            <v>#REF!</v>
          </cell>
          <cell r="P1045">
            <v>0</v>
          </cell>
          <cell r="Q1045">
            <v>0</v>
          </cell>
          <cell r="R1045" t="e">
            <v>#REF!</v>
          </cell>
          <cell r="S1045" t="e">
            <v>#REF!</v>
          </cell>
          <cell r="T1045" t="e">
            <v>#REF!</v>
          </cell>
          <cell r="U1045" t="e">
            <v>#REF!</v>
          </cell>
          <cell r="V1045" t="e">
            <v>#REF!</v>
          </cell>
          <cell r="W1045" t="e">
            <v>#REF!</v>
          </cell>
          <cell r="X1045" t="e">
            <v>#REF!</v>
          </cell>
          <cell r="Y1045" t="e">
            <v>#REF!</v>
          </cell>
          <cell r="Z1045" t="e">
            <v>#REF!</v>
          </cell>
          <cell r="AA1045" t="e">
            <v>#REF!</v>
          </cell>
          <cell r="AB1045" t="e">
            <v>#REF!</v>
          </cell>
          <cell r="AC1045" t="e">
            <v>#REF!</v>
          </cell>
          <cell r="AD1045" t="e">
            <v>#REF!</v>
          </cell>
        </row>
        <row r="1046">
          <cell r="B1046" t="str">
            <v xml:space="preserve">  Price subsidy</v>
          </cell>
          <cell r="E1046" t="e">
            <v>#REF!</v>
          </cell>
          <cell r="F1046" t="e">
            <v>#REF!</v>
          </cell>
          <cell r="G1046" t="e">
            <v>#REF!</v>
          </cell>
          <cell r="H1046" t="e">
            <v>#REF!</v>
          </cell>
          <cell r="L1046" t="e">
            <v>#REF!</v>
          </cell>
          <cell r="M1046" t="e">
            <v>#REF!</v>
          </cell>
          <cell r="N1046" t="e">
            <v>#REF!</v>
          </cell>
          <cell r="O1046" t="e">
            <v>#REF!</v>
          </cell>
          <cell r="P1046">
            <v>0</v>
          </cell>
          <cell r="Q1046">
            <v>0</v>
          </cell>
          <cell r="R1046" t="e">
            <v>#REF!</v>
          </cell>
          <cell r="S1046" t="e">
            <v>#REF!</v>
          </cell>
          <cell r="T1046" t="e">
            <v>#REF!</v>
          </cell>
          <cell r="U1046" t="e">
            <v>#REF!</v>
          </cell>
          <cell r="V1046" t="e">
            <v>#REF!</v>
          </cell>
          <cell r="W1046" t="e">
            <v>#REF!</v>
          </cell>
          <cell r="X1046" t="e">
            <v>#REF!</v>
          </cell>
          <cell r="Y1046" t="e">
            <v>#REF!</v>
          </cell>
          <cell r="Z1046" t="e">
            <v>#REF!</v>
          </cell>
          <cell r="AA1046" t="e">
            <v>#REF!</v>
          </cell>
          <cell r="AB1046" t="e">
            <v>#REF!</v>
          </cell>
          <cell r="AC1046" t="e">
            <v>#REF!</v>
          </cell>
          <cell r="AD1046" t="e">
            <v>#REF!</v>
          </cell>
        </row>
        <row r="1047">
          <cell r="B1047" t="str">
            <v xml:space="preserve">  Gas subsidy for fertilizer industry</v>
          </cell>
          <cell r="E1047" t="e">
            <v>#REF!</v>
          </cell>
          <cell r="F1047" t="e">
            <v>#REF!</v>
          </cell>
          <cell r="G1047" t="e">
            <v>#REF!</v>
          </cell>
          <cell r="H1047" t="e">
            <v>#REF!</v>
          </cell>
          <cell r="L1047" t="e">
            <v>#REF!</v>
          </cell>
          <cell r="M1047" t="e">
            <v>#REF!</v>
          </cell>
          <cell r="N1047" t="e">
            <v>#REF!</v>
          </cell>
          <cell r="O1047" t="e">
            <v>#REF!</v>
          </cell>
          <cell r="P1047">
            <v>0</v>
          </cell>
          <cell r="Q1047">
            <v>0</v>
          </cell>
          <cell r="R1047" t="e">
            <v>#REF!</v>
          </cell>
          <cell r="S1047" t="e">
            <v>#REF!</v>
          </cell>
          <cell r="T1047" t="e">
            <v>#REF!</v>
          </cell>
          <cell r="U1047" t="e">
            <v>#REF!</v>
          </cell>
          <cell r="V1047" t="e">
            <v>#REF!</v>
          </cell>
          <cell r="W1047" t="e">
            <v>#REF!</v>
          </cell>
          <cell r="X1047" t="e">
            <v>#REF!</v>
          </cell>
          <cell r="Y1047" t="e">
            <v>#REF!</v>
          </cell>
          <cell r="Z1047" t="e">
            <v>#REF!</v>
          </cell>
          <cell r="AA1047" t="e">
            <v>#REF!</v>
          </cell>
          <cell r="AB1047" t="e">
            <v>#REF!</v>
          </cell>
          <cell r="AC1047" t="e">
            <v>#REF!</v>
          </cell>
          <cell r="AD1047" t="e">
            <v>#REF!</v>
          </cell>
        </row>
        <row r="1048">
          <cell r="B1048" t="str">
            <v>Interest subsidies</v>
          </cell>
          <cell r="E1048" t="e">
            <v>#REF!</v>
          </cell>
          <cell r="F1048" t="e">
            <v>#REF!</v>
          </cell>
          <cell r="G1048" t="e">
            <v>#REF!</v>
          </cell>
          <cell r="H1048" t="e">
            <v>#REF!</v>
          </cell>
          <cell r="L1048" t="e">
            <v>#REF!</v>
          </cell>
          <cell r="M1048" t="e">
            <v>#REF!</v>
          </cell>
          <cell r="N1048" t="e">
            <v>#REF!</v>
          </cell>
          <cell r="O1048" t="e">
            <v>#REF!</v>
          </cell>
          <cell r="P1048">
            <v>0</v>
          </cell>
          <cell r="Q1048">
            <v>0</v>
          </cell>
          <cell r="R1048" t="e">
            <v>#REF!</v>
          </cell>
          <cell r="S1048" t="e">
            <v>#REF!</v>
          </cell>
          <cell r="T1048" t="e">
            <v>#REF!</v>
          </cell>
          <cell r="U1048" t="e">
            <v>#REF!</v>
          </cell>
          <cell r="V1048" t="e">
            <v>#REF!</v>
          </cell>
          <cell r="W1048" t="e">
            <v>#REF!</v>
          </cell>
          <cell r="X1048" t="e">
            <v>#REF!</v>
          </cell>
          <cell r="Y1048" t="e">
            <v>#REF!</v>
          </cell>
          <cell r="Z1048" t="e">
            <v>#REF!</v>
          </cell>
          <cell r="AA1048" t="e">
            <v>#REF!</v>
          </cell>
          <cell r="AB1048" t="e">
            <v>#REF!</v>
          </cell>
          <cell r="AC1048" t="e">
            <v>#REF!</v>
          </cell>
          <cell r="AD1048" t="e">
            <v>#REF!</v>
          </cell>
        </row>
        <row r="1049">
          <cell r="B1049" t="str">
            <v xml:space="preserve">    BULOG</v>
          </cell>
          <cell r="E1049" t="e">
            <v>#REF!</v>
          </cell>
          <cell r="F1049" t="e">
            <v>#REF!</v>
          </cell>
          <cell r="G1049" t="e">
            <v>#REF!</v>
          </cell>
          <cell r="H1049" t="e">
            <v>#REF!</v>
          </cell>
          <cell r="L1049" t="e">
            <v>#REF!</v>
          </cell>
          <cell r="M1049" t="e">
            <v>#REF!</v>
          </cell>
          <cell r="N1049" t="e">
            <v>#REF!</v>
          </cell>
          <cell r="O1049" t="e">
            <v>#REF!</v>
          </cell>
          <cell r="P1049">
            <v>0</v>
          </cell>
          <cell r="Q1049">
            <v>0</v>
          </cell>
          <cell r="R1049" t="e">
            <v>#REF!</v>
          </cell>
          <cell r="S1049" t="e">
            <v>#REF!</v>
          </cell>
          <cell r="T1049" t="e">
            <v>#REF!</v>
          </cell>
          <cell r="U1049" t="e">
            <v>#REF!</v>
          </cell>
          <cell r="V1049" t="e">
            <v>#REF!</v>
          </cell>
          <cell r="W1049" t="e">
            <v>#REF!</v>
          </cell>
          <cell r="X1049" t="e">
            <v>#REF!</v>
          </cell>
          <cell r="Y1049" t="e">
            <v>#REF!</v>
          </cell>
          <cell r="Z1049" t="e">
            <v>#REF!</v>
          </cell>
          <cell r="AA1049" t="e">
            <v>#REF!</v>
          </cell>
          <cell r="AB1049" t="e">
            <v>#REF!</v>
          </cell>
          <cell r="AC1049" t="e">
            <v>#REF!</v>
          </cell>
          <cell r="AD1049" t="e">
            <v>#REF!</v>
          </cell>
        </row>
        <row r="1050">
          <cell r="B1050" t="str">
            <v xml:space="preserve">    Housing</v>
          </cell>
          <cell r="E1050" t="e">
            <v>#REF!</v>
          </cell>
          <cell r="F1050" t="e">
            <v>#REF!</v>
          </cell>
          <cell r="G1050" t="e">
            <v>#REF!</v>
          </cell>
          <cell r="H1050" t="e">
            <v>#REF!</v>
          </cell>
          <cell r="L1050" t="e">
            <v>#REF!</v>
          </cell>
          <cell r="M1050" t="e">
            <v>#REF!</v>
          </cell>
          <cell r="N1050" t="e">
            <v>#REF!</v>
          </cell>
          <cell r="O1050" t="e">
            <v>#REF!</v>
          </cell>
          <cell r="P1050">
            <v>0</v>
          </cell>
          <cell r="Q1050">
            <v>0</v>
          </cell>
          <cell r="R1050" t="e">
            <v>#REF!</v>
          </cell>
          <cell r="S1050" t="e">
            <v>#REF!</v>
          </cell>
          <cell r="T1050" t="e">
            <v>#REF!</v>
          </cell>
          <cell r="U1050" t="e">
            <v>#REF!</v>
          </cell>
          <cell r="V1050" t="e">
            <v>#REF!</v>
          </cell>
          <cell r="W1050" t="e">
            <v>#REF!</v>
          </cell>
          <cell r="X1050" t="e">
            <v>#REF!</v>
          </cell>
          <cell r="Y1050" t="e">
            <v>#REF!</v>
          </cell>
          <cell r="Z1050" t="e">
            <v>#REF!</v>
          </cell>
          <cell r="AA1050" t="e">
            <v>#REF!</v>
          </cell>
          <cell r="AB1050" t="e">
            <v>#REF!</v>
          </cell>
          <cell r="AC1050" t="e">
            <v>#REF!</v>
          </cell>
          <cell r="AD1050" t="e">
            <v>#REF!</v>
          </cell>
        </row>
        <row r="1051">
          <cell r="B1051" t="str">
            <v xml:space="preserve">    Other</v>
          </cell>
          <cell r="E1051" t="e">
            <v>#REF!</v>
          </cell>
          <cell r="F1051" t="e">
            <v>#REF!</v>
          </cell>
          <cell r="G1051" t="e">
            <v>#REF!</v>
          </cell>
          <cell r="H1051" t="e">
            <v>#REF!</v>
          </cell>
          <cell r="L1051" t="e">
            <v>#REF!</v>
          </cell>
          <cell r="M1051" t="e">
            <v>#REF!</v>
          </cell>
          <cell r="N1051" t="e">
            <v>#REF!</v>
          </cell>
          <cell r="O1051" t="e">
            <v>#REF!</v>
          </cell>
          <cell r="P1051">
            <v>0</v>
          </cell>
          <cell r="Q1051">
            <v>0</v>
          </cell>
          <cell r="R1051" t="e">
            <v>#REF!</v>
          </cell>
          <cell r="S1051" t="e">
            <v>#REF!</v>
          </cell>
          <cell r="T1051" t="e">
            <v>#REF!</v>
          </cell>
          <cell r="U1051" t="e">
            <v>#REF!</v>
          </cell>
          <cell r="V1051" t="e">
            <v>#REF!</v>
          </cell>
          <cell r="W1051" t="e">
            <v>#REF!</v>
          </cell>
          <cell r="X1051" t="e">
            <v>#REF!</v>
          </cell>
          <cell r="Y1051" t="e">
            <v>#REF!</v>
          </cell>
          <cell r="Z1051" t="e">
            <v>#REF!</v>
          </cell>
          <cell r="AA1051" t="e">
            <v>#REF!</v>
          </cell>
          <cell r="AB1051" t="e">
            <v>#REF!</v>
          </cell>
          <cell r="AC1051" t="e">
            <v>#REF!</v>
          </cell>
          <cell r="AD1051" t="e">
            <v>#REF!</v>
          </cell>
        </row>
        <row r="1052">
          <cell r="B1052" t="str">
            <v>Food</v>
          </cell>
          <cell r="D1052">
            <v>10500</v>
          </cell>
          <cell r="E1052" t="e">
            <v>#REF!</v>
          </cell>
          <cell r="F1052" t="e">
            <v>#REF!</v>
          </cell>
          <cell r="G1052" t="e">
            <v>#REF!</v>
          </cell>
          <cell r="H1052" t="e">
            <v>#REF!</v>
          </cell>
          <cell r="L1052" t="e">
            <v>#REF!</v>
          </cell>
          <cell r="M1052" t="e">
            <v>#REF!</v>
          </cell>
          <cell r="N1052" t="e">
            <v>#REF!</v>
          </cell>
          <cell r="O1052" t="e">
            <v>#REF!</v>
          </cell>
          <cell r="P1052">
            <v>0</v>
          </cell>
          <cell r="Q1052">
            <v>0</v>
          </cell>
          <cell r="R1052">
            <v>2366.5751987109011</v>
          </cell>
          <cell r="S1052">
            <v>2366.5751987109011</v>
          </cell>
          <cell r="T1052">
            <v>1491.8236516439215</v>
          </cell>
          <cell r="U1052">
            <v>1152.8020280527687</v>
          </cell>
          <cell r="V1052">
            <v>1514.6804044616158</v>
          </cell>
          <cell r="W1052">
            <v>4159.3060841583065</v>
          </cell>
          <cell r="X1052">
            <v>3492.0418827357412</v>
          </cell>
          <cell r="Y1052">
            <v>3822.076342611389</v>
          </cell>
          <cell r="Z1052">
            <v>13839.999508216337</v>
          </cell>
          <cell r="AA1052">
            <v>6129.3406131537877</v>
          </cell>
          <cell r="AB1052">
            <v>2503.4488322419816</v>
          </cell>
          <cell r="AC1052">
            <v>651.95585110288721</v>
          </cell>
          <cell r="AD1052">
            <v>0</v>
          </cell>
        </row>
        <row r="1053">
          <cell r="B1053" t="str">
            <v xml:space="preserve">  Rice</v>
          </cell>
          <cell r="E1053" t="e">
            <v>#REF!</v>
          </cell>
          <cell r="F1053" t="e">
            <v>#REF!</v>
          </cell>
          <cell r="G1053" t="e">
            <v>#REF!</v>
          </cell>
          <cell r="H1053" t="e">
            <v>#REF!</v>
          </cell>
          <cell r="L1053" t="e">
            <v>#REF!</v>
          </cell>
          <cell r="M1053" t="e">
            <v>#REF!</v>
          </cell>
          <cell r="N1053" t="e">
            <v>#REF!</v>
          </cell>
          <cell r="O1053" t="e">
            <v>#REF!</v>
          </cell>
          <cell r="P1053">
            <v>0</v>
          </cell>
          <cell r="Q1053">
            <v>0</v>
          </cell>
          <cell r="R1053">
            <v>0</v>
          </cell>
          <cell r="S1053">
            <v>0</v>
          </cell>
          <cell r="T1053">
            <v>525</v>
          </cell>
          <cell r="U1053">
            <v>450</v>
          </cell>
          <cell r="V1053">
            <v>929.5</v>
          </cell>
          <cell r="W1053">
            <v>1904.5</v>
          </cell>
          <cell r="X1053">
            <v>1319.9999999999998</v>
          </cell>
          <cell r="Y1053">
            <v>1919.4999999999995</v>
          </cell>
          <cell r="Z1053">
            <v>5144</v>
          </cell>
          <cell r="AA1053">
            <v>2278.1307250296645</v>
          </cell>
          <cell r="AB1053">
            <v>1121.1635175905258</v>
          </cell>
          <cell r="AC1053">
            <v>553.80808774282252</v>
          </cell>
          <cell r="AD1053">
            <v>0</v>
          </cell>
        </row>
        <row r="1054">
          <cell r="B1054" t="str">
            <v xml:space="preserve">  Sugar</v>
          </cell>
          <cell r="E1054" t="e">
            <v>#REF!</v>
          </cell>
          <cell r="F1054" t="e">
            <v>#REF!</v>
          </cell>
          <cell r="G1054" t="e">
            <v>#REF!</v>
          </cell>
          <cell r="H1054" t="e">
            <v>#REF!</v>
          </cell>
          <cell r="L1054" t="e">
            <v>#REF!</v>
          </cell>
          <cell r="M1054" t="e">
            <v>#REF!</v>
          </cell>
          <cell r="N1054" t="e">
            <v>#REF!</v>
          </cell>
          <cell r="O1054" t="e">
            <v>#REF!</v>
          </cell>
          <cell r="P1054">
            <v>0</v>
          </cell>
          <cell r="Q1054">
            <v>0</v>
          </cell>
          <cell r="R1054">
            <v>342.55681818181813</v>
          </cell>
          <cell r="S1054">
            <v>342.55681818181813</v>
          </cell>
          <cell r="T1054">
            <v>260</v>
          </cell>
          <cell r="U1054">
            <v>172.5</v>
          </cell>
          <cell r="V1054">
            <v>100</v>
          </cell>
          <cell r="W1054">
            <v>532.5</v>
          </cell>
          <cell r="X1054">
            <v>510</v>
          </cell>
          <cell r="Y1054">
            <v>595</v>
          </cell>
          <cell r="Z1054">
            <v>1980.056818181818</v>
          </cell>
          <cell r="AA1054">
            <v>876.91062885001463</v>
          </cell>
          <cell r="AB1054">
            <v>431.56443765587693</v>
          </cell>
          <cell r="AC1054">
            <v>0</v>
          </cell>
          <cell r="AD1054">
            <v>0</v>
          </cell>
        </row>
        <row r="1055">
          <cell r="B1055" t="str">
            <v xml:space="preserve">  Soybeans</v>
          </cell>
          <cell r="E1055" t="e">
            <v>#REF!</v>
          </cell>
          <cell r="F1055" t="e">
            <v>#REF!</v>
          </cell>
          <cell r="G1055" t="e">
            <v>#REF!</v>
          </cell>
          <cell r="H1055" t="e">
            <v>#REF!</v>
          </cell>
          <cell r="L1055" t="e">
            <v>#REF!</v>
          </cell>
          <cell r="M1055" t="e">
            <v>#REF!</v>
          </cell>
          <cell r="N1055" t="e">
            <v>#REF!</v>
          </cell>
          <cell r="O1055" t="e">
            <v>#REF!</v>
          </cell>
          <cell r="P1055">
            <v>0</v>
          </cell>
          <cell r="Q1055">
            <v>0</v>
          </cell>
          <cell r="R1055">
            <v>85.137272727272716</v>
          </cell>
          <cell r="S1055">
            <v>85.137272727272716</v>
          </cell>
          <cell r="T1055">
            <v>79.800000000000011</v>
          </cell>
          <cell r="U1055">
            <v>68.400000000000006</v>
          </cell>
          <cell r="V1055">
            <v>85.499999999999986</v>
          </cell>
          <cell r="W1055">
            <v>233.7</v>
          </cell>
          <cell r="X1055">
            <v>342.00000000000011</v>
          </cell>
          <cell r="Y1055">
            <v>250.80000000000007</v>
          </cell>
          <cell r="Z1055">
            <v>911.63727272727294</v>
          </cell>
          <cell r="AA1055">
            <v>403.73811840634687</v>
          </cell>
          <cell r="AB1055">
            <v>198.69643302051765</v>
          </cell>
          <cell r="AC1055">
            <v>98.147763360064744</v>
          </cell>
          <cell r="AD1055">
            <v>0</v>
          </cell>
        </row>
        <row r="1056">
          <cell r="B1056" t="str">
            <v xml:space="preserve">  Grain/wheat flour</v>
          </cell>
          <cell r="E1056" t="e">
            <v>#REF!</v>
          </cell>
          <cell r="F1056" t="e">
            <v>#REF!</v>
          </cell>
          <cell r="G1056" t="e">
            <v>#REF!</v>
          </cell>
          <cell r="H1056" t="e">
            <v>#REF!</v>
          </cell>
          <cell r="L1056" t="e">
            <v>#REF!</v>
          </cell>
          <cell r="M1056" t="e">
            <v>#REF!</v>
          </cell>
          <cell r="N1056" t="e">
            <v>#REF!</v>
          </cell>
          <cell r="O1056" t="e">
            <v>#REF!</v>
          </cell>
          <cell r="P1056">
            <v>0</v>
          </cell>
          <cell r="Q1056">
            <v>0</v>
          </cell>
          <cell r="R1056">
            <v>1075.132109619992</v>
          </cell>
          <cell r="S1056">
            <v>1075.132109619992</v>
          </cell>
          <cell r="T1056">
            <v>345.97365164392153</v>
          </cell>
          <cell r="U1056">
            <v>309.2020280527687</v>
          </cell>
          <cell r="V1056">
            <v>272.43040446161586</v>
          </cell>
          <cell r="W1056">
            <v>927.60608415830609</v>
          </cell>
          <cell r="X1056">
            <v>740.64188273574086</v>
          </cell>
          <cell r="Y1056">
            <v>706.9763426113891</v>
          </cell>
          <cell r="Z1056">
            <v>3450.3564191254281</v>
          </cell>
          <cell r="AA1056">
            <v>1528.0643411183842</v>
          </cell>
          <cell r="AB1056">
            <v>752.02444397506122</v>
          </cell>
          <cell r="AC1056">
            <v>0</v>
          </cell>
          <cell r="AD1056">
            <v>0</v>
          </cell>
        </row>
        <row r="1057">
          <cell r="B1057" t="str">
            <v xml:space="preserve">  Corn</v>
          </cell>
          <cell r="E1057" t="e">
            <v>#REF!</v>
          </cell>
          <cell r="F1057" t="e">
            <v>#REF!</v>
          </cell>
          <cell r="G1057" t="e">
            <v>#REF!</v>
          </cell>
          <cell r="H1057" t="e">
            <v>#REF!</v>
          </cell>
          <cell r="L1057" t="e">
            <v>#REF!</v>
          </cell>
          <cell r="M1057" t="e">
            <v>#REF!</v>
          </cell>
          <cell r="N1057" t="e">
            <v>#REF!</v>
          </cell>
          <cell r="O1057" t="e">
            <v>#REF!</v>
          </cell>
          <cell r="P1057">
            <v>0</v>
          </cell>
          <cell r="Q1057">
            <v>0</v>
          </cell>
          <cell r="R1057">
            <v>156.83181818181822</v>
          </cell>
          <cell r="S1057">
            <v>156.83181818181822</v>
          </cell>
          <cell r="T1057">
            <v>49</v>
          </cell>
          <cell r="U1057">
            <v>42</v>
          </cell>
          <cell r="V1057">
            <v>35</v>
          </cell>
          <cell r="W1057">
            <v>126</v>
          </cell>
          <cell r="X1057">
            <v>112</v>
          </cell>
          <cell r="Y1057">
            <v>0</v>
          </cell>
          <cell r="Z1057">
            <v>394.83181818181822</v>
          </cell>
          <cell r="AA1057">
            <v>174.85973876736512</v>
          </cell>
          <cell r="AB1057">
            <v>0</v>
          </cell>
          <cell r="AC1057">
            <v>0</v>
          </cell>
          <cell r="AD1057">
            <v>0</v>
          </cell>
        </row>
        <row r="1058">
          <cell r="B1058" t="str">
            <v xml:space="preserve">  Soybeanmeal</v>
          </cell>
          <cell r="E1058" t="e">
            <v>#REF!</v>
          </cell>
          <cell r="F1058" t="e">
            <v>#REF!</v>
          </cell>
          <cell r="G1058" t="e">
            <v>#REF!</v>
          </cell>
          <cell r="H1058" t="e">
            <v>#REF!</v>
          </cell>
          <cell r="L1058" t="e">
            <v>#REF!</v>
          </cell>
          <cell r="M1058" t="e">
            <v>#REF!</v>
          </cell>
          <cell r="N1058" t="e">
            <v>#REF!</v>
          </cell>
          <cell r="O1058" t="e">
            <v>#REF!</v>
          </cell>
          <cell r="P1058">
            <v>0</v>
          </cell>
          <cell r="Q1058">
            <v>0</v>
          </cell>
          <cell r="R1058">
            <v>286.83195272727266</v>
          </cell>
          <cell r="S1058">
            <v>286.83195272727266</v>
          </cell>
          <cell r="T1058">
            <v>100.8</v>
          </cell>
          <cell r="U1058">
            <v>43.199999999999996</v>
          </cell>
          <cell r="V1058">
            <v>36.000000000000007</v>
          </cell>
          <cell r="W1058">
            <v>180</v>
          </cell>
          <cell r="X1058">
            <v>182.39999999999998</v>
          </cell>
          <cell r="Y1058">
            <v>124.80000000000001</v>
          </cell>
          <cell r="Z1058">
            <v>774.03195272727271</v>
          </cell>
          <cell r="AA1058">
            <v>342.7966511785981</v>
          </cell>
          <cell r="AB1058">
            <v>0</v>
          </cell>
          <cell r="AC1058">
            <v>0</v>
          </cell>
          <cell r="AD1058">
            <v>0</v>
          </cell>
        </row>
        <row r="1059">
          <cell r="B1059" t="str">
            <v xml:space="preserve">  Fishmeal</v>
          </cell>
          <cell r="E1059" t="e">
            <v>#REF!</v>
          </cell>
          <cell r="F1059" t="e">
            <v>#REF!</v>
          </cell>
          <cell r="G1059" t="e">
            <v>#REF!</v>
          </cell>
          <cell r="H1059" t="e">
            <v>#REF!</v>
          </cell>
          <cell r="L1059" t="e">
            <v>#REF!</v>
          </cell>
          <cell r="M1059" t="e">
            <v>#REF!</v>
          </cell>
          <cell r="N1059" t="e">
            <v>#REF!</v>
          </cell>
          <cell r="O1059" t="e">
            <v>#REF!</v>
          </cell>
          <cell r="P1059">
            <v>0</v>
          </cell>
          <cell r="Q1059">
            <v>0</v>
          </cell>
          <cell r="R1059">
            <v>420.08522727272725</v>
          </cell>
          <cell r="S1059">
            <v>420.08522727272725</v>
          </cell>
          <cell r="T1059">
            <v>131.25</v>
          </cell>
          <cell r="U1059">
            <v>67.5</v>
          </cell>
          <cell r="V1059">
            <v>56.25</v>
          </cell>
          <cell r="W1059">
            <v>255</v>
          </cell>
          <cell r="X1059">
            <v>284.99999999999994</v>
          </cell>
          <cell r="Y1059">
            <v>225</v>
          </cell>
          <cell r="Z1059">
            <v>1185.0852272727273</v>
          </cell>
          <cell r="AA1059">
            <v>524.84040980341422</v>
          </cell>
          <cell r="AB1059">
            <v>0</v>
          </cell>
          <cell r="AC1059">
            <v>0</v>
          </cell>
          <cell r="AD1059">
            <v>0</v>
          </cell>
        </row>
        <row r="1060">
          <cell r="B1060" t="str">
            <v>Electricity</v>
          </cell>
          <cell r="E1060" t="e">
            <v>#REF!</v>
          </cell>
          <cell r="F1060" t="e">
            <v>#REF!</v>
          </cell>
          <cell r="G1060" t="e">
            <v>#REF!</v>
          </cell>
          <cell r="H1060" t="e">
            <v>#REF!</v>
          </cell>
          <cell r="L1060" t="e">
            <v>#REF!</v>
          </cell>
          <cell r="M1060" t="e">
            <v>#REF!</v>
          </cell>
          <cell r="N1060" t="e">
            <v>#REF!</v>
          </cell>
          <cell r="O1060" t="e">
            <v>#REF!</v>
          </cell>
          <cell r="P1060">
            <v>0</v>
          </cell>
          <cell r="Q1060">
            <v>0</v>
          </cell>
          <cell r="R1060">
            <v>1463.8283316984043</v>
          </cell>
          <cell r="S1060">
            <v>1463.8283316984043</v>
          </cell>
          <cell r="T1060">
            <v>754.35663779907873</v>
          </cell>
          <cell r="U1060">
            <v>689.20107407363048</v>
          </cell>
          <cell r="V1060">
            <v>593.63958060963978</v>
          </cell>
          <cell r="W1060">
            <v>2037.197292482349</v>
          </cell>
          <cell r="X1060">
            <v>3548.8063709127482</v>
          </cell>
          <cell r="Y1060">
            <v>1423.2870920470143</v>
          </cell>
          <cell r="Z1060">
            <v>8473.1190871405161</v>
          </cell>
          <cell r="AA1060">
            <v>3752.5025134623079</v>
          </cell>
          <cell r="AB1060">
            <v>3693.527216447078</v>
          </cell>
          <cell r="AC1060">
            <v>1824.448630974533</v>
          </cell>
          <cell r="AD1060">
            <v>0</v>
          </cell>
        </row>
        <row r="1061">
          <cell r="B1061" t="str">
            <v>Medicines</v>
          </cell>
          <cell r="E1061" t="e">
            <v>#REF!</v>
          </cell>
          <cell r="F1061" t="e">
            <v>#REF!</v>
          </cell>
          <cell r="G1061" t="e">
            <v>#REF!</v>
          </cell>
          <cell r="H1061" t="e">
            <v>#REF!</v>
          </cell>
          <cell r="L1061" t="e">
            <v>#REF!</v>
          </cell>
          <cell r="M1061" t="e">
            <v>#REF!</v>
          </cell>
          <cell r="N1061" t="e">
            <v>#REF!</v>
          </cell>
          <cell r="O1061" t="e">
            <v>#REF!</v>
          </cell>
          <cell r="P1061">
            <v>0</v>
          </cell>
          <cell r="Q1061">
            <v>0</v>
          </cell>
          <cell r="R1061" t="e">
            <v>#REF!</v>
          </cell>
          <cell r="S1061" t="e">
            <v>#REF!</v>
          </cell>
          <cell r="T1061" t="e">
            <v>#REF!</v>
          </cell>
          <cell r="U1061" t="e">
            <v>#REF!</v>
          </cell>
          <cell r="V1061" t="e">
            <v>#REF!</v>
          </cell>
          <cell r="W1061" t="e">
            <v>#REF!</v>
          </cell>
          <cell r="X1061" t="e">
            <v>#REF!</v>
          </cell>
          <cell r="Y1061" t="e">
            <v>#REF!</v>
          </cell>
          <cell r="Z1061" t="e">
            <v>#REF!</v>
          </cell>
          <cell r="AA1061" t="e">
            <v>#REF!</v>
          </cell>
          <cell r="AB1061" t="e">
            <v>#REF!</v>
          </cell>
          <cell r="AC1061" t="e">
            <v>#REF!</v>
          </cell>
          <cell r="AD1061">
            <v>0</v>
          </cell>
        </row>
        <row r="1062">
          <cell r="B1062" t="str">
            <v>Other</v>
          </cell>
          <cell r="E1062" t="e">
            <v>#REF!</v>
          </cell>
          <cell r="F1062" t="e">
            <v>#REF!</v>
          </cell>
          <cell r="G1062" t="e">
            <v>#REF!</v>
          </cell>
          <cell r="H1062" t="e">
            <v>#REF!</v>
          </cell>
          <cell r="L1062" t="e">
            <v>#REF!</v>
          </cell>
          <cell r="M1062" t="e">
            <v>#REF!</v>
          </cell>
          <cell r="N1062" t="e">
            <v>#REF!</v>
          </cell>
          <cell r="O1062" t="e">
            <v>#REF!</v>
          </cell>
          <cell r="P1062">
            <v>0</v>
          </cell>
          <cell r="Q1062">
            <v>0</v>
          </cell>
          <cell r="R1062" t="e">
            <v>#REF!</v>
          </cell>
          <cell r="S1062" t="e">
            <v>#REF!</v>
          </cell>
          <cell r="T1062" t="e">
            <v>#REF!</v>
          </cell>
          <cell r="U1062" t="e">
            <v>#REF!</v>
          </cell>
          <cell r="V1062" t="e">
            <v>#REF!</v>
          </cell>
          <cell r="W1062" t="e">
            <v>#REF!</v>
          </cell>
          <cell r="X1062" t="e">
            <v>#REF!</v>
          </cell>
          <cell r="Y1062" t="e">
            <v>#REF!</v>
          </cell>
          <cell r="Z1062" t="e">
            <v>#REF!</v>
          </cell>
          <cell r="AA1062" t="e">
            <v>#REF!</v>
          </cell>
          <cell r="AB1062" t="e">
            <v>#REF!</v>
          </cell>
          <cell r="AC1062" t="e">
            <v>#REF!</v>
          </cell>
          <cell r="AD1062">
            <v>0</v>
          </cell>
        </row>
        <row r="1064">
          <cell r="B1064" t="str">
            <v>(In percent of GDP)</v>
          </cell>
        </row>
        <row r="1066">
          <cell r="B1066" t="str">
            <v>Total subsidies</v>
          </cell>
          <cell r="D1066">
            <v>3.027433613806592</v>
          </cell>
          <cell r="E1066" t="e">
            <v>#REF!</v>
          </cell>
          <cell r="F1066" t="e">
            <v>#REF!</v>
          </cell>
          <cell r="G1066" t="e">
            <v>#REF!</v>
          </cell>
          <cell r="H1066" t="e">
            <v>#REF!</v>
          </cell>
          <cell r="L1066" t="e">
            <v>#REF!</v>
          </cell>
          <cell r="M1066" t="e">
            <v>#REF!</v>
          </cell>
          <cell r="N1066" t="e">
            <v>#REF!</v>
          </cell>
          <cell r="O1066" t="e">
            <v>#REF!</v>
          </cell>
          <cell r="P1066">
            <v>0</v>
          </cell>
          <cell r="Q1066">
            <v>0</v>
          </cell>
          <cell r="R1066" t="e">
            <v>#REF!</v>
          </cell>
          <cell r="S1066" t="e">
            <v>#REF!</v>
          </cell>
          <cell r="T1066" t="e">
            <v>#REF!</v>
          </cell>
          <cell r="U1066" t="e">
            <v>#REF!</v>
          </cell>
          <cell r="V1066" t="e">
            <v>#REF!</v>
          </cell>
          <cell r="W1066" t="e">
            <v>#REF!</v>
          </cell>
          <cell r="X1066" t="e">
            <v>#REF!</v>
          </cell>
          <cell r="Y1066" t="e">
            <v>#REF!</v>
          </cell>
          <cell r="Z1066" t="e">
            <v>#REF!</v>
          </cell>
          <cell r="AA1066" t="e">
            <v>#REF!</v>
          </cell>
          <cell r="AB1066" t="e">
            <v>#REF!</v>
          </cell>
          <cell r="AC1066" t="e">
            <v>#REF!</v>
          </cell>
          <cell r="AD1066" t="e">
            <v>#REF!</v>
          </cell>
        </row>
        <row r="1068">
          <cell r="B1068" t="str">
            <v>Fuel</v>
          </cell>
          <cell r="D1068">
            <v>1.4242503794522969</v>
          </cell>
          <cell r="E1068" t="e">
            <v>#REF!</v>
          </cell>
          <cell r="F1068" t="e">
            <v>#REF!</v>
          </cell>
          <cell r="G1068" t="e">
            <v>#REF!</v>
          </cell>
          <cell r="H1068" t="e">
            <v>#REF!</v>
          </cell>
          <cell r="L1068" t="e">
            <v>#REF!</v>
          </cell>
          <cell r="M1068" t="e">
            <v>#REF!</v>
          </cell>
          <cell r="N1068" t="e">
            <v>#REF!</v>
          </cell>
          <cell r="O1068" t="e">
            <v>#REF!</v>
          </cell>
          <cell r="P1068">
            <v>0</v>
          </cell>
          <cell r="Q1068">
            <v>0</v>
          </cell>
          <cell r="R1068">
            <v>7.8522611494370658</v>
          </cell>
          <cell r="S1068">
            <v>2.6174203831456886</v>
          </cell>
          <cell r="T1068">
            <v>2.6592057059449576</v>
          </cell>
          <cell r="U1068">
            <v>2.6592057059449576</v>
          </cell>
          <cell r="V1068">
            <v>2.6592057059449576</v>
          </cell>
          <cell r="W1068">
            <v>2.6592057059449576</v>
          </cell>
          <cell r="X1068">
            <v>2.3934867771770847</v>
          </cell>
          <cell r="Y1068">
            <v>3.7786060348997723</v>
          </cell>
          <cell r="Z1068">
            <v>2.8923051057176736</v>
          </cell>
          <cell r="AA1068">
            <v>0.89999999999999991</v>
          </cell>
          <cell r="AB1068">
            <v>0.27000000000000007</v>
          </cell>
          <cell r="AC1068">
            <v>0</v>
          </cell>
          <cell r="AD1068">
            <v>0</v>
          </cell>
        </row>
        <row r="1069">
          <cell r="B1069" t="str">
            <v>Fertilizer</v>
          </cell>
          <cell r="D1069">
            <v>7.9424129349443373E-2</v>
          </cell>
          <cell r="E1069" t="e">
            <v>#REF!</v>
          </cell>
          <cell r="F1069" t="e">
            <v>#REF!</v>
          </cell>
          <cell r="G1069" t="e">
            <v>#REF!</v>
          </cell>
          <cell r="H1069" t="e">
            <v>#REF!</v>
          </cell>
          <cell r="L1069" t="e">
            <v>#REF!</v>
          </cell>
          <cell r="M1069" t="e">
            <v>#REF!</v>
          </cell>
          <cell r="N1069" t="e">
            <v>#REF!</v>
          </cell>
          <cell r="O1069" t="e">
            <v>#REF!</v>
          </cell>
          <cell r="P1069">
            <v>0</v>
          </cell>
          <cell r="Q1069">
            <v>0</v>
          </cell>
          <cell r="R1069" t="e">
            <v>#REF!</v>
          </cell>
          <cell r="S1069" t="e">
            <v>#REF!</v>
          </cell>
          <cell r="T1069" t="e">
            <v>#REF!</v>
          </cell>
          <cell r="U1069" t="e">
            <v>#REF!</v>
          </cell>
          <cell r="V1069" t="e">
            <v>#REF!</v>
          </cell>
          <cell r="W1069" t="e">
            <v>#REF!</v>
          </cell>
          <cell r="X1069" t="e">
            <v>#REF!</v>
          </cell>
          <cell r="Y1069" t="e">
            <v>#REF!</v>
          </cell>
          <cell r="Z1069" t="e">
            <v>#REF!</v>
          </cell>
          <cell r="AA1069" t="e">
            <v>#REF!</v>
          </cell>
          <cell r="AB1069" t="e">
            <v>#REF!</v>
          </cell>
          <cell r="AC1069" t="e">
            <v>#REF!</v>
          </cell>
          <cell r="AD1069" t="e">
            <v>#REF!</v>
          </cell>
        </row>
        <row r="1070">
          <cell r="B1070" t="str">
            <v xml:space="preserve">  Price subsidy</v>
          </cell>
          <cell r="E1070" t="e">
            <v>#REF!</v>
          </cell>
          <cell r="F1070" t="e">
            <v>#REF!</v>
          </cell>
          <cell r="G1070" t="e">
            <v>#REF!</v>
          </cell>
          <cell r="H1070" t="e">
            <v>#REF!</v>
          </cell>
          <cell r="L1070" t="e">
            <v>#REF!</v>
          </cell>
          <cell r="M1070" t="e">
            <v>#REF!</v>
          </cell>
          <cell r="N1070" t="e">
            <v>#REF!</v>
          </cell>
          <cell r="O1070" t="e">
            <v>#REF!</v>
          </cell>
          <cell r="P1070">
            <v>0</v>
          </cell>
          <cell r="Q1070">
            <v>0</v>
          </cell>
          <cell r="R1070" t="e">
            <v>#REF!</v>
          </cell>
          <cell r="S1070" t="e">
            <v>#REF!</v>
          </cell>
          <cell r="T1070" t="e">
            <v>#REF!</v>
          </cell>
          <cell r="U1070" t="e">
            <v>#REF!</v>
          </cell>
          <cell r="V1070" t="e">
            <v>#REF!</v>
          </cell>
          <cell r="W1070" t="e">
            <v>#REF!</v>
          </cell>
          <cell r="X1070" t="e">
            <v>#REF!</v>
          </cell>
          <cell r="Y1070" t="e">
            <v>#REF!</v>
          </cell>
          <cell r="Z1070" t="e">
            <v>#REF!</v>
          </cell>
          <cell r="AA1070" t="e">
            <v>#REF!</v>
          </cell>
          <cell r="AB1070" t="e">
            <v>#REF!</v>
          </cell>
          <cell r="AC1070" t="e">
            <v>#REF!</v>
          </cell>
          <cell r="AD1070" t="e">
            <v>#REF!</v>
          </cell>
        </row>
        <row r="1071">
          <cell r="B1071" t="str">
            <v xml:space="preserve">  Gas subsidy for fertilizer industry</v>
          </cell>
          <cell r="E1071" t="e">
            <v>#REF!</v>
          </cell>
          <cell r="F1071" t="e">
            <v>#REF!</v>
          </cell>
          <cell r="G1071" t="e">
            <v>#REF!</v>
          </cell>
          <cell r="H1071" t="e">
            <v>#REF!</v>
          </cell>
          <cell r="L1071" t="e">
            <v>#REF!</v>
          </cell>
          <cell r="M1071" t="e">
            <v>#REF!</v>
          </cell>
          <cell r="N1071" t="e">
            <v>#REF!</v>
          </cell>
          <cell r="O1071" t="e">
            <v>#REF!</v>
          </cell>
          <cell r="P1071">
            <v>0</v>
          </cell>
          <cell r="Q1071">
            <v>0</v>
          </cell>
          <cell r="R1071" t="e">
            <v>#REF!</v>
          </cell>
          <cell r="S1071" t="e">
            <v>#REF!</v>
          </cell>
          <cell r="T1071" t="e">
            <v>#REF!</v>
          </cell>
          <cell r="U1071" t="e">
            <v>#REF!</v>
          </cell>
          <cell r="V1071" t="e">
            <v>#REF!</v>
          </cell>
          <cell r="W1071" t="e">
            <v>#REF!</v>
          </cell>
          <cell r="X1071" t="e">
            <v>#REF!</v>
          </cell>
          <cell r="Y1071" t="e">
            <v>#REF!</v>
          </cell>
          <cell r="Z1071" t="e">
            <v>#REF!</v>
          </cell>
          <cell r="AA1071" t="e">
            <v>#REF!</v>
          </cell>
          <cell r="AB1071" t="e">
            <v>#REF!</v>
          </cell>
          <cell r="AC1071" t="e">
            <v>#REF!</v>
          </cell>
          <cell r="AD1071" t="e">
            <v>#REF!</v>
          </cell>
        </row>
        <row r="1072">
          <cell r="B1072" t="str">
            <v>Interest subsidies</v>
          </cell>
          <cell r="E1072" t="e">
            <v>#REF!</v>
          </cell>
          <cell r="F1072" t="e">
            <v>#REF!</v>
          </cell>
          <cell r="G1072" t="e">
            <v>#REF!</v>
          </cell>
          <cell r="H1072" t="e">
            <v>#REF!</v>
          </cell>
          <cell r="L1072" t="e">
            <v>#REF!</v>
          </cell>
          <cell r="M1072" t="e">
            <v>#REF!</v>
          </cell>
          <cell r="N1072" t="e">
            <v>#REF!</v>
          </cell>
          <cell r="O1072" t="e">
            <v>#REF!</v>
          </cell>
          <cell r="P1072">
            <v>0</v>
          </cell>
          <cell r="Q1072">
            <v>0</v>
          </cell>
          <cell r="R1072" t="e">
            <v>#REF!</v>
          </cell>
          <cell r="S1072" t="e">
            <v>#REF!</v>
          </cell>
          <cell r="T1072" t="e">
            <v>#REF!</v>
          </cell>
          <cell r="U1072" t="e">
            <v>#REF!</v>
          </cell>
          <cell r="V1072" t="e">
            <v>#REF!</v>
          </cell>
          <cell r="W1072" t="e">
            <v>#REF!</v>
          </cell>
          <cell r="X1072" t="e">
            <v>#REF!</v>
          </cell>
          <cell r="Y1072" t="e">
            <v>#REF!</v>
          </cell>
          <cell r="Z1072" t="e">
            <v>#REF!</v>
          </cell>
          <cell r="AA1072" t="e">
            <v>#REF!</v>
          </cell>
          <cell r="AB1072" t="e">
            <v>#REF!</v>
          </cell>
          <cell r="AC1072" t="e">
            <v>#REF!</v>
          </cell>
          <cell r="AD1072" t="e">
            <v>#REF!</v>
          </cell>
        </row>
        <row r="1073">
          <cell r="B1073" t="str">
            <v xml:space="preserve">    BULOG</v>
          </cell>
          <cell r="E1073" t="e">
            <v>#REF!</v>
          </cell>
          <cell r="F1073" t="e">
            <v>#REF!</v>
          </cell>
          <cell r="G1073" t="e">
            <v>#REF!</v>
          </cell>
          <cell r="H1073" t="e">
            <v>#REF!</v>
          </cell>
          <cell r="L1073" t="e">
            <v>#REF!</v>
          </cell>
          <cell r="M1073" t="e">
            <v>#REF!</v>
          </cell>
          <cell r="N1073" t="e">
            <v>#REF!</v>
          </cell>
          <cell r="O1073" t="e">
            <v>#REF!</v>
          </cell>
          <cell r="P1073">
            <v>0</v>
          </cell>
          <cell r="Q1073">
            <v>0</v>
          </cell>
          <cell r="R1073" t="e">
            <v>#REF!</v>
          </cell>
          <cell r="S1073" t="e">
            <v>#REF!</v>
          </cell>
          <cell r="T1073" t="e">
            <v>#REF!</v>
          </cell>
          <cell r="U1073" t="e">
            <v>#REF!</v>
          </cell>
          <cell r="V1073" t="e">
            <v>#REF!</v>
          </cell>
          <cell r="W1073" t="e">
            <v>#REF!</v>
          </cell>
          <cell r="X1073" t="e">
            <v>#REF!</v>
          </cell>
          <cell r="Y1073" t="e">
            <v>#REF!</v>
          </cell>
          <cell r="Z1073" t="e">
            <v>#REF!</v>
          </cell>
          <cell r="AA1073" t="e">
            <v>#REF!</v>
          </cell>
          <cell r="AB1073" t="e">
            <v>#REF!</v>
          </cell>
          <cell r="AC1073" t="e">
            <v>#REF!</v>
          </cell>
          <cell r="AD1073" t="e">
            <v>#REF!</v>
          </cell>
        </row>
        <row r="1074">
          <cell r="B1074" t="str">
            <v xml:space="preserve">    Housing</v>
          </cell>
          <cell r="E1074" t="e">
            <v>#REF!</v>
          </cell>
          <cell r="F1074" t="e">
            <v>#REF!</v>
          </cell>
          <cell r="G1074" t="e">
            <v>#REF!</v>
          </cell>
          <cell r="H1074" t="e">
            <v>#REF!</v>
          </cell>
          <cell r="L1074" t="e">
            <v>#REF!</v>
          </cell>
          <cell r="M1074" t="e">
            <v>#REF!</v>
          </cell>
          <cell r="N1074" t="e">
            <v>#REF!</v>
          </cell>
          <cell r="O1074" t="e">
            <v>#REF!</v>
          </cell>
          <cell r="P1074">
            <v>0</v>
          </cell>
          <cell r="Q1074">
            <v>0</v>
          </cell>
          <cell r="R1074" t="e">
            <v>#REF!</v>
          </cell>
          <cell r="S1074" t="e">
            <v>#REF!</v>
          </cell>
          <cell r="T1074" t="e">
            <v>#REF!</v>
          </cell>
          <cell r="U1074" t="e">
            <v>#REF!</v>
          </cell>
          <cell r="V1074" t="e">
            <v>#REF!</v>
          </cell>
          <cell r="W1074" t="e">
            <v>#REF!</v>
          </cell>
          <cell r="X1074" t="e">
            <v>#REF!</v>
          </cell>
          <cell r="Y1074" t="e">
            <v>#REF!</v>
          </cell>
          <cell r="Z1074" t="e">
            <v>#REF!</v>
          </cell>
          <cell r="AA1074" t="e">
            <v>#REF!</v>
          </cell>
          <cell r="AB1074" t="e">
            <v>#REF!</v>
          </cell>
          <cell r="AC1074" t="e">
            <v>#REF!</v>
          </cell>
          <cell r="AD1074" t="e">
            <v>#REF!</v>
          </cell>
        </row>
        <row r="1075">
          <cell r="B1075" t="str">
            <v xml:space="preserve">    Other</v>
          </cell>
          <cell r="E1075" t="e">
            <v>#REF!</v>
          </cell>
          <cell r="F1075" t="e">
            <v>#REF!</v>
          </cell>
          <cell r="G1075" t="e">
            <v>#REF!</v>
          </cell>
          <cell r="H1075" t="e">
            <v>#REF!</v>
          </cell>
          <cell r="L1075" t="e">
            <v>#REF!</v>
          </cell>
          <cell r="M1075" t="e">
            <v>#REF!</v>
          </cell>
          <cell r="N1075" t="e">
            <v>#REF!</v>
          </cell>
          <cell r="O1075" t="e">
            <v>#REF!</v>
          </cell>
          <cell r="P1075">
            <v>0</v>
          </cell>
          <cell r="Q1075">
            <v>0</v>
          </cell>
          <cell r="R1075" t="e">
            <v>#REF!</v>
          </cell>
          <cell r="S1075" t="e">
            <v>#REF!</v>
          </cell>
          <cell r="T1075" t="e">
            <v>#REF!</v>
          </cell>
          <cell r="U1075" t="e">
            <v>#REF!</v>
          </cell>
          <cell r="V1075" t="e">
            <v>#REF!</v>
          </cell>
          <cell r="W1075" t="e">
            <v>#REF!</v>
          </cell>
          <cell r="X1075" t="e">
            <v>#REF!</v>
          </cell>
          <cell r="Y1075" t="e">
            <v>#REF!</v>
          </cell>
          <cell r="Z1075" t="e">
            <v>#REF!</v>
          </cell>
          <cell r="AA1075" t="e">
            <v>#REF!</v>
          </cell>
          <cell r="AB1075" t="e">
            <v>#REF!</v>
          </cell>
          <cell r="AC1075" t="e">
            <v>#REF!</v>
          </cell>
          <cell r="AD1075" t="e">
            <v>#REF!</v>
          </cell>
        </row>
        <row r="1076">
          <cell r="B1076" t="str">
            <v xml:space="preserve">Food </v>
          </cell>
          <cell r="D1076">
            <v>1.523759105004852</v>
          </cell>
          <cell r="E1076" t="e">
            <v>#REF!</v>
          </cell>
          <cell r="F1076" t="e">
            <v>#REF!</v>
          </cell>
          <cell r="G1076" t="e">
            <v>#REF!</v>
          </cell>
          <cell r="H1076" t="e">
            <v>#REF!</v>
          </cell>
          <cell r="L1076" t="e">
            <v>#REF!</v>
          </cell>
          <cell r="M1076" t="e">
            <v>#REF!</v>
          </cell>
          <cell r="N1076" t="e">
            <v>#REF!</v>
          </cell>
          <cell r="O1076" t="e">
            <v>#REF!</v>
          </cell>
          <cell r="P1076">
            <v>0</v>
          </cell>
          <cell r="Q1076">
            <v>0</v>
          </cell>
          <cell r="R1076">
            <v>3.5662534007959095</v>
          </cell>
          <cell r="S1076">
            <v>1.1887511335986367</v>
          </cell>
          <cell r="T1076">
            <v>1.914116038436281</v>
          </cell>
          <cell r="U1076">
            <v>1.4791271398640897</v>
          </cell>
          <cell r="V1076">
            <v>1.9434428808594528</v>
          </cell>
          <cell r="W1076">
            <v>1.7788953530532745</v>
          </cell>
          <cell r="X1076">
            <v>1.3786801924755725</v>
          </cell>
          <cell r="Y1076">
            <v>1.4379980335899485</v>
          </cell>
          <cell r="Z1076">
            <v>1.4538196118819831</v>
          </cell>
          <cell r="AA1076">
            <v>0.53177092810115556</v>
          </cell>
          <cell r="AB1076">
            <v>0.19378263794702946</v>
          </cell>
          <cell r="AC1076">
            <v>4.4960922113229697E-2</v>
          </cell>
          <cell r="AD1076">
            <v>0</v>
          </cell>
        </row>
        <row r="1077">
          <cell r="B1077" t="str">
            <v xml:space="preserve">  Rice</v>
          </cell>
          <cell r="E1077" t="e">
            <v>#REF!</v>
          </cell>
          <cell r="F1077" t="e">
            <v>#REF!</v>
          </cell>
          <cell r="G1077" t="e">
            <v>#REF!</v>
          </cell>
          <cell r="H1077" t="e">
            <v>#REF!</v>
          </cell>
          <cell r="L1077" t="e">
            <v>#REF!</v>
          </cell>
          <cell r="M1077" t="e">
            <v>#REF!</v>
          </cell>
          <cell r="N1077" t="e">
            <v>#REF!</v>
          </cell>
          <cell r="O1077" t="e">
            <v>#REF!</v>
          </cell>
          <cell r="P1077">
            <v>0</v>
          </cell>
          <cell r="Q1077">
            <v>0</v>
          </cell>
          <cell r="R1077">
            <v>0</v>
          </cell>
          <cell r="S1077">
            <v>0</v>
          </cell>
          <cell r="T1077">
            <v>0.67361240658148935</v>
          </cell>
          <cell r="U1077">
            <v>0.57738206278413373</v>
          </cell>
          <cell r="V1077">
            <v>1.1926147274618939</v>
          </cell>
          <cell r="W1077">
            <v>0.81453639894250573</v>
          </cell>
          <cell r="X1077">
            <v>0.52114433766242207</v>
          </cell>
          <cell r="Y1077">
            <v>0.72218265101162404</v>
          </cell>
          <cell r="Z1077">
            <v>0.54035031425262847</v>
          </cell>
          <cell r="AA1077">
            <v>0.19764665833466344</v>
          </cell>
          <cell r="AB1077">
            <v>8.6785086721381993E-2</v>
          </cell>
          <cell r="AC1077">
            <v>3.819234424625513E-2</v>
          </cell>
          <cell r="AD1077">
            <v>0</v>
          </cell>
        </row>
        <row r="1078">
          <cell r="B1078" t="str">
            <v xml:space="preserve">  Sugar</v>
          </cell>
          <cell r="E1078" t="e">
            <v>#REF!</v>
          </cell>
          <cell r="F1078" t="e">
            <v>#REF!</v>
          </cell>
          <cell r="G1078" t="e">
            <v>#REF!</v>
          </cell>
          <cell r="H1078" t="e">
            <v>#REF!</v>
          </cell>
          <cell r="L1078" t="e">
            <v>#REF!</v>
          </cell>
          <cell r="M1078" t="e">
            <v>#REF!</v>
          </cell>
          <cell r="N1078" t="e">
            <v>#REF!</v>
          </cell>
          <cell r="O1078" t="e">
            <v>#REF!</v>
          </cell>
          <cell r="P1078">
            <v>0</v>
          </cell>
          <cell r="Q1078">
            <v>0</v>
          </cell>
          <cell r="R1078">
            <v>0.51620773279132559</v>
          </cell>
          <cell r="S1078">
            <v>0.17206924426377521</v>
          </cell>
          <cell r="T1078">
            <v>0.33359852516416616</v>
          </cell>
          <cell r="U1078">
            <v>0.22132979073391792</v>
          </cell>
          <cell r="V1078">
            <v>0.12830712506314082</v>
          </cell>
          <cell r="W1078">
            <v>0.22774514698707496</v>
          </cell>
          <cell r="X1078">
            <v>0.20135122136957223</v>
          </cell>
          <cell r="Y1078">
            <v>0.22385969124871918</v>
          </cell>
          <cell r="Z1078">
            <v>0.20799461974000874</v>
          </cell>
          <cell r="AA1078">
            <v>7.6079240557232225E-2</v>
          </cell>
          <cell r="AB1078">
            <v>3.3405793677910717E-2</v>
          </cell>
          <cell r="AC1078">
            <v>0</v>
          </cell>
          <cell r="AD1078">
            <v>0</v>
          </cell>
        </row>
        <row r="1079">
          <cell r="B1079" t="str">
            <v xml:space="preserve">  Soybeans</v>
          </cell>
          <cell r="E1079" t="e">
            <v>#REF!</v>
          </cell>
          <cell r="F1079" t="e">
            <v>#REF!</v>
          </cell>
          <cell r="G1079" t="e">
            <v>#REF!</v>
          </cell>
          <cell r="H1079" t="e">
            <v>#REF!</v>
          </cell>
          <cell r="L1079" t="e">
            <v>#REF!</v>
          </cell>
          <cell r="M1079" t="e">
            <v>#REF!</v>
          </cell>
          <cell r="N1079" t="e">
            <v>#REF!</v>
          </cell>
          <cell r="O1079" t="e">
            <v>#REF!</v>
          </cell>
          <cell r="P1079">
            <v>0</v>
          </cell>
          <cell r="Q1079">
            <v>0</v>
          </cell>
          <cell r="R1079">
            <v>0.12829555915379781</v>
          </cell>
          <cell r="S1079">
            <v>4.2765186384599273E-2</v>
          </cell>
          <cell r="T1079">
            <v>0.10238908580038639</v>
          </cell>
          <cell r="U1079">
            <v>8.7762073543188338E-2</v>
          </cell>
          <cell r="V1079">
            <v>0.10970259192898539</v>
          </cell>
          <cell r="W1079">
            <v>9.9951250424186705E-2</v>
          </cell>
          <cell r="X1079">
            <v>0.13502376021253673</v>
          </cell>
          <cell r="Y1079">
            <v>9.4359681622149222E-2</v>
          </cell>
          <cell r="Z1079">
            <v>9.5762730715900288E-2</v>
          </cell>
          <cell r="AA1079">
            <v>3.5027616751141466E-2</v>
          </cell>
          <cell r="AB1079">
            <v>1.5380349877931677E-2</v>
          </cell>
          <cell r="AC1079">
            <v>6.7685778669745698E-3</v>
          </cell>
          <cell r="AD1079">
            <v>0</v>
          </cell>
        </row>
        <row r="1080">
          <cell r="B1080" t="str">
            <v xml:space="preserve">  Grain/wheat flour</v>
          </cell>
          <cell r="E1080" t="e">
            <v>#REF!</v>
          </cell>
          <cell r="F1080" t="e">
            <v>#REF!</v>
          </cell>
          <cell r="G1080" t="e">
            <v>#REF!</v>
          </cell>
          <cell r="H1080" t="e">
            <v>#REF!</v>
          </cell>
          <cell r="L1080" t="e">
            <v>#REF!</v>
          </cell>
          <cell r="M1080" t="e">
            <v>#REF!</v>
          </cell>
          <cell r="N1080" t="e">
            <v>#REF!</v>
          </cell>
          <cell r="O1080" t="e">
            <v>#REF!</v>
          </cell>
          <cell r="P1080">
            <v>0</v>
          </cell>
          <cell r="Q1080">
            <v>0</v>
          </cell>
          <cell r="R1080">
            <v>1.620144394450556</v>
          </cell>
          <cell r="S1080">
            <v>0.54004813148351871</v>
          </cell>
          <cell r="T1080">
            <v>0.44390884590028162</v>
          </cell>
          <cell r="U1080">
            <v>0.39672823283143371</v>
          </cell>
          <cell r="V1080">
            <v>0.34954761976258586</v>
          </cell>
          <cell r="W1080">
            <v>0.39672823283143371</v>
          </cell>
          <cell r="X1080">
            <v>0.29241009350255076</v>
          </cell>
          <cell r="Y1080">
            <v>0.26598908533972149</v>
          </cell>
          <cell r="Z1080">
            <v>0.36244190811780697</v>
          </cell>
          <cell r="AA1080">
            <v>0.1325722037915428</v>
          </cell>
          <cell r="AB1080">
            <v>5.8211407669805065E-2</v>
          </cell>
          <cell r="AC1080">
            <v>0</v>
          </cell>
          <cell r="AD1080">
            <v>0</v>
          </cell>
        </row>
        <row r="1081">
          <cell r="B1081" t="str">
            <v xml:space="preserve">  Corn</v>
          </cell>
          <cell r="E1081" t="e">
            <v>#REF!</v>
          </cell>
          <cell r="F1081" t="e">
            <v>#REF!</v>
          </cell>
          <cell r="G1081" t="e">
            <v>#REF!</v>
          </cell>
          <cell r="H1081" t="e">
            <v>#REF!</v>
          </cell>
          <cell r="L1081" t="e">
            <v>#REF!</v>
          </cell>
          <cell r="M1081" t="e">
            <v>#REF!</v>
          </cell>
          <cell r="N1081" t="e">
            <v>#REF!</v>
          </cell>
          <cell r="O1081" t="e">
            <v>#REF!</v>
          </cell>
          <cell r="P1081">
            <v>0</v>
          </cell>
          <cell r="Q1081">
            <v>0</v>
          </cell>
          <cell r="R1081">
            <v>0.23633392475699602</v>
          </cell>
          <cell r="S1081">
            <v>7.8777974918998683E-2</v>
          </cell>
          <cell r="T1081">
            <v>6.2870491280939009E-2</v>
          </cell>
          <cell r="U1081">
            <v>5.3888992526519151E-2</v>
          </cell>
          <cell r="V1081">
            <v>4.4907493772099287E-2</v>
          </cell>
          <cell r="W1081">
            <v>5.3888992526519151E-2</v>
          </cell>
          <cell r="X1081">
            <v>4.4218307438023706E-2</v>
          </cell>
          <cell r="Y1081">
            <v>0</v>
          </cell>
          <cell r="Z1081">
            <v>4.1475018863040856E-2</v>
          </cell>
          <cell r="AA1081">
            <v>1.5170526723918309E-2</v>
          </cell>
          <cell r="AB1081">
            <v>0</v>
          </cell>
          <cell r="AC1081">
            <v>0</v>
          </cell>
          <cell r="AD1081">
            <v>0</v>
          </cell>
        </row>
        <row r="1082">
          <cell r="B1082" t="str">
            <v xml:space="preserve">  Soybeanmeal</v>
          </cell>
          <cell r="E1082" t="e">
            <v>#REF!</v>
          </cell>
          <cell r="F1082" t="e">
            <v>#REF!</v>
          </cell>
          <cell r="G1082" t="e">
            <v>#REF!</v>
          </cell>
          <cell r="H1082" t="e">
            <v>#REF!</v>
          </cell>
          <cell r="L1082" t="e">
            <v>#REF!</v>
          </cell>
          <cell r="M1082" t="e">
            <v>#REF!</v>
          </cell>
          <cell r="N1082" t="e">
            <v>#REF!</v>
          </cell>
          <cell r="O1082" t="e">
            <v>#REF!</v>
          </cell>
          <cell r="P1082">
            <v>0</v>
          </cell>
          <cell r="Q1082">
            <v>0</v>
          </cell>
          <cell r="R1082">
            <v>0.43223449118699492</v>
          </cell>
          <cell r="S1082">
            <v>0.14407816372899832</v>
          </cell>
          <cell r="T1082">
            <v>0.12933358206364595</v>
          </cell>
          <cell r="U1082">
            <v>5.5428678027276836E-2</v>
          </cell>
          <cell r="V1082">
            <v>4.6190565022730709E-2</v>
          </cell>
          <cell r="W1082">
            <v>7.6984275037884492E-2</v>
          </cell>
          <cell r="X1082">
            <v>7.2012672113352882E-2</v>
          </cell>
          <cell r="Y1082">
            <v>4.6954099945949845E-2</v>
          </cell>
          <cell r="Z1082">
            <v>8.1308011060994848E-2</v>
          </cell>
          <cell r="AA1082">
            <v>2.974044107713834E-2</v>
          </cell>
          <cell r="AB1082">
            <v>0</v>
          </cell>
          <cell r="AC1082">
            <v>0</v>
          </cell>
          <cell r="AD1082">
            <v>0</v>
          </cell>
        </row>
        <row r="1083">
          <cell r="B1083" t="str">
            <v xml:space="preserve">  Fishmeal</v>
          </cell>
          <cell r="E1083" t="e">
            <v>#REF!</v>
          </cell>
          <cell r="F1083" t="e">
            <v>#REF!</v>
          </cell>
          <cell r="G1083" t="e">
            <v>#REF!</v>
          </cell>
          <cell r="H1083" t="e">
            <v>#REF!</v>
          </cell>
          <cell r="L1083" t="e">
            <v>#REF!</v>
          </cell>
          <cell r="M1083" t="e">
            <v>#REF!</v>
          </cell>
          <cell r="N1083" t="e">
            <v>#REF!</v>
          </cell>
          <cell r="O1083" t="e">
            <v>#REF!</v>
          </cell>
          <cell r="P1083">
            <v>0</v>
          </cell>
          <cell r="Q1083">
            <v>0</v>
          </cell>
          <cell r="R1083">
            <v>0.63303729845623924</v>
          </cell>
          <cell r="S1083">
            <v>0.2110124328187464</v>
          </cell>
          <cell r="T1083">
            <v>0.16840310164537234</v>
          </cell>
          <cell r="U1083">
            <v>8.6607309417620057E-2</v>
          </cell>
          <cell r="V1083">
            <v>7.2172757848016716E-2</v>
          </cell>
          <cell r="W1083">
            <v>0.1090610563036697</v>
          </cell>
          <cell r="X1083">
            <v>0.11251980017711387</v>
          </cell>
          <cell r="Y1083">
            <v>8.4652824421784567E-2</v>
          </cell>
          <cell r="Z1083">
            <v>0.12448700913160299</v>
          </cell>
          <cell r="AA1083">
            <v>4.5534240865518986E-2</v>
          </cell>
          <cell r="AB1083">
            <v>0</v>
          </cell>
          <cell r="AC1083">
            <v>0</v>
          </cell>
          <cell r="AD1083">
            <v>0</v>
          </cell>
        </row>
        <row r="1084">
          <cell r="B1084" t="str">
            <v>Electricity</v>
          </cell>
          <cell r="E1084" t="e">
            <v>#REF!</v>
          </cell>
          <cell r="F1084" t="e">
            <v>#REF!</v>
          </cell>
          <cell r="G1084" t="e">
            <v>#REF!</v>
          </cell>
          <cell r="H1084" t="e">
            <v>#REF!</v>
          </cell>
          <cell r="L1084" t="e">
            <v>#REF!</v>
          </cell>
          <cell r="M1084" t="e">
            <v>#REF!</v>
          </cell>
          <cell r="N1084" t="e">
            <v>#REF!</v>
          </cell>
          <cell r="O1084" t="e">
            <v>#REF!</v>
          </cell>
          <cell r="P1084">
            <v>0</v>
          </cell>
          <cell r="Q1084">
            <v>0</v>
          </cell>
          <cell r="R1084">
            <v>2.2058807888058811</v>
          </cell>
          <cell r="S1084">
            <v>0.735293596268627</v>
          </cell>
          <cell r="T1084">
            <v>0.96789331468296824</v>
          </cell>
          <cell r="U1084">
            <v>0.8842940840481629</v>
          </cell>
          <cell r="V1084">
            <v>0.76168187911711527</v>
          </cell>
          <cell r="W1084">
            <v>0.87128975928274877</v>
          </cell>
          <cell r="X1084">
            <v>1.4010911709556884</v>
          </cell>
          <cell r="Y1084">
            <v>0.53549009913265877</v>
          </cell>
          <cell r="Z1084">
            <v>0.89005687430721658</v>
          </cell>
          <cell r="AA1084">
            <v>0.3255605896665974</v>
          </cell>
          <cell r="AB1084">
            <v>0.28590216748759201</v>
          </cell>
          <cell r="AC1084">
            <v>0.12581970490497105</v>
          </cell>
          <cell r="AD1084">
            <v>0</v>
          </cell>
        </row>
        <row r="1085">
          <cell r="B1085" t="str">
            <v>Medicines</v>
          </cell>
          <cell r="E1085" t="e">
            <v>#REF!</v>
          </cell>
          <cell r="F1085" t="e">
            <v>#REF!</v>
          </cell>
          <cell r="G1085" t="e">
            <v>#REF!</v>
          </cell>
          <cell r="H1085" t="e">
            <v>#REF!</v>
          </cell>
          <cell r="L1085" t="e">
            <v>#REF!</v>
          </cell>
          <cell r="M1085" t="e">
            <v>#REF!</v>
          </cell>
          <cell r="N1085" t="e">
            <v>#REF!</v>
          </cell>
          <cell r="O1085" t="e">
            <v>#REF!</v>
          </cell>
          <cell r="P1085">
            <v>0</v>
          </cell>
          <cell r="Q1085">
            <v>0</v>
          </cell>
          <cell r="R1085" t="e">
            <v>#REF!</v>
          </cell>
          <cell r="S1085" t="e">
            <v>#REF!</v>
          </cell>
          <cell r="T1085" t="e">
            <v>#REF!</v>
          </cell>
          <cell r="U1085" t="e">
            <v>#REF!</v>
          </cell>
          <cell r="V1085" t="e">
            <v>#REF!</v>
          </cell>
          <cell r="W1085" t="e">
            <v>#REF!</v>
          </cell>
          <cell r="X1085" t="e">
            <v>#REF!</v>
          </cell>
          <cell r="Y1085" t="e">
            <v>#REF!</v>
          </cell>
          <cell r="Z1085" t="e">
            <v>#REF!</v>
          </cell>
          <cell r="AA1085" t="e">
            <v>#REF!</v>
          </cell>
          <cell r="AB1085" t="e">
            <v>#REF!</v>
          </cell>
          <cell r="AC1085" t="e">
            <v>#REF!</v>
          </cell>
          <cell r="AD1085">
            <v>0</v>
          </cell>
        </row>
        <row r="1086">
          <cell r="B1086" t="str">
            <v>Other</v>
          </cell>
          <cell r="E1086" t="e">
            <v>#REF!</v>
          </cell>
          <cell r="F1086" t="e">
            <v>#REF!</v>
          </cell>
          <cell r="G1086" t="e">
            <v>#REF!</v>
          </cell>
          <cell r="H1086" t="e">
            <v>#REF!</v>
          </cell>
          <cell r="L1086" t="e">
            <v>#REF!</v>
          </cell>
          <cell r="M1086" t="e">
            <v>#REF!</v>
          </cell>
          <cell r="N1086" t="e">
            <v>#REF!</v>
          </cell>
          <cell r="O1086" t="e">
            <v>#REF!</v>
          </cell>
          <cell r="P1086">
            <v>0</v>
          </cell>
          <cell r="Q1086">
            <v>0</v>
          </cell>
          <cell r="R1086" t="e">
            <v>#REF!</v>
          </cell>
          <cell r="S1086" t="e">
            <v>#REF!</v>
          </cell>
          <cell r="T1086" t="e">
            <v>#REF!</v>
          </cell>
          <cell r="U1086" t="e">
            <v>#REF!</v>
          </cell>
          <cell r="V1086" t="e">
            <v>#REF!</v>
          </cell>
          <cell r="W1086" t="e">
            <v>#REF!</v>
          </cell>
          <cell r="X1086" t="e">
            <v>#REF!</v>
          </cell>
          <cell r="Y1086" t="e">
            <v>#REF!</v>
          </cell>
          <cell r="Z1086" t="e">
            <v>#REF!</v>
          </cell>
          <cell r="AA1086" t="e">
            <v>#REF!</v>
          </cell>
          <cell r="AB1086" t="e">
            <v>#REF!</v>
          </cell>
          <cell r="AC1086" t="e">
            <v>#REF!</v>
          </cell>
          <cell r="AD1086">
            <v>0</v>
          </cell>
        </row>
        <row r="1105">
          <cell r="B1105" t="str">
            <v>Table 1b.  Indonesia:  Summary of Central Government Fiscal Operations</v>
          </cell>
        </row>
        <row r="1106">
          <cell r="B1106" t="str">
            <v>( In percent of GDP)</v>
          </cell>
        </row>
        <row r="1108">
          <cell r="D1108" t="str">
            <v>1997/98</v>
          </cell>
          <cell r="H1108" t="str">
            <v>1998/99 (Bdgt Mar98)</v>
          </cell>
          <cell r="O1108" t="str">
            <v>1998/99</v>
          </cell>
          <cell r="P1108" t="str">
            <v>1998/99 (June Prj)</v>
          </cell>
          <cell r="Z1108" t="str">
            <v>1998/99</v>
          </cell>
          <cell r="AA1108" t="str">
            <v>1999/00</v>
          </cell>
          <cell r="AB1108" t="str">
            <v>2000/01</v>
          </cell>
          <cell r="AC1108" t="str">
            <v>2001/02</v>
          </cell>
          <cell r="AD1108" t="str">
            <v>2002/03</v>
          </cell>
        </row>
        <row r="1109">
          <cell r="B1109">
            <v>36524.152470370369</v>
          </cell>
          <cell r="D1109" t="str">
            <v>Total</v>
          </cell>
          <cell r="H1109" t="str">
            <v>I-Q</v>
          </cell>
          <cell r="L1109" t="str">
            <v>II-Q</v>
          </cell>
          <cell r="M1109" t="str">
            <v>III-Q</v>
          </cell>
          <cell r="N1109" t="str">
            <v>IV-Q</v>
          </cell>
          <cell r="O1109" t="str">
            <v>Total</v>
          </cell>
          <cell r="Z1109" t="str">
            <v>Total</v>
          </cell>
          <cell r="AA1109" t="str">
            <v>Total</v>
          </cell>
          <cell r="AB1109" t="str">
            <v>Total</v>
          </cell>
          <cell r="AC1109" t="str">
            <v>Total</v>
          </cell>
          <cell r="AD1109" t="str">
            <v>Total</v>
          </cell>
        </row>
        <row r="1110">
          <cell r="B1110" t="str">
            <v>Summary central government</v>
          </cell>
          <cell r="D1110" t="str">
            <v>Apr-Mar</v>
          </cell>
          <cell r="E1110" t="str">
            <v>Apr</v>
          </cell>
          <cell r="F1110" t="str">
            <v>May</v>
          </cell>
          <cell r="G1110" t="str">
            <v>Jun</v>
          </cell>
          <cell r="H1110" t="str">
            <v>Apr-Jun</v>
          </cell>
          <cell r="L1110" t="str">
            <v>Jul-Sep</v>
          </cell>
          <cell r="M1110" t="str">
            <v>Oct-Dec</v>
          </cell>
          <cell r="N1110" t="str">
            <v>Jan-Mar</v>
          </cell>
          <cell r="O1110" t="str">
            <v>Apr-Mar</v>
          </cell>
          <cell r="P1110" t="str">
            <v>Apr</v>
          </cell>
          <cell r="Q1110" t="str">
            <v>May</v>
          </cell>
          <cell r="R1110" t="str">
            <v>Jun</v>
          </cell>
          <cell r="S1110" t="str">
            <v>I-Q</v>
          </cell>
          <cell r="T1110" t="str">
            <v>Jul</v>
          </cell>
          <cell r="U1110" t="str">
            <v>Aug</v>
          </cell>
          <cell r="V1110" t="str">
            <v>Sep</v>
          </cell>
          <cell r="W1110" t="str">
            <v>II-Q</v>
          </cell>
          <cell r="X1110" t="str">
            <v>III-Q</v>
          </cell>
          <cell r="Y1110" t="str">
            <v>IV-Q</v>
          </cell>
          <cell r="Z1110" t="str">
            <v>Apr-Mar</v>
          </cell>
          <cell r="AA1110" t="str">
            <v>Apr-Mar</v>
          </cell>
          <cell r="AB1110" t="str">
            <v>Apr-Mar</v>
          </cell>
          <cell r="AC1110" t="str">
            <v>Apr-Mar</v>
          </cell>
          <cell r="AD1110" t="str">
            <v>Apr-Mar</v>
          </cell>
        </row>
        <row r="1111">
          <cell r="B1111" t="str">
            <v>( In percent of GDP)</v>
          </cell>
          <cell r="D1111" t="str">
            <v>Mar-Est</v>
          </cell>
          <cell r="E1111" t="str">
            <v>Apr Prg</v>
          </cell>
          <cell r="F1111" t="str">
            <v>Apr Prg</v>
          </cell>
          <cell r="G1111" t="str">
            <v>Apr Prg</v>
          </cell>
          <cell r="H1111" t="str">
            <v>Apr Prg</v>
          </cell>
          <cell r="L1111" t="str">
            <v>Apr Prg</v>
          </cell>
          <cell r="M1111" t="str">
            <v>Apr Prg</v>
          </cell>
          <cell r="N1111" t="str">
            <v>Apr Prg</v>
          </cell>
          <cell r="O1111" t="str">
            <v>Apr Prg</v>
          </cell>
          <cell r="P1111" t="str">
            <v>Jun Prg</v>
          </cell>
          <cell r="Q1111" t="str">
            <v>Jun Prg</v>
          </cell>
          <cell r="R1111" t="str">
            <v>Jun Prg</v>
          </cell>
          <cell r="S1111" t="str">
            <v>Jun Prg</v>
          </cell>
          <cell r="T1111" t="str">
            <v>Jun Prg</v>
          </cell>
          <cell r="U1111" t="str">
            <v>Jun Prg</v>
          </cell>
          <cell r="V1111" t="str">
            <v>Jun Prg</v>
          </cell>
          <cell r="W1111" t="str">
            <v>Jun Prg</v>
          </cell>
          <cell r="X1111" t="str">
            <v>Jun Prg</v>
          </cell>
          <cell r="Y1111" t="str">
            <v>Jun Prg</v>
          </cell>
          <cell r="Z1111" t="str">
            <v>Jun Prg</v>
          </cell>
          <cell r="AA1111" t="str">
            <v>Prj</v>
          </cell>
          <cell r="AB1111" t="str">
            <v>Prj</v>
          </cell>
          <cell r="AC1111" t="str">
            <v>Prj</v>
          </cell>
          <cell r="AD1111" t="str">
            <v>Prj</v>
          </cell>
        </row>
        <row r="1112">
          <cell r="B1112" t="str">
            <v>Pr_tb1b</v>
          </cell>
        </row>
        <row r="1114">
          <cell r="B1114" t="str">
            <v>Total revenue and grants</v>
          </cell>
          <cell r="D1114">
            <v>15.646089098113107</v>
          </cell>
          <cell r="E1114" t="e">
            <v>#REF!</v>
          </cell>
          <cell r="F1114" t="e">
            <v>#REF!</v>
          </cell>
          <cell r="G1114" t="e">
            <v>#REF!</v>
          </cell>
          <cell r="H1114" t="e">
            <v>#REF!</v>
          </cell>
          <cell r="L1114" t="e">
            <v>#REF!</v>
          </cell>
          <cell r="M1114" t="e">
            <v>#REF!</v>
          </cell>
          <cell r="N1114" t="e">
            <v>#REF!</v>
          </cell>
          <cell r="O1114" t="e">
            <v>#REF!</v>
          </cell>
          <cell r="P1114">
            <v>14.390087252993533</v>
          </cell>
          <cell r="Q1114">
            <v>12.655615571488552</v>
          </cell>
          <cell r="R1114" t="e">
            <v>#REF!</v>
          </cell>
          <cell r="S1114" t="e">
            <v>#REF!</v>
          </cell>
          <cell r="T1114" t="e">
            <v>#REF!</v>
          </cell>
          <cell r="U1114" t="e">
            <v>#REF!</v>
          </cell>
          <cell r="V1114" t="e">
            <v>#REF!</v>
          </cell>
          <cell r="W1114" t="e">
            <v>#REF!</v>
          </cell>
          <cell r="X1114" t="e">
            <v>#REF!</v>
          </cell>
          <cell r="Y1114" t="e">
            <v>#REF!</v>
          </cell>
          <cell r="Z1114" t="e">
            <v>#REF!</v>
          </cell>
          <cell r="AA1114" t="e">
            <v>#REF!</v>
          </cell>
          <cell r="AB1114" t="e">
            <v>#REF!</v>
          </cell>
          <cell r="AC1114" t="e">
            <v>#REF!</v>
          </cell>
          <cell r="AD1114" t="e">
            <v>#REF!</v>
          </cell>
        </row>
        <row r="1115">
          <cell r="B1115" t="str">
            <v>Tax revenue</v>
          </cell>
          <cell r="D1115">
            <v>14.726043350511176</v>
          </cell>
          <cell r="E1115" t="e">
            <v>#REF!</v>
          </cell>
          <cell r="F1115" t="e">
            <v>#REF!</v>
          </cell>
          <cell r="G1115" t="e">
            <v>#REF!</v>
          </cell>
          <cell r="H1115" t="e">
            <v>#REF!</v>
          </cell>
          <cell r="L1115" t="e">
            <v>#REF!</v>
          </cell>
          <cell r="M1115" t="e">
            <v>#REF!</v>
          </cell>
          <cell r="N1115" t="e">
            <v>#REF!</v>
          </cell>
          <cell r="O1115" t="e">
            <v>#REF!</v>
          </cell>
          <cell r="P1115">
            <v>13.843374545738966</v>
          </cell>
          <cell r="Q1115">
            <v>12.224484078805165</v>
          </cell>
          <cell r="R1115" t="e">
            <v>#REF!</v>
          </cell>
          <cell r="S1115" t="e">
            <v>#REF!</v>
          </cell>
          <cell r="T1115" t="e">
            <v>#REF!</v>
          </cell>
          <cell r="U1115" t="e">
            <v>#REF!</v>
          </cell>
          <cell r="V1115" t="e">
            <v>#REF!</v>
          </cell>
          <cell r="W1115" t="e">
            <v>#REF!</v>
          </cell>
          <cell r="X1115" t="e">
            <v>#REF!</v>
          </cell>
          <cell r="Y1115" t="e">
            <v>#REF!</v>
          </cell>
          <cell r="Z1115" t="e">
            <v>#REF!</v>
          </cell>
          <cell r="AA1115" t="e">
            <v>#REF!</v>
          </cell>
          <cell r="AB1115" t="e">
            <v>#REF!</v>
          </cell>
          <cell r="AC1115" t="e">
            <v>#REF!</v>
          </cell>
          <cell r="AD1115" t="e">
            <v>#REF!</v>
          </cell>
        </row>
        <row r="1116">
          <cell r="B1116" t="str">
            <v xml:space="preserve">  Oil and gas revenue</v>
          </cell>
          <cell r="D1116">
            <v>4.4347194752231687</v>
          </cell>
          <cell r="E1116" t="e">
            <v>#REF!</v>
          </cell>
          <cell r="F1116" t="e">
            <v>#REF!</v>
          </cell>
          <cell r="G1116" t="e">
            <v>#REF!</v>
          </cell>
          <cell r="H1116" t="e">
            <v>#REF!</v>
          </cell>
          <cell r="L1116" t="e">
            <v>#REF!</v>
          </cell>
          <cell r="M1116" t="e">
            <v>#REF!</v>
          </cell>
          <cell r="N1116" t="e">
            <v>#REF!</v>
          </cell>
          <cell r="O1116" t="e">
            <v>#REF!</v>
          </cell>
          <cell r="P1116">
            <v>4.196637867787345</v>
          </cell>
          <cell r="Q1116">
            <v>2.867077168750118</v>
          </cell>
          <cell r="R1116" t="e">
            <v>#REF!</v>
          </cell>
          <cell r="S1116" t="e">
            <v>#REF!</v>
          </cell>
          <cell r="T1116" t="e">
            <v>#REF!</v>
          </cell>
          <cell r="U1116" t="e">
            <v>#REF!</v>
          </cell>
          <cell r="V1116" t="e">
            <v>#REF!</v>
          </cell>
          <cell r="W1116" t="e">
            <v>#REF!</v>
          </cell>
          <cell r="X1116" t="e">
            <v>#REF!</v>
          </cell>
          <cell r="Y1116" t="e">
            <v>#REF!</v>
          </cell>
          <cell r="Z1116" t="e">
            <v>#REF!</v>
          </cell>
          <cell r="AA1116" t="e">
            <v>#REF!</v>
          </cell>
          <cell r="AB1116" t="e">
            <v>#REF!</v>
          </cell>
          <cell r="AC1116" t="e">
            <v>#REF!</v>
          </cell>
          <cell r="AD1116" t="e">
            <v>#REF!</v>
          </cell>
        </row>
        <row r="1117">
          <cell r="B1117" t="str">
            <v xml:space="preserve">  Non-oil/gas</v>
          </cell>
          <cell r="D1117">
            <v>10.291323875288008</v>
          </cell>
          <cell r="E1117" t="e">
            <v>#REF!</v>
          </cell>
          <cell r="F1117" t="e">
            <v>#REF!</v>
          </cell>
          <cell r="G1117" t="e">
            <v>#REF!</v>
          </cell>
          <cell r="H1117" t="e">
            <v>#REF!</v>
          </cell>
          <cell r="L1117" t="e">
            <v>#REF!</v>
          </cell>
          <cell r="M1117" t="e">
            <v>#REF!</v>
          </cell>
          <cell r="N1117" t="e">
            <v>#REF!</v>
          </cell>
          <cell r="O1117" t="e">
            <v>#REF!</v>
          </cell>
          <cell r="P1117">
            <v>9.6467366779516208</v>
          </cell>
          <cell r="Q1117">
            <v>9.3574069100550474</v>
          </cell>
          <cell r="R1117" t="e">
            <v>#REF!</v>
          </cell>
          <cell r="S1117" t="e">
            <v>#REF!</v>
          </cell>
          <cell r="T1117" t="e">
            <v>#REF!</v>
          </cell>
          <cell r="U1117" t="e">
            <v>#REF!</v>
          </cell>
          <cell r="V1117" t="e">
            <v>#REF!</v>
          </cell>
          <cell r="W1117" t="e">
            <v>#REF!</v>
          </cell>
          <cell r="X1117" t="e">
            <v>#REF!</v>
          </cell>
          <cell r="Y1117" t="e">
            <v>#REF!</v>
          </cell>
          <cell r="Z1117" t="e">
            <v>#REF!</v>
          </cell>
          <cell r="AA1117" t="e">
            <v>#REF!</v>
          </cell>
          <cell r="AB1117" t="e">
            <v>#REF!</v>
          </cell>
          <cell r="AC1117" t="e">
            <v>#REF!</v>
          </cell>
          <cell r="AD1117" t="e">
            <v>#REF!</v>
          </cell>
        </row>
        <row r="1118">
          <cell r="B1118" t="str">
            <v xml:space="preserve">    Domestic taxes</v>
          </cell>
          <cell r="D1118">
            <v>9.837737069706753</v>
          </cell>
          <cell r="E1118" t="e">
            <v>#REF!</v>
          </cell>
          <cell r="F1118" t="e">
            <v>#REF!</v>
          </cell>
          <cell r="G1118" t="e">
            <v>#REF!</v>
          </cell>
          <cell r="H1118" t="e">
            <v>#REF!</v>
          </cell>
          <cell r="L1118" t="e">
            <v>#REF!</v>
          </cell>
          <cell r="M1118" t="e">
            <v>#REF!</v>
          </cell>
          <cell r="N1118" t="e">
            <v>#REF!</v>
          </cell>
          <cell r="O1118" t="e">
            <v>#REF!</v>
          </cell>
          <cell r="P1118">
            <v>9.3879975053066111</v>
          </cell>
          <cell r="Q1118">
            <v>8.9592770940223652</v>
          </cell>
          <cell r="R1118" t="e">
            <v>#REF!</v>
          </cell>
          <cell r="S1118" t="e">
            <v>#REF!</v>
          </cell>
          <cell r="T1118" t="e">
            <v>#REF!</v>
          </cell>
          <cell r="U1118" t="e">
            <v>#REF!</v>
          </cell>
          <cell r="V1118" t="e">
            <v>#REF!</v>
          </cell>
          <cell r="W1118" t="e">
            <v>#REF!</v>
          </cell>
          <cell r="X1118" t="e">
            <v>#REF!</v>
          </cell>
          <cell r="Y1118" t="e">
            <v>#REF!</v>
          </cell>
          <cell r="Z1118" t="e">
            <v>#REF!</v>
          </cell>
          <cell r="AA1118" t="e">
            <v>#REF!</v>
          </cell>
          <cell r="AB1118" t="e">
            <v>#REF!</v>
          </cell>
          <cell r="AC1118" t="e">
            <v>#REF!</v>
          </cell>
          <cell r="AD1118" t="e">
            <v>#REF!</v>
          </cell>
        </row>
        <row r="1119">
          <cell r="B1119" t="str">
            <v xml:space="preserve">    International trade taxes</v>
          </cell>
          <cell r="D1119">
            <v>0.45358680558125386</v>
          </cell>
          <cell r="E1119" t="e">
            <v>#REF!</v>
          </cell>
          <cell r="F1119" t="e">
            <v>#REF!</v>
          </cell>
          <cell r="G1119" t="e">
            <v>#REF!</v>
          </cell>
          <cell r="H1119" t="e">
            <v>#REF!</v>
          </cell>
          <cell r="L1119" t="e">
            <v>#REF!</v>
          </cell>
          <cell r="M1119" t="e">
            <v>#REF!</v>
          </cell>
          <cell r="N1119" t="e">
            <v>#REF!</v>
          </cell>
          <cell r="O1119" t="e">
            <v>#REF!</v>
          </cell>
          <cell r="P1119">
            <v>0.25873917264500956</v>
          </cell>
          <cell r="Q1119">
            <v>0.39812981603268222</v>
          </cell>
          <cell r="R1119">
            <v>0.9928635241388909</v>
          </cell>
          <cell r="S1119">
            <v>0.54991083760552761</v>
          </cell>
          <cell r="T1119">
            <v>0.86905759897226331</v>
          </cell>
          <cell r="U1119">
            <v>0.80220701443593545</v>
          </cell>
          <cell r="V1119">
            <v>0.73535642989960748</v>
          </cell>
          <cell r="W1119">
            <v>0.80220701443593545</v>
          </cell>
          <cell r="X1119">
            <v>0.67939139661836523</v>
          </cell>
          <cell r="Y1119">
            <v>0.65691000800325505</v>
          </cell>
          <cell r="Z1119">
            <v>0.67620176942607368</v>
          </cell>
          <cell r="AA1119">
            <v>0.52448292395357743</v>
          </cell>
          <cell r="AB1119" t="e">
            <v>#REF!</v>
          </cell>
          <cell r="AC1119" t="e">
            <v>#REF!</v>
          </cell>
          <cell r="AD1119" t="e">
            <v>#REF!</v>
          </cell>
        </row>
        <row r="1120">
          <cell r="B1120" t="str">
            <v>Nontax revenue</v>
          </cell>
          <cell r="D1120">
            <v>0.92004574760192959</v>
          </cell>
          <cell r="E1120" t="e">
            <v>#REF!</v>
          </cell>
          <cell r="F1120" t="e">
            <v>#REF!</v>
          </cell>
          <cell r="G1120" t="e">
            <v>#REF!</v>
          </cell>
          <cell r="H1120" t="e">
            <v>#REF!</v>
          </cell>
          <cell r="L1120" t="e">
            <v>#REF!</v>
          </cell>
          <cell r="M1120" t="e">
            <v>#REF!</v>
          </cell>
          <cell r="N1120" t="e">
            <v>#REF!</v>
          </cell>
          <cell r="O1120" t="e">
            <v>#REF!</v>
          </cell>
          <cell r="P1120">
            <v>0.54671270725456889</v>
          </cell>
          <cell r="Q1120">
            <v>0.4311314926833853</v>
          </cell>
          <cell r="R1120" t="e">
            <v>#REF!</v>
          </cell>
          <cell r="S1120" t="e">
            <v>#REF!</v>
          </cell>
          <cell r="T1120" t="e">
            <v>#REF!</v>
          </cell>
          <cell r="U1120" t="e">
            <v>#REF!</v>
          </cell>
          <cell r="V1120" t="e">
            <v>#REF!</v>
          </cell>
          <cell r="W1120" t="e">
            <v>#REF!</v>
          </cell>
          <cell r="X1120" t="e">
            <v>#REF!</v>
          </cell>
          <cell r="Y1120" t="e">
            <v>#REF!</v>
          </cell>
          <cell r="Z1120" t="e">
            <v>#REF!</v>
          </cell>
          <cell r="AA1120" t="e">
            <v>#REF!</v>
          </cell>
          <cell r="AB1120" t="e">
            <v>#REF!</v>
          </cell>
          <cell r="AC1120" t="e">
            <v>#REF!</v>
          </cell>
          <cell r="AD1120" t="e">
            <v>#REF!</v>
          </cell>
        </row>
        <row r="1121">
          <cell r="B1121" t="str">
            <v>Grants</v>
          </cell>
          <cell r="D1121">
            <v>0</v>
          </cell>
          <cell r="E1121" t="e">
            <v>#REF!</v>
          </cell>
          <cell r="F1121" t="e">
            <v>#REF!</v>
          </cell>
          <cell r="G1121" t="e">
            <v>#REF!</v>
          </cell>
          <cell r="H1121" t="e">
            <v>#REF!</v>
          </cell>
          <cell r="L1121" t="e">
            <v>#REF!</v>
          </cell>
          <cell r="M1121" t="e">
            <v>#REF!</v>
          </cell>
          <cell r="N1121" t="e">
            <v>#REF!</v>
          </cell>
          <cell r="O1121" t="e">
            <v>#REF!</v>
          </cell>
          <cell r="P1121">
            <v>0</v>
          </cell>
          <cell r="Q1121">
            <v>0</v>
          </cell>
          <cell r="R1121">
            <v>0</v>
          </cell>
          <cell r="S1121">
            <v>0</v>
          </cell>
          <cell r="T1121">
            <v>0</v>
          </cell>
          <cell r="U1121">
            <v>0</v>
          </cell>
          <cell r="V1121">
            <v>0</v>
          </cell>
          <cell r="W1121">
            <v>0</v>
          </cell>
          <cell r="X1121">
            <v>5.922094746163889E-2</v>
          </cell>
          <cell r="Y1121">
            <v>5.6435216281189707E-2</v>
          </cell>
          <cell r="Z1121">
            <v>3.1513432013178175E-2</v>
          </cell>
          <cell r="AA1121">
            <v>2.3053653771539284E-2</v>
          </cell>
          <cell r="AB1121">
            <v>2.0245354600633435E-2</v>
          </cell>
          <cell r="AC1121">
            <v>1.7819134173991513E-2</v>
          </cell>
          <cell r="AD1121">
            <v>1.6115506615346428E-2</v>
          </cell>
        </row>
        <row r="1123">
          <cell r="B1123" t="str">
            <v>Total expenditure and net lending</v>
          </cell>
          <cell r="D1123">
            <v>16.783856027433032</v>
          </cell>
          <cell r="E1123" t="e">
            <v>#REF!</v>
          </cell>
          <cell r="F1123" t="e">
            <v>#REF!</v>
          </cell>
          <cell r="G1123" t="e">
            <v>#REF!</v>
          </cell>
          <cell r="H1123" t="e">
            <v>#REF!</v>
          </cell>
          <cell r="L1123" t="e">
            <v>#REF!</v>
          </cell>
          <cell r="M1123" t="e">
            <v>#REF!</v>
          </cell>
          <cell r="N1123" t="e">
            <v>#REF!</v>
          </cell>
          <cell r="O1123" t="e">
            <v>#REF!</v>
          </cell>
          <cell r="P1123">
            <v>10.375870341793185</v>
          </cell>
          <cell r="Q1123">
            <v>9.0803067874583991</v>
          </cell>
          <cell r="R1123" t="e">
            <v>#REF!</v>
          </cell>
          <cell r="S1123" t="e">
            <v>#REF!</v>
          </cell>
          <cell r="T1123" t="e">
            <v>#REF!</v>
          </cell>
          <cell r="U1123" t="e">
            <v>#REF!</v>
          </cell>
          <cell r="V1123" t="e">
            <v>#REF!</v>
          </cell>
          <cell r="W1123" t="e">
            <v>#REF!</v>
          </cell>
          <cell r="X1123" t="e">
            <v>#REF!</v>
          </cell>
          <cell r="Y1123" t="e">
            <v>#REF!</v>
          </cell>
          <cell r="Z1123" t="e">
            <v>#REF!</v>
          </cell>
          <cell r="AA1123" t="e">
            <v>#REF!</v>
          </cell>
          <cell r="AB1123" t="e">
            <v>#REF!</v>
          </cell>
          <cell r="AC1123" t="e">
            <v>#REF!</v>
          </cell>
          <cell r="AD1123" t="e">
            <v>#REF!</v>
          </cell>
        </row>
        <row r="1124">
          <cell r="B1124" t="str">
            <v>Current expenditure</v>
          </cell>
          <cell r="D1124">
            <v>10.186597363200175</v>
          </cell>
          <cell r="E1124" t="e">
            <v>#REF!</v>
          </cell>
          <cell r="F1124" t="e">
            <v>#REF!</v>
          </cell>
          <cell r="G1124" t="e">
            <v>#REF!</v>
          </cell>
          <cell r="H1124" t="e">
            <v>#REF!</v>
          </cell>
          <cell r="L1124" t="e">
            <v>#REF!</v>
          </cell>
          <cell r="M1124" t="e">
            <v>#REF!</v>
          </cell>
          <cell r="N1124" t="e">
            <v>#REF!</v>
          </cell>
          <cell r="O1124" t="e">
            <v>#REF!</v>
          </cell>
          <cell r="P1124">
            <v>8.2569909457261712</v>
          </cell>
          <cell r="Q1124">
            <v>6.9588565413917438</v>
          </cell>
          <cell r="R1124" t="e">
            <v>#REF!</v>
          </cell>
          <cell r="S1124" t="e">
            <v>#REF!</v>
          </cell>
          <cell r="T1124" t="e">
            <v>#REF!</v>
          </cell>
          <cell r="U1124" t="e">
            <v>#REF!</v>
          </cell>
          <cell r="V1124" t="e">
            <v>#REF!</v>
          </cell>
          <cell r="W1124" t="e">
            <v>#REF!</v>
          </cell>
          <cell r="X1124" t="e">
            <v>#REF!</v>
          </cell>
          <cell r="Y1124" t="e">
            <v>#REF!</v>
          </cell>
          <cell r="Z1124" t="e">
            <v>#REF!</v>
          </cell>
          <cell r="AA1124" t="e">
            <v>#REF!</v>
          </cell>
          <cell r="AB1124" t="e">
            <v>#REF!</v>
          </cell>
          <cell r="AC1124" t="e">
            <v>#REF!</v>
          </cell>
          <cell r="AD1124" t="e">
            <v>#REF!</v>
          </cell>
        </row>
        <row r="1125">
          <cell r="B1125" t="str">
            <v xml:space="preserve">  Personnel</v>
          </cell>
          <cell r="D1125">
            <v>2.6196756773072942</v>
          </cell>
          <cell r="E1125" t="e">
            <v>#REF!</v>
          </cell>
          <cell r="F1125" t="e">
            <v>#REF!</v>
          </cell>
          <cell r="G1125" t="e">
            <v>#REF!</v>
          </cell>
          <cell r="H1125" t="e">
            <v>#REF!</v>
          </cell>
          <cell r="L1125" t="e">
            <v>#REF!</v>
          </cell>
          <cell r="M1125" t="e">
            <v>#REF!</v>
          </cell>
          <cell r="N1125" t="e">
            <v>#REF!</v>
          </cell>
          <cell r="O1125" t="e">
            <v>#REF!</v>
          </cell>
          <cell r="P1125">
            <v>4.0023951225692809</v>
          </cell>
          <cell r="Q1125">
            <v>3.0803071799863955</v>
          </cell>
          <cell r="R1125" t="e">
            <v>#REF!</v>
          </cell>
          <cell r="S1125" t="e">
            <v>#REF!</v>
          </cell>
          <cell r="T1125" t="e">
            <v>#REF!</v>
          </cell>
          <cell r="U1125" t="e">
            <v>#REF!</v>
          </cell>
          <cell r="V1125" t="e">
            <v>#REF!</v>
          </cell>
          <cell r="W1125" t="e">
            <v>#REF!</v>
          </cell>
          <cell r="X1125" t="e">
            <v>#REF!</v>
          </cell>
          <cell r="Y1125" t="e">
            <v>#REF!</v>
          </cell>
          <cell r="Z1125" t="e">
            <v>#REF!</v>
          </cell>
          <cell r="AA1125" t="e">
            <v>#REF!</v>
          </cell>
          <cell r="AB1125" t="e">
            <v>#REF!</v>
          </cell>
          <cell r="AC1125" t="e">
            <v>#REF!</v>
          </cell>
          <cell r="AD1125" t="e">
            <v>#REF!</v>
          </cell>
        </row>
        <row r="1126">
          <cell r="B1126" t="str">
            <v xml:space="preserve">  Goods and services</v>
          </cell>
          <cell r="D1126">
            <v>0.97757128181373187</v>
          </cell>
          <cell r="E1126" t="e">
            <v>#REF!</v>
          </cell>
          <cell r="F1126" t="e">
            <v>#REF!</v>
          </cell>
          <cell r="G1126" t="e">
            <v>#REF!</v>
          </cell>
          <cell r="H1126" t="e">
            <v>#REF!</v>
          </cell>
          <cell r="L1126" t="e">
            <v>#REF!</v>
          </cell>
          <cell r="M1126" t="e">
            <v>#REF!</v>
          </cell>
          <cell r="N1126" t="e">
            <v>#REF!</v>
          </cell>
          <cell r="O1126" t="e">
            <v>#REF!</v>
          </cell>
          <cell r="P1126">
            <v>0.47242126164362552</v>
          </cell>
          <cell r="Q1126">
            <v>0.53119137074761724</v>
          </cell>
          <cell r="R1126" t="e">
            <v>#REF!</v>
          </cell>
          <cell r="S1126" t="e">
            <v>#REF!</v>
          </cell>
          <cell r="T1126" t="e">
            <v>#REF!</v>
          </cell>
          <cell r="U1126" t="e">
            <v>#REF!</v>
          </cell>
          <cell r="V1126" t="e">
            <v>#REF!</v>
          </cell>
          <cell r="W1126" t="e">
            <v>#REF!</v>
          </cell>
          <cell r="X1126" t="e">
            <v>#REF!</v>
          </cell>
          <cell r="Y1126" t="e">
            <v>#REF!</v>
          </cell>
          <cell r="Z1126" t="e">
            <v>#REF!</v>
          </cell>
          <cell r="AA1126" t="e">
            <v>#REF!</v>
          </cell>
          <cell r="AB1126" t="e">
            <v>#REF!</v>
          </cell>
          <cell r="AC1126" t="e">
            <v>#REF!</v>
          </cell>
          <cell r="AD1126" t="e">
            <v>#REF!</v>
          </cell>
        </row>
        <row r="1127">
          <cell r="B1127" t="str">
            <v xml:space="preserve">  Transfers to regions</v>
          </cell>
          <cell r="D1127">
            <v>1.2148133184672492</v>
          </cell>
          <cell r="E1127" t="e">
            <v>#REF!</v>
          </cell>
          <cell r="F1127" t="e">
            <v>#REF!</v>
          </cell>
          <cell r="G1127" t="e">
            <v>#REF!</v>
          </cell>
          <cell r="H1127" t="e">
            <v>#REF!</v>
          </cell>
          <cell r="L1127" t="e">
            <v>#REF!</v>
          </cell>
          <cell r="M1127" t="e">
            <v>#REF!</v>
          </cell>
          <cell r="N1127" t="e">
            <v>#REF!</v>
          </cell>
          <cell r="O1127" t="e">
            <v>#REF!</v>
          </cell>
          <cell r="P1127">
            <v>0.68640473581713379</v>
          </cell>
          <cell r="Q1127">
            <v>0.80575326507447087</v>
          </cell>
          <cell r="R1127" t="e">
            <v>#REF!</v>
          </cell>
          <cell r="S1127" t="e">
            <v>#REF!</v>
          </cell>
          <cell r="T1127" t="e">
            <v>#REF!</v>
          </cell>
          <cell r="U1127" t="e">
            <v>#REF!</v>
          </cell>
          <cell r="V1127" t="e">
            <v>#REF!</v>
          </cell>
          <cell r="W1127" t="e">
            <v>#REF!</v>
          </cell>
          <cell r="X1127" t="e">
            <v>#REF!</v>
          </cell>
          <cell r="Y1127" t="e">
            <v>#REF!</v>
          </cell>
          <cell r="Z1127" t="e">
            <v>#REF!</v>
          </cell>
          <cell r="AA1127" t="e">
            <v>#REF!</v>
          </cell>
          <cell r="AB1127" t="e">
            <v>#REF!</v>
          </cell>
          <cell r="AC1127" t="e">
            <v>#REF!</v>
          </cell>
          <cell r="AD1127" t="e">
            <v>#REF!</v>
          </cell>
        </row>
        <row r="1128">
          <cell r="B1128" t="str">
            <v xml:space="preserve">  Subsidies</v>
          </cell>
          <cell r="D1128">
            <v>3.027433613806592</v>
          </cell>
          <cell r="E1128" t="e">
            <v>#REF!</v>
          </cell>
          <cell r="F1128" t="e">
            <v>#REF!</v>
          </cell>
          <cell r="G1128" t="e">
            <v>#REF!</v>
          </cell>
          <cell r="H1128" t="e">
            <v>#REF!</v>
          </cell>
          <cell r="L1128" t="e">
            <v>#REF!</v>
          </cell>
          <cell r="M1128" t="e">
            <v>#REF!</v>
          </cell>
          <cell r="N1128" t="e">
            <v>#REF!</v>
          </cell>
          <cell r="O1128" t="e">
            <v>#REF!</v>
          </cell>
          <cell r="P1128">
            <v>0</v>
          </cell>
          <cell r="Q1128">
            <v>0</v>
          </cell>
          <cell r="R1128" t="e">
            <v>#REF!</v>
          </cell>
          <cell r="S1128" t="e">
            <v>#REF!</v>
          </cell>
          <cell r="T1128" t="e">
            <v>#REF!</v>
          </cell>
          <cell r="U1128" t="e">
            <v>#REF!</v>
          </cell>
          <cell r="V1128" t="e">
            <v>#REF!</v>
          </cell>
          <cell r="W1128" t="e">
            <v>#REF!</v>
          </cell>
          <cell r="X1128" t="e">
            <v>#REF!</v>
          </cell>
          <cell r="Y1128" t="e">
            <v>#REF!</v>
          </cell>
          <cell r="Z1128" t="e">
            <v>#REF!</v>
          </cell>
          <cell r="AA1128" t="e">
            <v>#REF!</v>
          </cell>
          <cell r="AB1128" t="e">
            <v>#REF!</v>
          </cell>
          <cell r="AC1128" t="e">
            <v>#REF!</v>
          </cell>
          <cell r="AD1128" t="e">
            <v>#REF!</v>
          </cell>
        </row>
        <row r="1129">
          <cell r="B1129" t="str">
            <v xml:space="preserve">    Petroleum</v>
          </cell>
          <cell r="D1129">
            <v>1.4242503794522969</v>
          </cell>
          <cell r="E1129" t="e">
            <v>#REF!</v>
          </cell>
          <cell r="F1129" t="e">
            <v>#REF!</v>
          </cell>
          <cell r="G1129" t="e">
            <v>#REF!</v>
          </cell>
          <cell r="H1129" t="e">
            <v>#REF!</v>
          </cell>
          <cell r="L1129" t="e">
            <v>#REF!</v>
          </cell>
          <cell r="M1129" t="e">
            <v>#REF!</v>
          </cell>
          <cell r="N1129" t="e">
            <v>#REF!</v>
          </cell>
          <cell r="O1129" t="e">
            <v>#REF!</v>
          </cell>
          <cell r="P1129">
            <v>0</v>
          </cell>
          <cell r="Q1129">
            <v>0</v>
          </cell>
          <cell r="R1129">
            <v>7.8522611494370658</v>
          </cell>
          <cell r="S1129">
            <v>2.6174203831456886</v>
          </cell>
          <cell r="T1129">
            <v>2.6592057059449576</v>
          </cell>
          <cell r="U1129">
            <v>2.6592057059449576</v>
          </cell>
          <cell r="V1129">
            <v>2.6592057059449576</v>
          </cell>
          <cell r="W1129">
            <v>2.6592057059449576</v>
          </cell>
          <cell r="X1129">
            <v>2.3934867771770847</v>
          </cell>
          <cell r="Y1129">
            <v>3.7786060348997723</v>
          </cell>
          <cell r="Z1129">
            <v>2.8923051057176736</v>
          </cell>
          <cell r="AA1129">
            <v>0.89999999999999991</v>
          </cell>
          <cell r="AB1129">
            <v>0.27000000000000007</v>
          </cell>
          <cell r="AC1129">
            <v>0</v>
          </cell>
          <cell r="AD1129">
            <v>0</v>
          </cell>
        </row>
        <row r="1130">
          <cell r="B1130" t="str">
            <v xml:space="preserve">    Other</v>
          </cell>
          <cell r="D1130">
            <v>1.6031832343542953</v>
          </cell>
          <cell r="E1130" t="e">
            <v>#REF!</v>
          </cell>
          <cell r="F1130" t="e">
            <v>#REF!</v>
          </cell>
          <cell r="G1130" t="e">
            <v>#REF!</v>
          </cell>
          <cell r="H1130" t="e">
            <v>#REF!</v>
          </cell>
          <cell r="L1130" t="e">
            <v>#REF!</v>
          </cell>
          <cell r="M1130" t="e">
            <v>#REF!</v>
          </cell>
          <cell r="N1130" t="e">
            <v>#REF!</v>
          </cell>
          <cell r="O1130" t="e">
            <v>#REF!</v>
          </cell>
          <cell r="P1130">
            <v>0</v>
          </cell>
          <cell r="Q1130">
            <v>0</v>
          </cell>
          <cell r="R1130" t="e">
            <v>#REF!</v>
          </cell>
          <cell r="S1130" t="e">
            <v>#REF!</v>
          </cell>
          <cell r="T1130" t="e">
            <v>#REF!</v>
          </cell>
          <cell r="U1130" t="e">
            <v>#REF!</v>
          </cell>
          <cell r="V1130" t="e">
            <v>#REF!</v>
          </cell>
          <cell r="W1130" t="e">
            <v>#REF!</v>
          </cell>
          <cell r="X1130" t="e">
            <v>#REF!</v>
          </cell>
          <cell r="Y1130" t="e">
            <v>#REF!</v>
          </cell>
          <cell r="Z1130" t="e">
            <v>#REF!</v>
          </cell>
          <cell r="AA1130" t="e">
            <v>#REF!</v>
          </cell>
          <cell r="AB1130" t="e">
            <v>#REF!</v>
          </cell>
          <cell r="AC1130" t="e">
            <v>#REF!</v>
          </cell>
          <cell r="AD1130" t="e">
            <v>#REF!</v>
          </cell>
        </row>
        <row r="1131">
          <cell r="B1131" t="str">
            <v xml:space="preserve">  External interest</v>
          </cell>
          <cell r="D1131">
            <v>1.6344738452554419</v>
          </cell>
          <cell r="E1131" t="e">
            <v>#REF!</v>
          </cell>
          <cell r="F1131" t="e">
            <v>#REF!</v>
          </cell>
          <cell r="G1131" t="e">
            <v>#REF!</v>
          </cell>
          <cell r="H1131" t="e">
            <v>#REF!</v>
          </cell>
          <cell r="L1131" t="e">
            <v>#REF!</v>
          </cell>
          <cell r="M1131" t="e">
            <v>#REF!</v>
          </cell>
          <cell r="N1131" t="e">
            <v>#REF!</v>
          </cell>
          <cell r="O1131" t="e">
            <v>#REF!</v>
          </cell>
          <cell r="P1131">
            <v>2.9256378944694474</v>
          </cell>
          <cell r="Q1131">
            <v>2.2656865979693914</v>
          </cell>
          <cell r="R1131">
            <v>6.4945765324056834</v>
          </cell>
          <cell r="S1131">
            <v>3.8953003416148411</v>
          </cell>
          <cell r="T1131">
            <v>3.8363830393879108</v>
          </cell>
          <cell r="U1131">
            <v>4.0031823019699937</v>
          </cell>
          <cell r="V1131">
            <v>3.8107216143752827</v>
          </cell>
          <cell r="W1131">
            <v>3.8834289852443957</v>
          </cell>
          <cell r="X1131">
            <v>2.8031248465175742</v>
          </cell>
          <cell r="Y1131">
            <v>2.6712669039763126</v>
          </cell>
          <cell r="Z1131">
            <v>3.2600429928206722</v>
          </cell>
          <cell r="AA1131">
            <v>2.6372841888276182</v>
          </cell>
          <cell r="AB1131">
            <v>2.6302769983396357</v>
          </cell>
          <cell r="AC1131">
            <v>2.3194828454191234</v>
          </cell>
          <cell r="AD1131">
            <v>2.0171969193091703</v>
          </cell>
        </row>
        <row r="1132">
          <cell r="B1132" t="str">
            <v xml:space="preserve">  Domestic debt (clearing of arrears)</v>
          </cell>
          <cell r="D1132">
            <v>0.23621168525870453</v>
          </cell>
          <cell r="E1132" t="e">
            <v>#REF!</v>
          </cell>
          <cell r="F1132" t="e">
            <v>#REF!</v>
          </cell>
          <cell r="G1132" t="e">
            <v>#REF!</v>
          </cell>
          <cell r="H1132" t="e">
            <v>#REF!</v>
          </cell>
          <cell r="L1132" t="e">
            <v>#REF!</v>
          </cell>
          <cell r="M1132" t="e">
            <v>#REF!</v>
          </cell>
          <cell r="N1132" t="e">
            <v>#REF!</v>
          </cell>
          <cell r="O1132" t="e">
            <v>#REF!</v>
          </cell>
          <cell r="P1132">
            <v>0</v>
          </cell>
          <cell r="Q1132">
            <v>0</v>
          </cell>
          <cell r="R1132">
            <v>0</v>
          </cell>
          <cell r="S1132">
            <v>0</v>
          </cell>
          <cell r="T1132" t="e">
            <v>#REF!</v>
          </cell>
          <cell r="U1132" t="e">
            <v>#REF!</v>
          </cell>
          <cell r="V1132" t="e">
            <v>#REF!</v>
          </cell>
          <cell r="W1132" t="e">
            <v>#REF!</v>
          </cell>
          <cell r="X1132" t="e">
            <v>#REF!</v>
          </cell>
          <cell r="Y1132" t="e">
            <v>#REF!</v>
          </cell>
          <cell r="Z1132" t="e">
            <v>#REF!</v>
          </cell>
          <cell r="AA1132" t="e">
            <v>#REF!</v>
          </cell>
          <cell r="AB1132" t="e">
            <v>#REF!</v>
          </cell>
          <cell r="AC1132" t="e">
            <v>#REF!</v>
          </cell>
          <cell r="AD1132" t="e">
            <v>#REF!</v>
          </cell>
        </row>
        <row r="1133">
          <cell r="B1133" t="str">
            <v xml:space="preserve">  Other current expenditure</v>
          </cell>
          <cell r="D1133">
            <v>0.47641794129115989</v>
          </cell>
          <cell r="E1133" t="e">
            <v>#REF!</v>
          </cell>
          <cell r="F1133" t="e">
            <v>#REF!</v>
          </cell>
          <cell r="G1133" t="e">
            <v>#REF!</v>
          </cell>
          <cell r="H1133" t="e">
            <v>#REF!</v>
          </cell>
          <cell r="L1133" t="e">
            <v>#REF!</v>
          </cell>
          <cell r="M1133" t="e">
            <v>#REF!</v>
          </cell>
          <cell r="N1133" t="e">
            <v>#REF!</v>
          </cell>
          <cell r="O1133" t="e">
            <v>#REF!</v>
          </cell>
          <cell r="P1133">
            <v>0.17013193122668344</v>
          </cell>
          <cell r="Q1133">
            <v>0.27591812761386958</v>
          </cell>
          <cell r="R1133" t="e">
            <v>#REF!</v>
          </cell>
          <cell r="S1133" t="e">
            <v>#REF!</v>
          </cell>
          <cell r="T1133" t="e">
            <v>#REF!</v>
          </cell>
          <cell r="U1133" t="e">
            <v>#REF!</v>
          </cell>
          <cell r="V1133" t="e">
            <v>#REF!</v>
          </cell>
          <cell r="W1133" t="e">
            <v>#REF!</v>
          </cell>
          <cell r="X1133" t="e">
            <v>#REF!</v>
          </cell>
          <cell r="Y1133" t="e">
            <v>#REF!</v>
          </cell>
          <cell r="Z1133" t="e">
            <v>#REF!</v>
          </cell>
          <cell r="AA1133" t="e">
            <v>#REF!</v>
          </cell>
          <cell r="AB1133" t="e">
            <v>#REF!</v>
          </cell>
          <cell r="AC1133" t="e">
            <v>#REF!</v>
          </cell>
          <cell r="AD1133" t="e">
            <v>#REF!</v>
          </cell>
        </row>
        <row r="1134">
          <cell r="B1134" t="str">
            <v>Development expenditure and net lending</v>
          </cell>
          <cell r="D1134">
            <v>6.5972586642328581</v>
          </cell>
          <cell r="E1134" t="e">
            <v>#REF!</v>
          </cell>
          <cell r="F1134" t="e">
            <v>#REF!</v>
          </cell>
          <cell r="G1134" t="e">
            <v>#REF!</v>
          </cell>
          <cell r="H1134" t="e">
            <v>#REF!</v>
          </cell>
          <cell r="L1134" t="e">
            <v>#REF!</v>
          </cell>
          <cell r="M1134" t="e">
            <v>#REF!</v>
          </cell>
          <cell r="N1134" t="e">
            <v>#REF!</v>
          </cell>
          <cell r="O1134" t="e">
            <v>#REF!</v>
          </cell>
          <cell r="P1134">
            <v>2.1188793960670136</v>
          </cell>
          <cell r="Q1134">
            <v>2.121450246066654</v>
          </cell>
          <cell r="R1134" t="e">
            <v>#REF!</v>
          </cell>
          <cell r="S1134" t="e">
            <v>#REF!</v>
          </cell>
          <cell r="T1134" t="e">
            <v>#REF!</v>
          </cell>
          <cell r="U1134" t="e">
            <v>#REF!</v>
          </cell>
          <cell r="V1134" t="e">
            <v>#REF!</v>
          </cell>
          <cell r="W1134" t="e">
            <v>#REF!</v>
          </cell>
          <cell r="X1134" t="e">
            <v>#REF!</v>
          </cell>
          <cell r="Y1134" t="e">
            <v>#REF!</v>
          </cell>
          <cell r="Z1134" t="e">
            <v>#REF!</v>
          </cell>
          <cell r="AA1134" t="e">
            <v>#REF!</v>
          </cell>
          <cell r="AB1134" t="e">
            <v>#REF!</v>
          </cell>
          <cell r="AC1134" t="e">
            <v>#REF!</v>
          </cell>
          <cell r="AD1134" t="e">
            <v>#REF!</v>
          </cell>
        </row>
        <row r="1135">
          <cell r="B1135" t="str">
            <v xml:space="preserve">  Investment projects</v>
          </cell>
          <cell r="D1135">
            <v>2.6851013164173518</v>
          </cell>
          <cell r="E1135" t="e">
            <v>#REF!</v>
          </cell>
          <cell r="F1135" t="e">
            <v>#REF!</v>
          </cell>
          <cell r="G1135" t="e">
            <v>#REF!</v>
          </cell>
          <cell r="H1135" t="e">
            <v>#REF!</v>
          </cell>
          <cell r="L1135" t="e">
            <v>#REF!</v>
          </cell>
          <cell r="M1135" t="e">
            <v>#REF!</v>
          </cell>
          <cell r="N1135" t="e">
            <v>#REF!</v>
          </cell>
          <cell r="O1135" t="e">
            <v>#REF!</v>
          </cell>
          <cell r="P1135">
            <v>2.0228972938768832</v>
          </cell>
          <cell r="Q1135">
            <v>1.7165769367457573</v>
          </cell>
          <cell r="R1135" t="e">
            <v>#REF!</v>
          </cell>
          <cell r="S1135" t="e">
            <v>#REF!</v>
          </cell>
          <cell r="T1135" t="e">
            <v>#REF!</v>
          </cell>
          <cell r="U1135" t="e">
            <v>#REF!</v>
          </cell>
          <cell r="V1135" t="e">
            <v>#REF!</v>
          </cell>
          <cell r="W1135" t="e">
            <v>#REF!</v>
          </cell>
          <cell r="X1135" t="e">
            <v>#REF!</v>
          </cell>
          <cell r="Y1135" t="e">
            <v>#REF!</v>
          </cell>
          <cell r="Z1135" t="e">
            <v>#REF!</v>
          </cell>
          <cell r="AA1135">
            <v>5.8312194394028252</v>
          </cell>
          <cell r="AB1135">
            <v>5.7060057866716356</v>
          </cell>
          <cell r="AC1135">
            <v>5.223369637500185</v>
          </cell>
          <cell r="AD1135">
            <v>4.912450514140315</v>
          </cell>
        </row>
        <row r="1136">
          <cell r="B1136" t="str">
            <v xml:space="preserve">  Forestry Fund expenditure (reforestation)</v>
          </cell>
          <cell r="D1136">
            <v>0</v>
          </cell>
          <cell r="E1136" t="e">
            <v>#REF!</v>
          </cell>
          <cell r="F1136" t="e">
            <v>#REF!</v>
          </cell>
          <cell r="G1136" t="e">
            <v>#REF!</v>
          </cell>
          <cell r="H1136" t="e">
            <v>#REF!</v>
          </cell>
          <cell r="L1136" t="e">
            <v>#REF!</v>
          </cell>
          <cell r="M1136" t="e">
            <v>#REF!</v>
          </cell>
          <cell r="N1136" t="e">
            <v>#REF!</v>
          </cell>
          <cell r="O1136" t="e">
            <v>#REF!</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row>
        <row r="1137">
          <cell r="B1137" t="str">
            <v xml:space="preserve">  Investment Fund net lending</v>
          </cell>
          <cell r="D1137">
            <v>0</v>
          </cell>
          <cell r="E1137" t="e">
            <v>#REF!</v>
          </cell>
          <cell r="F1137" t="e">
            <v>#REF!</v>
          </cell>
          <cell r="G1137" t="e">
            <v>#REF!</v>
          </cell>
          <cell r="H1137" t="e">
            <v>#REF!</v>
          </cell>
          <cell r="L1137" t="e">
            <v>#REF!</v>
          </cell>
          <cell r="M1137" t="e">
            <v>#REF!</v>
          </cell>
          <cell r="N1137" t="e">
            <v>#REF!</v>
          </cell>
          <cell r="O1137" t="e">
            <v>#REF!</v>
          </cell>
          <cell r="P1137">
            <v>0</v>
          </cell>
          <cell r="Q1137">
            <v>0</v>
          </cell>
          <cell r="R1137">
            <v>0</v>
          </cell>
          <cell r="S1137">
            <v>0</v>
          </cell>
          <cell r="T1137">
            <v>0</v>
          </cell>
          <cell r="U1137">
            <v>0</v>
          </cell>
          <cell r="V1137">
            <v>0</v>
          </cell>
          <cell r="W1137">
            <v>0</v>
          </cell>
          <cell r="X1137">
            <v>0</v>
          </cell>
          <cell r="Y1137">
            <v>0</v>
          </cell>
          <cell r="Z1137">
            <v>0</v>
          </cell>
          <cell r="AA1137">
            <v>-8.6758260253958774E-2</v>
          </cell>
          <cell r="AB1137">
            <v>-7.7406270681987951E-2</v>
          </cell>
          <cell r="AC1137">
            <v>-6.8963139202096485E-2</v>
          </cell>
          <cell r="AD1137">
            <v>-6.0410440615630716E-2</v>
          </cell>
        </row>
        <row r="1138">
          <cell r="B1138" t="str">
            <v xml:space="preserve">  Other</v>
          </cell>
          <cell r="D1138">
            <v>2.3548079662215309</v>
          </cell>
          <cell r="E1138" t="e">
            <v>#REF!</v>
          </cell>
          <cell r="F1138" t="e">
            <v>#REF!</v>
          </cell>
          <cell r="G1138" t="e">
            <v>#REF!</v>
          </cell>
          <cell r="H1138" t="e">
            <v>#REF!</v>
          </cell>
          <cell r="L1138" t="e">
            <v>#REF!</v>
          </cell>
          <cell r="M1138" t="e">
            <v>#REF!</v>
          </cell>
          <cell r="N1138" t="e">
            <v>#REF!</v>
          </cell>
          <cell r="O1138" t="e">
            <v>#REF!</v>
          </cell>
          <cell r="P1138">
            <v>0.15069258744613254</v>
          </cell>
          <cell r="Q1138">
            <v>0.40487330932089655</v>
          </cell>
          <cell r="R1138" t="e">
            <v>#REF!</v>
          </cell>
          <cell r="S1138" t="e">
            <v>#REF!</v>
          </cell>
          <cell r="T1138" t="e">
            <v>#REF!</v>
          </cell>
          <cell r="U1138" t="e">
            <v>#REF!</v>
          </cell>
          <cell r="V1138" t="e">
            <v>#REF!</v>
          </cell>
          <cell r="W1138" t="e">
            <v>#REF!</v>
          </cell>
          <cell r="X1138" t="e">
            <v>#REF!</v>
          </cell>
          <cell r="Y1138" t="e">
            <v>#REF!</v>
          </cell>
          <cell r="Z1138" t="e">
            <v>#REF!</v>
          </cell>
          <cell r="AA1138" t="e">
            <v>#REF!</v>
          </cell>
          <cell r="AB1138" t="e">
            <v>#REF!</v>
          </cell>
          <cell r="AC1138" t="e">
            <v>#REF!</v>
          </cell>
          <cell r="AD1138" t="e">
            <v>#REF!</v>
          </cell>
        </row>
        <row r="1139">
          <cell r="B1139" t="str">
            <v xml:space="preserve">  Off-budget operations and statistical discrepancy 1/</v>
          </cell>
          <cell r="D1139">
            <v>1.5573493815939754</v>
          </cell>
          <cell r="E1139" t="e">
            <v>#REF!</v>
          </cell>
          <cell r="F1139" t="e">
            <v>#REF!</v>
          </cell>
          <cell r="G1139" t="e">
            <v>#REF!</v>
          </cell>
          <cell r="H1139" t="e">
            <v>#REF!</v>
          </cell>
          <cell r="L1139" t="e">
            <v>#REF!</v>
          </cell>
          <cell r="M1139" t="e">
            <v>#REF!</v>
          </cell>
          <cell r="N1139" t="e">
            <v>#REF!</v>
          </cell>
          <cell r="O1139" t="e">
            <v>#REF!</v>
          </cell>
          <cell r="P1139">
            <v>-5.4710485256002153E-2</v>
          </cell>
          <cell r="Q1139">
            <v>0</v>
          </cell>
          <cell r="R1139">
            <v>0</v>
          </cell>
          <cell r="S1139">
            <v>-1.8236828418667386E-2</v>
          </cell>
          <cell r="T1139">
            <v>0</v>
          </cell>
          <cell r="U1139">
            <v>0</v>
          </cell>
          <cell r="V1139">
            <v>0</v>
          </cell>
          <cell r="W1139">
            <v>0</v>
          </cell>
          <cell r="X1139">
            <v>0</v>
          </cell>
          <cell r="Y1139">
            <v>0</v>
          </cell>
          <cell r="Z1139">
            <v>-3.8137579442194375E-3</v>
          </cell>
          <cell r="AA1139">
            <v>0</v>
          </cell>
          <cell r="AB1139">
            <v>0</v>
          </cell>
          <cell r="AC1139">
            <v>0</v>
          </cell>
          <cell r="AD1139">
            <v>0</v>
          </cell>
        </row>
        <row r="1141">
          <cell r="B1141" t="str">
            <v>Current balance</v>
          </cell>
          <cell r="D1141">
            <v>5.4594917349129313</v>
          </cell>
          <cell r="E1141" t="e">
            <v>#REF!</v>
          </cell>
          <cell r="F1141" t="e">
            <v>#REF!</v>
          </cell>
          <cell r="G1141" t="e">
            <v>#REF!</v>
          </cell>
          <cell r="H1141" t="e">
            <v>#REF!</v>
          </cell>
          <cell r="L1141" t="e">
            <v>#REF!</v>
          </cell>
          <cell r="M1141" t="e">
            <v>#REF!</v>
          </cell>
          <cell r="N1141" t="e">
            <v>#REF!</v>
          </cell>
          <cell r="O1141" t="e">
            <v>#REF!</v>
          </cell>
          <cell r="P1141">
            <v>6.1330963072673628</v>
          </cell>
          <cell r="Q1141">
            <v>5.696759030096807</v>
          </cell>
          <cell r="R1141" t="e">
            <v>#REF!</v>
          </cell>
          <cell r="S1141" t="e">
            <v>#REF!</v>
          </cell>
          <cell r="T1141" t="e">
            <v>#REF!</v>
          </cell>
          <cell r="U1141" t="e">
            <v>#REF!</v>
          </cell>
          <cell r="V1141" t="e">
            <v>#REF!</v>
          </cell>
          <cell r="W1141" t="e">
            <v>#REF!</v>
          </cell>
          <cell r="X1141" t="e">
            <v>#REF!</v>
          </cell>
          <cell r="Y1141" t="e">
            <v>#REF!</v>
          </cell>
          <cell r="Z1141" t="e">
            <v>#REF!</v>
          </cell>
          <cell r="AA1141" t="e">
            <v>#REF!</v>
          </cell>
          <cell r="AB1141" t="e">
            <v>#REF!</v>
          </cell>
          <cell r="AC1141" t="e">
            <v>#REF!</v>
          </cell>
          <cell r="AD1141" t="e">
            <v>#REF!</v>
          </cell>
        </row>
        <row r="1143">
          <cell r="B1143" t="str">
            <v>Overall balance before privatization</v>
          </cell>
        </row>
        <row r="1144">
          <cell r="B1144" t="str">
            <v xml:space="preserve">  proceeds and bank restructuring costs</v>
          </cell>
          <cell r="D1144">
            <v>-1.1377669293199268</v>
          </cell>
          <cell r="E1144" t="e">
            <v>#REF!</v>
          </cell>
          <cell r="F1144" t="e">
            <v>#REF!</v>
          </cell>
          <cell r="G1144" t="e">
            <v>#REF!</v>
          </cell>
          <cell r="H1144" t="e">
            <v>#REF!</v>
          </cell>
          <cell r="L1144" t="e">
            <v>#REF!</v>
          </cell>
          <cell r="M1144" t="e">
            <v>#REF!</v>
          </cell>
          <cell r="N1144" t="e">
            <v>#REF!</v>
          </cell>
          <cell r="O1144" t="e">
            <v>#REF!</v>
          </cell>
          <cell r="P1144">
            <v>4.0142169112003492</v>
          </cell>
          <cell r="Q1144">
            <v>3.575308784030153</v>
          </cell>
          <cell r="R1144" t="e">
            <v>#REF!</v>
          </cell>
          <cell r="S1144" t="e">
            <v>#REF!</v>
          </cell>
          <cell r="T1144" t="e">
            <v>#REF!</v>
          </cell>
          <cell r="U1144" t="e">
            <v>#REF!</v>
          </cell>
          <cell r="V1144" t="e">
            <v>#REF!</v>
          </cell>
          <cell r="W1144" t="e">
            <v>#REF!</v>
          </cell>
          <cell r="X1144" t="e">
            <v>#REF!</v>
          </cell>
          <cell r="Y1144" t="e">
            <v>#REF!</v>
          </cell>
          <cell r="Z1144" t="e">
            <v>#REF!</v>
          </cell>
          <cell r="AA1144" t="e">
            <v>#REF!</v>
          </cell>
          <cell r="AB1144" t="e">
            <v>#REF!</v>
          </cell>
          <cell r="AC1144" t="e">
            <v>#REF!</v>
          </cell>
          <cell r="AD1144" t="e">
            <v>#REF!</v>
          </cell>
        </row>
        <row r="1146">
          <cell r="B1146" t="str">
            <v>Bank restructuring costs</v>
          </cell>
          <cell r="D1146">
            <v>0</v>
          </cell>
          <cell r="E1146" t="e">
            <v>#REF!</v>
          </cell>
          <cell r="F1146" t="e">
            <v>#REF!</v>
          </cell>
          <cell r="G1146" t="e">
            <v>#REF!</v>
          </cell>
          <cell r="H1146" t="e">
            <v>#REF!</v>
          </cell>
          <cell r="L1146" t="e">
            <v>#REF!</v>
          </cell>
          <cell r="M1146" t="e">
            <v>#REF!</v>
          </cell>
          <cell r="N1146" t="e">
            <v>#REF!</v>
          </cell>
          <cell r="O1146" t="e">
            <v>#REF!</v>
          </cell>
          <cell r="P1146">
            <v>0</v>
          </cell>
          <cell r="Q1146">
            <v>0</v>
          </cell>
          <cell r="R1146">
            <v>0</v>
          </cell>
          <cell r="S1146">
            <v>0</v>
          </cell>
          <cell r="T1146">
            <v>0</v>
          </cell>
          <cell r="U1146">
            <v>1.9246068759471124</v>
          </cell>
          <cell r="V1146">
            <v>1.9246068759471124</v>
          </cell>
          <cell r="W1146">
            <v>1.2830712506314084</v>
          </cell>
          <cell r="X1146">
            <v>2.3688378984655558</v>
          </cell>
          <cell r="Y1146">
            <v>2.2574086512475882</v>
          </cell>
          <cell r="Z1146">
            <v>1.5756716006589089</v>
          </cell>
          <cell r="AA1146">
            <v>2.0474949419934272</v>
          </cell>
          <cell r="AB1146">
            <v>1.5016816512305662</v>
          </cell>
          <cell r="AC1146">
            <v>1.2965070169994137</v>
          </cell>
          <cell r="AD1146">
            <v>1.093428975142916</v>
          </cell>
        </row>
        <row r="1147">
          <cell r="B1147" t="str">
            <v>Privatization proceeds</v>
          </cell>
          <cell r="D1147">
            <v>0</v>
          </cell>
          <cell r="E1147" t="e">
            <v>#REF!</v>
          </cell>
          <cell r="F1147" t="e">
            <v>#REF!</v>
          </cell>
          <cell r="G1147" t="e">
            <v>#REF!</v>
          </cell>
          <cell r="H1147" t="e">
            <v>#REF!</v>
          </cell>
          <cell r="L1147" t="e">
            <v>#REF!</v>
          </cell>
          <cell r="M1147" t="e">
            <v>#REF!</v>
          </cell>
          <cell r="N1147" t="e">
            <v>#REF!</v>
          </cell>
          <cell r="O1147" t="e">
            <v>#REF!</v>
          </cell>
          <cell r="P1147">
            <v>0</v>
          </cell>
          <cell r="Q1147">
            <v>0</v>
          </cell>
          <cell r="R1147">
            <v>0</v>
          </cell>
          <cell r="S1147">
            <v>0</v>
          </cell>
          <cell r="T1147">
            <v>0</v>
          </cell>
          <cell r="U1147">
            <v>0</v>
          </cell>
          <cell r="V1147">
            <v>0</v>
          </cell>
          <cell r="W1147">
            <v>0</v>
          </cell>
          <cell r="X1147">
            <v>2.9610473730819447</v>
          </cell>
          <cell r="Y1147">
            <v>2.8217608140594854</v>
          </cell>
          <cell r="Z1147">
            <v>1.5756716006589089</v>
          </cell>
          <cell r="AA1147">
            <v>1.2255038052172946</v>
          </cell>
          <cell r="AB1147">
            <v>0.71747872295134629</v>
          </cell>
          <cell r="AC1147">
            <v>0.31574773283679874</v>
          </cell>
          <cell r="AD1147">
            <v>0.2855601527900864</v>
          </cell>
        </row>
        <row r="1149">
          <cell r="B1149" t="str">
            <v>Overall balance</v>
          </cell>
          <cell r="D1149">
            <v>-1.1377669293199268</v>
          </cell>
          <cell r="E1149" t="e">
            <v>#REF!</v>
          </cell>
          <cell r="F1149" t="e">
            <v>#REF!</v>
          </cell>
          <cell r="G1149" t="e">
            <v>#REF!</v>
          </cell>
          <cell r="H1149" t="e">
            <v>#REF!</v>
          </cell>
          <cell r="L1149" t="e">
            <v>#REF!</v>
          </cell>
          <cell r="M1149" t="e">
            <v>#REF!</v>
          </cell>
          <cell r="N1149" t="e">
            <v>#REF!</v>
          </cell>
          <cell r="O1149" t="e">
            <v>#REF!</v>
          </cell>
          <cell r="P1149">
            <v>4.0142169112003492</v>
          </cell>
          <cell r="Q1149">
            <v>3.575308784030153</v>
          </cell>
          <cell r="R1149" t="e">
            <v>#REF!</v>
          </cell>
          <cell r="S1149" t="e">
            <v>#REF!</v>
          </cell>
          <cell r="T1149" t="e">
            <v>#REF!</v>
          </cell>
          <cell r="U1149" t="e">
            <v>#REF!</v>
          </cell>
          <cell r="V1149" t="e">
            <v>#REF!</v>
          </cell>
          <cell r="W1149" t="e">
            <v>#REF!</v>
          </cell>
          <cell r="X1149" t="e">
            <v>#REF!</v>
          </cell>
          <cell r="Y1149" t="e">
            <v>#REF!</v>
          </cell>
          <cell r="Z1149" t="e">
            <v>#REF!</v>
          </cell>
          <cell r="AA1149" t="e">
            <v>#REF!</v>
          </cell>
          <cell r="AB1149" t="e">
            <v>#REF!</v>
          </cell>
          <cell r="AC1149" t="e">
            <v>#REF!</v>
          </cell>
          <cell r="AD1149" t="e">
            <v>#REF!</v>
          </cell>
        </row>
        <row r="1151">
          <cell r="B1151" t="str">
            <v>Financing</v>
          </cell>
          <cell r="D1151">
            <v>1.1377669293199262</v>
          </cell>
          <cell r="E1151" t="e">
            <v>#REF!</v>
          </cell>
          <cell r="F1151" t="e">
            <v>#REF!</v>
          </cell>
          <cell r="G1151" t="e">
            <v>#REF!</v>
          </cell>
          <cell r="H1151" t="e">
            <v>#REF!</v>
          </cell>
          <cell r="L1151" t="e">
            <v>#REF!</v>
          </cell>
          <cell r="M1151" t="e">
            <v>#REF!</v>
          </cell>
          <cell r="N1151" t="e">
            <v>#REF!</v>
          </cell>
          <cell r="O1151" t="e">
            <v>#REF!</v>
          </cell>
          <cell r="P1151">
            <v>-4.014216911200351</v>
          </cell>
          <cell r="Q1151">
            <v>-3.575308784030153</v>
          </cell>
          <cell r="R1151" t="e">
            <v>#REF!</v>
          </cell>
          <cell r="S1151" t="e">
            <v>#REF!</v>
          </cell>
          <cell r="T1151" t="e">
            <v>#REF!</v>
          </cell>
          <cell r="U1151" t="e">
            <v>#REF!</v>
          </cell>
          <cell r="V1151" t="e">
            <v>#REF!</v>
          </cell>
          <cell r="W1151" t="e">
            <v>#REF!</v>
          </cell>
          <cell r="X1151" t="e">
            <v>#REF!</v>
          </cell>
          <cell r="Y1151" t="e">
            <v>#REF!</v>
          </cell>
          <cell r="Z1151" t="e">
            <v>#REF!</v>
          </cell>
          <cell r="AA1151" t="e">
            <v>#REF!</v>
          </cell>
          <cell r="AB1151" t="e">
            <v>#REF!</v>
          </cell>
          <cell r="AC1151" t="e">
            <v>#REF!</v>
          </cell>
          <cell r="AD1151" t="e">
            <v>#REF!</v>
          </cell>
        </row>
        <row r="1152">
          <cell r="B1152" t="str">
            <v>Domestic</v>
          </cell>
          <cell r="D1152">
            <v>-0.3562013791028486</v>
          </cell>
          <cell r="E1152" t="e">
            <v>#REF!</v>
          </cell>
          <cell r="F1152" t="e">
            <v>#REF!</v>
          </cell>
          <cell r="G1152" t="e">
            <v>#REF!</v>
          </cell>
          <cell r="H1152" t="e">
            <v>#REF!</v>
          </cell>
          <cell r="L1152" t="e">
            <v>#REF!</v>
          </cell>
          <cell r="M1152" t="e">
            <v>#REF!</v>
          </cell>
          <cell r="N1152" t="e">
            <v>#REF!</v>
          </cell>
          <cell r="O1152" t="e">
            <v>#REF!</v>
          </cell>
          <cell r="P1152">
            <v>-11.653382524537243</v>
          </cell>
          <cell r="Q1152">
            <v>-6.999012976517232</v>
          </cell>
          <cell r="R1152" t="e">
            <v>#REF!</v>
          </cell>
          <cell r="S1152" t="e">
            <v>#REF!</v>
          </cell>
          <cell r="T1152" t="e">
            <v>#REF!</v>
          </cell>
          <cell r="U1152" t="e">
            <v>#REF!</v>
          </cell>
          <cell r="V1152" t="e">
            <v>#REF!</v>
          </cell>
          <cell r="W1152" t="e">
            <v>#REF!</v>
          </cell>
          <cell r="X1152" t="e">
            <v>#REF!</v>
          </cell>
          <cell r="Y1152" t="e">
            <v>#REF!</v>
          </cell>
          <cell r="Z1152" t="e">
            <v>#REF!</v>
          </cell>
          <cell r="AA1152" t="e">
            <v>#REF!</v>
          </cell>
          <cell r="AB1152" t="e">
            <v>#REF!</v>
          </cell>
          <cell r="AC1152" t="e">
            <v>#REF!</v>
          </cell>
          <cell r="AD1152" t="e">
            <v>#REF!</v>
          </cell>
        </row>
        <row r="1153">
          <cell r="B1153" t="str">
            <v>Sale of government assets</v>
          </cell>
          <cell r="D1153">
            <v>0</v>
          </cell>
          <cell r="E1153" t="e">
            <v>#REF!</v>
          </cell>
          <cell r="F1153" t="e">
            <v>#REF!</v>
          </cell>
          <cell r="G1153" t="e">
            <v>#REF!</v>
          </cell>
          <cell r="H1153" t="e">
            <v>#REF!</v>
          </cell>
          <cell r="L1153" t="e">
            <v>#REF!</v>
          </cell>
          <cell r="M1153" t="e">
            <v>#REF!</v>
          </cell>
          <cell r="N1153" t="e">
            <v>#REF!</v>
          </cell>
          <cell r="O1153" t="e">
            <v>#REF!</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row>
        <row r="1154">
          <cell r="B1154" t="str">
            <v>Net foreign financing</v>
          </cell>
          <cell r="D1154">
            <v>1.4939683084227748</v>
          </cell>
          <cell r="E1154" t="e">
            <v>#REF!</v>
          </cell>
          <cell r="F1154" t="e">
            <v>#REF!</v>
          </cell>
          <cell r="G1154" t="e">
            <v>#REF!</v>
          </cell>
          <cell r="H1154" t="e">
            <v>#REF!</v>
          </cell>
          <cell r="L1154" t="e">
            <v>#REF!</v>
          </cell>
          <cell r="M1154" t="e">
            <v>#REF!</v>
          </cell>
          <cell r="N1154" t="e">
            <v>#REF!</v>
          </cell>
          <cell r="O1154" t="e">
            <v>#REF!</v>
          </cell>
          <cell r="P1154">
            <v>7.6391656133368935</v>
          </cell>
          <cell r="Q1154">
            <v>3.423704192487079</v>
          </cell>
          <cell r="R1154">
            <v>-1.5221663747825822</v>
          </cell>
          <cell r="S1154">
            <v>3.1802344770137978</v>
          </cell>
          <cell r="T1154">
            <v>17.333009524779694</v>
          </cell>
          <cell r="U1154">
            <v>9.4113276233813803</v>
          </cell>
          <cell r="V1154">
            <v>9.1316180907437321</v>
          </cell>
          <cell r="W1154">
            <v>11.958651746301602</v>
          </cell>
          <cell r="X1154">
            <v>10.896654332941555</v>
          </cell>
          <cell r="Y1154">
            <v>7.3365781165546622</v>
          </cell>
          <cell r="Z1154">
            <v>8.5498289912360228</v>
          </cell>
          <cell r="AA1154">
            <v>1.5000000000000004</v>
          </cell>
          <cell r="AB1154">
            <v>0.45416403162820235</v>
          </cell>
          <cell r="AC1154">
            <v>-0.18123919864832258</v>
          </cell>
          <cell r="AD1154">
            <v>-0.31525840868025584</v>
          </cell>
        </row>
        <row r="1155">
          <cell r="B1155" t="str">
            <v xml:space="preserve">  Gross drawings</v>
          </cell>
          <cell r="D1155">
            <v>4.2807907816347273</v>
          </cell>
          <cell r="E1155" t="e">
            <v>#REF!</v>
          </cell>
          <cell r="F1155" t="e">
            <v>#REF!</v>
          </cell>
          <cell r="G1155" t="e">
            <v>#REF!</v>
          </cell>
          <cell r="H1155" t="e">
            <v>#REF!</v>
          </cell>
          <cell r="L1155" t="e">
            <v>#REF!</v>
          </cell>
          <cell r="M1155" t="e">
            <v>#REF!</v>
          </cell>
          <cell r="N1155" t="e">
            <v>#REF!</v>
          </cell>
          <cell r="O1155" t="e">
            <v>#REF!</v>
          </cell>
          <cell r="P1155">
            <v>11.296212981423702</v>
          </cell>
          <cell r="Q1155">
            <v>6.1425281100503488</v>
          </cell>
          <cell r="R1155">
            <v>5.175365674260779</v>
          </cell>
          <cell r="S1155">
            <v>7.5380355885782775</v>
          </cell>
          <cell r="T1155">
            <v>24.121739511870476</v>
          </cell>
          <cell r="U1155">
            <v>17.571660777397138</v>
          </cell>
          <cell r="V1155">
            <v>13.859735649320472</v>
          </cell>
          <cell r="W1155">
            <v>18.517711979529363</v>
          </cell>
          <cell r="X1155">
            <v>14.726275602127537</v>
          </cell>
          <cell r="Y1155">
            <v>12.152383239216183</v>
          </cell>
          <cell r="Z1155">
            <v>13.435623702098122</v>
          </cell>
          <cell r="AA1155">
            <v>5.0490590199092864</v>
          </cell>
          <cell r="AB1155">
            <v>3.9942040506701448</v>
          </cell>
          <cell r="AC1155">
            <v>3.6563587462501292</v>
          </cell>
          <cell r="AD1155">
            <v>3.4387153598982207</v>
          </cell>
        </row>
        <row r="1156">
          <cell r="B1156" t="str">
            <v xml:space="preserve">  Amortization</v>
          </cell>
          <cell r="D1156">
            <v>-2.7868224732119518</v>
          </cell>
          <cell r="E1156" t="e">
            <v>#REF!</v>
          </cell>
          <cell r="F1156" t="e">
            <v>#REF!</v>
          </cell>
          <cell r="G1156" t="e">
            <v>#REF!</v>
          </cell>
          <cell r="H1156" t="e">
            <v>#REF!</v>
          </cell>
          <cell r="L1156" t="e">
            <v>#REF!</v>
          </cell>
          <cell r="M1156" t="e">
            <v>#REF!</v>
          </cell>
          <cell r="N1156" t="e">
            <v>#REF!</v>
          </cell>
          <cell r="O1156" t="e">
            <v>#REF!</v>
          </cell>
          <cell r="P1156">
            <v>-3.6570473680868094</v>
          </cell>
          <cell r="Q1156">
            <v>-2.7188239175632694</v>
          </cell>
          <cell r="R1156">
            <v>-6.6975320490433612</v>
          </cell>
          <cell r="S1156">
            <v>-4.3578011115644797</v>
          </cell>
          <cell r="T1156">
            <v>-6.7887299870907816</v>
          </cell>
          <cell r="U1156">
            <v>-8.1603331540157562</v>
          </cell>
          <cell r="V1156">
            <v>-4.7281175585767397</v>
          </cell>
          <cell r="W1156">
            <v>-6.5590602332277594</v>
          </cell>
          <cell r="X1156">
            <v>-3.8296212691859814</v>
          </cell>
          <cell r="Y1156">
            <v>-4.8158051226615219</v>
          </cell>
          <cell r="Z1156">
            <v>-4.8857947108620969</v>
          </cell>
          <cell r="AA1156">
            <v>-3.549059019909286</v>
          </cell>
          <cell r="AB1156">
            <v>-3.5400400190419421</v>
          </cell>
          <cell r="AC1156">
            <v>-3.8375979448984521</v>
          </cell>
          <cell r="AD1156">
            <v>-3.7539737685784766</v>
          </cell>
        </row>
        <row r="1158">
          <cell r="B1158" t="str">
            <v>Memorandum items</v>
          </cell>
        </row>
        <row r="1159">
          <cell r="B1159" t="str">
            <v>GDP (current prices, fiscal year)</v>
          </cell>
          <cell r="D1159">
            <v>689085.3</v>
          </cell>
          <cell r="E1159" t="e">
            <v>#REF!</v>
          </cell>
          <cell r="F1159" t="e">
            <v>#REF!</v>
          </cell>
          <cell r="G1159" t="e">
            <v>#REF!</v>
          </cell>
          <cell r="H1159" t="e">
            <v>#REF!</v>
          </cell>
          <cell r="L1159" t="e">
            <v>#REF!</v>
          </cell>
          <cell r="M1159" t="e">
            <v>#REF!</v>
          </cell>
          <cell r="N1159" t="e">
            <v>#REF!</v>
          </cell>
          <cell r="O1159" t="e">
            <v>#REF!</v>
          </cell>
          <cell r="P1159">
            <v>66360.264758043646</v>
          </cell>
          <cell r="Q1159">
            <v>66360.264758043646</v>
          </cell>
          <cell r="R1159">
            <v>66360.264758043646</v>
          </cell>
          <cell r="S1159">
            <v>199080.79427413092</v>
          </cell>
          <cell r="T1159">
            <v>77937.994441687712</v>
          </cell>
          <cell r="U1159">
            <v>77937.994441687712</v>
          </cell>
          <cell r="V1159">
            <v>77937.994441687712</v>
          </cell>
          <cell r="W1159">
            <v>233813.98332506313</v>
          </cell>
          <cell r="X1159">
            <v>253288.75411384524</v>
          </cell>
          <cell r="Y1159">
            <v>265791.48603351088</v>
          </cell>
          <cell r="Z1159">
            <v>951975.01774655026</v>
          </cell>
          <cell r="AA1159">
            <v>1152628</v>
          </cell>
          <cell r="AB1159">
            <v>1291885</v>
          </cell>
          <cell r="AC1159">
            <v>1450050</v>
          </cell>
          <cell r="AD1159">
            <v>1655343</v>
          </cell>
        </row>
        <row r="1160">
          <cell r="B1160" t="str">
            <v>Cumulative financing (since beginning of program)</v>
          </cell>
          <cell r="D1160">
            <v>1.1377669293199262</v>
          </cell>
          <cell r="E1160" t="e">
            <v>#REF!</v>
          </cell>
          <cell r="F1160" t="e">
            <v>#REF!</v>
          </cell>
          <cell r="G1160" t="e">
            <v>#REF!</v>
          </cell>
          <cell r="H1160" t="e">
            <v>#REF!</v>
          </cell>
          <cell r="L1160" t="e">
            <v>#REF!</v>
          </cell>
          <cell r="M1160" t="e">
            <v>#REF!</v>
          </cell>
          <cell r="N1160" t="e">
            <v>#REF!</v>
          </cell>
          <cell r="O1160" t="e">
            <v>#REF!</v>
          </cell>
          <cell r="P1160">
            <v>-4.014216911200351</v>
          </cell>
          <cell r="Q1160">
            <v>-3.7947628476152517</v>
          </cell>
          <cell r="R1160" t="e">
            <v>#REF!</v>
          </cell>
          <cell r="S1160" t="e">
            <v>#REF!</v>
          </cell>
          <cell r="T1160" t="e">
            <v>#REF!</v>
          </cell>
          <cell r="U1160" t="e">
            <v>#REF!</v>
          </cell>
          <cell r="V1160" t="e">
            <v>#REF!</v>
          </cell>
          <cell r="W1160" t="e">
            <v>#REF!</v>
          </cell>
          <cell r="X1160" t="e">
            <v>#REF!</v>
          </cell>
          <cell r="Y1160" t="e">
            <v>#REF!</v>
          </cell>
          <cell r="Z1160" t="e">
            <v>#REF!</v>
          </cell>
          <cell r="AA1160" t="e">
            <v>#REF!</v>
          </cell>
          <cell r="AB1160" t="e">
            <v>#REF!</v>
          </cell>
          <cell r="AC1160" t="e">
            <v>#REF!</v>
          </cell>
          <cell r="AD1160" t="e">
            <v>#REF!</v>
          </cell>
        </row>
        <row r="1161">
          <cell r="B1161" t="str">
            <v xml:space="preserve">  Domestic</v>
          </cell>
          <cell r="D1161">
            <v>-0.3562013791028486</v>
          </cell>
          <cell r="E1161" t="e">
            <v>#REF!</v>
          </cell>
          <cell r="F1161" t="e">
            <v>#REF!</v>
          </cell>
          <cell r="G1161" t="e">
            <v>#REF!</v>
          </cell>
          <cell r="H1161" t="e">
            <v>#REF!</v>
          </cell>
          <cell r="L1161" t="e">
            <v>#REF!</v>
          </cell>
          <cell r="M1161" t="e">
            <v>#REF!</v>
          </cell>
          <cell r="N1161" t="e">
            <v>#REF!</v>
          </cell>
          <cell r="O1161" t="e">
            <v>#REF!</v>
          </cell>
          <cell r="P1161">
            <v>-11.653382524537243</v>
          </cell>
          <cell r="Q1161">
            <v>-9.3261977505272391</v>
          </cell>
          <cell r="R1161" t="e">
            <v>#REF!</v>
          </cell>
          <cell r="S1161" t="e">
            <v>#REF!</v>
          </cell>
          <cell r="T1161" t="e">
            <v>#REF!</v>
          </cell>
          <cell r="U1161" t="e">
            <v>#REF!</v>
          </cell>
          <cell r="V1161" t="e">
            <v>#REF!</v>
          </cell>
          <cell r="W1161" t="e">
            <v>#REF!</v>
          </cell>
          <cell r="X1161" t="e">
            <v>#REF!</v>
          </cell>
          <cell r="Y1161" t="e">
            <v>#REF!</v>
          </cell>
          <cell r="Z1161" t="e">
            <v>#REF!</v>
          </cell>
          <cell r="AA1161" t="e">
            <v>#REF!</v>
          </cell>
          <cell r="AB1161" t="e">
            <v>#REF!</v>
          </cell>
          <cell r="AC1161" t="e">
            <v>#REF!</v>
          </cell>
          <cell r="AD1161" t="e">
            <v>#REF!</v>
          </cell>
        </row>
        <row r="1162">
          <cell r="B1162" t="str">
            <v xml:space="preserve">  Sale of government assets</v>
          </cell>
          <cell r="D1162">
            <v>0</v>
          </cell>
          <cell r="E1162" t="e">
            <v>#REF!</v>
          </cell>
          <cell r="F1162" t="e">
            <v>#REF!</v>
          </cell>
          <cell r="G1162" t="e">
            <v>#REF!</v>
          </cell>
          <cell r="H1162" t="e">
            <v>#REF!</v>
          </cell>
          <cell r="L1162" t="e">
            <v>#REF!</v>
          </cell>
          <cell r="M1162" t="e">
            <v>#REF!</v>
          </cell>
          <cell r="N1162" t="e">
            <v>#REF!</v>
          </cell>
          <cell r="O1162" t="e">
            <v>#REF!</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row>
        <row r="1163">
          <cell r="B1163" t="str">
            <v xml:space="preserve">  Foreign</v>
          </cell>
          <cell r="D1163">
            <v>1.4939683084227748</v>
          </cell>
          <cell r="E1163" t="e">
            <v>#REF!</v>
          </cell>
          <cell r="F1163" t="e">
            <v>#REF!</v>
          </cell>
          <cell r="G1163" t="e">
            <v>#REF!</v>
          </cell>
          <cell r="H1163" t="e">
            <v>#REF!</v>
          </cell>
          <cell r="L1163" t="e">
            <v>#REF!</v>
          </cell>
          <cell r="M1163" t="e">
            <v>#REF!</v>
          </cell>
          <cell r="N1163" t="e">
            <v>#REF!</v>
          </cell>
          <cell r="O1163" t="e">
            <v>#REF!</v>
          </cell>
          <cell r="P1163">
            <v>7.6391656133368935</v>
          </cell>
          <cell r="Q1163">
            <v>5.531434902911986</v>
          </cell>
          <cell r="R1163">
            <v>3.180234477013796</v>
          </cell>
          <cell r="S1163">
            <v>3.1802344770137978</v>
          </cell>
          <cell r="T1163">
            <v>7.1620542955200204</v>
          </cell>
          <cell r="U1163">
            <v>7.6559280864792623</v>
          </cell>
          <cell r="V1163">
            <v>7.9216100149789987</v>
          </cell>
          <cell r="W1163">
            <v>7.9216100149789987</v>
          </cell>
          <cell r="X1163">
            <v>9.0197787029523226</v>
          </cell>
          <cell r="Y1163">
            <v>8.5498289912360228</v>
          </cell>
          <cell r="Z1163">
            <v>8.5498289912360228</v>
          </cell>
          <cell r="AA1163">
            <v>1.5000000000000004</v>
          </cell>
          <cell r="AB1163">
            <v>0.45416403162820235</v>
          </cell>
          <cell r="AC1163">
            <v>-0.18123919864832258</v>
          </cell>
          <cell r="AD1163">
            <v>-0.31525840868025584</v>
          </cell>
        </row>
        <row r="1164">
          <cell r="B1164" t="str">
            <v>Program target: cumulative financing (since beginning of program)</v>
          </cell>
          <cell r="D1164">
            <v>-0.50791970166828404</v>
          </cell>
          <cell r="E1164" t="e">
            <v>#REF!</v>
          </cell>
          <cell r="F1164" t="e">
            <v>#REF!</v>
          </cell>
          <cell r="G1164" t="e">
            <v>#REF!</v>
          </cell>
          <cell r="H1164" t="e">
            <v>#REF!</v>
          </cell>
          <cell r="L1164" t="e">
            <v>#REF!</v>
          </cell>
          <cell r="M1164" t="e">
            <v>#REF!</v>
          </cell>
          <cell r="N1164" t="e">
            <v>#REF!</v>
          </cell>
          <cell r="O1164" t="e">
            <v>#REF!</v>
          </cell>
          <cell r="P1164">
            <v>-4.0686998610455785</v>
          </cell>
          <cell r="Q1164">
            <v>0</v>
          </cell>
          <cell r="R1164">
            <v>0.50230862482044181</v>
          </cell>
          <cell r="S1164">
            <v>0.50230862482044181</v>
          </cell>
          <cell r="T1164">
            <v>3.6098634487419399</v>
          </cell>
          <cell r="U1164">
            <v>5.6344887459511712</v>
          </cell>
          <cell r="V1164">
            <v>6.930090532941521</v>
          </cell>
          <cell r="W1164">
            <v>6.930090532941521</v>
          </cell>
          <cell r="X1164">
            <v>7.4324138722303381</v>
          </cell>
          <cell r="Y1164">
            <v>8.5401400755712853</v>
          </cell>
          <cell r="Z1164">
            <v>8.5401400755712853</v>
          </cell>
          <cell r="AA1164">
            <v>-0.23424730268568869</v>
          </cell>
          <cell r="AB1164">
            <v>0</v>
          </cell>
          <cell r="AC1164">
            <v>6.8963139202096485E-2</v>
          </cell>
          <cell r="AD1164">
            <v>6.0410440615630716E-2</v>
          </cell>
        </row>
        <row r="1165">
          <cell r="B1165" t="str">
            <v>Oil price (in US$ per bbl)</v>
          </cell>
          <cell r="D1165">
            <v>17.029166666666669</v>
          </cell>
          <cell r="E1165" t="e">
            <v>#REF!</v>
          </cell>
          <cell r="F1165" t="e">
            <v>#REF!</v>
          </cell>
          <cell r="G1165" t="e">
            <v>#REF!</v>
          </cell>
          <cell r="H1165" t="e">
            <v>#REF!</v>
          </cell>
          <cell r="L1165" t="e">
            <v>#REF!</v>
          </cell>
          <cell r="M1165" t="e">
            <v>#REF!</v>
          </cell>
          <cell r="N1165" t="e">
            <v>#REF!</v>
          </cell>
          <cell r="O1165" t="e">
            <v>#REF!</v>
          </cell>
          <cell r="P1165">
            <v>13.2</v>
          </cell>
          <cell r="Q1165">
            <v>12.92</v>
          </cell>
          <cell r="R1165">
            <v>12.714287525756856</v>
          </cell>
          <cell r="S1165">
            <v>12.944762508585617</v>
          </cell>
          <cell r="T1165">
            <v>12.691751466159456</v>
          </cell>
          <cell r="U1165">
            <v>12.888754160722778</v>
          </cell>
          <cell r="V1165">
            <v>12.979243937232525</v>
          </cell>
          <cell r="W1165">
            <v>12.85324985470492</v>
          </cell>
          <cell r="X1165">
            <v>13.011808527500396</v>
          </cell>
          <cell r="Y1165">
            <v>13.17209647593385</v>
          </cell>
          <cell r="Z1165">
            <v>12.995479341681195</v>
          </cell>
          <cell r="AA1165">
            <v>14.272746790133651</v>
          </cell>
          <cell r="AB1165">
            <v>14.559525319147154</v>
          </cell>
          <cell r="AC1165">
            <v>14.704679374601682</v>
          </cell>
          <cell r="AD1165">
            <v>14.704679374601682</v>
          </cell>
        </row>
        <row r="1166">
          <cell r="B1166" t="str">
            <v>Exchange rate (average, Rps per US$)</v>
          </cell>
          <cell r="D1166">
            <v>4666.8999999999996</v>
          </cell>
          <cell r="E1166" t="e">
            <v>#REF!</v>
          </cell>
          <cell r="F1166" t="e">
            <v>#REF!</v>
          </cell>
          <cell r="G1166" t="e">
            <v>#REF!</v>
          </cell>
          <cell r="H1166" t="e">
            <v>#REF!</v>
          </cell>
          <cell r="L1166" t="e">
            <v>#REF!</v>
          </cell>
          <cell r="M1166" t="e">
            <v>#REF!</v>
          </cell>
          <cell r="N1166" t="e">
            <v>#REF!</v>
          </cell>
          <cell r="O1166" t="e">
            <v>#REF!</v>
          </cell>
          <cell r="P1166">
            <v>8089.4210526315792</v>
          </cell>
          <cell r="Q1166">
            <v>10023.4375</v>
          </cell>
          <cell r="R1166">
            <v>13468.181818181818</v>
          </cell>
          <cell r="S1166">
            <v>10527.013456937799</v>
          </cell>
          <cell r="T1166">
            <v>13000</v>
          </cell>
          <cell r="U1166">
            <v>12000</v>
          </cell>
          <cell r="V1166">
            <v>11000</v>
          </cell>
          <cell r="W1166">
            <v>12000</v>
          </cell>
          <cell r="X1166">
            <v>10000</v>
          </cell>
          <cell r="Y1166">
            <v>10000</v>
          </cell>
          <cell r="Z1166">
            <v>10631.75336423445</v>
          </cell>
          <cell r="AA1166">
            <v>9417</v>
          </cell>
          <cell r="AB1166">
            <v>9269</v>
          </cell>
          <cell r="AC1166">
            <v>9157</v>
          </cell>
          <cell r="AD1166">
            <v>9454</v>
          </cell>
        </row>
        <row r="1167">
          <cell r="B1167" t="str">
            <v>Military expenditure</v>
          </cell>
          <cell r="D1167">
            <v>0.26621174475786957</v>
          </cell>
          <cell r="E1167" t="e">
            <v>#REF!</v>
          </cell>
          <cell r="F1167" t="e">
            <v>#REF!</v>
          </cell>
          <cell r="G1167" t="e">
            <v>#REF!</v>
          </cell>
          <cell r="H1167" t="e">
            <v>#REF!</v>
          </cell>
          <cell r="L1167" t="e">
            <v>#REF!</v>
          </cell>
          <cell r="M1167" t="e">
            <v>#REF!</v>
          </cell>
          <cell r="N1167" t="e">
            <v>#REF!</v>
          </cell>
          <cell r="O1167" t="e">
            <v>#REF!</v>
          </cell>
          <cell r="P1167">
            <v>0</v>
          </cell>
          <cell r="Q1167">
            <v>0</v>
          </cell>
          <cell r="R1167" t="e">
            <v>#REF!</v>
          </cell>
          <cell r="S1167" t="e">
            <v>#REF!</v>
          </cell>
          <cell r="T1167" t="e">
            <v>#REF!</v>
          </cell>
          <cell r="U1167" t="e">
            <v>#REF!</v>
          </cell>
          <cell r="V1167" t="e">
            <v>#REF!</v>
          </cell>
          <cell r="W1167" t="e">
            <v>#REF!</v>
          </cell>
          <cell r="X1167" t="e">
            <v>#REF!</v>
          </cell>
          <cell r="Y1167" t="e">
            <v>#REF!</v>
          </cell>
          <cell r="Z1167" t="e">
            <v>#REF!</v>
          </cell>
          <cell r="AA1167" t="e">
            <v>#REF!</v>
          </cell>
          <cell r="AB1167" t="e">
            <v>#REF!</v>
          </cell>
          <cell r="AC1167" t="e">
            <v>#REF!</v>
          </cell>
          <cell r="AD1167" t="e">
            <v>#REF!</v>
          </cell>
        </row>
        <row r="1168">
          <cell r="B1168" t="str">
            <v>Bank restructuring costs in budget</v>
          </cell>
        </row>
        <row r="1169">
          <cell r="B1169" t="str">
            <v>Overall balance before off-budget operations and statistical discrepancy.</v>
          </cell>
          <cell r="D1169">
            <v>0.41958245227404856</v>
          </cell>
          <cell r="E1169" t="e">
            <v>#REF!</v>
          </cell>
          <cell r="F1169" t="e">
            <v>#REF!</v>
          </cell>
          <cell r="G1169" t="e">
            <v>#REF!</v>
          </cell>
          <cell r="H1169" t="e">
            <v>#REF!</v>
          </cell>
          <cell r="L1169" t="e">
            <v>#REF!</v>
          </cell>
          <cell r="M1169" t="e">
            <v>#REF!</v>
          </cell>
          <cell r="N1169" t="e">
            <v>#REF!</v>
          </cell>
          <cell r="O1169" t="e">
            <v>#REF!</v>
          </cell>
          <cell r="P1169">
            <v>3.9595064259443471</v>
          </cell>
          <cell r="Q1169">
            <v>3.575308784030153</v>
          </cell>
          <cell r="R1169" t="e">
            <v>#REF!</v>
          </cell>
          <cell r="S1169" t="e">
            <v>#REF!</v>
          </cell>
          <cell r="T1169" t="e">
            <v>#REF!</v>
          </cell>
          <cell r="U1169" t="e">
            <v>#REF!</v>
          </cell>
          <cell r="V1169" t="e">
            <v>#REF!</v>
          </cell>
          <cell r="W1169" t="e">
            <v>#REF!</v>
          </cell>
          <cell r="X1169" t="e">
            <v>#REF!</v>
          </cell>
          <cell r="Y1169" t="e">
            <v>#REF!</v>
          </cell>
          <cell r="Z1169" t="e">
            <v>#REF!</v>
          </cell>
          <cell r="AA1169" t="e">
            <v>#REF!</v>
          </cell>
          <cell r="AB1169" t="e">
            <v>#REF!</v>
          </cell>
          <cell r="AC1169" t="e">
            <v>#REF!</v>
          </cell>
          <cell r="AD1169" t="e">
            <v>#REF!</v>
          </cell>
        </row>
        <row r="1172">
          <cell r="B1172" t="str">
            <v>Sources:  Ministry of Finance; Bank Indonesia; and IMF staff calculations.</v>
          </cell>
        </row>
        <row r="1174">
          <cell r="B1174" t="str">
            <v xml:space="preserve"> 1/  Includes the discrepancy between the financing measured below the line and the above-the-line balance.</v>
          </cell>
        </row>
        <row r="1175">
          <cell r="B1175" t="str">
            <v xml:space="preserve">      Until fiscal year 1997/98 it also includes the balance of the operations of the Investment and Reforestation Funds.</v>
          </cell>
        </row>
        <row r="1206">
          <cell r="B1206" t="str">
            <v>Table 2b.  Indonesia:  Central Government Revenue</v>
          </cell>
        </row>
        <row r="1207">
          <cell r="B1207" t="str">
            <v>( In percent of GDP)</v>
          </cell>
        </row>
        <row r="1209">
          <cell r="D1209" t="str">
            <v>1997/98</v>
          </cell>
          <cell r="H1209" t="str">
            <v>1998/99 (Bdgt Mar98)</v>
          </cell>
          <cell r="O1209" t="str">
            <v>1998/99</v>
          </cell>
          <cell r="P1209" t="str">
            <v>1998/99 (June Prj)</v>
          </cell>
          <cell r="Z1209" t="str">
            <v>1998/99</v>
          </cell>
          <cell r="AA1209" t="str">
            <v>1999/00</v>
          </cell>
          <cell r="AB1209" t="str">
            <v>2000/01</v>
          </cell>
          <cell r="AC1209" t="str">
            <v>2001/02</v>
          </cell>
          <cell r="AD1209" t="str">
            <v>2002/03</v>
          </cell>
        </row>
        <row r="1210">
          <cell r="B1210">
            <v>36524.152470370369</v>
          </cell>
          <cell r="D1210" t="str">
            <v>Total</v>
          </cell>
          <cell r="H1210" t="str">
            <v>I-Q</v>
          </cell>
          <cell r="L1210" t="str">
            <v>II-Q</v>
          </cell>
          <cell r="M1210" t="str">
            <v>III-Q</v>
          </cell>
          <cell r="N1210" t="str">
            <v>IV-Q</v>
          </cell>
          <cell r="O1210" t="str">
            <v>Total</v>
          </cell>
          <cell r="Z1210" t="str">
            <v>Total</v>
          </cell>
          <cell r="AA1210" t="str">
            <v>Total</v>
          </cell>
          <cell r="AB1210" t="str">
            <v>Total</v>
          </cell>
          <cell r="AC1210" t="str">
            <v>Total</v>
          </cell>
          <cell r="AD1210" t="str">
            <v>Total</v>
          </cell>
        </row>
        <row r="1211">
          <cell r="B1211" t="str">
            <v>Summary central government</v>
          </cell>
          <cell r="D1211" t="str">
            <v>Apr-Mar</v>
          </cell>
          <cell r="E1211" t="str">
            <v>Apr</v>
          </cell>
          <cell r="F1211" t="str">
            <v>May</v>
          </cell>
          <cell r="G1211" t="str">
            <v>Jun</v>
          </cell>
          <cell r="H1211" t="str">
            <v>Apr-Jun</v>
          </cell>
          <cell r="L1211" t="str">
            <v>Jul-Sep</v>
          </cell>
          <cell r="M1211" t="str">
            <v>Oct-Dec</v>
          </cell>
          <cell r="N1211" t="str">
            <v>Jan-Mar</v>
          </cell>
          <cell r="O1211" t="str">
            <v>Apr-Mar</v>
          </cell>
          <cell r="P1211" t="str">
            <v>Apr</v>
          </cell>
          <cell r="Q1211" t="str">
            <v>May</v>
          </cell>
          <cell r="R1211" t="str">
            <v>Jun</v>
          </cell>
          <cell r="S1211" t="str">
            <v>I-Q</v>
          </cell>
          <cell r="T1211" t="str">
            <v>Jul</v>
          </cell>
          <cell r="U1211" t="str">
            <v>Aug</v>
          </cell>
          <cell r="V1211" t="str">
            <v>Sep</v>
          </cell>
          <cell r="W1211" t="str">
            <v>II-Q</v>
          </cell>
          <cell r="X1211" t="str">
            <v>III-Q</v>
          </cell>
          <cell r="Y1211" t="str">
            <v>IV-Q</v>
          </cell>
          <cell r="Z1211" t="str">
            <v>Apr-Mar</v>
          </cell>
          <cell r="AA1211" t="str">
            <v>Apr-Mar</v>
          </cell>
          <cell r="AB1211" t="str">
            <v>Apr-Mar</v>
          </cell>
          <cell r="AC1211" t="str">
            <v>Apr-Mar</v>
          </cell>
          <cell r="AD1211" t="str">
            <v>Apr-Mar</v>
          </cell>
        </row>
        <row r="1212">
          <cell r="B1212" t="str">
            <v>( In percent of GDP)</v>
          </cell>
          <cell r="D1212" t="str">
            <v>Mar-Est</v>
          </cell>
          <cell r="E1212" t="str">
            <v>Apr Prg</v>
          </cell>
          <cell r="F1212" t="str">
            <v>Apr Prg</v>
          </cell>
          <cell r="G1212" t="str">
            <v>Apr Prg</v>
          </cell>
          <cell r="H1212" t="str">
            <v>Apr Prg</v>
          </cell>
          <cell r="L1212" t="str">
            <v>Apr Prg</v>
          </cell>
          <cell r="M1212" t="str">
            <v>Apr Prg</v>
          </cell>
          <cell r="N1212" t="str">
            <v>Apr Prg</v>
          </cell>
          <cell r="O1212" t="str">
            <v>Apr Prg</v>
          </cell>
          <cell r="P1212" t="str">
            <v>Jun Prg</v>
          </cell>
          <cell r="Q1212" t="str">
            <v>Jun Prg</v>
          </cell>
          <cell r="R1212" t="str">
            <v>Jun Prg</v>
          </cell>
          <cell r="S1212" t="str">
            <v>Jun Prg</v>
          </cell>
          <cell r="T1212" t="str">
            <v>Jun Prg</v>
          </cell>
          <cell r="U1212" t="str">
            <v>Jun Prg</v>
          </cell>
          <cell r="V1212" t="str">
            <v>Jun Prg</v>
          </cell>
          <cell r="W1212" t="str">
            <v>Jun Prg</v>
          </cell>
          <cell r="X1212" t="str">
            <v>Jun Prg</v>
          </cell>
          <cell r="Y1212" t="str">
            <v>Jun Prg</v>
          </cell>
          <cell r="Z1212" t="str">
            <v>Jun Prg</v>
          </cell>
          <cell r="AA1212" t="str">
            <v>Prj</v>
          </cell>
          <cell r="AB1212" t="str">
            <v>Prj</v>
          </cell>
          <cell r="AC1212" t="str">
            <v>Prj</v>
          </cell>
          <cell r="AD1212" t="str">
            <v>Prj</v>
          </cell>
        </row>
        <row r="1213">
          <cell r="B1213" t="str">
            <v>Pr_tb2b</v>
          </cell>
        </row>
        <row r="1215">
          <cell r="B1215" t="str">
            <v>Total revenue and grants</v>
          </cell>
          <cell r="D1215">
            <v>15.646089098113107</v>
          </cell>
          <cell r="E1215" t="e">
            <v>#REF!</v>
          </cell>
          <cell r="F1215" t="e">
            <v>#REF!</v>
          </cell>
          <cell r="G1215" t="e">
            <v>#REF!</v>
          </cell>
          <cell r="H1215" t="e">
            <v>#REF!</v>
          </cell>
          <cell r="L1215" t="e">
            <v>#REF!</v>
          </cell>
          <cell r="M1215" t="e">
            <v>#REF!</v>
          </cell>
          <cell r="N1215" t="e">
            <v>#REF!</v>
          </cell>
          <cell r="O1215" t="e">
            <v>#REF!</v>
          </cell>
          <cell r="P1215">
            <v>14.390087252993533</v>
          </cell>
          <cell r="Q1215">
            <v>12.655615571488552</v>
          </cell>
          <cell r="R1215" t="e">
            <v>#REF!</v>
          </cell>
          <cell r="S1215" t="e">
            <v>#REF!</v>
          </cell>
          <cell r="T1215" t="e">
            <v>#REF!</v>
          </cell>
          <cell r="U1215" t="e">
            <v>#REF!</v>
          </cell>
          <cell r="V1215" t="e">
            <v>#REF!</v>
          </cell>
          <cell r="W1215" t="e">
            <v>#REF!</v>
          </cell>
          <cell r="X1215" t="e">
            <v>#REF!</v>
          </cell>
          <cell r="Y1215" t="e">
            <v>#REF!</v>
          </cell>
          <cell r="Z1215" t="e">
            <v>#REF!</v>
          </cell>
          <cell r="AA1215" t="e">
            <v>#REF!</v>
          </cell>
          <cell r="AB1215" t="e">
            <v>#REF!</v>
          </cell>
          <cell r="AC1215" t="e">
            <v>#REF!</v>
          </cell>
          <cell r="AD1215" t="e">
            <v>#REF!</v>
          </cell>
        </row>
        <row r="1216">
          <cell r="B1216" t="str">
            <v>Tax revenue</v>
          </cell>
          <cell r="D1216">
            <v>14.726043350511176</v>
          </cell>
          <cell r="E1216" t="e">
            <v>#REF!</v>
          </cell>
          <cell r="F1216" t="e">
            <v>#REF!</v>
          </cell>
          <cell r="G1216" t="e">
            <v>#REF!</v>
          </cell>
          <cell r="H1216" t="e">
            <v>#REF!</v>
          </cell>
          <cell r="L1216" t="e">
            <v>#REF!</v>
          </cell>
          <cell r="M1216" t="e">
            <v>#REF!</v>
          </cell>
          <cell r="N1216" t="e">
            <v>#REF!</v>
          </cell>
          <cell r="O1216" t="e">
            <v>#REF!</v>
          </cell>
          <cell r="P1216">
            <v>13.843374545738966</v>
          </cell>
          <cell r="Q1216">
            <v>12.224484078805165</v>
          </cell>
          <cell r="R1216" t="e">
            <v>#REF!</v>
          </cell>
          <cell r="S1216" t="e">
            <v>#REF!</v>
          </cell>
          <cell r="T1216" t="e">
            <v>#REF!</v>
          </cell>
          <cell r="U1216" t="e">
            <v>#REF!</v>
          </cell>
          <cell r="V1216" t="e">
            <v>#REF!</v>
          </cell>
          <cell r="W1216" t="e">
            <v>#REF!</v>
          </cell>
          <cell r="X1216" t="e">
            <v>#REF!</v>
          </cell>
          <cell r="Y1216" t="e">
            <v>#REF!</v>
          </cell>
          <cell r="Z1216" t="e">
            <v>#REF!</v>
          </cell>
          <cell r="AA1216" t="e">
            <v>#REF!</v>
          </cell>
          <cell r="AB1216" t="e">
            <v>#REF!</v>
          </cell>
          <cell r="AC1216" t="e">
            <v>#REF!</v>
          </cell>
          <cell r="AD1216" t="e">
            <v>#REF!</v>
          </cell>
        </row>
        <row r="1217">
          <cell r="B1217" t="str">
            <v xml:space="preserve">  Oil and gas revenue</v>
          </cell>
          <cell r="D1217">
            <v>4.4347194752231687</v>
          </cell>
          <cell r="E1217" t="e">
            <v>#REF!</v>
          </cell>
          <cell r="F1217" t="e">
            <v>#REF!</v>
          </cell>
          <cell r="G1217" t="e">
            <v>#REF!</v>
          </cell>
          <cell r="H1217" t="e">
            <v>#REF!</v>
          </cell>
          <cell r="L1217" t="e">
            <v>#REF!</v>
          </cell>
          <cell r="M1217" t="e">
            <v>#REF!</v>
          </cell>
          <cell r="N1217" t="e">
            <v>#REF!</v>
          </cell>
          <cell r="O1217" t="e">
            <v>#REF!</v>
          </cell>
          <cell r="P1217">
            <v>4.196637867787345</v>
          </cell>
          <cell r="Q1217">
            <v>2.867077168750118</v>
          </cell>
          <cell r="R1217" t="e">
            <v>#REF!</v>
          </cell>
          <cell r="S1217" t="e">
            <v>#REF!</v>
          </cell>
          <cell r="T1217" t="e">
            <v>#REF!</v>
          </cell>
          <cell r="U1217" t="e">
            <v>#REF!</v>
          </cell>
          <cell r="V1217" t="e">
            <v>#REF!</v>
          </cell>
          <cell r="W1217" t="e">
            <v>#REF!</v>
          </cell>
          <cell r="X1217" t="e">
            <v>#REF!</v>
          </cell>
          <cell r="Y1217" t="e">
            <v>#REF!</v>
          </cell>
          <cell r="Z1217" t="e">
            <v>#REF!</v>
          </cell>
          <cell r="AA1217" t="e">
            <v>#REF!</v>
          </cell>
          <cell r="AB1217" t="e">
            <v>#REF!</v>
          </cell>
          <cell r="AC1217" t="e">
            <v>#REF!</v>
          </cell>
          <cell r="AD1217" t="e">
            <v>#REF!</v>
          </cell>
        </row>
        <row r="1218">
          <cell r="B1218" t="str">
            <v xml:space="preserve">    Oil</v>
          </cell>
          <cell r="D1218">
            <v>3.2309497822693358</v>
          </cell>
          <cell r="E1218" t="e">
            <v>#REF!</v>
          </cell>
          <cell r="F1218" t="e">
            <v>#REF!</v>
          </cell>
          <cell r="G1218" t="e">
            <v>#REF!</v>
          </cell>
          <cell r="H1218" t="e">
            <v>#REF!</v>
          </cell>
          <cell r="L1218" t="e">
            <v>#REF!</v>
          </cell>
          <cell r="M1218" t="e">
            <v>#REF!</v>
          </cell>
          <cell r="N1218" t="e">
            <v>#REF!</v>
          </cell>
          <cell r="O1218" t="e">
            <v>#REF!</v>
          </cell>
          <cell r="P1218">
            <v>2.6062282998808626</v>
          </cell>
          <cell r="Q1218">
            <v>1.6835375869481928</v>
          </cell>
          <cell r="R1218" t="e">
            <v>#REF!</v>
          </cell>
          <cell r="S1218" t="e">
            <v>#REF!</v>
          </cell>
          <cell r="T1218" t="e">
            <v>#REF!</v>
          </cell>
          <cell r="U1218" t="e">
            <v>#REF!</v>
          </cell>
          <cell r="V1218" t="e">
            <v>#REF!</v>
          </cell>
          <cell r="W1218" t="e">
            <v>#REF!</v>
          </cell>
          <cell r="X1218" t="e">
            <v>#REF!</v>
          </cell>
          <cell r="Y1218" t="e">
            <v>#REF!</v>
          </cell>
          <cell r="Z1218" t="e">
            <v>#REF!</v>
          </cell>
          <cell r="AA1218" t="e">
            <v>#REF!</v>
          </cell>
          <cell r="AB1218" t="e">
            <v>#REF!</v>
          </cell>
          <cell r="AC1218" t="e">
            <v>#REF!</v>
          </cell>
          <cell r="AD1218" t="e">
            <v>#REF!</v>
          </cell>
        </row>
        <row r="1219">
          <cell r="B1219" t="str">
            <v xml:space="preserve">    Gas</v>
          </cell>
          <cell r="D1219">
            <v>1.2037696929538331</v>
          </cell>
          <cell r="E1219" t="e">
            <v>#REF!</v>
          </cell>
          <cell r="F1219" t="e">
            <v>#REF!</v>
          </cell>
          <cell r="G1219" t="e">
            <v>#REF!</v>
          </cell>
          <cell r="H1219" t="e">
            <v>#REF!</v>
          </cell>
          <cell r="L1219" t="e">
            <v>#REF!</v>
          </cell>
          <cell r="M1219" t="e">
            <v>#REF!</v>
          </cell>
          <cell r="N1219" t="e">
            <v>#REF!</v>
          </cell>
          <cell r="O1219" t="e">
            <v>#REF!</v>
          </cell>
          <cell r="P1219">
            <v>1.5904095679064831</v>
          </cell>
          <cell r="Q1219">
            <v>1.183539581801925</v>
          </cell>
          <cell r="R1219" t="e">
            <v>#REF!</v>
          </cell>
          <cell r="S1219" t="e">
            <v>#REF!</v>
          </cell>
          <cell r="T1219" t="e">
            <v>#REF!</v>
          </cell>
          <cell r="U1219" t="e">
            <v>#REF!</v>
          </cell>
          <cell r="V1219" t="e">
            <v>#REF!</v>
          </cell>
          <cell r="W1219" t="e">
            <v>#REF!</v>
          </cell>
          <cell r="X1219" t="e">
            <v>#REF!</v>
          </cell>
          <cell r="Y1219" t="e">
            <v>#REF!</v>
          </cell>
          <cell r="Z1219" t="e">
            <v>#REF!</v>
          </cell>
          <cell r="AA1219" t="e">
            <v>#REF!</v>
          </cell>
          <cell r="AB1219" t="e">
            <v>#REF!</v>
          </cell>
          <cell r="AC1219" t="e">
            <v>#REF!</v>
          </cell>
          <cell r="AD1219" t="e">
            <v>#REF!</v>
          </cell>
        </row>
        <row r="1220">
          <cell r="B1220" t="str">
            <v xml:space="preserve">  Non-oil/gas</v>
          </cell>
          <cell r="D1220">
            <v>10.291323875288008</v>
          </cell>
          <cell r="E1220" t="e">
            <v>#REF!</v>
          </cell>
          <cell r="F1220" t="e">
            <v>#REF!</v>
          </cell>
          <cell r="G1220" t="e">
            <v>#REF!</v>
          </cell>
          <cell r="H1220" t="e">
            <v>#REF!</v>
          </cell>
          <cell r="L1220" t="e">
            <v>#REF!</v>
          </cell>
          <cell r="M1220" t="e">
            <v>#REF!</v>
          </cell>
          <cell r="N1220" t="e">
            <v>#REF!</v>
          </cell>
          <cell r="O1220" t="e">
            <v>#REF!</v>
          </cell>
          <cell r="P1220">
            <v>9.6467366779516208</v>
          </cell>
          <cell r="Q1220">
            <v>9.3574069100550474</v>
          </cell>
          <cell r="R1220" t="e">
            <v>#REF!</v>
          </cell>
          <cell r="S1220" t="e">
            <v>#REF!</v>
          </cell>
          <cell r="T1220" t="e">
            <v>#REF!</v>
          </cell>
          <cell r="U1220" t="e">
            <v>#REF!</v>
          </cell>
          <cell r="V1220" t="e">
            <v>#REF!</v>
          </cell>
          <cell r="W1220" t="e">
            <v>#REF!</v>
          </cell>
          <cell r="X1220" t="e">
            <v>#REF!</v>
          </cell>
          <cell r="Y1220" t="e">
            <v>#REF!</v>
          </cell>
          <cell r="Z1220" t="e">
            <v>#REF!</v>
          </cell>
          <cell r="AA1220" t="e">
            <v>#REF!</v>
          </cell>
          <cell r="AB1220" t="e">
            <v>#REF!</v>
          </cell>
          <cell r="AC1220" t="e">
            <v>#REF!</v>
          </cell>
          <cell r="AD1220" t="e">
            <v>#REF!</v>
          </cell>
        </row>
        <row r="1221">
          <cell r="B1221" t="str">
            <v xml:space="preserve">    Income tax</v>
          </cell>
          <cell r="D1221">
            <v>4.9868572149195449</v>
          </cell>
          <cell r="E1221" t="e">
            <v>#REF!</v>
          </cell>
          <cell r="F1221" t="e">
            <v>#REF!</v>
          </cell>
          <cell r="G1221" t="e">
            <v>#REF!</v>
          </cell>
          <cell r="H1221" t="e">
            <v>#REF!</v>
          </cell>
          <cell r="L1221" t="e">
            <v>#REF!</v>
          </cell>
          <cell r="M1221" t="e">
            <v>#REF!</v>
          </cell>
          <cell r="N1221" t="e">
            <v>#REF!</v>
          </cell>
          <cell r="O1221" t="e">
            <v>#REF!</v>
          </cell>
          <cell r="P1221">
            <v>5.1725230640884998</v>
          </cell>
          <cell r="Q1221">
            <v>5.1554948017070865</v>
          </cell>
          <cell r="R1221" t="e">
            <v>#REF!</v>
          </cell>
          <cell r="S1221" t="e">
            <v>#REF!</v>
          </cell>
          <cell r="T1221" t="e">
            <v>#REF!</v>
          </cell>
          <cell r="U1221" t="e">
            <v>#REF!</v>
          </cell>
          <cell r="V1221" t="e">
            <v>#REF!</v>
          </cell>
          <cell r="W1221" t="e">
            <v>#REF!</v>
          </cell>
          <cell r="X1221" t="e">
            <v>#REF!</v>
          </cell>
          <cell r="Y1221" t="e">
            <v>#REF!</v>
          </cell>
          <cell r="Z1221" t="e">
            <v>#REF!</v>
          </cell>
          <cell r="AA1221" t="e">
            <v>#REF!</v>
          </cell>
          <cell r="AB1221">
            <v>4.9868572149195449</v>
          </cell>
          <cell r="AC1221">
            <v>5.4855429364115009</v>
          </cell>
          <cell r="AD1221">
            <v>6.0340972300526508</v>
          </cell>
        </row>
        <row r="1222">
          <cell r="B1222" t="str">
            <v xml:space="preserve">      Individual</v>
          </cell>
          <cell r="D1222" t="e">
            <v>#REF!</v>
          </cell>
          <cell r="E1222" t="e">
            <v>#REF!</v>
          </cell>
          <cell r="F1222" t="e">
            <v>#REF!</v>
          </cell>
          <cell r="G1222" t="e">
            <v>#REF!</v>
          </cell>
          <cell r="H1222" t="e">
            <v>#REF!</v>
          </cell>
          <cell r="L1222" t="e">
            <v>#REF!</v>
          </cell>
          <cell r="M1222" t="e">
            <v>#REF!</v>
          </cell>
          <cell r="N1222" t="e">
            <v>#REF!</v>
          </cell>
          <cell r="O1222" t="e">
            <v>#REF!</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B1223" t="str">
            <v xml:space="preserve">      Corporate</v>
          </cell>
          <cell r="D1223" t="e">
            <v>#REF!</v>
          </cell>
          <cell r="E1223" t="e">
            <v>#REF!</v>
          </cell>
          <cell r="F1223" t="e">
            <v>#REF!</v>
          </cell>
          <cell r="G1223" t="e">
            <v>#REF!</v>
          </cell>
          <cell r="H1223" t="e">
            <v>#REF!</v>
          </cell>
          <cell r="L1223" t="e">
            <v>#REF!</v>
          </cell>
          <cell r="M1223" t="e">
            <v>#REF!</v>
          </cell>
          <cell r="N1223" t="e">
            <v>#REF!</v>
          </cell>
          <cell r="O1223" t="e">
            <v>#REF!</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row>
        <row r="1224">
          <cell r="B1224" t="str">
            <v xml:space="preserve">      Other (interest, royalties, remittances, etc.)</v>
          </cell>
          <cell r="D1224" t="e">
            <v>#REF!</v>
          </cell>
          <cell r="E1224" t="e">
            <v>#REF!</v>
          </cell>
          <cell r="F1224" t="e">
            <v>#REF!</v>
          </cell>
          <cell r="G1224" t="e">
            <v>#REF!</v>
          </cell>
          <cell r="H1224" t="e">
            <v>#REF!</v>
          </cell>
          <cell r="L1224" t="e">
            <v>#REF!</v>
          </cell>
          <cell r="M1224" t="e">
            <v>#REF!</v>
          </cell>
          <cell r="N1224" t="e">
            <v>#REF!</v>
          </cell>
          <cell r="O1224" t="e">
            <v>#REF!</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row>
        <row r="1225">
          <cell r="B1225" t="str">
            <v xml:space="preserve">    VAT</v>
          </cell>
          <cell r="D1225">
            <v>3.6562236924804519</v>
          </cell>
          <cell r="E1225" t="e">
            <v>#REF!</v>
          </cell>
          <cell r="F1225" t="e">
            <v>#REF!</v>
          </cell>
          <cell r="G1225" t="e">
            <v>#REF!</v>
          </cell>
          <cell r="H1225" t="e">
            <v>#REF!</v>
          </cell>
          <cell r="L1225" t="e">
            <v>#REF!</v>
          </cell>
          <cell r="M1225" t="e">
            <v>#REF!</v>
          </cell>
          <cell r="N1225" t="e">
            <v>#REF!</v>
          </cell>
          <cell r="O1225" t="e">
            <v>#REF!</v>
          </cell>
          <cell r="P1225">
            <v>3.2831394026888892</v>
          </cell>
          <cell r="Q1225">
            <v>2.8049918227223114</v>
          </cell>
          <cell r="R1225">
            <v>3.0318687745887973</v>
          </cell>
          <cell r="S1225">
            <v>3.0399999999999996</v>
          </cell>
          <cell r="T1225">
            <v>3.04</v>
          </cell>
          <cell r="U1225">
            <v>3.04</v>
          </cell>
          <cell r="V1225">
            <v>3.04</v>
          </cell>
          <cell r="W1225">
            <v>3.0399999999999996</v>
          </cell>
          <cell r="X1225">
            <v>3.0399999999999996</v>
          </cell>
          <cell r="Y1225">
            <v>3.0399999999999996</v>
          </cell>
          <cell r="Z1225">
            <v>3.0399999999999996</v>
          </cell>
          <cell r="AA1225">
            <v>3.3481118462402257</v>
          </cell>
          <cell r="AB1225">
            <v>3.6562236924804519</v>
          </cell>
          <cell r="AC1225">
            <v>4.0218460617284979</v>
          </cell>
          <cell r="AD1225">
            <v>4.4240306679013477</v>
          </cell>
        </row>
        <row r="1226">
          <cell r="B1226" t="str">
            <v xml:space="preserve">    Excises</v>
          </cell>
          <cell r="D1226">
            <v>0.74032924516021448</v>
          </cell>
          <cell r="E1226" t="e">
            <v>#REF!</v>
          </cell>
          <cell r="F1226" t="e">
            <v>#REF!</v>
          </cell>
          <cell r="G1226" t="e">
            <v>#REF!</v>
          </cell>
          <cell r="H1226" t="e">
            <v>#REF!</v>
          </cell>
          <cell r="L1226" t="e">
            <v>#REF!</v>
          </cell>
          <cell r="M1226" t="e">
            <v>#REF!</v>
          </cell>
          <cell r="N1226" t="e">
            <v>#REF!</v>
          </cell>
          <cell r="O1226" t="e">
            <v>#REF!</v>
          </cell>
          <cell r="P1226">
            <v>0.64677258531880089</v>
          </cell>
          <cell r="Q1226">
            <v>0.7733543587735523</v>
          </cell>
          <cell r="R1226">
            <v>1.4392139070736905</v>
          </cell>
          <cell r="S1226">
            <v>0.95311361705534814</v>
          </cell>
          <cell r="T1226">
            <v>0.82694420177682504</v>
          </cell>
          <cell r="U1226">
            <v>0.82694420177682504</v>
          </cell>
          <cell r="V1226">
            <v>0.82694420177682504</v>
          </cell>
          <cell r="W1226">
            <v>0.82694420177682504</v>
          </cell>
          <cell r="X1226">
            <v>0.76297419528166643</v>
          </cell>
          <cell r="Y1226">
            <v>0.72758621994773154</v>
          </cell>
          <cell r="Z1226">
            <v>0.8085682138017235</v>
          </cell>
          <cell r="AA1226">
            <v>0.8085682138017235</v>
          </cell>
          <cell r="AB1226">
            <v>0.80856821380172361</v>
          </cell>
          <cell r="AC1226">
            <v>0.80856821380172372</v>
          </cell>
          <cell r="AD1226">
            <v>0.80856821380172361</v>
          </cell>
        </row>
        <row r="1227">
          <cell r="B1227" t="str">
            <v xml:space="preserve">    Land and buildings tax</v>
          </cell>
          <cell r="D1227">
            <v>0.3836680306487455</v>
          </cell>
          <cell r="E1227" t="e">
            <v>#REF!</v>
          </cell>
          <cell r="F1227" t="e">
            <v>#REF!</v>
          </cell>
          <cell r="G1227" t="e">
            <v>#REF!</v>
          </cell>
          <cell r="H1227" t="e">
            <v>#REF!</v>
          </cell>
          <cell r="L1227" t="e">
            <v>#REF!</v>
          </cell>
          <cell r="M1227" t="e">
            <v>#REF!</v>
          </cell>
          <cell r="N1227" t="e">
            <v>#REF!</v>
          </cell>
          <cell r="O1227" t="e">
            <v>#REF!</v>
          </cell>
          <cell r="P1227">
            <v>0.23538182159085902</v>
          </cell>
          <cell r="Q1227">
            <v>0.18279010857215877</v>
          </cell>
          <cell r="R1227" t="e">
            <v>#REF!</v>
          </cell>
          <cell r="S1227" t="e">
            <v>#REF!</v>
          </cell>
          <cell r="T1227" t="e">
            <v>#REF!</v>
          </cell>
          <cell r="U1227" t="e">
            <v>#REF!</v>
          </cell>
          <cell r="V1227" t="e">
            <v>#REF!</v>
          </cell>
          <cell r="W1227" t="e">
            <v>#REF!</v>
          </cell>
          <cell r="X1227" t="e">
            <v>#REF!</v>
          </cell>
          <cell r="Y1227" t="e">
            <v>#REF!</v>
          </cell>
          <cell r="Z1227" t="e">
            <v>#REF!</v>
          </cell>
          <cell r="AA1227" t="e">
            <v>#REF!</v>
          </cell>
          <cell r="AB1227">
            <v>0.38366803064874555</v>
          </cell>
          <cell r="AC1227">
            <v>0.38366803064874555</v>
          </cell>
          <cell r="AD1227">
            <v>0.38366803064874555</v>
          </cell>
        </row>
        <row r="1228">
          <cell r="B1228" t="str">
            <v xml:space="preserve">    Other domestic taxes</v>
          </cell>
          <cell r="D1228">
            <v>7.0658886497796419E-2</v>
          </cell>
          <cell r="E1228" t="e">
            <v>#REF!</v>
          </cell>
          <cell r="F1228" t="e">
            <v>#REF!</v>
          </cell>
          <cell r="G1228" t="e">
            <v>#REF!</v>
          </cell>
          <cell r="H1228" t="e">
            <v>#REF!</v>
          </cell>
          <cell r="L1228" t="e">
            <v>#REF!</v>
          </cell>
          <cell r="M1228" t="e">
            <v>#REF!</v>
          </cell>
          <cell r="N1228" t="e">
            <v>#REF!</v>
          </cell>
          <cell r="O1228" t="e">
            <v>#REF!</v>
          </cell>
          <cell r="P1228">
            <v>5.0180631619562134E-2</v>
          </cell>
          <cell r="Q1228">
            <v>4.264600224725551E-2</v>
          </cell>
          <cell r="R1228" t="e">
            <v>#REF!</v>
          </cell>
          <cell r="S1228" t="e">
            <v>#REF!</v>
          </cell>
          <cell r="T1228" t="e">
            <v>#REF!</v>
          </cell>
          <cell r="U1228" t="e">
            <v>#REF!</v>
          </cell>
          <cell r="V1228" t="e">
            <v>#REF!</v>
          </cell>
          <cell r="W1228" t="e">
            <v>#REF!</v>
          </cell>
          <cell r="X1228" t="e">
            <v>#REF!</v>
          </cell>
          <cell r="Y1228" t="e">
            <v>#REF!</v>
          </cell>
          <cell r="Z1228" t="e">
            <v>#REF!</v>
          </cell>
          <cell r="AA1228" t="e">
            <v>#REF!</v>
          </cell>
          <cell r="AB1228">
            <v>7.0658886497796419E-2</v>
          </cell>
          <cell r="AC1228">
            <v>7.0658886497796419E-2</v>
          </cell>
          <cell r="AD1228">
            <v>7.0658886497796419E-2</v>
          </cell>
        </row>
        <row r="1229">
          <cell r="B1229" t="str">
            <v xml:space="preserve">    International trade taxes</v>
          </cell>
          <cell r="D1229">
            <v>0.45358680558125386</v>
          </cell>
          <cell r="E1229" t="e">
            <v>#REF!</v>
          </cell>
          <cell r="F1229" t="e">
            <v>#REF!</v>
          </cell>
          <cell r="G1229" t="e">
            <v>#REF!</v>
          </cell>
          <cell r="H1229" t="e">
            <v>#REF!</v>
          </cell>
          <cell r="L1229" t="e">
            <v>#REF!</v>
          </cell>
          <cell r="M1229" t="e">
            <v>#REF!</v>
          </cell>
          <cell r="N1229" t="e">
            <v>#REF!</v>
          </cell>
          <cell r="O1229" t="e">
            <v>#REF!</v>
          </cell>
          <cell r="P1229">
            <v>0.25873917264500956</v>
          </cell>
          <cell r="Q1229">
            <v>0.39812981603268222</v>
          </cell>
          <cell r="R1229">
            <v>0.9928635241388909</v>
          </cell>
          <cell r="S1229">
            <v>0.54991083760552761</v>
          </cell>
          <cell r="T1229">
            <v>0.86905759897226331</v>
          </cell>
          <cell r="U1229">
            <v>0.80220701443593545</v>
          </cell>
          <cell r="V1229">
            <v>0.73535642989960748</v>
          </cell>
          <cell r="W1229">
            <v>0.80220701443593545</v>
          </cell>
          <cell r="X1229">
            <v>0.67939139661836523</v>
          </cell>
          <cell r="Y1229">
            <v>0.65691000800325505</v>
          </cell>
          <cell r="Z1229">
            <v>0.67620176942607368</v>
          </cell>
          <cell r="AA1229">
            <v>0.52448292395357743</v>
          </cell>
          <cell r="AB1229" t="e">
            <v>#REF!</v>
          </cell>
          <cell r="AC1229" t="e">
            <v>#REF!</v>
          </cell>
          <cell r="AD1229" t="e">
            <v>#REF!</v>
          </cell>
        </row>
        <row r="1230">
          <cell r="B1230" t="str">
            <v xml:space="preserve">      Imports</v>
          </cell>
          <cell r="D1230">
            <v>0.43537425627857679</v>
          </cell>
          <cell r="E1230" t="e">
            <v>#REF!</v>
          </cell>
          <cell r="F1230" t="e">
            <v>#REF!</v>
          </cell>
          <cell r="G1230" t="e">
            <v>#REF!</v>
          </cell>
          <cell r="H1230" t="e">
            <v>#REF!</v>
          </cell>
          <cell r="L1230" t="e">
            <v>#REF!</v>
          </cell>
          <cell r="M1230" t="e">
            <v>#REF!</v>
          </cell>
          <cell r="N1230" t="e">
            <v>#REF!</v>
          </cell>
          <cell r="O1230" t="e">
            <v>#REF!</v>
          </cell>
          <cell r="P1230">
            <v>0.2463823804744267</v>
          </cell>
          <cell r="Q1230">
            <v>0.21458624452329275</v>
          </cell>
          <cell r="R1230">
            <v>0.84217093669275844</v>
          </cell>
          <cell r="S1230">
            <v>0.43437985389682598</v>
          </cell>
          <cell r="T1230">
            <v>0.74521069459137146</v>
          </cell>
          <cell r="U1230">
            <v>0.68788679500741978</v>
          </cell>
          <cell r="V1230">
            <v>0.63056289542346822</v>
          </cell>
          <cell r="W1230">
            <v>0.68788679500741978</v>
          </cell>
          <cell r="X1230">
            <v>0.59144938891292775</v>
          </cell>
          <cell r="Y1230">
            <v>0.57310475939129601</v>
          </cell>
          <cell r="Z1230">
            <v>0.57716649302322398</v>
          </cell>
          <cell r="AA1230">
            <v>0.50627037465090041</v>
          </cell>
          <cell r="AB1230">
            <v>0.43537425627857673</v>
          </cell>
          <cell r="AC1230">
            <v>0.43537425627857684</v>
          </cell>
          <cell r="AD1230">
            <v>0.43537425627857673</v>
          </cell>
        </row>
        <row r="1231">
          <cell r="B1231" t="str">
            <v xml:space="preserve">      Exports</v>
          </cell>
          <cell r="D1231">
            <v>1.8212549302677041E-2</v>
          </cell>
          <cell r="E1231" t="e">
            <v>#REF!</v>
          </cell>
          <cell r="F1231" t="e">
            <v>#REF!</v>
          </cell>
          <cell r="G1231" t="e">
            <v>#REF!</v>
          </cell>
          <cell r="H1231" t="e">
            <v>#REF!</v>
          </cell>
          <cell r="L1231" t="e">
            <v>#REF!</v>
          </cell>
          <cell r="M1231" t="e">
            <v>#REF!</v>
          </cell>
          <cell r="N1231" t="e">
            <v>#REF!</v>
          </cell>
          <cell r="O1231" t="e">
            <v>#REF!</v>
          </cell>
          <cell r="P1231">
            <v>1.2356792170582867E-2</v>
          </cell>
          <cell r="Q1231">
            <v>0.18354357150938944</v>
          </cell>
          <cell r="R1231">
            <v>0.15069258744613254</v>
          </cell>
          <cell r="S1231">
            <v>0.11553098370870163</v>
          </cell>
          <cell r="T1231">
            <v>0.12384690438089194</v>
          </cell>
          <cell r="U1231">
            <v>0.11432021942851563</v>
          </cell>
          <cell r="V1231">
            <v>0.10479353447613932</v>
          </cell>
          <cell r="W1231">
            <v>0.11432021942851564</v>
          </cell>
          <cell r="X1231">
            <v>8.7942007705437433E-2</v>
          </cell>
          <cell r="Y1231">
            <v>8.3805248611959066E-2</v>
          </cell>
          <cell r="Z1231">
            <v>9.903527640284969E-2</v>
          </cell>
          <cell r="AA1231">
            <v>1.8212549302677038E-2</v>
          </cell>
          <cell r="AB1231" t="e">
            <v>#REF!</v>
          </cell>
          <cell r="AC1231" t="e">
            <v>#REF!</v>
          </cell>
          <cell r="AD1231" t="e">
            <v>#REF!</v>
          </cell>
        </row>
        <row r="1232">
          <cell r="B1232" t="str">
            <v>Nontax revenue</v>
          </cell>
          <cell r="D1232">
            <v>0.92004574760192959</v>
          </cell>
          <cell r="E1232" t="e">
            <v>#REF!</v>
          </cell>
          <cell r="F1232" t="e">
            <v>#REF!</v>
          </cell>
          <cell r="G1232" t="e">
            <v>#REF!</v>
          </cell>
          <cell r="H1232" t="e">
            <v>#REF!</v>
          </cell>
          <cell r="L1232" t="e">
            <v>#REF!</v>
          </cell>
          <cell r="M1232" t="e">
            <v>#REF!</v>
          </cell>
          <cell r="N1232" t="e">
            <v>#REF!</v>
          </cell>
          <cell r="O1232" t="e">
            <v>#REF!</v>
          </cell>
          <cell r="P1232">
            <v>0.54671270725456889</v>
          </cell>
          <cell r="Q1232">
            <v>0.4311314926833853</v>
          </cell>
          <cell r="R1232" t="e">
            <v>#REF!</v>
          </cell>
          <cell r="S1232" t="e">
            <v>#REF!</v>
          </cell>
          <cell r="T1232" t="e">
            <v>#REF!</v>
          </cell>
          <cell r="U1232" t="e">
            <v>#REF!</v>
          </cell>
          <cell r="V1232" t="e">
            <v>#REF!</v>
          </cell>
          <cell r="W1232" t="e">
            <v>#REF!</v>
          </cell>
          <cell r="X1232" t="e">
            <v>#REF!</v>
          </cell>
          <cell r="Y1232" t="e">
            <v>#REF!</v>
          </cell>
          <cell r="Z1232" t="e">
            <v>#REF!</v>
          </cell>
          <cell r="AA1232" t="e">
            <v>#REF!</v>
          </cell>
          <cell r="AB1232" t="e">
            <v>#REF!</v>
          </cell>
          <cell r="AC1232" t="e">
            <v>#REF!</v>
          </cell>
          <cell r="AD1232" t="e">
            <v>#REF!</v>
          </cell>
        </row>
        <row r="1233">
          <cell r="B1233" t="str">
            <v xml:space="preserve">  Forestry Fund revenue 1/</v>
          </cell>
          <cell r="D1233">
            <v>0</v>
          </cell>
          <cell r="E1233" t="e">
            <v>#REF!</v>
          </cell>
          <cell r="F1233" t="e">
            <v>#REF!</v>
          </cell>
          <cell r="G1233" t="e">
            <v>#REF!</v>
          </cell>
          <cell r="H1233" t="e">
            <v>#REF!</v>
          </cell>
          <cell r="L1233" t="e">
            <v>#REF!</v>
          </cell>
          <cell r="M1233" t="e">
            <v>#REF!</v>
          </cell>
          <cell r="N1233" t="e">
            <v>#REF!</v>
          </cell>
          <cell r="O1233" t="e">
            <v>#REF!</v>
          </cell>
          <cell r="P1233">
            <v>0</v>
          </cell>
          <cell r="Q1233">
            <v>0</v>
          </cell>
          <cell r="R1233" t="e">
            <v>#REF!</v>
          </cell>
          <cell r="S1233" t="e">
            <v>#REF!</v>
          </cell>
          <cell r="T1233" t="e">
            <v>#REF!</v>
          </cell>
          <cell r="U1233" t="e">
            <v>#REF!</v>
          </cell>
          <cell r="V1233" t="e">
            <v>#REF!</v>
          </cell>
          <cell r="W1233" t="e">
            <v>#REF!</v>
          </cell>
          <cell r="X1233" t="e">
            <v>#REF!</v>
          </cell>
          <cell r="Y1233" t="e">
            <v>#REF!</v>
          </cell>
          <cell r="Z1233" t="e">
            <v>#REF!</v>
          </cell>
          <cell r="AA1233" t="e">
            <v>#REF!</v>
          </cell>
          <cell r="AB1233" t="e">
            <v>#REF!</v>
          </cell>
          <cell r="AC1233" t="e">
            <v>#REF!</v>
          </cell>
          <cell r="AD1233" t="e">
            <v>#REF!</v>
          </cell>
        </row>
        <row r="1234">
          <cell r="B1234" t="str">
            <v xml:space="preserve">  Investment Fund revenue 1/</v>
          </cell>
          <cell r="D1234">
            <v>0</v>
          </cell>
          <cell r="E1234" t="e">
            <v>#REF!</v>
          </cell>
          <cell r="F1234" t="e">
            <v>#REF!</v>
          </cell>
          <cell r="G1234" t="e">
            <v>#REF!</v>
          </cell>
          <cell r="H1234" t="e">
            <v>#REF!</v>
          </cell>
          <cell r="L1234" t="e">
            <v>#REF!</v>
          </cell>
          <cell r="M1234" t="e">
            <v>#REF!</v>
          </cell>
          <cell r="N1234" t="e">
            <v>#REF!</v>
          </cell>
          <cell r="O1234" t="e">
            <v>#REF!</v>
          </cell>
          <cell r="P1234">
            <v>0</v>
          </cell>
          <cell r="Q1234">
            <v>0</v>
          </cell>
          <cell r="R1234">
            <v>0</v>
          </cell>
          <cell r="S1234">
            <v>0</v>
          </cell>
          <cell r="T1234">
            <v>0.14256347229237867</v>
          </cell>
          <cell r="U1234">
            <v>0.14256347229237867</v>
          </cell>
          <cell r="V1234">
            <v>0.14256347229237867</v>
          </cell>
          <cell r="W1234">
            <v>0.14256347229237867</v>
          </cell>
          <cell r="X1234">
            <v>0.13160210547030862</v>
          </cell>
          <cell r="Y1234">
            <v>0.1254115917359771</v>
          </cell>
          <cell r="Z1234">
            <v>0.10504477337726059</v>
          </cell>
          <cell r="AA1234">
            <v>0.17351652050791755</v>
          </cell>
          <cell r="AB1234">
            <v>0.17351652050791758</v>
          </cell>
          <cell r="AC1234">
            <v>0.17351652050791758</v>
          </cell>
          <cell r="AD1234">
            <v>0.17351652050791758</v>
          </cell>
        </row>
        <row r="1235">
          <cell r="B1235" t="str">
            <v xml:space="preserve">  Transfers from Investment Fund 1/</v>
          </cell>
          <cell r="D1235">
            <v>0</v>
          </cell>
          <cell r="E1235" t="e">
            <v>#REF!</v>
          </cell>
          <cell r="F1235" t="e">
            <v>#REF!</v>
          </cell>
          <cell r="G1235" t="e">
            <v>#REF!</v>
          </cell>
          <cell r="H1235" t="e">
            <v>#REF!</v>
          </cell>
          <cell r="L1235" t="e">
            <v>#REF!</v>
          </cell>
          <cell r="M1235" t="e">
            <v>#REF!</v>
          </cell>
          <cell r="N1235" t="e">
            <v>#REF!</v>
          </cell>
          <cell r="O1235" t="e">
            <v>#REF!</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row>
        <row r="1236">
          <cell r="B1236" t="str">
            <v xml:space="preserve">  Profit transfers from SOEs  2/</v>
          </cell>
          <cell r="D1236">
            <v>0.33967913696606211</v>
          </cell>
          <cell r="E1236" t="e">
            <v>#REF!</v>
          </cell>
          <cell r="F1236" t="e">
            <v>#REF!</v>
          </cell>
          <cell r="G1236" t="e">
            <v>#REF!</v>
          </cell>
          <cell r="H1236" t="e">
            <v>#REF!</v>
          </cell>
          <cell r="L1236" t="e">
            <v>#REF!</v>
          </cell>
          <cell r="M1236" t="e">
            <v>#REF!</v>
          </cell>
          <cell r="N1236" t="e">
            <v>#REF!</v>
          </cell>
          <cell r="O1236" t="e">
            <v>#REF!</v>
          </cell>
          <cell r="P1236">
            <v>0.16073323454766836</v>
          </cell>
          <cell r="Q1236">
            <v>6.027703497845302E-2</v>
          </cell>
          <cell r="R1236">
            <v>0.30138517489226507</v>
          </cell>
          <cell r="S1236">
            <v>0.17413181480612885</v>
          </cell>
          <cell r="T1236" t="e">
            <v>#REF!</v>
          </cell>
          <cell r="U1236" t="e">
            <v>#REF!</v>
          </cell>
          <cell r="V1236" t="e">
            <v>#REF!</v>
          </cell>
          <cell r="W1236" t="e">
            <v>#REF!</v>
          </cell>
          <cell r="X1236" t="e">
            <v>#REF!</v>
          </cell>
          <cell r="Y1236" t="e">
            <v>#REF!</v>
          </cell>
          <cell r="Z1236" t="e">
            <v>#REF!</v>
          </cell>
          <cell r="AA1236" t="e">
            <v>#REF!</v>
          </cell>
          <cell r="AB1236" t="e">
            <v>#REF!</v>
          </cell>
          <cell r="AC1236" t="e">
            <v>#REF!</v>
          </cell>
          <cell r="AD1236" t="e">
            <v>#REF!</v>
          </cell>
        </row>
        <row r="1237">
          <cell r="B1237" t="str">
            <v xml:space="preserve">  PERTAMINA (petroleum surplus)</v>
          </cell>
          <cell r="D1237">
            <v>0</v>
          </cell>
          <cell r="E1237" t="e">
            <v>#REF!</v>
          </cell>
          <cell r="F1237" t="e">
            <v>#REF!</v>
          </cell>
          <cell r="G1237" t="e">
            <v>#REF!</v>
          </cell>
          <cell r="H1237" t="e">
            <v>#REF!</v>
          </cell>
          <cell r="L1237" t="e">
            <v>#REF!</v>
          </cell>
          <cell r="M1237" t="e">
            <v>#REF!</v>
          </cell>
          <cell r="N1237" t="e">
            <v>#REF!</v>
          </cell>
          <cell r="O1237" t="e">
            <v>#REF!</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B1238" t="str">
            <v xml:space="preserve">  Other</v>
          </cell>
          <cell r="D1238">
            <v>0.58036661063586747</v>
          </cell>
          <cell r="E1238" t="e">
            <v>#REF!</v>
          </cell>
          <cell r="F1238" t="e">
            <v>#REF!</v>
          </cell>
          <cell r="G1238" t="e">
            <v>#REF!</v>
          </cell>
          <cell r="H1238" t="e">
            <v>#REF!</v>
          </cell>
          <cell r="L1238" t="e">
            <v>#REF!</v>
          </cell>
          <cell r="M1238" t="e">
            <v>#REF!</v>
          </cell>
          <cell r="N1238" t="e">
            <v>#REF!</v>
          </cell>
          <cell r="O1238" t="e">
            <v>#REF!</v>
          </cell>
          <cell r="P1238">
            <v>0.38597947270690053</v>
          </cell>
          <cell r="Q1238">
            <v>0.37085445770493225</v>
          </cell>
          <cell r="R1238">
            <v>0.94900176220851418</v>
          </cell>
          <cell r="S1238">
            <v>0.56861189754011576</v>
          </cell>
          <cell r="T1238">
            <v>0.56861189754011565</v>
          </cell>
          <cell r="U1238">
            <v>0.56861189754011565</v>
          </cell>
          <cell r="V1238">
            <v>0.56861189754011565</v>
          </cell>
          <cell r="W1238">
            <v>0.56861189754011576</v>
          </cell>
          <cell r="X1238">
            <v>0.56861189754011565</v>
          </cell>
          <cell r="Y1238">
            <v>0.56861189754011565</v>
          </cell>
          <cell r="Z1238">
            <v>0.56861189754011554</v>
          </cell>
          <cell r="AA1238">
            <v>0.56861189754011565</v>
          </cell>
          <cell r="AB1238">
            <v>0.56861189754011576</v>
          </cell>
          <cell r="AC1238">
            <v>0.56861189754011576</v>
          </cell>
          <cell r="AD1238">
            <v>0.56861189754011565</v>
          </cell>
        </row>
        <row r="1239">
          <cell r="B1239" t="str">
            <v>Grants</v>
          </cell>
          <cell r="D1239">
            <v>0</v>
          </cell>
          <cell r="E1239" t="e">
            <v>#REF!</v>
          </cell>
          <cell r="F1239" t="e">
            <v>#REF!</v>
          </cell>
          <cell r="G1239" t="e">
            <v>#REF!</v>
          </cell>
          <cell r="H1239" t="e">
            <v>#REF!</v>
          </cell>
          <cell r="L1239" t="e">
            <v>#REF!</v>
          </cell>
          <cell r="M1239" t="e">
            <v>#REF!</v>
          </cell>
          <cell r="N1239" t="e">
            <v>#REF!</v>
          </cell>
          <cell r="O1239" t="e">
            <v>#REF!</v>
          </cell>
          <cell r="P1239">
            <v>0</v>
          </cell>
          <cell r="Q1239">
            <v>0</v>
          </cell>
          <cell r="R1239">
            <v>0</v>
          </cell>
          <cell r="S1239">
            <v>0</v>
          </cell>
          <cell r="T1239">
            <v>0</v>
          </cell>
          <cell r="U1239">
            <v>0</v>
          </cell>
          <cell r="V1239">
            <v>0</v>
          </cell>
          <cell r="W1239">
            <v>0</v>
          </cell>
          <cell r="X1239">
            <v>5.922094746163889E-2</v>
          </cell>
          <cell r="Y1239">
            <v>5.6435216281189707E-2</v>
          </cell>
          <cell r="Z1239">
            <v>3.1513432013178175E-2</v>
          </cell>
          <cell r="AA1239">
            <v>2.3053653771539284E-2</v>
          </cell>
          <cell r="AB1239">
            <v>2.0245354600633435E-2</v>
          </cell>
          <cell r="AC1239">
            <v>1.7819134173991513E-2</v>
          </cell>
          <cell r="AD1239">
            <v>1.6115506615346428E-2</v>
          </cell>
        </row>
        <row r="1241">
          <cell r="B1241" t="str">
            <v>Memorandum</v>
          </cell>
        </row>
        <row r="1242">
          <cell r="B1242" t="str">
            <v>GDP (current prices, fiscal year)</v>
          </cell>
          <cell r="D1242">
            <v>689085.3</v>
          </cell>
          <cell r="E1242" t="e">
            <v>#REF!</v>
          </cell>
          <cell r="F1242" t="e">
            <v>#REF!</v>
          </cell>
          <cell r="G1242" t="e">
            <v>#REF!</v>
          </cell>
          <cell r="H1242" t="e">
            <v>#REF!</v>
          </cell>
          <cell r="L1242" t="e">
            <v>#REF!</v>
          </cell>
          <cell r="M1242" t="e">
            <v>#REF!</v>
          </cell>
          <cell r="N1242" t="e">
            <v>#REF!</v>
          </cell>
          <cell r="O1242" t="e">
            <v>#REF!</v>
          </cell>
          <cell r="P1242">
            <v>66360.264758043646</v>
          </cell>
          <cell r="Q1242">
            <v>66360.264758043646</v>
          </cell>
          <cell r="R1242">
            <v>66360.264758043646</v>
          </cell>
          <cell r="S1242">
            <v>199080.79427413092</v>
          </cell>
          <cell r="T1242">
            <v>77937.994441687712</v>
          </cell>
          <cell r="U1242">
            <v>77937.994441687712</v>
          </cell>
          <cell r="V1242">
            <v>77937.994441687712</v>
          </cell>
          <cell r="W1242">
            <v>233813.98332506313</v>
          </cell>
          <cell r="X1242">
            <v>253288.75411384524</v>
          </cell>
          <cell r="Y1242">
            <v>265791.48603351088</v>
          </cell>
          <cell r="Z1242">
            <v>951975.01774655026</v>
          </cell>
          <cell r="AA1242">
            <v>1152628</v>
          </cell>
          <cell r="AB1242">
            <v>1291885</v>
          </cell>
          <cell r="AC1242">
            <v>1450050</v>
          </cell>
          <cell r="AD1242">
            <v>1655343</v>
          </cell>
        </row>
        <row r="1245">
          <cell r="B1245" t="str">
            <v xml:space="preserve"> Sources:  Ministry of Finance; and IMF staff calculations.</v>
          </cell>
        </row>
        <row r="1247">
          <cell r="B1247" t="str">
            <v xml:space="preserve"> 1/ Starting fiscal year 1998/1999, the Investment and Forestry Funds were included in the budget.</v>
          </cell>
        </row>
        <row r="1248">
          <cell r="B1248" t="str">
            <v xml:space="preserve"> 2/ Including Pertamina.</v>
          </cell>
        </row>
        <row r="1252">
          <cell r="B1252" t="str">
            <v>Table 3b.  Indonesia:  Central Government Expenditure and Net Lending</v>
          </cell>
        </row>
        <row r="1253">
          <cell r="B1253" t="str">
            <v>( In percent of GDP)</v>
          </cell>
        </row>
        <row r="1255">
          <cell r="D1255" t="str">
            <v>1997/98</v>
          </cell>
          <cell r="H1255" t="str">
            <v>1998/99 (Bdgt Mar98)</v>
          </cell>
          <cell r="O1255" t="str">
            <v>1998/99</v>
          </cell>
          <cell r="P1255" t="str">
            <v>1998/99 (June Prj)</v>
          </cell>
          <cell r="Z1255" t="str">
            <v>1998/99</v>
          </cell>
          <cell r="AA1255" t="str">
            <v>1999/00</v>
          </cell>
          <cell r="AB1255" t="str">
            <v>2000/01</v>
          </cell>
          <cell r="AC1255" t="str">
            <v>2001/02</v>
          </cell>
          <cell r="AD1255" t="str">
            <v>2002/03</v>
          </cell>
        </row>
        <row r="1256">
          <cell r="B1256">
            <v>36524.152470370369</v>
          </cell>
          <cell r="D1256" t="str">
            <v>Total</v>
          </cell>
          <cell r="H1256" t="str">
            <v>I-Q</v>
          </cell>
          <cell r="L1256" t="str">
            <v>II-Q</v>
          </cell>
          <cell r="M1256" t="str">
            <v>III-Q</v>
          </cell>
          <cell r="N1256" t="str">
            <v>IV-Q</v>
          </cell>
          <cell r="O1256" t="str">
            <v>Total</v>
          </cell>
          <cell r="Z1256" t="str">
            <v>Total</v>
          </cell>
          <cell r="AA1256" t="str">
            <v>Total</v>
          </cell>
          <cell r="AB1256" t="str">
            <v>Total</v>
          </cell>
          <cell r="AC1256" t="str">
            <v>Total</v>
          </cell>
          <cell r="AD1256" t="str">
            <v>Total</v>
          </cell>
        </row>
        <row r="1257">
          <cell r="B1257" t="str">
            <v>Summary central government</v>
          </cell>
          <cell r="D1257" t="str">
            <v>Apr-Mar</v>
          </cell>
          <cell r="E1257" t="str">
            <v>Apr</v>
          </cell>
          <cell r="F1257" t="str">
            <v>May</v>
          </cell>
          <cell r="G1257" t="str">
            <v>Jun</v>
          </cell>
          <cell r="H1257" t="str">
            <v>Apr-Jun</v>
          </cell>
          <cell r="L1257" t="str">
            <v>Jul-Sep</v>
          </cell>
          <cell r="M1257" t="str">
            <v>Oct-Dec</v>
          </cell>
          <cell r="N1257" t="str">
            <v>Jan-Mar</v>
          </cell>
          <cell r="O1257" t="str">
            <v>Apr-Mar</v>
          </cell>
          <cell r="P1257" t="str">
            <v>Apr</v>
          </cell>
          <cell r="Q1257" t="str">
            <v>May</v>
          </cell>
          <cell r="R1257" t="str">
            <v>Jun</v>
          </cell>
          <cell r="S1257" t="str">
            <v>I-Q</v>
          </cell>
          <cell r="T1257" t="str">
            <v>Jul</v>
          </cell>
          <cell r="U1257" t="str">
            <v>Aug</v>
          </cell>
          <cell r="V1257" t="str">
            <v>Sep</v>
          </cell>
          <cell r="W1257" t="str">
            <v>II-Q</v>
          </cell>
          <cell r="X1257" t="str">
            <v>III-Q</v>
          </cell>
          <cell r="Y1257" t="str">
            <v>IV-Q</v>
          </cell>
          <cell r="Z1257" t="str">
            <v>Apr-Mar</v>
          </cell>
          <cell r="AA1257" t="str">
            <v>Apr-Mar</v>
          </cell>
          <cell r="AB1257" t="str">
            <v>Apr-Mar</v>
          </cell>
          <cell r="AC1257" t="str">
            <v>Apr-Mar</v>
          </cell>
          <cell r="AD1257" t="str">
            <v>Apr-Mar</v>
          </cell>
        </row>
        <row r="1258">
          <cell r="B1258" t="str">
            <v>( In percent of GDP)</v>
          </cell>
          <cell r="D1258" t="str">
            <v>Mar-Est</v>
          </cell>
          <cell r="E1258" t="str">
            <v>Apr Prg</v>
          </cell>
          <cell r="F1258" t="str">
            <v>Apr Prg</v>
          </cell>
          <cell r="G1258" t="str">
            <v>Apr Prg</v>
          </cell>
          <cell r="H1258" t="str">
            <v>Apr Prg</v>
          </cell>
          <cell r="L1258" t="str">
            <v>Apr Prg</v>
          </cell>
          <cell r="M1258" t="str">
            <v>Apr Prg</v>
          </cell>
          <cell r="N1258" t="str">
            <v>Apr Prg</v>
          </cell>
          <cell r="O1258" t="str">
            <v>Apr Prg</v>
          </cell>
          <cell r="P1258" t="str">
            <v>Jun Prg</v>
          </cell>
          <cell r="Q1258" t="str">
            <v>Jun Prg</v>
          </cell>
          <cell r="R1258" t="str">
            <v>Jun Prg</v>
          </cell>
          <cell r="S1258" t="str">
            <v>Jun Prg</v>
          </cell>
          <cell r="T1258" t="str">
            <v>Jun Prg</v>
          </cell>
          <cell r="U1258" t="str">
            <v>Jun Prg</v>
          </cell>
          <cell r="V1258" t="str">
            <v>Jun Prg</v>
          </cell>
          <cell r="W1258" t="str">
            <v>Jun Prg</v>
          </cell>
          <cell r="X1258" t="str">
            <v>Jun Prg</v>
          </cell>
          <cell r="Y1258" t="str">
            <v>Jun Prg</v>
          </cell>
          <cell r="Z1258" t="str">
            <v>Jun Prg</v>
          </cell>
          <cell r="AA1258" t="str">
            <v>Prj</v>
          </cell>
          <cell r="AB1258" t="str">
            <v>Prj</v>
          </cell>
          <cell r="AC1258" t="str">
            <v>Prj</v>
          </cell>
          <cell r="AD1258" t="str">
            <v>Prj</v>
          </cell>
        </row>
        <row r="1259">
          <cell r="B1259" t="str">
            <v>Pr_tb3b</v>
          </cell>
        </row>
        <row r="1261">
          <cell r="B1261" t="str">
            <v>Total expenditure and net lending</v>
          </cell>
          <cell r="D1261">
            <v>16.783856027433032</v>
          </cell>
          <cell r="E1261" t="e">
            <v>#REF!</v>
          </cell>
          <cell r="F1261" t="e">
            <v>#REF!</v>
          </cell>
          <cell r="G1261" t="e">
            <v>#REF!</v>
          </cell>
          <cell r="H1261" t="e">
            <v>#REF!</v>
          </cell>
          <cell r="L1261" t="e">
            <v>#REF!</v>
          </cell>
          <cell r="M1261" t="e">
            <v>#REF!</v>
          </cell>
          <cell r="N1261" t="e">
            <v>#REF!</v>
          </cell>
          <cell r="O1261" t="e">
            <v>#REF!</v>
          </cell>
          <cell r="P1261">
            <v>10.375870341793185</v>
          </cell>
          <cell r="Q1261">
            <v>9.0803067874583991</v>
          </cell>
          <cell r="R1261" t="e">
            <v>#REF!</v>
          </cell>
          <cell r="S1261" t="e">
            <v>#REF!</v>
          </cell>
          <cell r="T1261" t="e">
            <v>#REF!</v>
          </cell>
          <cell r="U1261" t="e">
            <v>#REF!</v>
          </cell>
          <cell r="V1261" t="e">
            <v>#REF!</v>
          </cell>
          <cell r="W1261" t="e">
            <v>#REF!</v>
          </cell>
          <cell r="X1261" t="e">
            <v>#REF!</v>
          </cell>
          <cell r="Y1261" t="e">
            <v>#REF!</v>
          </cell>
          <cell r="Z1261" t="e">
            <v>#REF!</v>
          </cell>
          <cell r="AA1261" t="e">
            <v>#REF!</v>
          </cell>
          <cell r="AB1261" t="e">
            <v>#REF!</v>
          </cell>
          <cell r="AC1261" t="e">
            <v>#REF!</v>
          </cell>
          <cell r="AD1261" t="e">
            <v>#REF!</v>
          </cell>
        </row>
        <row r="1263">
          <cell r="B1263" t="str">
            <v>Current expenditure</v>
          </cell>
          <cell r="D1263">
            <v>10.186597363200175</v>
          </cell>
          <cell r="E1263" t="e">
            <v>#REF!</v>
          </cell>
          <cell r="F1263" t="e">
            <v>#REF!</v>
          </cell>
          <cell r="G1263" t="e">
            <v>#REF!</v>
          </cell>
          <cell r="H1263" t="e">
            <v>#REF!</v>
          </cell>
          <cell r="L1263" t="e">
            <v>#REF!</v>
          </cell>
          <cell r="M1263" t="e">
            <v>#REF!</v>
          </cell>
          <cell r="N1263" t="e">
            <v>#REF!</v>
          </cell>
          <cell r="O1263" t="e">
            <v>#REF!</v>
          </cell>
          <cell r="P1263">
            <v>8.2569909457261712</v>
          </cell>
          <cell r="Q1263">
            <v>6.9588565413917438</v>
          </cell>
          <cell r="R1263" t="e">
            <v>#REF!</v>
          </cell>
          <cell r="S1263" t="e">
            <v>#REF!</v>
          </cell>
          <cell r="T1263" t="e">
            <v>#REF!</v>
          </cell>
          <cell r="U1263" t="e">
            <v>#REF!</v>
          </cell>
          <cell r="V1263" t="e">
            <v>#REF!</v>
          </cell>
          <cell r="W1263" t="e">
            <v>#REF!</v>
          </cell>
          <cell r="X1263" t="e">
            <v>#REF!</v>
          </cell>
          <cell r="Y1263" t="e">
            <v>#REF!</v>
          </cell>
          <cell r="Z1263" t="e">
            <v>#REF!</v>
          </cell>
          <cell r="AA1263" t="e">
            <v>#REF!</v>
          </cell>
          <cell r="AB1263" t="e">
            <v>#REF!</v>
          </cell>
          <cell r="AC1263" t="e">
            <v>#REF!</v>
          </cell>
          <cell r="AD1263" t="e">
            <v>#REF!</v>
          </cell>
        </row>
        <row r="1264">
          <cell r="B1264" t="str">
            <v>Personnel</v>
          </cell>
          <cell r="D1264">
            <v>2.6196756773072942</v>
          </cell>
          <cell r="E1264" t="e">
            <v>#REF!</v>
          </cell>
          <cell r="F1264" t="e">
            <v>#REF!</v>
          </cell>
          <cell r="G1264" t="e">
            <v>#REF!</v>
          </cell>
          <cell r="H1264" t="e">
            <v>#REF!</v>
          </cell>
          <cell r="L1264" t="e">
            <v>#REF!</v>
          </cell>
          <cell r="M1264" t="e">
            <v>#REF!</v>
          </cell>
          <cell r="N1264" t="e">
            <v>#REF!</v>
          </cell>
          <cell r="O1264" t="e">
            <v>#REF!</v>
          </cell>
          <cell r="P1264">
            <v>4.0023951225692809</v>
          </cell>
          <cell r="Q1264">
            <v>3.0803071799863955</v>
          </cell>
          <cell r="R1264" t="e">
            <v>#REF!</v>
          </cell>
          <cell r="S1264" t="e">
            <v>#REF!</v>
          </cell>
          <cell r="T1264" t="e">
            <v>#REF!</v>
          </cell>
          <cell r="U1264" t="e">
            <v>#REF!</v>
          </cell>
          <cell r="V1264" t="e">
            <v>#REF!</v>
          </cell>
          <cell r="W1264" t="e">
            <v>#REF!</v>
          </cell>
          <cell r="X1264" t="e">
            <v>#REF!</v>
          </cell>
          <cell r="Y1264" t="e">
            <v>#REF!</v>
          </cell>
          <cell r="Z1264" t="e">
            <v>#REF!</v>
          </cell>
          <cell r="AA1264" t="e">
            <v>#REF!</v>
          </cell>
          <cell r="AB1264" t="e">
            <v>#REF!</v>
          </cell>
          <cell r="AC1264" t="e">
            <v>#REF!</v>
          </cell>
          <cell r="AD1264" t="e">
            <v>#REF!</v>
          </cell>
        </row>
        <row r="1265">
          <cell r="B1265" t="str">
            <v xml:space="preserve">  Wages and salaries</v>
          </cell>
          <cell r="D1265">
            <v>2.1682656704474756</v>
          </cell>
          <cell r="E1265" t="e">
            <v>#REF!</v>
          </cell>
          <cell r="F1265" t="e">
            <v>#REF!</v>
          </cell>
          <cell r="G1265" t="e">
            <v>#REF!</v>
          </cell>
          <cell r="H1265" t="e">
            <v>#REF!</v>
          </cell>
          <cell r="L1265" t="e">
            <v>#REF!</v>
          </cell>
          <cell r="M1265" t="e">
            <v>#REF!</v>
          </cell>
          <cell r="N1265" t="e">
            <v>#REF!</v>
          </cell>
          <cell r="O1265" t="e">
            <v>#REF!</v>
          </cell>
          <cell r="P1265">
            <v>3.3104147610166401</v>
          </cell>
          <cell r="Q1265">
            <v>2.7989641192244661</v>
          </cell>
          <cell r="R1265">
            <v>2.2815460509694248</v>
          </cell>
          <cell r="S1265">
            <v>2.7969749770701773</v>
          </cell>
          <cell r="T1265">
            <v>1.9426211963059774</v>
          </cell>
          <cell r="U1265">
            <v>1.9426211963059774</v>
          </cell>
          <cell r="V1265">
            <v>1.9426211963059774</v>
          </cell>
          <cell r="W1265">
            <v>1.9426211963059774</v>
          </cell>
          <cell r="X1265">
            <v>1.7932576658963948</v>
          </cell>
          <cell r="Y1265">
            <v>1.7089034971674493</v>
          </cell>
          <cell r="Z1265">
            <v>2.0162924070671657</v>
          </cell>
          <cell r="AA1265">
            <v>0</v>
          </cell>
          <cell r="AB1265">
            <v>0</v>
          </cell>
          <cell r="AC1265">
            <v>0</v>
          </cell>
          <cell r="AD1265">
            <v>0</v>
          </cell>
        </row>
        <row r="1266">
          <cell r="B1266" t="str">
            <v xml:space="preserve">    Pensions</v>
          </cell>
          <cell r="D1266">
            <v>0</v>
          </cell>
          <cell r="E1266" t="e">
            <v>#REF!</v>
          </cell>
          <cell r="F1266" t="e">
            <v>#REF!</v>
          </cell>
          <cell r="G1266" t="e">
            <v>#REF!</v>
          </cell>
          <cell r="H1266" t="e">
            <v>#REF!</v>
          </cell>
          <cell r="L1266" t="e">
            <v>#REF!</v>
          </cell>
          <cell r="M1266" t="e">
            <v>#REF!</v>
          </cell>
          <cell r="N1266" t="e">
            <v>#REF!</v>
          </cell>
          <cell r="O1266" t="e">
            <v>#REF!</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row>
        <row r="1267">
          <cell r="B1267" t="str">
            <v xml:space="preserve">    Other</v>
          </cell>
          <cell r="D1267">
            <v>0</v>
          </cell>
          <cell r="E1267" t="e">
            <v>#REF!</v>
          </cell>
          <cell r="F1267" t="e">
            <v>#REF!</v>
          </cell>
          <cell r="G1267" t="e">
            <v>#REF!</v>
          </cell>
          <cell r="H1267" t="e">
            <v>#REF!</v>
          </cell>
          <cell r="L1267" t="e">
            <v>#REF!</v>
          </cell>
          <cell r="M1267" t="e">
            <v>#REF!</v>
          </cell>
          <cell r="N1267" t="e">
            <v>#REF!</v>
          </cell>
          <cell r="O1267" t="e">
            <v>#REF!</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row>
        <row r="1268">
          <cell r="B1268" t="str">
            <v xml:space="preserve">  Other</v>
          </cell>
          <cell r="D1268">
            <v>0.45141000685981869</v>
          </cell>
          <cell r="E1268" t="e">
            <v>#REF!</v>
          </cell>
          <cell r="F1268" t="e">
            <v>#REF!</v>
          </cell>
          <cell r="G1268" t="e">
            <v>#REF!</v>
          </cell>
          <cell r="H1268" t="e">
            <v>#REF!</v>
          </cell>
          <cell r="L1268" t="e">
            <v>#REF!</v>
          </cell>
          <cell r="M1268" t="e">
            <v>#REF!</v>
          </cell>
          <cell r="N1268" t="e">
            <v>#REF!</v>
          </cell>
          <cell r="O1268" t="e">
            <v>#REF!</v>
          </cell>
          <cell r="P1268">
            <v>0.69198036155264042</v>
          </cell>
          <cell r="Q1268">
            <v>0.28134306076192916</v>
          </cell>
          <cell r="R1268" t="e">
            <v>#REF!</v>
          </cell>
          <cell r="S1268" t="e">
            <v>#REF!</v>
          </cell>
          <cell r="T1268" t="e">
            <v>#REF!</v>
          </cell>
          <cell r="U1268" t="e">
            <v>#REF!</v>
          </cell>
          <cell r="V1268" t="e">
            <v>#REF!</v>
          </cell>
          <cell r="W1268" t="e">
            <v>#REF!</v>
          </cell>
          <cell r="X1268" t="e">
            <v>#REF!</v>
          </cell>
          <cell r="Y1268" t="e">
            <v>#REF!</v>
          </cell>
          <cell r="Z1268" t="e">
            <v>#REF!</v>
          </cell>
          <cell r="AA1268" t="e">
            <v>#REF!</v>
          </cell>
          <cell r="AB1268" t="e">
            <v>#REF!</v>
          </cell>
          <cell r="AC1268" t="e">
            <v>#REF!</v>
          </cell>
          <cell r="AD1268">
            <v>0</v>
          </cell>
        </row>
        <row r="1269">
          <cell r="B1269" t="str">
            <v>Goods and services</v>
          </cell>
          <cell r="D1269">
            <v>0.97757128181373187</v>
          </cell>
          <cell r="E1269" t="e">
            <v>#REF!</v>
          </cell>
          <cell r="F1269" t="e">
            <v>#REF!</v>
          </cell>
          <cell r="G1269" t="e">
            <v>#REF!</v>
          </cell>
          <cell r="H1269" t="e">
            <v>#REF!</v>
          </cell>
          <cell r="L1269" t="e">
            <v>#REF!</v>
          </cell>
          <cell r="M1269" t="e">
            <v>#REF!</v>
          </cell>
          <cell r="N1269" t="e">
            <v>#REF!</v>
          </cell>
          <cell r="O1269" t="e">
            <v>#REF!</v>
          </cell>
          <cell r="P1269">
            <v>0.47242126164362552</v>
          </cell>
          <cell r="Q1269">
            <v>0.53119137074761724</v>
          </cell>
          <cell r="R1269" t="e">
            <v>#REF!</v>
          </cell>
          <cell r="S1269" t="e">
            <v>#REF!</v>
          </cell>
          <cell r="T1269" t="e">
            <v>#REF!</v>
          </cell>
          <cell r="U1269" t="e">
            <v>#REF!</v>
          </cell>
          <cell r="V1269" t="e">
            <v>#REF!</v>
          </cell>
          <cell r="W1269" t="e">
            <v>#REF!</v>
          </cell>
          <cell r="X1269" t="e">
            <v>#REF!</v>
          </cell>
          <cell r="Y1269" t="e">
            <v>#REF!</v>
          </cell>
          <cell r="Z1269" t="e">
            <v>#REF!</v>
          </cell>
          <cell r="AA1269" t="e">
            <v>#REF!</v>
          </cell>
          <cell r="AB1269" t="e">
            <v>#REF!</v>
          </cell>
          <cell r="AC1269" t="e">
            <v>#REF!</v>
          </cell>
          <cell r="AD1269" t="e">
            <v>#REF!</v>
          </cell>
        </row>
        <row r="1270">
          <cell r="B1270" t="str">
            <v xml:space="preserve">    Domestic</v>
          </cell>
          <cell r="D1270">
            <v>0.9707216218369481</v>
          </cell>
          <cell r="E1270" t="e">
            <v>#REF!</v>
          </cell>
          <cell r="F1270" t="e">
            <v>#REF!</v>
          </cell>
          <cell r="G1270" t="e">
            <v>#REF!</v>
          </cell>
          <cell r="H1270" t="e">
            <v>#REF!</v>
          </cell>
          <cell r="L1270" t="e">
            <v>#REF!</v>
          </cell>
          <cell r="M1270" t="e">
            <v>#REF!</v>
          </cell>
          <cell r="N1270" t="e">
            <v>#REF!</v>
          </cell>
          <cell r="O1270" t="e">
            <v>#REF!</v>
          </cell>
          <cell r="P1270">
            <v>0.46639355814578021</v>
          </cell>
          <cell r="Q1270">
            <v>0.52531435983721808</v>
          </cell>
          <cell r="R1270" t="e">
            <v>#REF!</v>
          </cell>
          <cell r="S1270" t="e">
            <v>#REF!</v>
          </cell>
          <cell r="T1270" t="e">
            <v>#REF!</v>
          </cell>
          <cell r="U1270" t="e">
            <v>#REF!</v>
          </cell>
          <cell r="V1270" t="e">
            <v>#REF!</v>
          </cell>
          <cell r="W1270" t="e">
            <v>#REF!</v>
          </cell>
          <cell r="X1270" t="e">
            <v>#REF!</v>
          </cell>
          <cell r="Y1270" t="e">
            <v>#REF!</v>
          </cell>
          <cell r="Z1270" t="e">
            <v>#REF!</v>
          </cell>
          <cell r="AA1270" t="e">
            <v>#REF!</v>
          </cell>
          <cell r="AB1270" t="e">
            <v>#REF!</v>
          </cell>
          <cell r="AC1270" t="e">
            <v>#REF!</v>
          </cell>
          <cell r="AD1270" t="e">
            <v>#REF!</v>
          </cell>
        </row>
        <row r="1271">
          <cell r="B1271" t="str">
            <v xml:space="preserve">    Imports</v>
          </cell>
          <cell r="D1271">
            <v>6.8496599767837157E-3</v>
          </cell>
          <cell r="E1271" t="e">
            <v>#REF!</v>
          </cell>
          <cell r="F1271" t="e">
            <v>#REF!</v>
          </cell>
          <cell r="G1271" t="e">
            <v>#REF!</v>
          </cell>
          <cell r="H1271" t="e">
            <v>#REF!</v>
          </cell>
          <cell r="L1271" t="e">
            <v>#REF!</v>
          </cell>
          <cell r="M1271" t="e">
            <v>#REF!</v>
          </cell>
          <cell r="N1271" t="e">
            <v>#REF!</v>
          </cell>
          <cell r="O1271" t="e">
            <v>#REF!</v>
          </cell>
          <cell r="P1271">
            <v>6.027703497845302E-3</v>
          </cell>
          <cell r="Q1271">
            <v>5.8770109103991695E-3</v>
          </cell>
          <cell r="R1271" t="e">
            <v>#REF!</v>
          </cell>
          <cell r="S1271" t="e">
            <v>#REF!</v>
          </cell>
          <cell r="T1271" t="e">
            <v>#REF!</v>
          </cell>
          <cell r="U1271" t="e">
            <v>#REF!</v>
          </cell>
          <cell r="V1271" t="e">
            <v>#REF!</v>
          </cell>
          <cell r="W1271" t="e">
            <v>#REF!</v>
          </cell>
          <cell r="X1271" t="e">
            <v>#REF!</v>
          </cell>
          <cell r="Y1271" t="e">
            <v>#REF!</v>
          </cell>
          <cell r="Z1271" t="e">
            <v>#REF!</v>
          </cell>
          <cell r="AA1271" t="e">
            <v>#REF!</v>
          </cell>
          <cell r="AB1271" t="e">
            <v>#REF!</v>
          </cell>
          <cell r="AC1271" t="e">
            <v>#REF!</v>
          </cell>
          <cell r="AD1271" t="e">
            <v>#REF!</v>
          </cell>
        </row>
        <row r="1272">
          <cell r="B1272" t="str">
            <v>Transfers to regions</v>
          </cell>
          <cell r="D1272">
            <v>1.2148133184672492</v>
          </cell>
          <cell r="E1272" t="e">
            <v>#REF!</v>
          </cell>
          <cell r="F1272" t="e">
            <v>#REF!</v>
          </cell>
          <cell r="G1272" t="e">
            <v>#REF!</v>
          </cell>
          <cell r="H1272" t="e">
            <v>#REF!</v>
          </cell>
          <cell r="L1272" t="e">
            <v>#REF!</v>
          </cell>
          <cell r="M1272" t="e">
            <v>#REF!</v>
          </cell>
          <cell r="N1272" t="e">
            <v>#REF!</v>
          </cell>
          <cell r="O1272" t="e">
            <v>#REF!</v>
          </cell>
          <cell r="P1272">
            <v>0.68640473581713379</v>
          </cell>
          <cell r="Q1272">
            <v>0.80575326507447087</v>
          </cell>
          <cell r="R1272" t="e">
            <v>#REF!</v>
          </cell>
          <cell r="S1272" t="e">
            <v>#REF!</v>
          </cell>
          <cell r="T1272" t="e">
            <v>#REF!</v>
          </cell>
          <cell r="U1272" t="e">
            <v>#REF!</v>
          </cell>
          <cell r="V1272" t="e">
            <v>#REF!</v>
          </cell>
          <cell r="W1272" t="e">
            <v>#REF!</v>
          </cell>
          <cell r="X1272" t="e">
            <v>#REF!</v>
          </cell>
          <cell r="Y1272" t="e">
            <v>#REF!</v>
          </cell>
          <cell r="Z1272" t="e">
            <v>#REF!</v>
          </cell>
          <cell r="AA1272" t="e">
            <v>#REF!</v>
          </cell>
          <cell r="AB1272" t="e">
            <v>#REF!</v>
          </cell>
          <cell r="AC1272" t="e">
            <v>#REF!</v>
          </cell>
          <cell r="AD1272" t="e">
            <v>#REF!</v>
          </cell>
        </row>
        <row r="1273">
          <cell r="B1273" t="str">
            <v xml:space="preserve">    Personnel</v>
          </cell>
          <cell r="D1273">
            <v>1.1394235227481997</v>
          </cell>
          <cell r="E1273" t="e">
            <v>#REF!</v>
          </cell>
          <cell r="F1273" t="e">
            <v>#REF!</v>
          </cell>
          <cell r="G1273" t="e">
            <v>#REF!</v>
          </cell>
          <cell r="H1273" t="e">
            <v>#REF!</v>
          </cell>
          <cell r="L1273" t="e">
            <v>#REF!</v>
          </cell>
          <cell r="M1273" t="e">
            <v>#REF!</v>
          </cell>
          <cell r="N1273" t="e">
            <v>#REF!</v>
          </cell>
          <cell r="O1273" t="e">
            <v>#REF!</v>
          </cell>
          <cell r="P1273">
            <v>0.61135982726895977</v>
          </cell>
          <cell r="Q1273">
            <v>0.71759810141848324</v>
          </cell>
          <cell r="R1273" t="e">
            <v>#REF!</v>
          </cell>
          <cell r="S1273" t="e">
            <v>#REF!</v>
          </cell>
          <cell r="T1273" t="e">
            <v>#REF!</v>
          </cell>
          <cell r="U1273" t="e">
            <v>#REF!</v>
          </cell>
          <cell r="V1273" t="e">
            <v>#REF!</v>
          </cell>
          <cell r="W1273" t="e">
            <v>#REF!</v>
          </cell>
          <cell r="X1273" t="e">
            <v>#REF!</v>
          </cell>
          <cell r="Y1273" t="e">
            <v>#REF!</v>
          </cell>
          <cell r="Z1273" t="e">
            <v>#REF!</v>
          </cell>
          <cell r="AA1273" t="e">
            <v>#REF!</v>
          </cell>
          <cell r="AB1273" t="e">
            <v>#REF!</v>
          </cell>
          <cell r="AC1273" t="e">
            <v>#REF!</v>
          </cell>
          <cell r="AD1273" t="e">
            <v>#REF!</v>
          </cell>
        </row>
        <row r="1274">
          <cell r="B1274" t="str">
            <v xml:space="preserve">    Other</v>
          </cell>
          <cell r="D1274">
            <v>7.5389795719049579E-2</v>
          </cell>
          <cell r="E1274" t="e">
            <v>#REF!</v>
          </cell>
          <cell r="F1274" t="e">
            <v>#REF!</v>
          </cell>
          <cell r="G1274" t="e">
            <v>#REF!</v>
          </cell>
          <cell r="H1274" t="e">
            <v>#REF!</v>
          </cell>
          <cell r="L1274" t="e">
            <v>#REF!</v>
          </cell>
          <cell r="M1274" t="e">
            <v>#REF!</v>
          </cell>
          <cell r="N1274" t="e">
            <v>#REF!</v>
          </cell>
          <cell r="O1274" t="e">
            <v>#REF!</v>
          </cell>
          <cell r="P1274">
            <v>7.5044908548174014E-2</v>
          </cell>
          <cell r="Q1274">
            <v>8.8155163655987537E-2</v>
          </cell>
          <cell r="R1274" t="e">
            <v>#REF!</v>
          </cell>
          <cell r="S1274" t="e">
            <v>#REF!</v>
          </cell>
          <cell r="T1274" t="e">
            <v>#REF!</v>
          </cell>
          <cell r="U1274" t="e">
            <v>#REF!</v>
          </cell>
          <cell r="V1274" t="e">
            <v>#REF!</v>
          </cell>
          <cell r="W1274" t="e">
            <v>#REF!</v>
          </cell>
          <cell r="X1274" t="e">
            <v>#REF!</v>
          </cell>
          <cell r="Y1274" t="e">
            <v>#REF!</v>
          </cell>
          <cell r="Z1274" t="e">
            <v>#REF!</v>
          </cell>
          <cell r="AA1274" t="e">
            <v>#REF!</v>
          </cell>
          <cell r="AB1274" t="e">
            <v>#REF!</v>
          </cell>
          <cell r="AC1274" t="e">
            <v>#REF!</v>
          </cell>
          <cell r="AD1274" t="e">
            <v>#REF!</v>
          </cell>
        </row>
        <row r="1275">
          <cell r="B1275" t="str">
            <v>Subsidies</v>
          </cell>
          <cell r="D1275">
            <v>3.027433613806592</v>
          </cell>
          <cell r="E1275" t="e">
            <v>#REF!</v>
          </cell>
          <cell r="F1275" t="e">
            <v>#REF!</v>
          </cell>
          <cell r="G1275" t="e">
            <v>#REF!</v>
          </cell>
          <cell r="H1275" t="e">
            <v>#REF!</v>
          </cell>
          <cell r="L1275" t="e">
            <v>#REF!</v>
          </cell>
          <cell r="M1275" t="e">
            <v>#REF!</v>
          </cell>
          <cell r="N1275" t="e">
            <v>#REF!</v>
          </cell>
          <cell r="O1275" t="e">
            <v>#REF!</v>
          </cell>
          <cell r="P1275">
            <v>0</v>
          </cell>
          <cell r="Q1275">
            <v>0</v>
          </cell>
          <cell r="R1275" t="e">
            <v>#REF!</v>
          </cell>
          <cell r="S1275" t="e">
            <v>#REF!</v>
          </cell>
          <cell r="T1275" t="e">
            <v>#REF!</v>
          </cell>
          <cell r="U1275" t="e">
            <v>#REF!</v>
          </cell>
          <cell r="V1275" t="e">
            <v>#REF!</v>
          </cell>
          <cell r="W1275" t="e">
            <v>#REF!</v>
          </cell>
          <cell r="X1275" t="e">
            <v>#REF!</v>
          </cell>
          <cell r="Y1275" t="e">
            <v>#REF!</v>
          </cell>
          <cell r="Z1275" t="e">
            <v>#REF!</v>
          </cell>
          <cell r="AA1275" t="e">
            <v>#REF!</v>
          </cell>
          <cell r="AB1275" t="e">
            <v>#REF!</v>
          </cell>
          <cell r="AC1275" t="e">
            <v>#REF!</v>
          </cell>
          <cell r="AD1275" t="e">
            <v>#REF!</v>
          </cell>
        </row>
        <row r="1276">
          <cell r="B1276" t="str">
            <v xml:space="preserve">  Petroleum subsidy</v>
          </cell>
          <cell r="D1276">
            <v>1.4242503794522969</v>
          </cell>
          <cell r="E1276" t="e">
            <v>#REF!</v>
          </cell>
          <cell r="F1276" t="e">
            <v>#REF!</v>
          </cell>
          <cell r="G1276" t="e">
            <v>#REF!</v>
          </cell>
          <cell r="H1276" t="e">
            <v>#REF!</v>
          </cell>
          <cell r="L1276" t="e">
            <v>#REF!</v>
          </cell>
          <cell r="M1276" t="e">
            <v>#REF!</v>
          </cell>
          <cell r="N1276" t="e">
            <v>#REF!</v>
          </cell>
          <cell r="O1276" t="e">
            <v>#REF!</v>
          </cell>
          <cell r="P1276">
            <v>0</v>
          </cell>
          <cell r="Q1276">
            <v>0</v>
          </cell>
          <cell r="R1276">
            <v>7.8522611494370658</v>
          </cell>
          <cell r="S1276">
            <v>2.6174203831456886</v>
          </cell>
          <cell r="T1276">
            <v>2.6592057059449576</v>
          </cell>
          <cell r="U1276">
            <v>2.6592057059449576</v>
          </cell>
          <cell r="V1276">
            <v>2.6592057059449576</v>
          </cell>
          <cell r="W1276">
            <v>2.6592057059449576</v>
          </cell>
          <cell r="X1276">
            <v>2.3934867771770847</v>
          </cell>
          <cell r="Y1276">
            <v>3.7786060348997723</v>
          </cell>
          <cell r="Z1276">
            <v>2.8923051057176736</v>
          </cell>
          <cell r="AA1276">
            <v>0.89999999999999991</v>
          </cell>
          <cell r="AB1276">
            <v>0.27000000000000007</v>
          </cell>
          <cell r="AC1276">
            <v>0</v>
          </cell>
          <cell r="AD1276">
            <v>0</v>
          </cell>
        </row>
        <row r="1277">
          <cell r="B1277" t="str">
            <v xml:space="preserve">  Fertilizer</v>
          </cell>
          <cell r="D1277">
            <v>7.9424129349443373E-2</v>
          </cell>
          <cell r="E1277" t="e">
            <v>#REF!</v>
          </cell>
          <cell r="F1277" t="e">
            <v>#REF!</v>
          </cell>
          <cell r="G1277" t="e">
            <v>#REF!</v>
          </cell>
          <cell r="H1277" t="e">
            <v>#REF!</v>
          </cell>
          <cell r="L1277" t="e">
            <v>#REF!</v>
          </cell>
          <cell r="M1277" t="e">
            <v>#REF!</v>
          </cell>
          <cell r="N1277" t="e">
            <v>#REF!</v>
          </cell>
          <cell r="O1277" t="e">
            <v>#REF!</v>
          </cell>
          <cell r="P1277">
            <v>0</v>
          </cell>
          <cell r="Q1277">
            <v>0</v>
          </cell>
          <cell r="R1277" t="e">
            <v>#REF!</v>
          </cell>
          <cell r="S1277" t="e">
            <v>#REF!</v>
          </cell>
          <cell r="T1277" t="e">
            <v>#REF!</v>
          </cell>
          <cell r="U1277" t="e">
            <v>#REF!</v>
          </cell>
          <cell r="V1277" t="e">
            <v>#REF!</v>
          </cell>
          <cell r="W1277" t="e">
            <v>#REF!</v>
          </cell>
          <cell r="X1277" t="e">
            <v>#REF!</v>
          </cell>
          <cell r="Y1277" t="e">
            <v>#REF!</v>
          </cell>
          <cell r="Z1277" t="e">
            <v>#REF!</v>
          </cell>
          <cell r="AA1277" t="e">
            <v>#REF!</v>
          </cell>
          <cell r="AB1277" t="e">
            <v>#REF!</v>
          </cell>
          <cell r="AC1277" t="e">
            <v>#REF!</v>
          </cell>
          <cell r="AD1277" t="e">
            <v>#REF!</v>
          </cell>
        </row>
        <row r="1278">
          <cell r="B1278" t="str">
            <v xml:space="preserve">  Gas price subsidy for fertilizer industry</v>
          </cell>
          <cell r="D1278">
            <v>0</v>
          </cell>
          <cell r="E1278" t="e">
            <v>#REF!</v>
          </cell>
          <cell r="F1278" t="e">
            <v>#REF!</v>
          </cell>
          <cell r="G1278" t="e">
            <v>#REF!</v>
          </cell>
          <cell r="H1278" t="e">
            <v>#REF!</v>
          </cell>
          <cell r="L1278" t="e">
            <v>#REF!</v>
          </cell>
          <cell r="M1278" t="e">
            <v>#REF!</v>
          </cell>
          <cell r="N1278" t="e">
            <v>#REF!</v>
          </cell>
          <cell r="O1278" t="e">
            <v>#REF!</v>
          </cell>
          <cell r="P1278">
            <v>0</v>
          </cell>
          <cell r="Q1278">
            <v>0</v>
          </cell>
          <cell r="R1278" t="e">
            <v>#REF!</v>
          </cell>
          <cell r="S1278" t="e">
            <v>#REF!</v>
          </cell>
          <cell r="T1278" t="e">
            <v>#REF!</v>
          </cell>
          <cell r="U1278" t="e">
            <v>#REF!</v>
          </cell>
          <cell r="V1278" t="e">
            <v>#REF!</v>
          </cell>
          <cell r="W1278" t="e">
            <v>#REF!</v>
          </cell>
          <cell r="X1278" t="e">
            <v>#REF!</v>
          </cell>
          <cell r="Y1278" t="e">
            <v>#REF!</v>
          </cell>
          <cell r="Z1278" t="e">
            <v>#REF!</v>
          </cell>
          <cell r="AA1278" t="e">
            <v>#REF!</v>
          </cell>
          <cell r="AB1278" t="e">
            <v>#REF!</v>
          </cell>
          <cell r="AC1278" t="e">
            <v>#REF!</v>
          </cell>
          <cell r="AD1278" t="e">
            <v>#REF!</v>
          </cell>
        </row>
        <row r="1279">
          <cell r="B1279" t="str">
            <v xml:space="preserve">  Interest subsidies</v>
          </cell>
          <cell r="D1279">
            <v>0</v>
          </cell>
          <cell r="E1279" t="e">
            <v>#REF!</v>
          </cell>
          <cell r="F1279" t="e">
            <v>#REF!</v>
          </cell>
          <cell r="G1279" t="e">
            <v>#REF!</v>
          </cell>
          <cell r="H1279" t="e">
            <v>#REF!</v>
          </cell>
          <cell r="L1279" t="e">
            <v>#REF!</v>
          </cell>
          <cell r="M1279" t="e">
            <v>#REF!</v>
          </cell>
          <cell r="N1279" t="e">
            <v>#REF!</v>
          </cell>
          <cell r="O1279" t="e">
            <v>#REF!</v>
          </cell>
          <cell r="P1279">
            <v>0</v>
          </cell>
          <cell r="Q1279">
            <v>0</v>
          </cell>
          <cell r="R1279" t="e">
            <v>#REF!</v>
          </cell>
          <cell r="S1279" t="e">
            <v>#REF!</v>
          </cell>
          <cell r="T1279" t="e">
            <v>#REF!</v>
          </cell>
          <cell r="U1279" t="e">
            <v>#REF!</v>
          </cell>
          <cell r="V1279" t="e">
            <v>#REF!</v>
          </cell>
          <cell r="W1279" t="e">
            <v>#REF!</v>
          </cell>
          <cell r="X1279" t="e">
            <v>#REF!</v>
          </cell>
          <cell r="Y1279" t="e">
            <v>#REF!</v>
          </cell>
          <cell r="Z1279" t="e">
            <v>#REF!</v>
          </cell>
          <cell r="AA1279" t="e">
            <v>#REF!</v>
          </cell>
          <cell r="AB1279" t="e">
            <v>#REF!</v>
          </cell>
          <cell r="AC1279" t="e">
            <v>#REF!</v>
          </cell>
          <cell r="AD1279" t="e">
            <v>#REF!</v>
          </cell>
        </row>
        <row r="1280">
          <cell r="B1280" t="str">
            <v xml:space="preserve">    BULOG</v>
          </cell>
          <cell r="D1280">
            <v>0</v>
          </cell>
          <cell r="E1280" t="e">
            <v>#REF!</v>
          </cell>
          <cell r="F1280" t="e">
            <v>#REF!</v>
          </cell>
          <cell r="G1280" t="e">
            <v>#REF!</v>
          </cell>
          <cell r="H1280" t="e">
            <v>#REF!</v>
          </cell>
          <cell r="L1280" t="e">
            <v>#REF!</v>
          </cell>
          <cell r="M1280" t="e">
            <v>#REF!</v>
          </cell>
          <cell r="N1280" t="e">
            <v>#REF!</v>
          </cell>
          <cell r="O1280" t="e">
            <v>#REF!</v>
          </cell>
          <cell r="P1280">
            <v>0</v>
          </cell>
          <cell r="Q1280">
            <v>0</v>
          </cell>
          <cell r="R1280" t="e">
            <v>#REF!</v>
          </cell>
          <cell r="S1280" t="e">
            <v>#REF!</v>
          </cell>
          <cell r="T1280" t="e">
            <v>#REF!</v>
          </cell>
          <cell r="U1280" t="e">
            <v>#REF!</v>
          </cell>
          <cell r="V1280" t="e">
            <v>#REF!</v>
          </cell>
          <cell r="W1280" t="e">
            <v>#REF!</v>
          </cell>
          <cell r="X1280" t="e">
            <v>#REF!</v>
          </cell>
          <cell r="Y1280" t="e">
            <v>#REF!</v>
          </cell>
          <cell r="Z1280" t="e">
            <v>#REF!</v>
          </cell>
          <cell r="AA1280" t="e">
            <v>#REF!</v>
          </cell>
          <cell r="AB1280" t="e">
            <v>#REF!</v>
          </cell>
          <cell r="AC1280" t="e">
            <v>#REF!</v>
          </cell>
          <cell r="AD1280" t="e">
            <v>#REF!</v>
          </cell>
        </row>
        <row r="1281">
          <cell r="B1281" t="str">
            <v xml:space="preserve">    Housing</v>
          </cell>
          <cell r="D1281">
            <v>0</v>
          </cell>
          <cell r="E1281" t="e">
            <v>#REF!</v>
          </cell>
          <cell r="F1281" t="e">
            <v>#REF!</v>
          </cell>
          <cell r="G1281" t="e">
            <v>#REF!</v>
          </cell>
          <cell r="H1281" t="e">
            <v>#REF!</v>
          </cell>
          <cell r="L1281" t="e">
            <v>#REF!</v>
          </cell>
          <cell r="M1281" t="e">
            <v>#REF!</v>
          </cell>
          <cell r="N1281" t="e">
            <v>#REF!</v>
          </cell>
          <cell r="O1281" t="e">
            <v>#REF!</v>
          </cell>
          <cell r="P1281">
            <v>0</v>
          </cell>
          <cell r="Q1281">
            <v>0</v>
          </cell>
          <cell r="R1281" t="e">
            <v>#REF!</v>
          </cell>
          <cell r="S1281" t="e">
            <v>#REF!</v>
          </cell>
          <cell r="T1281" t="e">
            <v>#REF!</v>
          </cell>
          <cell r="U1281" t="e">
            <v>#REF!</v>
          </cell>
          <cell r="V1281" t="e">
            <v>#REF!</v>
          </cell>
          <cell r="W1281" t="e">
            <v>#REF!</v>
          </cell>
          <cell r="X1281" t="e">
            <v>#REF!</v>
          </cell>
          <cell r="Y1281" t="e">
            <v>#REF!</v>
          </cell>
          <cell r="Z1281" t="e">
            <v>#REF!</v>
          </cell>
          <cell r="AA1281" t="e">
            <v>#REF!</v>
          </cell>
          <cell r="AB1281" t="e">
            <v>#REF!</v>
          </cell>
          <cell r="AC1281" t="e">
            <v>#REF!</v>
          </cell>
          <cell r="AD1281" t="e">
            <v>#REF!</v>
          </cell>
        </row>
        <row r="1282">
          <cell r="B1282" t="str">
            <v xml:space="preserve">    Other</v>
          </cell>
          <cell r="D1282">
            <v>0</v>
          </cell>
          <cell r="E1282" t="e">
            <v>#REF!</v>
          </cell>
          <cell r="F1282" t="e">
            <v>#REF!</v>
          </cell>
          <cell r="G1282" t="e">
            <v>#REF!</v>
          </cell>
          <cell r="H1282" t="e">
            <v>#REF!</v>
          </cell>
          <cell r="L1282" t="e">
            <v>#REF!</v>
          </cell>
          <cell r="M1282" t="e">
            <v>#REF!</v>
          </cell>
          <cell r="N1282" t="e">
            <v>#REF!</v>
          </cell>
          <cell r="O1282" t="e">
            <v>#REF!</v>
          </cell>
          <cell r="P1282">
            <v>0</v>
          </cell>
          <cell r="Q1282">
            <v>0</v>
          </cell>
          <cell r="R1282" t="e">
            <v>#REF!</v>
          </cell>
          <cell r="S1282" t="e">
            <v>#REF!</v>
          </cell>
          <cell r="T1282" t="e">
            <v>#REF!</v>
          </cell>
          <cell r="U1282" t="e">
            <v>#REF!</v>
          </cell>
          <cell r="V1282" t="e">
            <v>#REF!</v>
          </cell>
          <cell r="W1282" t="e">
            <v>#REF!</v>
          </cell>
          <cell r="X1282" t="e">
            <v>#REF!</v>
          </cell>
          <cell r="Y1282" t="e">
            <v>#REF!</v>
          </cell>
          <cell r="Z1282" t="e">
            <v>#REF!</v>
          </cell>
          <cell r="AA1282" t="e">
            <v>#REF!</v>
          </cell>
          <cell r="AB1282" t="e">
            <v>#REF!</v>
          </cell>
          <cell r="AC1282" t="e">
            <v>#REF!</v>
          </cell>
          <cell r="AD1282" t="e">
            <v>#REF!</v>
          </cell>
        </row>
        <row r="1283">
          <cell r="B1283" t="str">
            <v xml:space="preserve">  Wheat flour (BULOG, first 1998/99 budget)</v>
          </cell>
          <cell r="D1283">
            <v>0</v>
          </cell>
          <cell r="E1283" t="e">
            <v>#REF!</v>
          </cell>
          <cell r="F1283" t="e">
            <v>#REF!</v>
          </cell>
          <cell r="G1283" t="e">
            <v>#REF!</v>
          </cell>
          <cell r="H1283" t="e">
            <v>#REF!</v>
          </cell>
          <cell r="L1283" t="e">
            <v>#REF!</v>
          </cell>
          <cell r="M1283" t="e">
            <v>#REF!</v>
          </cell>
          <cell r="N1283" t="e">
            <v>#REF!</v>
          </cell>
          <cell r="O1283" t="e">
            <v>#REF!</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row>
        <row r="1284">
          <cell r="B1284" t="str">
            <v xml:space="preserve">  Other</v>
          </cell>
          <cell r="D1284">
            <v>1.523759105004852</v>
          </cell>
          <cell r="E1284" t="e">
            <v>#REF!</v>
          </cell>
          <cell r="F1284" t="e">
            <v>#REF!</v>
          </cell>
          <cell r="G1284" t="e">
            <v>#REF!</v>
          </cell>
          <cell r="H1284" t="e">
            <v>#REF!</v>
          </cell>
          <cell r="L1284" t="e">
            <v>#REF!</v>
          </cell>
          <cell r="M1284" t="e">
            <v>#REF!</v>
          </cell>
          <cell r="N1284" t="e">
            <v>#REF!</v>
          </cell>
          <cell r="O1284" t="e">
            <v>#REF!</v>
          </cell>
          <cell r="P1284">
            <v>0</v>
          </cell>
          <cell r="Q1284">
            <v>0</v>
          </cell>
          <cell r="R1284" t="e">
            <v>#REF!</v>
          </cell>
          <cell r="S1284" t="e">
            <v>#REF!</v>
          </cell>
          <cell r="T1284" t="e">
            <v>#REF!</v>
          </cell>
          <cell r="U1284" t="e">
            <v>#REF!</v>
          </cell>
          <cell r="V1284" t="e">
            <v>#REF!</v>
          </cell>
          <cell r="W1284" t="e">
            <v>#REF!</v>
          </cell>
          <cell r="X1284" t="e">
            <v>#REF!</v>
          </cell>
          <cell r="Y1284" t="e">
            <v>#REF!</v>
          </cell>
          <cell r="Z1284" t="e">
            <v>#REF!</v>
          </cell>
          <cell r="AA1284" t="e">
            <v>#REF!</v>
          </cell>
          <cell r="AB1284" t="e">
            <v>#REF!</v>
          </cell>
          <cell r="AC1284" t="e">
            <v>#REF!</v>
          </cell>
          <cell r="AD1284">
            <v>0</v>
          </cell>
        </row>
        <row r="1285">
          <cell r="B1285" t="str">
            <v xml:space="preserve">      Food </v>
          </cell>
          <cell r="D1285">
            <v>1.523759105004852</v>
          </cell>
          <cell r="E1285" t="e">
            <v>#REF!</v>
          </cell>
          <cell r="F1285" t="e">
            <v>#REF!</v>
          </cell>
          <cell r="G1285" t="e">
            <v>#REF!</v>
          </cell>
          <cell r="H1285" t="e">
            <v>#REF!</v>
          </cell>
          <cell r="L1285" t="e">
            <v>#REF!</v>
          </cell>
          <cell r="M1285" t="e">
            <v>#REF!</v>
          </cell>
          <cell r="N1285" t="e">
            <v>#REF!</v>
          </cell>
          <cell r="O1285" t="e">
            <v>#REF!</v>
          </cell>
          <cell r="P1285">
            <v>0</v>
          </cell>
          <cell r="Q1285">
            <v>0</v>
          </cell>
          <cell r="R1285">
            <v>3.5662534007959095</v>
          </cell>
          <cell r="S1285">
            <v>1.1887511335986367</v>
          </cell>
          <cell r="T1285">
            <v>1.914116038436281</v>
          </cell>
          <cell r="U1285">
            <v>1.4791271398640897</v>
          </cell>
          <cell r="V1285">
            <v>1.9434428808594528</v>
          </cell>
          <cell r="W1285">
            <v>1.7788953530532741</v>
          </cell>
          <cell r="X1285">
            <v>1.3786801924755725</v>
          </cell>
          <cell r="Y1285">
            <v>1.4379980335899485</v>
          </cell>
          <cell r="Z1285">
            <v>1.4538196118819831</v>
          </cell>
          <cell r="AA1285">
            <v>0.53177092810115556</v>
          </cell>
          <cell r="AB1285">
            <v>0.19378263794702946</v>
          </cell>
          <cell r="AC1285">
            <v>4.4960922113229697E-2</v>
          </cell>
          <cell r="AD1285">
            <v>0</v>
          </cell>
        </row>
        <row r="1286">
          <cell r="B1286" t="str">
            <v xml:space="preserve">      Electricity</v>
          </cell>
          <cell r="D1286">
            <v>0</v>
          </cell>
          <cell r="E1286" t="e">
            <v>#REF!</v>
          </cell>
          <cell r="F1286" t="e">
            <v>#REF!</v>
          </cell>
          <cell r="G1286" t="e">
            <v>#REF!</v>
          </cell>
          <cell r="H1286" t="e">
            <v>#REF!</v>
          </cell>
          <cell r="L1286" t="e">
            <v>#REF!</v>
          </cell>
          <cell r="M1286" t="e">
            <v>#REF!</v>
          </cell>
          <cell r="N1286" t="e">
            <v>#REF!</v>
          </cell>
          <cell r="O1286" t="e">
            <v>#REF!</v>
          </cell>
          <cell r="P1286">
            <v>0</v>
          </cell>
          <cell r="Q1286">
            <v>0</v>
          </cell>
          <cell r="R1286">
            <v>2.2058807888058811</v>
          </cell>
          <cell r="S1286">
            <v>0.735293596268627</v>
          </cell>
          <cell r="T1286">
            <v>0.96789331468296824</v>
          </cell>
          <cell r="U1286">
            <v>0.8842940840481629</v>
          </cell>
          <cell r="V1286">
            <v>0.76168187911711527</v>
          </cell>
          <cell r="W1286">
            <v>0.87128975928274877</v>
          </cell>
          <cell r="X1286">
            <v>1.4010911709556884</v>
          </cell>
          <cell r="Y1286">
            <v>0.53549009913265877</v>
          </cell>
          <cell r="Z1286">
            <v>0.89005687430721658</v>
          </cell>
          <cell r="AA1286">
            <v>0.3255605896665974</v>
          </cell>
          <cell r="AB1286">
            <v>0.28590216748759201</v>
          </cell>
          <cell r="AC1286">
            <v>0.12581970490497105</v>
          </cell>
          <cell r="AD1286">
            <v>0</v>
          </cell>
        </row>
        <row r="1287">
          <cell r="B1287" t="str">
            <v xml:space="preserve">      Medicines</v>
          </cell>
          <cell r="D1287">
            <v>0</v>
          </cell>
          <cell r="E1287" t="e">
            <v>#REF!</v>
          </cell>
          <cell r="F1287" t="e">
            <v>#REF!</v>
          </cell>
          <cell r="G1287" t="e">
            <v>#REF!</v>
          </cell>
          <cell r="H1287" t="e">
            <v>#REF!</v>
          </cell>
          <cell r="L1287" t="e">
            <v>#REF!</v>
          </cell>
          <cell r="M1287" t="e">
            <v>#REF!</v>
          </cell>
          <cell r="N1287" t="e">
            <v>#REF!</v>
          </cell>
          <cell r="O1287" t="e">
            <v>#REF!</v>
          </cell>
          <cell r="P1287">
            <v>0</v>
          </cell>
          <cell r="Q1287">
            <v>0</v>
          </cell>
          <cell r="R1287" t="e">
            <v>#REF!</v>
          </cell>
          <cell r="S1287" t="e">
            <v>#REF!</v>
          </cell>
          <cell r="T1287" t="e">
            <v>#REF!</v>
          </cell>
          <cell r="U1287" t="e">
            <v>#REF!</v>
          </cell>
          <cell r="V1287" t="e">
            <v>#REF!</v>
          </cell>
          <cell r="W1287" t="e">
            <v>#REF!</v>
          </cell>
          <cell r="X1287" t="e">
            <v>#REF!</v>
          </cell>
          <cell r="Y1287" t="e">
            <v>#REF!</v>
          </cell>
          <cell r="Z1287" t="e">
            <v>#REF!</v>
          </cell>
          <cell r="AA1287" t="e">
            <v>#REF!</v>
          </cell>
          <cell r="AB1287" t="e">
            <v>#REF!</v>
          </cell>
          <cell r="AC1287" t="e">
            <v>#REF!</v>
          </cell>
          <cell r="AD1287">
            <v>0</v>
          </cell>
        </row>
        <row r="1288">
          <cell r="B1288" t="str">
            <v xml:space="preserve">      Other</v>
          </cell>
          <cell r="D1288">
            <v>0</v>
          </cell>
          <cell r="E1288" t="e">
            <v>#REF!</v>
          </cell>
          <cell r="F1288" t="e">
            <v>#REF!</v>
          </cell>
          <cell r="G1288" t="e">
            <v>#REF!</v>
          </cell>
          <cell r="H1288" t="e">
            <v>#REF!</v>
          </cell>
          <cell r="L1288" t="e">
            <v>#REF!</v>
          </cell>
          <cell r="M1288" t="e">
            <v>#REF!</v>
          </cell>
          <cell r="N1288" t="e">
            <v>#REF!</v>
          </cell>
          <cell r="O1288" t="e">
            <v>#REF!</v>
          </cell>
          <cell r="P1288">
            <v>0</v>
          </cell>
          <cell r="Q1288">
            <v>0</v>
          </cell>
          <cell r="R1288" t="e">
            <v>#REF!</v>
          </cell>
          <cell r="S1288" t="e">
            <v>#REF!</v>
          </cell>
          <cell r="T1288" t="e">
            <v>#REF!</v>
          </cell>
          <cell r="U1288" t="e">
            <v>#REF!</v>
          </cell>
          <cell r="V1288" t="e">
            <v>#REF!</v>
          </cell>
          <cell r="W1288" t="e">
            <v>#REF!</v>
          </cell>
          <cell r="X1288" t="e">
            <v>#REF!</v>
          </cell>
          <cell r="Y1288" t="e">
            <v>#REF!</v>
          </cell>
          <cell r="Z1288" t="e">
            <v>#REF!</v>
          </cell>
          <cell r="AA1288" t="e">
            <v>#REF!</v>
          </cell>
          <cell r="AB1288" t="e">
            <v>#REF!</v>
          </cell>
          <cell r="AC1288" t="e">
            <v>#REF!</v>
          </cell>
          <cell r="AD1288">
            <v>0</v>
          </cell>
        </row>
        <row r="1289">
          <cell r="B1289" t="str">
            <v>External interest</v>
          </cell>
          <cell r="D1289">
            <v>1.6344738452554419</v>
          </cell>
          <cell r="E1289" t="e">
            <v>#REF!</v>
          </cell>
          <cell r="F1289" t="e">
            <v>#REF!</v>
          </cell>
          <cell r="G1289" t="e">
            <v>#REF!</v>
          </cell>
          <cell r="H1289" t="e">
            <v>#REF!</v>
          </cell>
          <cell r="L1289" t="e">
            <v>#REF!</v>
          </cell>
          <cell r="M1289" t="e">
            <v>#REF!</v>
          </cell>
          <cell r="N1289" t="e">
            <v>#REF!</v>
          </cell>
          <cell r="O1289" t="e">
            <v>#REF!</v>
          </cell>
          <cell r="P1289">
            <v>2.9256378944694474</v>
          </cell>
          <cell r="Q1289">
            <v>2.2656865979693914</v>
          </cell>
          <cell r="R1289">
            <v>6.4945765324056834</v>
          </cell>
          <cell r="S1289">
            <v>3.8953003416148411</v>
          </cell>
          <cell r="T1289">
            <v>3.8363830393879108</v>
          </cell>
          <cell r="U1289">
            <v>4.0031823019699937</v>
          </cell>
          <cell r="V1289">
            <v>3.8107216143752827</v>
          </cell>
          <cell r="W1289">
            <v>3.8834289852443957</v>
          </cell>
          <cell r="X1289">
            <v>2.8031248465175742</v>
          </cell>
          <cell r="Y1289">
            <v>2.6712669039763126</v>
          </cell>
          <cell r="Z1289">
            <v>3.2600429928206722</v>
          </cell>
          <cell r="AA1289">
            <v>2.6372841888276182</v>
          </cell>
          <cell r="AB1289">
            <v>2.6302769983396357</v>
          </cell>
          <cell r="AC1289">
            <v>2.3194828454191234</v>
          </cell>
          <cell r="AD1289">
            <v>2.0171969193091703</v>
          </cell>
        </row>
        <row r="1291">
          <cell r="B1291" t="str">
            <v>Domestic debt</v>
          </cell>
          <cell r="D1291">
            <v>0.23621168525870453</v>
          </cell>
          <cell r="E1291" t="e">
            <v>#REF!</v>
          </cell>
          <cell r="F1291" t="e">
            <v>#REF!</v>
          </cell>
          <cell r="G1291" t="e">
            <v>#REF!</v>
          </cell>
          <cell r="H1291" t="e">
            <v>#REF!</v>
          </cell>
          <cell r="L1291" t="e">
            <v>#REF!</v>
          </cell>
          <cell r="M1291" t="e">
            <v>#REF!</v>
          </cell>
          <cell r="N1291" t="e">
            <v>#REF!</v>
          </cell>
          <cell r="O1291" t="e">
            <v>#REF!</v>
          </cell>
          <cell r="P1291">
            <v>0</v>
          </cell>
          <cell r="Q1291">
            <v>0</v>
          </cell>
          <cell r="R1291">
            <v>0</v>
          </cell>
          <cell r="S1291">
            <v>0</v>
          </cell>
          <cell r="T1291" t="e">
            <v>#REF!</v>
          </cell>
          <cell r="U1291" t="e">
            <v>#REF!</v>
          </cell>
          <cell r="V1291" t="e">
            <v>#REF!</v>
          </cell>
          <cell r="W1291" t="e">
            <v>#REF!</v>
          </cell>
          <cell r="X1291" t="e">
            <v>#REF!</v>
          </cell>
          <cell r="Y1291" t="e">
            <v>#REF!</v>
          </cell>
          <cell r="Z1291" t="e">
            <v>#REF!</v>
          </cell>
          <cell r="AA1291" t="e">
            <v>#REF!</v>
          </cell>
          <cell r="AB1291" t="e">
            <v>#REF!</v>
          </cell>
          <cell r="AC1291" t="e">
            <v>#REF!</v>
          </cell>
          <cell r="AD1291" t="e">
            <v>#REF!</v>
          </cell>
        </row>
        <row r="1292">
          <cell r="B1292" t="str">
            <v xml:space="preserve">  Clearing of arrears</v>
          </cell>
          <cell r="D1292">
            <v>0.23621168525870453</v>
          </cell>
          <cell r="E1292" t="e">
            <v>#REF!</v>
          </cell>
          <cell r="F1292" t="e">
            <v>#REF!</v>
          </cell>
          <cell r="G1292" t="e">
            <v>#REF!</v>
          </cell>
          <cell r="H1292" t="e">
            <v>#REF!</v>
          </cell>
          <cell r="L1292" t="e">
            <v>#REF!</v>
          </cell>
          <cell r="M1292" t="e">
            <v>#REF!</v>
          </cell>
          <cell r="N1292" t="e">
            <v>#REF!</v>
          </cell>
          <cell r="O1292" t="e">
            <v>#REF!</v>
          </cell>
          <cell r="P1292">
            <v>0</v>
          </cell>
          <cell r="Q1292">
            <v>0</v>
          </cell>
          <cell r="R1292">
            <v>0</v>
          </cell>
          <cell r="S1292">
            <v>0</v>
          </cell>
          <cell r="T1292" t="e">
            <v>#REF!</v>
          </cell>
          <cell r="U1292" t="e">
            <v>#REF!</v>
          </cell>
          <cell r="V1292" t="e">
            <v>#REF!</v>
          </cell>
          <cell r="W1292" t="e">
            <v>#REF!</v>
          </cell>
          <cell r="X1292" t="e">
            <v>#REF!</v>
          </cell>
          <cell r="Y1292" t="e">
            <v>#REF!</v>
          </cell>
          <cell r="Z1292" t="e">
            <v>#REF!</v>
          </cell>
          <cell r="AA1292">
            <v>0</v>
          </cell>
          <cell r="AB1292">
            <v>0</v>
          </cell>
          <cell r="AC1292">
            <v>0</v>
          </cell>
          <cell r="AD1292">
            <v>0</v>
          </cell>
        </row>
        <row r="1293">
          <cell r="B1293" t="str">
            <v xml:space="preserve">  Bank Indonesia</v>
          </cell>
          <cell r="D1293">
            <v>0</v>
          </cell>
          <cell r="E1293" t="e">
            <v>#REF!</v>
          </cell>
          <cell r="F1293" t="e">
            <v>#REF!</v>
          </cell>
          <cell r="G1293" t="e">
            <v>#REF!</v>
          </cell>
          <cell r="H1293" t="e">
            <v>#REF!</v>
          </cell>
          <cell r="L1293" t="e">
            <v>#REF!</v>
          </cell>
          <cell r="M1293" t="e">
            <v>#REF!</v>
          </cell>
          <cell r="N1293" t="e">
            <v>#REF!</v>
          </cell>
          <cell r="O1293" t="e">
            <v>#REF!</v>
          </cell>
          <cell r="P1293">
            <v>0</v>
          </cell>
          <cell r="Q1293">
            <v>0</v>
          </cell>
          <cell r="R1293">
            <v>0</v>
          </cell>
          <cell r="S1293">
            <v>0</v>
          </cell>
          <cell r="T1293" t="e">
            <v>#REF!</v>
          </cell>
          <cell r="U1293" t="e">
            <v>#REF!</v>
          </cell>
          <cell r="V1293" t="e">
            <v>#REF!</v>
          </cell>
          <cell r="W1293" t="e">
            <v>#REF!</v>
          </cell>
          <cell r="X1293" t="e">
            <v>#REF!</v>
          </cell>
          <cell r="Y1293" t="e">
            <v>#REF!</v>
          </cell>
          <cell r="Z1293" t="e">
            <v>#REF!</v>
          </cell>
          <cell r="AA1293">
            <v>0</v>
          </cell>
          <cell r="AB1293">
            <v>0</v>
          </cell>
          <cell r="AC1293">
            <v>0</v>
          </cell>
          <cell r="AD1293">
            <v>0</v>
          </cell>
        </row>
        <row r="1294">
          <cell r="B1294" t="str">
            <v>Military</v>
          </cell>
          <cell r="D1294">
            <v>0.26621174475786957</v>
          </cell>
          <cell r="E1294" t="e">
            <v>#REF!</v>
          </cell>
          <cell r="F1294" t="e">
            <v>#REF!</v>
          </cell>
          <cell r="G1294" t="e">
            <v>#REF!</v>
          </cell>
          <cell r="H1294" t="e">
            <v>#REF!</v>
          </cell>
          <cell r="L1294" t="e">
            <v>#REF!</v>
          </cell>
          <cell r="M1294" t="e">
            <v>#REF!</v>
          </cell>
          <cell r="N1294" t="e">
            <v>#REF!</v>
          </cell>
          <cell r="O1294" t="e">
            <v>#REF!</v>
          </cell>
          <cell r="P1294">
            <v>0</v>
          </cell>
          <cell r="Q1294">
            <v>0</v>
          </cell>
          <cell r="R1294" t="e">
            <v>#REF!</v>
          </cell>
          <cell r="S1294" t="e">
            <v>#REF!</v>
          </cell>
          <cell r="T1294" t="e">
            <v>#REF!</v>
          </cell>
          <cell r="U1294" t="e">
            <v>#REF!</v>
          </cell>
          <cell r="V1294" t="e">
            <v>#REF!</v>
          </cell>
          <cell r="W1294" t="e">
            <v>#REF!</v>
          </cell>
          <cell r="X1294" t="e">
            <v>#REF!</v>
          </cell>
          <cell r="Y1294" t="e">
            <v>#REF!</v>
          </cell>
          <cell r="Z1294" t="e">
            <v>#REF!</v>
          </cell>
          <cell r="AA1294" t="e">
            <v>#REF!</v>
          </cell>
          <cell r="AB1294" t="e">
            <v>#REF!</v>
          </cell>
          <cell r="AC1294" t="e">
            <v>#REF!</v>
          </cell>
          <cell r="AD1294" t="e">
            <v>#REF!</v>
          </cell>
        </row>
        <row r="1295">
          <cell r="B1295" t="str">
            <v xml:space="preserve">   Domestic financing</v>
          </cell>
          <cell r="D1295">
            <v>0.13554577350583444</v>
          </cell>
          <cell r="E1295" t="e">
            <v>#REF!</v>
          </cell>
          <cell r="F1295" t="e">
            <v>#REF!</v>
          </cell>
          <cell r="G1295" t="e">
            <v>#REF!</v>
          </cell>
          <cell r="H1295" t="e">
            <v>#REF!</v>
          </cell>
          <cell r="L1295" t="e">
            <v>#REF!</v>
          </cell>
          <cell r="M1295" t="e">
            <v>#REF!</v>
          </cell>
          <cell r="N1295" t="e">
            <v>#REF!</v>
          </cell>
          <cell r="O1295" t="e">
            <v>#REF!</v>
          </cell>
          <cell r="P1295">
            <v>0</v>
          </cell>
          <cell r="Q1295">
            <v>0</v>
          </cell>
          <cell r="R1295" t="e">
            <v>#REF!</v>
          </cell>
          <cell r="S1295" t="e">
            <v>#REF!</v>
          </cell>
          <cell r="T1295" t="e">
            <v>#REF!</v>
          </cell>
          <cell r="U1295" t="e">
            <v>#REF!</v>
          </cell>
          <cell r="V1295" t="e">
            <v>#REF!</v>
          </cell>
          <cell r="W1295" t="e">
            <v>#REF!</v>
          </cell>
          <cell r="X1295" t="e">
            <v>#REF!</v>
          </cell>
          <cell r="Y1295" t="e">
            <v>#REF!</v>
          </cell>
          <cell r="Z1295" t="e">
            <v>#REF!</v>
          </cell>
          <cell r="AA1295" t="e">
            <v>#REF!</v>
          </cell>
          <cell r="AB1295" t="e">
            <v>#REF!</v>
          </cell>
          <cell r="AC1295" t="e">
            <v>#REF!</v>
          </cell>
          <cell r="AD1295" t="e">
            <v>#REF!</v>
          </cell>
        </row>
        <row r="1296">
          <cell r="B1296" t="str">
            <v xml:space="preserve">   Foreign financing</v>
          </cell>
          <cell r="D1296">
            <v>0.13066597125203511</v>
          </cell>
          <cell r="E1296" t="e">
            <v>#REF!</v>
          </cell>
          <cell r="F1296" t="e">
            <v>#REF!</v>
          </cell>
          <cell r="G1296" t="e">
            <v>#REF!</v>
          </cell>
          <cell r="H1296" t="e">
            <v>#REF!</v>
          </cell>
          <cell r="L1296" t="e">
            <v>#REF!</v>
          </cell>
          <cell r="M1296" t="e">
            <v>#REF!</v>
          </cell>
          <cell r="N1296" t="e">
            <v>#REF!</v>
          </cell>
          <cell r="O1296" t="e">
            <v>#REF!</v>
          </cell>
          <cell r="P1296">
            <v>0</v>
          </cell>
          <cell r="Q1296">
            <v>0</v>
          </cell>
          <cell r="R1296">
            <v>0.15863428959062134</v>
          </cell>
          <cell r="S1296">
            <v>5.2878096530207114E-2</v>
          </cell>
          <cell r="T1296">
            <v>0.12830712506314082</v>
          </cell>
          <cell r="U1296">
            <v>0.12830712506314082</v>
          </cell>
          <cell r="V1296">
            <v>0.12830712506314082</v>
          </cell>
          <cell r="W1296">
            <v>0.12830712506314082</v>
          </cell>
          <cell r="X1296" t="e">
            <v>#REF!</v>
          </cell>
          <cell r="Y1296">
            <v>0.43266999148912111</v>
          </cell>
          <cell r="Z1296" t="e">
            <v>#REF!</v>
          </cell>
          <cell r="AA1296" t="e">
            <v>#REF!</v>
          </cell>
          <cell r="AB1296" t="e">
            <v>#REF!</v>
          </cell>
          <cell r="AC1296" t="e">
            <v>#REF!</v>
          </cell>
          <cell r="AD1296" t="e">
            <v>#REF!</v>
          </cell>
        </row>
        <row r="1297">
          <cell r="B1297" t="str">
            <v>Other current expenditure</v>
          </cell>
          <cell r="D1297">
            <v>0.2102061965332884</v>
          </cell>
          <cell r="E1297" t="e">
            <v>#REF!</v>
          </cell>
          <cell r="F1297" t="e">
            <v>#REF!</v>
          </cell>
          <cell r="G1297" t="e">
            <v>#REF!</v>
          </cell>
          <cell r="H1297" t="e">
            <v>#REF!</v>
          </cell>
          <cell r="L1297" t="e">
            <v>#REF!</v>
          </cell>
          <cell r="M1297" t="e">
            <v>#REF!</v>
          </cell>
          <cell r="N1297" t="e">
            <v>#REF!</v>
          </cell>
          <cell r="O1297" t="e">
            <v>#REF!</v>
          </cell>
          <cell r="P1297">
            <v>0.17013193122668366</v>
          </cell>
          <cell r="Q1297">
            <v>0.27591812761386869</v>
          </cell>
          <cell r="R1297" t="e">
            <v>#REF!</v>
          </cell>
          <cell r="S1297" t="e">
            <v>#REF!</v>
          </cell>
          <cell r="T1297" t="e">
            <v>#REF!</v>
          </cell>
          <cell r="U1297" t="e">
            <v>#REF!</v>
          </cell>
          <cell r="V1297" t="e">
            <v>#REF!</v>
          </cell>
          <cell r="W1297" t="e">
            <v>#REF!</v>
          </cell>
          <cell r="X1297" t="e">
            <v>#REF!</v>
          </cell>
          <cell r="Y1297" t="e">
            <v>#REF!</v>
          </cell>
          <cell r="Z1297" t="e">
            <v>#REF!</v>
          </cell>
          <cell r="AA1297" t="e">
            <v>#REF!</v>
          </cell>
          <cell r="AB1297" t="e">
            <v>#REF!</v>
          </cell>
          <cell r="AC1297" t="e">
            <v>#REF!</v>
          </cell>
          <cell r="AD1297" t="e">
            <v>#REF!</v>
          </cell>
        </row>
        <row r="1299">
          <cell r="B1299" t="str">
            <v>Development expenditure and net lending</v>
          </cell>
          <cell r="D1299">
            <v>6.5972586642328581</v>
          </cell>
          <cell r="E1299" t="e">
            <v>#REF!</v>
          </cell>
          <cell r="F1299" t="e">
            <v>#REF!</v>
          </cell>
          <cell r="G1299" t="e">
            <v>#REF!</v>
          </cell>
          <cell r="H1299" t="e">
            <v>#REF!</v>
          </cell>
          <cell r="L1299" t="e">
            <v>#REF!</v>
          </cell>
          <cell r="M1299" t="e">
            <v>#REF!</v>
          </cell>
          <cell r="N1299" t="e">
            <v>#REF!</v>
          </cell>
          <cell r="O1299" t="e">
            <v>#REF!</v>
          </cell>
          <cell r="P1299">
            <v>2.1188793960670136</v>
          </cell>
          <cell r="Q1299">
            <v>2.121450246066654</v>
          </cell>
          <cell r="R1299" t="e">
            <v>#REF!</v>
          </cell>
          <cell r="S1299" t="e">
            <v>#REF!</v>
          </cell>
          <cell r="T1299" t="e">
            <v>#REF!</v>
          </cell>
          <cell r="U1299" t="e">
            <v>#REF!</v>
          </cell>
          <cell r="V1299" t="e">
            <v>#REF!</v>
          </cell>
          <cell r="W1299" t="e">
            <v>#REF!</v>
          </cell>
          <cell r="X1299" t="e">
            <v>#REF!</v>
          </cell>
          <cell r="Y1299" t="e">
            <v>#REF!</v>
          </cell>
          <cell r="Z1299" t="e">
            <v>#REF!</v>
          </cell>
          <cell r="AA1299" t="e">
            <v>#REF!</v>
          </cell>
          <cell r="AB1299" t="e">
            <v>#REF!</v>
          </cell>
          <cell r="AC1299" t="e">
            <v>#REF!</v>
          </cell>
          <cell r="AD1299" t="e">
            <v>#REF!</v>
          </cell>
        </row>
        <row r="1300">
          <cell r="B1300" t="str">
            <v>Investment projects</v>
          </cell>
          <cell r="D1300">
            <v>2.6851013164173518</v>
          </cell>
          <cell r="E1300" t="e">
            <v>#REF!</v>
          </cell>
          <cell r="F1300" t="e">
            <v>#REF!</v>
          </cell>
          <cell r="G1300" t="e">
            <v>#REF!</v>
          </cell>
          <cell r="H1300" t="e">
            <v>#REF!</v>
          </cell>
          <cell r="L1300" t="e">
            <v>#REF!</v>
          </cell>
          <cell r="M1300" t="e">
            <v>#REF!</v>
          </cell>
          <cell r="N1300" t="e">
            <v>#REF!</v>
          </cell>
          <cell r="O1300" t="e">
            <v>#REF!</v>
          </cell>
          <cell r="P1300">
            <v>2.0228972938768832</v>
          </cell>
          <cell r="Q1300">
            <v>1.7165769367457573</v>
          </cell>
          <cell r="R1300" t="e">
            <v>#REF!</v>
          </cell>
          <cell r="S1300" t="e">
            <v>#REF!</v>
          </cell>
          <cell r="T1300" t="e">
            <v>#REF!</v>
          </cell>
          <cell r="U1300" t="e">
            <v>#REF!</v>
          </cell>
          <cell r="V1300" t="e">
            <v>#REF!</v>
          </cell>
          <cell r="W1300" t="e">
            <v>#REF!</v>
          </cell>
          <cell r="X1300" t="e">
            <v>#REF!</v>
          </cell>
          <cell r="Y1300" t="e">
            <v>#REF!</v>
          </cell>
          <cell r="Z1300" t="e">
            <v>#REF!</v>
          </cell>
          <cell r="AA1300">
            <v>5.8312194394028252</v>
          </cell>
          <cell r="AB1300">
            <v>5.7060057866716356</v>
          </cell>
          <cell r="AC1300">
            <v>5.223369637500185</v>
          </cell>
          <cell r="AD1300">
            <v>4.912450514140315</v>
          </cell>
        </row>
        <row r="1301">
          <cell r="B1301" t="str">
            <v xml:space="preserve">  External finance</v>
          </cell>
          <cell r="D1301">
            <v>1.8371745849171357</v>
          </cell>
          <cell r="E1301" t="e">
            <v>#REF!</v>
          </cell>
          <cell r="F1301" t="e">
            <v>#REF!</v>
          </cell>
          <cell r="G1301" t="e">
            <v>#REF!</v>
          </cell>
          <cell r="H1301" t="e">
            <v>#REF!</v>
          </cell>
          <cell r="L1301" t="e">
            <v>#REF!</v>
          </cell>
          <cell r="M1301" t="e">
            <v>#REF!</v>
          </cell>
          <cell r="N1301" t="e">
            <v>#REF!</v>
          </cell>
          <cell r="O1301" t="e">
            <v>#REF!</v>
          </cell>
          <cell r="P1301">
            <v>1.7817891539630715</v>
          </cell>
          <cell r="Q1301">
            <v>1.3732615493966058</v>
          </cell>
          <cell r="R1301" t="e">
            <v>#REF!</v>
          </cell>
          <cell r="S1301" t="e">
            <v>#REF!</v>
          </cell>
          <cell r="T1301" t="e">
            <v>#REF!</v>
          </cell>
          <cell r="U1301" t="e">
            <v>#REF!</v>
          </cell>
          <cell r="V1301" t="e">
            <v>#REF!</v>
          </cell>
          <cell r="W1301" t="e">
            <v>#REF!</v>
          </cell>
          <cell r="X1301" t="e">
            <v>#REF!</v>
          </cell>
          <cell r="Y1301" t="e">
            <v>#REF!</v>
          </cell>
          <cell r="Z1301" t="e">
            <v>#REF!</v>
          </cell>
          <cell r="AA1301">
            <v>4.3734145795521187</v>
          </cell>
          <cell r="AB1301">
            <v>3.9942040506701448</v>
          </cell>
          <cell r="AC1301">
            <v>3.6563587462501292</v>
          </cell>
          <cell r="AD1301">
            <v>3.4387153598982207</v>
          </cell>
        </row>
        <row r="1302">
          <cell r="B1302" t="str">
            <v xml:space="preserve">  Domestic counterpart funds  1/</v>
          </cell>
          <cell r="D1302">
            <v>0.84792673150021647</v>
          </cell>
          <cell r="E1302" t="e">
            <v>#REF!</v>
          </cell>
          <cell r="F1302" t="e">
            <v>#REF!</v>
          </cell>
          <cell r="G1302" t="e">
            <v>#REF!</v>
          </cell>
          <cell r="H1302" t="e">
            <v>#REF!</v>
          </cell>
          <cell r="L1302" t="e">
            <v>#REF!</v>
          </cell>
          <cell r="M1302" t="e">
            <v>#REF!</v>
          </cell>
          <cell r="N1302" t="e">
            <v>#REF!</v>
          </cell>
          <cell r="O1302" t="e">
            <v>#REF!</v>
          </cell>
          <cell r="P1302">
            <v>0.24110813991381208</v>
          </cell>
          <cell r="Q1302">
            <v>0.34331538734915146</v>
          </cell>
          <cell r="R1302" t="e">
            <v>#REF!</v>
          </cell>
          <cell r="S1302" t="e">
            <v>#REF!</v>
          </cell>
          <cell r="T1302" t="e">
            <v>#REF!</v>
          </cell>
          <cell r="U1302" t="e">
            <v>#REF!</v>
          </cell>
          <cell r="V1302" t="e">
            <v>#REF!</v>
          </cell>
          <cell r="W1302" t="e">
            <v>#REF!</v>
          </cell>
          <cell r="X1302" t="e">
            <v>#REF!</v>
          </cell>
          <cell r="Y1302" t="e">
            <v>#REF!</v>
          </cell>
          <cell r="Z1302" t="e">
            <v>#REF!</v>
          </cell>
          <cell r="AA1302">
            <v>1.4578048598507063</v>
          </cell>
          <cell r="AB1302">
            <v>1.711801736001491</v>
          </cell>
          <cell r="AC1302">
            <v>1.5670108912500555</v>
          </cell>
          <cell r="AD1302">
            <v>1.4737351542420944</v>
          </cell>
        </row>
        <row r="1303">
          <cell r="B1303" t="str">
            <v>Forestry Fund expenditure (reforestation) 2/</v>
          </cell>
          <cell r="D1303">
            <v>0</v>
          </cell>
          <cell r="E1303" t="e">
            <v>#REF!</v>
          </cell>
          <cell r="F1303" t="e">
            <v>#REF!</v>
          </cell>
          <cell r="G1303" t="e">
            <v>#REF!</v>
          </cell>
          <cell r="H1303" t="e">
            <v>#REF!</v>
          </cell>
          <cell r="L1303" t="e">
            <v>#REF!</v>
          </cell>
          <cell r="M1303" t="e">
            <v>#REF!</v>
          </cell>
          <cell r="N1303" t="e">
            <v>#REF!</v>
          </cell>
          <cell r="O1303" t="e">
            <v>#REF!</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B1304" t="str">
            <v>Investment Fund net lending 2/</v>
          </cell>
          <cell r="D1304">
            <v>0</v>
          </cell>
          <cell r="E1304" t="e">
            <v>#REF!</v>
          </cell>
          <cell r="F1304" t="e">
            <v>#REF!</v>
          </cell>
          <cell r="G1304" t="e">
            <v>#REF!</v>
          </cell>
          <cell r="H1304" t="e">
            <v>#REF!</v>
          </cell>
          <cell r="L1304" t="e">
            <v>#REF!</v>
          </cell>
          <cell r="M1304" t="e">
            <v>#REF!</v>
          </cell>
          <cell r="N1304" t="e">
            <v>#REF!</v>
          </cell>
          <cell r="O1304" t="e">
            <v>#REF!</v>
          </cell>
          <cell r="P1304">
            <v>0</v>
          </cell>
          <cell r="Q1304">
            <v>0</v>
          </cell>
          <cell r="R1304">
            <v>0</v>
          </cell>
          <cell r="S1304">
            <v>0</v>
          </cell>
          <cell r="T1304">
            <v>0</v>
          </cell>
          <cell r="U1304">
            <v>0</v>
          </cell>
          <cell r="V1304">
            <v>0</v>
          </cell>
          <cell r="W1304">
            <v>0</v>
          </cell>
          <cell r="X1304">
            <v>0</v>
          </cell>
          <cell r="Y1304">
            <v>0</v>
          </cell>
          <cell r="Z1304">
            <v>0</v>
          </cell>
          <cell r="AA1304">
            <v>-8.6758260253958774E-2</v>
          </cell>
          <cell r="AB1304">
            <v>-7.7406270681987951E-2</v>
          </cell>
          <cell r="AC1304">
            <v>-6.8963139202096485E-2</v>
          </cell>
          <cell r="AD1304">
            <v>-6.0410440615630716E-2</v>
          </cell>
        </row>
        <row r="1305">
          <cell r="B1305" t="str">
            <v xml:space="preserve">  On-lent</v>
          </cell>
          <cell r="D1305">
            <v>0</v>
          </cell>
          <cell r="E1305" t="e">
            <v>#REF!</v>
          </cell>
          <cell r="F1305" t="e">
            <v>#REF!</v>
          </cell>
          <cell r="G1305" t="e">
            <v>#REF!</v>
          </cell>
          <cell r="H1305" t="e">
            <v>#REF!</v>
          </cell>
          <cell r="L1305" t="e">
            <v>#REF!</v>
          </cell>
          <cell r="M1305" t="e">
            <v>#REF!</v>
          </cell>
          <cell r="N1305" t="e">
            <v>#REF!</v>
          </cell>
          <cell r="O1305" t="e">
            <v>#REF!</v>
          </cell>
          <cell r="P1305">
            <v>0</v>
          </cell>
          <cell r="Q1305">
            <v>0</v>
          </cell>
          <cell r="R1305">
            <v>0</v>
          </cell>
          <cell r="S1305">
            <v>0</v>
          </cell>
          <cell r="T1305">
            <v>0</v>
          </cell>
          <cell r="U1305">
            <v>0</v>
          </cell>
          <cell r="V1305">
            <v>0</v>
          </cell>
          <cell r="W1305">
            <v>0</v>
          </cell>
          <cell r="X1305">
            <v>0</v>
          </cell>
          <cell r="Y1305">
            <v>0</v>
          </cell>
          <cell r="Z1305">
            <v>0</v>
          </cell>
          <cell r="AA1305">
            <v>8.6758260253958774E-2</v>
          </cell>
          <cell r="AB1305">
            <v>7.7406270681987951E-2</v>
          </cell>
          <cell r="AC1305">
            <v>6.8963139202096485E-2</v>
          </cell>
          <cell r="AD1305">
            <v>6.0410440615630716E-2</v>
          </cell>
        </row>
        <row r="1306">
          <cell r="B1306" t="str">
            <v xml:space="preserve">  Repayments to the Fund (-)</v>
          </cell>
          <cell r="D1306">
            <v>0</v>
          </cell>
          <cell r="E1306" t="e">
            <v>#REF!</v>
          </cell>
          <cell r="F1306" t="e">
            <v>#REF!</v>
          </cell>
          <cell r="G1306" t="e">
            <v>#REF!</v>
          </cell>
          <cell r="H1306" t="e">
            <v>#REF!</v>
          </cell>
          <cell r="L1306" t="e">
            <v>#REF!</v>
          </cell>
          <cell r="M1306" t="e">
            <v>#REF!</v>
          </cell>
          <cell r="N1306" t="e">
            <v>#REF!</v>
          </cell>
          <cell r="O1306" t="e">
            <v>#REF!</v>
          </cell>
          <cell r="P1306">
            <v>0</v>
          </cell>
          <cell r="Q1306">
            <v>0</v>
          </cell>
          <cell r="R1306">
            <v>0</v>
          </cell>
          <cell r="S1306">
            <v>0</v>
          </cell>
          <cell r="T1306">
            <v>0</v>
          </cell>
          <cell r="U1306">
            <v>0</v>
          </cell>
          <cell r="V1306">
            <v>0</v>
          </cell>
          <cell r="W1306">
            <v>0</v>
          </cell>
          <cell r="X1306">
            <v>0</v>
          </cell>
          <cell r="Y1306">
            <v>0</v>
          </cell>
          <cell r="Z1306">
            <v>0</v>
          </cell>
          <cell r="AA1306">
            <v>-0.17351652050791755</v>
          </cell>
          <cell r="AB1306">
            <v>-0.1548125413639759</v>
          </cell>
          <cell r="AC1306">
            <v>-0.13792627840419297</v>
          </cell>
          <cell r="AD1306">
            <v>-0.12082088123126143</v>
          </cell>
        </row>
        <row r="1307">
          <cell r="B1307" t="str">
            <v>Other (including social programs)</v>
          </cell>
          <cell r="D1307">
            <v>2.3548079662215313</v>
          </cell>
          <cell r="E1307" t="e">
            <v>#REF!</v>
          </cell>
          <cell r="F1307" t="e">
            <v>#REF!</v>
          </cell>
          <cell r="G1307" t="e">
            <v>#REF!</v>
          </cell>
          <cell r="H1307" t="e">
            <v>#REF!</v>
          </cell>
          <cell r="L1307" t="e">
            <v>#REF!</v>
          </cell>
          <cell r="M1307" t="e">
            <v>#REF!</v>
          </cell>
          <cell r="N1307" t="e">
            <v>#REF!</v>
          </cell>
          <cell r="O1307" t="e">
            <v>#REF!</v>
          </cell>
          <cell r="P1307">
            <v>0.15069258744613254</v>
          </cell>
          <cell r="Q1307">
            <v>0.4048733093208966</v>
          </cell>
          <cell r="R1307" t="e">
            <v>#REF!</v>
          </cell>
          <cell r="S1307" t="e">
            <v>#REF!</v>
          </cell>
          <cell r="T1307" t="e">
            <v>#REF!</v>
          </cell>
          <cell r="U1307" t="e">
            <v>#REF!</v>
          </cell>
          <cell r="V1307" t="e">
            <v>#REF!</v>
          </cell>
          <cell r="W1307" t="e">
            <v>#REF!</v>
          </cell>
          <cell r="X1307" t="e">
            <v>#REF!</v>
          </cell>
          <cell r="Y1307" t="e">
            <v>#REF!</v>
          </cell>
          <cell r="Z1307" t="e">
            <v>#REF!</v>
          </cell>
          <cell r="AA1307" t="e">
            <v>#REF!</v>
          </cell>
          <cell r="AB1307" t="e">
            <v>#REF!</v>
          </cell>
          <cell r="AC1307" t="e">
            <v>#REF!</v>
          </cell>
          <cell r="AD1307" t="e">
            <v>#REF!</v>
          </cell>
        </row>
        <row r="1308">
          <cell r="B1308" t="str">
            <v>Off-budget operations and statistical discrepancy 3/</v>
          </cell>
          <cell r="D1308">
            <v>1.5573493815939754</v>
          </cell>
          <cell r="E1308" t="e">
            <v>#REF!</v>
          </cell>
          <cell r="F1308" t="e">
            <v>#REF!</v>
          </cell>
          <cell r="G1308" t="e">
            <v>#REF!</v>
          </cell>
          <cell r="H1308" t="e">
            <v>#REF!</v>
          </cell>
          <cell r="L1308" t="e">
            <v>#REF!</v>
          </cell>
          <cell r="M1308" t="e">
            <v>#REF!</v>
          </cell>
          <cell r="N1308" t="e">
            <v>#REF!</v>
          </cell>
          <cell r="O1308" t="e">
            <v>#REF!</v>
          </cell>
          <cell r="P1308">
            <v>-5.4710485256002153E-2</v>
          </cell>
          <cell r="Q1308">
            <v>0</v>
          </cell>
          <cell r="R1308">
            <v>0</v>
          </cell>
          <cell r="S1308">
            <v>-1.8236828418667386E-2</v>
          </cell>
          <cell r="T1308">
            <v>0</v>
          </cell>
          <cell r="U1308">
            <v>0</v>
          </cell>
          <cell r="V1308">
            <v>0</v>
          </cell>
          <cell r="W1308">
            <v>0</v>
          </cell>
          <cell r="X1308">
            <v>0</v>
          </cell>
          <cell r="Y1308">
            <v>0</v>
          </cell>
          <cell r="Z1308">
            <v>-3.8137579442194375E-3</v>
          </cell>
          <cell r="AA1308">
            <v>0</v>
          </cell>
          <cell r="AB1308">
            <v>0</v>
          </cell>
          <cell r="AC1308">
            <v>0</v>
          </cell>
          <cell r="AD1308">
            <v>0</v>
          </cell>
        </row>
        <row r="1310">
          <cell r="B1310" t="str">
            <v>Memorandum items:</v>
          </cell>
        </row>
        <row r="1311">
          <cell r="B1311" t="str">
            <v>GDP (current prices, fiscal year)</v>
          </cell>
          <cell r="D1311">
            <v>689085.3</v>
          </cell>
          <cell r="E1311" t="e">
            <v>#REF!</v>
          </cell>
          <cell r="F1311" t="e">
            <v>#REF!</v>
          </cell>
          <cell r="G1311" t="e">
            <v>#REF!</v>
          </cell>
          <cell r="H1311" t="e">
            <v>#REF!</v>
          </cell>
          <cell r="L1311" t="e">
            <v>#REF!</v>
          </cell>
          <cell r="M1311" t="e">
            <v>#REF!</v>
          </cell>
          <cell r="N1311" t="e">
            <v>#REF!</v>
          </cell>
          <cell r="O1311" t="e">
            <v>#REF!</v>
          </cell>
          <cell r="P1311">
            <v>66360.264758043646</v>
          </cell>
          <cell r="Q1311">
            <v>66360.264758043646</v>
          </cell>
          <cell r="R1311">
            <v>66360.264758043646</v>
          </cell>
          <cell r="S1311">
            <v>199080.79427413092</v>
          </cell>
          <cell r="T1311">
            <v>77937.994441687712</v>
          </cell>
          <cell r="U1311">
            <v>77937.994441687712</v>
          </cell>
          <cell r="V1311">
            <v>77937.994441687712</v>
          </cell>
          <cell r="W1311">
            <v>233813.98332506313</v>
          </cell>
          <cell r="X1311">
            <v>253288.75411384524</v>
          </cell>
          <cell r="Y1311">
            <v>265791.48603351088</v>
          </cell>
          <cell r="Z1311">
            <v>951975.01774655026</v>
          </cell>
          <cell r="AA1311">
            <v>1152628</v>
          </cell>
          <cell r="AB1311">
            <v>1291885</v>
          </cell>
          <cell r="AC1311">
            <v>1450050</v>
          </cell>
          <cell r="AD1311">
            <v>1655343</v>
          </cell>
        </row>
        <row r="1312">
          <cell r="B1312" t="str">
            <v>Expenditure before statistical discrepancy</v>
          </cell>
          <cell r="D1312">
            <v>15.226506645839056</v>
          </cell>
          <cell r="E1312" t="e">
            <v>#REF!</v>
          </cell>
          <cell r="F1312" t="e">
            <v>#REF!</v>
          </cell>
          <cell r="G1312" t="e">
            <v>#REF!</v>
          </cell>
          <cell r="H1312" t="e">
            <v>#REF!</v>
          </cell>
          <cell r="L1312" t="e">
            <v>#REF!</v>
          </cell>
          <cell r="M1312" t="e">
            <v>#REF!</v>
          </cell>
          <cell r="N1312" t="e">
            <v>#REF!</v>
          </cell>
          <cell r="O1312" t="e">
            <v>#REF!</v>
          </cell>
          <cell r="P1312">
            <v>10.430580827049186</v>
          </cell>
          <cell r="Q1312">
            <v>9.0803067874583991</v>
          </cell>
          <cell r="R1312" t="e">
            <v>#REF!</v>
          </cell>
          <cell r="S1312" t="e">
            <v>#REF!</v>
          </cell>
          <cell r="T1312" t="e">
            <v>#REF!</v>
          </cell>
          <cell r="U1312" t="e">
            <v>#REF!</v>
          </cell>
          <cell r="V1312" t="e">
            <v>#REF!</v>
          </cell>
          <cell r="W1312" t="e">
            <v>#REF!</v>
          </cell>
          <cell r="X1312" t="e">
            <v>#REF!</v>
          </cell>
          <cell r="Y1312" t="e">
            <v>#REF!</v>
          </cell>
          <cell r="Z1312" t="e">
            <v>#REF!</v>
          </cell>
        </row>
        <row r="1313">
          <cell r="B1313" t="str">
            <v>Development expenditure before statistical discrepancy</v>
          </cell>
          <cell r="D1313">
            <v>5.0399092826388836</v>
          </cell>
          <cell r="E1313" t="e">
            <v>#REF!</v>
          </cell>
          <cell r="F1313" t="e">
            <v>#REF!</v>
          </cell>
          <cell r="G1313" t="e">
            <v>#REF!</v>
          </cell>
          <cell r="H1313" t="e">
            <v>#REF!</v>
          </cell>
          <cell r="L1313" t="e">
            <v>#REF!</v>
          </cell>
          <cell r="M1313" t="e">
            <v>#REF!</v>
          </cell>
          <cell r="N1313" t="e">
            <v>#REF!</v>
          </cell>
          <cell r="O1313" t="e">
            <v>#REF!</v>
          </cell>
          <cell r="P1313">
            <v>2.1735898813230157</v>
          </cell>
          <cell r="Q1313">
            <v>2.121450246066654</v>
          </cell>
          <cell r="R1313" t="e">
            <v>#REF!</v>
          </cell>
          <cell r="S1313" t="e">
            <v>#REF!</v>
          </cell>
          <cell r="T1313" t="e">
            <v>#REF!</v>
          </cell>
          <cell r="U1313" t="e">
            <v>#REF!</v>
          </cell>
          <cell r="V1313" t="e">
            <v>#REF!</v>
          </cell>
          <cell r="W1313" t="e">
            <v>#REF!</v>
          </cell>
          <cell r="X1313" t="e">
            <v>#REF!</v>
          </cell>
          <cell r="Y1313" t="e">
            <v>#REF!</v>
          </cell>
          <cell r="Z1313" t="e">
            <v>#REF!</v>
          </cell>
        </row>
        <row r="1314">
          <cell r="B1314" t="str">
            <v xml:space="preserve">  Rupiah financed budgetary development expenditure</v>
          </cell>
          <cell r="D1314">
            <v>3.2027346977217475</v>
          </cell>
          <cell r="E1314" t="e">
            <v>#REF!</v>
          </cell>
          <cell r="F1314" t="e">
            <v>#REF!</v>
          </cell>
          <cell r="G1314" t="e">
            <v>#REF!</v>
          </cell>
          <cell r="H1314" t="e">
            <v>#REF!</v>
          </cell>
          <cell r="L1314" t="e">
            <v>#REF!</v>
          </cell>
          <cell r="M1314" t="e">
            <v>#REF!</v>
          </cell>
          <cell r="N1314" t="e">
            <v>#REF!</v>
          </cell>
          <cell r="O1314" t="e">
            <v>#REF!</v>
          </cell>
          <cell r="P1314">
            <v>0.39180072735994464</v>
          </cell>
          <cell r="Q1314">
            <v>0.74818869667004806</v>
          </cell>
          <cell r="R1314" t="e">
            <v>#REF!</v>
          </cell>
          <cell r="S1314" t="e">
            <v>#REF!</v>
          </cell>
          <cell r="T1314" t="e">
            <v>#REF!</v>
          </cell>
          <cell r="U1314" t="e">
            <v>#REF!</v>
          </cell>
          <cell r="V1314" t="e">
            <v>#REF!</v>
          </cell>
          <cell r="W1314" t="e">
            <v>#REF!</v>
          </cell>
          <cell r="X1314" t="e">
            <v>#REF!</v>
          </cell>
          <cell r="Y1314" t="e">
            <v>#REF!</v>
          </cell>
          <cell r="Z1314" t="e">
            <v>#REF!</v>
          </cell>
        </row>
        <row r="1315">
          <cell r="B1315" t="str">
            <v xml:space="preserve">  Externally financed budgetary development expenditure</v>
          </cell>
          <cell r="D1315">
            <v>1.8371745849171353</v>
          </cell>
          <cell r="E1315" t="e">
            <v>#REF!</v>
          </cell>
          <cell r="F1315" t="e">
            <v>#REF!</v>
          </cell>
          <cell r="G1315" t="e">
            <v>#REF!</v>
          </cell>
          <cell r="H1315" t="e">
            <v>#REF!</v>
          </cell>
          <cell r="L1315" t="e">
            <v>#REF!</v>
          </cell>
          <cell r="M1315" t="e">
            <v>#REF!</v>
          </cell>
          <cell r="N1315" t="e">
            <v>#REF!</v>
          </cell>
          <cell r="O1315" t="e">
            <v>#REF!</v>
          </cell>
          <cell r="P1315">
            <v>1.7817891539630715</v>
          </cell>
          <cell r="Q1315">
            <v>1.3732615493966058</v>
          </cell>
          <cell r="R1315" t="e">
            <v>#REF!</v>
          </cell>
          <cell r="S1315" t="e">
            <v>#REF!</v>
          </cell>
          <cell r="T1315" t="e">
            <v>#REF!</v>
          </cell>
          <cell r="U1315" t="e">
            <v>#REF!</v>
          </cell>
          <cell r="V1315" t="e">
            <v>#REF!</v>
          </cell>
          <cell r="W1315" t="e">
            <v>#REF!</v>
          </cell>
          <cell r="X1315" t="e">
            <v>#REF!</v>
          </cell>
          <cell r="Y1315" t="e">
            <v>#REF!</v>
          </cell>
          <cell r="Z1315" t="e">
            <v>#REF!</v>
          </cell>
        </row>
        <row r="1316">
          <cell r="B1316" t="str">
            <v xml:space="preserve">         Same in US$ billion</v>
          </cell>
          <cell r="D1316">
            <v>2.7126572242816427</v>
          </cell>
          <cell r="E1316" t="e">
            <v>#REF!</v>
          </cell>
          <cell r="F1316" t="e">
            <v>#REF!</v>
          </cell>
          <cell r="G1316" t="e">
            <v>#REF!</v>
          </cell>
          <cell r="H1316" t="e">
            <v>#REF!</v>
          </cell>
          <cell r="L1316" t="e">
            <v>#REF!</v>
          </cell>
          <cell r="M1316" t="e">
            <v>#REF!</v>
          </cell>
          <cell r="N1316" t="e">
            <v>#REF!</v>
          </cell>
          <cell r="O1316" t="e">
            <v>#REF!</v>
          </cell>
          <cell r="P1316">
            <v>0.1461662079779309</v>
          </cell>
          <cell r="Q1316">
            <v>9.0916913484021825E-2</v>
          </cell>
          <cell r="R1316" t="e">
            <v>#REF!</v>
          </cell>
          <cell r="S1316" t="e">
            <v>#REF!</v>
          </cell>
          <cell r="T1316" t="e">
            <v>#REF!</v>
          </cell>
          <cell r="U1316" t="e">
            <v>#REF!</v>
          </cell>
          <cell r="V1316" t="e">
            <v>#REF!</v>
          </cell>
          <cell r="W1316" t="e">
            <v>#REF!</v>
          </cell>
          <cell r="X1316" t="e">
            <v>#REF!</v>
          </cell>
          <cell r="Y1316" t="e">
            <v>#REF!</v>
          </cell>
          <cell r="Z1316" t="e">
            <v>#REF!</v>
          </cell>
        </row>
        <row r="1317">
          <cell r="B1317" t="str">
            <v xml:space="preserve">         Exchange rate</v>
          </cell>
          <cell r="D1317">
            <v>4666.8999999999996</v>
          </cell>
          <cell r="E1317" t="e">
            <v>#REF!</v>
          </cell>
          <cell r="F1317" t="e">
            <v>#REF!</v>
          </cell>
          <cell r="G1317" t="e">
            <v>#REF!</v>
          </cell>
          <cell r="H1317" t="e">
            <v>#REF!</v>
          </cell>
          <cell r="L1317" t="e">
            <v>#REF!</v>
          </cell>
          <cell r="M1317" t="e">
            <v>#REF!</v>
          </cell>
          <cell r="N1317" t="e">
            <v>#REF!</v>
          </cell>
          <cell r="O1317" t="e">
            <v>#REF!</v>
          </cell>
          <cell r="P1317">
            <v>8089.4210526315792</v>
          </cell>
          <cell r="Q1317">
            <v>10023.4375</v>
          </cell>
          <cell r="R1317">
            <v>13468.181818181818</v>
          </cell>
          <cell r="S1317">
            <v>10527.013456937799</v>
          </cell>
          <cell r="T1317">
            <v>13000</v>
          </cell>
          <cell r="U1317">
            <v>12000</v>
          </cell>
          <cell r="V1317">
            <v>11000</v>
          </cell>
          <cell r="W1317">
            <v>12000</v>
          </cell>
          <cell r="X1317">
            <v>10000</v>
          </cell>
          <cell r="Y1317">
            <v>10000</v>
          </cell>
          <cell r="Z1317">
            <v>10631.75336423445</v>
          </cell>
        </row>
        <row r="1318">
          <cell r="B1318" t="str">
            <v>Bank restructuring costs (expenditure above the line)</v>
          </cell>
          <cell r="D1318">
            <v>0</v>
          </cell>
          <cell r="E1318" t="e">
            <v>#REF!</v>
          </cell>
          <cell r="F1318" t="e">
            <v>#REF!</v>
          </cell>
          <cell r="G1318" t="e">
            <v>#REF!</v>
          </cell>
          <cell r="H1318" t="e">
            <v>#REF!</v>
          </cell>
          <cell r="L1318" t="e">
            <v>#REF!</v>
          </cell>
          <cell r="M1318" t="e">
            <v>#REF!</v>
          </cell>
          <cell r="N1318" t="e">
            <v>#REF!</v>
          </cell>
          <cell r="O1318" t="e">
            <v>#REF!</v>
          </cell>
          <cell r="P1318">
            <v>0</v>
          </cell>
          <cell r="Q1318">
            <v>0</v>
          </cell>
          <cell r="R1318">
            <v>0</v>
          </cell>
          <cell r="S1318">
            <v>0</v>
          </cell>
          <cell r="T1318">
            <v>0</v>
          </cell>
          <cell r="U1318">
            <v>0</v>
          </cell>
          <cell r="V1318">
            <v>0</v>
          </cell>
          <cell r="W1318">
            <v>0</v>
          </cell>
          <cell r="X1318">
            <v>0</v>
          </cell>
          <cell r="Y1318">
            <v>0</v>
          </cell>
          <cell r="Z1318">
            <v>0</v>
          </cell>
        </row>
        <row r="1319">
          <cell r="B1319" t="str">
            <v>Bank restructuring costs (below the line)</v>
          </cell>
          <cell r="D1319">
            <v>0</v>
          </cell>
          <cell r="E1319" t="e">
            <v>#REF!</v>
          </cell>
          <cell r="F1319" t="e">
            <v>#REF!</v>
          </cell>
          <cell r="G1319" t="e">
            <v>#REF!</v>
          </cell>
          <cell r="H1319" t="e">
            <v>#REF!</v>
          </cell>
          <cell r="L1319" t="e">
            <v>#REF!</v>
          </cell>
          <cell r="M1319" t="e">
            <v>#REF!</v>
          </cell>
          <cell r="N1319" t="e">
            <v>#REF!</v>
          </cell>
          <cell r="O1319" t="e">
            <v>#REF!</v>
          </cell>
          <cell r="P1319">
            <v>0</v>
          </cell>
          <cell r="Q1319">
            <v>0</v>
          </cell>
          <cell r="R1319">
            <v>0</v>
          </cell>
          <cell r="S1319">
            <v>0</v>
          </cell>
          <cell r="T1319">
            <v>0</v>
          </cell>
          <cell r="U1319">
            <v>1.9246068759471124</v>
          </cell>
          <cell r="V1319">
            <v>1.9246068759471124</v>
          </cell>
          <cell r="W1319">
            <v>1.2830712506314084</v>
          </cell>
          <cell r="X1319">
            <v>2.3688378984655558</v>
          </cell>
          <cell r="Y1319">
            <v>2.2574086512475882</v>
          </cell>
          <cell r="Z1319">
            <v>1.5756716006589089</v>
          </cell>
        </row>
        <row r="1322">
          <cell r="B1322" t="str">
            <v xml:space="preserve"> Sources:  Ministry of Finance; and IMF staff calculations.</v>
          </cell>
        </row>
        <row r="1323">
          <cell r="B1323" t="str">
            <v xml:space="preserve"> 1/  Estimated.</v>
          </cell>
        </row>
        <row r="1324">
          <cell r="B1324" t="str">
            <v xml:space="preserve"> 2/  The Forestry and Investment funds were included in the budget starting fiscal year 1998/1999.</v>
          </cell>
        </row>
        <row r="1325">
          <cell r="B1325" t="str">
            <v xml:space="preserve"> 3/  Includes the discrepancy between the financing measured below the line and the above-the-line balance.</v>
          </cell>
        </row>
        <row r="1326">
          <cell r="B1326" t="str">
            <v xml:space="preserve">      Until fiscal year 1997/98 includes the balance of the operations of the Investment and Reforestation Funds.</v>
          </cell>
        </row>
        <row r="1332">
          <cell r="B1332" t="str">
            <v>Table 8.  Indonesia:  Central Government Revenue (Authorities' Budget Presentation)</v>
          </cell>
        </row>
        <row r="1333">
          <cell r="B1333" t="str">
            <v>( In billions of rupiahs )</v>
          </cell>
        </row>
        <row r="1335">
          <cell r="D1335" t="str">
            <v>1997/98</v>
          </cell>
          <cell r="H1335" t="str">
            <v>1998/99 (Bdgt Mar98)</v>
          </cell>
          <cell r="O1335" t="str">
            <v>1998/99</v>
          </cell>
          <cell r="P1335" t="str">
            <v>1998/99 (June Prj)</v>
          </cell>
          <cell r="Z1335" t="str">
            <v>1998/99</v>
          </cell>
          <cell r="AA1335" t="str">
            <v>1999/00</v>
          </cell>
          <cell r="AB1335" t="str">
            <v>2000/01</v>
          </cell>
          <cell r="AC1335" t="str">
            <v>2001/02</v>
          </cell>
          <cell r="AD1335" t="str">
            <v>2002/03</v>
          </cell>
        </row>
        <row r="1336">
          <cell r="B1336">
            <v>36524.152470370369</v>
          </cell>
          <cell r="D1336" t="str">
            <v>Total</v>
          </cell>
          <cell r="H1336" t="str">
            <v>I-Q</v>
          </cell>
          <cell r="L1336" t="str">
            <v>II-Q</v>
          </cell>
          <cell r="M1336" t="str">
            <v>III-Q</v>
          </cell>
          <cell r="N1336" t="str">
            <v>IV-Q</v>
          </cell>
          <cell r="O1336" t="str">
            <v>Total</v>
          </cell>
          <cell r="Z1336" t="str">
            <v>Total</v>
          </cell>
          <cell r="AA1336" t="str">
            <v>Total</v>
          </cell>
          <cell r="AB1336" t="str">
            <v>Total</v>
          </cell>
          <cell r="AC1336" t="str">
            <v>Total</v>
          </cell>
          <cell r="AD1336" t="str">
            <v>Total</v>
          </cell>
        </row>
        <row r="1337">
          <cell r="B1337" t="str">
            <v>Budget revenue (authorities' methodology)</v>
          </cell>
          <cell r="D1337" t="str">
            <v>Apr-Mar</v>
          </cell>
          <cell r="E1337" t="str">
            <v>Apr</v>
          </cell>
          <cell r="F1337" t="str">
            <v>May</v>
          </cell>
          <cell r="G1337" t="str">
            <v>Jun</v>
          </cell>
          <cell r="H1337" t="str">
            <v>Apr-Jun</v>
          </cell>
          <cell r="L1337" t="str">
            <v>Jul-Sep</v>
          </cell>
          <cell r="M1337" t="str">
            <v>Oct-Dec</v>
          </cell>
          <cell r="N1337" t="str">
            <v>Jan-Mar</v>
          </cell>
          <cell r="O1337" t="str">
            <v>Apr-Mar</v>
          </cell>
          <cell r="P1337" t="str">
            <v>Apr</v>
          </cell>
          <cell r="Q1337" t="str">
            <v>May</v>
          </cell>
          <cell r="R1337" t="str">
            <v>Jun</v>
          </cell>
          <cell r="S1337" t="str">
            <v>I-Q</v>
          </cell>
          <cell r="T1337" t="str">
            <v>Jul</v>
          </cell>
          <cell r="U1337" t="str">
            <v>Aug</v>
          </cell>
          <cell r="V1337" t="str">
            <v>Sep</v>
          </cell>
          <cell r="W1337" t="str">
            <v>II-Q</v>
          </cell>
          <cell r="X1337" t="str">
            <v>III-Q</v>
          </cell>
          <cell r="Y1337" t="str">
            <v>IV-Q</v>
          </cell>
          <cell r="Z1337" t="str">
            <v>Apr-Mar</v>
          </cell>
          <cell r="AA1337" t="str">
            <v>Apr-Mar</v>
          </cell>
          <cell r="AB1337" t="str">
            <v>Apr-Mar</v>
          </cell>
          <cell r="AC1337" t="str">
            <v>Apr-Mar</v>
          </cell>
          <cell r="AD1337" t="str">
            <v>Apr-Mar</v>
          </cell>
        </row>
        <row r="1338">
          <cell r="B1338" t="str">
            <v>( In billions of rupiahs )</v>
          </cell>
          <cell r="D1338" t="str">
            <v>Mar-Est</v>
          </cell>
          <cell r="E1338" t="str">
            <v>Apr Prg</v>
          </cell>
          <cell r="F1338" t="str">
            <v>Apr Prg</v>
          </cell>
          <cell r="G1338" t="str">
            <v>Apr Prg</v>
          </cell>
          <cell r="H1338" t="str">
            <v>Apr Prg</v>
          </cell>
          <cell r="L1338" t="str">
            <v>Apr Prg</v>
          </cell>
          <cell r="M1338" t="str">
            <v>Apr Prg</v>
          </cell>
          <cell r="N1338" t="str">
            <v>Apr Prg</v>
          </cell>
          <cell r="O1338" t="str">
            <v>Apr Prg</v>
          </cell>
          <cell r="P1338" t="str">
            <v>Jun Prg</v>
          </cell>
          <cell r="Q1338" t="str">
            <v>Jun Prg</v>
          </cell>
          <cell r="R1338" t="str">
            <v>Jun Prg</v>
          </cell>
          <cell r="S1338" t="str">
            <v>Jun Prg</v>
          </cell>
          <cell r="T1338" t="str">
            <v>Jun Prg</v>
          </cell>
          <cell r="U1338" t="str">
            <v>Jun Prg</v>
          </cell>
          <cell r="V1338" t="str">
            <v>Jun Prg</v>
          </cell>
          <cell r="W1338" t="str">
            <v>Jun Prg</v>
          </cell>
          <cell r="X1338" t="str">
            <v>Jun Prg</v>
          </cell>
          <cell r="Y1338" t="str">
            <v>Jun Prg</v>
          </cell>
          <cell r="Z1338" t="str">
            <v>Jun Prg</v>
          </cell>
          <cell r="AA1338" t="str">
            <v>Prj</v>
          </cell>
          <cell r="AB1338" t="str">
            <v>Prj</v>
          </cell>
          <cell r="AC1338" t="str">
            <v>Prj</v>
          </cell>
          <cell r="AD1338" t="str">
            <v>Prj</v>
          </cell>
        </row>
        <row r="1339">
          <cell r="B1339" t="str">
            <v>Pr_tb_8</v>
          </cell>
        </row>
        <row r="1341">
          <cell r="B1341" t="str">
            <v>Total revenue</v>
          </cell>
          <cell r="D1341">
            <v>124874.99999999997</v>
          </cell>
          <cell r="E1341" t="e">
            <v>#REF!</v>
          </cell>
          <cell r="F1341" t="e">
            <v>#REF!</v>
          </cell>
          <cell r="G1341" t="e">
            <v>#REF!</v>
          </cell>
          <cell r="H1341" t="e">
            <v>#REF!</v>
          </cell>
          <cell r="L1341" t="e">
            <v>#REF!</v>
          </cell>
          <cell r="M1341" t="e">
            <v>#REF!</v>
          </cell>
          <cell r="N1341" t="e">
            <v>#REF!</v>
          </cell>
          <cell r="O1341" t="e">
            <v>#REF!</v>
          </cell>
          <cell r="P1341">
            <v>16151.612105263157</v>
          </cell>
          <cell r="Q1341">
            <v>10813.115625000002</v>
          </cell>
          <cell r="R1341" t="e">
            <v>#REF!</v>
          </cell>
          <cell r="S1341" t="e">
            <v>#REF!</v>
          </cell>
          <cell r="T1341" t="e">
            <v>#REF!</v>
          </cell>
          <cell r="U1341" t="e">
            <v>#REF!</v>
          </cell>
          <cell r="V1341" t="e">
            <v>#REF!</v>
          </cell>
          <cell r="W1341" t="e">
            <v>#REF!</v>
          </cell>
          <cell r="X1341" t="e">
            <v>#REF!</v>
          </cell>
          <cell r="Y1341" t="e">
            <v>#REF!</v>
          </cell>
          <cell r="Z1341" t="e">
            <v>#REF!</v>
          </cell>
        </row>
        <row r="1343">
          <cell r="B1343" t="str">
            <v>A. Domestic revenue</v>
          </cell>
          <cell r="D1343">
            <v>111314.89999999998</v>
          </cell>
          <cell r="E1343" t="e">
            <v>#REF!</v>
          </cell>
          <cell r="F1343" t="e">
            <v>#REF!</v>
          </cell>
          <cell r="G1343" t="e">
            <v>#REF!</v>
          </cell>
          <cell r="H1343" t="e">
            <v>#REF!</v>
          </cell>
          <cell r="L1343" t="e">
            <v>#REF!</v>
          </cell>
          <cell r="M1343" t="e">
            <v>#REF!</v>
          </cell>
          <cell r="N1343" t="e">
            <v>#REF!</v>
          </cell>
          <cell r="O1343" t="e">
            <v>#REF!</v>
          </cell>
          <cell r="P1343">
            <v>9549.2999999999993</v>
          </cell>
          <cell r="Q1343">
            <v>8398.3000000000011</v>
          </cell>
          <cell r="R1343" t="e">
            <v>#REF!</v>
          </cell>
          <cell r="S1343" t="e">
            <v>#REF!</v>
          </cell>
          <cell r="T1343" t="e">
            <v>#REF!</v>
          </cell>
          <cell r="U1343" t="e">
            <v>#REF!</v>
          </cell>
          <cell r="V1343" t="e">
            <v>#REF!</v>
          </cell>
          <cell r="W1343" t="e">
            <v>#REF!</v>
          </cell>
          <cell r="X1343" t="e">
            <v>#REF!</v>
          </cell>
          <cell r="Y1343" t="e">
            <v>#REF!</v>
          </cell>
          <cell r="Z1343" t="e">
            <v>#REF!</v>
          </cell>
        </row>
        <row r="1344">
          <cell r="B1344" t="str">
            <v xml:space="preserve">  I.  Oil revenue</v>
          </cell>
          <cell r="D1344">
            <v>30559</v>
          </cell>
          <cell r="E1344" t="e">
            <v>#REF!</v>
          </cell>
          <cell r="F1344" t="e">
            <v>#REF!</v>
          </cell>
          <cell r="G1344" t="e">
            <v>#REF!</v>
          </cell>
          <cell r="H1344" t="e">
            <v>#REF!</v>
          </cell>
          <cell r="L1344" t="e">
            <v>#REF!</v>
          </cell>
          <cell r="M1344" t="e">
            <v>#REF!</v>
          </cell>
          <cell r="N1344" t="e">
            <v>#REF!</v>
          </cell>
          <cell r="O1344" t="e">
            <v>#REF!</v>
          </cell>
          <cell r="P1344">
            <v>2784.9</v>
          </cell>
          <cell r="Q1344">
            <v>1902.6</v>
          </cell>
          <cell r="R1344" t="e">
            <v>#REF!</v>
          </cell>
          <cell r="S1344" t="e">
            <v>#REF!</v>
          </cell>
          <cell r="T1344" t="e">
            <v>#REF!</v>
          </cell>
          <cell r="U1344" t="e">
            <v>#REF!</v>
          </cell>
          <cell r="V1344" t="e">
            <v>#REF!</v>
          </cell>
          <cell r="W1344" t="e">
            <v>#REF!</v>
          </cell>
          <cell r="X1344" t="e">
            <v>#REF!</v>
          </cell>
          <cell r="Y1344" t="e">
            <v>#REF!</v>
          </cell>
          <cell r="Z1344" t="e">
            <v>#REF!</v>
          </cell>
        </row>
        <row r="1345">
          <cell r="B1345" t="str">
            <v xml:space="preserve">    1.  Oil</v>
          </cell>
          <cell r="D1345">
            <v>22264</v>
          </cell>
          <cell r="E1345" t="e">
            <v>#REF!</v>
          </cell>
          <cell r="F1345" t="e">
            <v>#REF!</v>
          </cell>
          <cell r="G1345" t="e">
            <v>#REF!</v>
          </cell>
          <cell r="H1345" t="e">
            <v>#REF!</v>
          </cell>
          <cell r="L1345" t="e">
            <v>#REF!</v>
          </cell>
          <cell r="M1345" t="e">
            <v>#REF!</v>
          </cell>
          <cell r="N1345" t="e">
            <v>#REF!</v>
          </cell>
          <cell r="O1345" t="e">
            <v>#REF!</v>
          </cell>
          <cell r="P1345">
            <v>1729.5</v>
          </cell>
          <cell r="Q1345">
            <v>1117.2</v>
          </cell>
          <cell r="R1345" t="e">
            <v>#REF!</v>
          </cell>
          <cell r="S1345" t="e">
            <v>#REF!</v>
          </cell>
          <cell r="T1345" t="e">
            <v>#REF!</v>
          </cell>
          <cell r="U1345" t="e">
            <v>#REF!</v>
          </cell>
          <cell r="V1345" t="e">
            <v>#REF!</v>
          </cell>
          <cell r="W1345" t="e">
            <v>#REF!</v>
          </cell>
          <cell r="X1345" t="e">
            <v>#REF!</v>
          </cell>
          <cell r="Y1345" t="e">
            <v>#REF!</v>
          </cell>
          <cell r="Z1345" t="e">
            <v>#REF!</v>
          </cell>
        </row>
        <row r="1346">
          <cell r="B1346" t="str">
            <v xml:space="preserve">    2.  Gas</v>
          </cell>
          <cell r="D1346">
            <v>8295</v>
          </cell>
          <cell r="E1346" t="e">
            <v>#REF!</v>
          </cell>
          <cell r="F1346" t="e">
            <v>#REF!</v>
          </cell>
          <cell r="G1346" t="e">
            <v>#REF!</v>
          </cell>
          <cell r="H1346" t="e">
            <v>#REF!</v>
          </cell>
          <cell r="L1346" t="e">
            <v>#REF!</v>
          </cell>
          <cell r="M1346" t="e">
            <v>#REF!</v>
          </cell>
          <cell r="N1346" t="e">
            <v>#REF!</v>
          </cell>
          <cell r="O1346" t="e">
            <v>#REF!</v>
          </cell>
          <cell r="P1346">
            <v>1055.4000000000001</v>
          </cell>
          <cell r="Q1346">
            <v>785.4</v>
          </cell>
          <cell r="R1346" t="e">
            <v>#REF!</v>
          </cell>
          <cell r="S1346" t="e">
            <v>#REF!</v>
          </cell>
          <cell r="T1346" t="e">
            <v>#REF!</v>
          </cell>
          <cell r="U1346" t="e">
            <v>#REF!</v>
          </cell>
          <cell r="V1346" t="e">
            <v>#REF!</v>
          </cell>
          <cell r="W1346" t="e">
            <v>#REF!</v>
          </cell>
          <cell r="X1346" t="e">
            <v>#REF!</v>
          </cell>
          <cell r="Y1346" t="e">
            <v>#REF!</v>
          </cell>
          <cell r="Z1346" t="e">
            <v>#REF!</v>
          </cell>
        </row>
        <row r="1347">
          <cell r="B1347" t="str">
            <v xml:space="preserve">  II.  Non-oil revenue</v>
          </cell>
          <cell r="D1347">
            <v>80755.89999999998</v>
          </cell>
          <cell r="E1347" t="e">
            <v>#REF!</v>
          </cell>
          <cell r="F1347" t="e">
            <v>#REF!</v>
          </cell>
          <cell r="G1347" t="e">
            <v>#REF!</v>
          </cell>
          <cell r="H1347" t="e">
            <v>#REF!</v>
          </cell>
          <cell r="L1347" t="e">
            <v>#REF!</v>
          </cell>
          <cell r="M1347" t="e">
            <v>#REF!</v>
          </cell>
          <cell r="N1347" t="e">
            <v>#REF!</v>
          </cell>
          <cell r="O1347" t="e">
            <v>#REF!</v>
          </cell>
          <cell r="P1347">
            <v>6764.4</v>
          </cell>
          <cell r="Q1347">
            <v>6495.7000000000007</v>
          </cell>
          <cell r="R1347" t="e">
            <v>#REF!</v>
          </cell>
          <cell r="S1347" t="e">
            <v>#REF!</v>
          </cell>
          <cell r="T1347" t="e">
            <v>#REF!</v>
          </cell>
          <cell r="U1347" t="e">
            <v>#REF!</v>
          </cell>
          <cell r="V1347" t="e">
            <v>#REF!</v>
          </cell>
          <cell r="W1347" t="e">
            <v>#REF!</v>
          </cell>
          <cell r="X1347" t="e">
            <v>#REF!</v>
          </cell>
          <cell r="Y1347" t="e">
            <v>#REF!</v>
          </cell>
          <cell r="Z1347" t="e">
            <v>#REF!</v>
          </cell>
        </row>
        <row r="1348">
          <cell r="B1348" t="str">
            <v xml:space="preserve">    1.  Income tax</v>
          </cell>
          <cell r="D1348">
            <v>34363.699999999997</v>
          </cell>
          <cell r="E1348" t="e">
            <v>#REF!</v>
          </cell>
          <cell r="F1348" t="e">
            <v>#REF!</v>
          </cell>
          <cell r="G1348" t="e">
            <v>#REF!</v>
          </cell>
          <cell r="H1348" t="e">
            <v>#REF!</v>
          </cell>
          <cell r="L1348" t="e">
            <v>#REF!</v>
          </cell>
          <cell r="M1348" t="e">
            <v>#REF!</v>
          </cell>
          <cell r="N1348" t="e">
            <v>#REF!</v>
          </cell>
          <cell r="O1348" t="e">
            <v>#REF!</v>
          </cell>
          <cell r="P1348">
            <v>3432.5</v>
          </cell>
          <cell r="Q1348">
            <v>3421.2</v>
          </cell>
          <cell r="R1348" t="e">
            <v>#REF!</v>
          </cell>
          <cell r="S1348" t="e">
            <v>#REF!</v>
          </cell>
          <cell r="T1348" t="e">
            <v>#REF!</v>
          </cell>
          <cell r="U1348" t="e">
            <v>#REF!</v>
          </cell>
          <cell r="V1348" t="e">
            <v>#REF!</v>
          </cell>
          <cell r="W1348" t="e">
            <v>#REF!</v>
          </cell>
          <cell r="X1348" t="e">
            <v>#REF!</v>
          </cell>
          <cell r="Y1348" t="e">
            <v>#REF!</v>
          </cell>
          <cell r="Z1348" t="e">
            <v>#REF!</v>
          </cell>
        </row>
        <row r="1349">
          <cell r="B1349" t="str">
            <v xml:space="preserve">    2.  Value-added tax</v>
          </cell>
          <cell r="D1349">
            <v>25194.5</v>
          </cell>
          <cell r="E1349" t="e">
            <v>#REF!</v>
          </cell>
          <cell r="F1349" t="e">
            <v>#REF!</v>
          </cell>
          <cell r="G1349" t="e">
            <v>#REF!</v>
          </cell>
          <cell r="H1349" t="e">
            <v>#REF!</v>
          </cell>
          <cell r="L1349" t="e">
            <v>#REF!</v>
          </cell>
          <cell r="M1349" t="e">
            <v>#REF!</v>
          </cell>
          <cell r="N1349" t="e">
            <v>#REF!</v>
          </cell>
          <cell r="O1349" t="e">
            <v>#REF!</v>
          </cell>
          <cell r="P1349">
            <v>2178.6999999999998</v>
          </cell>
          <cell r="Q1349">
            <v>1861.4</v>
          </cell>
          <cell r="R1349">
            <v>2011.9561459335796</v>
          </cell>
          <cell r="S1349">
            <v>6052.0561459335795</v>
          </cell>
          <cell r="T1349">
            <v>2369.3150310273063</v>
          </cell>
          <cell r="U1349">
            <v>2369.3150310273063</v>
          </cell>
          <cell r="V1349">
            <v>2369.3150310273063</v>
          </cell>
          <cell r="W1349">
            <v>7107.9450930819185</v>
          </cell>
          <cell r="X1349">
            <v>7699.9781250608939</v>
          </cell>
          <cell r="Y1349">
            <v>8080.0611754187303</v>
          </cell>
          <cell r="Z1349">
            <v>28940.040539495123</v>
          </cell>
        </row>
        <row r="1350">
          <cell r="B1350" t="str">
            <v xml:space="preserve">    3.  Import duties</v>
          </cell>
          <cell r="D1350">
            <v>3000.1</v>
          </cell>
          <cell r="E1350" t="e">
            <v>#REF!</v>
          </cell>
          <cell r="F1350" t="e">
            <v>#REF!</v>
          </cell>
          <cell r="G1350" t="e">
            <v>#REF!</v>
          </cell>
          <cell r="H1350" t="e">
            <v>#REF!</v>
          </cell>
          <cell r="L1350" t="e">
            <v>#REF!</v>
          </cell>
          <cell r="M1350" t="e">
            <v>#REF!</v>
          </cell>
          <cell r="N1350" t="e">
            <v>#REF!</v>
          </cell>
          <cell r="O1350" t="e">
            <v>#REF!</v>
          </cell>
          <cell r="P1350">
            <v>163.5</v>
          </cell>
          <cell r="Q1350">
            <v>142.4</v>
          </cell>
          <cell r="R1350">
            <v>558.86686330461066</v>
          </cell>
          <cell r="S1350">
            <v>864.76686330461064</v>
          </cell>
          <cell r="T1350">
            <v>580.80226972948549</v>
          </cell>
          <cell r="U1350">
            <v>536.12517205798656</v>
          </cell>
          <cell r="V1350">
            <v>491.44807438648769</v>
          </cell>
          <cell r="W1350">
            <v>1608.3755161739598</v>
          </cell>
          <cell r="X1350">
            <v>1498.0747883915058</v>
          </cell>
          <cell r="Y1350">
            <v>1523.2636565149028</v>
          </cell>
          <cell r="Z1350">
            <v>5494.4808243849784</v>
          </cell>
        </row>
        <row r="1351">
          <cell r="B1351" t="str">
            <v xml:space="preserve">    4.  Excises</v>
          </cell>
          <cell r="D1351">
            <v>5101.5</v>
          </cell>
          <cell r="E1351" t="e">
            <v>#REF!</v>
          </cell>
          <cell r="F1351" t="e">
            <v>#REF!</v>
          </cell>
          <cell r="G1351" t="e">
            <v>#REF!</v>
          </cell>
          <cell r="H1351" t="e">
            <v>#REF!</v>
          </cell>
          <cell r="L1351" t="e">
            <v>#REF!</v>
          </cell>
          <cell r="M1351" t="e">
            <v>#REF!</v>
          </cell>
          <cell r="N1351" t="e">
            <v>#REF!</v>
          </cell>
          <cell r="O1351" t="e">
            <v>#REF!</v>
          </cell>
          <cell r="P1351">
            <v>429.2</v>
          </cell>
          <cell r="Q1351">
            <v>513.20000000000005</v>
          </cell>
          <cell r="R1351">
            <v>955.06615916868532</v>
          </cell>
          <cell r="S1351">
            <v>1897.4661591686854</v>
          </cell>
          <cell r="T1351">
            <v>644.50372601668073</v>
          </cell>
          <cell r="U1351">
            <v>644.50372601668073</v>
          </cell>
          <cell r="V1351">
            <v>644.50372601668073</v>
          </cell>
          <cell r="W1351">
            <v>1933.5111780500422</v>
          </cell>
          <cell r="X1351">
            <v>1932.5278334390696</v>
          </cell>
          <cell r="Y1351">
            <v>1933.8622261741245</v>
          </cell>
          <cell r="Z1351">
            <v>7697.3673968319217</v>
          </cell>
        </row>
        <row r="1352">
          <cell r="B1352" t="str">
            <v xml:space="preserve">    5.  Export tax</v>
          </cell>
          <cell r="D1352">
            <v>125.5</v>
          </cell>
          <cell r="E1352" t="e">
            <v>#REF!</v>
          </cell>
          <cell r="F1352" t="e">
            <v>#REF!</v>
          </cell>
          <cell r="G1352" t="e">
            <v>#REF!</v>
          </cell>
          <cell r="H1352" t="e">
            <v>#REF!</v>
          </cell>
          <cell r="L1352" t="e">
            <v>#REF!</v>
          </cell>
          <cell r="M1352" t="e">
            <v>#REF!</v>
          </cell>
          <cell r="N1352" t="e">
            <v>#REF!</v>
          </cell>
          <cell r="O1352" t="e">
            <v>#REF!</v>
          </cell>
          <cell r="P1352">
            <v>8.1999999999999993</v>
          </cell>
          <cell r="Q1352">
            <v>121.8</v>
          </cell>
          <cell r="R1352">
            <v>100</v>
          </cell>
          <cell r="S1352">
            <v>230</v>
          </cell>
          <cell r="T1352">
            <v>96.523793452581842</v>
          </cell>
          <cell r="U1352">
            <v>89.098886263921713</v>
          </cell>
          <cell r="V1352">
            <v>81.673979075261556</v>
          </cell>
          <cell r="W1352">
            <v>267.29665879176514</v>
          </cell>
          <cell r="X1352">
            <v>222.74721565980423</v>
          </cell>
          <cell r="Y1352">
            <v>222.74721565980423</v>
          </cell>
          <cell r="Z1352">
            <v>942.79109011137348</v>
          </cell>
        </row>
        <row r="1353">
          <cell r="B1353" t="str">
            <v xml:space="preserve">    6.  Land and building tax</v>
          </cell>
          <cell r="D1353">
            <v>2643.8</v>
          </cell>
          <cell r="E1353" t="e">
            <v>#REF!</v>
          </cell>
          <cell r="F1353" t="e">
            <v>#REF!</v>
          </cell>
          <cell r="G1353" t="e">
            <v>#REF!</v>
          </cell>
          <cell r="H1353" t="e">
            <v>#REF!</v>
          </cell>
          <cell r="L1353" t="e">
            <v>#REF!</v>
          </cell>
          <cell r="M1353" t="e">
            <v>#REF!</v>
          </cell>
          <cell r="N1353" t="e">
            <v>#REF!</v>
          </cell>
          <cell r="O1353" t="e">
            <v>#REF!</v>
          </cell>
          <cell r="P1353">
            <v>156.19999999999999</v>
          </cell>
          <cell r="Q1353">
            <v>121.3</v>
          </cell>
          <cell r="R1353" t="e">
            <v>#REF!</v>
          </cell>
          <cell r="S1353" t="e">
            <v>#REF!</v>
          </cell>
          <cell r="T1353" t="e">
            <v>#REF!</v>
          </cell>
          <cell r="U1353" t="e">
            <v>#REF!</v>
          </cell>
          <cell r="V1353" t="e">
            <v>#REF!</v>
          </cell>
          <cell r="W1353" t="e">
            <v>#REF!</v>
          </cell>
          <cell r="X1353" t="e">
            <v>#REF!</v>
          </cell>
          <cell r="Y1353" t="e">
            <v>#REF!</v>
          </cell>
          <cell r="Z1353" t="e">
            <v>#REF!</v>
          </cell>
        </row>
        <row r="1354">
          <cell r="B1354" t="str">
            <v xml:space="preserve">    7.  Other taxes</v>
          </cell>
          <cell r="D1354">
            <v>486.9</v>
          </cell>
          <cell r="E1354" t="e">
            <v>#REF!</v>
          </cell>
          <cell r="F1354" t="e">
            <v>#REF!</v>
          </cell>
          <cell r="G1354" t="e">
            <v>#REF!</v>
          </cell>
          <cell r="H1354" t="e">
            <v>#REF!</v>
          </cell>
          <cell r="L1354" t="e">
            <v>#REF!</v>
          </cell>
          <cell r="M1354" t="e">
            <v>#REF!</v>
          </cell>
          <cell r="N1354" t="e">
            <v>#REF!</v>
          </cell>
          <cell r="O1354" t="e">
            <v>#REF!</v>
          </cell>
          <cell r="P1354">
            <v>33.299999999999997</v>
          </cell>
          <cell r="Q1354">
            <v>28.3</v>
          </cell>
          <cell r="R1354" t="e">
            <v>#REF!</v>
          </cell>
          <cell r="S1354" t="e">
            <v>#REF!</v>
          </cell>
          <cell r="T1354" t="e">
            <v>#REF!</v>
          </cell>
          <cell r="U1354" t="e">
            <v>#REF!</v>
          </cell>
          <cell r="V1354" t="e">
            <v>#REF!</v>
          </cell>
          <cell r="W1354" t="e">
            <v>#REF!</v>
          </cell>
          <cell r="X1354" t="e">
            <v>#REF!</v>
          </cell>
          <cell r="Y1354" t="e">
            <v>#REF!</v>
          </cell>
          <cell r="Z1354" t="e">
            <v>#REF!</v>
          </cell>
        </row>
        <row r="1355">
          <cell r="B1355" t="str">
            <v xml:space="preserve">    8.  Non-tax receipts</v>
          </cell>
          <cell r="D1355">
            <v>9839.9</v>
          </cell>
          <cell r="E1355" t="e">
            <v>#REF!</v>
          </cell>
          <cell r="F1355" t="e">
            <v>#REF!</v>
          </cell>
          <cell r="G1355" t="e">
            <v>#REF!</v>
          </cell>
          <cell r="H1355" t="e">
            <v>#REF!</v>
          </cell>
          <cell r="L1355" t="e">
            <v>#REF!</v>
          </cell>
          <cell r="M1355" t="e">
            <v>#REF!</v>
          </cell>
          <cell r="N1355" t="e">
            <v>#REF!</v>
          </cell>
          <cell r="O1355" t="e">
            <v>#REF!</v>
          </cell>
          <cell r="P1355">
            <v>362.8</v>
          </cell>
          <cell r="Q1355">
            <v>286.10000000000002</v>
          </cell>
          <cell r="R1355" t="e">
            <v>#REF!</v>
          </cell>
          <cell r="S1355" t="e">
            <v>#REF!</v>
          </cell>
          <cell r="T1355" t="e">
            <v>#REF!</v>
          </cell>
          <cell r="U1355" t="e">
            <v>#REF!</v>
          </cell>
          <cell r="V1355" t="e">
            <v>#REF!</v>
          </cell>
          <cell r="W1355" t="e">
            <v>#REF!</v>
          </cell>
          <cell r="X1355" t="e">
            <v>#REF!</v>
          </cell>
          <cell r="Y1355" t="e">
            <v>#REF!</v>
          </cell>
          <cell r="Z1355" t="e">
            <v>#REF!</v>
          </cell>
        </row>
        <row r="1356">
          <cell r="B1356" t="str">
            <v xml:space="preserve">            Forestry Fund revenue</v>
          </cell>
          <cell r="D1356">
            <v>0</v>
          </cell>
          <cell r="E1356" t="e">
            <v>#REF!</v>
          </cell>
          <cell r="F1356" t="e">
            <v>#REF!</v>
          </cell>
          <cell r="G1356" t="e">
            <v>#REF!</v>
          </cell>
          <cell r="H1356" t="e">
            <v>#REF!</v>
          </cell>
          <cell r="L1356" t="e">
            <v>#REF!</v>
          </cell>
          <cell r="M1356" t="e">
            <v>#REF!</v>
          </cell>
          <cell r="N1356" t="e">
            <v>#REF!</v>
          </cell>
          <cell r="O1356" t="e">
            <v>#REF!</v>
          </cell>
          <cell r="P1356">
            <v>0</v>
          </cell>
          <cell r="Q1356">
            <v>0</v>
          </cell>
          <cell r="R1356" t="e">
            <v>#REF!</v>
          </cell>
          <cell r="S1356" t="e">
            <v>#REF!</v>
          </cell>
          <cell r="T1356" t="e">
            <v>#REF!</v>
          </cell>
          <cell r="U1356" t="e">
            <v>#REF!</v>
          </cell>
          <cell r="V1356" t="e">
            <v>#REF!</v>
          </cell>
          <cell r="W1356" t="e">
            <v>#REF!</v>
          </cell>
          <cell r="X1356" t="e">
            <v>#REF!</v>
          </cell>
          <cell r="Y1356" t="e">
            <v>#REF!</v>
          </cell>
          <cell r="Z1356" t="e">
            <v>#REF!</v>
          </cell>
        </row>
        <row r="1357">
          <cell r="B1357" t="str">
            <v xml:space="preserve">            Investment Fund</v>
          </cell>
          <cell r="D1357">
            <v>0</v>
          </cell>
          <cell r="E1357" t="e">
            <v>#REF!</v>
          </cell>
          <cell r="F1357" t="e">
            <v>#REF!</v>
          </cell>
          <cell r="G1357" t="e">
            <v>#REF!</v>
          </cell>
          <cell r="H1357" t="e">
            <v>#REF!</v>
          </cell>
          <cell r="L1357" t="e">
            <v>#REF!</v>
          </cell>
          <cell r="M1357" t="e">
            <v>#REF!</v>
          </cell>
          <cell r="N1357" t="e">
            <v>#REF!</v>
          </cell>
          <cell r="O1357" t="e">
            <v>#REF!</v>
          </cell>
          <cell r="P1357">
            <v>0</v>
          </cell>
          <cell r="Q1357">
            <v>0</v>
          </cell>
          <cell r="R1357">
            <v>0</v>
          </cell>
          <cell r="S1357">
            <v>0</v>
          </cell>
          <cell r="T1357">
            <v>111.1111111111111</v>
          </cell>
          <cell r="U1357">
            <v>111.1111111111111</v>
          </cell>
          <cell r="V1357">
            <v>111.1111111111111</v>
          </cell>
          <cell r="W1357">
            <v>333.33333333333331</v>
          </cell>
          <cell r="X1357">
            <v>333.33333333333331</v>
          </cell>
          <cell r="Y1357">
            <v>333.33333333333331</v>
          </cell>
          <cell r="Z1357">
            <v>1000</v>
          </cell>
        </row>
        <row r="1358">
          <cell r="B1358" t="str">
            <v xml:space="preserve">              Interest receipts</v>
          </cell>
          <cell r="D1358">
            <v>0</v>
          </cell>
          <cell r="E1358" t="e">
            <v>#REF!</v>
          </cell>
          <cell r="F1358" t="e">
            <v>#REF!</v>
          </cell>
          <cell r="G1358" t="e">
            <v>#REF!</v>
          </cell>
          <cell r="H1358" t="e">
            <v>#REF!</v>
          </cell>
          <cell r="L1358" t="e">
            <v>#REF!</v>
          </cell>
          <cell r="M1358" t="e">
            <v>#REF!</v>
          </cell>
          <cell r="N1358" t="e">
            <v>#REF!</v>
          </cell>
          <cell r="O1358" t="e">
            <v>#REF!</v>
          </cell>
          <cell r="P1358">
            <v>0</v>
          </cell>
          <cell r="Q1358">
            <v>0</v>
          </cell>
          <cell r="R1358">
            <v>0</v>
          </cell>
          <cell r="S1358">
            <v>0</v>
          </cell>
          <cell r="T1358">
            <v>111.1111111111111</v>
          </cell>
          <cell r="U1358">
            <v>111.1111111111111</v>
          </cell>
          <cell r="V1358">
            <v>111.1111111111111</v>
          </cell>
          <cell r="W1358">
            <v>333.33333333333331</v>
          </cell>
          <cell r="X1358">
            <v>333.33333333333331</v>
          </cell>
          <cell r="Y1358">
            <v>333.33333333333331</v>
          </cell>
          <cell r="Z1358">
            <v>1000</v>
          </cell>
        </row>
        <row r="1359">
          <cell r="B1359" t="str">
            <v xml:space="preserve">              Loans extended (-)</v>
          </cell>
          <cell r="D1359">
            <v>0</v>
          </cell>
          <cell r="E1359" t="e">
            <v>#REF!</v>
          </cell>
          <cell r="F1359" t="e">
            <v>#REF!</v>
          </cell>
          <cell r="G1359" t="e">
            <v>#REF!</v>
          </cell>
          <cell r="H1359" t="e">
            <v>#REF!</v>
          </cell>
          <cell r="L1359" t="e">
            <v>#REF!</v>
          </cell>
          <cell r="M1359" t="e">
            <v>#REF!</v>
          </cell>
          <cell r="N1359" t="e">
            <v>#REF!</v>
          </cell>
          <cell r="O1359" t="e">
            <v>#REF!</v>
          </cell>
          <cell r="P1359">
            <v>0</v>
          </cell>
          <cell r="Q1359">
            <v>0</v>
          </cell>
          <cell r="R1359">
            <v>0</v>
          </cell>
          <cell r="S1359">
            <v>0</v>
          </cell>
          <cell r="T1359">
            <v>0</v>
          </cell>
          <cell r="U1359">
            <v>0</v>
          </cell>
          <cell r="V1359">
            <v>0</v>
          </cell>
          <cell r="W1359">
            <v>0</v>
          </cell>
          <cell r="X1359">
            <v>0</v>
          </cell>
          <cell r="Y1359">
            <v>0</v>
          </cell>
          <cell r="Z1359">
            <v>0</v>
          </cell>
        </row>
        <row r="1360">
          <cell r="B1360" t="str">
            <v xml:space="preserve">              Loan repayments</v>
          </cell>
          <cell r="D1360">
            <v>0</v>
          </cell>
          <cell r="E1360" t="e">
            <v>#REF!</v>
          </cell>
          <cell r="F1360" t="e">
            <v>#REF!</v>
          </cell>
          <cell r="G1360" t="e">
            <v>#REF!</v>
          </cell>
          <cell r="H1360" t="e">
            <v>#REF!</v>
          </cell>
          <cell r="L1360" t="e">
            <v>#REF!</v>
          </cell>
          <cell r="M1360" t="e">
            <v>#REF!</v>
          </cell>
          <cell r="N1360" t="e">
            <v>#REF!</v>
          </cell>
          <cell r="O1360" t="e">
            <v>#REF!</v>
          </cell>
          <cell r="P1360">
            <v>0</v>
          </cell>
          <cell r="Q1360">
            <v>0</v>
          </cell>
          <cell r="R1360">
            <v>0</v>
          </cell>
          <cell r="S1360">
            <v>0</v>
          </cell>
          <cell r="T1360">
            <v>0</v>
          </cell>
          <cell r="U1360">
            <v>0</v>
          </cell>
          <cell r="V1360">
            <v>0</v>
          </cell>
          <cell r="W1360">
            <v>0</v>
          </cell>
          <cell r="X1360">
            <v>0</v>
          </cell>
          <cell r="Y1360">
            <v>0</v>
          </cell>
          <cell r="Z1360">
            <v>0</v>
          </cell>
        </row>
        <row r="1361">
          <cell r="B1361" t="str">
            <v xml:space="preserve">            Transfers from Investment Fund</v>
          </cell>
          <cell r="D1361">
            <v>3500</v>
          </cell>
          <cell r="E1361">
            <v>0</v>
          </cell>
          <cell r="F1361">
            <v>0</v>
          </cell>
          <cell r="G1361">
            <v>0</v>
          </cell>
          <cell r="H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row>
        <row r="1362">
          <cell r="B1362" t="str">
            <v xml:space="preserve">            Profit transfers from SOEs</v>
          </cell>
          <cell r="D1362">
            <v>2340.6790000000001</v>
          </cell>
          <cell r="E1362" t="e">
            <v>#REF!</v>
          </cell>
          <cell r="F1362" t="e">
            <v>#REF!</v>
          </cell>
          <cell r="G1362" t="e">
            <v>#REF!</v>
          </cell>
          <cell r="H1362" t="e">
            <v>#REF!</v>
          </cell>
          <cell r="L1362" t="e">
            <v>#REF!</v>
          </cell>
          <cell r="M1362" t="e">
            <v>#REF!</v>
          </cell>
          <cell r="N1362" t="e">
            <v>#REF!</v>
          </cell>
          <cell r="O1362" t="e">
            <v>#REF!</v>
          </cell>
          <cell r="P1362">
            <v>106.663</v>
          </cell>
          <cell r="Q1362">
            <v>40</v>
          </cell>
          <cell r="R1362">
            <v>200</v>
          </cell>
          <cell r="S1362">
            <v>346.66300000000001</v>
          </cell>
          <cell r="T1362" t="e">
            <v>#REF!</v>
          </cell>
          <cell r="U1362" t="e">
            <v>#REF!</v>
          </cell>
          <cell r="V1362" t="e">
            <v>#REF!</v>
          </cell>
          <cell r="W1362" t="e">
            <v>#REF!</v>
          </cell>
          <cell r="X1362" t="e">
            <v>#REF!</v>
          </cell>
          <cell r="Y1362" t="e">
            <v>#REF!</v>
          </cell>
          <cell r="Z1362" t="e">
            <v>#REF!</v>
          </cell>
        </row>
        <row r="1363">
          <cell r="B1363" t="str">
            <v xml:space="preserve">            Remainders (Pen. Kembali dan Pen. Lain-lain)</v>
          </cell>
          <cell r="D1363">
            <v>0</v>
          </cell>
        </row>
        <row r="1364">
          <cell r="B1364" t="str">
            <v xml:space="preserve">            Other and non-classified</v>
          </cell>
          <cell r="D1364">
            <v>3999.2209999999995</v>
          </cell>
          <cell r="E1364" t="e">
            <v>#REF!</v>
          </cell>
          <cell r="F1364" t="e">
            <v>#REF!</v>
          </cell>
          <cell r="G1364" t="e">
            <v>#REF!</v>
          </cell>
          <cell r="H1364" t="e">
            <v>#REF!</v>
          </cell>
          <cell r="L1364" t="e">
            <v>#REF!</v>
          </cell>
          <cell r="M1364" t="e">
            <v>#REF!</v>
          </cell>
          <cell r="N1364" t="e">
            <v>#REF!</v>
          </cell>
          <cell r="O1364" t="e">
            <v>#REF!</v>
          </cell>
          <cell r="P1364">
            <v>256.137</v>
          </cell>
          <cell r="Q1364">
            <v>246.10000000000002</v>
          </cell>
          <cell r="R1364">
            <v>629.76008196006978</v>
          </cell>
          <cell r="S1364">
            <v>1131.9970819600699</v>
          </cell>
          <cell r="T1364">
            <v>443.16470909959043</v>
          </cell>
          <cell r="U1364">
            <v>443.16470909959043</v>
          </cell>
          <cell r="V1364">
            <v>443.16470909959043</v>
          </cell>
          <cell r="W1364">
            <v>1329.4941272987712</v>
          </cell>
          <cell r="X1364">
            <v>9090.2299910224538</v>
          </cell>
          <cell r="Y1364">
            <v>9161.3220122352177</v>
          </cell>
          <cell r="Z1364">
            <v>20713.04321251651</v>
          </cell>
        </row>
        <row r="1365">
          <cell r="B1365" t="str">
            <v xml:space="preserve">                 Privatization</v>
          </cell>
          <cell r="D1365">
            <v>0</v>
          </cell>
          <cell r="E1365" t="e">
            <v>#REF!</v>
          </cell>
          <cell r="F1365" t="e">
            <v>#REF!</v>
          </cell>
          <cell r="G1365" t="e">
            <v>#REF!</v>
          </cell>
          <cell r="H1365" t="e">
            <v>#REF!</v>
          </cell>
          <cell r="L1365" t="e">
            <v>#REF!</v>
          </cell>
          <cell r="M1365" t="e">
            <v>#REF!</v>
          </cell>
          <cell r="N1365" t="e">
            <v>#REF!</v>
          </cell>
          <cell r="O1365" t="e">
            <v>#REF!</v>
          </cell>
          <cell r="P1365">
            <v>0</v>
          </cell>
          <cell r="Q1365">
            <v>0</v>
          </cell>
          <cell r="R1365">
            <v>0</v>
          </cell>
          <cell r="S1365">
            <v>0</v>
          </cell>
          <cell r="T1365">
            <v>0</v>
          </cell>
          <cell r="U1365">
            <v>0</v>
          </cell>
          <cell r="V1365">
            <v>0</v>
          </cell>
          <cell r="W1365">
            <v>0</v>
          </cell>
          <cell r="X1365">
            <v>7500</v>
          </cell>
          <cell r="Y1365">
            <v>7500</v>
          </cell>
          <cell r="Z1365">
            <v>15000</v>
          </cell>
        </row>
        <row r="1366">
          <cell r="B1366" t="str">
            <v xml:space="preserve">                 Other</v>
          </cell>
          <cell r="D1366">
            <v>3999.2209999999995</v>
          </cell>
          <cell r="E1366" t="e">
            <v>#REF!</v>
          </cell>
          <cell r="F1366" t="e">
            <v>#REF!</v>
          </cell>
          <cell r="G1366" t="e">
            <v>#REF!</v>
          </cell>
          <cell r="H1366" t="e">
            <v>#REF!</v>
          </cell>
          <cell r="L1366" t="e">
            <v>#REF!</v>
          </cell>
          <cell r="M1366" t="e">
            <v>#REF!</v>
          </cell>
          <cell r="N1366" t="e">
            <v>#REF!</v>
          </cell>
          <cell r="O1366" t="e">
            <v>#REF!</v>
          </cell>
          <cell r="P1366">
            <v>256.137</v>
          </cell>
          <cell r="Q1366">
            <v>246.10000000000002</v>
          </cell>
          <cell r="R1366">
            <v>629.76008196006978</v>
          </cell>
          <cell r="S1366">
            <v>1131.9970819600699</v>
          </cell>
          <cell r="T1366">
            <v>443.16470909959043</v>
          </cell>
          <cell r="U1366">
            <v>443.16470909959043</v>
          </cell>
          <cell r="V1366">
            <v>443.16470909959043</v>
          </cell>
          <cell r="W1366">
            <v>1329.4941272987712</v>
          </cell>
          <cell r="X1366">
            <v>1590.2299910224531</v>
          </cell>
          <cell r="Y1366">
            <v>1661.3220122352179</v>
          </cell>
          <cell r="Z1366">
            <v>5713.0432125165116</v>
          </cell>
        </row>
        <row r="1367">
          <cell r="B1367" t="str">
            <v xml:space="preserve">    9.  Proceeds from sale of petroleum</v>
          </cell>
        </row>
        <row r="1368">
          <cell r="B1368" t="str">
            <v>B.  Development revenue</v>
          </cell>
          <cell r="D1368">
            <v>13560.099999999999</v>
          </cell>
          <cell r="E1368" t="e">
            <v>#REF!</v>
          </cell>
          <cell r="F1368" t="e">
            <v>#REF!</v>
          </cell>
          <cell r="G1368" t="e">
            <v>#REF!</v>
          </cell>
          <cell r="H1368" t="e">
            <v>#REF!</v>
          </cell>
          <cell r="L1368" t="e">
            <v>#REF!</v>
          </cell>
          <cell r="M1368" t="e">
            <v>#REF!</v>
          </cell>
          <cell r="N1368" t="e">
            <v>#REF!</v>
          </cell>
          <cell r="O1368" t="e">
            <v>#REF!</v>
          </cell>
          <cell r="P1368">
            <v>6602.3121052631577</v>
          </cell>
          <cell r="Q1368">
            <v>2414.8156250000002</v>
          </cell>
          <cell r="R1368" t="e">
            <v>#REF!</v>
          </cell>
          <cell r="S1368" t="e">
            <v>#REF!</v>
          </cell>
          <cell r="T1368" t="e">
            <v>#REF!</v>
          </cell>
          <cell r="U1368" t="e">
            <v>#REF!</v>
          </cell>
          <cell r="V1368" t="e">
            <v>#REF!</v>
          </cell>
          <cell r="W1368" t="e">
            <v>#REF!</v>
          </cell>
          <cell r="X1368" t="e">
            <v>#REF!</v>
          </cell>
          <cell r="Y1368" t="e">
            <v>#REF!</v>
          </cell>
          <cell r="Z1368" t="e">
            <v>#REF!</v>
          </cell>
        </row>
        <row r="1369">
          <cell r="B1369" t="str">
            <v xml:space="preserve">  I.  Program aid</v>
          </cell>
          <cell r="D1369">
            <v>0</v>
          </cell>
          <cell r="E1369" t="e">
            <v>#REF!</v>
          </cell>
          <cell r="F1369" t="e">
            <v>#REF!</v>
          </cell>
          <cell r="G1369" t="e">
            <v>#REF!</v>
          </cell>
          <cell r="H1369" t="e">
            <v>#REF!</v>
          </cell>
          <cell r="L1369" t="e">
            <v>#REF!</v>
          </cell>
          <cell r="M1369" t="e">
            <v>#REF!</v>
          </cell>
          <cell r="N1369" t="e">
            <v>#REF!</v>
          </cell>
          <cell r="O1369" t="e">
            <v>#REF!</v>
          </cell>
          <cell r="P1369">
            <v>5419.9121052631581</v>
          </cell>
          <cell r="Q1369">
            <v>1503.515625</v>
          </cell>
          <cell r="R1369">
            <v>0</v>
          </cell>
          <cell r="S1369">
            <v>6923.4277302631581</v>
          </cell>
          <cell r="T1369">
            <v>16055</v>
          </cell>
          <cell r="U1369">
            <v>420.00000000000006</v>
          </cell>
          <cell r="V1369">
            <v>4785</v>
          </cell>
          <cell r="W1369">
            <v>21260</v>
          </cell>
          <cell r="X1369">
            <v>15450</v>
          </cell>
          <cell r="Y1369">
            <v>11550</v>
          </cell>
          <cell r="Z1369">
            <v>55183.42773026316</v>
          </cell>
        </row>
        <row r="1370">
          <cell r="B1370" t="str">
            <v xml:space="preserve">  II.  Project aid</v>
          </cell>
          <cell r="D1370">
            <v>13560.099999999999</v>
          </cell>
          <cell r="E1370" t="e">
            <v>#REF!</v>
          </cell>
          <cell r="F1370" t="e">
            <v>#REF!</v>
          </cell>
          <cell r="G1370" t="e">
            <v>#REF!</v>
          </cell>
          <cell r="H1370" t="e">
            <v>#REF!</v>
          </cell>
          <cell r="L1370" t="e">
            <v>#REF!</v>
          </cell>
          <cell r="M1370" t="e">
            <v>#REF!</v>
          </cell>
          <cell r="N1370" t="e">
            <v>#REF!</v>
          </cell>
          <cell r="O1370" t="e">
            <v>#REF!</v>
          </cell>
          <cell r="P1370">
            <v>1182.4000000000001</v>
          </cell>
          <cell r="Q1370">
            <v>911.3</v>
          </cell>
          <cell r="R1370" t="e">
            <v>#REF!</v>
          </cell>
          <cell r="S1370" t="e">
            <v>#REF!</v>
          </cell>
          <cell r="T1370" t="e">
            <v>#REF!</v>
          </cell>
          <cell r="U1370" t="e">
            <v>#REF!</v>
          </cell>
          <cell r="V1370" t="e">
            <v>#REF!</v>
          </cell>
          <cell r="W1370" t="e">
            <v>#REF!</v>
          </cell>
          <cell r="X1370" t="e">
            <v>#REF!</v>
          </cell>
          <cell r="Y1370" t="e">
            <v>#REF!</v>
          </cell>
          <cell r="Z1370" t="e">
            <v>#REF!</v>
          </cell>
        </row>
        <row r="1372">
          <cell r="B1372" t="str">
            <v>Memorandum items:</v>
          </cell>
        </row>
        <row r="1373">
          <cell r="B1373" t="str">
            <v>IMF methodology</v>
          </cell>
        </row>
        <row r="1374">
          <cell r="B1374" t="str">
            <v xml:space="preserve">  Total revenue</v>
          </cell>
          <cell r="D1374">
            <v>107814.89999999997</v>
          </cell>
          <cell r="E1374" t="e">
            <v>#REF!</v>
          </cell>
          <cell r="F1374" t="e">
            <v>#REF!</v>
          </cell>
          <cell r="G1374" t="e">
            <v>#REF!</v>
          </cell>
          <cell r="H1374" t="e">
            <v>#REF!</v>
          </cell>
          <cell r="L1374" t="e">
            <v>#REF!</v>
          </cell>
          <cell r="M1374" t="e">
            <v>#REF!</v>
          </cell>
          <cell r="N1374" t="e">
            <v>#REF!</v>
          </cell>
          <cell r="O1374" t="e">
            <v>#REF!</v>
          </cell>
          <cell r="P1374">
            <v>9549.2999999999993</v>
          </cell>
          <cell r="Q1374">
            <v>8398.3000000000029</v>
          </cell>
          <cell r="R1374" t="e">
            <v>#REF!</v>
          </cell>
          <cell r="S1374" t="e">
            <v>#REF!</v>
          </cell>
          <cell r="T1374" t="e">
            <v>#REF!</v>
          </cell>
          <cell r="U1374" t="e">
            <v>#REF!</v>
          </cell>
          <cell r="V1374" t="e">
            <v>#REF!</v>
          </cell>
          <cell r="W1374" t="e">
            <v>#REF!</v>
          </cell>
          <cell r="X1374" t="e">
            <v>#REF!</v>
          </cell>
          <cell r="Y1374" t="e">
            <v>#REF!</v>
          </cell>
          <cell r="Z1374" t="e">
            <v>#REF!</v>
          </cell>
        </row>
        <row r="1375">
          <cell r="B1375" t="str">
            <v xml:space="preserve">  To net lending</v>
          </cell>
          <cell r="D1375">
            <v>0</v>
          </cell>
          <cell r="E1375" t="e">
            <v>#REF!</v>
          </cell>
          <cell r="F1375" t="e">
            <v>#REF!</v>
          </cell>
          <cell r="G1375" t="e">
            <v>#REF!</v>
          </cell>
          <cell r="H1375" t="e">
            <v>#REF!</v>
          </cell>
          <cell r="L1375" t="e">
            <v>#REF!</v>
          </cell>
          <cell r="M1375" t="e">
            <v>#REF!</v>
          </cell>
          <cell r="N1375" t="e">
            <v>#REF!</v>
          </cell>
          <cell r="O1375" t="e">
            <v>#REF!</v>
          </cell>
          <cell r="P1375">
            <v>0</v>
          </cell>
          <cell r="Q1375">
            <v>0</v>
          </cell>
          <cell r="R1375">
            <v>0</v>
          </cell>
          <cell r="S1375">
            <v>0</v>
          </cell>
          <cell r="T1375">
            <v>0</v>
          </cell>
          <cell r="U1375">
            <v>0</v>
          </cell>
          <cell r="V1375">
            <v>0</v>
          </cell>
          <cell r="W1375">
            <v>0</v>
          </cell>
          <cell r="X1375">
            <v>0</v>
          </cell>
          <cell r="Y1375">
            <v>0</v>
          </cell>
          <cell r="Z1375">
            <v>0</v>
          </cell>
        </row>
        <row r="1376">
          <cell r="B1376" t="str">
            <v xml:space="preserve">  To domestic financing</v>
          </cell>
          <cell r="D1376">
            <v>3500</v>
          </cell>
          <cell r="E1376">
            <v>0</v>
          </cell>
          <cell r="F1376">
            <v>0</v>
          </cell>
          <cell r="G1376">
            <v>0</v>
          </cell>
          <cell r="H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row>
        <row r="1377">
          <cell r="B1377" t="str">
            <v xml:space="preserve">  To external financing</v>
          </cell>
          <cell r="D1377">
            <v>13560.099999999999</v>
          </cell>
          <cell r="E1377" t="e">
            <v>#REF!</v>
          </cell>
          <cell r="F1377" t="e">
            <v>#REF!</v>
          </cell>
          <cell r="G1377" t="e">
            <v>#REF!</v>
          </cell>
          <cell r="H1377" t="e">
            <v>#REF!</v>
          </cell>
          <cell r="L1377" t="e">
            <v>#REF!</v>
          </cell>
          <cell r="M1377" t="e">
            <v>#REF!</v>
          </cell>
          <cell r="N1377" t="e">
            <v>#REF!</v>
          </cell>
          <cell r="O1377" t="e">
            <v>#REF!</v>
          </cell>
          <cell r="P1377">
            <v>6602.3121052631577</v>
          </cell>
          <cell r="Q1377">
            <v>2414.8156250000002</v>
          </cell>
          <cell r="R1377" t="e">
            <v>#REF!</v>
          </cell>
          <cell r="S1377" t="e">
            <v>#REF!</v>
          </cell>
          <cell r="T1377" t="e">
            <v>#REF!</v>
          </cell>
          <cell r="U1377" t="e">
            <v>#REF!</v>
          </cell>
          <cell r="V1377" t="e">
            <v>#REF!</v>
          </cell>
          <cell r="W1377" t="e">
            <v>#REF!</v>
          </cell>
          <cell r="X1377" t="e">
            <v>#REF!</v>
          </cell>
          <cell r="Y1377" t="e">
            <v>#REF!</v>
          </cell>
          <cell r="Z1377" t="e">
            <v>#REF!</v>
          </cell>
        </row>
        <row r="1378">
          <cell r="B1378" t="str">
            <v xml:space="preserve">  To privatization</v>
          </cell>
          <cell r="D1378">
            <v>0</v>
          </cell>
          <cell r="E1378" t="e">
            <v>#REF!</v>
          </cell>
          <cell r="F1378" t="e">
            <v>#REF!</v>
          </cell>
          <cell r="G1378" t="e">
            <v>#REF!</v>
          </cell>
          <cell r="H1378" t="e">
            <v>#REF!</v>
          </cell>
          <cell r="L1378" t="e">
            <v>#REF!</v>
          </cell>
          <cell r="M1378" t="e">
            <v>#REF!</v>
          </cell>
          <cell r="N1378" t="e">
            <v>#REF!</v>
          </cell>
          <cell r="O1378" t="e">
            <v>#REF!</v>
          </cell>
          <cell r="P1378">
            <v>0</v>
          </cell>
          <cell r="Q1378">
            <v>0</v>
          </cell>
          <cell r="R1378">
            <v>0</v>
          </cell>
          <cell r="S1378">
            <v>0</v>
          </cell>
          <cell r="T1378">
            <v>0</v>
          </cell>
          <cell r="U1378">
            <v>0</v>
          </cell>
          <cell r="V1378">
            <v>0</v>
          </cell>
          <cell r="W1378">
            <v>0</v>
          </cell>
          <cell r="X1378">
            <v>7500</v>
          </cell>
          <cell r="Y1378">
            <v>7500</v>
          </cell>
          <cell r="Z1378">
            <v>15000</v>
          </cell>
        </row>
        <row r="1382">
          <cell r="B1382" t="str">
            <v xml:space="preserve"> Sources:  Ministry of Finance; and IMF staff calculations.</v>
          </cell>
        </row>
        <row r="1389">
          <cell r="B1389" t="str">
            <v>Table 9.  Indonesia:  Central Government Expenditure (Authorities' Budget Presentation)</v>
          </cell>
        </row>
        <row r="1390">
          <cell r="B1390" t="str">
            <v>( In billions of rupiahs )</v>
          </cell>
        </row>
        <row r="1392">
          <cell r="D1392" t="str">
            <v>1997/98</v>
          </cell>
          <cell r="H1392" t="str">
            <v>1998/99 (Bdgt Mar98)</v>
          </cell>
          <cell r="O1392" t="str">
            <v>1998/99</v>
          </cell>
          <cell r="P1392" t="str">
            <v>1998/99 (June Prj)</v>
          </cell>
          <cell r="Z1392" t="str">
            <v>1998/99</v>
          </cell>
          <cell r="AA1392" t="str">
            <v>1999/00</v>
          </cell>
          <cell r="AB1392" t="str">
            <v>2000/01</v>
          </cell>
          <cell r="AC1392" t="str">
            <v>2001/02</v>
          </cell>
          <cell r="AD1392" t="str">
            <v>2002/03</v>
          </cell>
        </row>
        <row r="1393">
          <cell r="B1393">
            <v>36524.152470370369</v>
          </cell>
          <cell r="D1393" t="str">
            <v>Total</v>
          </cell>
          <cell r="H1393" t="str">
            <v>I-Q</v>
          </cell>
          <cell r="L1393" t="str">
            <v>II-Q</v>
          </cell>
          <cell r="M1393" t="str">
            <v>III-Q</v>
          </cell>
          <cell r="N1393" t="str">
            <v>IV-Q</v>
          </cell>
          <cell r="O1393" t="str">
            <v>Total</v>
          </cell>
          <cell r="Z1393" t="str">
            <v>Total</v>
          </cell>
          <cell r="AA1393" t="str">
            <v>Total</v>
          </cell>
          <cell r="AB1393" t="str">
            <v>Total</v>
          </cell>
          <cell r="AC1393" t="str">
            <v>Total</v>
          </cell>
          <cell r="AD1393" t="str">
            <v>Total</v>
          </cell>
        </row>
        <row r="1394">
          <cell r="B1394" t="str">
            <v>Budget expenditure (authorities' methodology)</v>
          </cell>
          <cell r="D1394" t="str">
            <v>Apr-Mar</v>
          </cell>
          <cell r="E1394" t="str">
            <v>Apr</v>
          </cell>
          <cell r="F1394" t="str">
            <v>May</v>
          </cell>
          <cell r="G1394" t="str">
            <v>Jun</v>
          </cell>
          <cell r="H1394" t="str">
            <v>Apr-Jun</v>
          </cell>
          <cell r="L1394" t="str">
            <v>Jul-Sep</v>
          </cell>
          <cell r="M1394" t="str">
            <v>Oct-Dec</v>
          </cell>
          <cell r="N1394" t="str">
            <v>Jan-Mar</v>
          </cell>
          <cell r="O1394" t="str">
            <v>Apr-Mar</v>
          </cell>
          <cell r="P1394" t="str">
            <v>Apr</v>
          </cell>
          <cell r="Q1394" t="str">
            <v>May</v>
          </cell>
          <cell r="R1394" t="str">
            <v>Jun</v>
          </cell>
          <cell r="S1394" t="str">
            <v>I-Q</v>
          </cell>
          <cell r="T1394" t="str">
            <v>Jul</v>
          </cell>
          <cell r="U1394" t="str">
            <v>Aug</v>
          </cell>
          <cell r="V1394" t="str">
            <v>Sep</v>
          </cell>
          <cell r="W1394" t="str">
            <v>II-Q</v>
          </cell>
          <cell r="X1394" t="str">
            <v>III-Q</v>
          </cell>
          <cell r="Y1394" t="str">
            <v>IV-Q</v>
          </cell>
          <cell r="Z1394" t="str">
            <v>Apr-Mar</v>
          </cell>
          <cell r="AA1394" t="str">
            <v>Apr-Mar</v>
          </cell>
          <cell r="AB1394" t="str">
            <v>Apr-Mar</v>
          </cell>
          <cell r="AC1394" t="str">
            <v>Apr-Mar</v>
          </cell>
          <cell r="AD1394" t="str">
            <v>Apr-Mar</v>
          </cell>
        </row>
        <row r="1395">
          <cell r="B1395" t="str">
            <v>( In billions of rupiahs )</v>
          </cell>
          <cell r="D1395" t="str">
            <v>Mar-Est</v>
          </cell>
          <cell r="E1395" t="str">
            <v>Apr Prg</v>
          </cell>
          <cell r="F1395" t="str">
            <v>Apr Prg</v>
          </cell>
          <cell r="G1395" t="str">
            <v>Apr Prg</v>
          </cell>
          <cell r="H1395" t="str">
            <v>Apr Prg</v>
          </cell>
          <cell r="L1395" t="str">
            <v>Apr Prg</v>
          </cell>
          <cell r="M1395" t="str">
            <v>Apr Prg</v>
          </cell>
          <cell r="N1395" t="str">
            <v>Apr Prg</v>
          </cell>
          <cell r="O1395" t="str">
            <v>Apr Prg</v>
          </cell>
          <cell r="P1395" t="str">
            <v>Jun Prg</v>
          </cell>
          <cell r="Q1395" t="str">
            <v>Jun Prg</v>
          </cell>
          <cell r="R1395" t="str">
            <v>Jun Prg</v>
          </cell>
          <cell r="S1395" t="str">
            <v>Jun Prg</v>
          </cell>
          <cell r="T1395" t="str">
            <v>Jun Prg</v>
          </cell>
          <cell r="U1395" t="str">
            <v>Jun Prg</v>
          </cell>
          <cell r="V1395" t="str">
            <v>Jun Prg</v>
          </cell>
          <cell r="W1395" t="str">
            <v>Jun Prg</v>
          </cell>
          <cell r="X1395" t="str">
            <v>Jun Prg</v>
          </cell>
          <cell r="Y1395" t="str">
            <v>Jun Prg</v>
          </cell>
          <cell r="Z1395" t="str">
            <v>Jun Prg</v>
          </cell>
          <cell r="AA1395" t="str">
            <v>Prj</v>
          </cell>
          <cell r="AB1395" t="str">
            <v>Prj</v>
          </cell>
          <cell r="AC1395" t="str">
            <v>Prj</v>
          </cell>
          <cell r="AD1395" t="str">
            <v>Prj</v>
          </cell>
        </row>
        <row r="1396">
          <cell r="B1396" t="str">
            <v>Pr_tb_9</v>
          </cell>
        </row>
        <row r="1398">
          <cell r="B1398" t="str">
            <v>Total Expenditure</v>
          </cell>
          <cell r="D1398">
            <v>123145.3</v>
          </cell>
          <cell r="E1398" t="e">
            <v>#REF!</v>
          </cell>
          <cell r="F1398" t="e">
            <v>#REF!</v>
          </cell>
          <cell r="G1398" t="e">
            <v>#REF!</v>
          </cell>
          <cell r="H1398" t="e">
            <v>#REF!</v>
          </cell>
          <cell r="L1398" t="e">
            <v>#REF!</v>
          </cell>
          <cell r="M1398" t="e">
            <v>#REF!</v>
          </cell>
          <cell r="N1398" t="e">
            <v>#REF!</v>
          </cell>
          <cell r="O1398" t="e">
            <v>#REF!</v>
          </cell>
          <cell r="P1398">
            <v>9348.5873684210528</v>
          </cell>
          <cell r="Q1398">
            <v>7829.9343750000007</v>
          </cell>
          <cell r="R1398" t="e">
            <v>#REF!</v>
          </cell>
          <cell r="S1398" t="e">
            <v>#REF!</v>
          </cell>
          <cell r="T1398" t="e">
            <v>#REF!</v>
          </cell>
          <cell r="U1398" t="e">
            <v>#REF!</v>
          </cell>
          <cell r="V1398" t="e">
            <v>#REF!</v>
          </cell>
          <cell r="W1398" t="e">
            <v>#REF!</v>
          </cell>
          <cell r="X1398" t="e">
            <v>#REF!</v>
          </cell>
          <cell r="Y1398" t="e">
            <v>#REF!</v>
          </cell>
          <cell r="Z1398" t="e">
            <v>#REF!</v>
          </cell>
        </row>
        <row r="1400">
          <cell r="B1400" t="str">
            <v>A.  Routine expenditure</v>
          </cell>
          <cell r="D1400">
            <v>86034.3</v>
          </cell>
          <cell r="E1400" t="e">
            <v>#REF!</v>
          </cell>
          <cell r="F1400" t="e">
            <v>#REF!</v>
          </cell>
          <cell r="G1400" t="e">
            <v>#REF!</v>
          </cell>
          <cell r="H1400" t="e">
            <v>#REF!</v>
          </cell>
          <cell r="L1400" t="e">
            <v>#REF!</v>
          </cell>
          <cell r="M1400" t="e">
            <v>#REF!</v>
          </cell>
          <cell r="N1400" t="e">
            <v>#REF!</v>
          </cell>
          <cell r="O1400" t="e">
            <v>#REF!</v>
          </cell>
          <cell r="P1400">
            <v>7906.1873684210523</v>
          </cell>
          <cell r="Q1400">
            <v>6422.1343750000005</v>
          </cell>
          <cell r="R1400" t="e">
            <v>#REF!</v>
          </cell>
          <cell r="S1400" t="e">
            <v>#REF!</v>
          </cell>
          <cell r="T1400" t="e">
            <v>#REF!</v>
          </cell>
          <cell r="U1400" t="e">
            <v>#REF!</v>
          </cell>
          <cell r="V1400" t="e">
            <v>#REF!</v>
          </cell>
          <cell r="W1400" t="e">
            <v>#REF!</v>
          </cell>
          <cell r="X1400" t="e">
            <v>#REF!</v>
          </cell>
          <cell r="Y1400" t="e">
            <v>#REF!</v>
          </cell>
          <cell r="Z1400" t="e">
            <v>#REF!</v>
          </cell>
        </row>
        <row r="1401">
          <cell r="B1401" t="str">
            <v xml:space="preserve">  I.   Personnel</v>
          </cell>
          <cell r="D1401">
            <v>18051.800000000003</v>
          </cell>
          <cell r="E1401" t="e">
            <v>#REF!</v>
          </cell>
          <cell r="F1401" t="e">
            <v>#REF!</v>
          </cell>
          <cell r="G1401" t="e">
            <v>#REF!</v>
          </cell>
          <cell r="H1401" t="e">
            <v>#REF!</v>
          </cell>
          <cell r="L1401" t="e">
            <v>#REF!</v>
          </cell>
          <cell r="M1401" t="e">
            <v>#REF!</v>
          </cell>
          <cell r="N1401" t="e">
            <v>#REF!</v>
          </cell>
          <cell r="O1401" t="e">
            <v>#REF!</v>
          </cell>
          <cell r="P1401">
            <v>2656</v>
          </cell>
          <cell r="Q1401">
            <v>2044.1</v>
          </cell>
          <cell r="R1401" t="e">
            <v>#REF!</v>
          </cell>
          <cell r="S1401" t="e">
            <v>#REF!</v>
          </cell>
          <cell r="T1401" t="e">
            <v>#REF!</v>
          </cell>
          <cell r="U1401" t="e">
            <v>#REF!</v>
          </cell>
          <cell r="V1401" t="e">
            <v>#REF!</v>
          </cell>
          <cell r="W1401" t="e">
            <v>#REF!</v>
          </cell>
          <cell r="X1401" t="e">
            <v>#REF!</v>
          </cell>
          <cell r="Y1401" t="e">
            <v>#REF!</v>
          </cell>
          <cell r="Z1401" t="e">
            <v>#REF!</v>
          </cell>
        </row>
        <row r="1402">
          <cell r="B1402" t="str">
            <v xml:space="preserve">         Wages and salaries</v>
          </cell>
          <cell r="D1402">
            <v>14941.2</v>
          </cell>
        </row>
        <row r="1403">
          <cell r="B1403" t="str">
            <v xml:space="preserve">         Rice allowances</v>
          </cell>
          <cell r="D1403">
            <v>870.8</v>
          </cell>
        </row>
        <row r="1404">
          <cell r="B1404" t="str">
            <v xml:space="preserve">         Food allowances</v>
          </cell>
          <cell r="D1404">
            <v>1250.2</v>
          </cell>
        </row>
        <row r="1405">
          <cell r="B1405" t="str">
            <v xml:space="preserve">         Other</v>
          </cell>
          <cell r="D1405">
            <v>680.7</v>
          </cell>
        </row>
        <row r="1406">
          <cell r="B1406" t="str">
            <v xml:space="preserve">         External</v>
          </cell>
          <cell r="D1406">
            <v>308.89999999999998</v>
          </cell>
        </row>
        <row r="1407">
          <cell r="B1407" t="str">
            <v xml:space="preserve">  II.  Material expenditure</v>
          </cell>
          <cell r="D1407">
            <v>6736.3</v>
          </cell>
          <cell r="E1407" t="e">
            <v>#REF!</v>
          </cell>
          <cell r="F1407" t="e">
            <v>#REF!</v>
          </cell>
          <cell r="G1407" t="e">
            <v>#REF!</v>
          </cell>
          <cell r="H1407" t="e">
            <v>#REF!</v>
          </cell>
          <cell r="L1407" t="e">
            <v>#REF!</v>
          </cell>
          <cell r="M1407" t="e">
            <v>#REF!</v>
          </cell>
          <cell r="N1407" t="e">
            <v>#REF!</v>
          </cell>
          <cell r="O1407" t="e">
            <v>#REF!</v>
          </cell>
          <cell r="P1407">
            <v>313.5</v>
          </cell>
          <cell r="Q1407">
            <v>352.5</v>
          </cell>
          <cell r="R1407" t="e">
            <v>#REF!</v>
          </cell>
          <cell r="S1407" t="e">
            <v>#REF!</v>
          </cell>
          <cell r="T1407" t="e">
            <v>#REF!</v>
          </cell>
          <cell r="U1407" t="e">
            <v>#REF!</v>
          </cell>
          <cell r="V1407" t="e">
            <v>#REF!</v>
          </cell>
          <cell r="W1407" t="e">
            <v>#REF!</v>
          </cell>
          <cell r="X1407" t="e">
            <v>#REF!</v>
          </cell>
          <cell r="Y1407" t="e">
            <v>#REF!</v>
          </cell>
          <cell r="Z1407" t="e">
            <v>#REF!</v>
          </cell>
        </row>
        <row r="1408">
          <cell r="B1408" t="str">
            <v xml:space="preserve">         Domestic</v>
          </cell>
          <cell r="D1408">
            <v>6689.1</v>
          </cell>
          <cell r="E1408" t="e">
            <v>#REF!</v>
          </cell>
          <cell r="F1408" t="e">
            <v>#REF!</v>
          </cell>
          <cell r="G1408" t="e">
            <v>#REF!</v>
          </cell>
          <cell r="H1408" t="e">
            <v>#REF!</v>
          </cell>
          <cell r="L1408" t="e">
            <v>#REF!</v>
          </cell>
          <cell r="M1408" t="e">
            <v>#REF!</v>
          </cell>
          <cell r="N1408" t="e">
            <v>#REF!</v>
          </cell>
          <cell r="O1408" t="e">
            <v>#REF!</v>
          </cell>
          <cell r="P1408">
            <v>309.5</v>
          </cell>
          <cell r="Q1408">
            <v>348.6</v>
          </cell>
          <cell r="R1408" t="e">
            <v>#REF!</v>
          </cell>
          <cell r="S1408" t="e">
            <v>#REF!</v>
          </cell>
          <cell r="T1408" t="e">
            <v>#REF!</v>
          </cell>
          <cell r="U1408" t="e">
            <v>#REF!</v>
          </cell>
          <cell r="V1408" t="e">
            <v>#REF!</v>
          </cell>
          <cell r="W1408" t="e">
            <v>#REF!</v>
          </cell>
          <cell r="X1408" t="e">
            <v>#REF!</v>
          </cell>
          <cell r="Y1408" t="e">
            <v>#REF!</v>
          </cell>
          <cell r="Z1408" t="e">
            <v>#REF!</v>
          </cell>
        </row>
        <row r="1409">
          <cell r="B1409" t="str">
            <v xml:space="preserve">         Foreign</v>
          </cell>
          <cell r="D1409">
            <v>47.2</v>
          </cell>
          <cell r="E1409" t="e">
            <v>#REF!</v>
          </cell>
          <cell r="F1409" t="e">
            <v>#REF!</v>
          </cell>
          <cell r="G1409" t="e">
            <v>#REF!</v>
          </cell>
          <cell r="H1409" t="e">
            <v>#REF!</v>
          </cell>
          <cell r="L1409" t="e">
            <v>#REF!</v>
          </cell>
          <cell r="M1409" t="e">
            <v>#REF!</v>
          </cell>
          <cell r="N1409" t="e">
            <v>#REF!</v>
          </cell>
          <cell r="O1409" t="e">
            <v>#REF!</v>
          </cell>
          <cell r="P1409">
            <v>4</v>
          </cell>
          <cell r="Q1409">
            <v>3.9</v>
          </cell>
          <cell r="R1409" t="e">
            <v>#REF!</v>
          </cell>
          <cell r="S1409" t="e">
            <v>#REF!</v>
          </cell>
          <cell r="T1409" t="e">
            <v>#REF!</v>
          </cell>
          <cell r="U1409" t="e">
            <v>#REF!</v>
          </cell>
          <cell r="V1409" t="e">
            <v>#REF!</v>
          </cell>
          <cell r="W1409" t="e">
            <v>#REF!</v>
          </cell>
          <cell r="X1409" t="e">
            <v>#REF!</v>
          </cell>
          <cell r="Y1409" t="e">
            <v>#REF!</v>
          </cell>
          <cell r="Z1409" t="e">
            <v>#REF!</v>
          </cell>
        </row>
        <row r="1410">
          <cell r="B1410" t="str">
            <v xml:space="preserve">  III. Subsidies to regions</v>
          </cell>
          <cell r="D1410">
            <v>8371.1</v>
          </cell>
          <cell r="E1410" t="e">
            <v>#REF!</v>
          </cell>
          <cell r="F1410" t="e">
            <v>#REF!</v>
          </cell>
          <cell r="G1410" t="e">
            <v>#REF!</v>
          </cell>
          <cell r="H1410" t="e">
            <v>#REF!</v>
          </cell>
          <cell r="L1410" t="e">
            <v>#REF!</v>
          </cell>
          <cell r="M1410" t="e">
            <v>#REF!</v>
          </cell>
          <cell r="N1410" t="e">
            <v>#REF!</v>
          </cell>
          <cell r="O1410" t="e">
            <v>#REF!</v>
          </cell>
          <cell r="P1410">
            <v>455.5</v>
          </cell>
          <cell r="Q1410">
            <v>534.70000000000005</v>
          </cell>
          <cell r="R1410" t="e">
            <v>#REF!</v>
          </cell>
          <cell r="S1410" t="e">
            <v>#REF!</v>
          </cell>
          <cell r="T1410" t="e">
            <v>#REF!</v>
          </cell>
          <cell r="U1410" t="e">
            <v>#REF!</v>
          </cell>
          <cell r="V1410" t="e">
            <v>#REF!</v>
          </cell>
          <cell r="W1410" t="e">
            <v>#REF!</v>
          </cell>
          <cell r="X1410" t="e">
            <v>#REF!</v>
          </cell>
          <cell r="Y1410" t="e">
            <v>#REF!</v>
          </cell>
          <cell r="Z1410" t="e">
            <v>#REF!</v>
          </cell>
        </row>
        <row r="1411">
          <cell r="B1411" t="str">
            <v xml:space="preserve">          Personnel</v>
          </cell>
          <cell r="D1411">
            <v>7851.6</v>
          </cell>
          <cell r="E1411" t="e">
            <v>#REF!</v>
          </cell>
          <cell r="F1411" t="e">
            <v>#REF!</v>
          </cell>
          <cell r="G1411" t="e">
            <v>#REF!</v>
          </cell>
          <cell r="H1411" t="e">
            <v>#REF!</v>
          </cell>
          <cell r="L1411" t="e">
            <v>#REF!</v>
          </cell>
          <cell r="M1411" t="e">
            <v>#REF!</v>
          </cell>
          <cell r="N1411" t="e">
            <v>#REF!</v>
          </cell>
          <cell r="O1411" t="e">
            <v>#REF!</v>
          </cell>
          <cell r="P1411">
            <v>405.7</v>
          </cell>
          <cell r="Q1411">
            <v>476.2</v>
          </cell>
          <cell r="R1411" t="e">
            <v>#REF!</v>
          </cell>
          <cell r="S1411" t="e">
            <v>#REF!</v>
          </cell>
          <cell r="T1411" t="e">
            <v>#REF!</v>
          </cell>
          <cell r="U1411" t="e">
            <v>#REF!</v>
          </cell>
          <cell r="V1411" t="e">
            <v>#REF!</v>
          </cell>
          <cell r="W1411" t="e">
            <v>#REF!</v>
          </cell>
          <cell r="X1411" t="e">
            <v>#REF!</v>
          </cell>
          <cell r="Y1411" t="e">
            <v>#REF!</v>
          </cell>
          <cell r="Z1411" t="e">
            <v>#REF!</v>
          </cell>
        </row>
        <row r="1412">
          <cell r="B1412" t="str">
            <v xml:space="preserve">          Non-personnel</v>
          </cell>
          <cell r="D1412">
            <v>519.5</v>
          </cell>
          <cell r="E1412" t="e">
            <v>#REF!</v>
          </cell>
          <cell r="F1412" t="e">
            <v>#REF!</v>
          </cell>
          <cell r="G1412" t="e">
            <v>#REF!</v>
          </cell>
          <cell r="H1412" t="e">
            <v>#REF!</v>
          </cell>
          <cell r="L1412" t="e">
            <v>#REF!</v>
          </cell>
          <cell r="M1412" t="e">
            <v>#REF!</v>
          </cell>
          <cell r="N1412" t="e">
            <v>#REF!</v>
          </cell>
          <cell r="O1412" t="e">
            <v>#REF!</v>
          </cell>
          <cell r="P1412">
            <v>49.8</v>
          </cell>
          <cell r="Q1412">
            <v>58.5</v>
          </cell>
          <cell r="R1412" t="e">
            <v>#REF!</v>
          </cell>
          <cell r="S1412" t="e">
            <v>#REF!</v>
          </cell>
          <cell r="T1412" t="e">
            <v>#REF!</v>
          </cell>
          <cell r="U1412" t="e">
            <v>#REF!</v>
          </cell>
          <cell r="V1412" t="e">
            <v>#REF!</v>
          </cell>
          <cell r="W1412" t="e">
            <v>#REF!</v>
          </cell>
          <cell r="X1412" t="e">
            <v>#REF!</v>
          </cell>
          <cell r="Y1412" t="e">
            <v>#REF!</v>
          </cell>
          <cell r="Z1412" t="e">
            <v>#REF!</v>
          </cell>
        </row>
        <row r="1413">
          <cell r="B1413" t="str">
            <v xml:space="preserve">  IV.  Debt service</v>
          </cell>
          <cell r="D1413">
            <v>31112.3</v>
          </cell>
          <cell r="E1413" t="e">
            <v>#REF!</v>
          </cell>
          <cell r="F1413" t="e">
            <v>#REF!</v>
          </cell>
          <cell r="G1413" t="e">
            <v>#REF!</v>
          </cell>
          <cell r="H1413" t="e">
            <v>#REF!</v>
          </cell>
          <cell r="L1413" t="e">
            <v>#REF!</v>
          </cell>
          <cell r="M1413" t="e">
            <v>#REF!</v>
          </cell>
          <cell r="N1413" t="e">
            <v>#REF!</v>
          </cell>
          <cell r="O1413" t="e">
            <v>#REF!</v>
          </cell>
          <cell r="P1413">
            <v>4368.2873684210526</v>
          </cell>
          <cell r="Q1413">
            <v>3307.734375</v>
          </cell>
          <cell r="R1413">
            <v>8754.318181818182</v>
          </cell>
          <cell r="S1413">
            <v>16430.339925239234</v>
          </cell>
          <cell r="T1413" t="e">
            <v>#REF!</v>
          </cell>
          <cell r="U1413" t="e">
            <v>#REF!</v>
          </cell>
          <cell r="V1413" t="e">
            <v>#REF!</v>
          </cell>
          <cell r="W1413" t="e">
            <v>#REF!</v>
          </cell>
          <cell r="X1413" t="e">
            <v>#REF!</v>
          </cell>
          <cell r="Y1413" t="e">
            <v>#REF!</v>
          </cell>
          <cell r="Z1413" t="e">
            <v>#REF!</v>
          </cell>
        </row>
        <row r="1414">
          <cell r="B1414" t="str">
            <v xml:space="preserve">           External</v>
          </cell>
          <cell r="D1414">
            <v>29484.6</v>
          </cell>
          <cell r="E1414" t="e">
            <v>#REF!</v>
          </cell>
          <cell r="F1414" t="e">
            <v>#REF!</v>
          </cell>
          <cell r="G1414" t="e">
            <v>#REF!</v>
          </cell>
          <cell r="H1414" t="e">
            <v>#REF!</v>
          </cell>
          <cell r="L1414" t="e">
            <v>#REF!</v>
          </cell>
          <cell r="M1414" t="e">
            <v>#REF!</v>
          </cell>
          <cell r="N1414" t="e">
            <v>#REF!</v>
          </cell>
          <cell r="O1414" t="e">
            <v>#REF!</v>
          </cell>
          <cell r="P1414">
            <v>4368.2873684210526</v>
          </cell>
          <cell r="Q1414">
            <v>3307.734375</v>
          </cell>
          <cell r="R1414">
            <v>8754.318181818182</v>
          </cell>
          <cell r="S1414">
            <v>16430.339925239234</v>
          </cell>
          <cell r="T1414">
            <v>8281</v>
          </cell>
          <cell r="U1414">
            <v>9480</v>
          </cell>
          <cell r="V1414">
            <v>6655</v>
          </cell>
          <cell r="W1414">
            <v>24416</v>
          </cell>
          <cell r="X1414">
            <v>16800</v>
          </cell>
          <cell r="Y1414">
            <v>19900</v>
          </cell>
          <cell r="Z1414">
            <v>77546.339925239226</v>
          </cell>
        </row>
        <row r="1415">
          <cell r="B1415" t="str">
            <v xml:space="preserve">             Interest</v>
          </cell>
          <cell r="D1415">
            <v>10817.6</v>
          </cell>
          <cell r="E1415" t="e">
            <v>#REF!</v>
          </cell>
          <cell r="F1415" t="e">
            <v>#REF!</v>
          </cell>
          <cell r="G1415" t="e">
            <v>#REF!</v>
          </cell>
          <cell r="H1415" t="e">
            <v>#REF!</v>
          </cell>
          <cell r="L1415" t="e">
            <v>#REF!</v>
          </cell>
          <cell r="M1415" t="e">
            <v>#REF!</v>
          </cell>
          <cell r="N1415" t="e">
            <v>#REF!</v>
          </cell>
          <cell r="O1415" t="e">
            <v>#REF!</v>
          </cell>
          <cell r="P1415">
            <v>1941.4610526315789</v>
          </cell>
          <cell r="Q1415">
            <v>1503.515625</v>
          </cell>
          <cell r="R1415">
            <v>4309.818181818182</v>
          </cell>
          <cell r="S1415">
            <v>7754.7948594497611</v>
          </cell>
          <cell r="T1415">
            <v>2990</v>
          </cell>
          <cell r="U1415">
            <v>3120</v>
          </cell>
          <cell r="V1415">
            <v>2970</v>
          </cell>
          <cell r="W1415">
            <v>9080</v>
          </cell>
          <cell r="X1415">
            <v>7100</v>
          </cell>
          <cell r="Y1415">
            <v>7100</v>
          </cell>
          <cell r="Z1415">
            <v>31034.794859449761</v>
          </cell>
        </row>
        <row r="1416">
          <cell r="B1416" t="str">
            <v xml:space="preserve">             Principal</v>
          </cell>
          <cell r="D1416">
            <v>18667</v>
          </cell>
          <cell r="E1416" t="e">
            <v>#REF!</v>
          </cell>
          <cell r="F1416" t="e">
            <v>#REF!</v>
          </cell>
          <cell r="G1416" t="e">
            <v>#REF!</v>
          </cell>
          <cell r="H1416" t="e">
            <v>#REF!</v>
          </cell>
          <cell r="L1416" t="e">
            <v>#REF!</v>
          </cell>
          <cell r="M1416" t="e">
            <v>#REF!</v>
          </cell>
          <cell r="N1416" t="e">
            <v>#REF!</v>
          </cell>
          <cell r="O1416" t="e">
            <v>#REF!</v>
          </cell>
          <cell r="P1416">
            <v>2426.8263157894735</v>
          </cell>
          <cell r="Q1416">
            <v>1804.21875</v>
          </cell>
          <cell r="R1416">
            <v>4444.5</v>
          </cell>
          <cell r="S1416">
            <v>8675.5450657894726</v>
          </cell>
          <cell r="T1416">
            <v>5291</v>
          </cell>
          <cell r="U1416">
            <v>6360</v>
          </cell>
          <cell r="V1416">
            <v>3685</v>
          </cell>
          <cell r="W1416">
            <v>15336</v>
          </cell>
          <cell r="X1416">
            <v>9700</v>
          </cell>
          <cell r="Y1416">
            <v>12800</v>
          </cell>
          <cell r="Z1416">
            <v>46511.545065789469</v>
          </cell>
        </row>
        <row r="1417">
          <cell r="B1417" t="str">
            <v xml:space="preserve">           Internal</v>
          </cell>
          <cell r="D1417">
            <v>1627.7</v>
          </cell>
          <cell r="E1417" t="e">
            <v>#REF!</v>
          </cell>
          <cell r="F1417" t="e">
            <v>#REF!</v>
          </cell>
          <cell r="G1417" t="e">
            <v>#REF!</v>
          </cell>
          <cell r="H1417" t="e">
            <v>#REF!</v>
          </cell>
          <cell r="L1417" t="e">
            <v>#REF!</v>
          </cell>
          <cell r="M1417" t="e">
            <v>#REF!</v>
          </cell>
          <cell r="N1417" t="e">
            <v>#REF!</v>
          </cell>
          <cell r="O1417" t="e">
            <v>#REF!</v>
          </cell>
          <cell r="P1417">
            <v>0</v>
          </cell>
          <cell r="Q1417">
            <v>0</v>
          </cell>
          <cell r="R1417">
            <v>0</v>
          </cell>
          <cell r="S1417">
            <v>0</v>
          </cell>
          <cell r="T1417" t="e">
            <v>#REF!</v>
          </cell>
          <cell r="U1417" t="e">
            <v>#REF!</v>
          </cell>
          <cell r="V1417" t="e">
            <v>#REF!</v>
          </cell>
          <cell r="W1417" t="e">
            <v>#REF!</v>
          </cell>
          <cell r="X1417" t="e">
            <v>#REF!</v>
          </cell>
          <cell r="Y1417" t="e">
            <v>#REF!</v>
          </cell>
          <cell r="Z1417" t="e">
            <v>#REF!</v>
          </cell>
        </row>
        <row r="1418">
          <cell r="B1418" t="str">
            <v xml:space="preserve">             Clearing of arrears</v>
          </cell>
          <cell r="D1418">
            <v>1627.7</v>
          </cell>
          <cell r="E1418" t="e">
            <v>#REF!</v>
          </cell>
          <cell r="F1418" t="e">
            <v>#REF!</v>
          </cell>
          <cell r="G1418" t="e">
            <v>#REF!</v>
          </cell>
          <cell r="H1418" t="e">
            <v>#REF!</v>
          </cell>
          <cell r="L1418" t="e">
            <v>#REF!</v>
          </cell>
          <cell r="M1418" t="e">
            <v>#REF!</v>
          </cell>
          <cell r="N1418" t="e">
            <v>#REF!</v>
          </cell>
          <cell r="O1418" t="e">
            <v>#REF!</v>
          </cell>
          <cell r="P1418">
            <v>0</v>
          </cell>
          <cell r="Q1418">
            <v>0</v>
          </cell>
          <cell r="R1418">
            <v>0</v>
          </cell>
          <cell r="S1418">
            <v>0</v>
          </cell>
          <cell r="T1418" t="e">
            <v>#REF!</v>
          </cell>
          <cell r="U1418" t="e">
            <v>#REF!</v>
          </cell>
          <cell r="V1418" t="e">
            <v>#REF!</v>
          </cell>
          <cell r="W1418" t="e">
            <v>#REF!</v>
          </cell>
          <cell r="X1418" t="e">
            <v>#REF!</v>
          </cell>
          <cell r="Y1418" t="e">
            <v>#REF!</v>
          </cell>
          <cell r="Z1418" t="e">
            <v>#REF!</v>
          </cell>
        </row>
        <row r="1419">
          <cell r="B1419" t="str">
            <v xml:space="preserve">             Bank Indonesia (bank restructuring)</v>
          </cell>
          <cell r="E1419" t="e">
            <v>#REF!</v>
          </cell>
          <cell r="F1419" t="e">
            <v>#REF!</v>
          </cell>
          <cell r="G1419" t="e">
            <v>#REF!</v>
          </cell>
          <cell r="H1419" t="e">
            <v>#REF!</v>
          </cell>
          <cell r="L1419" t="e">
            <v>#REF!</v>
          </cell>
          <cell r="M1419" t="e">
            <v>#REF!</v>
          </cell>
          <cell r="N1419" t="e">
            <v>#REF!</v>
          </cell>
          <cell r="O1419" t="e">
            <v>#REF!</v>
          </cell>
          <cell r="P1419">
            <v>0</v>
          </cell>
          <cell r="Q1419">
            <v>0</v>
          </cell>
          <cell r="R1419">
            <v>0</v>
          </cell>
          <cell r="S1419">
            <v>0</v>
          </cell>
          <cell r="T1419">
            <v>0</v>
          </cell>
          <cell r="U1419">
            <v>1500</v>
          </cell>
          <cell r="V1419">
            <v>1500</v>
          </cell>
          <cell r="W1419">
            <v>3000</v>
          </cell>
          <cell r="X1419">
            <v>6000</v>
          </cell>
          <cell r="Y1419">
            <v>6000</v>
          </cell>
          <cell r="Z1419">
            <v>15000</v>
          </cell>
        </row>
        <row r="1420">
          <cell r="B1420" t="str">
            <v xml:space="preserve">  V.   Other routine expenditure</v>
          </cell>
          <cell r="D1420">
            <v>21762.799999999999</v>
          </cell>
          <cell r="E1420" t="e">
            <v>#REF!</v>
          </cell>
          <cell r="F1420" t="e">
            <v>#REF!</v>
          </cell>
          <cell r="G1420" t="e">
            <v>#REF!</v>
          </cell>
          <cell r="H1420" t="e">
            <v>#REF!</v>
          </cell>
          <cell r="L1420" t="e">
            <v>#REF!</v>
          </cell>
          <cell r="M1420" t="e">
            <v>#REF!</v>
          </cell>
          <cell r="N1420" t="e">
            <v>#REF!</v>
          </cell>
          <cell r="O1420" t="e">
            <v>#REF!</v>
          </cell>
          <cell r="P1420">
            <v>112.9</v>
          </cell>
          <cell r="Q1420">
            <v>183.1</v>
          </cell>
          <cell r="R1420" t="e">
            <v>#REF!</v>
          </cell>
          <cell r="S1420" t="e">
            <v>#REF!</v>
          </cell>
          <cell r="T1420" t="e">
            <v>#REF!</v>
          </cell>
          <cell r="U1420" t="e">
            <v>#REF!</v>
          </cell>
          <cell r="V1420" t="e">
            <v>#REF!</v>
          </cell>
          <cell r="W1420" t="e">
            <v>#REF!</v>
          </cell>
          <cell r="X1420" t="e">
            <v>#REF!</v>
          </cell>
          <cell r="Y1420" t="e">
            <v>#REF!</v>
          </cell>
          <cell r="Z1420" t="e">
            <v>#REF!</v>
          </cell>
        </row>
        <row r="1421">
          <cell r="B1421" t="str">
            <v xml:space="preserve">           Petroleum subsidy</v>
          </cell>
          <cell r="D1421">
            <v>9814.2999999999993</v>
          </cell>
          <cell r="E1421" t="e">
            <v>#REF!</v>
          </cell>
          <cell r="F1421" t="e">
            <v>#REF!</v>
          </cell>
          <cell r="G1421" t="e">
            <v>#REF!</v>
          </cell>
          <cell r="H1421" t="e">
            <v>#REF!</v>
          </cell>
          <cell r="L1421" t="e">
            <v>#REF!</v>
          </cell>
          <cell r="M1421" t="e">
            <v>#REF!</v>
          </cell>
          <cell r="N1421" t="e">
            <v>#REF!</v>
          </cell>
          <cell r="O1421" t="e">
            <v>#REF!</v>
          </cell>
          <cell r="P1421">
            <v>0</v>
          </cell>
          <cell r="Q1421">
            <v>0</v>
          </cell>
          <cell r="R1421">
            <v>5210.781288259438</v>
          </cell>
          <cell r="S1421">
            <v>5210.781288259438</v>
          </cell>
          <cell r="T1421">
            <v>2072.5315952924234</v>
          </cell>
          <cell r="U1421">
            <v>2072.5315952924234</v>
          </cell>
          <cell r="V1421">
            <v>2072.5315952924234</v>
          </cell>
          <cell r="W1421">
            <v>6217.5947858772706</v>
          </cell>
          <cell r="X1421">
            <v>6062.4328377914653</v>
          </cell>
          <cell r="Y1421">
            <v>10043.213131512028</v>
          </cell>
          <cell r="Z1421">
            <v>27534.0220434402</v>
          </cell>
        </row>
        <row r="1422">
          <cell r="B1422" t="str">
            <v xml:space="preserve">           Other</v>
          </cell>
          <cell r="D1422">
            <v>11948.5</v>
          </cell>
          <cell r="E1422" t="e">
            <v>#REF!</v>
          </cell>
          <cell r="F1422" t="e">
            <v>#REF!</v>
          </cell>
          <cell r="G1422" t="e">
            <v>#REF!</v>
          </cell>
          <cell r="H1422" t="e">
            <v>#REF!</v>
          </cell>
          <cell r="L1422" t="e">
            <v>#REF!</v>
          </cell>
          <cell r="M1422" t="e">
            <v>#REF!</v>
          </cell>
          <cell r="N1422" t="e">
            <v>#REF!</v>
          </cell>
          <cell r="O1422" t="e">
            <v>#REF!</v>
          </cell>
          <cell r="P1422">
            <v>112.9</v>
          </cell>
          <cell r="Q1422">
            <v>183.1</v>
          </cell>
          <cell r="R1422" t="e">
            <v>#REF!</v>
          </cell>
          <cell r="S1422" t="e">
            <v>#REF!</v>
          </cell>
          <cell r="T1422" t="e">
            <v>#REF!</v>
          </cell>
          <cell r="U1422" t="e">
            <v>#REF!</v>
          </cell>
          <cell r="V1422" t="e">
            <v>#REF!</v>
          </cell>
          <cell r="W1422" t="e">
            <v>#REF!</v>
          </cell>
          <cell r="X1422" t="e">
            <v>#REF!</v>
          </cell>
          <cell r="Y1422" t="e">
            <v>#REF!</v>
          </cell>
          <cell r="Z1422" t="e">
            <v>#REF!</v>
          </cell>
        </row>
        <row r="1423">
          <cell r="B1423" t="str">
            <v xml:space="preserve">              Non-petroleum subsidies</v>
          </cell>
          <cell r="D1423">
            <v>10500</v>
          </cell>
          <cell r="E1423" t="e">
            <v>#REF!</v>
          </cell>
          <cell r="F1423" t="e">
            <v>#REF!</v>
          </cell>
          <cell r="G1423" t="e">
            <v>#REF!</v>
          </cell>
          <cell r="H1423" t="e">
            <v>#REF!</v>
          </cell>
          <cell r="L1423" t="e">
            <v>#REF!</v>
          </cell>
          <cell r="M1423" t="e">
            <v>#REF!</v>
          </cell>
          <cell r="N1423" t="e">
            <v>#REF!</v>
          </cell>
          <cell r="O1423" t="e">
            <v>#REF!</v>
          </cell>
          <cell r="P1423">
            <v>0</v>
          </cell>
          <cell r="Q1423">
            <v>0</v>
          </cell>
          <cell r="R1423" t="e">
            <v>#REF!</v>
          </cell>
          <cell r="S1423" t="e">
            <v>#REF!</v>
          </cell>
          <cell r="T1423" t="e">
            <v>#REF!</v>
          </cell>
          <cell r="U1423" t="e">
            <v>#REF!</v>
          </cell>
          <cell r="V1423" t="e">
            <v>#REF!</v>
          </cell>
          <cell r="W1423" t="e">
            <v>#REF!</v>
          </cell>
          <cell r="X1423" t="e">
            <v>#REF!</v>
          </cell>
          <cell r="Y1423" t="e">
            <v>#REF!</v>
          </cell>
          <cell r="Z1423" t="e">
            <v>#REF!</v>
          </cell>
        </row>
        <row r="1424">
          <cell r="B1424" t="str">
            <v xml:space="preserve">                Fertilizer subsidy</v>
          </cell>
          <cell r="E1424" t="e">
            <v>#REF!</v>
          </cell>
          <cell r="F1424" t="e">
            <v>#REF!</v>
          </cell>
          <cell r="G1424" t="e">
            <v>#REF!</v>
          </cell>
          <cell r="H1424" t="e">
            <v>#REF!</v>
          </cell>
          <cell r="L1424" t="e">
            <v>#REF!</v>
          </cell>
          <cell r="M1424" t="e">
            <v>#REF!</v>
          </cell>
          <cell r="N1424" t="e">
            <v>#REF!</v>
          </cell>
          <cell r="O1424" t="e">
            <v>#REF!</v>
          </cell>
          <cell r="P1424">
            <v>0</v>
          </cell>
          <cell r="Q1424">
            <v>0</v>
          </cell>
          <cell r="R1424" t="e">
            <v>#REF!</v>
          </cell>
          <cell r="S1424" t="e">
            <v>#REF!</v>
          </cell>
          <cell r="T1424" t="e">
            <v>#REF!</v>
          </cell>
          <cell r="U1424" t="e">
            <v>#REF!</v>
          </cell>
          <cell r="V1424" t="e">
            <v>#REF!</v>
          </cell>
          <cell r="W1424" t="e">
            <v>#REF!</v>
          </cell>
          <cell r="X1424" t="e">
            <v>#REF!</v>
          </cell>
          <cell r="Y1424" t="e">
            <v>#REF!</v>
          </cell>
          <cell r="Z1424" t="e">
            <v>#REF!</v>
          </cell>
        </row>
        <row r="1425">
          <cell r="B1425" t="str">
            <v xml:space="preserve">                Gas price subsidy for fertilizer industry</v>
          </cell>
          <cell r="E1425" t="e">
            <v>#REF!</v>
          </cell>
          <cell r="F1425" t="e">
            <v>#REF!</v>
          </cell>
          <cell r="G1425" t="e">
            <v>#REF!</v>
          </cell>
          <cell r="H1425" t="e">
            <v>#REF!</v>
          </cell>
          <cell r="L1425" t="e">
            <v>#REF!</v>
          </cell>
          <cell r="M1425" t="e">
            <v>#REF!</v>
          </cell>
          <cell r="N1425" t="e">
            <v>#REF!</v>
          </cell>
          <cell r="O1425" t="e">
            <v>#REF!</v>
          </cell>
          <cell r="P1425">
            <v>0</v>
          </cell>
          <cell r="Q1425">
            <v>0</v>
          </cell>
          <cell r="R1425" t="e">
            <v>#REF!</v>
          </cell>
          <cell r="S1425" t="e">
            <v>#REF!</v>
          </cell>
          <cell r="T1425" t="e">
            <v>#REF!</v>
          </cell>
          <cell r="U1425" t="e">
            <v>#REF!</v>
          </cell>
          <cell r="V1425" t="e">
            <v>#REF!</v>
          </cell>
          <cell r="W1425" t="e">
            <v>#REF!</v>
          </cell>
          <cell r="X1425" t="e">
            <v>#REF!</v>
          </cell>
          <cell r="Y1425" t="e">
            <v>#REF!</v>
          </cell>
          <cell r="Z1425" t="e">
            <v>#REF!</v>
          </cell>
        </row>
        <row r="1426">
          <cell r="B1426" t="str">
            <v xml:space="preserve">                Interest subsidies to BULOG</v>
          </cell>
          <cell r="E1426" t="e">
            <v>#REF!</v>
          </cell>
          <cell r="F1426" t="e">
            <v>#REF!</v>
          </cell>
          <cell r="G1426" t="e">
            <v>#REF!</v>
          </cell>
          <cell r="H1426" t="e">
            <v>#REF!</v>
          </cell>
          <cell r="L1426" t="e">
            <v>#REF!</v>
          </cell>
          <cell r="M1426" t="e">
            <v>#REF!</v>
          </cell>
          <cell r="N1426" t="e">
            <v>#REF!</v>
          </cell>
          <cell r="O1426" t="e">
            <v>#REF!</v>
          </cell>
          <cell r="P1426">
            <v>0</v>
          </cell>
          <cell r="Q1426">
            <v>0</v>
          </cell>
          <cell r="R1426" t="e">
            <v>#REF!</v>
          </cell>
          <cell r="S1426" t="e">
            <v>#REF!</v>
          </cell>
          <cell r="T1426" t="e">
            <v>#REF!</v>
          </cell>
          <cell r="U1426" t="e">
            <v>#REF!</v>
          </cell>
          <cell r="V1426" t="e">
            <v>#REF!</v>
          </cell>
          <cell r="W1426" t="e">
            <v>#REF!</v>
          </cell>
          <cell r="X1426" t="e">
            <v>#REF!</v>
          </cell>
          <cell r="Y1426" t="e">
            <v>#REF!</v>
          </cell>
          <cell r="Z1426" t="e">
            <v>#REF!</v>
          </cell>
        </row>
        <row r="1427">
          <cell r="B1427" t="str">
            <v xml:space="preserve">                Housing interest subsidy</v>
          </cell>
          <cell r="E1427" t="e">
            <v>#REF!</v>
          </cell>
          <cell r="F1427" t="e">
            <v>#REF!</v>
          </cell>
          <cell r="G1427" t="e">
            <v>#REF!</v>
          </cell>
          <cell r="H1427" t="e">
            <v>#REF!</v>
          </cell>
          <cell r="L1427" t="e">
            <v>#REF!</v>
          </cell>
          <cell r="M1427" t="e">
            <v>#REF!</v>
          </cell>
          <cell r="N1427" t="e">
            <v>#REF!</v>
          </cell>
          <cell r="O1427" t="e">
            <v>#REF!</v>
          </cell>
          <cell r="P1427">
            <v>0</v>
          </cell>
          <cell r="Q1427">
            <v>0</v>
          </cell>
          <cell r="R1427" t="e">
            <v>#REF!</v>
          </cell>
          <cell r="S1427" t="e">
            <v>#REF!</v>
          </cell>
          <cell r="T1427" t="e">
            <v>#REF!</v>
          </cell>
          <cell r="U1427" t="e">
            <v>#REF!</v>
          </cell>
          <cell r="V1427" t="e">
            <v>#REF!</v>
          </cell>
          <cell r="W1427" t="e">
            <v>#REF!</v>
          </cell>
          <cell r="X1427" t="e">
            <v>#REF!</v>
          </cell>
          <cell r="Y1427" t="e">
            <v>#REF!</v>
          </cell>
          <cell r="Z1427" t="e">
            <v>#REF!</v>
          </cell>
        </row>
        <row r="1428">
          <cell r="B1428" t="str">
            <v xml:space="preserve">                Other interest subsidies</v>
          </cell>
          <cell r="E1428" t="e">
            <v>#REF!</v>
          </cell>
          <cell r="F1428" t="e">
            <v>#REF!</v>
          </cell>
          <cell r="G1428" t="e">
            <v>#REF!</v>
          </cell>
          <cell r="H1428" t="e">
            <v>#REF!</v>
          </cell>
          <cell r="L1428" t="e">
            <v>#REF!</v>
          </cell>
          <cell r="M1428" t="e">
            <v>#REF!</v>
          </cell>
          <cell r="N1428" t="e">
            <v>#REF!</v>
          </cell>
          <cell r="O1428" t="e">
            <v>#REF!</v>
          </cell>
          <cell r="P1428">
            <v>0</v>
          </cell>
          <cell r="Q1428">
            <v>0</v>
          </cell>
          <cell r="R1428" t="e">
            <v>#REF!</v>
          </cell>
          <cell r="S1428" t="e">
            <v>#REF!</v>
          </cell>
          <cell r="T1428" t="e">
            <v>#REF!</v>
          </cell>
          <cell r="U1428" t="e">
            <v>#REF!</v>
          </cell>
          <cell r="V1428" t="e">
            <v>#REF!</v>
          </cell>
          <cell r="W1428" t="e">
            <v>#REF!</v>
          </cell>
          <cell r="X1428" t="e">
            <v>#REF!</v>
          </cell>
          <cell r="Y1428" t="e">
            <v>#REF!</v>
          </cell>
          <cell r="Z1428" t="e">
            <v>#REF!</v>
          </cell>
        </row>
        <row r="1429">
          <cell r="B1429" t="str">
            <v xml:space="preserve">                Wheat flour (BULOG)</v>
          </cell>
        </row>
        <row r="1430">
          <cell r="B1430" t="str">
            <v xml:space="preserve">                Other subsidies</v>
          </cell>
          <cell r="D1430">
            <v>10500</v>
          </cell>
          <cell r="E1430" t="e">
            <v>#REF!</v>
          </cell>
          <cell r="F1430" t="e">
            <v>#REF!</v>
          </cell>
          <cell r="G1430" t="e">
            <v>#REF!</v>
          </cell>
          <cell r="H1430" t="e">
            <v>#REF!</v>
          </cell>
          <cell r="L1430" t="e">
            <v>#REF!</v>
          </cell>
          <cell r="M1430" t="e">
            <v>#REF!</v>
          </cell>
          <cell r="N1430" t="e">
            <v>#REF!</v>
          </cell>
          <cell r="O1430" t="e">
            <v>#REF!</v>
          </cell>
          <cell r="P1430">
            <v>0</v>
          </cell>
          <cell r="Q1430">
            <v>0</v>
          </cell>
          <cell r="R1430" t="e">
            <v>#REF!</v>
          </cell>
          <cell r="S1430" t="e">
            <v>#REF!</v>
          </cell>
          <cell r="T1430" t="e">
            <v>#REF!</v>
          </cell>
          <cell r="U1430" t="e">
            <v>#REF!</v>
          </cell>
          <cell r="V1430" t="e">
            <v>#REF!</v>
          </cell>
          <cell r="W1430" t="e">
            <v>#REF!</v>
          </cell>
          <cell r="X1430" t="e">
            <v>#REF!</v>
          </cell>
          <cell r="Y1430" t="e">
            <v>#REF!</v>
          </cell>
          <cell r="Z1430" t="e">
            <v>#REF!</v>
          </cell>
        </row>
        <row r="1431">
          <cell r="B1431" t="str">
            <v xml:space="preserve">              Other and non-classified</v>
          </cell>
          <cell r="D1431">
            <v>1448.5</v>
          </cell>
          <cell r="E1431" t="e">
            <v>#REF!</v>
          </cell>
          <cell r="F1431" t="e">
            <v>#REF!</v>
          </cell>
          <cell r="G1431" t="e">
            <v>#REF!</v>
          </cell>
          <cell r="H1431" t="e">
            <v>#REF!</v>
          </cell>
          <cell r="L1431" t="e">
            <v>#REF!</v>
          </cell>
          <cell r="M1431" t="e">
            <v>#REF!</v>
          </cell>
          <cell r="N1431" t="e">
            <v>#REF!</v>
          </cell>
          <cell r="O1431" t="e">
            <v>#REF!</v>
          </cell>
          <cell r="P1431">
            <v>112.9</v>
          </cell>
          <cell r="Q1431">
            <v>183.1</v>
          </cell>
          <cell r="R1431" t="e">
            <v>#REF!</v>
          </cell>
          <cell r="S1431" t="e">
            <v>#REF!</v>
          </cell>
          <cell r="T1431" t="e">
            <v>#REF!</v>
          </cell>
          <cell r="U1431" t="e">
            <v>#REF!</v>
          </cell>
          <cell r="V1431" t="e">
            <v>#REF!</v>
          </cell>
          <cell r="W1431" t="e">
            <v>#REF!</v>
          </cell>
          <cell r="X1431" t="e">
            <v>#REF!</v>
          </cell>
          <cell r="Y1431" t="e">
            <v>#REF!</v>
          </cell>
          <cell r="Z1431" t="e">
            <v>#REF!</v>
          </cell>
        </row>
        <row r="1433">
          <cell r="B1433" t="str">
            <v>B.  Development expenditure</v>
          </cell>
          <cell r="D1433">
            <v>37111</v>
          </cell>
          <cell r="E1433" t="e">
            <v>#REF!</v>
          </cell>
          <cell r="F1433" t="e">
            <v>#REF!</v>
          </cell>
          <cell r="G1433" t="e">
            <v>#REF!</v>
          </cell>
          <cell r="H1433" t="e">
            <v>#REF!</v>
          </cell>
          <cell r="L1433" t="e">
            <v>#REF!</v>
          </cell>
          <cell r="M1433" t="e">
            <v>#REF!</v>
          </cell>
          <cell r="N1433" t="e">
            <v>#REF!</v>
          </cell>
          <cell r="O1433" t="e">
            <v>#REF!</v>
          </cell>
          <cell r="P1433">
            <v>1442.4</v>
          </cell>
          <cell r="Q1433">
            <v>1407.8</v>
          </cell>
          <cell r="R1433" t="e">
            <v>#REF!</v>
          </cell>
          <cell r="S1433" t="e">
            <v>#REF!</v>
          </cell>
          <cell r="T1433" t="e">
            <v>#REF!</v>
          </cell>
          <cell r="U1433" t="e">
            <v>#REF!</v>
          </cell>
          <cell r="V1433" t="e">
            <v>#REF!</v>
          </cell>
          <cell r="W1433" t="e">
            <v>#REF!</v>
          </cell>
          <cell r="X1433" t="e">
            <v>#REF!</v>
          </cell>
          <cell r="Y1433" t="e">
            <v>#REF!</v>
          </cell>
          <cell r="Z1433" t="e">
            <v>#REF!</v>
          </cell>
        </row>
        <row r="1434">
          <cell r="B1434" t="str">
            <v xml:space="preserve">  I.   Rupiah financing</v>
          </cell>
          <cell r="D1434">
            <v>23550.9</v>
          </cell>
          <cell r="E1434" t="e">
            <v>#REF!</v>
          </cell>
          <cell r="F1434" t="e">
            <v>#REF!</v>
          </cell>
          <cell r="G1434" t="e">
            <v>#REF!</v>
          </cell>
          <cell r="H1434" t="e">
            <v>#REF!</v>
          </cell>
          <cell r="L1434" t="e">
            <v>#REF!</v>
          </cell>
          <cell r="M1434" t="e">
            <v>#REF!</v>
          </cell>
          <cell r="N1434" t="e">
            <v>#REF!</v>
          </cell>
          <cell r="O1434" t="e">
            <v>#REF!</v>
          </cell>
          <cell r="P1434">
            <v>260</v>
          </cell>
          <cell r="Q1434">
            <v>496.5</v>
          </cell>
          <cell r="R1434" t="e">
            <v>#REF!</v>
          </cell>
          <cell r="S1434" t="e">
            <v>#REF!</v>
          </cell>
          <cell r="T1434" t="e">
            <v>#REF!</v>
          </cell>
          <cell r="U1434" t="e">
            <v>#REF!</v>
          </cell>
          <cell r="V1434" t="e">
            <v>#REF!</v>
          </cell>
          <cell r="W1434" t="e">
            <v>#REF!</v>
          </cell>
          <cell r="X1434" t="e">
            <v>#REF!</v>
          </cell>
          <cell r="Y1434" t="e">
            <v>#REF!</v>
          </cell>
          <cell r="Z1434" t="e">
            <v>#REF!</v>
          </cell>
        </row>
        <row r="1435">
          <cell r="B1435" t="str">
            <v xml:space="preserve">         Military</v>
          </cell>
          <cell r="D1435">
            <v>934.02599999999995</v>
          </cell>
          <cell r="E1435" t="e">
            <v>#REF!</v>
          </cell>
          <cell r="F1435" t="e">
            <v>#REF!</v>
          </cell>
          <cell r="G1435" t="e">
            <v>#REF!</v>
          </cell>
          <cell r="H1435" t="e">
            <v>#REF!</v>
          </cell>
          <cell r="L1435" t="e">
            <v>#REF!</v>
          </cell>
          <cell r="M1435" t="e">
            <v>#REF!</v>
          </cell>
          <cell r="N1435" t="e">
            <v>#REF!</v>
          </cell>
          <cell r="O1435" t="e">
            <v>#REF!</v>
          </cell>
          <cell r="P1435">
            <v>0</v>
          </cell>
          <cell r="Q1435">
            <v>0</v>
          </cell>
          <cell r="R1435" t="e">
            <v>#REF!</v>
          </cell>
          <cell r="S1435" t="e">
            <v>#REF!</v>
          </cell>
          <cell r="T1435" t="e">
            <v>#REF!</v>
          </cell>
          <cell r="U1435" t="e">
            <v>#REF!</v>
          </cell>
          <cell r="V1435" t="e">
            <v>#REF!</v>
          </cell>
          <cell r="W1435" t="e">
            <v>#REF!</v>
          </cell>
          <cell r="X1435" t="e">
            <v>#REF!</v>
          </cell>
          <cell r="Y1435" t="e">
            <v>#REF!</v>
          </cell>
          <cell r="Z1435" t="e">
            <v>#REF!</v>
          </cell>
        </row>
        <row r="1436">
          <cell r="B1436" t="str">
            <v xml:space="preserve">         Fertilizer subsidy</v>
          </cell>
          <cell r="D1436">
            <v>547.29999999999995</v>
          </cell>
        </row>
        <row r="1437">
          <cell r="B1437" t="str">
            <v xml:space="preserve">         Forestry Fund</v>
          </cell>
        </row>
        <row r="1438">
          <cell r="B1438" t="str">
            <v xml:space="preserve">         Other</v>
          </cell>
          <cell r="D1438">
            <v>22069.574000000001</v>
          </cell>
          <cell r="E1438" t="e">
            <v>#REF!</v>
          </cell>
          <cell r="F1438" t="e">
            <v>#REF!</v>
          </cell>
          <cell r="G1438" t="e">
            <v>#REF!</v>
          </cell>
          <cell r="H1438" t="e">
            <v>#REF!</v>
          </cell>
          <cell r="L1438" t="e">
            <v>#REF!</v>
          </cell>
          <cell r="M1438" t="e">
            <v>#REF!</v>
          </cell>
          <cell r="N1438" t="e">
            <v>#REF!</v>
          </cell>
          <cell r="O1438" t="e">
            <v>#REF!</v>
          </cell>
          <cell r="P1438">
            <v>260</v>
          </cell>
          <cell r="Q1438">
            <v>496.5</v>
          </cell>
          <cell r="R1438" t="e">
            <v>#REF!</v>
          </cell>
          <cell r="S1438" t="e">
            <v>#REF!</v>
          </cell>
          <cell r="T1438" t="e">
            <v>#REF!</v>
          </cell>
          <cell r="U1438" t="e">
            <v>#REF!</v>
          </cell>
          <cell r="V1438" t="e">
            <v>#REF!</v>
          </cell>
          <cell r="W1438" t="e">
            <v>#REF!</v>
          </cell>
          <cell r="X1438" t="e">
            <v>#REF!</v>
          </cell>
          <cell r="Y1438" t="e">
            <v>#REF!</v>
          </cell>
          <cell r="Z1438" t="e">
            <v>#REF!</v>
          </cell>
        </row>
        <row r="1439">
          <cell r="B1439" t="str">
            <v xml:space="preserve">  II.  Project aid</v>
          </cell>
          <cell r="D1439">
            <v>13560.099999999999</v>
          </cell>
          <cell r="E1439" t="e">
            <v>#REF!</v>
          </cell>
          <cell r="F1439" t="e">
            <v>#REF!</v>
          </cell>
          <cell r="G1439" t="e">
            <v>#REF!</v>
          </cell>
          <cell r="H1439" t="e">
            <v>#REF!</v>
          </cell>
          <cell r="L1439" t="e">
            <v>#REF!</v>
          </cell>
          <cell r="M1439" t="e">
            <v>#REF!</v>
          </cell>
          <cell r="N1439" t="e">
            <v>#REF!</v>
          </cell>
          <cell r="O1439" t="e">
            <v>#REF!</v>
          </cell>
          <cell r="P1439">
            <v>1182.4000000000001</v>
          </cell>
          <cell r="Q1439">
            <v>911.3</v>
          </cell>
          <cell r="R1439" t="e">
            <v>#REF!</v>
          </cell>
          <cell r="S1439" t="e">
            <v>#REF!</v>
          </cell>
          <cell r="T1439" t="e">
            <v>#REF!</v>
          </cell>
          <cell r="U1439" t="e">
            <v>#REF!</v>
          </cell>
          <cell r="V1439" t="e">
            <v>#REF!</v>
          </cell>
          <cell r="W1439" t="e">
            <v>#REF!</v>
          </cell>
          <cell r="X1439" t="e">
            <v>#REF!</v>
          </cell>
          <cell r="Y1439" t="e">
            <v>#REF!</v>
          </cell>
          <cell r="Z1439" t="e">
            <v>#REF!</v>
          </cell>
        </row>
        <row r="1440">
          <cell r="B1440" t="str">
            <v xml:space="preserve">          Military</v>
          </cell>
          <cell r="D1440">
            <v>900.4</v>
          </cell>
          <cell r="E1440" t="e">
            <v>#REF!</v>
          </cell>
          <cell r="F1440" t="e">
            <v>#REF!</v>
          </cell>
          <cell r="G1440" t="e">
            <v>#REF!</v>
          </cell>
          <cell r="H1440" t="e">
            <v>#REF!</v>
          </cell>
          <cell r="L1440" t="e">
            <v>#REF!</v>
          </cell>
          <cell r="M1440" t="e">
            <v>#REF!</v>
          </cell>
          <cell r="N1440" t="e">
            <v>#REF!</v>
          </cell>
          <cell r="O1440" t="e">
            <v>#REF!</v>
          </cell>
          <cell r="P1440">
            <v>0</v>
          </cell>
          <cell r="Q1440">
            <v>0</v>
          </cell>
          <cell r="R1440">
            <v>105.27013456937799</v>
          </cell>
          <cell r="S1440">
            <v>105.27013456937799</v>
          </cell>
          <cell r="T1440">
            <v>100</v>
          </cell>
          <cell r="U1440">
            <v>100</v>
          </cell>
          <cell r="V1440">
            <v>100</v>
          </cell>
          <cell r="W1440">
            <v>300</v>
          </cell>
          <cell r="X1440" t="e">
            <v>#REF!</v>
          </cell>
          <cell r="Y1440">
            <v>1150</v>
          </cell>
          <cell r="Z1440" t="e">
            <v>#REF!</v>
          </cell>
        </row>
        <row r="1441">
          <cell r="B1441" t="str">
            <v xml:space="preserve">          Other</v>
          </cell>
          <cell r="D1441">
            <v>12659.699999999999</v>
          </cell>
          <cell r="E1441" t="e">
            <v>#REF!</v>
          </cell>
          <cell r="F1441" t="e">
            <v>#REF!</v>
          </cell>
          <cell r="G1441" t="e">
            <v>#REF!</v>
          </cell>
          <cell r="H1441" t="e">
            <v>#REF!</v>
          </cell>
          <cell r="L1441" t="e">
            <v>#REF!</v>
          </cell>
          <cell r="M1441" t="e">
            <v>#REF!</v>
          </cell>
          <cell r="N1441" t="e">
            <v>#REF!</v>
          </cell>
          <cell r="O1441" t="e">
            <v>#REF!</v>
          </cell>
          <cell r="P1441">
            <v>1182.4000000000001</v>
          </cell>
          <cell r="Q1441">
            <v>911.3</v>
          </cell>
          <cell r="R1441" t="e">
            <v>#REF!</v>
          </cell>
          <cell r="S1441" t="e">
            <v>#REF!</v>
          </cell>
          <cell r="T1441" t="e">
            <v>#REF!</v>
          </cell>
          <cell r="U1441" t="e">
            <v>#REF!</v>
          </cell>
          <cell r="V1441" t="e">
            <v>#REF!</v>
          </cell>
          <cell r="W1441" t="e">
            <v>#REF!</v>
          </cell>
          <cell r="X1441" t="e">
            <v>#REF!</v>
          </cell>
          <cell r="Y1441" t="e">
            <v>#REF!</v>
          </cell>
          <cell r="Z1441" t="e">
            <v>#REF!</v>
          </cell>
        </row>
        <row r="1443">
          <cell r="B1443" t="str">
            <v>Memorandum items:</v>
          </cell>
        </row>
        <row r="1444">
          <cell r="B1444" t="str">
            <v>Overall official budget balance</v>
          </cell>
          <cell r="D1444">
            <v>1729.699999999968</v>
          </cell>
          <cell r="E1444" t="e">
            <v>#REF!</v>
          </cell>
          <cell r="F1444" t="e">
            <v>#REF!</v>
          </cell>
          <cell r="G1444" t="e">
            <v>#REF!</v>
          </cell>
          <cell r="H1444" t="e">
            <v>#REF!</v>
          </cell>
          <cell r="L1444" t="e">
            <v>#REF!</v>
          </cell>
          <cell r="M1444" t="e">
            <v>#REF!</v>
          </cell>
          <cell r="N1444" t="e">
            <v>#REF!</v>
          </cell>
          <cell r="O1444" t="e">
            <v>#REF!</v>
          </cell>
          <cell r="P1444">
            <v>6803.0247368421042</v>
          </cell>
          <cell r="Q1444">
            <v>2983.1812500000015</v>
          </cell>
          <cell r="R1444" t="e">
            <v>#REF!</v>
          </cell>
          <cell r="S1444" t="e">
            <v>#REF!</v>
          </cell>
          <cell r="T1444" t="e">
            <v>#REF!</v>
          </cell>
          <cell r="U1444" t="e">
            <v>#REF!</v>
          </cell>
          <cell r="V1444" t="e">
            <v>#REF!</v>
          </cell>
          <cell r="W1444" t="e">
            <v>#REF!</v>
          </cell>
          <cell r="X1444" t="e">
            <v>#REF!</v>
          </cell>
          <cell r="Y1444" t="e">
            <v>#REF!</v>
          </cell>
          <cell r="Z1444" t="e">
            <v>#REF!</v>
          </cell>
        </row>
        <row r="1445">
          <cell r="B1445" t="str">
            <v>Military expenditure</v>
          </cell>
          <cell r="D1445">
            <v>1834.4259999999999</v>
          </cell>
          <cell r="E1445" t="e">
            <v>#REF!</v>
          </cell>
          <cell r="F1445" t="e">
            <v>#REF!</v>
          </cell>
          <cell r="G1445" t="e">
            <v>#REF!</v>
          </cell>
          <cell r="H1445" t="e">
            <v>#REF!</v>
          </cell>
          <cell r="L1445" t="e">
            <v>#REF!</v>
          </cell>
          <cell r="M1445" t="e">
            <v>#REF!</v>
          </cell>
          <cell r="N1445" t="e">
            <v>#REF!</v>
          </cell>
          <cell r="O1445" t="e">
            <v>#REF!</v>
          </cell>
          <cell r="P1445">
            <v>0</v>
          </cell>
          <cell r="Q1445">
            <v>0</v>
          </cell>
          <cell r="R1445" t="e">
            <v>#REF!</v>
          </cell>
          <cell r="S1445" t="e">
            <v>#REF!</v>
          </cell>
          <cell r="T1445" t="e">
            <v>#REF!</v>
          </cell>
          <cell r="U1445" t="e">
            <v>#REF!</v>
          </cell>
          <cell r="V1445" t="e">
            <v>#REF!</v>
          </cell>
          <cell r="W1445" t="e">
            <v>#REF!</v>
          </cell>
          <cell r="X1445" t="e">
            <v>#REF!</v>
          </cell>
          <cell r="Y1445" t="e">
            <v>#REF!</v>
          </cell>
          <cell r="Z1445" t="e">
            <v>#REF!</v>
          </cell>
        </row>
        <row r="1446">
          <cell r="B1446" t="str">
            <v xml:space="preserve">  Domestic financing</v>
          </cell>
          <cell r="D1446">
            <v>934.02599999999995</v>
          </cell>
          <cell r="E1446" t="e">
            <v>#REF!</v>
          </cell>
          <cell r="F1446" t="e">
            <v>#REF!</v>
          </cell>
          <cell r="G1446" t="e">
            <v>#REF!</v>
          </cell>
          <cell r="H1446" t="e">
            <v>#REF!</v>
          </cell>
          <cell r="L1446" t="e">
            <v>#REF!</v>
          </cell>
          <cell r="M1446" t="e">
            <v>#REF!</v>
          </cell>
          <cell r="N1446" t="e">
            <v>#REF!</v>
          </cell>
          <cell r="O1446" t="e">
            <v>#REF!</v>
          </cell>
          <cell r="P1446">
            <v>0</v>
          </cell>
          <cell r="Q1446">
            <v>0</v>
          </cell>
          <cell r="R1446" t="e">
            <v>#REF!</v>
          </cell>
          <cell r="S1446" t="e">
            <v>#REF!</v>
          </cell>
          <cell r="T1446" t="e">
            <v>#REF!</v>
          </cell>
          <cell r="U1446" t="e">
            <v>#REF!</v>
          </cell>
          <cell r="V1446" t="e">
            <v>#REF!</v>
          </cell>
          <cell r="W1446" t="e">
            <v>#REF!</v>
          </cell>
          <cell r="X1446" t="e">
            <v>#REF!</v>
          </cell>
          <cell r="Y1446" t="e">
            <v>#REF!</v>
          </cell>
          <cell r="Z1446" t="e">
            <v>#REF!</v>
          </cell>
        </row>
        <row r="1447">
          <cell r="B1447" t="str">
            <v xml:space="preserve">  External financing</v>
          </cell>
          <cell r="D1447">
            <v>900.4</v>
          </cell>
          <cell r="E1447" t="e">
            <v>#REF!</v>
          </cell>
          <cell r="F1447" t="e">
            <v>#REF!</v>
          </cell>
          <cell r="G1447" t="e">
            <v>#REF!</v>
          </cell>
          <cell r="H1447" t="e">
            <v>#REF!</v>
          </cell>
          <cell r="L1447" t="e">
            <v>#REF!</v>
          </cell>
          <cell r="M1447" t="e">
            <v>#REF!</v>
          </cell>
          <cell r="N1447" t="e">
            <v>#REF!</v>
          </cell>
          <cell r="O1447" t="e">
            <v>#REF!</v>
          </cell>
          <cell r="P1447">
            <v>0</v>
          </cell>
          <cell r="Q1447">
            <v>0</v>
          </cell>
          <cell r="R1447">
            <v>105.27013456937799</v>
          </cell>
          <cell r="S1447">
            <v>105.27013456937799</v>
          </cell>
          <cell r="T1447">
            <v>100</v>
          </cell>
          <cell r="U1447">
            <v>100</v>
          </cell>
          <cell r="V1447">
            <v>100</v>
          </cell>
          <cell r="W1447">
            <v>300</v>
          </cell>
          <cell r="X1447" t="e">
            <v>#REF!</v>
          </cell>
          <cell r="Y1447">
            <v>1150</v>
          </cell>
          <cell r="Z1447" t="e">
            <v>#REF!</v>
          </cell>
        </row>
        <row r="1448">
          <cell r="B1448" t="str">
            <v>IMF methodology</v>
          </cell>
        </row>
        <row r="1449">
          <cell r="B1449" t="str">
            <v xml:space="preserve">  Total expenditure and net lending</v>
          </cell>
          <cell r="D1449">
            <v>104478.30000000002</v>
          </cell>
          <cell r="E1449" t="e">
            <v>#REF!</v>
          </cell>
          <cell r="F1449" t="e">
            <v>#REF!</v>
          </cell>
          <cell r="G1449" t="e">
            <v>#REF!</v>
          </cell>
          <cell r="H1449" t="e">
            <v>#REF!</v>
          </cell>
          <cell r="L1449" t="e">
            <v>#REF!</v>
          </cell>
          <cell r="M1449" t="e">
            <v>#REF!</v>
          </cell>
          <cell r="N1449" t="e">
            <v>#REF!</v>
          </cell>
          <cell r="O1449" t="e">
            <v>#REF!</v>
          </cell>
          <cell r="P1449">
            <v>6921.7610526315784</v>
          </cell>
          <cell r="Q1449">
            <v>6025.7156250000007</v>
          </cell>
          <cell r="R1449" t="e">
            <v>#REF!</v>
          </cell>
          <cell r="S1449" t="e">
            <v>#REF!</v>
          </cell>
          <cell r="T1449" t="e">
            <v>#REF!</v>
          </cell>
          <cell r="U1449" t="e">
            <v>#REF!</v>
          </cell>
          <cell r="V1449" t="e">
            <v>#REF!</v>
          </cell>
          <cell r="W1449" t="e">
            <v>#REF!</v>
          </cell>
          <cell r="X1449" t="e">
            <v>#REF!</v>
          </cell>
          <cell r="Y1449" t="e">
            <v>#REF!</v>
          </cell>
          <cell r="Z1449" t="e">
            <v>#REF!</v>
          </cell>
        </row>
        <row r="1450">
          <cell r="B1450" t="str">
            <v xml:space="preserve">    Current expenditure</v>
          </cell>
          <cell r="D1450">
            <v>69749.026000000013</v>
          </cell>
          <cell r="E1450" t="e">
            <v>#REF!</v>
          </cell>
          <cell r="F1450" t="e">
            <v>#REF!</v>
          </cell>
          <cell r="G1450" t="e">
            <v>#REF!</v>
          </cell>
          <cell r="H1450" t="e">
            <v>#REF!</v>
          </cell>
          <cell r="L1450" t="e">
            <v>#REF!</v>
          </cell>
          <cell r="M1450" t="e">
            <v>#REF!</v>
          </cell>
          <cell r="N1450" t="e">
            <v>#REF!</v>
          </cell>
          <cell r="O1450" t="e">
            <v>#REF!</v>
          </cell>
          <cell r="P1450">
            <v>5479.3610526315788</v>
          </cell>
          <cell r="Q1450">
            <v>4617.9156250000005</v>
          </cell>
          <cell r="R1450" t="e">
            <v>#REF!</v>
          </cell>
          <cell r="S1450" t="e">
            <v>#REF!</v>
          </cell>
          <cell r="T1450" t="e">
            <v>#REF!</v>
          </cell>
          <cell r="U1450" t="e">
            <v>#REF!</v>
          </cell>
          <cell r="V1450" t="e">
            <v>#REF!</v>
          </cell>
          <cell r="W1450" t="e">
            <v>#REF!</v>
          </cell>
          <cell r="X1450" t="e">
            <v>#REF!</v>
          </cell>
          <cell r="Y1450" t="e">
            <v>#REF!</v>
          </cell>
          <cell r="Z1450" t="e">
            <v>#REF!</v>
          </cell>
        </row>
        <row r="1451">
          <cell r="B1451" t="str">
            <v xml:space="preserve">    Development expenditure</v>
          </cell>
          <cell r="D1451">
            <v>34729.273999999998</v>
          </cell>
          <cell r="E1451" t="e">
            <v>#REF!</v>
          </cell>
          <cell r="F1451" t="e">
            <v>#REF!</v>
          </cell>
          <cell r="G1451" t="e">
            <v>#REF!</v>
          </cell>
          <cell r="H1451" t="e">
            <v>#REF!</v>
          </cell>
          <cell r="L1451" t="e">
            <v>#REF!</v>
          </cell>
          <cell r="M1451" t="e">
            <v>#REF!</v>
          </cell>
          <cell r="N1451" t="e">
            <v>#REF!</v>
          </cell>
          <cell r="O1451" t="e">
            <v>#REF!</v>
          </cell>
          <cell r="P1451">
            <v>1442.4</v>
          </cell>
          <cell r="Q1451">
            <v>1407.8</v>
          </cell>
          <cell r="R1451" t="e">
            <v>#REF!</v>
          </cell>
          <cell r="S1451" t="e">
            <v>#REF!</v>
          </cell>
          <cell r="T1451" t="e">
            <v>#REF!</v>
          </cell>
          <cell r="U1451" t="e">
            <v>#REF!</v>
          </cell>
          <cell r="V1451" t="e">
            <v>#REF!</v>
          </cell>
          <cell r="W1451" t="e">
            <v>#REF!</v>
          </cell>
          <cell r="X1451" t="e">
            <v>#REF!</v>
          </cell>
          <cell r="Y1451" t="e">
            <v>#REF!</v>
          </cell>
          <cell r="Z1451" t="e">
            <v>#REF!</v>
          </cell>
        </row>
        <row r="1452">
          <cell r="B1452" t="str">
            <v xml:space="preserve">  To external financing (amortization, - )</v>
          </cell>
          <cell r="D1452">
            <v>-18667</v>
          </cell>
          <cell r="E1452" t="e">
            <v>#REF!</v>
          </cell>
          <cell r="F1452" t="e">
            <v>#REF!</v>
          </cell>
          <cell r="G1452" t="e">
            <v>#REF!</v>
          </cell>
          <cell r="H1452" t="e">
            <v>#REF!</v>
          </cell>
          <cell r="L1452" t="e">
            <v>#REF!</v>
          </cell>
          <cell r="M1452" t="e">
            <v>#REF!</v>
          </cell>
          <cell r="N1452" t="e">
            <v>#REF!</v>
          </cell>
          <cell r="O1452" t="e">
            <v>#REF!</v>
          </cell>
          <cell r="P1452">
            <v>-2426.8263157894735</v>
          </cell>
          <cell r="Q1452">
            <v>-1804.21875</v>
          </cell>
          <cell r="R1452">
            <v>-4444.5</v>
          </cell>
          <cell r="S1452">
            <v>-8675.5450657894726</v>
          </cell>
          <cell r="T1452">
            <v>-5291</v>
          </cell>
          <cell r="U1452">
            <v>-6360</v>
          </cell>
          <cell r="V1452">
            <v>-3685</v>
          </cell>
          <cell r="W1452">
            <v>-15336</v>
          </cell>
          <cell r="X1452">
            <v>-9700</v>
          </cell>
          <cell r="Y1452">
            <v>-12800</v>
          </cell>
          <cell r="Z1452">
            <v>-46511.545065789469</v>
          </cell>
        </row>
        <row r="1453">
          <cell r="B1453" t="str">
            <v xml:space="preserve">  To bank restructuring costs</v>
          </cell>
          <cell r="D1453">
            <v>0</v>
          </cell>
          <cell r="E1453" t="e">
            <v>#REF!</v>
          </cell>
          <cell r="F1453" t="e">
            <v>#REF!</v>
          </cell>
          <cell r="G1453" t="e">
            <v>#REF!</v>
          </cell>
          <cell r="H1453" t="e">
            <v>#REF!</v>
          </cell>
          <cell r="L1453" t="e">
            <v>#REF!</v>
          </cell>
          <cell r="M1453" t="e">
            <v>#REF!</v>
          </cell>
          <cell r="N1453" t="e">
            <v>#REF!</v>
          </cell>
          <cell r="O1453" t="e">
            <v>#REF!</v>
          </cell>
          <cell r="P1453">
            <v>0</v>
          </cell>
          <cell r="Q1453">
            <v>0</v>
          </cell>
          <cell r="R1453">
            <v>0</v>
          </cell>
          <cell r="S1453">
            <v>0</v>
          </cell>
          <cell r="T1453">
            <v>0</v>
          </cell>
          <cell r="U1453">
            <v>1500</v>
          </cell>
          <cell r="V1453">
            <v>1500</v>
          </cell>
          <cell r="W1453">
            <v>3000</v>
          </cell>
          <cell r="X1453">
            <v>6000</v>
          </cell>
          <cell r="Y1453">
            <v>6000</v>
          </cell>
          <cell r="Z1453">
            <v>15000</v>
          </cell>
        </row>
        <row r="1456">
          <cell r="B1456" t="str">
            <v xml:space="preserve"> Sources:  Ministry of Finance; and IMF staff calculations.</v>
          </cell>
        </row>
      </sheetData>
      <sheetData sheetId="15" refreshError="1">
        <row r="11">
          <cell r="B11" t="str">
            <v>Table 6.  Indonesia:  Fuel Price Increase 1998/99</v>
          </cell>
        </row>
        <row r="13">
          <cell r="B13" t="str">
            <v>Hulio's work</v>
          </cell>
        </row>
        <row r="14">
          <cell r="E14" t="str">
            <v>Envisaged under the Program</v>
          </cell>
          <cell r="I14" t="str">
            <v>Initially announced</v>
          </cell>
          <cell r="M14" t="str">
            <v>After Price Increase Rollback</v>
          </cell>
        </row>
        <row r="15">
          <cell r="D15" t="str">
            <v>March 1998</v>
          </cell>
          <cell r="E15" t="str">
            <v xml:space="preserve"> (Price increase July 98)</v>
          </cell>
          <cell r="I15" t="str">
            <v xml:space="preserve"> (Price increase May 98)</v>
          </cell>
          <cell r="M15" t="str">
            <v xml:space="preserve"> (Price increase May 98)</v>
          </cell>
        </row>
        <row r="16">
          <cell r="D16" t="str">
            <v>Prices</v>
          </cell>
          <cell r="E16" t="str">
            <v>Price</v>
          </cell>
          <cell r="F16" t="str">
            <v>Yield</v>
          </cell>
          <cell r="G16" t="str">
            <v>Percent</v>
          </cell>
          <cell r="I16" t="str">
            <v>Price</v>
          </cell>
          <cell r="J16" t="str">
            <v>Yield</v>
          </cell>
          <cell r="K16" t="str">
            <v>Percent</v>
          </cell>
          <cell r="M16" t="str">
            <v>Price</v>
          </cell>
          <cell r="N16" t="str">
            <v>Yield</v>
          </cell>
          <cell r="O16" t="str">
            <v>Percent</v>
          </cell>
        </row>
        <row r="17">
          <cell r="D17" t="str">
            <v>(Rp per liter)</v>
          </cell>
          <cell r="E17" t="str">
            <v>(Rp per liter)</v>
          </cell>
          <cell r="F17" t="str">
            <v>(billion Rp)</v>
          </cell>
          <cell r="G17" t="str">
            <v>change</v>
          </cell>
          <cell r="I17" t="str">
            <v>(Rp per liter)</v>
          </cell>
          <cell r="J17" t="str">
            <v>(billion Rp)</v>
          </cell>
          <cell r="K17" t="str">
            <v>change</v>
          </cell>
          <cell r="M17" t="str">
            <v>(Rp per liter)</v>
          </cell>
          <cell r="N17" t="str">
            <v>(billion Rp)</v>
          </cell>
          <cell r="O17" t="str">
            <v>change</v>
          </cell>
        </row>
        <row r="18">
          <cell r="B18" t="str">
            <v>Pr_tb_6</v>
          </cell>
        </row>
        <row r="20">
          <cell r="B20" t="str">
            <v>Petroleum products</v>
          </cell>
        </row>
        <row r="21">
          <cell r="B21" t="str">
            <v>Aviation gasoline</v>
          </cell>
          <cell r="D21">
            <v>420</v>
          </cell>
          <cell r="E21">
            <v>600</v>
          </cell>
          <cell r="F21">
            <v>1.19</v>
          </cell>
          <cell r="G21">
            <v>42.857142857142861</v>
          </cell>
          <cell r="I21">
            <v>600</v>
          </cell>
          <cell r="J21">
            <v>1.4544444444444444</v>
          </cell>
          <cell r="K21">
            <v>42.857142857142861</v>
          </cell>
          <cell r="M21">
            <v>600</v>
          </cell>
          <cell r="N21">
            <v>1.4544444444444444</v>
          </cell>
          <cell r="O21">
            <v>42.857142857142861</v>
          </cell>
        </row>
        <row r="22">
          <cell r="B22" t="str">
            <v>Aviation turbine</v>
          </cell>
          <cell r="D22">
            <v>420</v>
          </cell>
          <cell r="E22">
            <v>600</v>
          </cell>
          <cell r="F22">
            <v>189.34</v>
          </cell>
          <cell r="G22">
            <v>42.857142857142861</v>
          </cell>
          <cell r="I22">
            <v>600</v>
          </cell>
          <cell r="J22">
            <v>231.41555555555558</v>
          </cell>
          <cell r="K22">
            <v>42.857142857142861</v>
          </cell>
          <cell r="M22">
            <v>600</v>
          </cell>
          <cell r="N22">
            <v>231.41555555555558</v>
          </cell>
          <cell r="O22">
            <v>42.857142857142861</v>
          </cell>
        </row>
        <row r="23">
          <cell r="B23" t="str">
            <v>Premium Gasoline</v>
          </cell>
          <cell r="D23">
            <v>700</v>
          </cell>
          <cell r="E23">
            <v>1200</v>
          </cell>
          <cell r="F23">
            <v>4797.6099999999997</v>
          </cell>
          <cell r="G23">
            <v>71.428571428571416</v>
          </cell>
          <cell r="I23">
            <v>1200</v>
          </cell>
          <cell r="J23">
            <v>5863.7455555555553</v>
          </cell>
          <cell r="K23">
            <v>71.428571428571416</v>
          </cell>
          <cell r="M23">
            <v>1000</v>
          </cell>
          <cell r="N23">
            <v>3518.2473333333332</v>
          </cell>
          <cell r="O23">
            <v>42.857142857142861</v>
          </cell>
        </row>
        <row r="24">
          <cell r="B24" t="str">
            <v>Kerosene</v>
          </cell>
          <cell r="D24">
            <v>280</v>
          </cell>
          <cell r="E24">
            <v>350</v>
          </cell>
          <cell r="F24">
            <v>638.30999999999995</v>
          </cell>
          <cell r="G24">
            <v>25</v>
          </cell>
          <cell r="I24">
            <v>350</v>
          </cell>
          <cell r="J24">
            <v>780.15666666666664</v>
          </cell>
          <cell r="K24">
            <v>25</v>
          </cell>
          <cell r="M24">
            <v>280</v>
          </cell>
          <cell r="N24">
            <v>0</v>
          </cell>
          <cell r="O24">
            <v>0</v>
          </cell>
        </row>
        <row r="25">
          <cell r="B25" t="str">
            <v>Automotive diesel (Solar)</v>
          </cell>
          <cell r="D25">
            <v>380</v>
          </cell>
          <cell r="E25">
            <v>600</v>
          </cell>
          <cell r="F25">
            <v>4399.2299999999996</v>
          </cell>
          <cell r="G25">
            <v>57.894736842105267</v>
          </cell>
          <cell r="I25">
            <v>600</v>
          </cell>
          <cell r="J25">
            <v>5376.8366666666661</v>
          </cell>
          <cell r="K25">
            <v>57.894736842105267</v>
          </cell>
          <cell r="M25">
            <v>550</v>
          </cell>
          <cell r="N25">
            <v>4154.8283333333329</v>
          </cell>
          <cell r="O25">
            <v>44.736842105263165</v>
          </cell>
        </row>
        <row r="26">
          <cell r="B26" t="str">
            <v>Diesel</v>
          </cell>
          <cell r="D26">
            <v>360</v>
          </cell>
          <cell r="E26">
            <v>500</v>
          </cell>
          <cell r="F26">
            <v>192.64</v>
          </cell>
          <cell r="G26">
            <v>38.888888888888886</v>
          </cell>
          <cell r="I26">
            <v>500</v>
          </cell>
          <cell r="J26">
            <v>235.44888888888889</v>
          </cell>
          <cell r="K26">
            <v>38.888888888888886</v>
          </cell>
          <cell r="M26">
            <v>500</v>
          </cell>
          <cell r="N26">
            <v>235.44888888888889</v>
          </cell>
          <cell r="O26">
            <v>38.888888888888886</v>
          </cell>
        </row>
        <row r="27">
          <cell r="B27" t="str">
            <v>Fuel Oil</v>
          </cell>
          <cell r="D27">
            <v>240</v>
          </cell>
          <cell r="E27">
            <v>350</v>
          </cell>
          <cell r="F27">
            <v>576.77</v>
          </cell>
          <cell r="G27">
            <v>45.833333333333329</v>
          </cell>
          <cell r="I27">
            <v>350</v>
          </cell>
          <cell r="J27">
            <v>704.94111111111113</v>
          </cell>
          <cell r="K27">
            <v>45.833333333333329</v>
          </cell>
          <cell r="M27">
            <v>350</v>
          </cell>
          <cell r="N27">
            <v>704.94111111111113</v>
          </cell>
          <cell r="O27">
            <v>45.833333333333329</v>
          </cell>
        </row>
        <row r="29">
          <cell r="B29" t="str">
            <v>Total yield, FY 1998/99</v>
          </cell>
          <cell r="F29">
            <v>10795.089999999998</v>
          </cell>
          <cell r="J29">
            <v>13193.998888888887</v>
          </cell>
          <cell r="N29">
            <v>8846.3356666666659</v>
          </cell>
        </row>
        <row r="30">
          <cell r="B30" t="str">
            <v>Total yield, FY 1998/99  (percent of GDP)</v>
          </cell>
          <cell r="J30">
            <v>1.3859606232231612</v>
          </cell>
          <cell r="N30">
            <v>0.92926132532417749</v>
          </cell>
        </row>
        <row r="31">
          <cell r="B31" t="str">
            <v>Price increase (weighted average, percent)</v>
          </cell>
          <cell r="G31">
            <v>56.616908251583496</v>
          </cell>
          <cell r="K31">
            <v>56.616908251583496</v>
          </cell>
          <cell r="O31">
            <v>37.960604591543621</v>
          </cell>
        </row>
        <row r="33">
          <cell r="B33" t="str">
            <v>Memorandum</v>
          </cell>
        </row>
        <row r="34">
          <cell r="B34" t="str">
            <v>GDP  (billion rupiah, fiscal year)</v>
          </cell>
          <cell r="J34">
            <v>951975.01774655026</v>
          </cell>
          <cell r="N34">
            <v>951975.01774655026</v>
          </cell>
        </row>
        <row r="37">
          <cell r="B37" t="str">
            <v>Sources:  Ministry of Finance; BAPPENAS; and staff estimates.</v>
          </cell>
        </row>
      </sheetData>
      <sheetData sheetId="16" refreshError="1">
        <row r="10">
          <cell r="B10" t="str">
            <v>Table 7.  Indonesia:  PLN Calculations of Required Electricity Subsidies.  1998/99</v>
          </cell>
        </row>
        <row r="11">
          <cell r="B11" t="str">
            <v>( In billions of rupiahs )</v>
          </cell>
        </row>
        <row r="14">
          <cell r="D14" t="str">
            <v>Q-I</v>
          </cell>
          <cell r="E14" t="str">
            <v>Q-II</v>
          </cell>
          <cell r="F14" t="str">
            <v>Q-III</v>
          </cell>
          <cell r="G14" t="str">
            <v>Q-IV</v>
          </cell>
          <cell r="H14" t="str">
            <v>Total</v>
          </cell>
        </row>
        <row r="15">
          <cell r="D15" t="str">
            <v>Apr-Jun</v>
          </cell>
          <cell r="E15" t="str">
            <v>Jul-Sep</v>
          </cell>
          <cell r="F15" t="str">
            <v>Oct-Dec</v>
          </cell>
          <cell r="G15" t="str">
            <v>Jan-Mar</v>
          </cell>
          <cell r="H15" t="str">
            <v>1998/99</v>
          </cell>
        </row>
        <row r="18">
          <cell r="B18" t="str">
            <v>With price increases (18% and 20%,</v>
          </cell>
        </row>
        <row r="19">
          <cell r="B19" t="str">
            <v>effective Sept. and Dec.)</v>
          </cell>
        </row>
        <row r="21">
          <cell r="B21" t="str">
            <v>Exchange rate assumptions:</v>
          </cell>
        </row>
        <row r="22">
          <cell r="B22" t="str">
            <v>Rp 6,821 per US$</v>
          </cell>
          <cell r="D22">
            <v>0</v>
          </cell>
          <cell r="E22">
            <v>1600</v>
          </cell>
          <cell r="F22">
            <v>300</v>
          </cell>
          <cell r="G22">
            <v>392</v>
          </cell>
          <cell r="H22">
            <v>2292</v>
          </cell>
        </row>
        <row r="23">
          <cell r="B23" t="str">
            <v>Rp 9,000 per US$</v>
          </cell>
          <cell r="D23">
            <v>0</v>
          </cell>
          <cell r="E23">
            <v>2200</v>
          </cell>
          <cell r="F23">
            <v>900</v>
          </cell>
          <cell r="G23">
            <v>1270</v>
          </cell>
          <cell r="H23">
            <v>4370</v>
          </cell>
        </row>
        <row r="24">
          <cell r="B24" t="str">
            <v>Rp 12,000 per US$</v>
          </cell>
          <cell r="D24">
            <v>0</v>
          </cell>
          <cell r="E24">
            <v>3000</v>
          </cell>
          <cell r="F24">
            <v>2200</v>
          </cell>
          <cell r="G24">
            <v>2031</v>
          </cell>
          <cell r="H24">
            <v>7231</v>
          </cell>
        </row>
        <row r="26">
          <cell r="B26" t="str">
            <v>Without further  price increases</v>
          </cell>
        </row>
        <row r="28">
          <cell r="B28" t="str">
            <v>Exchange rate assumptions:</v>
          </cell>
        </row>
        <row r="29">
          <cell r="B29" t="str">
            <v>Rp 6,821 per US$</v>
          </cell>
          <cell r="D29">
            <v>0</v>
          </cell>
          <cell r="E29">
            <v>1700</v>
          </cell>
          <cell r="F29">
            <v>1400</v>
          </cell>
          <cell r="G29">
            <v>1739</v>
          </cell>
          <cell r="H29">
            <v>4839</v>
          </cell>
        </row>
        <row r="30">
          <cell r="B30" t="str">
            <v>Rp 9,000 per US$</v>
          </cell>
          <cell r="D30">
            <v>0</v>
          </cell>
          <cell r="E30">
            <v>2400</v>
          </cell>
          <cell r="F30">
            <v>2100</v>
          </cell>
          <cell r="G30">
            <v>2417</v>
          </cell>
          <cell r="H30">
            <v>6917</v>
          </cell>
        </row>
        <row r="31">
          <cell r="B31" t="str">
            <v>Rp 12,000 per US$</v>
          </cell>
          <cell r="D31">
            <v>0</v>
          </cell>
          <cell r="E31">
            <v>3300</v>
          </cell>
          <cell r="F31">
            <v>3000</v>
          </cell>
          <cell r="G31">
            <v>3478</v>
          </cell>
          <cell r="H31">
            <v>9778</v>
          </cell>
        </row>
      </sheetData>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1995 RoW"/>
      <sheetName val="1995 CIS"/>
      <sheetName val="1996 RoW"/>
      <sheetName val="1997 RoW"/>
      <sheetName val="1997 CIS"/>
      <sheetName val="1998 RoW"/>
      <sheetName val="1998 CIS"/>
      <sheetName val="1995 BoP"/>
      <sheetName val="1996 BoP"/>
      <sheetName val="1996 CIS"/>
      <sheetName val="BoP NBM"/>
      <sheetName val="ControlSheet"/>
      <sheetName val="2000-Iquarter"/>
      <sheetName val="2000-IIquarter"/>
      <sheetName val="2000-IIIquarter"/>
      <sheetName val="MoldovaChart"/>
      <sheetName val="houston vs. pre PC"/>
      <sheetName val="943"/>
      <sheetName val="tom"/>
      <sheetName val="BOP 2000"/>
      <sheetName val="2000"/>
      <sheetName val="BP 1999"/>
      <sheetName val="Houston terms"/>
      <sheetName val="debt-2002"/>
      <sheetName val="DSP for IMF 2000 - 2002"/>
      <sheetName val="Pronostic 2001"/>
      <sheetName val="Table BOARD trans gaz"/>
      <sheetName val="Table BOARD gaz"/>
      <sheetName val="Table BOARD trans"/>
      <sheetName val="Bef PC"/>
      <sheetName val="aka-kfw"/>
      <sheetName val="Sheet1 (2)"/>
      <sheetName val="Debt Service 2001  board"/>
      <sheetName val="Debt Service 2001 "/>
      <sheetName val="ifad"/>
      <sheetName val="eu"/>
      <sheetName val="ebrd"/>
      <sheetName val="creditors before PC "/>
      <sheetName val="gazprom"/>
      <sheetName val="table euro"/>
      <sheetName val="Table 13"/>
      <sheetName val="Table Y"/>
      <sheetName val="Summary Naples"/>
      <sheetName val="Summary Houston"/>
      <sheetName val="NEWDEBTAPC"/>
      <sheetName val="Debt Service us"/>
      <sheetName val="Debt Service"/>
      <sheetName val="NEWDEBTBPC"/>
      <sheetName val="Sheet1"/>
      <sheetName val="byCred"/>
      <sheetName val="commercial"/>
      <sheetName val="gap"/>
      <sheetName val="NEW-IDA"/>
      <sheetName val="NEW-IMF"/>
      <sheetName val="imf"/>
      <sheetName val="NEW-OTHMULT"/>
      <sheetName val="NEW-BIL"/>
      <sheetName val="TRiangle imf"/>
      <sheetName val="Moldova Table25"/>
      <sheetName val="Ron"/>
      <sheetName val="Triangle private"/>
      <sheetName val="private debt"/>
      <sheetName val="naples stock 2000"/>
      <sheetName val="projections4"/>
      <sheetName val="projections3"/>
      <sheetName val="Pronostic 2002opt"/>
      <sheetName val="eurobond"/>
      <sheetName val="macro input"/>
      <sheetName val="trade projections"/>
      <sheetName val="Complete Data Set (quarterly)"/>
      <sheetName val="Sheet2"/>
      <sheetName val="2001- I quarter"/>
      <sheetName val="MDA_2390_PERM"/>
      <sheetName val="Tresury"/>
      <sheetName val="External"/>
      <sheetName val="Complete Data Set (annual)"/>
      <sheetName val=" weo assumptions"/>
      <sheetName val="summary BOP"/>
      <sheetName val="Capacity"/>
      <sheetName val="2001 prel"/>
      <sheetName val="DSP-Proj-2002"/>
      <sheetName val="PDSP-2002-2027-ANNUALY"/>
      <sheetName val="DSP-1992-2020"/>
      <sheetName val="Pronostic 2001opt"/>
      <sheetName val="Financing"/>
      <sheetName val="dsa base case"/>
      <sheetName val="dsa output"/>
      <sheetName val="energy trg"/>
      <sheetName val="Table old"/>
      <sheetName val="after paris club houston"/>
      <sheetName val="copy"/>
      <sheetName val="1997 BoP"/>
      <sheetName val="BP 1997"/>
      <sheetName val="1998 BoP"/>
      <sheetName val="BP 1998"/>
      <sheetName val="pron01-04 opt"/>
      <sheetName val="Standart"/>
      <sheetName val="gazprom1"/>
      <sheetName val="Sheet3"/>
      <sheetName val="deal"/>
      <sheetName val="rescheduling"/>
      <sheetName val="Sheet4"/>
      <sheetName val="after pc naples flow"/>
      <sheetName val="EU2DATABASE"/>
      <sheetName val="2002"/>
      <sheetName val="BoP_IMF"/>
      <sheetName val=" medium term "/>
      <sheetName val="Houston"/>
      <sheetName val="Naples"/>
      <sheetName val="after pc naples stock"/>
      <sheetName val="naples stock 2002"/>
      <sheetName val="DSA"/>
      <sheetName val="Debt"/>
      <sheetName val="Summary Bef PC"/>
      <sheetName val="Table board"/>
      <sheetName val="percentange change"/>
      <sheetName val="Table 7"/>
      <sheetName val="WEO"/>
      <sheetName val="Demfast 98"/>
      <sheetName val="Vulnerability"/>
      <sheetName val="DebtPro"/>
      <sheetName val="FP Model Input"/>
      <sheetName val="Mona"/>
      <sheetName val="Sample"/>
      <sheetName val="debt indicators"/>
      <sheetName val="Fig1Panel1"/>
      <sheetName val="Fig1Panel2"/>
      <sheetName val="Fig1Panel3"/>
      <sheetName val="Fig1Panel4"/>
      <sheetName val="Panel1"/>
      <sheetName val="EDSSBATCH"/>
      <sheetName val="1995_RoW"/>
      <sheetName val="1995_CIS"/>
      <sheetName val="1996_RoW"/>
      <sheetName val="1997_RoW"/>
      <sheetName val="1997_CIS"/>
      <sheetName val="1998_RoW"/>
      <sheetName val="1998_CIS"/>
      <sheetName val="1995_BoP"/>
      <sheetName val="1996_BoP"/>
      <sheetName val="1996_CIS"/>
      <sheetName val="BoP_NBM"/>
      <sheetName val="houston_vs__pre_PC"/>
      <sheetName val="BOP_2000"/>
      <sheetName val="BP_1999"/>
      <sheetName val="Houston_terms"/>
      <sheetName val="DSP_for_IMF_2000_-_2002"/>
      <sheetName val="Pronostic_2001"/>
      <sheetName val="Table_BOARD_trans_gaz"/>
      <sheetName val="Table_BOARD_gaz"/>
      <sheetName val="Table_BOARD_trans"/>
      <sheetName val="Bef_PC"/>
      <sheetName val="Sheet1_(2)"/>
      <sheetName val="Debt_Service_2001__board"/>
      <sheetName val="Debt_Service_2001_"/>
      <sheetName val="creditors_before_PC_"/>
      <sheetName val="table_euro"/>
      <sheetName val="Table_13"/>
      <sheetName val="Table_Y"/>
      <sheetName val="Summary_Naples"/>
      <sheetName val="Summary_Houston"/>
      <sheetName val="Debt_Service_us"/>
      <sheetName val="Debt_Service"/>
      <sheetName val="TRiangle_imf"/>
      <sheetName val="Moldova_Table25"/>
      <sheetName val="Triangle_private"/>
      <sheetName val="private_debt"/>
      <sheetName val="naples_stock_2000"/>
      <sheetName val="Pronostic_2002opt"/>
      <sheetName val="macro_input"/>
      <sheetName val="trade_projections"/>
      <sheetName val="Complete_Data_Set_(quarterly)"/>
      <sheetName val="2001-_I_quarter"/>
      <sheetName val="Complete_Data_Set_(annual)"/>
      <sheetName val="_weo_assumptions"/>
      <sheetName val="summary_BOP"/>
      <sheetName val="2001_prel"/>
      <sheetName val="Pronostic_2001opt"/>
      <sheetName val="dsa_base_case"/>
      <sheetName val="dsa_output"/>
      <sheetName val="energy_trg"/>
      <sheetName val="Table_old"/>
      <sheetName val="after_paris_club_houston"/>
      <sheetName val="1997_BoP"/>
      <sheetName val="BP_1997"/>
      <sheetName val="1998_BoP"/>
      <sheetName val="BP_1998"/>
      <sheetName val="pron01-04_opt"/>
      <sheetName val="after_pc_naples_flow"/>
      <sheetName val="_medium_term_"/>
      <sheetName val="after_pc_naples_stock"/>
      <sheetName val="naples_stock_2002"/>
      <sheetName val="Summary_Bef_PC"/>
      <sheetName val="Table_board"/>
      <sheetName val="percentange_change"/>
      <sheetName val="Table_7"/>
      <sheetName val="Demfast_98"/>
      <sheetName val="FP_Model_Input"/>
      <sheetName val="debt_indica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s_adj"/>
      <sheetName val="Bask_fd"/>
      <sheetName val="Bask_all"/>
      <sheetName val="food_frt"/>
      <sheetName val="exch_r"/>
      <sheetName val="grf"/>
    </sheetNames>
    <sheetDataSet>
      <sheetData sheetId="0" refreshError="1"/>
      <sheetData sheetId="1" refreshError="1">
        <row r="9">
          <cell r="BR9">
            <v>146.49</v>
          </cell>
          <cell r="BS9">
            <v>154.28</v>
          </cell>
          <cell r="BT9">
            <v>175.95</v>
          </cell>
          <cell r="BU9">
            <v>173.26</v>
          </cell>
          <cell r="BV9">
            <v>175.06</v>
          </cell>
          <cell r="BW9">
            <v>184.54</v>
          </cell>
          <cell r="BX9">
            <v>182.3</v>
          </cell>
          <cell r="BY9">
            <v>183.41</v>
          </cell>
          <cell r="BZ9">
            <v>186.36</v>
          </cell>
          <cell r="CA9">
            <v>195.75</v>
          </cell>
          <cell r="CB9">
            <v>200.22</v>
          </cell>
          <cell r="CC9">
            <v>204.8</v>
          </cell>
          <cell r="CD9">
            <v>211.88</v>
          </cell>
          <cell r="CE9">
            <v>215.72</v>
          </cell>
        </row>
        <row r="10">
          <cell r="CE10" t="str">
            <v/>
          </cell>
        </row>
        <row r="11">
          <cell r="BR11">
            <v>139.74</v>
          </cell>
          <cell r="BS11">
            <v>146.44</v>
          </cell>
          <cell r="BT11">
            <v>174.4</v>
          </cell>
          <cell r="BU11">
            <v>169.43</v>
          </cell>
          <cell r="BV11">
            <v>169.93</v>
          </cell>
          <cell r="BW11">
            <v>180.15</v>
          </cell>
          <cell r="BX11">
            <v>175.72</v>
          </cell>
          <cell r="BY11">
            <v>176.99</v>
          </cell>
          <cell r="BZ11">
            <v>179.84</v>
          </cell>
          <cell r="CA11">
            <v>190.51</v>
          </cell>
          <cell r="CB11">
            <v>194.16</v>
          </cell>
          <cell r="CC11">
            <v>199.65</v>
          </cell>
          <cell r="CD11">
            <v>207.24</v>
          </cell>
          <cell r="CE11">
            <v>211.21</v>
          </cell>
        </row>
        <row r="12">
          <cell r="BR12" t="str">
            <v/>
          </cell>
          <cell r="BS12" t="str">
            <v/>
          </cell>
          <cell r="BT12" t="str">
            <v/>
          </cell>
          <cell r="BV12" t="str">
            <v/>
          </cell>
          <cell r="CE12" t="str">
            <v/>
          </cell>
        </row>
        <row r="13">
          <cell r="BR13">
            <v>153.99</v>
          </cell>
          <cell r="BS13">
            <v>158.19</v>
          </cell>
          <cell r="BT13">
            <v>182.75</v>
          </cell>
          <cell r="BU13">
            <v>182.81</v>
          </cell>
          <cell r="BV13">
            <v>182.39</v>
          </cell>
          <cell r="BW13">
            <v>198.44</v>
          </cell>
          <cell r="BX13">
            <v>201.27</v>
          </cell>
          <cell r="BY13">
            <v>200.64</v>
          </cell>
          <cell r="BZ13">
            <v>200.01</v>
          </cell>
          <cell r="CA13">
            <v>217.28</v>
          </cell>
          <cell r="CB13">
            <v>217.54</v>
          </cell>
          <cell r="CC13">
            <v>220.39</v>
          </cell>
          <cell r="CD13">
            <v>221.18</v>
          </cell>
          <cell r="CE13">
            <v>220.95882</v>
          </cell>
        </row>
        <row r="14">
          <cell r="BR14">
            <v>160.62</v>
          </cell>
          <cell r="BS14">
            <v>164.5</v>
          </cell>
          <cell r="BT14">
            <v>186.89</v>
          </cell>
          <cell r="BU14">
            <v>188.98</v>
          </cell>
          <cell r="BV14">
            <v>109.13</v>
          </cell>
          <cell r="BW14">
            <v>204.19</v>
          </cell>
          <cell r="BX14">
            <v>206.9</v>
          </cell>
          <cell r="BY14">
            <v>206.89</v>
          </cell>
          <cell r="BZ14">
            <v>207</v>
          </cell>
          <cell r="CA14">
            <v>228.68</v>
          </cell>
          <cell r="CB14">
            <v>228.61</v>
          </cell>
          <cell r="CC14">
            <v>232.16</v>
          </cell>
          <cell r="CD14">
            <v>232.86</v>
          </cell>
          <cell r="CE14">
            <v>232.74357000000003</v>
          </cell>
        </row>
        <row r="15">
          <cell r="BR15" t="str">
            <v/>
          </cell>
          <cell r="BS15" t="str">
            <v/>
          </cell>
          <cell r="BT15" t="str">
            <v/>
          </cell>
          <cell r="BV15" t="str">
            <v/>
          </cell>
        </row>
        <row r="16">
          <cell r="BR16">
            <v>134.5</v>
          </cell>
          <cell r="BS16">
            <v>141.55000000000001</v>
          </cell>
          <cell r="BT16">
            <v>160.66999999999999</v>
          </cell>
          <cell r="BU16">
            <v>166.13</v>
          </cell>
          <cell r="BV16">
            <v>165.64</v>
          </cell>
          <cell r="BW16">
            <v>170.5</v>
          </cell>
          <cell r="BX16">
            <v>171.98</v>
          </cell>
          <cell r="BY16">
            <v>173.55</v>
          </cell>
          <cell r="BZ16">
            <v>175.13</v>
          </cell>
          <cell r="CA16">
            <v>179.67</v>
          </cell>
          <cell r="CB16">
            <v>181.19</v>
          </cell>
          <cell r="CC16">
            <v>191.98</v>
          </cell>
          <cell r="CD16">
            <v>209.62</v>
          </cell>
          <cell r="CE16">
            <v>221.10717600000001</v>
          </cell>
        </row>
        <row r="17">
          <cell r="BR17">
            <v>132.22999999999999</v>
          </cell>
          <cell r="BS17">
            <v>137.11000000000001</v>
          </cell>
          <cell r="BT17">
            <v>153.59</v>
          </cell>
          <cell r="BU17">
            <v>150.04</v>
          </cell>
          <cell r="BV17">
            <v>145.78</v>
          </cell>
          <cell r="BW17">
            <v>142.72</v>
          </cell>
          <cell r="BX17">
            <v>138.88</v>
          </cell>
          <cell r="BY17">
            <v>144.72</v>
          </cell>
          <cell r="BZ17">
            <v>158.61000000000001</v>
          </cell>
          <cell r="CA17">
            <v>168.56</v>
          </cell>
          <cell r="CB17">
            <v>177.49</v>
          </cell>
          <cell r="CC17">
            <v>186.49</v>
          </cell>
          <cell r="CD17">
            <v>192.87</v>
          </cell>
          <cell r="CE17">
            <v>190.16982000000002</v>
          </cell>
        </row>
        <row r="18">
          <cell r="BR18">
            <v>138.26</v>
          </cell>
          <cell r="BS18">
            <v>143.38999999999999</v>
          </cell>
          <cell r="BT18">
            <v>158.71</v>
          </cell>
          <cell r="BU18">
            <v>158.35</v>
          </cell>
          <cell r="BV18">
            <v>161.9</v>
          </cell>
          <cell r="BW18">
            <v>190.45</v>
          </cell>
          <cell r="BX18">
            <v>195.35</v>
          </cell>
          <cell r="BY18">
            <v>197.41</v>
          </cell>
          <cell r="BZ18">
            <v>200.73</v>
          </cell>
          <cell r="CA18">
            <v>206.6</v>
          </cell>
          <cell r="CB18">
            <v>209.69</v>
          </cell>
          <cell r="CC18">
            <v>216.34</v>
          </cell>
          <cell r="CD18">
            <v>218.32</v>
          </cell>
          <cell r="CE18">
            <v>216.57344000000001</v>
          </cell>
        </row>
        <row r="19">
          <cell r="BR19">
            <v>140.83000000000001</v>
          </cell>
          <cell r="BS19">
            <v>151.87</v>
          </cell>
          <cell r="BT19">
            <v>207.43</v>
          </cell>
          <cell r="BU19">
            <v>183.26</v>
          </cell>
          <cell r="BV19">
            <v>188.54</v>
          </cell>
          <cell r="BW19">
            <v>199.17</v>
          </cell>
          <cell r="BX19">
            <v>173.44</v>
          </cell>
          <cell r="BY19">
            <v>172.84</v>
          </cell>
          <cell r="BZ19">
            <v>171.38</v>
          </cell>
          <cell r="CA19">
            <v>188.85</v>
          </cell>
          <cell r="CB19">
            <v>197.16</v>
          </cell>
          <cell r="CC19">
            <v>199.6</v>
          </cell>
          <cell r="CD19">
            <v>212.07</v>
          </cell>
          <cell r="CE19">
            <v>219.89</v>
          </cell>
        </row>
        <row r="20">
          <cell r="BR20">
            <v>158.47999999999999</v>
          </cell>
          <cell r="BS20">
            <v>163.78</v>
          </cell>
          <cell r="BT20">
            <v>220.48</v>
          </cell>
          <cell r="BU20">
            <v>181.73</v>
          </cell>
          <cell r="BV20">
            <v>190.79</v>
          </cell>
          <cell r="BW20">
            <v>230.47</v>
          </cell>
          <cell r="BX20">
            <v>237.57</v>
          </cell>
          <cell r="BY20">
            <v>250.99</v>
          </cell>
          <cell r="BZ20">
            <v>233.42</v>
          </cell>
          <cell r="CA20">
            <v>240.06</v>
          </cell>
          <cell r="CB20">
            <v>231.47</v>
          </cell>
          <cell r="CC20">
            <v>215.66</v>
          </cell>
          <cell r="CD20">
            <v>219.84</v>
          </cell>
          <cell r="CE20">
            <v>218.27913599999999</v>
          </cell>
        </row>
        <row r="21">
          <cell r="BR21">
            <v>130.07</v>
          </cell>
          <cell r="BS21">
            <v>144.63</v>
          </cell>
          <cell r="BT21">
            <v>199.51</v>
          </cell>
          <cell r="BU21">
            <v>184.22</v>
          </cell>
          <cell r="BV21">
            <v>187.18</v>
          </cell>
          <cell r="BW21">
            <v>180.16</v>
          </cell>
          <cell r="BX21">
            <v>134.47999999999999</v>
          </cell>
          <cell r="BY21">
            <v>125.36</v>
          </cell>
          <cell r="BZ21">
            <v>133.69</v>
          </cell>
          <cell r="CA21">
            <v>157.72999999999999</v>
          </cell>
          <cell r="CB21">
            <v>176.32</v>
          </cell>
          <cell r="CC21">
            <v>189.85</v>
          </cell>
          <cell r="CD21">
            <v>207.34</v>
          </cell>
          <cell r="CE21">
            <v>220.86</v>
          </cell>
        </row>
        <row r="22">
          <cell r="BR22">
            <v>142.36000000000001</v>
          </cell>
          <cell r="BS22">
            <v>152.49</v>
          </cell>
          <cell r="BT22">
            <v>198.02</v>
          </cell>
          <cell r="BU22">
            <v>191.08</v>
          </cell>
          <cell r="BV22">
            <v>189.84</v>
          </cell>
          <cell r="BW22">
            <v>209.35</v>
          </cell>
          <cell r="BX22">
            <v>213.45</v>
          </cell>
          <cell r="BY22">
            <v>213.22</v>
          </cell>
          <cell r="BZ22">
            <v>210.42</v>
          </cell>
          <cell r="CA22">
            <v>209.57</v>
          </cell>
          <cell r="CB22">
            <v>204.14</v>
          </cell>
          <cell r="CC22">
            <v>205.3</v>
          </cell>
          <cell r="CD22">
            <v>206.58</v>
          </cell>
          <cell r="CE22">
            <v>214.52</v>
          </cell>
        </row>
        <row r="23">
          <cell r="BR23">
            <v>115.82</v>
          </cell>
          <cell r="BS23">
            <v>120.59</v>
          </cell>
          <cell r="BT23">
            <v>130.55000000000001</v>
          </cell>
          <cell r="BU23">
            <v>134.47999999999999</v>
          </cell>
          <cell r="BV23">
            <v>137.25</v>
          </cell>
          <cell r="BW23">
            <v>146.94999999999999</v>
          </cell>
          <cell r="BX23">
            <v>146.32</v>
          </cell>
          <cell r="BY23">
            <v>145.9</v>
          </cell>
          <cell r="BZ23">
            <v>149.97</v>
          </cell>
          <cell r="CA23">
            <v>154.78</v>
          </cell>
          <cell r="CB23">
            <v>154.13999999999999</v>
          </cell>
          <cell r="CC23">
            <v>155.54</v>
          </cell>
          <cell r="CD23">
            <v>155.84</v>
          </cell>
          <cell r="CE23">
            <v>158.27110400000001</v>
          </cell>
        </row>
        <row r="24">
          <cell r="BR24">
            <v>111.95</v>
          </cell>
          <cell r="BS24">
            <v>116.36</v>
          </cell>
          <cell r="BT24">
            <v>132.18</v>
          </cell>
          <cell r="BU24">
            <v>134.87</v>
          </cell>
          <cell r="BV24">
            <v>134.13</v>
          </cell>
          <cell r="BW24">
            <v>149.81</v>
          </cell>
          <cell r="BX24">
            <v>150.51</v>
          </cell>
          <cell r="BY24">
            <v>148.63999999999999</v>
          </cell>
          <cell r="BZ24">
            <v>147.22</v>
          </cell>
          <cell r="CA24">
            <v>146.47</v>
          </cell>
          <cell r="CB24">
            <v>144.78</v>
          </cell>
          <cell r="CC24">
            <v>147.1</v>
          </cell>
          <cell r="CD24">
            <v>146.44999999999999</v>
          </cell>
          <cell r="CE24">
            <v>148.61000000000001</v>
          </cell>
        </row>
        <row r="25">
          <cell r="BR25">
            <v>118.24</v>
          </cell>
          <cell r="BS25">
            <v>123.23</v>
          </cell>
          <cell r="BT25">
            <v>129.53</v>
          </cell>
          <cell r="BU25">
            <v>134.27000000000001</v>
          </cell>
          <cell r="BV25">
            <v>139.19999999999999</v>
          </cell>
          <cell r="BW25">
            <v>145.18</v>
          </cell>
          <cell r="BX25">
            <v>143.71</v>
          </cell>
          <cell r="BY25">
            <v>144.19</v>
          </cell>
          <cell r="BZ25">
            <v>151.68</v>
          </cell>
          <cell r="CA25">
            <v>159.94999999999999</v>
          </cell>
          <cell r="CB25">
            <v>159.97</v>
          </cell>
          <cell r="CC25">
            <v>160.81</v>
          </cell>
          <cell r="CD25">
            <v>161.69</v>
          </cell>
          <cell r="CE25">
            <v>164.29320899999999</v>
          </cell>
        </row>
        <row r="26">
          <cell r="BR26">
            <v>138.63999999999999</v>
          </cell>
          <cell r="BS26">
            <v>141.97</v>
          </cell>
          <cell r="BT26">
            <v>151.18</v>
          </cell>
          <cell r="BU26">
            <v>155.47999999999999</v>
          </cell>
          <cell r="BV26">
            <v>159.31</v>
          </cell>
          <cell r="BW26">
            <v>166.48</v>
          </cell>
          <cell r="BX26">
            <v>170.31</v>
          </cell>
          <cell r="BY26">
            <v>172.74</v>
          </cell>
          <cell r="BZ26">
            <v>182</v>
          </cell>
          <cell r="CA26">
            <v>189.88</v>
          </cell>
          <cell r="CB26">
            <v>190.1</v>
          </cell>
          <cell r="CC26">
            <v>190.34</v>
          </cell>
          <cell r="CD26">
            <v>190.43</v>
          </cell>
          <cell r="CE26">
            <v>199.43</v>
          </cell>
        </row>
        <row r="27">
          <cell r="BR27">
            <v>152.38999999999999</v>
          </cell>
          <cell r="BS27">
            <v>155.78</v>
          </cell>
          <cell r="BT27">
            <v>161.38999999999999</v>
          </cell>
          <cell r="BU27">
            <v>167.09</v>
          </cell>
          <cell r="BV27">
            <v>170.25</v>
          </cell>
          <cell r="BW27">
            <v>173.25</v>
          </cell>
          <cell r="BX27">
            <v>175.27</v>
          </cell>
          <cell r="BY27">
            <v>175.84</v>
          </cell>
          <cell r="BZ27">
            <v>177.98</v>
          </cell>
          <cell r="CA27">
            <v>181.16</v>
          </cell>
          <cell r="CB27">
            <v>181.86</v>
          </cell>
          <cell r="CC27">
            <v>183.33</v>
          </cell>
          <cell r="CD27">
            <v>185.74</v>
          </cell>
          <cell r="CE27">
            <v>190.58</v>
          </cell>
        </row>
        <row r="28">
          <cell r="BR28">
            <v>135.35</v>
          </cell>
          <cell r="BS28">
            <v>138.66</v>
          </cell>
          <cell r="BT28">
            <v>148.74</v>
          </cell>
          <cell r="BU28">
            <v>152.07</v>
          </cell>
          <cell r="BV28">
            <v>156.69</v>
          </cell>
          <cell r="BW28">
            <v>164.06</v>
          </cell>
          <cell r="BX28">
            <v>169.12</v>
          </cell>
          <cell r="BY28">
            <v>171.99</v>
          </cell>
          <cell r="BZ28">
            <v>182.97</v>
          </cell>
          <cell r="CA28">
            <v>191.96</v>
          </cell>
          <cell r="CB28">
            <v>192.07</v>
          </cell>
          <cell r="CC28">
            <v>192.02</v>
          </cell>
          <cell r="CD28">
            <v>191.55</v>
          </cell>
          <cell r="CE28">
            <v>201.54891000000001</v>
          </cell>
        </row>
        <row r="29">
          <cell r="BR29">
            <v>127.07</v>
          </cell>
          <cell r="BS29">
            <v>131.88</v>
          </cell>
          <cell r="BT29">
            <v>146.49</v>
          </cell>
          <cell r="BU29">
            <v>142.47</v>
          </cell>
          <cell r="BV29">
            <v>140.63</v>
          </cell>
          <cell r="BW29">
            <v>140.72</v>
          </cell>
          <cell r="BX29">
            <v>138.47</v>
          </cell>
          <cell r="BY29">
            <v>137.88</v>
          </cell>
          <cell r="BZ29">
            <v>142.4</v>
          </cell>
          <cell r="CA29">
            <v>142.22999999999999</v>
          </cell>
          <cell r="CB29">
            <v>142.51</v>
          </cell>
          <cell r="CC29">
            <v>143.54</v>
          </cell>
          <cell r="CD29">
            <v>151.69</v>
          </cell>
          <cell r="CE29">
            <v>166.39</v>
          </cell>
        </row>
        <row r="30">
          <cell r="BR30">
            <v>133.57</v>
          </cell>
          <cell r="BS30">
            <v>140.09</v>
          </cell>
          <cell r="BT30">
            <v>145.13</v>
          </cell>
          <cell r="BU30">
            <v>148.25</v>
          </cell>
          <cell r="BV30">
            <v>155.88999999999999</v>
          </cell>
          <cell r="BW30">
            <v>160.59</v>
          </cell>
          <cell r="BX30">
            <v>164.16</v>
          </cell>
          <cell r="BY30">
            <v>166.85</v>
          </cell>
          <cell r="BZ30">
            <v>170.89</v>
          </cell>
          <cell r="CA30">
            <v>177.59</v>
          </cell>
          <cell r="CB30">
            <v>185.4</v>
          </cell>
          <cell r="CC30">
            <v>186.91</v>
          </cell>
          <cell r="CD30">
            <v>189.08</v>
          </cell>
          <cell r="CE30">
            <v>192.44</v>
          </cell>
        </row>
        <row r="31">
          <cell r="BR31">
            <v>136.91</v>
          </cell>
          <cell r="BS31">
            <v>144.4</v>
          </cell>
          <cell r="BT31">
            <v>149.16</v>
          </cell>
          <cell r="BU31">
            <v>152.44999999999999</v>
          </cell>
          <cell r="BV31">
            <v>160.07</v>
          </cell>
          <cell r="BW31">
            <v>163.57</v>
          </cell>
          <cell r="BX31">
            <v>166.78</v>
          </cell>
          <cell r="BY31">
            <v>169.47</v>
          </cell>
          <cell r="BZ31">
            <v>174.17</v>
          </cell>
          <cell r="CA31">
            <v>180.77</v>
          </cell>
          <cell r="CB31">
            <v>187.15</v>
          </cell>
          <cell r="CC31">
            <v>188.48</v>
          </cell>
          <cell r="CD31">
            <v>191.32</v>
          </cell>
          <cell r="CE31">
            <v>194.4</v>
          </cell>
        </row>
        <row r="32">
          <cell r="BR32">
            <v>131.58000000000001</v>
          </cell>
          <cell r="BS32">
            <v>140.22</v>
          </cell>
          <cell r="BT32">
            <v>145.08000000000001</v>
          </cell>
          <cell r="BU32">
            <v>148.91</v>
          </cell>
          <cell r="BV32">
            <v>156.86000000000001</v>
          </cell>
          <cell r="BW32">
            <v>158.99</v>
          </cell>
          <cell r="BX32">
            <v>162.96</v>
          </cell>
          <cell r="BY32">
            <v>165.08</v>
          </cell>
          <cell r="BZ32">
            <v>169.48</v>
          </cell>
          <cell r="CA32">
            <v>178.79</v>
          </cell>
          <cell r="CB32">
            <v>188.09</v>
          </cell>
          <cell r="CC32">
            <v>189.53</v>
          </cell>
          <cell r="CD32">
            <v>191.75</v>
          </cell>
          <cell r="CE32">
            <v>194.37697500000002</v>
          </cell>
        </row>
        <row r="33">
          <cell r="BR33">
            <v>150.44999999999999</v>
          </cell>
          <cell r="BS33">
            <v>156.58000000000001</v>
          </cell>
          <cell r="BT33">
            <v>159.19999999999999</v>
          </cell>
          <cell r="BU33">
            <v>162.32</v>
          </cell>
          <cell r="BV33">
            <v>171.37</v>
          </cell>
          <cell r="BW33">
            <v>175.31</v>
          </cell>
          <cell r="BX33">
            <v>177.67</v>
          </cell>
          <cell r="BY33">
            <v>180.75</v>
          </cell>
          <cell r="BZ33">
            <v>186.16</v>
          </cell>
          <cell r="CA33">
            <v>191.3</v>
          </cell>
          <cell r="CB33">
            <v>195.47</v>
          </cell>
          <cell r="CC33">
            <v>196.21</v>
          </cell>
          <cell r="CD33">
            <v>200.07</v>
          </cell>
          <cell r="CE33">
            <v>202.75093800000002</v>
          </cell>
        </row>
        <row r="34">
          <cell r="BR34">
            <v>115.75</v>
          </cell>
          <cell r="BS34">
            <v>123.2</v>
          </cell>
          <cell r="BT34">
            <v>132.38999999999999</v>
          </cell>
          <cell r="BU34">
            <v>134.71</v>
          </cell>
          <cell r="BV34">
            <v>138.38999999999999</v>
          </cell>
          <cell r="BW34">
            <v>142.19</v>
          </cell>
          <cell r="BX34">
            <v>145.33000000000001</v>
          </cell>
          <cell r="BY34">
            <v>146.58000000000001</v>
          </cell>
          <cell r="BZ34">
            <v>148.72999999999999</v>
          </cell>
          <cell r="CA34">
            <v>152.62</v>
          </cell>
          <cell r="CB34">
            <v>156.1</v>
          </cell>
          <cell r="CC34">
            <v>157.58000000000001</v>
          </cell>
          <cell r="CD34">
            <v>159.47999999999999</v>
          </cell>
          <cell r="CE34">
            <v>162.78123599999998</v>
          </cell>
        </row>
        <row r="35">
          <cell r="BR35">
            <v>128.02000000000001</v>
          </cell>
          <cell r="BS35">
            <v>132.91999999999999</v>
          </cell>
          <cell r="BT35">
            <v>138.44</v>
          </cell>
          <cell r="BU35">
            <v>141.27000000000001</v>
          </cell>
          <cell r="BV35">
            <v>148.97999999999999</v>
          </cell>
          <cell r="BW35">
            <v>155.63999999999999</v>
          </cell>
          <cell r="BX35">
            <v>159.80000000000001</v>
          </cell>
          <cell r="BY35">
            <v>162.5</v>
          </cell>
          <cell r="BZ35">
            <v>165.44</v>
          </cell>
          <cell r="CA35">
            <v>172.31</v>
          </cell>
          <cell r="CB35">
            <v>182.49</v>
          </cell>
          <cell r="CC35">
            <v>184.31</v>
          </cell>
          <cell r="CD35">
            <v>185.35</v>
          </cell>
          <cell r="CE35">
            <v>189.2</v>
          </cell>
        </row>
        <row r="36">
          <cell r="BR36">
            <v>129.66999999999999</v>
          </cell>
          <cell r="BS36">
            <v>136.38</v>
          </cell>
          <cell r="BT36">
            <v>143.11000000000001</v>
          </cell>
          <cell r="BU36">
            <v>148.24</v>
          </cell>
          <cell r="BV36">
            <v>152</v>
          </cell>
          <cell r="BW36">
            <v>160.41</v>
          </cell>
          <cell r="BX36">
            <v>162.11000000000001</v>
          </cell>
          <cell r="BY36">
            <v>166.86</v>
          </cell>
          <cell r="BZ36">
            <v>170.03</v>
          </cell>
          <cell r="CA36">
            <v>177.96</v>
          </cell>
          <cell r="CB36">
            <v>188.78</v>
          </cell>
          <cell r="CC36">
            <v>190.69</v>
          </cell>
          <cell r="CD36">
            <v>191.62</v>
          </cell>
          <cell r="CE36">
            <v>195.32</v>
          </cell>
        </row>
        <row r="37">
          <cell r="BR37">
            <v>126.77</v>
          </cell>
          <cell r="BS37">
            <v>129.97</v>
          </cell>
          <cell r="BT37">
            <v>134.12</v>
          </cell>
          <cell r="BU37">
            <v>138.85</v>
          </cell>
          <cell r="BV37">
            <v>142.58000000000001</v>
          </cell>
          <cell r="BW37">
            <v>148</v>
          </cell>
          <cell r="BX37">
            <v>153.69</v>
          </cell>
          <cell r="BY37">
            <v>154.69</v>
          </cell>
          <cell r="BZ37">
            <v>157.74</v>
          </cell>
          <cell r="CA37">
            <v>164.05</v>
          </cell>
          <cell r="CB37">
            <v>173.79</v>
          </cell>
          <cell r="CC37">
            <v>175.35</v>
          </cell>
          <cell r="CD37">
            <v>176.47</v>
          </cell>
          <cell r="CE37">
            <v>180.17</v>
          </cell>
        </row>
        <row r="38">
          <cell r="BR38">
            <v>127.54</v>
          </cell>
          <cell r="BS38">
            <v>132.38</v>
          </cell>
          <cell r="BT38">
            <v>139.03</v>
          </cell>
          <cell r="BU38">
            <v>143.72999999999999</v>
          </cell>
          <cell r="BV38">
            <v>167.35</v>
          </cell>
          <cell r="BW38">
            <v>172.79</v>
          </cell>
          <cell r="BX38">
            <v>181.68</v>
          </cell>
          <cell r="BY38">
            <v>183.06</v>
          </cell>
          <cell r="BZ38">
            <v>184.08</v>
          </cell>
          <cell r="CA38">
            <v>189.18</v>
          </cell>
          <cell r="CB38">
            <v>199.24</v>
          </cell>
          <cell r="CC38">
            <v>201.76</v>
          </cell>
          <cell r="CD38">
            <v>202.97</v>
          </cell>
          <cell r="CE38">
            <v>208.56</v>
          </cell>
        </row>
        <row r="39">
          <cell r="BR39">
            <v>278.76</v>
          </cell>
          <cell r="BS39">
            <v>303.82</v>
          </cell>
          <cell r="BT39">
            <v>308.04000000000002</v>
          </cell>
          <cell r="BU39">
            <v>311.77999999999997</v>
          </cell>
          <cell r="BV39">
            <v>317.38</v>
          </cell>
          <cell r="BW39">
            <v>327.58999999999997</v>
          </cell>
          <cell r="BX39">
            <v>327.62</v>
          </cell>
          <cell r="BY39">
            <v>328.79</v>
          </cell>
          <cell r="BZ39">
            <v>336.84</v>
          </cell>
          <cell r="CA39">
            <v>341.87</v>
          </cell>
          <cell r="CB39">
            <v>357.75</v>
          </cell>
          <cell r="CC39">
            <v>358.8</v>
          </cell>
          <cell r="CD39">
            <v>380.55</v>
          </cell>
          <cell r="CE39">
            <v>386.67</v>
          </cell>
        </row>
        <row r="40">
          <cell r="BR40">
            <v>518.64</v>
          </cell>
          <cell r="BS40">
            <v>529.99</v>
          </cell>
          <cell r="BT40">
            <v>539.33000000000004</v>
          </cell>
          <cell r="BU40">
            <v>540.30999999999995</v>
          </cell>
          <cell r="BV40">
            <v>563.51</v>
          </cell>
          <cell r="BW40">
            <v>567.52</v>
          </cell>
          <cell r="BX40">
            <v>586.13</v>
          </cell>
          <cell r="BY40">
            <v>566.63</v>
          </cell>
          <cell r="BZ40">
            <v>582.54</v>
          </cell>
          <cell r="CA40">
            <v>589.29999999999995</v>
          </cell>
          <cell r="CB40">
            <v>628.76</v>
          </cell>
          <cell r="CC40">
            <v>628.98</v>
          </cell>
          <cell r="CD40">
            <v>688.49</v>
          </cell>
          <cell r="CE40">
            <v>701.69</v>
          </cell>
        </row>
        <row r="41">
          <cell r="BR41">
            <v>106.71</v>
          </cell>
          <cell r="BS41">
            <v>115.37</v>
          </cell>
          <cell r="BT41">
            <v>123.54</v>
          </cell>
          <cell r="BU41">
            <v>125.01</v>
          </cell>
          <cell r="BV41">
            <v>130.5</v>
          </cell>
          <cell r="BW41">
            <v>137.22999999999999</v>
          </cell>
          <cell r="BX41">
            <v>141.19</v>
          </cell>
          <cell r="BY41">
            <v>141.38</v>
          </cell>
          <cell r="BZ41">
            <v>141.71</v>
          </cell>
          <cell r="CA41">
            <v>144.9</v>
          </cell>
          <cell r="CB41">
            <v>150.54</v>
          </cell>
          <cell r="CC41">
            <v>153.16999999999999</v>
          </cell>
          <cell r="CD41">
            <v>153.27000000000001</v>
          </cell>
          <cell r="CE41">
            <v>153.944388</v>
          </cell>
        </row>
        <row r="42">
          <cell r="BR42">
            <v>105.84</v>
          </cell>
          <cell r="BS42">
            <v>111.88</v>
          </cell>
          <cell r="BT42">
            <v>116.88</v>
          </cell>
          <cell r="BU42">
            <v>117.79</v>
          </cell>
          <cell r="BV42">
            <v>120.01</v>
          </cell>
          <cell r="BW42">
            <v>129.15</v>
          </cell>
          <cell r="BX42">
            <v>133.46</v>
          </cell>
          <cell r="BY42">
            <v>135.16</v>
          </cell>
          <cell r="BZ42">
            <v>135.44999999999999</v>
          </cell>
          <cell r="CA42">
            <v>139.11000000000001</v>
          </cell>
          <cell r="CB42">
            <v>147.94</v>
          </cell>
          <cell r="CC42">
            <v>154.22</v>
          </cell>
          <cell r="CD42">
            <v>154.96</v>
          </cell>
          <cell r="CE42">
            <v>157.29</v>
          </cell>
        </row>
        <row r="43">
          <cell r="BR43">
            <v>104.85</v>
          </cell>
          <cell r="BS43">
            <v>116.01</v>
          </cell>
          <cell r="BT43">
            <v>122.57</v>
          </cell>
          <cell r="BU43">
            <v>122.98</v>
          </cell>
          <cell r="BV43">
            <v>130.22</v>
          </cell>
          <cell r="BW43">
            <v>136.32</v>
          </cell>
          <cell r="BX43">
            <v>140.46</v>
          </cell>
          <cell r="BY43">
            <v>139.77000000000001</v>
          </cell>
          <cell r="BZ43">
            <v>139.55000000000001</v>
          </cell>
          <cell r="CA43">
            <v>141.97</v>
          </cell>
          <cell r="CB43">
            <v>146.19</v>
          </cell>
          <cell r="CC43">
            <v>146.87</v>
          </cell>
          <cell r="CD43">
            <v>146.69</v>
          </cell>
          <cell r="CE43">
            <v>146.80000000000001</v>
          </cell>
        </row>
        <row r="44">
          <cell r="BR44">
            <v>201.7</v>
          </cell>
          <cell r="BS44">
            <v>204.26</v>
          </cell>
          <cell r="BT44">
            <v>207.15</v>
          </cell>
          <cell r="BU44">
            <v>215.58</v>
          </cell>
          <cell r="BV44">
            <v>219.2</v>
          </cell>
          <cell r="BW44">
            <v>218.94</v>
          </cell>
          <cell r="BX44">
            <v>222.21</v>
          </cell>
          <cell r="BY44">
            <v>226.46</v>
          </cell>
          <cell r="BZ44">
            <v>227.61</v>
          </cell>
          <cell r="CA44">
            <v>235.38</v>
          </cell>
          <cell r="CB44">
            <v>238.81</v>
          </cell>
          <cell r="CC44">
            <v>240.19</v>
          </cell>
          <cell r="CD44">
            <v>241</v>
          </cell>
          <cell r="CE44">
            <v>244.92830000000001</v>
          </cell>
        </row>
        <row r="45">
          <cell r="BR45">
            <v>158.33000000000001</v>
          </cell>
          <cell r="BS45">
            <v>163.07</v>
          </cell>
          <cell r="BT45">
            <v>166.41</v>
          </cell>
          <cell r="BU45">
            <v>173.08</v>
          </cell>
          <cell r="BV45">
            <v>175.82</v>
          </cell>
          <cell r="BW45">
            <v>185.31</v>
          </cell>
          <cell r="BX45">
            <v>193.22</v>
          </cell>
          <cell r="BY45">
            <v>191.57</v>
          </cell>
          <cell r="BZ45">
            <v>193.9</v>
          </cell>
          <cell r="CA45">
            <v>206.56</v>
          </cell>
          <cell r="CB45">
            <v>205.54</v>
          </cell>
          <cell r="CC45">
            <v>210.99</v>
          </cell>
          <cell r="CD45">
            <v>214.51</v>
          </cell>
          <cell r="CE45">
            <v>220.9</v>
          </cell>
        </row>
        <row r="46">
          <cell r="BR46">
            <v>140.21</v>
          </cell>
          <cell r="BS46">
            <v>146.11000000000001</v>
          </cell>
          <cell r="BT46">
            <v>150.76</v>
          </cell>
          <cell r="BU46">
            <v>164.18</v>
          </cell>
          <cell r="BV46">
            <v>168.18</v>
          </cell>
          <cell r="BW46">
            <v>172.31</v>
          </cell>
          <cell r="BX46">
            <v>193.11</v>
          </cell>
          <cell r="BY46">
            <v>193.17</v>
          </cell>
          <cell r="BZ46">
            <v>197.32</v>
          </cell>
          <cell r="CA46">
            <v>214.68</v>
          </cell>
          <cell r="CB46">
            <v>214.25</v>
          </cell>
          <cell r="CC46">
            <v>221.45</v>
          </cell>
          <cell r="CD46">
            <v>223.67</v>
          </cell>
          <cell r="CE46">
            <v>234.93</v>
          </cell>
        </row>
        <row r="47">
          <cell r="BR47">
            <v>147.77000000000001</v>
          </cell>
          <cell r="BS47">
            <v>154.22999999999999</v>
          </cell>
          <cell r="BT47">
            <v>158.28</v>
          </cell>
          <cell r="BU47">
            <v>162.22</v>
          </cell>
          <cell r="BV47">
            <v>185.33</v>
          </cell>
          <cell r="BW47">
            <v>186</v>
          </cell>
          <cell r="BX47">
            <v>185.72</v>
          </cell>
          <cell r="BY47">
            <v>181.39</v>
          </cell>
          <cell r="BZ47">
            <v>183.36</v>
          </cell>
          <cell r="CA47">
            <v>196.8</v>
          </cell>
          <cell r="CB47">
            <v>194.56</v>
          </cell>
          <cell r="CC47">
            <v>201.55</v>
          </cell>
          <cell r="CD47">
            <v>206.54</v>
          </cell>
          <cell r="CE47">
            <v>213.91</v>
          </cell>
        </row>
        <row r="48">
          <cell r="BR48">
            <v>205.72</v>
          </cell>
          <cell r="BS48">
            <v>205.72</v>
          </cell>
          <cell r="BT48">
            <v>205.72</v>
          </cell>
          <cell r="BU48">
            <v>205.72</v>
          </cell>
          <cell r="BV48">
            <v>205.72</v>
          </cell>
          <cell r="BW48">
            <v>205.72</v>
          </cell>
          <cell r="BX48">
            <v>205.72</v>
          </cell>
          <cell r="BY48">
            <v>205.65</v>
          </cell>
          <cell r="BZ48">
            <v>205.53</v>
          </cell>
          <cell r="CA48">
            <v>209.12</v>
          </cell>
          <cell r="CB48">
            <v>209.12</v>
          </cell>
          <cell r="CC48">
            <v>209.12</v>
          </cell>
          <cell r="CD48">
            <v>209.12</v>
          </cell>
          <cell r="CE48">
            <v>209.12</v>
          </cell>
        </row>
        <row r="49">
          <cell r="BR49">
            <v>120</v>
          </cell>
          <cell r="BS49">
            <v>123.93</v>
          </cell>
          <cell r="BT49">
            <v>126.68</v>
          </cell>
          <cell r="BU49">
            <v>127.05</v>
          </cell>
          <cell r="BV49">
            <v>133.13999999999999</v>
          </cell>
          <cell r="BW49">
            <v>138.86000000000001</v>
          </cell>
          <cell r="BX49">
            <v>141.4</v>
          </cell>
          <cell r="BY49">
            <v>143.24</v>
          </cell>
          <cell r="BZ49">
            <v>144.94</v>
          </cell>
          <cell r="CA49">
            <v>149.47999999999999</v>
          </cell>
          <cell r="CB49">
            <v>152.35</v>
          </cell>
          <cell r="CC49">
            <v>151.63</v>
          </cell>
          <cell r="CD49">
            <v>150.1</v>
          </cell>
          <cell r="CE49">
            <v>151.33081999999999</v>
          </cell>
        </row>
        <row r="50">
          <cell r="BR50">
            <v>94.61</v>
          </cell>
          <cell r="BS50">
            <v>98.75</v>
          </cell>
          <cell r="BT50">
            <v>101.78</v>
          </cell>
          <cell r="BU50">
            <v>102.07</v>
          </cell>
          <cell r="BV50">
            <v>108.22</v>
          </cell>
          <cell r="BW50">
            <v>113.99</v>
          </cell>
          <cell r="BX50">
            <v>116.73</v>
          </cell>
          <cell r="BY50">
            <v>118.55</v>
          </cell>
          <cell r="BZ50">
            <v>120.29</v>
          </cell>
          <cell r="CA50">
            <v>125.02</v>
          </cell>
          <cell r="CB50">
            <v>127.65</v>
          </cell>
          <cell r="CC50">
            <v>126.88</v>
          </cell>
          <cell r="CD50">
            <v>125.04</v>
          </cell>
          <cell r="CE50">
            <v>125.840256</v>
          </cell>
        </row>
        <row r="51">
          <cell r="BR51">
            <v>122.74</v>
          </cell>
          <cell r="BS51">
            <v>127.81</v>
          </cell>
          <cell r="BT51">
            <v>137.86000000000001</v>
          </cell>
          <cell r="BU51">
            <v>143.75</v>
          </cell>
          <cell r="BV51">
            <v>146.72999999999999</v>
          </cell>
          <cell r="BW51">
            <v>155.09</v>
          </cell>
          <cell r="BX51">
            <v>158.22999999999999</v>
          </cell>
          <cell r="BY51">
            <v>160.34</v>
          </cell>
          <cell r="BZ51">
            <v>168.57</v>
          </cell>
          <cell r="CA51">
            <v>171.1</v>
          </cell>
          <cell r="CB51">
            <v>177.36</v>
          </cell>
          <cell r="CC51">
            <v>179.12</v>
          </cell>
          <cell r="CD51">
            <v>177.55</v>
          </cell>
          <cell r="CE51">
            <v>179.68060000000003</v>
          </cell>
        </row>
      </sheetData>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tatus"/>
      <sheetName val="RED98DATA"/>
      <sheetName val="FIG_MDATA"/>
      <sheetName val="Macro. Ind."/>
      <sheetName val="CPI"/>
      <sheetName val="Wages"/>
      <sheetName val="Exch.Rate"/>
      <sheetName val="Pub.Fin."/>
      <sheetName val="Exp.Lend"/>
      <sheetName val="Prices.Exch.Money"/>
      <sheetName val="Currency&amp;MM"/>
      <sheetName val="NEER2"/>
      <sheetName val="REER2"/>
      <sheetName val="reer_neer2"/>
      <sheetName val="REER"/>
      <sheetName val="NEER3"/>
      <sheetName val="REER3"/>
      <sheetName val="Work"/>
      <sheetName val="Revenue"/>
      <sheetName val="T-bills"/>
      <sheetName val="7-day"/>
      <sheetName val="30-day"/>
      <sheetName val="90-day"/>
      <sheetName val="Int.Rate"/>
      <sheetName val="exchrate"/>
      <sheetName val="Fig14monthly"/>
      <sheetName val="BoP_data"/>
      <sheetName val="BoP_Russia"/>
      <sheetName val="Ext.debt"/>
      <sheetName val="Tab3_AVG_IR"/>
      <sheetName val="Tab2_91-day"/>
      <sheetName val="Tab1_28"/>
      <sheetName val="T-bills2"/>
      <sheetName val="WORKAREA---&gt;"/>
      <sheetName val="NEER"/>
      <sheetName val="Fig14a"/>
      <sheetName val="Fig14b"/>
      <sheetName val="Fig8n"/>
      <sheetName val="Fig_tb91"/>
      <sheetName val="Fig8OLD"/>
      <sheetName val="Fig10X"/>
      <sheetName val="Fig_tb28_91"/>
      <sheetName val="Fig_AVGIRALL"/>
      <sheetName val="FigTB_all"/>
      <sheetName val="Fig_tb28"/>
      <sheetName val="Fig_AVGIR28"/>
      <sheetName val="Fig_AVGIR91"/>
      <sheetName val="Fig_out91"/>
      <sheetName val="Fig-out28"/>
      <sheetName val="Fig_neer"/>
      <sheetName val="Fig_reer"/>
      <sheetName val="Fig1p2"/>
      <sheetName val="Fig1p3"/>
      <sheetName val="Fig1p4"/>
      <sheetName val="Fig2old"/>
      <sheetName val="Fig2p1"/>
      <sheetName val="Fig2p2"/>
      <sheetName val="Fig2p3"/>
      <sheetName val="Fig3p1"/>
      <sheetName val="Fig3p2"/>
      <sheetName val="Fig5p1"/>
      <sheetName val="Fig5p2"/>
      <sheetName val="Fig5p3"/>
      <sheetName val="Fig4x"/>
      <sheetName val="Fig5p4"/>
      <sheetName val="Fig6p1"/>
      <sheetName val="Fig6p2"/>
      <sheetName val="Fig6p3"/>
      <sheetName val="Fig6p4"/>
      <sheetName val="Fig8p1"/>
      <sheetName val="Fig8p2"/>
      <sheetName val="Fig1p2."/>
      <sheetName val="Fig1x"/>
      <sheetName val="Fig12old"/>
      <sheetName val="Fig2x"/>
      <sheetName val="Macro__Ind_"/>
      <sheetName val="Exch_Rate"/>
      <sheetName val="Pub_Fin_"/>
      <sheetName val="Exp_Lend"/>
      <sheetName val="Prices_Exch_Money"/>
      <sheetName val="Int_Rate"/>
      <sheetName val="Ext_debt"/>
      <sheetName val="Fig1p2_"/>
    </sheetNames>
    <sheetDataSet>
      <sheetData sheetId="0" refreshError="1">
        <row r="1">
          <cell r="A1" t="str">
            <v>FILENAME/LOCATION</v>
          </cell>
          <cell r="B1" t="str">
            <v>Q:\DATA\US\GEO\REP\GEORED98\FIGURES\GEORED98.XLS</v>
          </cell>
        </row>
        <row r="2">
          <cell r="A2" t="str">
            <v>SOFTWARE USED</v>
          </cell>
          <cell r="B2" t="str">
            <v>EXCEL 97</v>
          </cell>
        </row>
        <row r="3">
          <cell r="A3" t="str">
            <v>TOPIC</v>
          </cell>
          <cell r="B3" t="str">
            <v>GEORGIA:  RED 1998 - CHARTS</v>
          </cell>
        </row>
        <row r="4">
          <cell r="A4" t="str">
            <v>LAST UPDATE</v>
          </cell>
          <cell r="B4">
            <v>35958</v>
          </cell>
        </row>
        <row r="5">
          <cell r="A5" t="str">
            <v>ECONOMISTS</v>
          </cell>
          <cell r="B5" t="str">
            <v>Gonzalo Pastor/Sheila Bassett</v>
          </cell>
        </row>
        <row r="6">
          <cell r="A6" t="str">
            <v>MAINTAINER</v>
          </cell>
          <cell r="B6" t="str">
            <v>Julien Hartley</v>
          </cell>
          <cell r="C6" t="str">
            <v>X35361</v>
          </cell>
        </row>
        <row r="9">
          <cell r="A9" t="str">
            <v>CONTENTS</v>
          </cell>
          <cell r="B9" t="str">
            <v>DESCRIPTION</v>
          </cell>
          <cell r="G9" t="str">
            <v>RANGE NAME</v>
          </cell>
        </row>
        <row r="10">
          <cell r="A10" t="str">
            <v>DOC</v>
          </cell>
          <cell r="B10" t="str">
            <v>Documentation</v>
          </cell>
          <cell r="G10" t="str">
            <v>DOC</v>
          </cell>
        </row>
        <row r="11">
          <cell r="A11" t="str">
            <v>RED98DATA</v>
          </cell>
          <cell r="B11" t="str">
            <v>Data for the figures--for sources of data, see chart footnote.</v>
          </cell>
          <cell r="G11" t="str">
            <v>CHART1_3,CHART4,CHART5_10</v>
          </cell>
        </row>
        <row r="12">
          <cell r="A12" t="str">
            <v>FIG_MDATA</v>
          </cell>
          <cell r="B12" t="str">
            <v xml:space="preserve">Interest rates data </v>
          </cell>
        </row>
        <row r="13">
          <cell r="B13" t="str">
            <v>DATA</v>
          </cell>
        </row>
        <row r="14">
          <cell r="A14" t="str">
            <v>WORK</v>
          </cell>
          <cell r="B14" t="str">
            <v>Reer/Neer data calculated by Kkang.</v>
          </cell>
        </row>
        <row r="15">
          <cell r="A15" t="str">
            <v>T-bills</v>
          </cell>
          <cell r="B15" t="str">
            <v>Treasury Bills Sales Table</v>
          </cell>
        </row>
        <row r="16">
          <cell r="A16" t="str">
            <v>Tab3_avg_IR</v>
          </cell>
          <cell r="B16" t="str">
            <v>Tbills data - 28- and 91- day maturity - Table</v>
          </cell>
        </row>
        <row r="17">
          <cell r="A17" t="str">
            <v>Tab2_91-day</v>
          </cell>
          <cell r="B17" t="str">
            <v>Tbills data on 91- day maturity - Table</v>
          </cell>
        </row>
        <row r="18">
          <cell r="A18" t="str">
            <v>Tab1_28-day</v>
          </cell>
          <cell r="B18" t="str">
            <v>Tbills data on 28- day maturity - Table</v>
          </cell>
        </row>
        <row r="19">
          <cell r="B19" t="str">
            <v>FIGURES</v>
          </cell>
        </row>
        <row r="20">
          <cell r="A20" t="str">
            <v>FIG1</v>
          </cell>
          <cell r="B20" t="str">
            <v>Macroeconomic Indicators</v>
          </cell>
        </row>
        <row r="21">
          <cell r="A21" t="str">
            <v>FIG2</v>
          </cell>
          <cell r="B21" t="str">
            <v>Inflation and Exchange Rates</v>
          </cell>
        </row>
        <row r="22">
          <cell r="A22" t="str">
            <v>FIG3</v>
          </cell>
          <cell r="B22" t="str">
            <v>Real Wages and Pension</v>
          </cell>
        </row>
        <row r="23">
          <cell r="A23" t="str">
            <v>FIG4</v>
          </cell>
          <cell r="B23" t="str">
            <v>Annual Import of Natural Gas</v>
          </cell>
        </row>
        <row r="24">
          <cell r="A24" t="str">
            <v>FIG5</v>
          </cell>
          <cell r="B24" t="str">
            <v>Public Finances</v>
          </cell>
        </row>
        <row r="25">
          <cell r="A25" t="str">
            <v>FIG6</v>
          </cell>
          <cell r="B25" t="str">
            <v>Funding of Expenditures and Net Lending</v>
          </cell>
        </row>
        <row r="26">
          <cell r="A26" t="str">
            <v>FIG7</v>
          </cell>
          <cell r="B26" t="str">
            <v>Prices, Exchange Rates, and Broad Money</v>
          </cell>
        </row>
        <row r="27">
          <cell r="A27" t="str">
            <v>FIG8</v>
          </cell>
          <cell r="B27" t="str">
            <v>Bilateral  Nominal and Real Effective Exchange Rate</v>
          </cell>
        </row>
        <row r="28">
          <cell r="A28" t="str">
            <v>FIG9</v>
          </cell>
          <cell r="B28" t="str">
            <v>Currency in Circulation and Money Multiplier</v>
          </cell>
        </row>
        <row r="29">
          <cell r="A29" t="str">
            <v>FIG10</v>
          </cell>
          <cell r="B29" t="str">
            <v xml:space="preserve">Interbank Credit Auction </v>
          </cell>
        </row>
        <row r="30">
          <cell r="A30" t="str">
            <v>FIG11-13</v>
          </cell>
          <cell r="B30" t="str">
            <v>Interest Rates</v>
          </cell>
        </row>
        <row r="31">
          <cell r="A31" t="str">
            <v>FIG14</v>
          </cell>
          <cell r="B31" t="str">
            <v>Composition of Total Revenue, GEO and BRO</v>
          </cell>
        </row>
        <row r="33">
          <cell r="A33" t="str">
            <v>Workarea</v>
          </cell>
          <cell r="B33" t="str">
            <v>Workarea for JD use only.</v>
          </cell>
        </row>
        <row r="34">
          <cell r="A34" t="str">
            <v>INSTRUCTIONS FOR PRINTING FIGURES</v>
          </cell>
        </row>
        <row r="35">
          <cell r="A35" t="str">
            <v>1.  Click on the tab (ie  Fig1, Fig2, Fig3....)</v>
          </cell>
        </row>
        <row r="36">
          <cell r="A36" t="str">
            <v>2.  Click the printer icon on the menu bar.</v>
          </cell>
        </row>
      </sheetData>
      <sheetData sheetId="1" refreshError="1"/>
      <sheetData sheetId="2" refreshError="1">
        <row r="5">
          <cell r="B5">
            <v>100</v>
          </cell>
          <cell r="C5">
            <v>55.2</v>
          </cell>
          <cell r="D5">
            <v>41.179199999999994</v>
          </cell>
          <cell r="E5">
            <v>36.484771199999997</v>
          </cell>
          <cell r="F5">
            <v>37.360405708799995</v>
          </cell>
          <cell r="G5">
            <v>41.283248308223996</v>
          </cell>
          <cell r="H5">
            <v>45.824405622128637</v>
          </cell>
          <cell r="I5">
            <v>50.406846184341504</v>
          </cell>
        </row>
        <row r="7">
          <cell r="B7" t="str">
            <v>VALIDATION</v>
          </cell>
          <cell r="C7">
            <v>-44.8</v>
          </cell>
          <cell r="D7">
            <v>-25.400000000000013</v>
          </cell>
          <cell r="E7">
            <v>-11.399999999999995</v>
          </cell>
          <cell r="F7">
            <v>2.3999999999999932</v>
          </cell>
          <cell r="G7">
            <v>10.500000000000005</v>
          </cell>
          <cell r="H7">
            <v>11.000000000000004</v>
          </cell>
          <cell r="I7">
            <v>10.000000000000005</v>
          </cell>
          <cell r="J7" t="str">
            <v>source: q:...\gereal_3.xls</v>
          </cell>
        </row>
        <row r="8">
          <cell r="J8">
            <v>35927</v>
          </cell>
        </row>
        <row r="9">
          <cell r="B9">
            <v>33239</v>
          </cell>
          <cell r="C9">
            <v>33604</v>
          </cell>
          <cell r="D9">
            <v>33970</v>
          </cell>
          <cell r="E9">
            <v>34335</v>
          </cell>
          <cell r="F9">
            <v>34700</v>
          </cell>
          <cell r="G9">
            <v>35065</v>
          </cell>
          <cell r="H9">
            <v>35431</v>
          </cell>
          <cell r="I9">
            <v>35796</v>
          </cell>
          <cell r="BX9">
            <v>35898</v>
          </cell>
        </row>
        <row r="10">
          <cell r="B10">
            <v>100</v>
          </cell>
          <cell r="C10">
            <v>55.2</v>
          </cell>
          <cell r="D10">
            <v>41.2</v>
          </cell>
          <cell r="E10">
            <v>36.5</v>
          </cell>
          <cell r="F10">
            <v>37.4</v>
          </cell>
          <cell r="G10">
            <v>41.3</v>
          </cell>
          <cell r="H10">
            <v>45.824440600000003</v>
          </cell>
          <cell r="I10">
            <v>47.153349377399998</v>
          </cell>
          <cell r="BX10" t="str">
            <v>Source:  q:\...\gereal_3.xls</v>
          </cell>
        </row>
        <row r="11">
          <cell r="N11">
            <v>1993</v>
          </cell>
          <cell r="Z11">
            <v>1994</v>
          </cell>
          <cell r="AL11">
            <v>1995</v>
          </cell>
          <cell r="AX11">
            <v>1996</v>
          </cell>
          <cell r="BJ11">
            <v>1997</v>
          </cell>
          <cell r="BV11">
            <v>1998</v>
          </cell>
        </row>
        <row r="12">
          <cell r="B12" t="str">
            <v>J</v>
          </cell>
          <cell r="C12" t="str">
            <v>F</v>
          </cell>
          <cell r="D12" t="str">
            <v>M</v>
          </cell>
          <cell r="E12" t="str">
            <v>A</v>
          </cell>
          <cell r="F12" t="str">
            <v>M</v>
          </cell>
          <cell r="G12" t="str">
            <v>J</v>
          </cell>
          <cell r="H12" t="str">
            <v>J</v>
          </cell>
          <cell r="I12" t="str">
            <v>A</v>
          </cell>
          <cell r="J12" t="str">
            <v>S</v>
          </cell>
          <cell r="K12" t="str">
            <v>O</v>
          </cell>
          <cell r="L12" t="str">
            <v>N</v>
          </cell>
          <cell r="M12" t="str">
            <v>D</v>
          </cell>
          <cell r="N12" t="str">
            <v>J</v>
          </cell>
          <cell r="O12" t="str">
            <v>F</v>
          </cell>
          <cell r="P12" t="str">
            <v>M</v>
          </cell>
          <cell r="Q12" t="str">
            <v>A</v>
          </cell>
          <cell r="R12" t="str">
            <v>M</v>
          </cell>
          <cell r="S12" t="str">
            <v>J</v>
          </cell>
          <cell r="T12" t="str">
            <v>J</v>
          </cell>
          <cell r="U12" t="str">
            <v>A</v>
          </cell>
          <cell r="V12" t="str">
            <v>S</v>
          </cell>
          <cell r="W12" t="str">
            <v>O</v>
          </cell>
          <cell r="X12" t="str">
            <v>N</v>
          </cell>
          <cell r="Y12" t="str">
            <v>D</v>
          </cell>
          <cell r="Z12" t="str">
            <v>J</v>
          </cell>
          <cell r="AA12" t="str">
            <v>F</v>
          </cell>
          <cell r="AB12" t="str">
            <v>M</v>
          </cell>
          <cell r="AC12" t="str">
            <v>A</v>
          </cell>
          <cell r="AD12" t="str">
            <v>M</v>
          </cell>
          <cell r="AE12" t="str">
            <v>J</v>
          </cell>
          <cell r="AF12" t="str">
            <v>J</v>
          </cell>
          <cell r="AG12" t="str">
            <v>A</v>
          </cell>
          <cell r="AH12" t="str">
            <v>S</v>
          </cell>
          <cell r="AI12" t="str">
            <v>O</v>
          </cell>
          <cell r="AJ12" t="str">
            <v>N</v>
          </cell>
          <cell r="AK12" t="str">
            <v>D</v>
          </cell>
          <cell r="AL12" t="str">
            <v>J</v>
          </cell>
          <cell r="AM12" t="str">
            <v>F</v>
          </cell>
          <cell r="AN12" t="str">
            <v>M</v>
          </cell>
          <cell r="AO12" t="str">
            <v>A</v>
          </cell>
          <cell r="AP12" t="str">
            <v>M</v>
          </cell>
          <cell r="AQ12" t="str">
            <v>J</v>
          </cell>
          <cell r="AR12" t="str">
            <v>J</v>
          </cell>
          <cell r="AS12" t="str">
            <v>A</v>
          </cell>
          <cell r="AT12" t="str">
            <v>S</v>
          </cell>
          <cell r="AU12" t="str">
            <v>O</v>
          </cell>
          <cell r="AV12" t="str">
            <v>N</v>
          </cell>
          <cell r="AW12" t="str">
            <v>D</v>
          </cell>
          <cell r="AX12" t="str">
            <v>J</v>
          </cell>
          <cell r="AY12" t="str">
            <v>F</v>
          </cell>
          <cell r="AZ12" t="str">
            <v>M</v>
          </cell>
          <cell r="BA12" t="str">
            <v>A</v>
          </cell>
          <cell r="BB12" t="str">
            <v>M</v>
          </cell>
          <cell r="BC12" t="str">
            <v>J</v>
          </cell>
          <cell r="BD12" t="str">
            <v>J</v>
          </cell>
          <cell r="BE12" t="str">
            <v>A</v>
          </cell>
          <cell r="BF12" t="str">
            <v>S</v>
          </cell>
          <cell r="BG12" t="str">
            <v>O</v>
          </cell>
          <cell r="BH12" t="str">
            <v>N</v>
          </cell>
          <cell r="BI12" t="str">
            <v>D</v>
          </cell>
          <cell r="BJ12" t="str">
            <v>J</v>
          </cell>
          <cell r="BK12" t="str">
            <v>F</v>
          </cell>
          <cell r="BL12" t="str">
            <v>M</v>
          </cell>
          <cell r="BM12" t="str">
            <v>A</v>
          </cell>
          <cell r="BN12" t="str">
            <v>M</v>
          </cell>
          <cell r="BO12" t="str">
            <v>J</v>
          </cell>
          <cell r="BP12" t="str">
            <v>J</v>
          </cell>
          <cell r="BQ12" t="str">
            <v>A</v>
          </cell>
          <cell r="BR12" t="str">
            <v>S</v>
          </cell>
          <cell r="BS12" t="str">
            <v>O</v>
          </cell>
          <cell r="BT12" t="str">
            <v>N</v>
          </cell>
          <cell r="BU12" t="str">
            <v>D</v>
          </cell>
          <cell r="BV12" t="str">
            <v>J</v>
          </cell>
          <cell r="BW12" t="str">
            <v>F</v>
          </cell>
          <cell r="BX12" t="str">
            <v>M</v>
          </cell>
          <cell r="BY12" t="str">
            <v>A</v>
          </cell>
        </row>
        <row r="13">
          <cell r="B13">
            <v>5.4</v>
          </cell>
          <cell r="C13">
            <v>17.5</v>
          </cell>
          <cell r="D13">
            <v>197.8</v>
          </cell>
          <cell r="E13">
            <v>48.6</v>
          </cell>
          <cell r="F13">
            <v>-20.6</v>
          </cell>
          <cell r="G13">
            <v>20</v>
          </cell>
          <cell r="H13">
            <v>16.8</v>
          </cell>
          <cell r="I13">
            <v>6</v>
          </cell>
          <cell r="J13">
            <v>14.6</v>
          </cell>
          <cell r="K13">
            <v>11.6</v>
          </cell>
          <cell r="L13">
            <v>13.8</v>
          </cell>
          <cell r="M13">
            <v>35.700000000000003</v>
          </cell>
          <cell r="N13">
            <v>26.7</v>
          </cell>
          <cell r="O13">
            <v>37</v>
          </cell>
          <cell r="P13">
            <v>13.8</v>
          </cell>
          <cell r="Q13">
            <v>24.7</v>
          </cell>
          <cell r="R13">
            <v>31.8</v>
          </cell>
          <cell r="S13">
            <v>31.3</v>
          </cell>
          <cell r="T13">
            <v>39.799999999999997</v>
          </cell>
          <cell r="U13">
            <v>28.3</v>
          </cell>
          <cell r="V13">
            <v>50.4</v>
          </cell>
          <cell r="W13">
            <v>66.3</v>
          </cell>
          <cell r="X13">
            <v>137.6</v>
          </cell>
          <cell r="Y13">
            <v>67</v>
          </cell>
          <cell r="Z13">
            <v>168.4</v>
          </cell>
          <cell r="AA13">
            <v>35.1</v>
          </cell>
          <cell r="AB13">
            <v>50.2</v>
          </cell>
          <cell r="AC13">
            <v>84.4</v>
          </cell>
          <cell r="AD13">
            <v>42.7</v>
          </cell>
          <cell r="AE13">
            <v>-5</v>
          </cell>
          <cell r="AF13">
            <v>6.2</v>
          </cell>
          <cell r="AG13">
            <v>71</v>
          </cell>
          <cell r="AH13">
            <v>211.2</v>
          </cell>
          <cell r="AI13">
            <v>-8.4</v>
          </cell>
          <cell r="AJ13">
            <v>1.5</v>
          </cell>
          <cell r="AK13">
            <v>-8.1</v>
          </cell>
          <cell r="AL13">
            <v>13</v>
          </cell>
          <cell r="AM13">
            <v>0.8</v>
          </cell>
          <cell r="AN13">
            <v>-3</v>
          </cell>
          <cell r="AO13">
            <v>-1</v>
          </cell>
          <cell r="AP13">
            <v>5.0999999999999996</v>
          </cell>
          <cell r="AQ13">
            <v>-1.2</v>
          </cell>
          <cell r="AR13">
            <v>0.9</v>
          </cell>
          <cell r="AS13">
            <v>3.3</v>
          </cell>
          <cell r="AT13">
            <v>4.0999999999999996</v>
          </cell>
          <cell r="AU13">
            <v>23.4</v>
          </cell>
          <cell r="AV13">
            <v>0.1</v>
          </cell>
          <cell r="AW13">
            <v>3.4</v>
          </cell>
          <cell r="AX13">
            <v>2.6</v>
          </cell>
          <cell r="AY13">
            <v>3.6</v>
          </cell>
          <cell r="AZ13">
            <v>2.9</v>
          </cell>
          <cell r="BA13">
            <v>1.2</v>
          </cell>
          <cell r="BB13">
            <v>0.4</v>
          </cell>
          <cell r="BC13">
            <v>0.8</v>
          </cell>
          <cell r="BD13">
            <v>-1.4</v>
          </cell>
          <cell r="BE13">
            <v>0.02</v>
          </cell>
          <cell r="BF13">
            <v>0.52</v>
          </cell>
          <cell r="BG13">
            <v>0.4</v>
          </cell>
          <cell r="BH13">
            <v>1.07</v>
          </cell>
          <cell r="BI13">
            <v>0.88</v>
          </cell>
          <cell r="BJ13">
            <v>0.8</v>
          </cell>
          <cell r="BK13">
            <v>2.1</v>
          </cell>
          <cell r="BL13">
            <v>0.7</v>
          </cell>
          <cell r="BM13">
            <v>0.3</v>
          </cell>
          <cell r="BN13">
            <v>1.0302241916191499</v>
          </cell>
          <cell r="BO13">
            <v>-1.9005775160964509</v>
          </cell>
          <cell r="BP13">
            <v>-0.91652476930423332</v>
          </cell>
          <cell r="BQ13">
            <v>8.310481490748492E-2</v>
          </cell>
          <cell r="BR13">
            <v>1.1149027792634558</v>
          </cell>
          <cell r="BS13">
            <v>0.80589994997654968</v>
          </cell>
          <cell r="BT13">
            <v>2.3345626281776015</v>
          </cell>
          <cell r="BU13">
            <v>0.68626632878540172</v>
          </cell>
          <cell r="BV13">
            <v>0.30434857449044728</v>
          </cell>
          <cell r="BW13">
            <v>1.0637773571721387</v>
          </cell>
          <cell r="BX13">
            <v>4.3153635489617023E-2</v>
          </cell>
          <cell r="BY13">
            <v>0.93938202158980533</v>
          </cell>
        </row>
        <row r="15">
          <cell r="B15">
            <v>1992</v>
          </cell>
          <cell r="C15">
            <v>1993</v>
          </cell>
          <cell r="D15">
            <v>1994</v>
          </cell>
          <cell r="E15">
            <v>1995</v>
          </cell>
          <cell r="F15">
            <v>1996</v>
          </cell>
          <cell r="G15">
            <v>1997</v>
          </cell>
          <cell r="H15">
            <v>1998</v>
          </cell>
          <cell r="I15" t="str">
            <v>Source:  q:\...fis\esaf98</v>
          </cell>
        </row>
        <row r="16">
          <cell r="B16">
            <v>35.6</v>
          </cell>
          <cell r="C16">
            <v>35.9</v>
          </cell>
          <cell r="D16">
            <v>24.2</v>
          </cell>
          <cell r="E16">
            <v>12.328099621007038</v>
          </cell>
          <cell r="F16">
            <v>13.913347309573725</v>
          </cell>
          <cell r="G16">
            <v>14.430047072668431</v>
          </cell>
          <cell r="H16">
            <v>15.005494087375455</v>
          </cell>
          <cell r="J16">
            <v>35898</v>
          </cell>
        </row>
        <row r="17">
          <cell r="B17">
            <v>10.199999999999999</v>
          </cell>
          <cell r="C17">
            <v>9.6999999999999993</v>
          </cell>
          <cell r="D17">
            <v>7.7</v>
          </cell>
          <cell r="E17">
            <v>7.0628045479155386</v>
          </cell>
          <cell r="F17">
            <v>9.3780573025856029</v>
          </cell>
          <cell r="G17">
            <v>9.8166548984995572</v>
          </cell>
          <cell r="H17">
            <v>10.763536077959049</v>
          </cell>
        </row>
        <row r="18">
          <cell r="B18">
            <v>-25.400000000000002</v>
          </cell>
          <cell r="C18">
            <v>-26.2</v>
          </cell>
          <cell r="D18">
            <v>-16.5</v>
          </cell>
          <cell r="E18">
            <v>-5.2652950730914991</v>
          </cell>
          <cell r="F18">
            <v>-4.5352900069881219</v>
          </cell>
          <cell r="G18">
            <v>-4.6133921741688741</v>
          </cell>
          <cell r="H18">
            <v>-4.2419580094164058</v>
          </cell>
        </row>
        <row r="19">
          <cell r="F19">
            <v>1994</v>
          </cell>
          <cell r="J19">
            <v>1995</v>
          </cell>
          <cell r="N19">
            <v>1996</v>
          </cell>
          <cell r="R19">
            <v>1997</v>
          </cell>
          <cell r="V19">
            <v>1998</v>
          </cell>
        </row>
        <row r="20">
          <cell r="B20" t="str">
            <v>I</v>
          </cell>
          <cell r="C20" t="str">
            <v>II</v>
          </cell>
          <cell r="D20" t="str">
            <v>III</v>
          </cell>
          <cell r="E20" t="str">
            <v>IV</v>
          </cell>
          <cell r="F20" t="str">
            <v>I</v>
          </cell>
          <cell r="G20" t="str">
            <v>II</v>
          </cell>
          <cell r="H20" t="str">
            <v>III</v>
          </cell>
          <cell r="I20" t="str">
            <v>IV</v>
          </cell>
          <cell r="J20" t="str">
            <v>I</v>
          </cell>
          <cell r="K20" t="str">
            <v>II</v>
          </cell>
          <cell r="L20" t="str">
            <v>III</v>
          </cell>
          <cell r="M20" t="str">
            <v>IV</v>
          </cell>
          <cell r="N20" t="str">
            <v>I</v>
          </cell>
          <cell r="O20" t="str">
            <v>II</v>
          </cell>
          <cell r="P20" t="str">
            <v>III</v>
          </cell>
          <cell r="Q20" t="str">
            <v>IV</v>
          </cell>
          <cell r="R20" t="str">
            <v>I</v>
          </cell>
          <cell r="S20" t="str">
            <v>II</v>
          </cell>
          <cell r="T20" t="str">
            <v>III</v>
          </cell>
          <cell r="U20" t="str">
            <v>IV</v>
          </cell>
          <cell r="V20" t="str">
            <v>I</v>
          </cell>
          <cell r="W20" t="str">
            <v>II</v>
          </cell>
          <cell r="X20" t="str">
            <v>III</v>
          </cell>
          <cell r="Y20" t="str">
            <v>IV</v>
          </cell>
        </row>
        <row r="21">
          <cell r="B21">
            <v>154.69999999999999</v>
          </cell>
          <cell r="C21">
            <v>77.7</v>
          </cell>
          <cell r="D21">
            <v>80.2</v>
          </cell>
          <cell r="E21">
            <v>231.8</v>
          </cell>
          <cell r="F21">
            <v>71.400000000000006</v>
          </cell>
          <cell r="G21">
            <v>148.4</v>
          </cell>
          <cell r="H21">
            <v>169.1</v>
          </cell>
          <cell r="I21">
            <v>125.3</v>
          </cell>
          <cell r="J21">
            <v>-1.5934459999999999</v>
          </cell>
          <cell r="K21">
            <v>20.840350000000001</v>
          </cell>
          <cell r="L21">
            <v>-4.0808770000000001</v>
          </cell>
          <cell r="M21">
            <v>213.1397</v>
          </cell>
          <cell r="N21">
            <v>55.6</v>
          </cell>
          <cell r="O21">
            <v>11.240359897172244</v>
          </cell>
          <cell r="P21">
            <v>20.335663527644567</v>
          </cell>
          <cell r="Q21">
            <v>0.32200452256242013</v>
          </cell>
          <cell r="R21">
            <v>-4.1576916505910049</v>
          </cell>
          <cell r="S21">
            <v>3.9412438496083717</v>
          </cell>
          <cell r="T21">
            <v>20.043282972641904</v>
          </cell>
          <cell r="U21">
            <v>10.876148163918172</v>
          </cell>
          <cell r="V21">
            <v>-6.2318297100730007</v>
          </cell>
          <cell r="W21">
            <v>4.7073518090839261</v>
          </cell>
          <cell r="X21">
            <v>-9.6790166661949169</v>
          </cell>
          <cell r="Y21">
            <v>5.7057410279776288</v>
          </cell>
        </row>
        <row r="22">
          <cell r="B22">
            <v>94.1</v>
          </cell>
          <cell r="C22">
            <v>17.600000000000001</v>
          </cell>
          <cell r="D22">
            <v>46</v>
          </cell>
          <cell r="E22">
            <v>131.5</v>
          </cell>
          <cell r="F22">
            <v>51.4</v>
          </cell>
          <cell r="G22">
            <v>131.4</v>
          </cell>
          <cell r="H22">
            <v>174.3</v>
          </cell>
          <cell r="I22">
            <v>141.19999999999999</v>
          </cell>
          <cell r="J22">
            <v>51.811120000000003</v>
          </cell>
          <cell r="K22">
            <v>22.24832</v>
          </cell>
          <cell r="L22">
            <v>38.931280000000001</v>
          </cell>
          <cell r="M22">
            <v>-2.624628</v>
          </cell>
          <cell r="N22">
            <v>56.244122258999994</v>
          </cell>
          <cell r="O22">
            <v>-4.2467120380975958</v>
          </cell>
          <cell r="P22">
            <v>56.836717643372921</v>
          </cell>
          <cell r="Q22">
            <v>6.5334718682388102</v>
          </cell>
          <cell r="R22">
            <v>19.809809541961794</v>
          </cell>
          <cell r="S22">
            <v>22.972955071457175</v>
          </cell>
          <cell r="T22">
            <v>9.5805790792915264</v>
          </cell>
          <cell r="U22">
            <v>-5.0867378175782418</v>
          </cell>
          <cell r="V22">
            <v>6.7785762521203274</v>
          </cell>
          <cell r="W22">
            <v>10.042665215117941</v>
          </cell>
          <cell r="X22">
            <v>13.511548521798744</v>
          </cell>
          <cell r="Y22">
            <v>16.100152229255006</v>
          </cell>
        </row>
        <row r="24">
          <cell r="H24">
            <v>34669</v>
          </cell>
          <cell r="I24">
            <v>34759</v>
          </cell>
          <cell r="J24">
            <v>34851</v>
          </cell>
          <cell r="K24">
            <v>34943</v>
          </cell>
          <cell r="L24">
            <v>34973</v>
          </cell>
          <cell r="M24">
            <v>35004</v>
          </cell>
          <cell r="N24">
            <v>35034</v>
          </cell>
          <cell r="O24">
            <v>35065</v>
          </cell>
          <cell r="P24">
            <v>35096</v>
          </cell>
          <cell r="Q24">
            <v>35125</v>
          </cell>
          <cell r="R24">
            <v>35156</v>
          </cell>
          <cell r="S24">
            <v>35186</v>
          </cell>
          <cell r="T24">
            <v>35217</v>
          </cell>
          <cell r="U24">
            <v>35247</v>
          </cell>
          <cell r="V24">
            <v>35278</v>
          </cell>
          <cell r="W24">
            <v>35309</v>
          </cell>
          <cell r="X24">
            <v>35339</v>
          </cell>
          <cell r="Y24">
            <v>35370</v>
          </cell>
          <cell r="Z24">
            <v>35400</v>
          </cell>
          <cell r="AA24">
            <v>35431</v>
          </cell>
          <cell r="AB24">
            <v>35462</v>
          </cell>
          <cell r="AC24">
            <v>35490</v>
          </cell>
          <cell r="AD24">
            <v>35521</v>
          </cell>
          <cell r="AE24">
            <v>35551</v>
          </cell>
          <cell r="AF24">
            <v>35582</v>
          </cell>
          <cell r="AG24">
            <v>35612</v>
          </cell>
          <cell r="AH24">
            <v>35643</v>
          </cell>
          <cell r="AI24">
            <v>35674</v>
          </cell>
          <cell r="AJ24">
            <v>35704</v>
          </cell>
          <cell r="AK24">
            <v>35735</v>
          </cell>
          <cell r="AL24">
            <v>35765</v>
          </cell>
          <cell r="AM24">
            <v>35796</v>
          </cell>
          <cell r="AN24">
            <v>35827</v>
          </cell>
          <cell r="AO24">
            <v>35855</v>
          </cell>
          <cell r="AP24">
            <v>35886</v>
          </cell>
          <cell r="AQ24">
            <v>35916</v>
          </cell>
          <cell r="AR24">
            <v>35947</v>
          </cell>
          <cell r="AS24">
            <v>35977</v>
          </cell>
          <cell r="AT24">
            <v>36008</v>
          </cell>
          <cell r="AU24">
            <v>36039</v>
          </cell>
          <cell r="AV24">
            <v>36069</v>
          </cell>
          <cell r="AW24">
            <v>36100</v>
          </cell>
          <cell r="AX24">
            <v>36130</v>
          </cell>
        </row>
        <row r="25">
          <cell r="H25">
            <v>41</v>
          </cell>
          <cell r="N25">
            <v>153.80000000000001</v>
          </cell>
          <cell r="Q25">
            <v>155.6</v>
          </cell>
          <cell r="T25">
            <v>173.09</v>
          </cell>
          <cell r="U25">
            <v>184.31489999999999</v>
          </cell>
          <cell r="V25">
            <v>194.48310000000001</v>
          </cell>
          <cell r="W25">
            <v>208.28899999999999</v>
          </cell>
          <cell r="X25">
            <v>205.59480000000002</v>
          </cell>
          <cell r="Y25">
            <v>194.51829999999998</v>
          </cell>
          <cell r="Z25">
            <v>208.95970000000003</v>
          </cell>
          <cell r="AA25">
            <v>198.48200000000003</v>
          </cell>
          <cell r="AB25">
            <v>195.28689999999997</v>
          </cell>
          <cell r="AC25">
            <v>200.27180000000001</v>
          </cell>
          <cell r="AD25">
            <v>209.16630000000001</v>
          </cell>
          <cell r="AE25">
            <v>205.8348</v>
          </cell>
          <cell r="AF25">
            <v>208.16499999999999</v>
          </cell>
          <cell r="AG25">
            <v>224.1182</v>
          </cell>
          <cell r="AH25">
            <v>244.87780000000004</v>
          </cell>
          <cell r="AI25">
            <v>249.88810000000001</v>
          </cell>
          <cell r="AJ25">
            <v>253.31899999999999</v>
          </cell>
          <cell r="AK25">
            <v>253.55109999999999</v>
          </cell>
          <cell r="AL25">
            <v>277.06630000000001</v>
          </cell>
          <cell r="AM25">
            <v>259.89999999999998</v>
          </cell>
          <cell r="AN25">
            <v>254.8</v>
          </cell>
          <cell r="AO25">
            <v>259.8</v>
          </cell>
          <cell r="AP25">
            <v>270.96899999999999</v>
          </cell>
          <cell r="AQ25">
            <v>266.62279999999998</v>
          </cell>
          <cell r="AR25">
            <v>272.02970000000005</v>
          </cell>
          <cell r="AS25">
            <v>278.11450000000002</v>
          </cell>
          <cell r="AT25">
            <v>281.81079999999997</v>
          </cell>
          <cell r="AU25">
            <v>245.69990000000001</v>
          </cell>
          <cell r="AV25">
            <v>232.8716</v>
          </cell>
          <cell r="AW25">
            <v>207.97130000000001</v>
          </cell>
          <cell r="AX25">
            <v>259.71890000000002</v>
          </cell>
        </row>
        <row r="26">
          <cell r="H26">
            <v>37.700000000000003</v>
          </cell>
          <cell r="N26">
            <v>96.749548790000034</v>
          </cell>
          <cell r="O26">
            <v>102.83981493700003</v>
          </cell>
          <cell r="P26">
            <v>126.36535336000003</v>
          </cell>
          <cell r="Q26">
            <v>156.24412225899999</v>
          </cell>
          <cell r="R26" t="str">
            <v>…</v>
          </cell>
          <cell r="S26" t="str">
            <v>…</v>
          </cell>
          <cell r="T26">
            <v>149.60888431020712</v>
          </cell>
          <cell r="U26">
            <v>168.68885298699996</v>
          </cell>
          <cell r="V26">
            <v>188.73183594899993</v>
          </cell>
          <cell r="W26">
            <v>234.64166345499999</v>
          </cell>
          <cell r="X26">
            <v>259.56751371999997</v>
          </cell>
          <cell r="Y26">
            <v>269.88321352000003</v>
          </cell>
          <cell r="Z26">
            <v>249.971910528</v>
          </cell>
          <cell r="AA26">
            <v>260.88183234399997</v>
          </cell>
          <cell r="AB26">
            <v>279.20607031999998</v>
          </cell>
          <cell r="AC26">
            <v>299.49086991199994</v>
          </cell>
          <cell r="AD26">
            <v>332.72708749649996</v>
          </cell>
          <cell r="AE26">
            <v>361.68848065000003</v>
          </cell>
          <cell r="AF26">
            <v>368.29277289999993</v>
          </cell>
          <cell r="AG26">
            <v>376.28185680999997</v>
          </cell>
          <cell r="AH26">
            <v>399.01501569200002</v>
          </cell>
          <cell r="AI26">
            <v>403.57735325099998</v>
          </cell>
          <cell r="AJ26">
            <v>407.92042220000008</v>
          </cell>
          <cell r="AK26">
            <v>358.45752089599995</v>
          </cell>
          <cell r="AL26">
            <v>383.04843140000003</v>
          </cell>
          <cell r="AM26">
            <v>384.10036683199996</v>
          </cell>
          <cell r="AN26">
            <v>395.89053853299998</v>
          </cell>
          <cell r="AO26">
            <v>409.01366140499988</v>
          </cell>
          <cell r="AP26">
            <v>423.17338056999995</v>
          </cell>
          <cell r="AQ26">
            <v>431.57013590400004</v>
          </cell>
          <cell r="AR26">
            <v>450.08953410400011</v>
          </cell>
          <cell r="AS26">
            <v>486.646580524</v>
          </cell>
          <cell r="AT26">
            <v>488.96195064999995</v>
          </cell>
          <cell r="AU26">
            <v>510.903599896</v>
          </cell>
          <cell r="AV26">
            <v>534.69049935999988</v>
          </cell>
          <cell r="AW26">
            <v>556.60963632819994</v>
          </cell>
          <cell r="AX26">
            <v>593.15985722399989</v>
          </cell>
        </row>
        <row r="27">
          <cell r="Q27">
            <v>55.6</v>
          </cell>
          <cell r="T27">
            <v>11.240359897172244</v>
          </cell>
          <cell r="W27">
            <v>20.335663527644567</v>
          </cell>
          <cell r="Z27">
            <v>0.32200452256242013</v>
          </cell>
          <cell r="AC27">
            <v>-4.1576916505910049</v>
          </cell>
          <cell r="AF27">
            <v>3.9412438496083717</v>
          </cell>
          <cell r="AI27">
            <v>20.043282972641904</v>
          </cell>
          <cell r="AL27">
            <v>10.876148163918176</v>
          </cell>
          <cell r="AO27">
            <v>-6.2318297100730007</v>
          </cell>
          <cell r="AR27">
            <v>4.7073518090839261</v>
          </cell>
          <cell r="AU27">
            <v>-9.6790166661949169</v>
          </cell>
          <cell r="AX27">
            <v>5.7057410279776288</v>
          </cell>
        </row>
        <row r="28">
          <cell r="Q28">
            <v>56.244122258999994</v>
          </cell>
          <cell r="T28">
            <v>-4.2467120380975958</v>
          </cell>
          <cell r="W28">
            <v>56.836717643372921</v>
          </cell>
          <cell r="Z28">
            <v>6.5334718682388102</v>
          </cell>
          <cell r="AC28">
            <v>19.809809541961794</v>
          </cell>
          <cell r="AF28">
            <v>22.972955071457175</v>
          </cell>
          <cell r="AI28">
            <v>9.5805790792915264</v>
          </cell>
          <cell r="AL28">
            <v>-5.0867378175782463</v>
          </cell>
          <cell r="AO28">
            <v>6.7785762521203274</v>
          </cell>
          <cell r="AR28">
            <v>10.042665215117941</v>
          </cell>
          <cell r="AU28">
            <v>13.511548521798744</v>
          </cell>
          <cell r="AX28">
            <v>16.100152229255006</v>
          </cell>
        </row>
        <row r="35">
          <cell r="BB35" t="str">
            <v>Source:  Q:\...\real\..esaf_3\gereal_3/xls</v>
          </cell>
        </row>
        <row r="36">
          <cell r="BB36" t="str">
            <v>sheet TBIL_CPI</v>
          </cell>
        </row>
        <row r="37">
          <cell r="C37">
            <v>1993</v>
          </cell>
          <cell r="D37">
            <v>1994</v>
          </cell>
          <cell r="P37">
            <v>1995</v>
          </cell>
          <cell r="AB37">
            <v>1996</v>
          </cell>
          <cell r="AN37">
            <v>1997</v>
          </cell>
          <cell r="AZ37">
            <v>1998</v>
          </cell>
          <cell r="BL37">
            <v>1999</v>
          </cell>
        </row>
        <row r="38">
          <cell r="B38" t="str">
            <v/>
          </cell>
          <cell r="C38" t="str">
            <v>Dec</v>
          </cell>
          <cell r="D38" t="str">
            <v>Jan</v>
          </cell>
          <cell r="E38" t="str">
            <v>Feb</v>
          </cell>
          <cell r="F38" t="str">
            <v>Mar</v>
          </cell>
          <cell r="G38" t="str">
            <v>Apr</v>
          </cell>
          <cell r="H38" t="str">
            <v>May</v>
          </cell>
          <cell r="I38" t="str">
            <v>Jun</v>
          </cell>
          <cell r="J38" t="str">
            <v>Jul</v>
          </cell>
          <cell r="K38" t="str">
            <v>Aug</v>
          </cell>
          <cell r="L38" t="str">
            <v>Sep</v>
          </cell>
          <cell r="M38" t="str">
            <v>Oct</v>
          </cell>
          <cell r="N38" t="str">
            <v>Nov</v>
          </cell>
          <cell r="O38" t="str">
            <v>Dec</v>
          </cell>
          <cell r="P38" t="str">
            <v>Jan</v>
          </cell>
          <cell r="Q38" t="str">
            <v>Feb</v>
          </cell>
          <cell r="R38" t="str">
            <v>Mar</v>
          </cell>
          <cell r="S38" t="str">
            <v>Apr</v>
          </cell>
          <cell r="T38" t="str">
            <v>May</v>
          </cell>
          <cell r="U38" t="str">
            <v>Jun</v>
          </cell>
          <cell r="V38" t="str">
            <v>Jul</v>
          </cell>
          <cell r="W38" t="str">
            <v>Aug</v>
          </cell>
          <cell r="X38" t="str">
            <v>Sep</v>
          </cell>
          <cell r="Y38" t="str">
            <v>Oct</v>
          </cell>
          <cell r="Z38" t="str">
            <v>Nov</v>
          </cell>
          <cell r="AA38" t="str">
            <v>Dec</v>
          </cell>
          <cell r="AB38" t="str">
            <v>Jan</v>
          </cell>
          <cell r="AC38" t="str">
            <v>Feb</v>
          </cell>
          <cell r="AD38" t="str">
            <v>Mar</v>
          </cell>
          <cell r="AE38" t="str">
            <v>Apr</v>
          </cell>
          <cell r="AF38" t="str">
            <v>May</v>
          </cell>
          <cell r="AG38" t="str">
            <v>Jun</v>
          </cell>
          <cell r="AH38" t="str">
            <v>Jul</v>
          </cell>
          <cell r="AI38" t="str">
            <v>Aug</v>
          </cell>
          <cell r="AJ38" t="str">
            <v>Sep</v>
          </cell>
          <cell r="AK38" t="str">
            <v>Oct</v>
          </cell>
          <cell r="AL38" t="str">
            <v>Nov</v>
          </cell>
          <cell r="AM38" t="str">
            <v>Dec</v>
          </cell>
          <cell r="AN38" t="str">
            <v>Jan</v>
          </cell>
          <cell r="AO38" t="str">
            <v>Feb</v>
          </cell>
          <cell r="AP38" t="str">
            <v>Mar</v>
          </cell>
          <cell r="AQ38" t="str">
            <v>Apr</v>
          </cell>
          <cell r="AR38" t="str">
            <v>May</v>
          </cell>
          <cell r="AS38" t="str">
            <v>Jun</v>
          </cell>
          <cell r="AT38" t="str">
            <v>Jul</v>
          </cell>
          <cell r="AU38" t="str">
            <v>Aug</v>
          </cell>
          <cell r="AV38" t="str">
            <v>Sep</v>
          </cell>
          <cell r="AW38" t="str">
            <v>Oct</v>
          </cell>
          <cell r="AX38" t="str">
            <v>Nov</v>
          </cell>
          <cell r="AY38" t="str">
            <v>Dec</v>
          </cell>
          <cell r="AZ38" t="str">
            <v>Jan</v>
          </cell>
          <cell r="BA38" t="str">
            <v>Feb</v>
          </cell>
          <cell r="BB38" t="str">
            <v>Mar</v>
          </cell>
          <cell r="BC38" t="str">
            <v>Apr</v>
          </cell>
          <cell r="BD38" t="str">
            <v>May</v>
          </cell>
          <cell r="BE38" t="str">
            <v>Jun</v>
          </cell>
          <cell r="BF38" t="str">
            <v>Jul</v>
          </cell>
          <cell r="BG38" t="str">
            <v>Aug</v>
          </cell>
          <cell r="BH38" t="str">
            <v>Sep</v>
          </cell>
          <cell r="BI38" t="str">
            <v>Oct</v>
          </cell>
          <cell r="BJ38" t="str">
            <v>Nov</v>
          </cell>
          <cell r="BK38" t="str">
            <v>Dec</v>
          </cell>
          <cell r="BL38" t="str">
            <v>Jan</v>
          </cell>
          <cell r="BM38" t="str">
            <v>Feb</v>
          </cell>
          <cell r="BN38" t="str">
            <v>Mar</v>
          </cell>
          <cell r="BO38" t="str">
            <v>Apr</v>
          </cell>
          <cell r="BP38" t="str">
            <v>May</v>
          </cell>
          <cell r="BQ38" t="str">
            <v>Jun</v>
          </cell>
          <cell r="BR38" t="str">
            <v>Jul</v>
          </cell>
          <cell r="BS38" t="str">
            <v>Aug</v>
          </cell>
          <cell r="BT38" t="str">
            <v>Sep</v>
          </cell>
          <cell r="BU38" t="str">
            <v>Oct</v>
          </cell>
          <cell r="BV38" t="str">
            <v>Nov</v>
          </cell>
          <cell r="BW38" t="str">
            <v>Dec</v>
          </cell>
        </row>
        <row r="39">
          <cell r="B39" t="str">
            <v/>
          </cell>
          <cell r="C39">
            <v>1.5214260170048193</v>
          </cell>
          <cell r="D39">
            <v>4.0831927017748422</v>
          </cell>
          <cell r="E39">
            <v>5.5163389698127396</v>
          </cell>
          <cell r="F39">
            <v>8.283921698545706</v>
          </cell>
          <cell r="G39">
            <v>15.277921615667662</v>
          </cell>
          <cell r="H39">
            <v>21.796220703031409</v>
          </cell>
          <cell r="I39">
            <v>20.716927116443255</v>
          </cell>
          <cell r="J39">
            <v>21.997406696469913</v>
          </cell>
          <cell r="K39">
            <v>37.608413296843175</v>
          </cell>
          <cell r="L39">
            <v>117.02109074113801</v>
          </cell>
          <cell r="M39">
            <v>107.1725913871428</v>
          </cell>
          <cell r="N39">
            <v>108.77579905281011</v>
          </cell>
          <cell r="O39">
            <v>100</v>
          </cell>
          <cell r="P39">
            <v>113.02726899311197</v>
          </cell>
          <cell r="Q39">
            <v>113.90540134587175</v>
          </cell>
          <cell r="R39">
            <v>110.44796720755596</v>
          </cell>
          <cell r="S39">
            <v>109.33222419293078</v>
          </cell>
          <cell r="T39">
            <v>114.93913841617669</v>
          </cell>
          <cell r="U39">
            <v>113.5910266670824</v>
          </cell>
          <cell r="V39">
            <v>114.60564510470273</v>
          </cell>
          <cell r="W39">
            <v>118.36200558789591</v>
          </cell>
          <cell r="X39">
            <v>123.16951492132817</v>
          </cell>
          <cell r="Y39">
            <v>152.00687184644008</v>
          </cell>
          <cell r="Z39">
            <v>152.15334500265286</v>
          </cell>
          <cell r="AA39">
            <v>157.3986751110227</v>
          </cell>
          <cell r="AB39">
            <v>161.52388904532043</v>
          </cell>
          <cell r="AC39">
            <v>166.35746848716497</v>
          </cell>
          <cell r="AD39">
            <v>171.50152874148199</v>
          </cell>
          <cell r="AE39">
            <v>174.37619187723001</v>
          </cell>
          <cell r="AF39">
            <v>175.33012983336687</v>
          </cell>
          <cell r="AG39">
            <v>176.00804601922545</v>
          </cell>
          <cell r="AH39">
            <v>173.89594946699475</v>
          </cell>
          <cell r="AI39">
            <v>174.30476998999617</v>
          </cell>
          <cell r="AJ39">
            <v>175.29233001261107</v>
          </cell>
          <cell r="AK39">
            <v>176.01590494336264</v>
          </cell>
          <cell r="AL39">
            <v>177.6880560403246</v>
          </cell>
          <cell r="AM39">
            <v>179.82031271280849</v>
          </cell>
          <cell r="AN39">
            <v>180.7194142763725</v>
          </cell>
          <cell r="AO39">
            <v>184.27958673761705</v>
          </cell>
          <cell r="AP39">
            <v>185.93810301825559</v>
          </cell>
          <cell r="AQ39">
            <v>186.12404112127382</v>
          </cell>
          <cell r="AR39">
            <v>187.98528153248657</v>
          </cell>
          <cell r="AS39">
            <v>184.98547576497396</v>
          </cell>
          <cell r="AT39">
            <v>183.68823397866396</v>
          </cell>
          <cell r="AU39">
            <v>183.73551435342426</v>
          </cell>
          <cell r="AV39">
            <v>185.26662248886581</v>
          </cell>
          <cell r="AW39">
            <v>186.66721940538449</v>
          </cell>
          <cell r="AX39">
            <v>191.57840926434358</v>
          </cell>
          <cell r="AY39">
            <v>192.66548431875043</v>
          </cell>
          <cell r="AZ39">
            <v>192.9</v>
          </cell>
          <cell r="BA39">
            <v>195.9</v>
          </cell>
          <cell r="BB39">
            <v>196.1</v>
          </cell>
          <cell r="BC39">
            <v>198.19644367449516</v>
          </cell>
          <cell r="BD39">
            <v>192.72678972444388</v>
          </cell>
          <cell r="BE39">
            <v>188.40675049428305</v>
          </cell>
          <cell r="BF39">
            <v>183.83770869884879</v>
          </cell>
          <cell r="BG39">
            <v>184.88558363843222</v>
          </cell>
          <cell r="BH39">
            <v>184.91574711904121</v>
          </cell>
          <cell r="BI39">
            <v>186.10880090119434</v>
          </cell>
          <cell r="BJ39">
            <v>187.86986760854157</v>
          </cell>
          <cell r="BK39">
            <v>210.96570200435082</v>
          </cell>
          <cell r="BL39">
            <v>216.02887885245525</v>
          </cell>
          <cell r="BM39">
            <v>225.10209176425838</v>
          </cell>
        </row>
        <row r="40">
          <cell r="B40" t="str">
            <v/>
          </cell>
          <cell r="C40">
            <v>2.4197031349772198</v>
          </cell>
          <cell r="D40">
            <v>6.4674357001251259</v>
          </cell>
          <cell r="E40">
            <v>7.9346282252779634</v>
          </cell>
          <cell r="F40">
            <v>12.373561573841187</v>
          </cell>
          <cell r="G40">
            <v>21.719032365221359</v>
          </cell>
          <cell r="H40">
            <v>30.597389012710167</v>
          </cell>
          <cell r="I40">
            <v>27.25429635430973</v>
          </cell>
          <cell r="J40">
            <v>26.35966041003271</v>
          </cell>
          <cell r="K40">
            <v>46.914820238674025</v>
          </cell>
          <cell r="L40">
            <v>120.63027087996772</v>
          </cell>
          <cell r="M40">
            <v>106.76338096105712</v>
          </cell>
          <cell r="N40">
            <v>111.02824105995838</v>
          </cell>
          <cell r="O40">
            <v>100</v>
          </cell>
          <cell r="P40">
            <v>115.48878607793883</v>
          </cell>
          <cell r="Q40">
            <v>116.44888635289107</v>
          </cell>
          <cell r="R40">
            <v>113.53863783771273</v>
          </cell>
          <cell r="S40">
            <v>111.67954682435784</v>
          </cell>
          <cell r="T40">
            <v>116.81960601741923</v>
          </cell>
          <cell r="U40">
            <v>112.88306017116683</v>
          </cell>
          <cell r="V40">
            <v>112.38601582527649</v>
          </cell>
          <cell r="W40">
            <v>113.56482567672091</v>
          </cell>
          <cell r="X40">
            <v>119.38033241356527</v>
          </cell>
          <cell r="Y40">
            <v>148.70732424134749</v>
          </cell>
          <cell r="Z40">
            <v>147.71158531516622</v>
          </cell>
          <cell r="AA40">
            <v>153.84260293821683</v>
          </cell>
          <cell r="AB40">
            <v>158.30403842342511</v>
          </cell>
          <cell r="AC40">
            <v>161.60251737208563</v>
          </cell>
          <cell r="AD40">
            <v>165.56948893105954</v>
          </cell>
          <cell r="AE40">
            <v>165.66892065101192</v>
          </cell>
          <cell r="AF40">
            <v>162.01564979218693</v>
          </cell>
          <cell r="AG40">
            <v>162.88139894430248</v>
          </cell>
          <cell r="AH40">
            <v>160.27529656119364</v>
          </cell>
          <cell r="AI40">
            <v>160.41790950981482</v>
          </cell>
          <cell r="AJ40">
            <v>161.61319644144834</v>
          </cell>
          <cell r="AK40">
            <v>161.88558218114375</v>
          </cell>
          <cell r="AL40">
            <v>163.32636386255592</v>
          </cell>
          <cell r="AM40">
            <v>164.68197268261514</v>
          </cell>
          <cell r="AN40">
            <v>163.21554366901648</v>
          </cell>
          <cell r="AO40">
            <v>166.46353298802993</v>
          </cell>
          <cell r="AP40">
            <v>168.46109538388629</v>
          </cell>
          <cell r="AQ40">
            <v>168.96647867003793</v>
          </cell>
          <cell r="AR40">
            <v>171.55139624386007</v>
          </cell>
          <cell r="AS40">
            <v>167.69884718527814</v>
          </cell>
          <cell r="AT40">
            <v>165.97064983557777</v>
          </cell>
          <cell r="AU40">
            <v>165.16033878126646</v>
          </cell>
          <cell r="AV40">
            <v>167.0545745339395</v>
          </cell>
          <cell r="AW40">
            <v>169.00567832314073</v>
          </cell>
          <cell r="AX40">
            <v>175.12117956863042</v>
          </cell>
          <cell r="AY40">
            <v>176.48848290580949</v>
          </cell>
          <cell r="AZ40">
            <v>177.4</v>
          </cell>
          <cell r="BA40">
            <v>180.1</v>
          </cell>
          <cell r="BB40">
            <v>182.9</v>
          </cell>
          <cell r="BC40">
            <v>184.92571212114169</v>
          </cell>
          <cell r="BD40">
            <v>176.04410765140327</v>
          </cell>
          <cell r="BE40">
            <v>169.82166092098618</v>
          </cell>
          <cell r="BF40">
            <v>162.67893448011509</v>
          </cell>
          <cell r="BG40">
            <v>164.38706329215628</v>
          </cell>
          <cell r="BH40">
            <v>165.02114208502644</v>
          </cell>
          <cell r="BI40">
            <v>164.60759946251849</v>
          </cell>
          <cell r="BJ40">
            <v>167.5696690905541</v>
          </cell>
          <cell r="BK40">
            <v>192.89446784579823</v>
          </cell>
          <cell r="BL40">
            <v>197.90972400978899</v>
          </cell>
          <cell r="BM40">
            <v>209.78430745037633</v>
          </cell>
        </row>
        <row r="41">
          <cell r="B41" t="str">
            <v/>
          </cell>
          <cell r="C41">
            <v>0.45651814779829258</v>
          </cell>
          <cell r="D41">
            <v>1.2423142461437633</v>
          </cell>
          <cell r="E41">
            <v>2.2052667914586408</v>
          </cell>
          <cell r="F41">
            <v>2.8766372239482889</v>
          </cell>
          <cell r="G41">
            <v>6.1802408412480236</v>
          </cell>
          <cell r="H41">
            <v>9.1943169163124097</v>
          </cell>
          <cell r="I41">
            <v>10.615968920163441</v>
          </cell>
          <cell r="J41">
            <v>14.704907318286129</v>
          </cell>
          <cell r="K41">
            <v>21.617293057103414</v>
          </cell>
          <cell r="L41">
            <v>107.17354719091068</v>
          </cell>
          <cell r="M41">
            <v>109.430679980861</v>
          </cell>
          <cell r="N41">
            <v>101.72424753619408</v>
          </cell>
          <cell r="O41">
            <v>100</v>
          </cell>
          <cell r="P41">
            <v>104.61636079160124</v>
          </cell>
          <cell r="Q41">
            <v>105.23462768166891</v>
          </cell>
          <cell r="R41">
            <v>100.11232959050163</v>
          </cell>
          <cell r="S41">
            <v>101.2465578156785</v>
          </cell>
          <cell r="T41">
            <v>108.25791616596393</v>
          </cell>
          <cell r="U41">
            <v>115.11468832643719</v>
          </cell>
          <cell r="V41">
            <v>121.38828901995946</v>
          </cell>
          <cell r="W41">
            <v>134.61133324343837</v>
          </cell>
          <cell r="X41">
            <v>135.20706567864863</v>
          </cell>
          <cell r="Y41">
            <v>161.53463294679594</v>
          </cell>
          <cell r="Z41">
            <v>165.91803900273595</v>
          </cell>
          <cell r="AA41">
            <v>167.65080039324587</v>
          </cell>
          <cell r="AB41">
            <v>169.55064532915097</v>
          </cell>
          <cell r="AC41">
            <v>179.88983073318749</v>
          </cell>
          <cell r="AD41">
            <v>189.37029460573606</v>
          </cell>
          <cell r="AE41">
            <v>203.00190625614772</v>
          </cell>
          <cell r="AF41">
            <v>223.20321480733085</v>
          </cell>
          <cell r="AG41">
            <v>222.93968191028873</v>
          </cell>
          <cell r="AH41">
            <v>223.31151063771509</v>
          </cell>
          <cell r="AI41">
            <v>224.9514297398992</v>
          </cell>
          <cell r="AJ41">
            <v>224.85361145641946</v>
          </cell>
          <cell r="AK41">
            <v>227.6583021454631</v>
          </cell>
          <cell r="AL41">
            <v>230.28779575755803</v>
          </cell>
          <cell r="AM41">
            <v>235.96272176050377</v>
          </cell>
          <cell r="AN41">
            <v>248.35348236986445</v>
          </cell>
          <cell r="AO41">
            <v>253.07632313336237</v>
          </cell>
          <cell r="AP41">
            <v>252.75975416378915</v>
          </cell>
          <cell r="AQ41">
            <v>251.28517340716581</v>
          </cell>
          <cell r="AR41">
            <v>249.24864705177598</v>
          </cell>
          <cell r="AS41">
            <v>250.80662668596284</v>
          </cell>
          <cell r="AT41">
            <v>251.86963005283584</v>
          </cell>
          <cell r="AU41">
            <v>256.35779026619252</v>
          </cell>
          <cell r="AV41">
            <v>255.7471790961153</v>
          </cell>
          <cell r="AW41">
            <v>254.08062523407548</v>
          </cell>
          <cell r="AX41">
            <v>252.19186673767862</v>
          </cell>
          <cell r="AY41">
            <v>251.78442673760122</v>
          </cell>
          <cell r="AZ41">
            <v>248.91444970408068</v>
          </cell>
          <cell r="BA41">
            <v>252.49128232033061</v>
          </cell>
          <cell r="BB41">
            <v>240.57479300999782</v>
          </cell>
          <cell r="BC41">
            <v>242.83210946267792</v>
          </cell>
          <cell r="BD41">
            <v>253.08307195636658</v>
          </cell>
          <cell r="BE41">
            <v>258.59218411510869</v>
          </cell>
          <cell r="BF41">
            <v>268.05729249980647</v>
          </cell>
          <cell r="BG41">
            <v>265.18870059049311</v>
          </cell>
          <cell r="BH41">
            <v>261.88461012727436</v>
          </cell>
          <cell r="BI41">
            <v>271.59020831581284</v>
          </cell>
          <cell r="BJ41">
            <v>266.24218542036857</v>
          </cell>
          <cell r="BK41">
            <v>273.32292761371582</v>
          </cell>
          <cell r="BL41">
            <v>278.01481023685164</v>
          </cell>
          <cell r="BM41">
            <v>272.59204786050032</v>
          </cell>
        </row>
        <row r="44">
          <cell r="B44">
            <v>1994</v>
          </cell>
          <cell r="C44">
            <v>1995</v>
          </cell>
          <cell r="O44">
            <v>1996</v>
          </cell>
          <cell r="AA44">
            <v>1997</v>
          </cell>
        </row>
        <row r="45">
          <cell r="B45" t="str">
            <v>D</v>
          </cell>
          <cell r="C45" t="str">
            <v>J</v>
          </cell>
          <cell r="D45" t="str">
            <v>F</v>
          </cell>
          <cell r="E45" t="str">
            <v>M</v>
          </cell>
          <cell r="F45" t="str">
            <v>A</v>
          </cell>
          <cell r="G45" t="str">
            <v>M</v>
          </cell>
          <cell r="H45" t="str">
            <v>J</v>
          </cell>
          <cell r="I45" t="str">
            <v>J</v>
          </cell>
          <cell r="J45" t="str">
            <v>A</v>
          </cell>
          <cell r="K45" t="str">
            <v>S</v>
          </cell>
          <cell r="L45" t="str">
            <v>O</v>
          </cell>
          <cell r="M45" t="str">
            <v>N</v>
          </cell>
          <cell r="N45" t="str">
            <v>D</v>
          </cell>
          <cell r="O45" t="str">
            <v>J</v>
          </cell>
          <cell r="P45" t="str">
            <v>F</v>
          </cell>
          <cell r="Q45" t="str">
            <v>M</v>
          </cell>
          <cell r="R45" t="str">
            <v>A</v>
          </cell>
          <cell r="S45" t="str">
            <v>M</v>
          </cell>
          <cell r="T45" t="str">
            <v>J</v>
          </cell>
          <cell r="U45" t="str">
            <v>J</v>
          </cell>
          <cell r="V45" t="str">
            <v>A</v>
          </cell>
          <cell r="W45" t="str">
            <v>S</v>
          </cell>
          <cell r="X45" t="str">
            <v>O</v>
          </cell>
          <cell r="Y45" t="str">
            <v>N</v>
          </cell>
          <cell r="Z45" t="str">
            <v>D</v>
          </cell>
          <cell r="AA45" t="str">
            <v>J</v>
          </cell>
          <cell r="AB45" t="str">
            <v>F</v>
          </cell>
          <cell r="AC45" t="str">
            <v>M</v>
          </cell>
          <cell r="AD45" t="str">
            <v>A</v>
          </cell>
          <cell r="AE45" t="str">
            <v>M</v>
          </cell>
          <cell r="AF45" t="str">
            <v>J</v>
          </cell>
          <cell r="AG45" t="str">
            <v>J</v>
          </cell>
          <cell r="AH45" t="str">
            <v>A</v>
          </cell>
          <cell r="AI45" t="str">
            <v>S</v>
          </cell>
          <cell r="AJ45" t="str">
            <v>O</v>
          </cell>
          <cell r="AK45" t="str">
            <v>N</v>
          </cell>
          <cell r="AL45" t="str">
            <v>D</v>
          </cell>
        </row>
        <row r="46">
          <cell r="B46">
            <v>100</v>
          </cell>
          <cell r="C46">
            <v>109.6992745355703</v>
          </cell>
          <cell r="D46">
            <v>110.06936772481566</v>
          </cell>
          <cell r="E46">
            <v>106.79278912041674</v>
          </cell>
          <cell r="F46">
            <v>105.18510302847682</v>
          </cell>
          <cell r="G46">
            <v>111.26677428112679</v>
          </cell>
          <cell r="H46">
            <v>109.80564435831009</v>
          </cell>
          <cell r="I46">
            <v>110.52153539617491</v>
          </cell>
          <cell r="J46">
            <v>114.72400120933365</v>
          </cell>
          <cell r="K46">
            <v>120.43765659052008</v>
          </cell>
          <cell r="L46">
            <v>152.4712281062894</v>
          </cell>
          <cell r="M46">
            <v>151.7760374478874</v>
          </cell>
          <cell r="N46">
            <v>158.47968410104357</v>
          </cell>
          <cell r="O46">
            <v>163.08457567206321</v>
          </cell>
          <cell r="P46">
            <v>160.63932297334046</v>
          </cell>
          <cell r="Q46">
            <v>166.01051639384951</v>
          </cell>
          <cell r="R46">
            <v>166.15883360642459</v>
          </cell>
          <cell r="S46">
            <v>163.02184806235414</v>
          </cell>
          <cell r="T46">
            <v>161.30877030537388</v>
          </cell>
          <cell r="U46">
            <v>158.37313097735759</v>
          </cell>
          <cell r="V46">
            <v>158.50917288770731</v>
          </cell>
          <cell r="W46">
            <v>159.47393578034018</v>
          </cell>
          <cell r="X46">
            <v>160.40563853769049</v>
          </cell>
          <cell r="Y46">
            <v>162.08047188704717</v>
          </cell>
          <cell r="Z46">
            <v>165.04444081859845</v>
          </cell>
        </row>
        <row r="47">
          <cell r="B47">
            <v>100</v>
          </cell>
          <cell r="C47">
            <v>128.14787229360056</v>
          </cell>
          <cell r="D47">
            <v>131.2699480051871</v>
          </cell>
          <cell r="E47">
            <v>128.0198184756442</v>
          </cell>
          <cell r="F47">
            <v>129.57586328862135</v>
          </cell>
          <cell r="G47">
            <v>134.05813745472619</v>
          </cell>
          <cell r="H47">
            <v>138.35690913077349</v>
          </cell>
          <cell r="I47">
            <v>144.85885602381478</v>
          </cell>
          <cell r="J47">
            <v>146.79965030213157</v>
          </cell>
          <cell r="K47">
            <v>150.05934886849141</v>
          </cell>
          <cell r="L47">
            <v>161.99794155861659</v>
          </cell>
          <cell r="M47">
            <v>162.6159388213309</v>
          </cell>
          <cell r="N47">
            <v>164.09767091128833</v>
          </cell>
          <cell r="O47">
            <v>164.68164682712006</v>
          </cell>
          <cell r="P47">
            <v>202.5070535109991</v>
          </cell>
          <cell r="Q47">
            <v>210.89276128549037</v>
          </cell>
          <cell r="R47">
            <v>221.08688799868759</v>
          </cell>
          <cell r="S47">
            <v>242.60326735745855</v>
          </cell>
          <cell r="T47">
            <v>256.29115982560029</v>
          </cell>
          <cell r="U47">
            <v>256.52727347011381</v>
          </cell>
          <cell r="V47">
            <v>257.6870503623548</v>
          </cell>
          <cell r="W47">
            <v>257.78155291359036</v>
          </cell>
          <cell r="X47">
            <v>257.85664295738854</v>
          </cell>
          <cell r="Y47">
            <v>258.9039539729784</v>
          </cell>
          <cell r="Z47">
            <v>261.23747930779786</v>
          </cell>
        </row>
        <row r="48">
          <cell r="B48">
            <v>100</v>
          </cell>
          <cell r="C48">
            <v>116.81742913627771</v>
          </cell>
          <cell r="D48">
            <v>119.26110844333637</v>
          </cell>
          <cell r="E48">
            <v>119.87683768732028</v>
          </cell>
          <cell r="F48">
            <v>123.18841695058398</v>
          </cell>
          <cell r="G48">
            <v>120.48353007521789</v>
          </cell>
          <cell r="H48">
            <v>126.00163674582785</v>
          </cell>
          <cell r="I48">
            <v>131.06844336224111</v>
          </cell>
          <cell r="J48">
            <v>127.95897001035587</v>
          </cell>
          <cell r="K48">
            <v>124.59504204626224</v>
          </cell>
          <cell r="L48">
            <v>106.24820405177428</v>
          </cell>
          <cell r="M48">
            <v>107.14203740967041</v>
          </cell>
          <cell r="N48">
            <v>103.54492554809917</v>
          </cell>
          <cell r="O48">
            <v>100.97929013119445</v>
          </cell>
          <cell r="P48">
            <v>126.06318911379313</v>
          </cell>
          <cell r="Q48">
            <v>127.03578415789067</v>
          </cell>
          <cell r="R48">
            <v>133.05755896335273</v>
          </cell>
          <cell r="S48">
            <v>148.81641340776932</v>
          </cell>
          <cell r="T48">
            <v>158.88234678152656</v>
          </cell>
          <cell r="U48">
            <v>161.97651197966732</v>
          </cell>
          <cell r="V48">
            <v>162.56917228689855</v>
          </cell>
          <cell r="W48">
            <v>161.64494320166486</v>
          </cell>
          <cell r="X48">
            <v>160.75285464282479</v>
          </cell>
          <cell r="Y48">
            <v>159.73790732384273</v>
          </cell>
          <cell r="Z48">
            <v>158.28311333123051</v>
          </cell>
        </row>
        <row r="51">
          <cell r="B51">
            <v>1994</v>
          </cell>
          <cell r="N51">
            <v>1995</v>
          </cell>
          <cell r="Z51">
            <v>1996</v>
          </cell>
          <cell r="AL51">
            <v>1997</v>
          </cell>
          <cell r="AX51">
            <v>1998</v>
          </cell>
          <cell r="BJ51">
            <v>1999</v>
          </cell>
        </row>
        <row r="52">
          <cell r="B52" t="str">
            <v>Jan</v>
          </cell>
          <cell r="C52" t="str">
            <v>Feb</v>
          </cell>
          <cell r="D52" t="str">
            <v>Mar</v>
          </cell>
          <cell r="E52" t="str">
            <v>Apr</v>
          </cell>
          <cell r="F52" t="str">
            <v>May</v>
          </cell>
          <cell r="G52" t="str">
            <v>Jun</v>
          </cell>
          <cell r="H52" t="str">
            <v>Jul</v>
          </cell>
          <cell r="I52" t="str">
            <v>Aug</v>
          </cell>
          <cell r="J52" t="str">
            <v>Sep</v>
          </cell>
          <cell r="K52" t="str">
            <v>Oct</v>
          </cell>
          <cell r="L52" t="str">
            <v>Nov</v>
          </cell>
          <cell r="M52" t="str">
            <v>Dec</v>
          </cell>
          <cell r="N52" t="str">
            <v>Jan</v>
          </cell>
          <cell r="O52" t="str">
            <v>Feb</v>
          </cell>
          <cell r="P52" t="str">
            <v>Mar</v>
          </cell>
          <cell r="Q52" t="str">
            <v>Apr</v>
          </cell>
          <cell r="R52" t="str">
            <v>May</v>
          </cell>
          <cell r="S52" t="str">
            <v>Jun</v>
          </cell>
          <cell r="T52" t="str">
            <v>Jul</v>
          </cell>
          <cell r="U52" t="str">
            <v>Aug</v>
          </cell>
          <cell r="V52" t="str">
            <v>Sep</v>
          </cell>
          <cell r="W52" t="str">
            <v>Oct</v>
          </cell>
          <cell r="X52" t="str">
            <v>Nov</v>
          </cell>
          <cell r="Y52" t="str">
            <v>Dec</v>
          </cell>
          <cell r="Z52" t="str">
            <v>Jan</v>
          </cell>
          <cell r="AA52" t="str">
            <v>Feb</v>
          </cell>
          <cell r="AB52" t="str">
            <v>Mar</v>
          </cell>
          <cell r="AC52" t="str">
            <v>Apr</v>
          </cell>
          <cell r="AD52" t="str">
            <v>May</v>
          </cell>
          <cell r="AE52" t="str">
            <v>Jun</v>
          </cell>
          <cell r="AF52" t="str">
            <v>Jul</v>
          </cell>
          <cell r="AG52" t="str">
            <v>Aug</v>
          </cell>
          <cell r="AH52" t="str">
            <v>Sep</v>
          </cell>
          <cell r="AI52" t="str">
            <v>Oct</v>
          </cell>
          <cell r="AJ52" t="str">
            <v>Nov</v>
          </cell>
          <cell r="AK52" t="str">
            <v>Dec</v>
          </cell>
          <cell r="AL52" t="str">
            <v>Jan</v>
          </cell>
          <cell r="AM52" t="str">
            <v>Feb</v>
          </cell>
          <cell r="AN52" t="str">
            <v>Mar</v>
          </cell>
          <cell r="AO52" t="str">
            <v>Apr</v>
          </cell>
          <cell r="AP52" t="str">
            <v>May</v>
          </cell>
          <cell r="AQ52" t="str">
            <v>Jun</v>
          </cell>
          <cell r="AR52" t="str">
            <v>Jul</v>
          </cell>
          <cell r="AS52" t="str">
            <v>Aug</v>
          </cell>
          <cell r="AT52" t="str">
            <v>Sep</v>
          </cell>
          <cell r="AU52" t="str">
            <v>Oct</v>
          </cell>
          <cell r="AV52" t="str">
            <v>Nov</v>
          </cell>
          <cell r="AW52" t="str">
            <v>Dec</v>
          </cell>
          <cell r="AX52" t="str">
            <v>Jan</v>
          </cell>
          <cell r="AY52" t="str">
            <v>Feb</v>
          </cell>
          <cell r="AZ52" t="str">
            <v>Mar</v>
          </cell>
          <cell r="BA52" t="str">
            <v>Apr</v>
          </cell>
          <cell r="BB52" t="str">
            <v>May</v>
          </cell>
          <cell r="BC52" t="str">
            <v>Jun</v>
          </cell>
          <cell r="BD52" t="str">
            <v>Jul</v>
          </cell>
          <cell r="BE52" t="str">
            <v>Aug</v>
          </cell>
          <cell r="BF52" t="str">
            <v>Sep</v>
          </cell>
          <cell r="BG52" t="str">
            <v>Oct</v>
          </cell>
          <cell r="BH52" t="str">
            <v>Nov</v>
          </cell>
          <cell r="BI52" t="str">
            <v>Dec</v>
          </cell>
          <cell r="BJ52" t="str">
            <v>Jan</v>
          </cell>
          <cell r="BK52" t="str">
            <v>Feb</v>
          </cell>
          <cell r="BL52" t="str">
            <v>Mar</v>
          </cell>
          <cell r="BM52" t="str">
            <v>Apr</v>
          </cell>
          <cell r="BN52" t="str">
            <v>May</v>
          </cell>
          <cell r="BO52" t="str">
            <v>Jun</v>
          </cell>
          <cell r="BP52" t="str">
            <v>Jul</v>
          </cell>
          <cell r="BQ52" t="str">
            <v>Aug</v>
          </cell>
          <cell r="BR52" t="str">
            <v>Sep</v>
          </cell>
          <cell r="BS52" t="str">
            <v>Oct</v>
          </cell>
          <cell r="BT52" t="str">
            <v>Nov</v>
          </cell>
          <cell r="BU52" t="str">
            <v>Dec</v>
          </cell>
          <cell r="BV52" t="str">
            <v>Jan</v>
          </cell>
          <cell r="BW52" t="str">
            <v>Feb</v>
          </cell>
          <cell r="BX52" t="str">
            <v>Mar</v>
          </cell>
          <cell r="BY52" t="str">
            <v>Apr</v>
          </cell>
        </row>
        <row r="53">
          <cell r="B53">
            <v>0.18767500000000001</v>
          </cell>
          <cell r="C53">
            <v>0.19700000000000001</v>
          </cell>
          <cell r="D53">
            <v>0.38400000000000001</v>
          </cell>
          <cell r="E53">
            <v>1.0258</v>
          </cell>
          <cell r="F53">
            <v>0.80500000000000005</v>
          </cell>
          <cell r="G53">
            <v>0.81399999999999995</v>
          </cell>
          <cell r="H53">
            <v>0.91500000000000004</v>
          </cell>
          <cell r="I53">
            <v>1.95</v>
          </cell>
          <cell r="J53">
            <v>2.2999999999999998</v>
          </cell>
          <cell r="K53">
            <v>2.0299999999999998</v>
          </cell>
          <cell r="L53">
            <v>1.6</v>
          </cell>
          <cell r="M53">
            <v>1.28</v>
          </cell>
          <cell r="N53">
            <v>1.3</v>
          </cell>
          <cell r="O53">
            <v>1.3</v>
          </cell>
          <cell r="P53">
            <v>1.3</v>
          </cell>
          <cell r="Q53">
            <v>1.3</v>
          </cell>
          <cell r="R53">
            <v>1.3</v>
          </cell>
          <cell r="S53">
            <v>1.3</v>
          </cell>
          <cell r="T53">
            <v>1.3</v>
          </cell>
          <cell r="U53">
            <v>1.3</v>
          </cell>
          <cell r="V53">
            <v>1.3</v>
          </cell>
          <cell r="W53">
            <v>1.25</v>
          </cell>
          <cell r="X53">
            <v>1.25</v>
          </cell>
          <cell r="Y53">
            <v>1.23</v>
          </cell>
          <cell r="Z53">
            <v>1.2490000000000001</v>
          </cell>
          <cell r="AA53">
            <v>1.26</v>
          </cell>
          <cell r="AB53">
            <v>1.262</v>
          </cell>
          <cell r="AC53">
            <v>1.258</v>
          </cell>
          <cell r="AD53">
            <v>1.26</v>
          </cell>
          <cell r="AE53">
            <v>1.2549999999999999</v>
          </cell>
          <cell r="AF53">
            <v>1.2588999999999999</v>
          </cell>
          <cell r="AG53">
            <v>1.2669999999999999</v>
          </cell>
          <cell r="AH53">
            <v>1.27</v>
          </cell>
          <cell r="AI53">
            <v>1.27</v>
          </cell>
          <cell r="AJ53">
            <v>1.28</v>
          </cell>
          <cell r="AK53">
            <v>1.274</v>
          </cell>
          <cell r="AL53">
            <v>1.2869999999999999</v>
          </cell>
          <cell r="AM53">
            <v>1.29</v>
          </cell>
          <cell r="AN53">
            <v>1.294</v>
          </cell>
          <cell r="AO53">
            <v>1.298</v>
          </cell>
          <cell r="AP53">
            <v>1.3</v>
          </cell>
          <cell r="AQ53">
            <v>1.3</v>
          </cell>
          <cell r="AR53">
            <v>1.29</v>
          </cell>
          <cell r="AS53">
            <v>1.292</v>
          </cell>
          <cell r="AT53">
            <v>1.298</v>
          </cell>
          <cell r="AU53">
            <v>1.3</v>
          </cell>
          <cell r="AV53">
            <v>1.3120000000000001</v>
          </cell>
          <cell r="AW53">
            <v>1.304</v>
          </cell>
          <cell r="AX53">
            <v>1.3240000000000001</v>
          </cell>
          <cell r="AY53">
            <v>1.3325</v>
          </cell>
          <cell r="AZ53">
            <v>1.335</v>
          </cell>
          <cell r="BA53">
            <v>1.335</v>
          </cell>
          <cell r="BB53">
            <v>1.347</v>
          </cell>
          <cell r="BC53">
            <v>1.3478000000000001</v>
          </cell>
          <cell r="BD53">
            <v>1.3485</v>
          </cell>
          <cell r="BE53">
            <v>1.35</v>
          </cell>
          <cell r="BF53">
            <v>1.367</v>
          </cell>
          <cell r="BG53">
            <v>1.4079999999999999</v>
          </cell>
          <cell r="BH53">
            <v>1.56</v>
          </cell>
          <cell r="BI53">
            <v>1.79</v>
          </cell>
          <cell r="BJ53">
            <v>2.12</v>
          </cell>
          <cell r="BK53">
            <v>2.35</v>
          </cell>
        </row>
        <row r="54">
          <cell r="B54">
            <v>0.19500000000000001</v>
          </cell>
          <cell r="C54">
            <v>0.26</v>
          </cell>
          <cell r="D54">
            <v>0.38</v>
          </cell>
          <cell r="E54">
            <v>1.04</v>
          </cell>
          <cell r="F54">
            <v>1.7</v>
          </cell>
          <cell r="G54">
            <v>2</v>
          </cell>
          <cell r="H54">
            <v>2</v>
          </cell>
          <cell r="I54">
            <v>4.5</v>
          </cell>
          <cell r="J54">
            <v>5.3</v>
          </cell>
          <cell r="K54">
            <v>2.2000000000000002</v>
          </cell>
          <cell r="L54">
            <v>2</v>
          </cell>
          <cell r="M54">
            <v>1.55</v>
          </cell>
          <cell r="N54" t="e">
            <v>#N/A</v>
          </cell>
          <cell r="O54" t="e">
            <v>#N/A</v>
          </cell>
          <cell r="P54" t="e">
            <v>#N/A</v>
          </cell>
          <cell r="Q54" t="e">
            <v>#N/A</v>
          </cell>
          <cell r="R54" t="e">
            <v>#N/A</v>
          </cell>
          <cell r="S54" t="e">
            <v>#N/A</v>
          </cell>
          <cell r="T54" t="e">
            <v>#N/A</v>
          </cell>
          <cell r="U54" t="e">
            <v>#N/A</v>
          </cell>
          <cell r="V54" t="e">
            <v>#N/A</v>
          </cell>
          <cell r="W54" t="e">
            <v>#N/A</v>
          </cell>
          <cell r="X54" t="e">
            <v>#N/A</v>
          </cell>
          <cell r="Y54" t="e">
            <v>#N/A</v>
          </cell>
          <cell r="Z54" t="e">
            <v>#N/A</v>
          </cell>
          <cell r="AA54" t="e">
            <v>#N/A</v>
          </cell>
          <cell r="AB54" t="e">
            <v>#N/A</v>
          </cell>
          <cell r="AC54" t="e">
            <v>#N/A</v>
          </cell>
          <cell r="AD54" t="e">
            <v>#N/A</v>
          </cell>
          <cell r="AE54" t="e">
            <v>#N/A</v>
          </cell>
          <cell r="AF54" t="e">
            <v>#N/A</v>
          </cell>
          <cell r="AG54" t="e">
            <v>#N/A</v>
          </cell>
          <cell r="AH54" t="e">
            <v>#N/A</v>
          </cell>
          <cell r="AI54" t="e">
            <v>#N/A</v>
          </cell>
          <cell r="AJ54" t="e">
            <v>#N/A</v>
          </cell>
          <cell r="AK54" t="e">
            <v>#N/A</v>
          </cell>
          <cell r="AL54" t="e">
            <v>#N/A</v>
          </cell>
          <cell r="AM54" t="e">
            <v>#N/A</v>
          </cell>
          <cell r="AN54" t="e">
            <v>#N/A</v>
          </cell>
          <cell r="AO54" t="e">
            <v>#N/A</v>
          </cell>
          <cell r="AP54" t="e">
            <v>#N/A</v>
          </cell>
          <cell r="AQ54" t="e">
            <v>#N/A</v>
          </cell>
          <cell r="AR54" t="e">
            <v>#N/A</v>
          </cell>
          <cell r="AS54" t="e">
            <v>#N/A</v>
          </cell>
          <cell r="AT54" t="e">
            <v>#N/A</v>
          </cell>
          <cell r="AU54" t="e">
            <v>#N/A</v>
          </cell>
          <cell r="AV54" t="e">
            <v>#N/A</v>
          </cell>
          <cell r="AW54" t="e">
            <v>#N/A</v>
          </cell>
        </row>
        <row r="55">
          <cell r="B55">
            <v>0.19</v>
          </cell>
          <cell r="C55">
            <v>0.22</v>
          </cell>
          <cell r="D55">
            <v>0.44</v>
          </cell>
          <cell r="E55">
            <v>0.89</v>
          </cell>
          <cell r="F55">
            <v>0.85</v>
          </cell>
          <cell r="G55">
            <v>0.95</v>
          </cell>
          <cell r="H55">
            <v>1.1000000000000001</v>
          </cell>
          <cell r="I55">
            <v>2.7</v>
          </cell>
          <cell r="J55">
            <v>3.2749999999999999</v>
          </cell>
          <cell r="K55">
            <v>2.2999999999999998</v>
          </cell>
          <cell r="L55">
            <v>1.81</v>
          </cell>
          <cell r="M55">
            <v>1.46</v>
          </cell>
          <cell r="N55">
            <v>1.5</v>
          </cell>
          <cell r="O55">
            <v>1.415</v>
          </cell>
          <cell r="P55">
            <v>1.37</v>
          </cell>
          <cell r="Q55">
            <v>1.3774999999999999</v>
          </cell>
          <cell r="R55">
            <v>1.355</v>
          </cell>
          <cell r="S55">
            <v>1.325</v>
          </cell>
          <cell r="T55">
            <v>1.32</v>
          </cell>
          <cell r="U55">
            <v>1.3320000000000001</v>
          </cell>
          <cell r="V55">
            <v>1.3225</v>
          </cell>
          <cell r="W55">
            <v>1.2450000000000001</v>
          </cell>
          <cell r="X55">
            <v>1.2575000000000001</v>
          </cell>
          <cell r="Y55">
            <v>1.2375</v>
          </cell>
          <cell r="Z55">
            <v>1.2645</v>
          </cell>
          <cell r="AA55">
            <v>1.2685</v>
          </cell>
          <cell r="AB55">
            <v>1.264</v>
          </cell>
          <cell r="AC55">
            <v>1.2565</v>
          </cell>
          <cell r="AD55">
            <v>1.2615000000000001</v>
          </cell>
          <cell r="AE55">
            <v>1.2475000000000001</v>
          </cell>
          <cell r="AF55">
            <v>1.26</v>
          </cell>
          <cell r="AG55">
            <v>1.266</v>
          </cell>
          <cell r="AH55">
            <v>1.2769999999999999</v>
          </cell>
          <cell r="AI55">
            <v>1.286</v>
          </cell>
          <cell r="AJ55">
            <v>1.2889999999999999</v>
          </cell>
          <cell r="AK55">
            <v>1.278</v>
          </cell>
          <cell r="AL55">
            <v>1.292</v>
          </cell>
          <cell r="AM55">
            <v>1.2929999999999999</v>
          </cell>
          <cell r="AN55">
            <v>1.2915000000000001</v>
          </cell>
          <cell r="AO55">
            <v>1.296</v>
          </cell>
          <cell r="AP55">
            <v>1.296</v>
          </cell>
          <cell r="AQ55">
            <v>1.2875000000000001</v>
          </cell>
          <cell r="AR55">
            <v>1.2889999999999999</v>
          </cell>
          <cell r="AS55">
            <v>1.2849999999999999</v>
          </cell>
          <cell r="AT55">
            <v>1.2985</v>
          </cell>
          <cell r="AU55">
            <v>1.3009999999999999</v>
          </cell>
          <cell r="AV55">
            <v>1.3140000000000001</v>
          </cell>
          <cell r="AW55">
            <v>1.3120000000000001</v>
          </cell>
          <cell r="AX55">
            <v>1.327</v>
          </cell>
          <cell r="AY55">
            <v>1.3325</v>
          </cell>
          <cell r="AZ55">
            <v>1.3355000000000001</v>
          </cell>
          <cell r="BA55">
            <v>1.335</v>
          </cell>
          <cell r="BB55">
            <v>1.3515000000000001</v>
          </cell>
          <cell r="BC55">
            <v>1.3465</v>
          </cell>
          <cell r="BD55">
            <v>1.3435000000000001</v>
          </cell>
          <cell r="BE55">
            <v>1.3555000000000001</v>
          </cell>
          <cell r="BF55">
            <v>1.365</v>
          </cell>
          <cell r="BG55">
            <v>1.425</v>
          </cell>
          <cell r="BH55">
            <v>1.59</v>
          </cell>
          <cell r="BI55">
            <v>1.8149999999999999</v>
          </cell>
          <cell r="BJ55">
            <v>2.14</v>
          </cell>
          <cell r="BK55">
            <v>2.39</v>
          </cell>
        </row>
        <row r="56">
          <cell r="B56" t="e">
            <v>#N/A</v>
          </cell>
          <cell r="C56" t="e">
            <v>#N/A</v>
          </cell>
          <cell r="D56" t="e">
            <v>#N/A</v>
          </cell>
          <cell r="E56" t="e">
            <v>#N/A</v>
          </cell>
          <cell r="F56" t="e">
            <v>#N/A</v>
          </cell>
          <cell r="G56" t="e">
            <v>#N/A</v>
          </cell>
          <cell r="H56" t="e">
            <v>#N/A</v>
          </cell>
          <cell r="I56" t="e">
            <v>#N/A</v>
          </cell>
          <cell r="J56" t="e">
            <v>#N/A</v>
          </cell>
          <cell r="K56" t="e">
            <v>#N/A</v>
          </cell>
          <cell r="L56">
            <v>1.26325</v>
          </cell>
          <cell r="M56">
            <v>1.05613</v>
          </cell>
          <cell r="N56">
            <v>2.64168</v>
          </cell>
          <cell r="O56">
            <v>5.024</v>
          </cell>
          <cell r="P56">
            <v>3.3128099999999998</v>
          </cell>
          <cell r="Q56">
            <v>4.6657299999999999</v>
          </cell>
          <cell r="R56">
            <v>6.6664700000000003</v>
          </cell>
          <cell r="S56">
            <v>7.3644600000000002</v>
          </cell>
          <cell r="T56">
            <v>7.7437550000000002</v>
          </cell>
          <cell r="U56">
            <v>9.1</v>
          </cell>
          <cell r="V56">
            <v>6.9</v>
          </cell>
          <cell r="W56">
            <v>7.8</v>
          </cell>
          <cell r="X56">
            <v>3.6</v>
          </cell>
          <cell r="Y56">
            <v>5</v>
          </cell>
          <cell r="Z56">
            <v>8.1999999999999993</v>
          </cell>
          <cell r="AA56">
            <v>12.4</v>
          </cell>
          <cell r="AB56">
            <v>8.5</v>
          </cell>
          <cell r="AC56">
            <v>5</v>
          </cell>
          <cell r="AD56">
            <v>5.4</v>
          </cell>
          <cell r="AE56">
            <v>4.0999999999999996</v>
          </cell>
          <cell r="AF56">
            <v>6.8</v>
          </cell>
          <cell r="AG56">
            <v>2.2999999999999998</v>
          </cell>
          <cell r="AH56">
            <v>8.5</v>
          </cell>
          <cell r="AI56">
            <v>20.62</v>
          </cell>
          <cell r="AJ56">
            <v>15.8</v>
          </cell>
          <cell r="AK56">
            <v>4.79</v>
          </cell>
          <cell r="AL56">
            <v>15.15</v>
          </cell>
          <cell r="AM56">
            <v>8.73</v>
          </cell>
          <cell r="AN56">
            <v>8.1199999999999992</v>
          </cell>
          <cell r="AO56">
            <v>7.64</v>
          </cell>
          <cell r="AP56">
            <v>10.52</v>
          </cell>
          <cell r="AQ56">
            <v>14.91</v>
          </cell>
          <cell r="AR56">
            <v>15.31</v>
          </cell>
          <cell r="AS56">
            <v>10.73</v>
          </cell>
          <cell r="AT56">
            <v>9.6199999999999992</v>
          </cell>
          <cell r="AU56">
            <v>5.5949999999999998</v>
          </cell>
          <cell r="AV56">
            <v>7.3920000000000003</v>
          </cell>
          <cell r="AW56">
            <v>6.484</v>
          </cell>
          <cell r="AX56">
            <v>13.87</v>
          </cell>
          <cell r="AY56">
            <v>8.92</v>
          </cell>
          <cell r="AZ56">
            <v>5.6452999999999998</v>
          </cell>
          <cell r="BA56">
            <v>1.627</v>
          </cell>
          <cell r="BB56">
            <v>9.0078700000000005</v>
          </cell>
          <cell r="BC56">
            <v>9.3943999999999992</v>
          </cell>
          <cell r="BD56">
            <v>7.7428999999999997</v>
          </cell>
          <cell r="BE56">
            <v>7.3544</v>
          </cell>
          <cell r="BF56">
            <v>17.295999999999999</v>
          </cell>
          <cell r="BG56">
            <v>10.6609</v>
          </cell>
          <cell r="BH56">
            <v>18.445799999999998</v>
          </cell>
          <cell r="BI56">
            <v>16.652550000000002</v>
          </cell>
          <cell r="BJ56">
            <v>2.6242000000000001</v>
          </cell>
          <cell r="BK56">
            <v>3.4460000000000002</v>
          </cell>
        </row>
        <row r="62">
          <cell r="B62">
            <v>1991</v>
          </cell>
          <cell r="N62">
            <v>1992</v>
          </cell>
          <cell r="Z62">
            <v>1993</v>
          </cell>
          <cell r="AL62">
            <v>1994</v>
          </cell>
          <cell r="AX62">
            <v>1995</v>
          </cell>
          <cell r="BJ62">
            <v>1996</v>
          </cell>
          <cell r="BV62">
            <v>1997</v>
          </cell>
        </row>
        <row r="63">
          <cell r="B63" t="str">
            <v>J</v>
          </cell>
          <cell r="C63" t="str">
            <v>F</v>
          </cell>
          <cell r="D63" t="str">
            <v>M</v>
          </cell>
          <cell r="E63" t="str">
            <v>A</v>
          </cell>
          <cell r="F63" t="str">
            <v>M</v>
          </cell>
          <cell r="G63" t="str">
            <v>J</v>
          </cell>
          <cell r="H63" t="str">
            <v>J</v>
          </cell>
          <cell r="I63" t="str">
            <v>A</v>
          </cell>
          <cell r="J63" t="str">
            <v>S</v>
          </cell>
          <cell r="K63" t="str">
            <v>O</v>
          </cell>
          <cell r="L63" t="str">
            <v>N</v>
          </cell>
          <cell r="M63" t="str">
            <v>D</v>
          </cell>
          <cell r="N63" t="str">
            <v>J</v>
          </cell>
          <cell r="O63" t="str">
            <v>F</v>
          </cell>
          <cell r="P63" t="str">
            <v>M</v>
          </cell>
          <cell r="Q63" t="str">
            <v>A</v>
          </cell>
          <cell r="R63" t="str">
            <v>M</v>
          </cell>
          <cell r="S63" t="str">
            <v>J</v>
          </cell>
          <cell r="T63" t="str">
            <v>J</v>
          </cell>
          <cell r="U63" t="str">
            <v>A</v>
          </cell>
          <cell r="V63" t="str">
            <v>S</v>
          </cell>
          <cell r="W63" t="str">
            <v>O</v>
          </cell>
          <cell r="X63" t="str">
            <v>N</v>
          </cell>
          <cell r="Y63" t="str">
            <v>D</v>
          </cell>
          <cell r="Z63" t="str">
            <v>J</v>
          </cell>
          <cell r="AA63" t="str">
            <v>F</v>
          </cell>
          <cell r="AB63" t="str">
            <v>M</v>
          </cell>
          <cell r="AC63" t="str">
            <v>A</v>
          </cell>
          <cell r="AD63" t="str">
            <v>M</v>
          </cell>
          <cell r="AE63" t="str">
            <v>J</v>
          </cell>
          <cell r="AF63" t="str">
            <v>J</v>
          </cell>
          <cell r="AG63" t="str">
            <v>A</v>
          </cell>
          <cell r="AH63" t="str">
            <v>S</v>
          </cell>
          <cell r="AI63" t="str">
            <v>O</v>
          </cell>
          <cell r="AJ63" t="str">
            <v>N</v>
          </cell>
          <cell r="AK63" t="str">
            <v>D</v>
          </cell>
          <cell r="AL63" t="str">
            <v>J</v>
          </cell>
          <cell r="AM63" t="str">
            <v>F</v>
          </cell>
          <cell r="AN63" t="str">
            <v>M</v>
          </cell>
          <cell r="AO63" t="str">
            <v>A</v>
          </cell>
          <cell r="AP63" t="str">
            <v>M</v>
          </cell>
          <cell r="AQ63" t="str">
            <v>J</v>
          </cell>
          <cell r="AR63" t="str">
            <v>J</v>
          </cell>
          <cell r="AS63" t="str">
            <v>A</v>
          </cell>
          <cell r="AT63" t="str">
            <v>S</v>
          </cell>
          <cell r="AU63" t="str">
            <v>O</v>
          </cell>
          <cell r="AV63" t="str">
            <v>N</v>
          </cell>
          <cell r="AW63" t="str">
            <v>D</v>
          </cell>
          <cell r="AX63" t="str">
            <v>J</v>
          </cell>
          <cell r="AY63" t="str">
            <v>F</v>
          </cell>
          <cell r="AZ63" t="str">
            <v>M</v>
          </cell>
          <cell r="BA63" t="str">
            <v>A</v>
          </cell>
          <cell r="BB63" t="str">
            <v>M</v>
          </cell>
          <cell r="BC63" t="str">
            <v>J</v>
          </cell>
          <cell r="BD63" t="str">
            <v>J</v>
          </cell>
          <cell r="BE63" t="str">
            <v>A</v>
          </cell>
          <cell r="BF63" t="str">
            <v>S</v>
          </cell>
          <cell r="BG63" t="str">
            <v>O</v>
          </cell>
          <cell r="BH63" t="str">
            <v>N</v>
          </cell>
          <cell r="BI63" t="str">
            <v>D</v>
          </cell>
          <cell r="BJ63" t="str">
            <v>J</v>
          </cell>
          <cell r="BK63" t="str">
            <v>F</v>
          </cell>
          <cell r="BL63" t="str">
            <v>M</v>
          </cell>
          <cell r="BM63" t="str">
            <v>A</v>
          </cell>
          <cell r="BN63" t="str">
            <v>M</v>
          </cell>
          <cell r="BO63" t="str">
            <v>J</v>
          </cell>
          <cell r="BP63" t="str">
            <v>J</v>
          </cell>
          <cell r="BQ63" t="str">
            <v>A</v>
          </cell>
          <cell r="BR63" t="str">
            <v>S</v>
          </cell>
          <cell r="BS63" t="str">
            <v>O</v>
          </cell>
          <cell r="BT63" t="str">
            <v>N</v>
          </cell>
          <cell r="BU63" t="str">
            <v>D</v>
          </cell>
          <cell r="BV63" t="str">
            <v>J</v>
          </cell>
          <cell r="BW63" t="str">
            <v>F</v>
          </cell>
          <cell r="BX63" t="str">
            <v>M</v>
          </cell>
          <cell r="BY63" t="str">
            <v>A</v>
          </cell>
          <cell r="BZ63" t="str">
            <v>M</v>
          </cell>
          <cell r="CA63" t="str">
            <v>J</v>
          </cell>
          <cell r="CB63" t="str">
            <v>J</v>
          </cell>
          <cell r="CC63" t="str">
            <v>A</v>
          </cell>
          <cell r="CD63" t="str">
            <v>S</v>
          </cell>
          <cell r="CE63" t="str">
            <v>O</v>
          </cell>
          <cell r="CF63" t="str">
            <v>N</v>
          </cell>
          <cell r="CG63" t="str">
            <v>D</v>
          </cell>
        </row>
        <row r="64">
          <cell r="B64">
            <v>100</v>
          </cell>
          <cell r="C64">
            <v>96.9</v>
          </cell>
          <cell r="D64">
            <v>169.3</v>
          </cell>
          <cell r="E64">
            <v>118.9</v>
          </cell>
          <cell r="F64">
            <v>119.1</v>
          </cell>
          <cell r="G64">
            <v>118.2</v>
          </cell>
          <cell r="H64">
            <v>116.5</v>
          </cell>
          <cell r="I64">
            <v>116.3</v>
          </cell>
          <cell r="J64">
            <v>107.5</v>
          </cell>
          <cell r="K64">
            <v>101.9</v>
          </cell>
          <cell r="L64">
            <v>97.3</v>
          </cell>
          <cell r="M64">
            <v>70.3</v>
          </cell>
          <cell r="N64">
            <v>133.4</v>
          </cell>
          <cell r="O64">
            <v>131</v>
          </cell>
          <cell r="P64">
            <v>44</v>
          </cell>
          <cell r="Q64">
            <v>29.6</v>
          </cell>
          <cell r="R64">
            <v>62.2</v>
          </cell>
          <cell r="S64">
            <v>51.8</v>
          </cell>
          <cell r="T64">
            <v>44.3</v>
          </cell>
          <cell r="U64">
            <v>54.4</v>
          </cell>
          <cell r="V64">
            <v>47.5</v>
          </cell>
          <cell r="W64">
            <v>55.6</v>
          </cell>
          <cell r="X64">
            <v>97.7</v>
          </cell>
          <cell r="Y64">
            <v>72</v>
          </cell>
          <cell r="Z64">
            <v>56.8</v>
          </cell>
          <cell r="AA64">
            <v>41.5</v>
          </cell>
          <cell r="AB64">
            <v>49.3</v>
          </cell>
          <cell r="AC64">
            <v>39.6</v>
          </cell>
          <cell r="AD64">
            <v>30</v>
          </cell>
          <cell r="AE64">
            <v>45.7</v>
          </cell>
          <cell r="AF64">
            <v>32.700000000000003</v>
          </cell>
          <cell r="AG64">
            <v>25.5</v>
          </cell>
          <cell r="AH64">
            <v>33.9</v>
          </cell>
          <cell r="AI64">
            <v>20.399999999999999</v>
          </cell>
          <cell r="AJ64">
            <v>21.4</v>
          </cell>
          <cell r="AK64">
            <v>33.9</v>
          </cell>
          <cell r="AL64">
            <v>10.4</v>
          </cell>
          <cell r="AM64">
            <v>7.7</v>
          </cell>
          <cell r="AN64">
            <v>33.9</v>
          </cell>
          <cell r="AO64">
            <v>2.8</v>
          </cell>
          <cell r="AP64">
            <v>1.9</v>
          </cell>
          <cell r="AQ64">
            <v>2.1</v>
          </cell>
          <cell r="AR64">
            <v>1.9</v>
          </cell>
          <cell r="AS64">
            <v>1.1000000000000001</v>
          </cell>
          <cell r="AT64">
            <v>7.3</v>
          </cell>
          <cell r="AU64">
            <v>7.9</v>
          </cell>
          <cell r="AV64">
            <v>7.8</v>
          </cell>
          <cell r="AW64">
            <v>7.3</v>
          </cell>
          <cell r="AX64">
            <v>11.3</v>
          </cell>
          <cell r="AY64">
            <v>11.2</v>
          </cell>
          <cell r="AZ64">
            <v>11.5</v>
          </cell>
          <cell r="BA64">
            <v>11.6</v>
          </cell>
          <cell r="BB64">
            <v>11.1</v>
          </cell>
          <cell r="BC64">
            <v>11.2</v>
          </cell>
          <cell r="BD64">
            <v>25.9</v>
          </cell>
          <cell r="BE64">
            <v>25.1</v>
          </cell>
          <cell r="BF64">
            <v>24.1</v>
          </cell>
          <cell r="BG64">
            <v>19.5</v>
          </cell>
          <cell r="BH64">
            <v>33.5</v>
          </cell>
          <cell r="BI64">
            <v>32.4</v>
          </cell>
          <cell r="BJ64">
            <v>31.58844915271138</v>
          </cell>
          <cell r="BK64">
            <v>35.779796774915802</v>
          </cell>
          <cell r="BL64">
            <v>34.703973593516785</v>
          </cell>
          <cell r="BM64">
            <v>34.123867840232826</v>
          </cell>
          <cell r="BN64">
            <v>33.954097353465507</v>
          </cell>
          <cell r="BO64">
            <v>43.438077637695741</v>
          </cell>
          <cell r="BP64">
            <v>43.96566562519812</v>
          </cell>
          <cell r="BQ64">
            <v>43.860400663605475</v>
          </cell>
          <cell r="BR64">
            <v>43.611813327637933</v>
          </cell>
          <cell r="BS64">
            <v>43.433735014080206</v>
          </cell>
          <cell r="BT64">
            <v>43.024997537474199</v>
          </cell>
          <cell r="BU64">
            <v>42.514819701061455</v>
          </cell>
          <cell r="BV64">
            <v>56.404404246847719</v>
          </cell>
          <cell r="BW64">
            <v>55.314704566880174</v>
          </cell>
          <cell r="BX64">
            <v>54.821312752111183</v>
          </cell>
          <cell r="BY64">
            <v>54.766546205905271</v>
          </cell>
          <cell r="BZ64">
            <v>54.236004106026151</v>
          </cell>
          <cell r="CA64">
            <v>55.115518982809263</v>
          </cell>
          <cell r="CB64">
            <v>55.504755422999366</v>
          </cell>
          <cell r="CC64">
            <v>69.400000000000006</v>
          </cell>
          <cell r="CD64">
            <v>68.8</v>
          </cell>
          <cell r="CE64">
            <v>68.3</v>
          </cell>
          <cell r="CF64">
            <v>66.5</v>
          </cell>
          <cell r="CG64">
            <v>66.099999999999994</v>
          </cell>
        </row>
        <row r="65">
          <cell r="B65">
            <v>100</v>
          </cell>
          <cell r="C65">
            <v>96.9</v>
          </cell>
          <cell r="D65">
            <v>169.3</v>
          </cell>
          <cell r="E65">
            <v>118.9</v>
          </cell>
          <cell r="F65">
            <v>119.1</v>
          </cell>
          <cell r="G65">
            <v>118.2</v>
          </cell>
          <cell r="H65">
            <v>116.5</v>
          </cell>
          <cell r="I65">
            <v>116.3</v>
          </cell>
          <cell r="J65">
            <v>107.5</v>
          </cell>
          <cell r="K65">
            <v>101.9</v>
          </cell>
          <cell r="L65">
            <v>97.3</v>
          </cell>
          <cell r="M65">
            <v>70.3</v>
          </cell>
          <cell r="N65">
            <v>133.4</v>
          </cell>
          <cell r="O65">
            <v>131</v>
          </cell>
          <cell r="P65">
            <v>44</v>
          </cell>
          <cell r="Q65">
            <v>29.6</v>
          </cell>
          <cell r="R65">
            <v>52.2</v>
          </cell>
          <cell r="S65">
            <v>43.5</v>
          </cell>
          <cell r="T65">
            <v>37.200000000000003</v>
          </cell>
          <cell r="U65">
            <v>46.4</v>
          </cell>
          <cell r="V65">
            <v>40.5</v>
          </cell>
          <cell r="W65">
            <v>47.1</v>
          </cell>
          <cell r="X65">
            <v>86.2</v>
          </cell>
          <cell r="Y65">
            <v>63.5</v>
          </cell>
          <cell r="Z65">
            <v>56.8</v>
          </cell>
          <cell r="AA65">
            <v>41.5</v>
          </cell>
          <cell r="AB65">
            <v>49.3</v>
          </cell>
          <cell r="AC65">
            <v>39.6</v>
          </cell>
          <cell r="AD65">
            <v>30</v>
          </cell>
          <cell r="AE65">
            <v>45.7</v>
          </cell>
          <cell r="AF65">
            <v>32.700000000000003</v>
          </cell>
          <cell r="AG65">
            <v>25.5</v>
          </cell>
          <cell r="AH65">
            <v>33.9</v>
          </cell>
          <cell r="AI65">
            <v>20.399999999999999</v>
          </cell>
          <cell r="AJ65">
            <v>21.4</v>
          </cell>
          <cell r="AK65">
            <v>33.9</v>
          </cell>
          <cell r="AL65">
            <v>12</v>
          </cell>
          <cell r="AM65">
            <v>8.9</v>
          </cell>
          <cell r="AN65">
            <v>33.9</v>
          </cell>
          <cell r="AO65">
            <v>4.5999999999999996</v>
          </cell>
          <cell r="AP65">
            <v>3.9</v>
          </cell>
          <cell r="AQ65">
            <v>4.0999999999999996</v>
          </cell>
          <cell r="AR65">
            <v>3.8</v>
          </cell>
          <cell r="AS65">
            <v>2.2000000000000002</v>
          </cell>
          <cell r="AT65">
            <v>18.100000000000001</v>
          </cell>
          <cell r="AU65">
            <v>19.8</v>
          </cell>
          <cell r="AV65">
            <v>19.5</v>
          </cell>
          <cell r="AW65">
            <v>18.100000000000001</v>
          </cell>
          <cell r="AX65">
            <v>22.5</v>
          </cell>
          <cell r="AY65">
            <v>22.4</v>
          </cell>
          <cell r="AZ65">
            <v>23.1</v>
          </cell>
          <cell r="BA65">
            <v>23.3</v>
          </cell>
          <cell r="BB65">
            <v>22.2</v>
          </cell>
          <cell r="BC65">
            <v>22.4</v>
          </cell>
          <cell r="BD65">
            <v>27.4</v>
          </cell>
          <cell r="BE65">
            <v>26.5</v>
          </cell>
          <cell r="BF65">
            <v>25.5</v>
          </cell>
          <cell r="BG65">
            <v>20.7</v>
          </cell>
          <cell r="BH65">
            <v>33.5</v>
          </cell>
          <cell r="BI65">
            <v>32.4</v>
          </cell>
          <cell r="BJ65">
            <v>31.58844915271138</v>
          </cell>
          <cell r="BK65">
            <v>35.779796774915802</v>
          </cell>
          <cell r="BL65">
            <v>34.703973593516785</v>
          </cell>
          <cell r="BM65">
            <v>34.123867840232826</v>
          </cell>
          <cell r="BN65">
            <v>33.9540973534655</v>
          </cell>
          <cell r="BO65">
            <v>41.024851102268208</v>
          </cell>
          <cell r="BP65">
            <v>41.523128646020453</v>
          </cell>
          <cell r="BQ65">
            <v>41.423711737849608</v>
          </cell>
          <cell r="BR65">
            <v>41.188934809435828</v>
          </cell>
          <cell r="BS65">
            <v>41.020749735520198</v>
          </cell>
          <cell r="BT65">
            <v>40.634719896503405</v>
          </cell>
          <cell r="BU65">
            <v>40.152885273224712</v>
          </cell>
          <cell r="BV65">
            <v>46.063596801592297</v>
          </cell>
          <cell r="BW65">
            <v>45.173675396285468</v>
          </cell>
          <cell r="BX65">
            <v>44.770738747557466</v>
          </cell>
          <cell r="BY65">
            <v>44.726012734822639</v>
          </cell>
          <cell r="BZ65">
            <v>44.292736686588022</v>
          </cell>
          <cell r="CA65">
            <v>45.011007169294231</v>
          </cell>
          <cell r="CB65">
            <v>45.328883595449483</v>
          </cell>
          <cell r="CC65">
            <v>45.3</v>
          </cell>
          <cell r="CD65">
            <v>54.1</v>
          </cell>
          <cell r="CE65">
            <v>53.7</v>
          </cell>
          <cell r="CF65">
            <v>52.3</v>
          </cell>
          <cell r="CG65">
            <v>52</v>
          </cell>
        </row>
        <row r="68">
          <cell r="F68">
            <v>1995</v>
          </cell>
          <cell r="R68">
            <v>1996</v>
          </cell>
          <cell r="AD68">
            <v>1997</v>
          </cell>
          <cell r="AP68">
            <v>1998</v>
          </cell>
        </row>
        <row r="69">
          <cell r="B69" t="str">
            <v>S</v>
          </cell>
          <cell r="C69" t="str">
            <v>O</v>
          </cell>
          <cell r="D69" t="str">
            <v>N</v>
          </cell>
          <cell r="E69" t="str">
            <v>D</v>
          </cell>
          <cell r="F69" t="str">
            <v>Jan</v>
          </cell>
          <cell r="G69" t="str">
            <v>Feb</v>
          </cell>
          <cell r="H69" t="str">
            <v>Mar</v>
          </cell>
          <cell r="I69" t="str">
            <v>Apr</v>
          </cell>
          <cell r="J69" t="str">
            <v>May</v>
          </cell>
          <cell r="K69" t="str">
            <v>Jun</v>
          </cell>
          <cell r="L69" t="str">
            <v>Jul</v>
          </cell>
          <cell r="M69" t="str">
            <v>Aug</v>
          </cell>
          <cell r="N69" t="str">
            <v>Sep</v>
          </cell>
          <cell r="O69" t="str">
            <v>Oct</v>
          </cell>
          <cell r="P69" t="str">
            <v>Nov</v>
          </cell>
          <cell r="Q69" t="str">
            <v>Dec</v>
          </cell>
          <cell r="R69" t="str">
            <v>Jan</v>
          </cell>
          <cell r="S69" t="str">
            <v>Feb</v>
          </cell>
          <cell r="T69" t="str">
            <v>Mar</v>
          </cell>
          <cell r="U69" t="str">
            <v>Apr</v>
          </cell>
          <cell r="V69" t="str">
            <v>May</v>
          </cell>
          <cell r="W69" t="str">
            <v>Jun</v>
          </cell>
          <cell r="X69" t="str">
            <v>Jul</v>
          </cell>
          <cell r="Y69" t="str">
            <v>Aug</v>
          </cell>
          <cell r="Z69" t="str">
            <v>Sep</v>
          </cell>
          <cell r="AA69" t="str">
            <v>Oct</v>
          </cell>
          <cell r="AB69" t="str">
            <v>Nov</v>
          </cell>
          <cell r="AC69" t="str">
            <v>Dec</v>
          </cell>
          <cell r="AD69" t="str">
            <v>Jan</v>
          </cell>
          <cell r="AE69" t="str">
            <v>Feb</v>
          </cell>
          <cell r="AF69" t="str">
            <v>Mar</v>
          </cell>
          <cell r="AG69" t="str">
            <v>Apr</v>
          </cell>
          <cell r="AH69" t="str">
            <v>May</v>
          </cell>
          <cell r="AI69" t="str">
            <v>Jun</v>
          </cell>
          <cell r="AJ69" t="str">
            <v>Jul</v>
          </cell>
          <cell r="AK69" t="str">
            <v>Aug</v>
          </cell>
          <cell r="AL69" t="str">
            <v>Sep</v>
          </cell>
          <cell r="AM69" t="str">
            <v>Oct</v>
          </cell>
          <cell r="AN69" t="str">
            <v>Nov</v>
          </cell>
          <cell r="AO69" t="str">
            <v>Dec</v>
          </cell>
          <cell r="AP69" t="str">
            <v>Jan</v>
          </cell>
          <cell r="AQ69" t="str">
            <v>Feb</v>
          </cell>
          <cell r="AR69" t="str">
            <v>Mar</v>
          </cell>
          <cell r="AS69" t="str">
            <v>Apr</v>
          </cell>
          <cell r="AT69" t="str">
            <v>May</v>
          </cell>
          <cell r="AU69" t="str">
            <v>Jun</v>
          </cell>
          <cell r="AV69" t="str">
            <v>Jul</v>
          </cell>
          <cell r="AW69" t="str">
            <v>Aug</v>
          </cell>
          <cell r="AX69" t="str">
            <v>Sep</v>
          </cell>
          <cell r="AY69" t="str">
            <v>Oct</v>
          </cell>
          <cell r="AZ69" t="str">
            <v>Nov</v>
          </cell>
          <cell r="BA69" t="str">
            <v>Dec</v>
          </cell>
        </row>
        <row r="70">
          <cell r="B70">
            <v>100</v>
          </cell>
          <cell r="C70">
            <v>109.17030567685589</v>
          </cell>
          <cell r="D70">
            <v>107.55695140576935</v>
          </cell>
          <cell r="E70">
            <v>117.03694385829093</v>
          </cell>
          <cell r="F70">
            <v>155.35877503312958</v>
          </cell>
          <cell r="G70">
            <v>154.12576888207298</v>
          </cell>
          <cell r="H70">
            <v>158.8925452392505</v>
          </cell>
          <cell r="I70">
            <v>160.49752044368734</v>
          </cell>
          <cell r="J70">
            <v>152.70934390455506</v>
          </cell>
          <cell r="K70">
            <v>154.56411326371972</v>
          </cell>
          <cell r="L70">
            <v>357.50356623250002</v>
          </cell>
          <cell r="M70">
            <v>346.08283275169418</v>
          </cell>
          <cell r="N70">
            <v>332.45228890652658</v>
          </cell>
          <cell r="O70">
            <v>269.41028274434893</v>
          </cell>
          <cell r="P70">
            <v>461.38481417613644</v>
          </cell>
          <cell r="Q70">
            <v>446.21355336183404</v>
          </cell>
          <cell r="R70">
            <v>435.33029596276498</v>
          </cell>
          <cell r="S70">
            <v>493.09256824261399</v>
          </cell>
          <cell r="T70">
            <v>478.26631255345688</v>
          </cell>
          <cell r="U70">
            <v>470.27169375954463</v>
          </cell>
          <cell r="V70">
            <v>467.93203359158673</v>
          </cell>
          <cell r="W70">
            <v>598.63373167367183</v>
          </cell>
          <cell r="X70">
            <v>605.90458671424278</v>
          </cell>
          <cell r="Y70">
            <v>604.45389736057734</v>
          </cell>
          <cell r="Z70">
            <v>601.02803754656202</v>
          </cell>
          <cell r="AA70">
            <v>598.57388461962148</v>
          </cell>
          <cell r="AB70">
            <v>592.94094563607882</v>
          </cell>
          <cell r="AC70">
            <v>585.9100253320936</v>
          </cell>
          <cell r="AD70">
            <v>777.32673344224702</v>
          </cell>
          <cell r="AE70">
            <v>762.30924138692455</v>
          </cell>
          <cell r="AF70">
            <v>755.50965449645662</v>
          </cell>
          <cell r="AG70">
            <v>754.75489959685979</v>
          </cell>
          <cell r="AH70">
            <v>747.44333300982896</v>
          </cell>
          <cell r="AI70">
            <v>759.56420256447689</v>
          </cell>
          <cell r="AJ70">
            <v>764.92839166690101</v>
          </cell>
          <cell r="AK70">
            <v>955.91444228875457</v>
          </cell>
          <cell r="AL70">
            <v>948.01443116040184</v>
          </cell>
          <cell r="AM70">
            <v>940.90131246003193</v>
          </cell>
          <cell r="AN70">
            <v>916.78092748669735</v>
          </cell>
          <cell r="AO70">
            <v>911.60818115825839</v>
          </cell>
          <cell r="AP70">
            <v>1031.6468329090631</v>
          </cell>
          <cell r="AQ70">
            <v>1016.3411079152354</v>
          </cell>
          <cell r="AR70">
            <v>1015.2028286045322</v>
          </cell>
          <cell r="AS70">
            <v>1004.3242230064541</v>
          </cell>
          <cell r="AT70">
            <v>1032.8272970282526</v>
          </cell>
          <cell r="AU70">
            <v>1056.5093276849962</v>
          </cell>
          <cell r="AV70">
            <v>1191.0442083692265</v>
          </cell>
          <cell r="AW70">
            <v>1184.2937340849421</v>
          </cell>
          <cell r="AX70">
            <v>1184.1005519377211</v>
          </cell>
          <cell r="AY70">
            <v>1176.5098542646492</v>
          </cell>
          <cell r="AZ70">
            <v>1165.4814101528527</v>
          </cell>
          <cell r="BA70">
            <v>1037.828504143235</v>
          </cell>
        </row>
        <row r="71">
          <cell r="B71">
            <v>100</v>
          </cell>
          <cell r="C71">
            <v>109.17030567685589</v>
          </cell>
          <cell r="D71">
            <v>107.55695140576935</v>
          </cell>
          <cell r="E71">
            <v>117.03694385829093</v>
          </cell>
          <cell r="F71">
            <v>124.28702002650365</v>
          </cell>
          <cell r="G71">
            <v>123.30061510565838</v>
          </cell>
          <cell r="H71">
            <v>127.11403619140039</v>
          </cell>
          <cell r="I71">
            <v>128.39801635494987</v>
          </cell>
          <cell r="J71">
            <v>122.16747512364405</v>
          </cell>
          <cell r="K71">
            <v>123.65129061097575</v>
          </cell>
          <cell r="L71">
            <v>151.17293657831431</v>
          </cell>
          <cell r="M71">
            <v>146.34359784928785</v>
          </cell>
          <cell r="N71">
            <v>140.57982502333124</v>
          </cell>
          <cell r="O71">
            <v>113.92206241761041</v>
          </cell>
          <cell r="P71">
            <v>184.55392567045456</v>
          </cell>
          <cell r="Q71">
            <v>178.48542134473362</v>
          </cell>
          <cell r="R71">
            <v>174.13211838510597</v>
          </cell>
          <cell r="S71">
            <v>197.23702729704559</v>
          </cell>
          <cell r="T71">
            <v>191.30652502138273</v>
          </cell>
          <cell r="U71">
            <v>188.10867750381786</v>
          </cell>
          <cell r="V71">
            <v>187.17281343663467</v>
          </cell>
          <cell r="W71">
            <v>226.15052085449824</v>
          </cell>
          <cell r="X71">
            <v>228.89728831426947</v>
          </cell>
          <cell r="Y71">
            <v>228.34925011399588</v>
          </cell>
          <cell r="Z71">
            <v>227.05503640647896</v>
          </cell>
          <cell r="AA71">
            <v>226.12791196741253</v>
          </cell>
          <cell r="AB71">
            <v>223.999912795852</v>
          </cell>
          <cell r="AC71">
            <v>221.34378734767978</v>
          </cell>
          <cell r="AD71">
            <v>253.92673292446736</v>
          </cell>
          <cell r="AE71">
            <v>249.02101885306203</v>
          </cell>
          <cell r="AF71">
            <v>246.79982046884246</v>
          </cell>
          <cell r="AG71">
            <v>246.55326720164084</v>
          </cell>
          <cell r="AH71">
            <v>244.16482211654409</v>
          </cell>
          <cell r="AI71">
            <v>248.12430617106241</v>
          </cell>
          <cell r="AJ71">
            <v>249.87660794452097</v>
          </cell>
          <cell r="AK71">
            <v>300.79441117352809</v>
          </cell>
          <cell r="AL71">
            <v>298.30854100513972</v>
          </cell>
          <cell r="AM71">
            <v>296.07027965409009</v>
          </cell>
          <cell r="AN71">
            <v>288.48039851581404</v>
          </cell>
          <cell r="AO71">
            <v>286.85270767113195</v>
          </cell>
          <cell r="AP71">
            <v>315.56256065453698</v>
          </cell>
          <cell r="AQ71">
            <v>310.88080947995434</v>
          </cell>
          <cell r="AR71">
            <v>310.53262992609223</v>
          </cell>
          <cell r="AS71">
            <v>307.20505644903307</v>
          </cell>
          <cell r="AT71">
            <v>315.92364379687734</v>
          </cell>
          <cell r="AU71">
            <v>323.16755905658709</v>
          </cell>
          <cell r="AV71">
            <v>331.19945901176351</v>
          </cell>
          <cell r="AW71">
            <v>329.32232177763098</v>
          </cell>
          <cell r="AX71">
            <v>329.26860267786896</v>
          </cell>
          <cell r="AY71">
            <v>327.15782043722868</v>
          </cell>
          <cell r="AZ71">
            <v>349.02117095486494</v>
          </cell>
          <cell r="BA71">
            <v>310.79356273808105</v>
          </cell>
        </row>
        <row r="72">
          <cell r="B72">
            <v>100</v>
          </cell>
          <cell r="C72">
            <v>109</v>
          </cell>
          <cell r="D72">
            <v>108</v>
          </cell>
          <cell r="E72">
            <v>117</v>
          </cell>
          <cell r="F72">
            <v>224</v>
          </cell>
          <cell r="G72">
            <v>223</v>
          </cell>
          <cell r="H72">
            <v>230</v>
          </cell>
          <cell r="I72">
            <v>232</v>
          </cell>
          <cell r="J72">
            <v>221</v>
          </cell>
          <cell r="K72">
            <v>223</v>
          </cell>
          <cell r="L72">
            <v>275</v>
          </cell>
          <cell r="M72">
            <v>266</v>
          </cell>
          <cell r="N72">
            <v>256</v>
          </cell>
          <cell r="O72">
            <v>225</v>
          </cell>
          <cell r="P72">
            <v>335</v>
          </cell>
          <cell r="Q72">
            <v>324</v>
          </cell>
          <cell r="R72">
            <v>316.42063178775044</v>
          </cell>
          <cell r="S72">
            <v>336.5552449909905</v>
          </cell>
          <cell r="T72">
            <v>326.43573713966106</v>
          </cell>
          <cell r="U72">
            <v>320.97909256603839</v>
          </cell>
          <cell r="V72">
            <v>319.38218165774964</v>
          </cell>
          <cell r="W72">
            <v>426.249388571346</v>
          </cell>
          <cell r="X72">
            <v>431.42650665115985</v>
          </cell>
          <cell r="Y72">
            <v>430.39356210211486</v>
          </cell>
          <cell r="Z72">
            <v>550.94236775101524</v>
          </cell>
          <cell r="AA72">
            <v>548.69272756798637</v>
          </cell>
          <cell r="AB72">
            <v>543.52920016640553</v>
          </cell>
          <cell r="AC72">
            <v>537.08418988775247</v>
          </cell>
          <cell r="AD72">
            <v>613.6</v>
          </cell>
          <cell r="AE72">
            <v>601.70000000000005</v>
          </cell>
          <cell r="AF72">
            <v>596.4</v>
          </cell>
          <cell r="AG72">
            <v>595.79999999999995</v>
          </cell>
          <cell r="AH72">
            <v>590</v>
          </cell>
          <cell r="AI72">
            <v>599.6</v>
          </cell>
          <cell r="AJ72">
            <v>603.79764249632694</v>
          </cell>
          <cell r="AK72">
            <v>663.82947381163501</v>
          </cell>
          <cell r="AL72">
            <v>658.34335497250117</v>
          </cell>
          <cell r="AM72">
            <v>653.40368920835544</v>
          </cell>
          <cell r="AN72">
            <v>636.65342186576197</v>
          </cell>
          <cell r="AO72">
            <v>633.06123691545713</v>
          </cell>
          <cell r="AP72">
            <v>695.35019374998126</v>
          </cell>
          <cell r="AQ72">
            <v>685.03383499188658</v>
          </cell>
          <cell r="AR72">
            <v>684.26661241727049</v>
          </cell>
          <cell r="AS72">
            <v>676.93421893817379</v>
          </cell>
          <cell r="AT72">
            <v>696.14584971267038</v>
          </cell>
          <cell r="AU72">
            <v>712.10800272885785</v>
          </cell>
          <cell r="AV72">
            <v>802.78715024886594</v>
          </cell>
          <cell r="AW72">
            <v>798.23719821901739</v>
          </cell>
          <cell r="AX72">
            <v>798.10698966390521</v>
          </cell>
          <cell r="AY72">
            <v>792.99071059504558</v>
          </cell>
          <cell r="AZ72">
            <v>785.55732301969249</v>
          </cell>
          <cell r="BA72">
            <v>699.51676137105301</v>
          </cell>
        </row>
        <row r="74">
          <cell r="C74">
            <v>1991</v>
          </cell>
          <cell r="G74">
            <v>1992</v>
          </cell>
          <cell r="K74">
            <v>1993</v>
          </cell>
          <cell r="O74">
            <v>1994</v>
          </cell>
          <cell r="S74">
            <v>1995</v>
          </cell>
          <cell r="W74">
            <v>1996</v>
          </cell>
          <cell r="AA74">
            <v>1997</v>
          </cell>
          <cell r="AE74">
            <v>1998</v>
          </cell>
        </row>
        <row r="75">
          <cell r="B75" t="str">
            <v>J</v>
          </cell>
          <cell r="C75" t="str">
            <v>M</v>
          </cell>
          <cell r="D75" t="str">
            <v>J</v>
          </cell>
          <cell r="E75" t="str">
            <v>S</v>
          </cell>
          <cell r="F75" t="str">
            <v>D</v>
          </cell>
          <cell r="G75" t="str">
            <v>M</v>
          </cell>
          <cell r="H75" t="str">
            <v>J</v>
          </cell>
          <cell r="I75" t="str">
            <v>S</v>
          </cell>
          <cell r="J75" t="str">
            <v>D</v>
          </cell>
          <cell r="K75" t="str">
            <v>M</v>
          </cell>
          <cell r="L75" t="str">
            <v>J</v>
          </cell>
          <cell r="M75" t="str">
            <v>S</v>
          </cell>
          <cell r="N75" t="str">
            <v>D</v>
          </cell>
          <cell r="O75" t="str">
            <v>M</v>
          </cell>
          <cell r="P75" t="str">
            <v>J</v>
          </cell>
          <cell r="Q75" t="str">
            <v>S</v>
          </cell>
          <cell r="R75" t="str">
            <v>D</v>
          </cell>
          <cell r="S75" t="str">
            <v>M</v>
          </cell>
          <cell r="T75" t="str">
            <v>J</v>
          </cell>
          <cell r="U75" t="str">
            <v>S</v>
          </cell>
          <cell r="V75" t="str">
            <v>D</v>
          </cell>
          <cell r="W75" t="str">
            <v>M</v>
          </cell>
          <cell r="X75" t="str">
            <v>J</v>
          </cell>
          <cell r="Y75" t="str">
            <v>S</v>
          </cell>
          <cell r="Z75" t="str">
            <v>D</v>
          </cell>
          <cell r="AA75" t="str">
            <v>M</v>
          </cell>
          <cell r="AB75" t="str">
            <v>J</v>
          </cell>
          <cell r="AC75" t="str">
            <v>S</v>
          </cell>
          <cell r="AD75" t="str">
            <v>D</v>
          </cell>
          <cell r="AE75" t="str">
            <v>M</v>
          </cell>
          <cell r="AF75" t="str">
            <v>J</v>
          </cell>
          <cell r="AG75" t="str">
            <v>S</v>
          </cell>
          <cell r="AH75" t="str">
            <v>D</v>
          </cell>
          <cell r="AI75" t="str">
            <v>same source as above</v>
          </cell>
        </row>
        <row r="76">
          <cell r="B76">
            <v>100</v>
          </cell>
          <cell r="C76">
            <v>169.3</v>
          </cell>
          <cell r="D76">
            <v>118.2</v>
          </cell>
          <cell r="E76">
            <v>107.5</v>
          </cell>
          <cell r="F76">
            <v>70.3</v>
          </cell>
          <cell r="G76">
            <v>44</v>
          </cell>
          <cell r="H76">
            <v>51.8</v>
          </cell>
          <cell r="I76">
            <v>47.5</v>
          </cell>
          <cell r="J76">
            <v>72</v>
          </cell>
          <cell r="K76">
            <v>49.3</v>
          </cell>
          <cell r="L76">
            <v>45.7</v>
          </cell>
          <cell r="M76">
            <v>33.9</v>
          </cell>
          <cell r="N76">
            <v>12.8</v>
          </cell>
          <cell r="O76">
            <v>5.0999999999999996</v>
          </cell>
          <cell r="P76">
            <v>2.1</v>
          </cell>
          <cell r="Q76">
            <v>7.3</v>
          </cell>
          <cell r="R76">
            <v>8.5</v>
          </cell>
          <cell r="S76">
            <v>11.5</v>
          </cell>
          <cell r="T76">
            <v>11.2</v>
          </cell>
          <cell r="U76">
            <v>24.1</v>
          </cell>
          <cell r="V76">
            <v>32.4</v>
          </cell>
          <cell r="W76">
            <v>34.703973593516785</v>
          </cell>
          <cell r="X76">
            <v>43.438077637695741</v>
          </cell>
          <cell r="Y76">
            <v>43.611813327637933</v>
          </cell>
          <cell r="Z76">
            <v>42.514819701061455</v>
          </cell>
          <cell r="AA76">
            <v>54.821312752111183</v>
          </cell>
          <cell r="AB76">
            <v>55.115518982809263</v>
          </cell>
          <cell r="AC76">
            <v>68.8</v>
          </cell>
          <cell r="AD76">
            <v>66.099999999999994</v>
          </cell>
          <cell r="AE76">
            <v>73</v>
          </cell>
        </row>
        <row r="77">
          <cell r="B77">
            <v>100</v>
          </cell>
          <cell r="C77">
            <v>169.3</v>
          </cell>
          <cell r="D77">
            <v>118.2</v>
          </cell>
          <cell r="E77">
            <v>107.5</v>
          </cell>
          <cell r="F77">
            <v>70.3</v>
          </cell>
          <cell r="G77">
            <v>44</v>
          </cell>
          <cell r="H77">
            <v>43.5</v>
          </cell>
          <cell r="I77">
            <v>40.5</v>
          </cell>
          <cell r="J77">
            <v>63.5</v>
          </cell>
          <cell r="K77">
            <v>49.3</v>
          </cell>
          <cell r="L77">
            <v>45.7</v>
          </cell>
          <cell r="M77">
            <v>33.9</v>
          </cell>
          <cell r="N77">
            <v>12.8</v>
          </cell>
          <cell r="O77">
            <v>7.1</v>
          </cell>
          <cell r="P77">
            <v>4.0999999999999996</v>
          </cell>
          <cell r="Q77">
            <v>18.100000000000001</v>
          </cell>
          <cell r="R77">
            <v>21.2</v>
          </cell>
          <cell r="S77">
            <v>23.1</v>
          </cell>
          <cell r="T77">
            <v>22.4</v>
          </cell>
          <cell r="U77">
            <v>25.5</v>
          </cell>
          <cell r="V77">
            <v>32.4</v>
          </cell>
          <cell r="W77">
            <v>34.703973593516785</v>
          </cell>
          <cell r="X77">
            <v>41.024851102268208</v>
          </cell>
          <cell r="Y77">
            <v>41.188934809435828</v>
          </cell>
          <cell r="Z77">
            <v>40.152885273224712</v>
          </cell>
          <cell r="AA77">
            <v>44.770738747557466</v>
          </cell>
          <cell r="AB77">
            <v>45.011007169294231</v>
          </cell>
          <cell r="AC77">
            <v>54.1</v>
          </cell>
          <cell r="AD77">
            <v>52</v>
          </cell>
          <cell r="AE77">
            <v>52</v>
          </cell>
        </row>
        <row r="81">
          <cell r="A81" t="str">
            <v>FIGURE 4 - PUBLIC FINANCES</v>
          </cell>
        </row>
        <row r="83">
          <cell r="B83">
            <v>1992</v>
          </cell>
          <cell r="C83">
            <v>1993</v>
          </cell>
          <cell r="D83">
            <v>1994</v>
          </cell>
          <cell r="E83">
            <v>1995</v>
          </cell>
          <cell r="F83">
            <v>1996</v>
          </cell>
          <cell r="G83">
            <v>1997</v>
          </cell>
          <cell r="H83">
            <v>1998</v>
          </cell>
          <cell r="I83" t="str">
            <v>source:  q:\...fis\esaf98.xls</v>
          </cell>
        </row>
        <row r="84">
          <cell r="A84" t="str">
            <v>Overall cash deficit (incl. grants) - % GDP</v>
          </cell>
          <cell r="B84">
            <v>25.4</v>
          </cell>
          <cell r="C84">
            <v>26.2</v>
          </cell>
          <cell r="D84">
            <v>7.4</v>
          </cell>
          <cell r="E84">
            <v>4.5</v>
          </cell>
          <cell r="F84">
            <v>4.4000000000000004</v>
          </cell>
          <cell r="G84">
            <v>3.7658134745513383</v>
          </cell>
          <cell r="I84">
            <v>35898</v>
          </cell>
        </row>
        <row r="87">
          <cell r="B87">
            <v>1994</v>
          </cell>
          <cell r="C87">
            <v>1995</v>
          </cell>
          <cell r="D87">
            <v>1996</v>
          </cell>
          <cell r="E87">
            <v>1997</v>
          </cell>
          <cell r="F87">
            <v>1998</v>
          </cell>
          <cell r="G87" t="str">
            <v>source:  q:\...fis\esaf98.xls</v>
          </cell>
        </row>
        <row r="88">
          <cell r="A88" t="str">
            <v>Total revenue (excluding grants) -% CE</v>
          </cell>
          <cell r="B88">
            <v>18.260000000000002</v>
          </cell>
          <cell r="C88">
            <v>59.492481203007522</v>
          </cell>
          <cell r="D88">
            <v>63.315217391304344</v>
          </cell>
          <cell r="E88">
            <v>75.027624309392266</v>
          </cell>
          <cell r="G88">
            <v>35898</v>
          </cell>
        </row>
        <row r="90">
          <cell r="I90" t="str">
            <v>source:  q:\...fis\esaf98.xls</v>
          </cell>
        </row>
        <row r="91">
          <cell r="A91" t="str">
            <v>Revenues and Grants - % GDP</v>
          </cell>
          <cell r="I91">
            <v>35898</v>
          </cell>
        </row>
        <row r="92">
          <cell r="B92">
            <v>1992</v>
          </cell>
          <cell r="C92">
            <v>1993</v>
          </cell>
          <cell r="D92">
            <v>1994</v>
          </cell>
          <cell r="E92">
            <v>1995</v>
          </cell>
          <cell r="F92">
            <v>1996</v>
          </cell>
          <cell r="G92">
            <v>1997</v>
          </cell>
          <cell r="H92">
            <v>1998</v>
          </cell>
        </row>
        <row r="93">
          <cell r="A93" t="str">
            <v>Grants</v>
          </cell>
          <cell r="B93" t="e">
            <v>#N/A</v>
          </cell>
          <cell r="C93">
            <v>7.4</v>
          </cell>
          <cell r="D93">
            <v>3.5</v>
          </cell>
          <cell r="E93">
            <v>1.9</v>
          </cell>
          <cell r="F93">
            <v>1.2403913347309574</v>
          </cell>
          <cell r="G93">
            <v>0.38246543100912034</v>
          </cell>
          <cell r="I93" t="str">
            <v>sheet raw95_98</v>
          </cell>
        </row>
        <row r="94">
          <cell r="A94" t="str">
            <v>Other revenue</v>
          </cell>
          <cell r="B94">
            <v>2</v>
          </cell>
          <cell r="C94">
            <v>0.3</v>
          </cell>
          <cell r="D94">
            <v>1.2</v>
          </cell>
          <cell r="E94">
            <v>1.6</v>
          </cell>
          <cell r="F94">
            <v>2.8127183787561143</v>
          </cell>
          <cell r="G94">
            <v>2.8537805236834366</v>
          </cell>
          <cell r="I94" t="str">
            <v>sheet raw95_99</v>
          </cell>
        </row>
        <row r="95">
          <cell r="A95" t="str">
            <v>Tax revenue</v>
          </cell>
          <cell r="B95">
            <v>8.1999999999999993</v>
          </cell>
          <cell r="C95">
            <v>2</v>
          </cell>
          <cell r="D95">
            <v>3</v>
          </cell>
          <cell r="E95">
            <v>3.6</v>
          </cell>
          <cell r="F95">
            <v>5.3284416491963658</v>
          </cell>
          <cell r="G95">
            <v>7.1344513092085906</v>
          </cell>
          <cell r="I95" t="str">
            <v>sheet raw95_99</v>
          </cell>
        </row>
        <row r="96">
          <cell r="A96" t="str">
            <v>Excl. extrabudgetary  !  Verify if OK.</v>
          </cell>
          <cell r="I96" t="str">
            <v>excluding  extrabudgetary</v>
          </cell>
        </row>
        <row r="98">
          <cell r="B98">
            <v>1994</v>
          </cell>
          <cell r="C98">
            <v>1995</v>
          </cell>
          <cell r="D98">
            <v>1996</v>
          </cell>
          <cell r="E98">
            <v>1997</v>
          </cell>
          <cell r="H98" t="str">
            <v>source:  q:\...fis\esaf98.xls</v>
          </cell>
        </row>
        <row r="99">
          <cell r="A99" t="str">
            <v>Wages and salaries</v>
          </cell>
          <cell r="B99">
            <v>0.8</v>
          </cell>
          <cell r="C99">
            <v>1.6106218661115816</v>
          </cell>
          <cell r="D99">
            <v>1.8169112508735148</v>
          </cell>
          <cell r="E99">
            <v>2.2947925860547222</v>
          </cell>
          <cell r="H99">
            <v>35898</v>
          </cell>
        </row>
        <row r="100">
          <cell r="A100" t="str">
            <v>Transfers</v>
          </cell>
          <cell r="B100">
            <v>13.8</v>
          </cell>
          <cell r="C100">
            <v>1.0584086548733251</v>
          </cell>
          <cell r="D100">
            <v>1.0307477288609364</v>
          </cell>
          <cell r="E100">
            <v>1.5151515151515151</v>
          </cell>
          <cell r="F100" t="str">
            <v>includes subsidies</v>
          </cell>
          <cell r="H100" t="str">
            <v>sheet raw95_98</v>
          </cell>
        </row>
        <row r="101">
          <cell r="A101" t="str">
            <v>Interest payments</v>
          </cell>
          <cell r="B101">
            <v>2.5</v>
          </cell>
          <cell r="C101">
            <v>1.4779824183141572</v>
          </cell>
          <cell r="D101">
            <v>1.013277428371768</v>
          </cell>
          <cell r="E101">
            <v>1.3533392174168875</v>
          </cell>
        </row>
        <row r="102">
          <cell r="A102" t="str">
            <v>Capital expenditure and net lending</v>
          </cell>
          <cell r="B102">
            <v>1</v>
          </cell>
          <cell r="C102">
            <v>1.7892790815121937</v>
          </cell>
          <cell r="D102">
            <v>1.0499650593990217</v>
          </cell>
          <cell r="E102">
            <v>1.1768167107972933</v>
          </cell>
        </row>
        <row r="103">
          <cell r="A103" t="str">
            <v>Other expenditure</v>
          </cell>
          <cell r="B103">
            <v>4.5999999999999996</v>
          </cell>
          <cell r="C103">
            <v>4.493499660076008</v>
          </cell>
          <cell r="D103">
            <v>7.0911949685534585</v>
          </cell>
          <cell r="E103">
            <v>6.6195939982347731</v>
          </cell>
          <cell r="F103" t="str">
            <v>calculated as residual value, check with Niko if ok!!</v>
          </cell>
        </row>
        <row r="104">
          <cell r="A104" t="str">
            <v>Local government expenditures</v>
          </cell>
          <cell r="B104">
            <v>1.6</v>
          </cell>
          <cell r="C104">
            <v>1.8975561817549891</v>
          </cell>
          <cell r="D104">
            <v>1.9042627533193572</v>
          </cell>
          <cell r="E104">
            <v>1.5298617240364814</v>
          </cell>
        </row>
        <row r="105">
          <cell r="A105" t="str">
            <v>GDP</v>
          </cell>
          <cell r="B105">
            <v>1373.2012999999999</v>
          </cell>
          <cell r="C105">
            <v>3694.2252711151214</v>
          </cell>
          <cell r="D105">
            <v>5724</v>
          </cell>
          <cell r="E105">
            <v>6798</v>
          </cell>
        </row>
        <row r="106">
          <cell r="A106" t="str">
            <v>Total expenditure and net lending--validation</v>
          </cell>
          <cell r="C106">
            <v>12.327347862642256</v>
          </cell>
          <cell r="D106">
            <v>13.906359189378056</v>
          </cell>
          <cell r="E106">
            <v>14.489555751691674</v>
          </cell>
        </row>
        <row r="109">
          <cell r="A109" t="str">
            <v>FIGURE 5 - FUNDING OF EXPENDITURES AND NET LENDING</v>
          </cell>
        </row>
        <row r="110">
          <cell r="A110" t="str">
            <v>In percent</v>
          </cell>
          <cell r="G110" t="str">
            <v>source:  q:\...fis\esaf98.xls</v>
          </cell>
        </row>
        <row r="111">
          <cell r="B111">
            <v>1994</v>
          </cell>
          <cell r="C111">
            <v>1995</v>
          </cell>
          <cell r="D111">
            <v>1996</v>
          </cell>
          <cell r="E111">
            <v>1997</v>
          </cell>
          <cell r="G111">
            <v>35898</v>
          </cell>
        </row>
        <row r="112">
          <cell r="A112" t="str">
            <v>Grants</v>
          </cell>
          <cell r="B112">
            <v>14.4</v>
          </cell>
          <cell r="C112">
            <v>15.590689503732982</v>
          </cell>
          <cell r="D112">
            <v>8.9276745354093414</v>
          </cell>
          <cell r="E112">
            <v>2.5989847715736043</v>
          </cell>
          <cell r="G112" t="str">
            <v>sheet raw95_98</v>
          </cell>
        </row>
        <row r="113">
          <cell r="A113" t="str">
            <v>Expenditure arrears</v>
          </cell>
          <cell r="B113">
            <v>37.700000000000003</v>
          </cell>
          <cell r="C113">
            <v>5.8849363197189284</v>
          </cell>
          <cell r="D113">
            <v>1.0045203415369162</v>
          </cell>
          <cell r="E113">
            <v>2.4162436548223352</v>
          </cell>
        </row>
        <row r="114">
          <cell r="A114" t="str">
            <v>Central bank financing</v>
          </cell>
          <cell r="B114">
            <v>5.7</v>
          </cell>
          <cell r="C114">
            <v>13.043478260869565</v>
          </cell>
          <cell r="D114">
            <v>19.688598694123556</v>
          </cell>
          <cell r="E114">
            <v>16.406091370558375</v>
          </cell>
        </row>
        <row r="115">
          <cell r="A115" t="str">
            <v>Other domestic financing (t-bills)</v>
          </cell>
          <cell r="B115">
            <v>0</v>
          </cell>
          <cell r="C115">
            <v>0</v>
          </cell>
          <cell r="D115">
            <v>0</v>
          </cell>
          <cell r="E115">
            <v>0</v>
          </cell>
        </row>
        <row r="116">
          <cell r="A116" t="str">
            <v>Net external financing</v>
          </cell>
          <cell r="B116">
            <v>24.7</v>
          </cell>
          <cell r="C116">
            <v>23.75933245498463</v>
          </cell>
          <cell r="D116">
            <v>11.903566047212456</v>
          </cell>
          <cell r="E116">
            <v>9.6649746192893407</v>
          </cell>
        </row>
        <row r="117">
          <cell r="A117" t="str">
            <v>Revenue</v>
          </cell>
          <cell r="B117">
            <v>17.399999999999999</v>
          </cell>
          <cell r="C117">
            <v>41.699604743083007</v>
          </cell>
          <cell r="D117">
            <v>58.475640381717731</v>
          </cell>
          <cell r="E117">
            <v>68.913705583756339</v>
          </cell>
        </row>
        <row r="119">
          <cell r="A119" t="str">
            <v>Background data for calculation of % ttl exp + netlending</v>
          </cell>
          <cell r="B119">
            <v>99.9</v>
          </cell>
          <cell r="C119">
            <v>99.978041282389114</v>
          </cell>
          <cell r="D119">
            <v>100</v>
          </cell>
          <cell r="E119">
            <v>100</v>
          </cell>
        </row>
        <row r="120">
          <cell r="A120" t="str">
            <v>in millions of lari</v>
          </cell>
        </row>
        <row r="121">
          <cell r="A121" t="str">
            <v>Total expenditure and net lending</v>
          </cell>
          <cell r="C121">
            <v>455.4</v>
          </cell>
          <cell r="D121">
            <v>796.4</v>
          </cell>
          <cell r="E121">
            <v>985</v>
          </cell>
          <cell r="F121" t="str">
            <v>source:  q:\...fis\esaf98.xls</v>
          </cell>
        </row>
        <row r="122">
          <cell r="A122" t="str">
            <v>grants</v>
          </cell>
          <cell r="C122">
            <v>71</v>
          </cell>
          <cell r="D122">
            <v>71.099999999999994</v>
          </cell>
          <cell r="E122">
            <v>25.6</v>
          </cell>
          <cell r="F122">
            <v>35898</v>
          </cell>
        </row>
        <row r="123">
          <cell r="A123" t="str">
            <v>Expenditure arrears</v>
          </cell>
          <cell r="C123">
            <v>26.8</v>
          </cell>
          <cell r="D123">
            <v>8</v>
          </cell>
          <cell r="E123">
            <v>23.8</v>
          </cell>
          <cell r="F123" t="str">
            <v>sheet raw95_98</v>
          </cell>
        </row>
        <row r="124">
          <cell r="A124" t="str">
            <v>central bank financing</v>
          </cell>
          <cell r="C124">
            <v>59.4</v>
          </cell>
          <cell r="D124">
            <v>156.80000000000001</v>
          </cell>
          <cell r="E124">
            <v>161.6</v>
          </cell>
        </row>
        <row r="125">
          <cell r="A125" t="str">
            <v>other domestic financing</v>
          </cell>
          <cell r="C125">
            <v>0</v>
          </cell>
          <cell r="D125">
            <v>0</v>
          </cell>
          <cell r="E125">
            <v>0</v>
          </cell>
          <cell r="F125" t="str">
            <v xml:space="preserve">What comprise this? </v>
          </cell>
          <cell r="H125" t="str">
            <v>Discuss with Niko !!</v>
          </cell>
        </row>
        <row r="126">
          <cell r="A126" t="str">
            <v>net external credit</v>
          </cell>
          <cell r="C126">
            <v>108.2</v>
          </cell>
          <cell r="D126">
            <v>94.8</v>
          </cell>
          <cell r="E126">
            <v>95.2</v>
          </cell>
        </row>
        <row r="127">
          <cell r="A127" t="str">
            <v>revenue</v>
          </cell>
          <cell r="C127">
            <v>189.9</v>
          </cell>
          <cell r="D127">
            <v>465.7</v>
          </cell>
          <cell r="E127">
            <v>678.8</v>
          </cell>
        </row>
        <row r="128">
          <cell r="A128" t="str">
            <v>check</v>
          </cell>
          <cell r="C128">
            <v>0.10000000000002274</v>
          </cell>
          <cell r="D128">
            <v>0</v>
          </cell>
          <cell r="E128">
            <v>0</v>
          </cell>
        </row>
        <row r="129">
          <cell r="B129">
            <v>99.9</v>
          </cell>
          <cell r="C129">
            <v>100</v>
          </cell>
          <cell r="D129">
            <v>100</v>
          </cell>
        </row>
        <row r="130">
          <cell r="AX130" t="str">
            <v>Source:  q:\...\mon\esaf3\geomon_3.xls</v>
          </cell>
        </row>
        <row r="131">
          <cell r="A131" t="str">
            <v>Figure 6 - PRICES, EXCHANGE RATES AND BROAD MONEY</v>
          </cell>
          <cell r="AX131" t="str">
            <v>sheet staffrep98</v>
          </cell>
        </row>
        <row r="132">
          <cell r="AX132">
            <v>35898</v>
          </cell>
        </row>
        <row r="133">
          <cell r="A133" t="str">
            <v>1994 - 1997</v>
          </cell>
          <cell r="B133">
            <v>1994</v>
          </cell>
          <cell r="N133">
            <v>1995</v>
          </cell>
          <cell r="Z133">
            <v>1996</v>
          </cell>
          <cell r="AL133">
            <v>1997</v>
          </cell>
          <cell r="AX133">
            <v>1998</v>
          </cell>
        </row>
        <row r="134">
          <cell r="B134" t="str">
            <v>J</v>
          </cell>
          <cell r="C134" t="str">
            <v>F</v>
          </cell>
          <cell r="D134" t="str">
            <v>M</v>
          </cell>
          <cell r="E134" t="str">
            <v>A</v>
          </cell>
          <cell r="F134" t="str">
            <v>M</v>
          </cell>
          <cell r="G134" t="str">
            <v>J</v>
          </cell>
          <cell r="H134" t="str">
            <v>J</v>
          </cell>
          <cell r="I134" t="str">
            <v>A</v>
          </cell>
          <cell r="J134" t="str">
            <v>S</v>
          </cell>
          <cell r="K134" t="str">
            <v>O</v>
          </cell>
          <cell r="L134" t="str">
            <v>N</v>
          </cell>
          <cell r="M134" t="str">
            <v>D</v>
          </cell>
          <cell r="N134" t="str">
            <v>Jan</v>
          </cell>
          <cell r="O134" t="str">
            <v>Feb</v>
          </cell>
          <cell r="P134" t="str">
            <v>Mar</v>
          </cell>
          <cell r="Q134" t="str">
            <v>Apr</v>
          </cell>
          <cell r="R134" t="str">
            <v>May</v>
          </cell>
          <cell r="S134" t="str">
            <v>Jun</v>
          </cell>
          <cell r="T134" t="str">
            <v>Jul</v>
          </cell>
          <cell r="U134" t="str">
            <v>Aug</v>
          </cell>
          <cell r="V134" t="str">
            <v>Sep</v>
          </cell>
          <cell r="W134" t="str">
            <v>Oct</v>
          </cell>
          <cell r="X134" t="str">
            <v>Nov</v>
          </cell>
          <cell r="Y134" t="str">
            <v>Dec</v>
          </cell>
          <cell r="Z134" t="str">
            <v>Jan</v>
          </cell>
          <cell r="AA134" t="str">
            <v>Feb</v>
          </cell>
          <cell r="AB134" t="str">
            <v>Mar</v>
          </cell>
          <cell r="AC134" t="str">
            <v>Apr</v>
          </cell>
          <cell r="AD134" t="str">
            <v>May</v>
          </cell>
          <cell r="AE134" t="str">
            <v>Jun</v>
          </cell>
          <cell r="AF134" t="str">
            <v>Jul</v>
          </cell>
          <cell r="AG134" t="str">
            <v>Aug</v>
          </cell>
          <cell r="AH134" t="str">
            <v>Sep</v>
          </cell>
          <cell r="AI134" t="str">
            <v>Oct</v>
          </cell>
          <cell r="AJ134" t="str">
            <v>Nov</v>
          </cell>
          <cell r="AK134" t="str">
            <v>Dec</v>
          </cell>
          <cell r="AL134" t="str">
            <v>Jan</v>
          </cell>
          <cell r="AM134" t="str">
            <v>Feb</v>
          </cell>
          <cell r="AN134" t="str">
            <v>Mar</v>
          </cell>
          <cell r="AO134" t="str">
            <v>Apr</v>
          </cell>
          <cell r="AP134" t="str">
            <v>May</v>
          </cell>
          <cell r="AQ134" t="str">
            <v>Jun</v>
          </cell>
          <cell r="AR134" t="str">
            <v>Jul</v>
          </cell>
          <cell r="AS134" t="str">
            <v>Aug</v>
          </cell>
          <cell r="AT134" t="str">
            <v>Sep</v>
          </cell>
          <cell r="AU134" t="str">
            <v>Oct</v>
          </cell>
          <cell r="AV134" t="str">
            <v>Nov</v>
          </cell>
          <cell r="AW134" t="str">
            <v>Dec</v>
          </cell>
          <cell r="AX134" t="str">
            <v>Jan</v>
          </cell>
          <cell r="AY134" t="str">
            <v>Feb</v>
          </cell>
          <cell r="AZ134" t="str">
            <v>Mar</v>
          </cell>
          <cell r="BA134" t="str">
            <v>Apr</v>
          </cell>
        </row>
        <row r="135">
          <cell r="A135" t="str">
            <v>Broad money (left scale)</v>
          </cell>
          <cell r="B135">
            <v>100</v>
          </cell>
          <cell r="C135">
            <v>115.03932075996937</v>
          </cell>
          <cell r="D135">
            <v>206.75528336465075</v>
          </cell>
          <cell r="E135">
            <v>518.82756860834661</v>
          </cell>
          <cell r="F135">
            <v>568.87512468972568</v>
          </cell>
          <cell r="G135">
            <v>658.73756002505411</v>
          </cell>
          <cell r="H135">
            <v>758.60997053842766</v>
          </cell>
          <cell r="I135">
            <v>1452.8336465075279</v>
          </cell>
          <cell r="J135">
            <v>1322.5740598974646</v>
          </cell>
          <cell r="K135">
            <v>1455.0838610898468</v>
          </cell>
          <cell r="L135">
            <v>1789.9598673069343</v>
          </cell>
          <cell r="M135">
            <v>1781.6851091470064</v>
          </cell>
          <cell r="N135">
            <v>1171.0511053889161</v>
          </cell>
          <cell r="O135">
            <v>1150.2980954369361</v>
          </cell>
          <cell r="P135">
            <v>1252.8266870809846</v>
          </cell>
          <cell r="Q135">
            <v>1314.7238267566752</v>
          </cell>
          <cell r="R135">
            <v>1180.5692810912381</v>
          </cell>
          <cell r="S135">
            <v>1292.1149697264946</v>
          </cell>
          <cell r="T135">
            <v>1354.462152318649</v>
          </cell>
          <cell r="U135">
            <v>1293.6901199341175</v>
          </cell>
          <cell r="V135">
            <v>1555.1998515322341</v>
          </cell>
          <cell r="W135">
            <v>3045.6770362122161</v>
          </cell>
          <cell r="X135">
            <v>3609.6225671004709</v>
          </cell>
          <cell r="Y135">
            <v>4189.5747790382075</v>
          </cell>
          <cell r="Z135">
            <v>3986.5915048599995</v>
          </cell>
          <cell r="AA135">
            <v>4211.6129630918413</v>
          </cell>
          <cell r="AB135">
            <v>4398.3575753357927</v>
          </cell>
          <cell r="AC135">
            <v>4426.5664509244434</v>
          </cell>
          <cell r="AD135">
            <v>4419.7114157793403</v>
          </cell>
          <cell r="AE135">
            <v>4646.5771220451434</v>
          </cell>
          <cell r="AF135">
            <v>5112.8587004430838</v>
          </cell>
          <cell r="AG135">
            <v>5210.2906720486235</v>
          </cell>
          <cell r="AH135">
            <v>5493.3073514742391</v>
          </cell>
          <cell r="AI135">
            <v>5470.1092629967297</v>
          </cell>
          <cell r="AJ135">
            <v>5528.1044841905032</v>
          </cell>
          <cell r="AK135">
            <v>5945.6700767856737</v>
          </cell>
          <cell r="AL135">
            <v>5641.7751177302989</v>
          </cell>
          <cell r="AM135">
            <v>5470.1092629967297</v>
          </cell>
          <cell r="AN135">
            <v>5702.0901477718244</v>
          </cell>
          <cell r="AO135">
            <v>6251.8848446887978</v>
          </cell>
          <cell r="AP135">
            <v>6163.7321084742616</v>
          </cell>
          <cell r="AQ135">
            <v>6300.6008304915686</v>
          </cell>
          <cell r="AR135">
            <v>6808.6389681490245</v>
          </cell>
          <cell r="AS135">
            <v>7466.5367573711937</v>
          </cell>
          <cell r="AT135">
            <v>7780.6388753566707</v>
          </cell>
          <cell r="AU135">
            <v>7908.2283619829723</v>
          </cell>
          <cell r="AV135">
            <v>8072.9347901732908</v>
          </cell>
          <cell r="AW135">
            <v>8652.887002111027</v>
          </cell>
          <cell r="AX135">
            <v>8355.9514695989055</v>
          </cell>
          <cell r="AY135">
            <v>8367.5505138376593</v>
          </cell>
          <cell r="AZ135">
            <v>8353.5991834272845</v>
          </cell>
          <cell r="BA135">
            <v>8665.6552300090461</v>
          </cell>
        </row>
        <row r="136">
          <cell r="A136" t="str">
            <v>CPI (left scale)</v>
          </cell>
          <cell r="B136">
            <v>100</v>
          </cell>
          <cell r="C136">
            <v>135.1</v>
          </cell>
          <cell r="D136">
            <v>202.92020000000002</v>
          </cell>
          <cell r="E136">
            <v>374.1848488</v>
          </cell>
          <cell r="F136">
            <v>533.96177923760001</v>
          </cell>
          <cell r="G136">
            <v>507.26369027572008</v>
          </cell>
          <cell r="H136">
            <v>538.71403907281467</v>
          </cell>
          <cell r="I136">
            <v>921.20100681451311</v>
          </cell>
          <cell r="J136">
            <v>2866.7775332067649</v>
          </cell>
          <cell r="K136">
            <v>2625.9682204173964</v>
          </cell>
          <cell r="L136">
            <v>2665.3577437236572</v>
          </cell>
          <cell r="M136">
            <v>2449.4637664820411</v>
          </cell>
          <cell r="N136">
            <v>2767.8940561247064</v>
          </cell>
          <cell r="O136">
            <v>2790.0372085737035</v>
          </cell>
          <cell r="P136">
            <v>2706.3360923164928</v>
          </cell>
          <cell r="Q136">
            <v>2679.2727313933278</v>
          </cell>
          <cell r="R136">
            <v>2815.9156406943875</v>
          </cell>
          <cell r="S136">
            <v>2782.1246530060548</v>
          </cell>
          <cell r="T136">
            <v>2806.6073499525078</v>
          </cell>
          <cell r="U136">
            <v>2899.2253925009404</v>
          </cell>
          <cell r="V136">
            <v>3018.0936335934789</v>
          </cell>
          <cell r="W136">
            <v>3724.3275438543528</v>
          </cell>
          <cell r="X136">
            <v>3728.0518713982069</v>
          </cell>
          <cell r="Y136">
            <v>3854.8056350257461</v>
          </cell>
          <cell r="Z136">
            <v>3951.1757759013894</v>
          </cell>
          <cell r="AA136">
            <v>4069.7110491784315</v>
          </cell>
          <cell r="AB136">
            <v>4195.8720917029623</v>
          </cell>
          <cell r="AC136">
            <v>4267.2019172619121</v>
          </cell>
          <cell r="AD136">
            <v>4288.537926848222</v>
          </cell>
          <cell r="AE136">
            <v>4309.9806164824631</v>
          </cell>
          <cell r="AF136">
            <v>4258.2608490846724</v>
          </cell>
          <cell r="AG136">
            <v>4268.4806751224751</v>
          </cell>
          <cell r="AH136">
            <v>4292.8110149706736</v>
          </cell>
          <cell r="AI136">
            <v>4310.4115401320541</v>
          </cell>
          <cell r="AJ136">
            <v>4351.3604497633087</v>
          </cell>
          <cell r="AK136">
            <v>4403.5767751604681</v>
          </cell>
          <cell r="AL136">
            <v>4425.5946590362701</v>
          </cell>
          <cell r="AM136">
            <v>4512.7788738192849</v>
          </cell>
          <cell r="AN136">
            <v>4553.3938836836587</v>
          </cell>
          <cell r="AO136">
            <v>4557.9472775673412</v>
          </cell>
          <cell r="AP136">
            <v>4602.5335807000647</v>
          </cell>
          <cell r="AQ136">
            <v>4529.0879009745031</v>
          </cell>
          <cell r="AR136">
            <v>4497.326909714413</v>
          </cell>
          <cell r="AS136">
            <v>4498.4844977487965</v>
          </cell>
          <cell r="AT136">
            <v>4535.9713507173101</v>
          </cell>
          <cell r="AU136">
            <v>4570.262835075825</v>
          </cell>
          <cell r="AV136">
            <v>4690.5058459263664</v>
          </cell>
          <cell r="AW136">
            <v>4717.121224544635</v>
          </cell>
          <cell r="AX136">
            <v>4724.0214877692461</v>
          </cell>
          <cell r="AY136">
            <v>4795.1635218694346</v>
          </cell>
          <cell r="AZ136">
            <v>4800.5400193284549</v>
          </cell>
          <cell r="BA136">
            <v>4852.5383484852819</v>
          </cell>
        </row>
        <row r="137">
          <cell r="A137" t="str">
            <v>Lari per U.S. dollar/EoP (right scale)</v>
          </cell>
          <cell r="B137">
            <v>100</v>
          </cell>
          <cell r="C137">
            <v>104.96869588384175</v>
          </cell>
          <cell r="D137">
            <v>204.60903157053417</v>
          </cell>
          <cell r="E137">
            <v>546.15692020780602</v>
          </cell>
          <cell r="F137">
            <v>428.93299587052087</v>
          </cell>
          <cell r="G137">
            <v>433.72852004795516</v>
          </cell>
          <cell r="H137">
            <v>487.54495803916342</v>
          </cell>
          <cell r="I137">
            <v>1039.0302384441188</v>
          </cell>
          <cell r="J137">
            <v>1225.5228453443451</v>
          </cell>
          <cell r="K137">
            <v>1081.6571200213134</v>
          </cell>
          <cell r="L137">
            <v>852.53763154389242</v>
          </cell>
          <cell r="M137">
            <v>682.03010523511387</v>
          </cell>
          <cell r="N137">
            <v>692.68682562941251</v>
          </cell>
          <cell r="O137">
            <v>692.68682562941251</v>
          </cell>
          <cell r="P137">
            <v>692.68682562941251</v>
          </cell>
          <cell r="Q137">
            <v>692.68682562941251</v>
          </cell>
          <cell r="R137">
            <v>692.68682562941251</v>
          </cell>
          <cell r="S137">
            <v>692.68682562941251</v>
          </cell>
          <cell r="T137">
            <v>692.68682562941251</v>
          </cell>
          <cell r="U137">
            <v>692.68682562941251</v>
          </cell>
          <cell r="V137">
            <v>692.68682562941251</v>
          </cell>
          <cell r="W137">
            <v>666.0450246436659</v>
          </cell>
          <cell r="X137">
            <v>666.0450246436659</v>
          </cell>
          <cell r="Y137">
            <v>655.38830424936725</v>
          </cell>
          <cell r="Z137">
            <v>665.51218862395103</v>
          </cell>
          <cell r="AA137">
            <v>671.37338484081522</v>
          </cell>
          <cell r="AB137">
            <v>672.43905688024506</v>
          </cell>
          <cell r="AC137">
            <v>670.30771280138538</v>
          </cell>
          <cell r="AD137">
            <v>671.37338484081522</v>
          </cell>
          <cell r="AE137">
            <v>668.70920474224044</v>
          </cell>
          <cell r="AF137">
            <v>670.78726521912881</v>
          </cell>
          <cell r="AG137">
            <v>675.10323697881972</v>
          </cell>
          <cell r="AH137">
            <v>676.70174503796454</v>
          </cell>
          <cell r="AI137">
            <v>676.70174503796454</v>
          </cell>
          <cell r="AJ137">
            <v>682.03010523511387</v>
          </cell>
          <cell r="AK137">
            <v>678.83308911682423</v>
          </cell>
          <cell r="AL137">
            <v>685.75995737311837</v>
          </cell>
          <cell r="AM137">
            <v>687.35846543226319</v>
          </cell>
          <cell r="AN137">
            <v>689.48980951112298</v>
          </cell>
          <cell r="AO137">
            <v>691.62115358998267</v>
          </cell>
          <cell r="AP137">
            <v>692.68682562941251</v>
          </cell>
          <cell r="AQ137">
            <v>692.68682562941251</v>
          </cell>
          <cell r="AR137">
            <v>687.35846543226319</v>
          </cell>
          <cell r="AS137">
            <v>688.42413747169303</v>
          </cell>
          <cell r="AT137">
            <v>691.62115358998267</v>
          </cell>
          <cell r="AU137">
            <v>692.68682562941251</v>
          </cell>
          <cell r="AV137">
            <v>699.08085786599179</v>
          </cell>
          <cell r="AW137">
            <v>694.81816970827231</v>
          </cell>
          <cell r="AX137">
            <v>705.47489010257095</v>
          </cell>
          <cell r="AY137">
            <v>710.00399627014781</v>
          </cell>
          <cell r="AZ137">
            <v>711.33608631943514</v>
          </cell>
          <cell r="BA137">
            <v>711.33608631943514</v>
          </cell>
        </row>
        <row r="138">
          <cell r="A138" t="str">
            <v>CALCULATIONS AND CHECKS FOR DATA USED ABOVE</v>
          </cell>
        </row>
        <row r="139">
          <cell r="A139" t="str">
            <v>CPI--CHECKED OK</v>
          </cell>
          <cell r="B139">
            <v>100</v>
          </cell>
          <cell r="C139">
            <v>135.09866843695502</v>
          </cell>
          <cell r="D139">
            <v>202.87853901543596</v>
          </cell>
          <cell r="E139">
            <v>374.16606884673371</v>
          </cell>
          <cell r="F139">
            <v>533.80338120111844</v>
          </cell>
          <cell r="G139">
            <v>507.37079118108301</v>
          </cell>
          <cell r="H139">
            <v>538.73055481580127</v>
          </cell>
          <cell r="I139">
            <v>921.05408790762965</v>
          </cell>
          <cell r="J139">
            <v>2865.9213338197933</v>
          </cell>
          <cell r="K139">
            <v>2624.7252876543903</v>
          </cell>
          <cell r="L139">
            <v>2663.9888684540533</v>
          </cell>
          <cell r="M139">
            <v>2449.0639385335153</v>
          </cell>
          <cell r="N139">
            <v>2768.1100856195785</v>
          </cell>
          <cell r="O139">
            <v>2789.6161084036144</v>
          </cell>
          <cell r="P139">
            <v>2704.9413357235753</v>
          </cell>
          <cell r="Q139">
            <v>2677.6160759056834</v>
          </cell>
          <cell r="R139">
            <v>2814.9329902117051</v>
          </cell>
          <cell r="S139">
            <v>2781.9168715135038</v>
          </cell>
          <cell r="T139">
            <v>2806.7655257829756</v>
          </cell>
          <cell r="U139">
            <v>2898.7611957781828</v>
          </cell>
          <cell r="V139">
            <v>3016.5001732049054</v>
          </cell>
          <cell r="W139">
            <v>3722.7454824840188</v>
          </cell>
          <cell r="X139">
            <v>3726.332703732457</v>
          </cell>
          <cell r="Y139">
            <v>3854.7941918735846</v>
          </cell>
          <cell r="Z139">
            <v>3955.8233187258297</v>
          </cell>
          <cell r="AA139">
            <v>4074.2007697764138</v>
          </cell>
          <cell r="AB139">
            <v>4200.1820944413275</v>
          </cell>
          <cell r="AC139">
            <v>4270.5844326532497</v>
          </cell>
          <cell r="AD139">
            <v>4293.9469831329807</v>
          </cell>
          <cell r="AE139">
            <v>4310.5495839743253</v>
          </cell>
          <cell r="AF139">
            <v>4258.8229889666327</v>
          </cell>
          <cell r="AG139">
            <v>4268.8352649687849</v>
          </cell>
          <cell r="AH139">
            <v>4293.0212413540194</v>
          </cell>
          <cell r="AI139">
            <v>4310.7420540513249</v>
          </cell>
          <cell r="AJ139">
            <v>4351.6941035648133</v>
          </cell>
          <cell r="AK139">
            <v>4403.9144328075909</v>
          </cell>
          <cell r="AL139">
            <v>4425.9340049716275</v>
          </cell>
          <cell r="AM139">
            <v>4513.124904869569</v>
          </cell>
          <cell r="AN139">
            <v>4553.7430290133952</v>
          </cell>
          <cell r="AO139">
            <v>4558.2967720424076</v>
          </cell>
          <cell r="AP139">
            <v>4603.8797397628323</v>
          </cell>
          <cell r="AQ139">
            <v>4530.4125784846328</v>
          </cell>
          <cell r="AR139">
            <v>4498.6422977005259</v>
          </cell>
          <cell r="AS139">
            <v>4499.8002243087849</v>
          </cell>
          <cell r="AT139">
            <v>4537.2980415138363</v>
          </cell>
          <cell r="AU139">
            <v>4571.5995555205072</v>
          </cell>
          <cell r="AV139">
            <v>4691.87773530919</v>
          </cell>
          <cell r="AW139">
            <v>4718.5008984514616</v>
          </cell>
          <cell r="AX139">
            <v>4724.2443374311515</v>
          </cell>
          <cell r="AY139">
            <v>4797.7162555871564</v>
          </cell>
          <cell r="AZ139">
            <v>4802.6143834642235</v>
          </cell>
        </row>
        <row r="140">
          <cell r="A140" t="str">
            <v>TICEX EXCHANGE RATE- ok</v>
          </cell>
          <cell r="B140">
            <v>0.18767500000000001</v>
          </cell>
          <cell r="C140">
            <v>0.19700000000000001</v>
          </cell>
          <cell r="D140">
            <v>0.38400000000000001</v>
          </cell>
          <cell r="E140">
            <v>1.0249999999999999</v>
          </cell>
          <cell r="F140">
            <v>0.80500000000000005</v>
          </cell>
          <cell r="G140">
            <v>0.81399999999999995</v>
          </cell>
          <cell r="H140">
            <v>0.91500000000000004</v>
          </cell>
          <cell r="I140">
            <v>1.95</v>
          </cell>
          <cell r="J140">
            <v>2.2999999999999998</v>
          </cell>
          <cell r="K140">
            <v>2.0299999999999998</v>
          </cell>
          <cell r="L140">
            <v>1.6</v>
          </cell>
          <cell r="M140">
            <v>1.28</v>
          </cell>
          <cell r="N140">
            <v>1.3</v>
          </cell>
          <cell r="O140">
            <v>1.3</v>
          </cell>
          <cell r="P140">
            <v>1.3</v>
          </cell>
          <cell r="Q140">
            <v>1.3</v>
          </cell>
          <cell r="R140">
            <v>1.3</v>
          </cell>
          <cell r="S140">
            <v>1.3</v>
          </cell>
          <cell r="T140">
            <v>1.3</v>
          </cell>
          <cell r="U140">
            <v>1.3</v>
          </cell>
          <cell r="V140">
            <v>1.3</v>
          </cell>
          <cell r="W140">
            <v>1.25</v>
          </cell>
          <cell r="X140">
            <v>1.25</v>
          </cell>
          <cell r="Y140">
            <v>1.23</v>
          </cell>
          <cell r="Z140">
            <v>1.2490000000000001</v>
          </cell>
          <cell r="AA140">
            <v>1.26</v>
          </cell>
          <cell r="AB140">
            <v>1.262</v>
          </cell>
          <cell r="AC140">
            <v>1.258</v>
          </cell>
          <cell r="AD140">
            <v>1.26</v>
          </cell>
          <cell r="AE140">
            <v>1.2549999999999999</v>
          </cell>
          <cell r="AF140">
            <v>1.2588999999999999</v>
          </cell>
          <cell r="AG140">
            <v>1.2669999999999999</v>
          </cell>
          <cell r="AH140">
            <v>1.27</v>
          </cell>
          <cell r="AI140">
            <v>1.27</v>
          </cell>
          <cell r="AJ140">
            <v>1.28</v>
          </cell>
          <cell r="AK140">
            <v>1.274</v>
          </cell>
          <cell r="AL140">
            <v>1.2869999999999999</v>
          </cell>
          <cell r="AM140">
            <v>1.29</v>
          </cell>
          <cell r="AN140">
            <v>1.294</v>
          </cell>
          <cell r="AO140">
            <v>1.298</v>
          </cell>
          <cell r="AP140">
            <v>1.3</v>
          </cell>
          <cell r="AQ140">
            <v>1.3</v>
          </cell>
          <cell r="AR140">
            <v>1.29</v>
          </cell>
          <cell r="AS140">
            <v>1.292</v>
          </cell>
          <cell r="AT140">
            <v>1.298</v>
          </cell>
          <cell r="AU140">
            <v>1.3</v>
          </cell>
          <cell r="AV140">
            <v>1.3120000000000001</v>
          </cell>
          <cell r="AW140">
            <v>1.304</v>
          </cell>
          <cell r="AX140">
            <v>1.3240000000000001</v>
          </cell>
          <cell r="AY140">
            <v>1.3325</v>
          </cell>
          <cell r="AZ140">
            <v>1.335</v>
          </cell>
          <cell r="BA140">
            <v>1.335</v>
          </cell>
        </row>
        <row r="141">
          <cell r="A141" t="str">
            <v>SAME AS DATA USED PREVIOUSLY-exchrate</v>
          </cell>
          <cell r="B141">
            <v>100</v>
          </cell>
          <cell r="C141">
            <v>104.96869588384175</v>
          </cell>
          <cell r="D141">
            <v>204.60903157053417</v>
          </cell>
          <cell r="E141">
            <v>546.15692020780602</v>
          </cell>
          <cell r="F141">
            <v>428.93299587052087</v>
          </cell>
          <cell r="G141">
            <v>433.72852004795516</v>
          </cell>
          <cell r="H141">
            <v>487.54495803916342</v>
          </cell>
          <cell r="I141">
            <v>1039.0302384441188</v>
          </cell>
          <cell r="J141">
            <v>1225.5228453443451</v>
          </cell>
          <cell r="K141">
            <v>1081.6571200213134</v>
          </cell>
          <cell r="L141">
            <v>852.53763154389242</v>
          </cell>
          <cell r="M141">
            <v>682.03010523511387</v>
          </cell>
          <cell r="N141">
            <v>692.68682562941251</v>
          </cell>
          <cell r="O141">
            <v>692.68682562941251</v>
          </cell>
          <cell r="P141">
            <v>692.68682562941251</v>
          </cell>
          <cell r="Q141">
            <v>692.68682562941251</v>
          </cell>
          <cell r="R141">
            <v>692.68682562941251</v>
          </cell>
          <cell r="S141">
            <v>692.68682562941251</v>
          </cell>
          <cell r="T141">
            <v>692.68682562941251</v>
          </cell>
          <cell r="U141">
            <v>692.68682562941251</v>
          </cell>
          <cell r="V141">
            <v>692.68682562941251</v>
          </cell>
          <cell r="W141">
            <v>666.0450246436659</v>
          </cell>
          <cell r="X141">
            <v>666.0450246436659</v>
          </cell>
          <cell r="Y141">
            <v>655.38830424936725</v>
          </cell>
          <cell r="Z141">
            <v>665.51218862395103</v>
          </cell>
          <cell r="AA141">
            <v>671.37338484081522</v>
          </cell>
          <cell r="AB141">
            <v>672.43905688024506</v>
          </cell>
          <cell r="AC141">
            <v>670.30771280138538</v>
          </cell>
          <cell r="AD141">
            <v>671.37338484081522</v>
          </cell>
          <cell r="AE141">
            <v>668.70920474224044</v>
          </cell>
          <cell r="AF141">
            <v>670.78726521912881</v>
          </cell>
          <cell r="AG141">
            <v>675.10323697881972</v>
          </cell>
          <cell r="AH141">
            <v>676.70174503796454</v>
          </cell>
          <cell r="AI141">
            <v>676.70174503796454</v>
          </cell>
          <cell r="AJ141">
            <v>682.03010523511387</v>
          </cell>
          <cell r="AK141">
            <v>678.83308911682423</v>
          </cell>
          <cell r="AL141">
            <v>685.75995737311837</v>
          </cell>
          <cell r="AM141">
            <v>687.35846543226319</v>
          </cell>
          <cell r="AN141">
            <v>689.48980951112298</v>
          </cell>
          <cell r="AO141">
            <v>691.62115358998267</v>
          </cell>
          <cell r="AP141">
            <v>692.68682562941251</v>
          </cell>
          <cell r="AQ141">
            <v>692.68682562941251</v>
          </cell>
          <cell r="AR141">
            <v>687.35846543226319</v>
          </cell>
          <cell r="AS141">
            <v>688.42413747169303</v>
          </cell>
          <cell r="AT141">
            <v>691.62115358998267</v>
          </cell>
          <cell r="AU141">
            <v>692.68682562941251</v>
          </cell>
          <cell r="AV141">
            <v>699.08085786599179</v>
          </cell>
          <cell r="AW141">
            <v>694.81816970827231</v>
          </cell>
          <cell r="AX141">
            <v>705.47489010257095</v>
          </cell>
          <cell r="AY141">
            <v>710.00399627014781</v>
          </cell>
          <cell r="AZ141">
            <v>711.33608631943514</v>
          </cell>
          <cell r="BA141">
            <v>711.33608631943514</v>
          </cell>
        </row>
        <row r="142">
          <cell r="A142" t="str">
            <v>BROAD MONEY-</v>
          </cell>
          <cell r="B142">
            <v>4.3106999999999998</v>
          </cell>
          <cell r="C142">
            <v>4.9589999999999996</v>
          </cell>
          <cell r="D142">
            <v>8.9125999999999994</v>
          </cell>
          <cell r="E142">
            <v>22.365099999999998</v>
          </cell>
          <cell r="F142">
            <v>24.522500000000001</v>
          </cell>
          <cell r="G142">
            <v>28.396200000000004</v>
          </cell>
          <cell r="H142">
            <v>32.7014</v>
          </cell>
          <cell r="I142">
            <v>62.627299999999998</v>
          </cell>
          <cell r="J142">
            <v>57.0122</v>
          </cell>
          <cell r="K142">
            <v>62.724300000000014</v>
          </cell>
          <cell r="L142">
            <v>77.159800000000004</v>
          </cell>
          <cell r="M142">
            <v>76.803100000000001</v>
          </cell>
          <cell r="N142">
            <v>50.480499999999999</v>
          </cell>
          <cell r="O142">
            <v>49.585900000000002</v>
          </cell>
          <cell r="P142">
            <v>54.005600000000001</v>
          </cell>
          <cell r="Q142">
            <v>56.6738</v>
          </cell>
          <cell r="R142">
            <v>50.890799999999999</v>
          </cell>
          <cell r="S142">
            <v>55.699199999999998</v>
          </cell>
          <cell r="T142">
            <v>58.386800000000001</v>
          </cell>
          <cell r="U142">
            <v>55.767099999999999</v>
          </cell>
          <cell r="V142">
            <v>67.040000000000006</v>
          </cell>
          <cell r="W142">
            <v>131.29</v>
          </cell>
          <cell r="X142">
            <v>155.6</v>
          </cell>
          <cell r="Y142">
            <v>180.6</v>
          </cell>
          <cell r="Z142">
            <v>171.85</v>
          </cell>
          <cell r="AA142">
            <v>181.55</v>
          </cell>
          <cell r="AB142">
            <v>189.6</v>
          </cell>
          <cell r="AC142">
            <v>190.816</v>
          </cell>
          <cell r="AD142">
            <v>190.5205</v>
          </cell>
          <cell r="AE142">
            <v>200.3</v>
          </cell>
          <cell r="AF142">
            <v>220.4</v>
          </cell>
          <cell r="AG142">
            <v>224.6</v>
          </cell>
          <cell r="AH142">
            <v>236.8</v>
          </cell>
          <cell r="AI142">
            <v>235.8</v>
          </cell>
          <cell r="AJ142">
            <v>238.3</v>
          </cell>
          <cell r="AK142">
            <v>256.3</v>
          </cell>
          <cell r="AL142">
            <v>243.2</v>
          </cell>
          <cell r="AM142">
            <v>235.8</v>
          </cell>
          <cell r="AN142">
            <v>245.8</v>
          </cell>
          <cell r="AO142">
            <v>269.5</v>
          </cell>
          <cell r="AP142">
            <v>265.7</v>
          </cell>
          <cell r="AQ142">
            <v>271.60000000000002</v>
          </cell>
          <cell r="AR142">
            <v>293.5</v>
          </cell>
          <cell r="AS142">
            <v>321.86</v>
          </cell>
          <cell r="AT142">
            <v>335.4</v>
          </cell>
          <cell r="AU142">
            <v>340.9</v>
          </cell>
          <cell r="AV142">
            <v>348</v>
          </cell>
          <cell r="AW142">
            <v>373</v>
          </cell>
          <cell r="AX142">
            <v>360.2</v>
          </cell>
          <cell r="AY142">
            <v>360.7</v>
          </cell>
          <cell r="AZ142">
            <v>360.09859999999998</v>
          </cell>
          <cell r="BA142">
            <v>373.55039999999997</v>
          </cell>
        </row>
        <row r="143">
          <cell r="A143" t="str">
            <v>BROAD MONEY-JAN94=100</v>
          </cell>
          <cell r="B143">
            <v>100</v>
          </cell>
          <cell r="C143">
            <v>115.03932075996937</v>
          </cell>
          <cell r="D143">
            <v>206.75528336465075</v>
          </cell>
          <cell r="E143">
            <v>518.82756860834661</v>
          </cell>
          <cell r="F143">
            <v>568.87512468972568</v>
          </cell>
          <cell r="G143">
            <v>658.73756002505411</v>
          </cell>
          <cell r="H143">
            <v>758.60997053842766</v>
          </cell>
          <cell r="I143">
            <v>1452.8336465075279</v>
          </cell>
          <cell r="J143">
            <v>1322.5740598974646</v>
          </cell>
          <cell r="K143">
            <v>1455.0838610898468</v>
          </cell>
          <cell r="L143">
            <v>1789.9598673069343</v>
          </cell>
          <cell r="M143">
            <v>1781.6851091470064</v>
          </cell>
          <cell r="N143">
            <v>1171.0511053889161</v>
          </cell>
          <cell r="O143">
            <v>1150.2980954369361</v>
          </cell>
          <cell r="P143">
            <v>1252.8266870809846</v>
          </cell>
          <cell r="Q143">
            <v>1314.7238267566752</v>
          </cell>
          <cell r="R143">
            <v>1180.5692810912381</v>
          </cell>
          <cell r="S143">
            <v>1292.1149697264946</v>
          </cell>
          <cell r="T143">
            <v>1354.462152318649</v>
          </cell>
          <cell r="U143">
            <v>1293.6901199341175</v>
          </cell>
          <cell r="V143">
            <v>1555.1998515322341</v>
          </cell>
          <cell r="W143">
            <v>3045.6770362122161</v>
          </cell>
          <cell r="X143">
            <v>3609.6225671004709</v>
          </cell>
          <cell r="Y143">
            <v>4189.5747790382075</v>
          </cell>
          <cell r="Z143">
            <v>3986.5915048599995</v>
          </cell>
          <cell r="AA143">
            <v>4211.6129630918413</v>
          </cell>
          <cell r="AB143">
            <v>4398.3575753357927</v>
          </cell>
          <cell r="AC143">
            <v>4426.5664509244434</v>
          </cell>
          <cell r="AD143">
            <v>4419.7114157793403</v>
          </cell>
          <cell r="AE143">
            <v>4646.5771220451434</v>
          </cell>
          <cell r="AF143">
            <v>5112.8587004430838</v>
          </cell>
          <cell r="AG143">
            <v>5210.2906720486235</v>
          </cell>
          <cell r="AH143">
            <v>5493.3073514742391</v>
          </cell>
          <cell r="AI143">
            <v>5470.1092629967297</v>
          </cell>
          <cell r="AJ143">
            <v>5528.1044841905032</v>
          </cell>
          <cell r="AK143">
            <v>5945.6700767856737</v>
          </cell>
          <cell r="AL143">
            <v>5641.7751177302989</v>
          </cell>
          <cell r="AM143">
            <v>5470.1092629967297</v>
          </cell>
          <cell r="AN143">
            <v>5702.0901477718244</v>
          </cell>
          <cell r="AO143">
            <v>6251.8848446887978</v>
          </cell>
          <cell r="AP143">
            <v>6163.7321084742616</v>
          </cell>
          <cell r="AQ143">
            <v>6300.6008304915686</v>
          </cell>
          <cell r="AR143">
            <v>6808.6389681490245</v>
          </cell>
          <cell r="AS143">
            <v>7466.5367573711937</v>
          </cell>
          <cell r="AT143">
            <v>7780.6388753566707</v>
          </cell>
          <cell r="AU143">
            <v>7908.2283619829723</v>
          </cell>
          <cell r="AV143">
            <v>8072.9347901732908</v>
          </cell>
          <cell r="AW143">
            <v>8652.887002111027</v>
          </cell>
          <cell r="AX143">
            <v>8355.9514695989055</v>
          </cell>
          <cell r="AY143">
            <v>8367.5505138376593</v>
          </cell>
          <cell r="AZ143">
            <v>8353.5991834272845</v>
          </cell>
          <cell r="BA143">
            <v>8665.6552300090461</v>
          </cell>
        </row>
        <row r="145">
          <cell r="AX145" t="str">
            <v>Source:  q:\...\mon\esaf3\geomon_3.xls</v>
          </cell>
        </row>
        <row r="146">
          <cell r="A146" t="str">
            <v>FIGURE 7 - CURRENCY IN CIRCULATION AND THE MONEY MULTIPLIER</v>
          </cell>
          <cell r="AX146" t="str">
            <v>sheet staffrep98</v>
          </cell>
        </row>
        <row r="147">
          <cell r="A147" t="str">
            <v>1994 - 1997</v>
          </cell>
          <cell r="AX147">
            <v>35898</v>
          </cell>
        </row>
        <row r="148">
          <cell r="B148">
            <v>1994</v>
          </cell>
          <cell r="N148">
            <v>1995</v>
          </cell>
          <cell r="Z148">
            <v>1996</v>
          </cell>
          <cell r="AL148">
            <v>1997</v>
          </cell>
          <cell r="AX148">
            <v>1998</v>
          </cell>
        </row>
        <row r="149">
          <cell r="B149" t="str">
            <v>Jan</v>
          </cell>
          <cell r="C149" t="str">
            <v>Feb</v>
          </cell>
          <cell r="D149" t="str">
            <v>Mar</v>
          </cell>
          <cell r="E149" t="str">
            <v>Apr</v>
          </cell>
          <cell r="F149" t="str">
            <v>May</v>
          </cell>
          <cell r="G149" t="str">
            <v>Jun</v>
          </cell>
          <cell r="H149" t="str">
            <v>Jul</v>
          </cell>
          <cell r="I149" t="str">
            <v>Aug</v>
          </cell>
          <cell r="J149" t="str">
            <v>Sep</v>
          </cell>
          <cell r="K149" t="str">
            <v>Oct</v>
          </cell>
          <cell r="L149" t="str">
            <v>Nov</v>
          </cell>
          <cell r="M149" t="str">
            <v>Dec</v>
          </cell>
          <cell r="N149" t="str">
            <v>Jan</v>
          </cell>
          <cell r="O149" t="str">
            <v>Feb</v>
          </cell>
          <cell r="P149" t="str">
            <v>Mar</v>
          </cell>
          <cell r="Q149" t="str">
            <v>Apr</v>
          </cell>
          <cell r="R149" t="str">
            <v>May</v>
          </cell>
          <cell r="S149" t="str">
            <v>Jun</v>
          </cell>
          <cell r="T149" t="str">
            <v>Jul</v>
          </cell>
          <cell r="U149" t="str">
            <v>Aug</v>
          </cell>
          <cell r="V149" t="str">
            <v>Sep</v>
          </cell>
          <cell r="W149" t="str">
            <v>Oct</v>
          </cell>
          <cell r="X149" t="str">
            <v>Nov</v>
          </cell>
          <cell r="Y149" t="str">
            <v>Dec</v>
          </cell>
          <cell r="Z149" t="str">
            <v>Jan</v>
          </cell>
          <cell r="AA149" t="str">
            <v>Feb</v>
          </cell>
          <cell r="AB149" t="str">
            <v>Mar</v>
          </cell>
          <cell r="AC149" t="str">
            <v>Apr</v>
          </cell>
          <cell r="AD149" t="str">
            <v>May</v>
          </cell>
          <cell r="AE149" t="str">
            <v>Jun</v>
          </cell>
          <cell r="AF149" t="str">
            <v>Jul</v>
          </cell>
          <cell r="AG149" t="str">
            <v>Aug</v>
          </cell>
          <cell r="AH149" t="str">
            <v>Sep</v>
          </cell>
          <cell r="AI149" t="str">
            <v>Oct</v>
          </cell>
          <cell r="AJ149" t="str">
            <v>Nov</v>
          </cell>
          <cell r="AK149" t="str">
            <v>Dec</v>
          </cell>
          <cell r="AL149" t="str">
            <v>Jan</v>
          </cell>
          <cell r="AM149" t="str">
            <v>Feb</v>
          </cell>
          <cell r="AN149" t="str">
            <v>Mar</v>
          </cell>
          <cell r="AO149" t="str">
            <v>Apr</v>
          </cell>
          <cell r="AP149" t="str">
            <v>May</v>
          </cell>
          <cell r="AQ149" t="str">
            <v>Jun</v>
          </cell>
          <cell r="AR149" t="str">
            <v>Jul</v>
          </cell>
          <cell r="AS149" t="str">
            <v>Aug</v>
          </cell>
          <cell r="AT149" t="str">
            <v>Sep</v>
          </cell>
          <cell r="AU149" t="str">
            <v>Oct</v>
          </cell>
          <cell r="AV149" t="str">
            <v>Nov</v>
          </cell>
          <cell r="AW149" t="str">
            <v>Dec</v>
          </cell>
          <cell r="AX149" t="str">
            <v>Jan</v>
          </cell>
          <cell r="AY149" t="str">
            <v>Feb</v>
          </cell>
          <cell r="AZ149" t="str">
            <v>Mar</v>
          </cell>
          <cell r="BA149" t="str">
            <v>Apr</v>
          </cell>
        </row>
        <row r="150">
          <cell r="A150" t="str">
            <v>In millions of Lari</v>
          </cell>
          <cell r="B150">
            <v>1.0531999999999999</v>
          </cell>
          <cell r="C150">
            <v>1.1044</v>
          </cell>
          <cell r="D150">
            <v>1.2765</v>
          </cell>
          <cell r="E150">
            <v>1.6463000000000001</v>
          </cell>
          <cell r="F150">
            <v>2.0463</v>
          </cell>
          <cell r="G150">
            <v>2.1421000000000001</v>
          </cell>
          <cell r="H150">
            <v>2.4559000000000002</v>
          </cell>
          <cell r="I150">
            <v>4.8464999999999998</v>
          </cell>
          <cell r="J150">
            <v>7.7529000000000003</v>
          </cell>
          <cell r="K150">
            <v>14.0029</v>
          </cell>
          <cell r="L150">
            <v>15.859170000000001</v>
          </cell>
          <cell r="M150">
            <v>21.105070000000001</v>
          </cell>
          <cell r="N150">
            <v>19.85915</v>
          </cell>
          <cell r="O150">
            <v>18.967970000000001</v>
          </cell>
          <cell r="P150">
            <v>19.286519999999999</v>
          </cell>
          <cell r="Q150">
            <v>20.61788</v>
          </cell>
          <cell r="R150">
            <v>21.1752</v>
          </cell>
          <cell r="S150">
            <v>23.53162</v>
          </cell>
          <cell r="T150">
            <v>24.70271</v>
          </cell>
          <cell r="U150">
            <v>20.977170000000001</v>
          </cell>
          <cell r="V150">
            <v>20.737819999999999</v>
          </cell>
          <cell r="W150">
            <v>94.954539999999994</v>
          </cell>
          <cell r="X150">
            <v>107.5286</v>
          </cell>
          <cell r="Y150">
            <v>131.3648</v>
          </cell>
          <cell r="Z150">
            <v>129.29400000000001</v>
          </cell>
          <cell r="AA150">
            <v>128.81659999999999</v>
          </cell>
          <cell r="AB150">
            <v>128.9648</v>
          </cell>
          <cell r="AC150">
            <v>132.20410000000001</v>
          </cell>
          <cell r="AD150">
            <v>134</v>
          </cell>
          <cell r="AE150">
            <v>139.66</v>
          </cell>
          <cell r="AF150">
            <v>151.959</v>
          </cell>
          <cell r="AG150">
            <v>162.393</v>
          </cell>
          <cell r="AH150">
            <v>171.98699999999999</v>
          </cell>
          <cell r="AI150">
            <v>168.3159</v>
          </cell>
          <cell r="AJ150">
            <v>164.59449999999998</v>
          </cell>
          <cell r="AK150">
            <v>185.57400000000001</v>
          </cell>
          <cell r="AL150">
            <v>169</v>
          </cell>
          <cell r="AM150">
            <v>167.61859999999999</v>
          </cell>
          <cell r="AN150">
            <v>170.5694</v>
          </cell>
          <cell r="AO150">
            <v>183.02359999999999</v>
          </cell>
          <cell r="AP150">
            <v>175.28129999999999</v>
          </cell>
          <cell r="AQ150">
            <v>178.18289999999999</v>
          </cell>
          <cell r="AR150">
            <v>195.7901</v>
          </cell>
          <cell r="AS150">
            <v>207.39680000000001</v>
          </cell>
          <cell r="AT150">
            <v>220.32980000000001</v>
          </cell>
          <cell r="AU150">
            <v>222.0727</v>
          </cell>
          <cell r="AV150">
            <v>222.70949999999999</v>
          </cell>
          <cell r="AW150">
            <v>254.5549</v>
          </cell>
          <cell r="AX150">
            <v>231.3</v>
          </cell>
          <cell r="AY150">
            <v>227.3</v>
          </cell>
          <cell r="AZ150">
            <v>229</v>
          </cell>
          <cell r="BA150">
            <v>237.55969999999999</v>
          </cell>
        </row>
        <row r="151">
          <cell r="A151" t="str">
            <v>exchange rate / eop</v>
          </cell>
          <cell r="AX151">
            <v>1.3240000000000001</v>
          </cell>
          <cell r="AY151">
            <v>1.3325</v>
          </cell>
          <cell r="AZ151">
            <v>1.335</v>
          </cell>
          <cell r="BA151">
            <v>1.335</v>
          </cell>
        </row>
        <row r="152">
          <cell r="A152" t="str">
            <v>Converted to millions of U.S.  dollars</v>
          </cell>
          <cell r="B152">
            <v>5.6118289596376707</v>
          </cell>
          <cell r="C152">
            <v>5.6060913705583753</v>
          </cell>
          <cell r="D152">
            <v>3.32421875</v>
          </cell>
          <cell r="E152">
            <v>1.6048937414700721</v>
          </cell>
          <cell r="F152">
            <v>2.5419875776397514</v>
          </cell>
          <cell r="G152">
            <v>2.6315724815724817</v>
          </cell>
          <cell r="H152">
            <v>2.6840437158469945</v>
          </cell>
          <cell r="I152">
            <v>2.4853846153846155</v>
          </cell>
          <cell r="J152">
            <v>3.3708260869565221</v>
          </cell>
          <cell r="K152">
            <v>6.8979802955665033</v>
          </cell>
          <cell r="L152">
            <v>9.9119812500000002</v>
          </cell>
          <cell r="M152">
            <v>16.4883359375</v>
          </cell>
          <cell r="N152">
            <v>15.27626923076923</v>
          </cell>
          <cell r="O152">
            <v>14.590746153846155</v>
          </cell>
          <cell r="P152">
            <v>14.835784615384615</v>
          </cell>
          <cell r="Q152">
            <v>15.859907692307692</v>
          </cell>
          <cell r="R152">
            <v>16.288615384615383</v>
          </cell>
          <cell r="S152">
            <v>18.101246153846155</v>
          </cell>
          <cell r="T152">
            <v>19.002084615384614</v>
          </cell>
          <cell r="U152">
            <v>16.136284615384614</v>
          </cell>
          <cell r="V152">
            <v>15.952169230769229</v>
          </cell>
          <cell r="W152">
            <v>75.96363199999999</v>
          </cell>
          <cell r="X152">
            <v>86.022880000000001</v>
          </cell>
          <cell r="Y152">
            <v>106.80065040650406</v>
          </cell>
          <cell r="Z152">
            <v>103.51801441152922</v>
          </cell>
          <cell r="AA152">
            <v>102.23539682539682</v>
          </cell>
          <cell r="AB152">
            <v>102.19080824088748</v>
          </cell>
          <cell r="AC152">
            <v>105.09069952305248</v>
          </cell>
          <cell r="AD152">
            <v>106.34920634920636</v>
          </cell>
          <cell r="AE152">
            <v>111.28286852589642</v>
          </cell>
          <cell r="AF152">
            <v>120.70776074350624</v>
          </cell>
          <cell r="AG152">
            <v>128.17127071823205</v>
          </cell>
          <cell r="AH152">
            <v>135.4228346456693</v>
          </cell>
          <cell r="AI152">
            <v>132.53220472440944</v>
          </cell>
          <cell r="AJ152">
            <v>128.58945312499998</v>
          </cell>
          <cell r="AK152">
            <v>145.6624803767661</v>
          </cell>
          <cell r="AL152">
            <v>131.31313131313132</v>
          </cell>
          <cell r="AM152">
            <v>129.93689922480618</v>
          </cell>
          <cell r="AN152">
            <v>131.81561051004635</v>
          </cell>
          <cell r="AO152">
            <v>141.00431432973804</v>
          </cell>
          <cell r="AP152">
            <v>134.83176923076923</v>
          </cell>
          <cell r="AQ152">
            <v>137.06376923076922</v>
          </cell>
          <cell r="AR152">
            <v>151.77527131782944</v>
          </cell>
          <cell r="AS152">
            <v>160.52383900928794</v>
          </cell>
          <cell r="AT152">
            <v>169.74560862865948</v>
          </cell>
          <cell r="AU152">
            <v>170.82515384615382</v>
          </cell>
          <cell r="AV152">
            <v>169.74809451219511</v>
          </cell>
          <cell r="AW152">
            <v>195.21081288343558</v>
          </cell>
          <cell r="AX152">
            <v>174.69788519637461</v>
          </cell>
          <cell r="AY152">
            <v>170.58161350844279</v>
          </cell>
          <cell r="AZ152">
            <v>171.53558052434457</v>
          </cell>
          <cell r="BA152">
            <v>177.94734082397002</v>
          </cell>
        </row>
        <row r="153">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1994 - 1997</v>
          </cell>
        </row>
        <row r="155">
          <cell r="B155">
            <v>1994</v>
          </cell>
          <cell r="N155">
            <v>1995</v>
          </cell>
          <cell r="Z155">
            <v>1996</v>
          </cell>
          <cell r="AL155">
            <v>1997</v>
          </cell>
          <cell r="AX155">
            <v>1998</v>
          </cell>
        </row>
        <row r="156">
          <cell r="B156" t="str">
            <v>J</v>
          </cell>
          <cell r="C156" t="str">
            <v>F</v>
          </cell>
          <cell r="D156" t="str">
            <v>M</v>
          </cell>
          <cell r="E156" t="str">
            <v>A</v>
          </cell>
          <cell r="F156" t="str">
            <v>M</v>
          </cell>
          <cell r="G156" t="str">
            <v>J</v>
          </cell>
          <cell r="H156" t="str">
            <v>J</v>
          </cell>
          <cell r="I156" t="str">
            <v>A</v>
          </cell>
          <cell r="J156" t="str">
            <v>S</v>
          </cell>
          <cell r="K156" t="str">
            <v>O</v>
          </cell>
          <cell r="L156" t="str">
            <v>N</v>
          </cell>
          <cell r="M156" t="str">
            <v>D</v>
          </cell>
          <cell r="N156" t="str">
            <v>Jan</v>
          </cell>
          <cell r="O156" t="str">
            <v>Feb</v>
          </cell>
          <cell r="P156" t="str">
            <v>Mar</v>
          </cell>
          <cell r="Q156" t="str">
            <v>Apr</v>
          </cell>
          <cell r="R156" t="str">
            <v>May</v>
          </cell>
          <cell r="S156" t="str">
            <v>Jun</v>
          </cell>
          <cell r="T156" t="str">
            <v>Jul</v>
          </cell>
          <cell r="U156" t="str">
            <v>Aug</v>
          </cell>
          <cell r="V156" t="str">
            <v>Sep</v>
          </cell>
          <cell r="W156" t="str">
            <v>Oct</v>
          </cell>
          <cell r="X156" t="str">
            <v>Nov</v>
          </cell>
          <cell r="Y156" t="str">
            <v>Dec</v>
          </cell>
          <cell r="Z156" t="str">
            <v>Jan</v>
          </cell>
          <cell r="AA156" t="str">
            <v>Feb</v>
          </cell>
          <cell r="AB156" t="str">
            <v>Mar</v>
          </cell>
          <cell r="AC156" t="str">
            <v>Apr</v>
          </cell>
          <cell r="AD156" t="str">
            <v>May</v>
          </cell>
          <cell r="AE156" t="str">
            <v>Jun</v>
          </cell>
          <cell r="AF156" t="str">
            <v>Jul</v>
          </cell>
          <cell r="AG156" t="str">
            <v>Aug</v>
          </cell>
          <cell r="AH156" t="str">
            <v>Sep</v>
          </cell>
          <cell r="AI156" t="str">
            <v>Oct</v>
          </cell>
          <cell r="AJ156" t="str">
            <v>Nov</v>
          </cell>
          <cell r="AK156" t="str">
            <v>Dec</v>
          </cell>
          <cell r="AL156" t="str">
            <v>Jan</v>
          </cell>
          <cell r="AM156" t="str">
            <v>Feb</v>
          </cell>
          <cell r="AN156" t="str">
            <v>Mar</v>
          </cell>
          <cell r="AO156" t="str">
            <v>Apr</v>
          </cell>
          <cell r="AP156" t="str">
            <v>May</v>
          </cell>
          <cell r="AQ156" t="str">
            <v>Jun</v>
          </cell>
          <cell r="AR156" t="str">
            <v>Jul</v>
          </cell>
          <cell r="AS156" t="str">
            <v>Aug</v>
          </cell>
          <cell r="AT156" t="str">
            <v>Sep</v>
          </cell>
          <cell r="AU156" t="str">
            <v>Oct</v>
          </cell>
          <cell r="AV156" t="str">
            <v>Nov</v>
          </cell>
          <cell r="AW156" t="str">
            <v>Dec</v>
          </cell>
          <cell r="AX156" t="str">
            <v>Jan</v>
          </cell>
          <cell r="AY156" t="str">
            <v>Feb</v>
          </cell>
          <cell r="AZ156" t="str">
            <v>Mar</v>
          </cell>
          <cell r="BA156" t="str">
            <v>Apr</v>
          </cell>
        </row>
        <row r="157">
          <cell r="A157" t="str">
            <v>Money multiplier</v>
          </cell>
          <cell r="B157">
            <v>2.512311</v>
          </cell>
          <cell r="C157">
            <v>2.0479180000000001</v>
          </cell>
          <cell r="D157">
            <v>3.338187</v>
          </cell>
          <cell r="E157">
            <v>5.4592000000000001</v>
          </cell>
          <cell r="F157">
            <v>4.0753450000000004</v>
          </cell>
          <cell r="G157">
            <v>3.8511890000000002</v>
          </cell>
          <cell r="H157">
            <v>2.6265809999999998</v>
          </cell>
          <cell r="I157">
            <v>3.8005650000000002</v>
          </cell>
          <cell r="J157">
            <v>2.9353799999999999</v>
          </cell>
          <cell r="K157">
            <v>1.7181150000000001</v>
          </cell>
          <cell r="L157">
            <v>1.9473</v>
          </cell>
          <cell r="M157">
            <v>1.87</v>
          </cell>
          <cell r="N157">
            <v>1.2435229999999999</v>
          </cell>
          <cell r="O157">
            <v>1.0735600000000001</v>
          </cell>
          <cell r="P157">
            <v>1.3412010000000001</v>
          </cell>
          <cell r="Q157">
            <v>1.448515</v>
          </cell>
          <cell r="R157">
            <v>1.2110069999999999</v>
          </cell>
          <cell r="S157">
            <v>1.1627860000000001</v>
          </cell>
          <cell r="T157">
            <v>1.26749</v>
          </cell>
          <cell r="U157">
            <v>1.330538</v>
          </cell>
          <cell r="V157">
            <v>1.47505</v>
          </cell>
          <cell r="W157">
            <v>1.149643</v>
          </cell>
          <cell r="X157">
            <v>1.1452610000000001</v>
          </cell>
          <cell r="Y157">
            <v>1.1739489999999999</v>
          </cell>
          <cell r="Z157">
            <v>1.1893279999999999</v>
          </cell>
          <cell r="AA157">
            <v>1.190267</v>
          </cell>
          <cell r="AB157">
            <v>1.218264</v>
          </cell>
          <cell r="AC157">
            <v>1.2063379999999999</v>
          </cell>
          <cell r="AD157">
            <v>1.1715960000000001</v>
          </cell>
          <cell r="AE157">
            <v>1.1574085638994676</v>
          </cell>
          <cell r="AF157">
            <v>1.1957052848141958</v>
          </cell>
          <cell r="AG157">
            <v>1.1550618022851342</v>
          </cell>
          <cell r="AH157">
            <v>1.1368276769296508</v>
          </cell>
          <cell r="AI157">
            <v>1.1470786226110776</v>
          </cell>
          <cell r="AJ157">
            <v>1.2251459117214165</v>
          </cell>
          <cell r="AK157">
            <v>1.2264192569189176</v>
          </cell>
          <cell r="AL157">
            <v>1.2251806712951299</v>
          </cell>
          <cell r="AM157">
            <v>1.2076677954332833</v>
          </cell>
          <cell r="AN157">
            <v>1.2273710028071849</v>
          </cell>
          <cell r="AO157">
            <v>1.2882060829110615</v>
          </cell>
          <cell r="AP157">
            <v>1.2909935540540278</v>
          </cell>
          <cell r="AQ157">
            <v>1.3049662527322077</v>
          </cell>
          <cell r="AR157">
            <v>1.3093358772290695</v>
          </cell>
          <cell r="AS157">
            <v>1.3142301997159398</v>
          </cell>
          <cell r="AT157">
            <v>1.3420791146117004</v>
          </cell>
          <cell r="AU157">
            <v>1.345802328289627</v>
          </cell>
          <cell r="AV157">
            <v>1.372543838303206</v>
          </cell>
          <cell r="AW157">
            <v>1.3464030089548964</v>
          </cell>
          <cell r="AX157">
            <v>1.39</v>
          </cell>
          <cell r="AY157">
            <v>1.42</v>
          </cell>
          <cell r="AZ157">
            <v>1.3861115013828451</v>
          </cell>
          <cell r="BA157">
            <v>1.3785724566278799</v>
          </cell>
        </row>
        <row r="158">
          <cell r="A158" t="str">
            <v>M3/RESERVE MONEY</v>
          </cell>
        </row>
        <row r="160">
          <cell r="A160" t="str">
            <v>FIGURE 9 - 13  INTEREST RATES (SEE ALSO FIG_MDATA)</v>
          </cell>
        </row>
        <row r="161">
          <cell r="A161" t="str">
            <v>ANNUAL RATE</v>
          </cell>
        </row>
        <row r="162">
          <cell r="AJ162" t="str">
            <v>Q:\...\MON\GEOINTER2.XLS</v>
          </cell>
        </row>
        <row r="163">
          <cell r="A163" t="str">
            <v>Background data used to calculate quarterly averages below:</v>
          </cell>
          <cell r="B163" t="str">
            <v>1995-97</v>
          </cell>
          <cell r="AJ163">
            <v>35898</v>
          </cell>
        </row>
        <row r="164">
          <cell r="B164">
            <v>1995</v>
          </cell>
          <cell r="L164">
            <v>1996</v>
          </cell>
          <cell r="X164">
            <v>1997</v>
          </cell>
          <cell r="AJ164">
            <v>1998</v>
          </cell>
          <cell r="AV164">
            <v>1999</v>
          </cell>
        </row>
        <row r="165">
          <cell r="B165" t="str">
            <v>MAR</v>
          </cell>
          <cell r="C165" t="str">
            <v>APR</v>
          </cell>
          <cell r="D165" t="str">
            <v>MAY</v>
          </cell>
          <cell r="E165" t="str">
            <v>JUN</v>
          </cell>
          <cell r="F165" t="str">
            <v>JUL</v>
          </cell>
          <cell r="G165" t="str">
            <v>AUG</v>
          </cell>
          <cell r="H165" t="str">
            <v>SEP</v>
          </cell>
          <cell r="I165" t="str">
            <v>OCT</v>
          </cell>
          <cell r="J165" t="str">
            <v>NOV</v>
          </cell>
          <cell r="K165" t="str">
            <v>DEC</v>
          </cell>
          <cell r="L165" t="str">
            <v>JAN</v>
          </cell>
          <cell r="M165" t="str">
            <v>FEB</v>
          </cell>
          <cell r="N165" t="str">
            <v>MAR</v>
          </cell>
          <cell r="O165" t="str">
            <v>APR</v>
          </cell>
          <cell r="P165" t="str">
            <v>MAY</v>
          </cell>
          <cell r="Q165" t="str">
            <v>JUN</v>
          </cell>
          <cell r="R165" t="str">
            <v>JUL</v>
          </cell>
          <cell r="S165" t="str">
            <v>AUG</v>
          </cell>
          <cell r="T165" t="str">
            <v>SEP</v>
          </cell>
          <cell r="U165" t="str">
            <v>OCT</v>
          </cell>
          <cell r="V165" t="str">
            <v>NOV</v>
          </cell>
          <cell r="W165" t="str">
            <v>DEC</v>
          </cell>
          <cell r="X165" t="str">
            <v>JAN</v>
          </cell>
          <cell r="Y165" t="str">
            <v>FEB</v>
          </cell>
          <cell r="Z165" t="str">
            <v>MAR</v>
          </cell>
          <cell r="AA165" t="str">
            <v>APR</v>
          </cell>
          <cell r="AB165" t="str">
            <v>MAY</v>
          </cell>
          <cell r="AC165" t="str">
            <v>JUN</v>
          </cell>
          <cell r="AD165" t="str">
            <v>JUL</v>
          </cell>
          <cell r="AE165" t="str">
            <v>AUG</v>
          </cell>
          <cell r="AF165" t="str">
            <v>SEP</v>
          </cell>
          <cell r="AG165" t="str">
            <v>OCT</v>
          </cell>
          <cell r="AH165" t="str">
            <v>NOV</v>
          </cell>
          <cell r="AI165" t="str">
            <v>DEC</v>
          </cell>
          <cell r="AJ165" t="str">
            <v>JAN</v>
          </cell>
          <cell r="AK165" t="str">
            <v>FEB</v>
          </cell>
          <cell r="AL165" t="str">
            <v>MAR</v>
          </cell>
          <cell r="AM165" t="str">
            <v>APR</v>
          </cell>
          <cell r="AN165" t="str">
            <v>MAY</v>
          </cell>
          <cell r="AO165" t="str">
            <v>JUN</v>
          </cell>
          <cell r="AP165" t="str">
            <v>JUL</v>
          </cell>
          <cell r="AQ165" t="str">
            <v>AUG</v>
          </cell>
          <cell r="AR165" t="str">
            <v>SEP</v>
          </cell>
          <cell r="AS165" t="str">
            <v>OCT</v>
          </cell>
          <cell r="AT165" t="str">
            <v>NOV</v>
          </cell>
          <cell r="AU165" t="str">
            <v>DEC</v>
          </cell>
          <cell r="AV165" t="str">
            <v>JAN</v>
          </cell>
        </row>
        <row r="166">
          <cell r="A166" t="str">
            <v>Loans 1/</v>
          </cell>
          <cell r="B166">
            <v>111.2</v>
          </cell>
          <cell r="C166">
            <v>108.05714285714285</v>
          </cell>
          <cell r="D166">
            <v>99.228571428571428</v>
          </cell>
          <cell r="E166">
            <v>94.1</v>
          </cell>
          <cell r="F166">
            <v>88.142857142857139</v>
          </cell>
          <cell r="G166">
            <v>86.385714285714286</v>
          </cell>
          <cell r="H166">
            <v>79.228571428571428</v>
          </cell>
          <cell r="I166">
            <v>70.657142857142844</v>
          </cell>
          <cell r="J166">
            <v>65.728571428571428</v>
          </cell>
          <cell r="K166">
            <v>69.771428571428572</v>
          </cell>
          <cell r="L166">
            <v>67.128571428571433</v>
          </cell>
          <cell r="M166">
            <v>74.371428571428567</v>
          </cell>
          <cell r="N166">
            <v>75.457142857142856</v>
          </cell>
          <cell r="O166">
            <v>64.283333333333331</v>
          </cell>
          <cell r="P166">
            <v>60.166666666666671</v>
          </cell>
          <cell r="Q166">
            <v>60.585714285714289</v>
          </cell>
          <cell r="R166">
            <v>56.9</v>
          </cell>
          <cell r="S166">
            <v>62.157142857142858</v>
          </cell>
          <cell r="T166">
            <v>62.328571428571422</v>
          </cell>
          <cell r="U166">
            <v>57.428571428571431</v>
          </cell>
          <cell r="V166">
            <v>56.885714285714286</v>
          </cell>
          <cell r="W166">
            <v>53.166666666666671</v>
          </cell>
          <cell r="X166">
            <v>67.866666666666674</v>
          </cell>
          <cell r="Y166">
            <v>64.671428571428578</v>
          </cell>
          <cell r="Z166">
            <v>62.614285714285714</v>
          </cell>
          <cell r="AA166">
            <v>61.885714285714286</v>
          </cell>
          <cell r="AB166">
            <v>55.585714285714289</v>
          </cell>
          <cell r="AC166">
            <v>55.614285714285714</v>
          </cell>
          <cell r="AD166">
            <v>46.271428571428572</v>
          </cell>
          <cell r="AE166">
            <v>43.357142857142861</v>
          </cell>
          <cell r="AF166">
            <v>43.914285714285711</v>
          </cell>
          <cell r="AG166">
            <v>46.442857142857143</v>
          </cell>
          <cell r="AH166">
            <v>45.4</v>
          </cell>
          <cell r="AI166">
            <v>45</v>
          </cell>
          <cell r="AJ166">
            <v>45</v>
          </cell>
          <cell r="AK166">
            <v>41</v>
          </cell>
          <cell r="AL166">
            <v>45.875</v>
          </cell>
          <cell r="AM166">
            <v>47.75</v>
          </cell>
          <cell r="AN166">
            <v>47</v>
          </cell>
          <cell r="AO166">
            <v>45.5</v>
          </cell>
          <cell r="AP166">
            <v>43.75</v>
          </cell>
          <cell r="AQ166">
            <v>44.875</v>
          </cell>
          <cell r="AR166">
            <v>48.5</v>
          </cell>
          <cell r="AS166">
            <v>51.75</v>
          </cell>
          <cell r="AT166">
            <v>50.875</v>
          </cell>
          <cell r="AU166">
            <v>49.625</v>
          </cell>
          <cell r="AV166">
            <v>41.875</v>
          </cell>
        </row>
        <row r="167">
          <cell r="A167" t="str">
            <v>Interbank creditauction  2/</v>
          </cell>
          <cell r="B167" t="str">
            <v>--</v>
          </cell>
          <cell r="C167" t="str">
            <v>--</v>
          </cell>
          <cell r="D167">
            <v>70.666666666666671</v>
          </cell>
          <cell r="E167">
            <v>65.5</v>
          </cell>
          <cell r="F167">
            <v>37.5</v>
          </cell>
          <cell r="G167">
            <v>42.5</v>
          </cell>
          <cell r="H167">
            <v>42.666666666666664</v>
          </cell>
          <cell r="I167">
            <v>41.75</v>
          </cell>
          <cell r="J167">
            <v>50.25</v>
          </cell>
          <cell r="K167">
            <v>36.5</v>
          </cell>
          <cell r="L167">
            <v>28</v>
          </cell>
          <cell r="M167">
            <v>33.666666666666664</v>
          </cell>
          <cell r="N167">
            <v>44</v>
          </cell>
          <cell r="O167">
            <v>43.2</v>
          </cell>
          <cell r="P167">
            <v>42</v>
          </cell>
          <cell r="Q167">
            <v>30</v>
          </cell>
          <cell r="R167">
            <v>16.399999999999999</v>
          </cell>
          <cell r="S167">
            <v>15.25</v>
          </cell>
          <cell r="T167">
            <v>14.25</v>
          </cell>
          <cell r="U167">
            <v>13</v>
          </cell>
          <cell r="V167">
            <v>13</v>
          </cell>
          <cell r="W167">
            <v>13</v>
          </cell>
          <cell r="X167">
            <v>14.8</v>
          </cell>
          <cell r="Y167">
            <v>16</v>
          </cell>
          <cell r="Z167">
            <v>16</v>
          </cell>
          <cell r="AA167">
            <v>16</v>
          </cell>
          <cell r="AB167">
            <v>16</v>
          </cell>
          <cell r="AC167" t="str">
            <v>--</v>
          </cell>
          <cell r="AD167">
            <v>21</v>
          </cell>
          <cell r="AE167">
            <v>18</v>
          </cell>
          <cell r="AF167">
            <v>14</v>
          </cell>
          <cell r="AG167">
            <v>15.5</v>
          </cell>
          <cell r="AH167">
            <v>20.666666666666668</v>
          </cell>
          <cell r="AI167">
            <v>31</v>
          </cell>
          <cell r="AJ167">
            <v>35.666666666666664</v>
          </cell>
          <cell r="AK167">
            <v>22.5</v>
          </cell>
          <cell r="AL167">
            <v>36.75</v>
          </cell>
          <cell r="AM167">
            <v>29.5</v>
          </cell>
          <cell r="AN167">
            <v>27</v>
          </cell>
          <cell r="AO167">
            <v>14.333333333333334</v>
          </cell>
          <cell r="AP167">
            <v>24.25</v>
          </cell>
          <cell r="AQ167">
            <v>14.5</v>
          </cell>
          <cell r="AR167">
            <v>39</v>
          </cell>
          <cell r="AS167">
            <v>43.333333333333336</v>
          </cell>
          <cell r="AT167">
            <v>73</v>
          </cell>
          <cell r="AU167" t="str">
            <v>...</v>
          </cell>
          <cell r="AV167">
            <v>40</v>
          </cell>
        </row>
        <row r="168">
          <cell r="A168" t="str">
            <v>Interbank creditauction  2/</v>
          </cell>
        </row>
        <row r="169">
          <cell r="A169" t="str">
            <v>Deposits  1/</v>
          </cell>
          <cell r="B169">
            <v>37.24285714285714</v>
          </cell>
          <cell r="C169">
            <v>35.128571428571426</v>
          </cell>
          <cell r="D169">
            <v>32.200000000000003</v>
          </cell>
          <cell r="E169">
            <v>27.357142857142858</v>
          </cell>
          <cell r="F169">
            <v>25.428571428571431</v>
          </cell>
          <cell r="G169">
            <v>20.160714285714285</v>
          </cell>
          <cell r="H169">
            <v>17.626984126984127</v>
          </cell>
          <cell r="I169">
            <v>21.134920634920636</v>
          </cell>
          <cell r="J169">
            <v>17.580357142857142</v>
          </cell>
          <cell r="K169">
            <v>17.875</v>
          </cell>
          <cell r="L169">
            <v>16.883928571428569</v>
          </cell>
          <cell r="M169">
            <v>14.160714285714285</v>
          </cell>
          <cell r="N169">
            <v>17.258928571428569</v>
          </cell>
          <cell r="O169">
            <v>15.634920634920636</v>
          </cell>
          <cell r="P169">
            <v>14.730158730158731</v>
          </cell>
          <cell r="Q169">
            <v>14.769841269841269</v>
          </cell>
          <cell r="R169">
            <v>14.916666666666668</v>
          </cell>
          <cell r="S169">
            <v>14.479166666666668</v>
          </cell>
          <cell r="T169">
            <v>14.75</v>
          </cell>
          <cell r="U169">
            <v>15.579365079365079</v>
          </cell>
          <cell r="V169">
            <v>17.020833333333336</v>
          </cell>
          <cell r="W169">
            <v>16.087301587301589</v>
          </cell>
          <cell r="X169">
            <v>16.425000000000001</v>
          </cell>
          <cell r="Y169">
            <v>15.854166666666668</v>
          </cell>
          <cell r="Z169">
            <v>13.520833333333332</v>
          </cell>
          <cell r="AA169">
            <v>12.85</v>
          </cell>
          <cell r="AB169">
            <v>11.020833333333332</v>
          </cell>
          <cell r="AC169">
            <v>13.229166666666668</v>
          </cell>
          <cell r="AD169">
            <v>13.0625</v>
          </cell>
          <cell r="AE169">
            <v>14.625</v>
          </cell>
          <cell r="AF169">
            <v>15.44047619047619</v>
          </cell>
          <cell r="AG169">
            <v>13.666666666666668</v>
          </cell>
          <cell r="AH169">
            <v>13.987500000000001</v>
          </cell>
          <cell r="AI169">
            <v>12.55</v>
          </cell>
          <cell r="AJ169">
            <v>9.75</v>
          </cell>
          <cell r="AK169">
            <v>10.75</v>
          </cell>
          <cell r="AL169">
            <v>10.375</v>
          </cell>
          <cell r="AM169">
            <v>10.375</v>
          </cell>
          <cell r="AN169">
            <v>9.375</v>
          </cell>
          <cell r="AO169">
            <v>11</v>
          </cell>
          <cell r="AP169">
            <v>10.458333333333332</v>
          </cell>
          <cell r="AQ169">
            <v>11.541666666666668</v>
          </cell>
          <cell r="AR169">
            <v>12.291666666666668</v>
          </cell>
          <cell r="AS169">
            <v>11</v>
          </cell>
          <cell r="AT169">
            <v>11.75</v>
          </cell>
          <cell r="AU169">
            <v>11.25</v>
          </cell>
          <cell r="AV169">
            <v>9.625</v>
          </cell>
        </row>
        <row r="170">
          <cell r="A170" t="str">
            <v xml:space="preserve">QUARTERLY--USED IN RED98 - average of monthly </v>
          </cell>
          <cell r="B170">
            <v>1995</v>
          </cell>
          <cell r="C170">
            <v>1995</v>
          </cell>
          <cell r="F170">
            <v>1996</v>
          </cell>
          <cell r="J170">
            <v>1997</v>
          </cell>
          <cell r="N170">
            <v>1998</v>
          </cell>
        </row>
        <row r="171">
          <cell r="B171" t="str">
            <v>MAR</v>
          </cell>
          <cell r="C171" t="str">
            <v>Jun</v>
          </cell>
          <cell r="D171" t="str">
            <v>Sept</v>
          </cell>
          <cell r="E171" t="str">
            <v>Dec</v>
          </cell>
          <cell r="F171" t="str">
            <v>Mar</v>
          </cell>
          <cell r="G171" t="str">
            <v>Jun</v>
          </cell>
          <cell r="H171" t="str">
            <v>Sept</v>
          </cell>
          <cell r="I171" t="str">
            <v>Dec</v>
          </cell>
          <cell r="J171" t="str">
            <v>Mar</v>
          </cell>
          <cell r="K171" t="str">
            <v>Jun</v>
          </cell>
          <cell r="L171" t="str">
            <v>Sept</v>
          </cell>
          <cell r="M171" t="str">
            <v>Dec</v>
          </cell>
          <cell r="N171" t="str">
            <v>Mar</v>
          </cell>
          <cell r="O171" t="str">
            <v>Jun</v>
          </cell>
          <cell r="P171" t="str">
            <v>Sept</v>
          </cell>
          <cell r="Q171" t="str">
            <v>Dec</v>
          </cell>
          <cell r="R171" t="str">
            <v>Mar</v>
          </cell>
        </row>
        <row r="172">
          <cell r="A172" t="str">
            <v>Loans 1/</v>
          </cell>
          <cell r="C172">
            <v>100.46190476190475</v>
          </cell>
          <cell r="D172">
            <v>84.585714285714275</v>
          </cell>
          <cell r="E172">
            <v>68.719047619047615</v>
          </cell>
          <cell r="F172">
            <v>72.319047619047623</v>
          </cell>
          <cell r="G172">
            <v>61.678571428571423</v>
          </cell>
          <cell r="H172">
            <v>60.461904761904755</v>
          </cell>
          <cell r="I172">
            <v>55.826984126984122</v>
          </cell>
          <cell r="J172">
            <v>65.050793650793651</v>
          </cell>
          <cell r="K172">
            <v>57.695238095238096</v>
          </cell>
          <cell r="L172">
            <v>44.514285714285712</v>
          </cell>
          <cell r="M172">
            <v>45.614285714285721</v>
          </cell>
          <cell r="N172">
            <v>43.958333333333336</v>
          </cell>
          <cell r="O172">
            <v>46.75</v>
          </cell>
          <cell r="P172">
            <v>45.708333333333336</v>
          </cell>
          <cell r="Q172">
            <v>50.75</v>
          </cell>
        </row>
        <row r="173">
          <cell r="A173" t="str">
            <v>Interbank creditauction  2/</v>
          </cell>
          <cell r="C173">
            <v>68.083333333333343</v>
          </cell>
          <cell r="D173">
            <v>40.888888888888886</v>
          </cell>
          <cell r="E173">
            <v>42.833333333333336</v>
          </cell>
          <cell r="F173">
            <v>35.222222222222221</v>
          </cell>
          <cell r="G173">
            <v>38.4</v>
          </cell>
          <cell r="H173">
            <v>15.299999999999999</v>
          </cell>
          <cell r="I173">
            <v>13</v>
          </cell>
          <cell r="J173">
            <v>15.6</v>
          </cell>
          <cell r="K173">
            <v>16</v>
          </cell>
          <cell r="L173">
            <v>17.666666666666668</v>
          </cell>
          <cell r="M173">
            <v>22.388888888888889</v>
          </cell>
          <cell r="N173">
            <v>31.638888888888886</v>
          </cell>
          <cell r="O173">
            <v>23.611111111111111</v>
          </cell>
          <cell r="P173">
            <v>25.916666666666668</v>
          </cell>
          <cell r="Q173">
            <v>58.166666666666671</v>
          </cell>
        </row>
        <row r="174">
          <cell r="A174" t="str">
            <v>Deposits  1/</v>
          </cell>
          <cell r="C174">
            <v>31.56190476190476</v>
          </cell>
          <cell r="D174">
            <v>21.072089947089946</v>
          </cell>
          <cell r="E174">
            <v>18.863425925925927</v>
          </cell>
          <cell r="F174">
            <v>16.101190476190474</v>
          </cell>
          <cell r="G174">
            <v>15.044973544973544</v>
          </cell>
          <cell r="H174">
            <v>14.715277777777779</v>
          </cell>
          <cell r="I174">
            <v>16.229166666666668</v>
          </cell>
          <cell r="J174">
            <v>15.266666666666666</v>
          </cell>
          <cell r="K174">
            <v>12.366666666666665</v>
          </cell>
          <cell r="L174">
            <v>14.375992063492063</v>
          </cell>
          <cell r="M174">
            <v>13.401388888888889</v>
          </cell>
          <cell r="N174">
            <v>10.291666666666666</v>
          </cell>
          <cell r="O174">
            <v>10.25</v>
          </cell>
          <cell r="P174">
            <v>11.430555555555557</v>
          </cell>
          <cell r="Q174">
            <v>11.333333333333334</v>
          </cell>
        </row>
        <row r="175">
          <cell r="A175" t="str">
            <v>NOTE:  NO DATA BEFORE MARCH 1995 on file</v>
          </cell>
        </row>
        <row r="178">
          <cell r="A178" t="str">
            <v>Figure 09.  Composition of Total Revenue,  1997 Q1-Q2</v>
          </cell>
          <cell r="B178" t="str">
            <v>PIE CHART - DATA FROM JOSE BAILEN  May 12, 1998</v>
          </cell>
        </row>
        <row r="179">
          <cell r="A179" t="str">
            <v>BRO (Unweighted average), in percent</v>
          </cell>
        </row>
        <row r="180">
          <cell r="B180" t="str">
            <v>BRO</v>
          </cell>
        </row>
        <row r="181">
          <cell r="A181" t="str">
            <v>Payroll tax</v>
          </cell>
          <cell r="B181">
            <v>27.1</v>
          </cell>
        </row>
        <row r="182">
          <cell r="A182" t="str">
            <v>Enterprise tax</v>
          </cell>
          <cell r="B182">
            <v>10.7</v>
          </cell>
        </row>
        <row r="183">
          <cell r="A183" t="str">
            <v>Income tax</v>
          </cell>
          <cell r="B183">
            <v>9.3000000000000007</v>
          </cell>
        </row>
        <row r="184">
          <cell r="A184" t="str">
            <v>VAT and other indirect taxes</v>
          </cell>
          <cell r="B184">
            <v>32.1</v>
          </cell>
        </row>
        <row r="185">
          <cell r="A185" t="str">
            <v>Trade</v>
          </cell>
          <cell r="B185">
            <v>3.2</v>
          </cell>
        </row>
        <row r="186">
          <cell r="A186" t="str">
            <v>Other</v>
          </cell>
          <cell r="B186">
            <v>17.5</v>
          </cell>
        </row>
        <row r="187">
          <cell r="A187" t="str">
            <v xml:space="preserve">  Validation</v>
          </cell>
          <cell r="B187">
            <v>99.899999999999991</v>
          </cell>
        </row>
        <row r="188">
          <cell r="A188" t="str">
            <v>Georgia</v>
          </cell>
        </row>
        <row r="189">
          <cell r="B189" t="str">
            <v>GEO</v>
          </cell>
        </row>
        <row r="190">
          <cell r="A190" t="str">
            <v>Payroll tax</v>
          </cell>
          <cell r="B190">
            <v>17.8</v>
          </cell>
        </row>
        <row r="191">
          <cell r="A191" t="str">
            <v>Enterprise tax</v>
          </cell>
          <cell r="B191">
            <v>7.8</v>
          </cell>
        </row>
        <row r="192">
          <cell r="A192" t="str">
            <v>Income tax</v>
          </cell>
          <cell r="B192">
            <v>11.1</v>
          </cell>
        </row>
        <row r="193">
          <cell r="A193" t="str">
            <v>VAT and other indirect taxes</v>
          </cell>
          <cell r="B193">
            <v>34.4</v>
          </cell>
        </row>
        <row r="194">
          <cell r="A194" t="str">
            <v>Trade</v>
          </cell>
          <cell r="B194">
            <v>6.7</v>
          </cell>
        </row>
        <row r="195">
          <cell r="A195" t="str">
            <v>Other</v>
          </cell>
          <cell r="B195">
            <v>22.2</v>
          </cell>
        </row>
        <row r="196">
          <cell r="A196" t="str">
            <v xml:space="preserve">  Validation</v>
          </cell>
          <cell r="B196">
            <v>100</v>
          </cell>
        </row>
        <row r="200">
          <cell r="A200" t="str">
            <v>FIGURE 8 BILATERAL REAL EXCHANGE RATES</v>
          </cell>
          <cell r="C200" t="str">
            <v>1995 = 100</v>
          </cell>
          <cell r="D200">
            <v>47.428766666666668</v>
          </cell>
        </row>
        <row r="201">
          <cell r="A201" t="str">
            <v>see WORK sheet for data used-calculated by KenKang-JD checked.</v>
          </cell>
          <cell r="D201">
            <v>227.87390000000002</v>
          </cell>
        </row>
        <row r="202">
          <cell r="A202" t="str">
            <v>1991-97</v>
          </cell>
          <cell r="B202">
            <v>1991</v>
          </cell>
          <cell r="N202">
            <v>1992</v>
          </cell>
          <cell r="Z202">
            <v>1993</v>
          </cell>
          <cell r="AL202">
            <v>1994</v>
          </cell>
          <cell r="AX202">
            <v>1995</v>
          </cell>
          <cell r="BJ202">
            <v>1996</v>
          </cell>
          <cell r="BV202">
            <v>1997</v>
          </cell>
        </row>
        <row r="203">
          <cell r="B203" t="str">
            <v>J</v>
          </cell>
          <cell r="C203" t="str">
            <v>F</v>
          </cell>
          <cell r="D203" t="str">
            <v>M</v>
          </cell>
          <cell r="E203" t="str">
            <v>A</v>
          </cell>
          <cell r="F203" t="str">
            <v>M</v>
          </cell>
          <cell r="G203" t="str">
            <v>J</v>
          </cell>
          <cell r="H203" t="str">
            <v>J</v>
          </cell>
          <cell r="I203" t="str">
            <v>A</v>
          </cell>
          <cell r="J203" t="str">
            <v>S</v>
          </cell>
          <cell r="K203" t="str">
            <v>O</v>
          </cell>
          <cell r="L203" t="str">
            <v>N</v>
          </cell>
          <cell r="M203" t="str">
            <v>D</v>
          </cell>
          <cell r="N203" t="str">
            <v>J</v>
          </cell>
          <cell r="O203" t="str">
            <v>F</v>
          </cell>
          <cell r="P203" t="str">
            <v>M</v>
          </cell>
          <cell r="Q203" t="str">
            <v>A</v>
          </cell>
          <cell r="R203" t="str">
            <v>M</v>
          </cell>
          <cell r="S203" t="str">
            <v>J</v>
          </cell>
          <cell r="T203" t="str">
            <v>J</v>
          </cell>
          <cell r="U203" t="str">
            <v>A</v>
          </cell>
          <cell r="V203" t="str">
            <v>S</v>
          </cell>
          <cell r="W203" t="str">
            <v>O</v>
          </cell>
          <cell r="X203" t="str">
            <v>N</v>
          </cell>
          <cell r="Y203" t="str">
            <v>D</v>
          </cell>
          <cell r="Z203" t="str">
            <v>J</v>
          </cell>
          <cell r="AA203" t="str">
            <v>F</v>
          </cell>
          <cell r="AB203" t="str">
            <v>M</v>
          </cell>
          <cell r="AC203" t="str">
            <v>A</v>
          </cell>
          <cell r="AD203" t="str">
            <v>M</v>
          </cell>
          <cell r="AE203" t="str">
            <v>J</v>
          </cell>
          <cell r="AF203" t="str">
            <v>J</v>
          </cell>
          <cell r="AG203" t="str">
            <v>A</v>
          </cell>
          <cell r="AH203" t="str">
            <v>S</v>
          </cell>
          <cell r="AI203" t="str">
            <v>O</v>
          </cell>
          <cell r="AJ203" t="str">
            <v>N</v>
          </cell>
          <cell r="AK203" t="str">
            <v>D</v>
          </cell>
          <cell r="AL203" t="str">
            <v>J</v>
          </cell>
          <cell r="AM203" t="str">
            <v>F</v>
          </cell>
          <cell r="AN203" t="str">
            <v>M</v>
          </cell>
          <cell r="AO203" t="str">
            <v>A</v>
          </cell>
          <cell r="AP203" t="str">
            <v>M</v>
          </cell>
          <cell r="AQ203" t="str">
            <v>J</v>
          </cell>
          <cell r="AR203" t="str">
            <v>J</v>
          </cell>
          <cell r="AS203" t="str">
            <v>A</v>
          </cell>
          <cell r="AT203" t="str">
            <v>S</v>
          </cell>
          <cell r="AU203" t="str">
            <v>O</v>
          </cell>
          <cell r="AV203" t="str">
            <v>N</v>
          </cell>
          <cell r="AW203" t="str">
            <v>D</v>
          </cell>
          <cell r="AX203" t="str">
            <v>J</v>
          </cell>
          <cell r="AY203" t="str">
            <v>F</v>
          </cell>
          <cell r="AZ203" t="str">
            <v>M</v>
          </cell>
          <cell r="BA203" t="str">
            <v>A</v>
          </cell>
          <cell r="BB203" t="str">
            <v>M</v>
          </cell>
          <cell r="BC203" t="str">
            <v>J</v>
          </cell>
          <cell r="BD203" t="str">
            <v>J</v>
          </cell>
          <cell r="BE203" t="str">
            <v>A</v>
          </cell>
          <cell r="BF203" t="str">
            <v>S</v>
          </cell>
          <cell r="BG203" t="str">
            <v>O</v>
          </cell>
          <cell r="BH203" t="str">
            <v>N</v>
          </cell>
          <cell r="BI203" t="str">
            <v>D</v>
          </cell>
          <cell r="BJ203" t="str">
            <v>J</v>
          </cell>
          <cell r="BK203" t="str">
            <v>F</v>
          </cell>
          <cell r="BL203" t="str">
            <v>M</v>
          </cell>
          <cell r="BM203" t="str">
            <v>A</v>
          </cell>
          <cell r="BN203" t="str">
            <v>M</v>
          </cell>
          <cell r="BO203" t="str">
            <v>J</v>
          </cell>
          <cell r="BP203" t="str">
            <v>J</v>
          </cell>
          <cell r="BQ203" t="str">
            <v>A</v>
          </cell>
          <cell r="BR203" t="str">
            <v>S</v>
          </cell>
          <cell r="BS203" t="str">
            <v>O</v>
          </cell>
          <cell r="BT203" t="str">
            <v>N</v>
          </cell>
          <cell r="BU203" t="str">
            <v>D</v>
          </cell>
          <cell r="BV203" t="str">
            <v>J</v>
          </cell>
          <cell r="BW203" t="str">
            <v>F</v>
          </cell>
          <cell r="BX203" t="str">
            <v>M</v>
          </cell>
          <cell r="BY203" t="str">
            <v>A</v>
          </cell>
          <cell r="BZ203" t="str">
            <v>M</v>
          </cell>
          <cell r="CA203" t="str">
            <v>J</v>
          </cell>
          <cell r="CB203" t="str">
            <v>J</v>
          </cell>
          <cell r="CC203" t="str">
            <v>A</v>
          </cell>
          <cell r="CD203" t="str">
            <v>S</v>
          </cell>
          <cell r="CE203" t="str">
            <v>O</v>
          </cell>
          <cell r="CF203" t="str">
            <v>N</v>
          </cell>
          <cell r="CG203" t="str">
            <v>D</v>
          </cell>
        </row>
        <row r="204">
          <cell r="A204" t="str">
            <v>RUSSIA</v>
          </cell>
          <cell r="B204">
            <v>153.80000000000001</v>
          </cell>
          <cell r="C204">
            <v>151.30000000000001</v>
          </cell>
          <cell r="D204">
            <v>151.30000000000001</v>
          </cell>
          <cell r="E204">
            <v>141.6</v>
          </cell>
          <cell r="F204">
            <v>137.9</v>
          </cell>
          <cell r="G204">
            <v>138.69999999999999</v>
          </cell>
          <cell r="H204">
            <v>140.9</v>
          </cell>
          <cell r="I204">
            <v>141</v>
          </cell>
          <cell r="J204">
            <v>150.5</v>
          </cell>
          <cell r="K204">
            <v>152.4</v>
          </cell>
          <cell r="L204">
            <v>146.9</v>
          </cell>
          <cell r="M204">
            <v>181.5</v>
          </cell>
          <cell r="N204">
            <v>48.3</v>
          </cell>
          <cell r="O204">
            <v>44.6</v>
          </cell>
          <cell r="P204">
            <v>114.1</v>
          </cell>
          <cell r="Q204">
            <v>144.69999999999999</v>
          </cell>
          <cell r="R204">
            <v>104</v>
          </cell>
          <cell r="S204">
            <v>109.5</v>
          </cell>
          <cell r="T204">
            <v>119.4</v>
          </cell>
          <cell r="U204">
            <v>116.6</v>
          </cell>
          <cell r="V204">
            <v>116</v>
          </cell>
          <cell r="W204">
            <v>98.7</v>
          </cell>
          <cell r="X204">
            <v>88.4</v>
          </cell>
          <cell r="Y204">
            <v>95.7</v>
          </cell>
          <cell r="Z204">
            <v>96.4</v>
          </cell>
          <cell r="AA204">
            <v>105.9</v>
          </cell>
          <cell r="AB204">
            <v>100.4</v>
          </cell>
          <cell r="AC204">
            <v>46.1</v>
          </cell>
          <cell r="AD204">
            <v>49.9</v>
          </cell>
          <cell r="AE204">
            <v>38</v>
          </cell>
          <cell r="AF204">
            <v>22.1</v>
          </cell>
          <cell r="AG204">
            <v>21.2</v>
          </cell>
          <cell r="AH204">
            <v>15.9</v>
          </cell>
          <cell r="AI204">
            <v>12.7</v>
          </cell>
          <cell r="AJ204">
            <v>17.399999999999999</v>
          </cell>
          <cell r="AK204">
            <v>12.4</v>
          </cell>
          <cell r="AL204">
            <v>17.399999999999999</v>
          </cell>
          <cell r="AM204">
            <v>17.7</v>
          </cell>
          <cell r="AN204">
            <v>16.7</v>
          </cell>
          <cell r="AO204">
            <v>11.5</v>
          </cell>
          <cell r="AP204">
            <v>14</v>
          </cell>
          <cell r="AQ204">
            <v>17.100000000000001</v>
          </cell>
          <cell r="AR204">
            <v>17.3</v>
          </cell>
          <cell r="AS204">
            <v>13.90854</v>
          </cell>
          <cell r="AT204">
            <v>35.245049999999999</v>
          </cell>
          <cell r="AU204">
            <v>37.062890000000003</v>
          </cell>
          <cell r="AV204">
            <v>41.287909999999997</v>
          </cell>
          <cell r="AW204">
            <v>44.526020000000003</v>
          </cell>
          <cell r="AX204">
            <v>51.854660000000003</v>
          </cell>
          <cell r="AY204">
            <v>54.106400000000001</v>
          </cell>
          <cell r="AZ204">
            <v>53.859180000000002</v>
          </cell>
          <cell r="BA204">
            <v>51.994239999999998</v>
          </cell>
          <cell r="BB204">
            <v>51.114199999999997</v>
          </cell>
          <cell r="BC204">
            <v>44.010919999999999</v>
          </cell>
          <cell r="BD204">
            <v>40.423929999999999</v>
          </cell>
          <cell r="BE204">
            <v>39.049950000000003</v>
          </cell>
          <cell r="BF204">
            <v>39.393210000000003</v>
          </cell>
          <cell r="BG204">
            <v>47.697859999999999</v>
          </cell>
          <cell r="BH204">
            <v>46.981430000000003</v>
          </cell>
          <cell r="BI204">
            <v>48.659219999999998</v>
          </cell>
          <cell r="BJ204">
            <v>47.876820000000002</v>
          </cell>
          <cell r="BK204">
            <v>48.4</v>
          </cell>
          <cell r="BL204">
            <v>49.1</v>
          </cell>
          <cell r="BM204">
            <v>49.9</v>
          </cell>
          <cell r="BN204">
            <v>50.1</v>
          </cell>
          <cell r="BO204">
            <v>50.6</v>
          </cell>
          <cell r="BP204">
            <v>50.4</v>
          </cell>
          <cell r="BQ204">
            <v>51.6</v>
          </cell>
          <cell r="BR204">
            <v>52.5</v>
          </cell>
          <cell r="BS204">
            <v>52.7</v>
          </cell>
          <cell r="BT204">
            <v>52.4</v>
          </cell>
          <cell r="BU204">
            <v>52.7</v>
          </cell>
        </row>
        <row r="205">
          <cell r="A205" t="str">
            <v>USA</v>
          </cell>
          <cell r="B205">
            <v>251.36349999999999</v>
          </cell>
          <cell r="C205">
            <v>262.08449999999999</v>
          </cell>
          <cell r="D205">
            <v>266.59410000000003</v>
          </cell>
          <cell r="E205">
            <v>78.794049999999999</v>
          </cell>
          <cell r="F205">
            <v>78.404499999999999</v>
          </cell>
          <cell r="G205">
            <v>78.799289999999999</v>
          </cell>
          <cell r="H205">
            <v>76.633719999999997</v>
          </cell>
          <cell r="I205">
            <v>68.750410000000002</v>
          </cell>
          <cell r="J205">
            <v>74.062629999999999</v>
          </cell>
          <cell r="K205">
            <v>78.02234</v>
          </cell>
          <cell r="L205">
            <v>57.285110000000003</v>
          </cell>
          <cell r="M205">
            <v>36</v>
          </cell>
          <cell r="N205">
            <v>18.597529999999999</v>
          </cell>
          <cell r="O205">
            <v>25.237189999999998</v>
          </cell>
          <cell r="P205">
            <v>86.585849999999994</v>
          </cell>
          <cell r="Q205">
            <v>127.64230000000001</v>
          </cell>
          <cell r="R205">
            <v>126.91840000000001</v>
          </cell>
          <cell r="S205">
            <v>148.11670000000001</v>
          </cell>
          <cell r="T205">
            <v>149.85329999999999</v>
          </cell>
          <cell r="U205">
            <v>134.1686</v>
          </cell>
          <cell r="V205">
            <v>115.8433</v>
          </cell>
          <cell r="W205">
            <v>82.112399999999994</v>
          </cell>
          <cell r="X205">
            <v>77.141080000000002</v>
          </cell>
          <cell r="Y205">
            <v>107.7833</v>
          </cell>
          <cell r="Z205">
            <v>115.32680000000001</v>
          </cell>
          <cell r="AA205">
            <v>135.07169999999999</v>
          </cell>
          <cell r="AB205">
            <v>131.49180000000001</v>
          </cell>
          <cell r="AC205">
            <v>62.042189999999998</v>
          </cell>
          <cell r="AD205">
            <v>66.465980000000002</v>
          </cell>
          <cell r="AE205">
            <v>51.334319999999998</v>
          </cell>
          <cell r="AF205">
            <v>38.521120000000003</v>
          </cell>
          <cell r="AG205">
            <v>48.042619999999999</v>
          </cell>
          <cell r="AH205">
            <v>40.588749999999997</v>
          </cell>
          <cell r="AI205">
            <v>34.900350000000003</v>
          </cell>
          <cell r="AJ205">
            <v>55.431559999999998</v>
          </cell>
          <cell r="AK205">
            <v>42.681510000000003</v>
          </cell>
          <cell r="AL205">
            <v>60.491</v>
          </cell>
          <cell r="AM205">
            <v>61.98912</v>
          </cell>
          <cell r="AN205">
            <v>57.869709999999998</v>
          </cell>
          <cell r="AO205">
            <v>41.293430000000001</v>
          </cell>
          <cell r="AP205">
            <v>51.132399999999997</v>
          </cell>
          <cell r="AQ205">
            <v>63.52196</v>
          </cell>
          <cell r="AR205">
            <v>64.944280000000006</v>
          </cell>
          <cell r="AS205">
            <v>52.179160000000003</v>
          </cell>
          <cell r="AT205">
            <v>127.8134</v>
          </cell>
          <cell r="AU205">
            <v>115.7991</v>
          </cell>
          <cell r="AV205">
            <v>142.08349999999999</v>
          </cell>
          <cell r="AW205">
            <v>165.91669999999999</v>
          </cell>
          <cell r="AX205">
            <v>201.3707</v>
          </cell>
          <cell r="AY205">
            <v>208.02850000000001</v>
          </cell>
          <cell r="AZ205">
            <v>201.57230000000001</v>
          </cell>
          <cell r="BA205">
            <v>198.87960000000001</v>
          </cell>
          <cell r="BB205">
            <v>209.08680000000001</v>
          </cell>
          <cell r="BC205">
            <v>206.03380000000001</v>
          </cell>
          <cell r="BD205">
            <v>207.84690000000001</v>
          </cell>
          <cell r="BE205">
            <v>214.36259999999999</v>
          </cell>
          <cell r="BF205">
            <v>222.58080000000001</v>
          </cell>
          <cell r="BG205">
            <v>279.63749999999999</v>
          </cell>
          <cell r="BH205">
            <v>285.17090000000002</v>
          </cell>
          <cell r="BI205">
            <v>299.91640000000001</v>
          </cell>
          <cell r="BJ205">
            <v>300.94499999999999</v>
          </cell>
          <cell r="BK205">
            <v>306.5</v>
          </cell>
          <cell r="BL205">
            <v>313.637</v>
          </cell>
          <cell r="BM205">
            <v>318.9128</v>
          </cell>
          <cell r="BN205">
            <v>319.2</v>
          </cell>
          <cell r="BO205">
            <v>321.8</v>
          </cell>
          <cell r="BP205">
            <v>316.10000000000002</v>
          </cell>
          <cell r="BQ205">
            <v>314.3</v>
          </cell>
          <cell r="BR205">
            <v>314.60000000000002</v>
          </cell>
          <cell r="BS205">
            <v>314.60000000000002</v>
          </cell>
          <cell r="BT205">
            <v>315.5</v>
          </cell>
          <cell r="BU205">
            <v>318.8</v>
          </cell>
        </row>
        <row r="207">
          <cell r="A207" t="str">
            <v>COMPARE ABOVE WITH KEN KANG'S VERSION BELOW</v>
          </cell>
        </row>
        <row r="208">
          <cell r="A208" t="str">
            <v>RER = 1995 = 100</v>
          </cell>
        </row>
        <row r="209">
          <cell r="B209">
            <v>33239</v>
          </cell>
          <cell r="C209">
            <v>33270</v>
          </cell>
          <cell r="D209">
            <v>33298</v>
          </cell>
          <cell r="E209">
            <v>33329</v>
          </cell>
          <cell r="F209">
            <v>33359</v>
          </cell>
          <cell r="G209">
            <v>33390</v>
          </cell>
          <cell r="H209">
            <v>33420</v>
          </cell>
          <cell r="I209">
            <v>33451</v>
          </cell>
          <cell r="J209">
            <v>33482</v>
          </cell>
          <cell r="K209">
            <v>33512</v>
          </cell>
          <cell r="L209">
            <v>33543</v>
          </cell>
          <cell r="M209">
            <v>33573</v>
          </cell>
          <cell r="N209">
            <v>33604</v>
          </cell>
          <cell r="O209">
            <v>33635</v>
          </cell>
          <cell r="P209">
            <v>33664</v>
          </cell>
          <cell r="Q209">
            <v>33695</v>
          </cell>
          <cell r="R209">
            <v>33725</v>
          </cell>
          <cell r="S209">
            <v>33756</v>
          </cell>
          <cell r="T209">
            <v>33786</v>
          </cell>
          <cell r="U209">
            <v>33817</v>
          </cell>
          <cell r="V209">
            <v>33848</v>
          </cell>
          <cell r="W209">
            <v>33878</v>
          </cell>
          <cell r="X209">
            <v>33909</v>
          </cell>
          <cell r="Y209">
            <v>33939</v>
          </cell>
          <cell r="Z209">
            <v>33970</v>
          </cell>
          <cell r="AA209">
            <v>34001</v>
          </cell>
          <cell r="AB209">
            <v>34029</v>
          </cell>
          <cell r="AC209">
            <v>34060</v>
          </cell>
          <cell r="AD209">
            <v>34090</v>
          </cell>
          <cell r="AE209">
            <v>34121</v>
          </cell>
          <cell r="AF209">
            <v>34151</v>
          </cell>
          <cell r="AG209">
            <v>34182</v>
          </cell>
          <cell r="AH209">
            <v>34213</v>
          </cell>
          <cell r="AI209">
            <v>34243</v>
          </cell>
          <cell r="AJ209">
            <v>34274</v>
          </cell>
          <cell r="AK209">
            <v>34304</v>
          </cell>
          <cell r="AL209">
            <v>34335</v>
          </cell>
          <cell r="AM209">
            <v>34366</v>
          </cell>
          <cell r="AN209">
            <v>34394</v>
          </cell>
          <cell r="AO209">
            <v>34425</v>
          </cell>
          <cell r="AP209">
            <v>34455</v>
          </cell>
          <cell r="AQ209">
            <v>34486</v>
          </cell>
          <cell r="AR209">
            <v>34516</v>
          </cell>
          <cell r="AS209">
            <v>34547</v>
          </cell>
          <cell r="AT209">
            <v>34578</v>
          </cell>
          <cell r="AU209">
            <v>34608</v>
          </cell>
          <cell r="AV209">
            <v>34639</v>
          </cell>
          <cell r="AW209">
            <v>34669</v>
          </cell>
          <cell r="AX209">
            <v>34700</v>
          </cell>
          <cell r="AY209">
            <v>34731</v>
          </cell>
          <cell r="AZ209">
            <v>34759</v>
          </cell>
          <cell r="BA209">
            <v>34790</v>
          </cell>
          <cell r="BB209">
            <v>34820</v>
          </cell>
          <cell r="BC209">
            <v>34851</v>
          </cell>
          <cell r="BD209">
            <v>34881</v>
          </cell>
          <cell r="BE209">
            <v>34912</v>
          </cell>
          <cell r="BF209">
            <v>34943</v>
          </cell>
          <cell r="BG209">
            <v>34973</v>
          </cell>
          <cell r="BH209">
            <v>35004</v>
          </cell>
          <cell r="BI209">
            <v>35034</v>
          </cell>
          <cell r="BJ209">
            <v>35065</v>
          </cell>
          <cell r="BK209">
            <v>35096</v>
          </cell>
          <cell r="BL209">
            <v>35125</v>
          </cell>
          <cell r="BM209">
            <v>35156</v>
          </cell>
          <cell r="BN209">
            <v>35186</v>
          </cell>
          <cell r="BO209">
            <v>35217</v>
          </cell>
          <cell r="BP209">
            <v>35247</v>
          </cell>
          <cell r="BQ209">
            <v>35278</v>
          </cell>
          <cell r="BR209">
            <v>35309</v>
          </cell>
          <cell r="BS209">
            <v>35339</v>
          </cell>
          <cell r="BT209">
            <v>35370</v>
          </cell>
          <cell r="BU209">
            <v>35400</v>
          </cell>
          <cell r="BV209">
            <v>35431</v>
          </cell>
          <cell r="BW209">
            <v>35462</v>
          </cell>
          <cell r="BX209">
            <v>35490</v>
          </cell>
          <cell r="BY209">
            <v>35521</v>
          </cell>
          <cell r="BZ209">
            <v>35551</v>
          </cell>
          <cell r="CA209">
            <v>35582</v>
          </cell>
          <cell r="CB209">
            <v>35612</v>
          </cell>
          <cell r="CC209">
            <v>35643</v>
          </cell>
          <cell r="CD209">
            <v>35674</v>
          </cell>
          <cell r="CE209">
            <v>35704</v>
          </cell>
          <cell r="CF209">
            <v>35735</v>
          </cell>
          <cell r="CG209">
            <v>35765</v>
          </cell>
          <cell r="CH209">
            <v>35796</v>
          </cell>
          <cell r="CI209">
            <v>35827</v>
          </cell>
          <cell r="CJ209">
            <v>35855</v>
          </cell>
        </row>
        <row r="210">
          <cell r="A210" t="str">
            <v>RUSSIA</v>
          </cell>
          <cell r="AG210">
            <v>50.446667658158013</v>
          </cell>
          <cell r="AH210">
            <v>37.784181976309576</v>
          </cell>
          <cell r="AI210">
            <v>30.258046202871679</v>
          </cell>
          <cell r="AJ210">
            <v>41.530672701752515</v>
          </cell>
          <cell r="AK210">
            <v>29.528125783020332</v>
          </cell>
          <cell r="AL210">
            <v>41.436734801554969</v>
          </cell>
          <cell r="AM210">
            <v>42.155293006331505</v>
          </cell>
          <cell r="AN210">
            <v>39.797869777155675</v>
          </cell>
          <cell r="AO210">
            <v>27.304041530816853</v>
          </cell>
          <cell r="AP210">
            <v>33.155700597695798</v>
          </cell>
          <cell r="AQ210">
            <v>35.631986620253699</v>
          </cell>
          <cell r="AR210">
            <v>35.379698966786215</v>
          </cell>
          <cell r="AS210">
            <v>34.252409570215832</v>
          </cell>
          <cell r="AT210">
            <v>69.124499574772869</v>
          </cell>
          <cell r="AU210">
            <v>79.864399803141694</v>
          </cell>
          <cell r="AV210">
            <v>88.907744827801324</v>
          </cell>
          <cell r="AW210">
            <v>96.485243524102074</v>
          </cell>
          <cell r="AX210">
            <v>114.01732183938712</v>
          </cell>
          <cell r="AY210">
            <v>114.15556248853288</v>
          </cell>
          <cell r="AZ210">
            <v>113.38938257089816</v>
          </cell>
          <cell r="BA210">
            <v>109.45973066646788</v>
          </cell>
          <cell r="BB210">
            <v>107.34955414344925</v>
          </cell>
          <cell r="BC210">
            <v>92.520011775425047</v>
          </cell>
          <cell r="BD210">
            <v>84.99432499355531</v>
          </cell>
          <cell r="BE210">
            <v>82.025942370572778</v>
          </cell>
          <cell r="BF210">
            <v>82.749154751393675</v>
          </cell>
          <cell r="BG210">
            <v>100.05780256148478</v>
          </cell>
          <cell r="BH210">
            <v>98.31485786482709</v>
          </cell>
          <cell r="BI210">
            <v>100.96635397400595</v>
          </cell>
          <cell r="BJ210">
            <v>101.14898549239138</v>
          </cell>
          <cell r="BK210">
            <v>102.67654446879668</v>
          </cell>
          <cell r="BL210">
            <v>103.85744577858601</v>
          </cell>
          <cell r="BM210">
            <v>104.48626700317605</v>
          </cell>
          <cell r="BN210">
            <v>105.30892717392081</v>
          </cell>
          <cell r="BO210">
            <v>105.8273539950298</v>
          </cell>
          <cell r="BP210">
            <v>105.79756082738169</v>
          </cell>
          <cell r="BQ210">
            <v>107.84690403057733</v>
          </cell>
          <cell r="BR210">
            <v>109.75102187594901</v>
          </cell>
          <cell r="BS210">
            <v>110.039972041632</v>
          </cell>
          <cell r="BT210">
            <v>109.56526566519118</v>
          </cell>
          <cell r="BU210">
            <v>109.79460149670523</v>
          </cell>
          <cell r="BV210">
            <v>109.08564586717178</v>
          </cell>
          <cell r="BW210">
            <v>110.33424326563008</v>
          </cell>
          <cell r="BX210">
            <v>110.12108911117485</v>
          </cell>
          <cell r="BY210">
            <v>109.97169073779183</v>
          </cell>
          <cell r="BZ210">
            <v>110.38101248502996</v>
          </cell>
          <cell r="CA210">
            <v>107.22803121121078</v>
          </cell>
          <cell r="CB210">
            <v>105.88206377949031</v>
          </cell>
          <cell r="CC210">
            <v>106.88059109049757</v>
          </cell>
          <cell r="CD210">
            <v>108.40777817097671</v>
          </cell>
          <cell r="CE210">
            <v>109.42518705245355</v>
          </cell>
          <cell r="CF210">
            <v>111.84578167746398</v>
          </cell>
          <cell r="CG210">
            <v>110.77158196003292</v>
          </cell>
          <cell r="CH210">
            <v>110.10452120793352</v>
          </cell>
        </row>
        <row r="211">
          <cell r="A211" t="str">
            <v>US</v>
          </cell>
          <cell r="AG211">
            <v>23.871532692735265</v>
          </cell>
          <cell r="AH211">
            <v>20.168705892769673</v>
          </cell>
          <cell r="AI211">
            <v>17.361573150772159</v>
          </cell>
          <cell r="AJ211">
            <v>27.58232139664149</v>
          </cell>
          <cell r="AK211">
            <v>21.247700783380441</v>
          </cell>
          <cell r="AL211">
            <v>30.101781160505599</v>
          </cell>
          <cell r="AM211">
            <v>30.850031441864449</v>
          </cell>
          <cell r="AN211">
            <v>28.713755506152662</v>
          </cell>
          <cell r="AO211">
            <v>20.456324265890011</v>
          </cell>
          <cell r="AP211">
            <v>25.311724370055327</v>
          </cell>
          <cell r="AQ211">
            <v>27.600432736884041</v>
          </cell>
          <cell r="AR211">
            <v>27.691621519581958</v>
          </cell>
          <cell r="AS211">
            <v>26.780453685913319</v>
          </cell>
          <cell r="AT211">
            <v>52.247656875719656</v>
          </cell>
          <cell r="AU211">
            <v>52.00749267863889</v>
          </cell>
          <cell r="AV211">
            <v>63.768686984642102</v>
          </cell>
          <cell r="AW211">
            <v>74.927556327340952</v>
          </cell>
          <cell r="AX211">
            <v>92.28227460137002</v>
          </cell>
          <cell r="AY211">
            <v>91.466889062065221</v>
          </cell>
          <cell r="AZ211">
            <v>88.447245888933551</v>
          </cell>
          <cell r="BA211">
            <v>87.261119313372802</v>
          </cell>
          <cell r="BB211">
            <v>91.527781536674411</v>
          </cell>
          <cell r="BC211">
            <v>90.2600332174231</v>
          </cell>
          <cell r="BD211">
            <v>91.070862665861839</v>
          </cell>
          <cell r="BE211">
            <v>93.830780172854219</v>
          </cell>
          <cell r="BF211">
            <v>97.485838855885774</v>
          </cell>
          <cell r="BG211">
            <v>122.22350822720824</v>
          </cell>
          <cell r="BH211">
            <v>124.42164124126262</v>
          </cell>
          <cell r="BI211">
            <v>129.72202521708815</v>
          </cell>
          <cell r="BJ211">
            <v>132.55098228440008</v>
          </cell>
          <cell r="BK211">
            <v>135.6692979201965</v>
          </cell>
          <cell r="BL211">
            <v>138.26024305322014</v>
          </cell>
          <cell r="BM211">
            <v>139.68058681397241</v>
          </cell>
          <cell r="BN211">
            <v>139.7418542795634</v>
          </cell>
          <cell r="BO211">
            <v>140.80721494351522</v>
          </cell>
          <cell r="BP211">
            <v>138.91579958732217</v>
          </cell>
          <cell r="BQ211">
            <v>137.48226409806489</v>
          </cell>
          <cell r="BR211">
            <v>137.53557328985303</v>
          </cell>
          <cell r="BS211">
            <v>137.54281894008818</v>
          </cell>
          <cell r="BT211">
            <v>138.10034554056696</v>
          </cell>
          <cell r="BU211">
            <v>138.904699350329</v>
          </cell>
          <cell r="BV211">
            <v>139.14107700729164</v>
          </cell>
          <cell r="BW211">
            <v>141.07380607197953</v>
          </cell>
          <cell r="BX211">
            <v>141.15223166483753</v>
          </cell>
          <cell r="BY211">
            <v>141.07406750642267</v>
          </cell>
          <cell r="BZ211">
            <v>142.39599330533986</v>
          </cell>
          <cell r="CA211">
            <v>139.40936732876543</v>
          </cell>
          <cell r="CB211">
            <v>138.24477713023856</v>
          </cell>
          <cell r="CC211">
            <v>138.91430612919001</v>
          </cell>
          <cell r="CD211">
            <v>139.24094275865662</v>
          </cell>
          <cell r="CE211">
            <v>139.78180816835834</v>
          </cell>
          <cell r="CF211">
            <v>142.2482741258481</v>
          </cell>
          <cell r="CG211">
            <v>142.46887529199111</v>
          </cell>
        </row>
        <row r="213">
          <cell r="A213" t="str">
            <v>CHECKS:</v>
          </cell>
          <cell r="AW213" t="str">
            <v>AVERAGE=</v>
          </cell>
          <cell r="AX213">
            <v>1.0218954799691711</v>
          </cell>
        </row>
        <row r="214">
          <cell r="A214" t="str">
            <v>RER_RUS</v>
          </cell>
          <cell r="AG214">
            <v>0.51551221659378643</v>
          </cell>
          <cell r="AH214">
            <v>0.38611484775923377</v>
          </cell>
          <cell r="AI214">
            <v>0.30920560647412909</v>
          </cell>
          <cell r="AJ214">
            <v>0.42440006713999934</v>
          </cell>
          <cell r="AK214">
            <v>0.30174658269629617</v>
          </cell>
          <cell r="AL214">
            <v>0.42344011998390274</v>
          </cell>
          <cell r="AM214">
            <v>0.4307830337994617</v>
          </cell>
          <cell r="AN214">
            <v>0.40669263237677061</v>
          </cell>
          <cell r="AO214">
            <v>0.27901876625232269</v>
          </cell>
          <cell r="AP214">
            <v>0.33881660575996481</v>
          </cell>
          <cell r="AQ214">
            <v>0.36412166069559238</v>
          </cell>
          <cell r="AR214">
            <v>0.36154354456828786</v>
          </cell>
          <cell r="AS214">
            <v>0.35002382517856334</v>
          </cell>
          <cell r="AT214">
            <v>0.70638013670591271</v>
          </cell>
          <cell r="AU214">
            <v>0.8161306916928126</v>
          </cell>
          <cell r="AV214">
            <v>0.90854422573782612</v>
          </cell>
          <cell r="AW214">
            <v>0.98597834241004645</v>
          </cell>
          <cell r="AX214">
            <v>1.1651378582585996</v>
          </cell>
          <cell r="AY214">
            <v>1.1665505332037001</v>
          </cell>
          <cell r="AZ214">
            <v>1.1587209752569594</v>
          </cell>
          <cell r="BA214">
            <v>1.1185640400670638</v>
          </cell>
          <cell r="BB214">
            <v>1.0970002415589659</v>
          </cell>
          <cell r="BC214">
            <v>0.94545781840001342</v>
          </cell>
          <cell r="BD214">
            <v>0.86855316533944915</v>
          </cell>
          <cell r="BE214">
            <v>0.83821939748700036</v>
          </cell>
          <cell r="BF214">
            <v>0.84560987211718652</v>
          </cell>
          <cell r="BG214">
            <v>1.0224861617322905</v>
          </cell>
          <cell r="BH214">
            <v>1.0046750886587832</v>
          </cell>
          <cell r="BI214">
            <v>1.0317706075500404</v>
          </cell>
          <cell r="BJ214">
            <v>1.0336369107814201</v>
          </cell>
          <cell r="BK214">
            <v>1.0492469669151692</v>
          </cell>
          <cell r="BL214">
            <v>1.0613145440228031</v>
          </cell>
          <cell r="BM214">
            <v>1.0677404396939756</v>
          </cell>
          <cell r="BN214">
            <v>1.076147166794323</v>
          </cell>
          <cell r="BO214">
            <v>1.0814449470461835</v>
          </cell>
          <cell r="BP214">
            <v>1.0811404920126477</v>
          </cell>
          <cell r="BQ214">
            <v>1.1020826375751596</v>
          </cell>
          <cell r="BR214">
            <v>1.121540731770299</v>
          </cell>
          <cell r="BS214">
            <v>1.124493500452777</v>
          </cell>
          <cell r="BT214">
            <v>1.1196424974488028</v>
          </cell>
          <cell r="BU214">
            <v>1.1219860699449946</v>
          </cell>
          <cell r="BV214">
            <v>1.1147412844118052</v>
          </cell>
          <cell r="BW214">
            <v>1.1275006447896634</v>
          </cell>
          <cell r="BX214">
            <v>1.1253224321199189</v>
          </cell>
          <cell r="BY214">
            <v>1.1237957368951703</v>
          </cell>
          <cell r="BZ214">
            <v>1.1279785773287276</v>
          </cell>
          <cell r="CA214">
            <v>1.095758404207295</v>
          </cell>
          <cell r="CB214">
            <v>1.0820040238606863</v>
          </cell>
          <cell r="CC214">
            <v>1.0922079293181273</v>
          </cell>
          <cell r="CD214">
            <v>1.1078141850642167</v>
          </cell>
          <cell r="CE214">
            <v>1.1182110404368335</v>
          </cell>
          <cell r="CF214">
            <v>1.1429469874981917</v>
          </cell>
          <cell r="CG214">
            <v>1.1319697891399221</v>
          </cell>
          <cell r="CH214">
            <v>1.12515312546557</v>
          </cell>
        </row>
        <row r="215">
          <cell r="A215" t="str">
            <v>RER_US</v>
          </cell>
          <cell r="AG215">
            <v>23.899117163914873</v>
          </cell>
          <cell r="AH215">
            <v>20.192011605628171</v>
          </cell>
          <cell r="AI215">
            <v>17.381635114131381</v>
          </cell>
          <cell r="AJ215">
            <v>27.614193826427446</v>
          </cell>
          <cell r="AK215">
            <v>21.272253316200022</v>
          </cell>
          <cell r="AL215">
            <v>30.136564922636193</v>
          </cell>
          <cell r="AM215">
            <v>30.88567983588052</v>
          </cell>
          <cell r="AN215">
            <v>28.746935351427481</v>
          </cell>
          <cell r="AO215">
            <v>20.479962332804956</v>
          </cell>
          <cell r="AP215">
            <v>25.340973037930116</v>
          </cell>
          <cell r="AQ215">
            <v>27.632326095017977</v>
          </cell>
          <cell r="AR215">
            <v>27.723620249850164</v>
          </cell>
          <cell r="AS215">
            <v>26.811399526818654</v>
          </cell>
          <cell r="AT215">
            <v>52.308031046236529</v>
          </cell>
          <cell r="AU215">
            <v>52.067589330218958</v>
          </cell>
          <cell r="AV215">
            <v>63.84237414712684</v>
          </cell>
          <cell r="AW215">
            <v>75.014137991144167</v>
          </cell>
          <cell r="AX215">
            <v>92.388910307459597</v>
          </cell>
          <cell r="AY215">
            <v>91.572582558905026</v>
          </cell>
          <cell r="AZ215">
            <v>88.549450072323978</v>
          </cell>
          <cell r="BA215">
            <v>87.361952882033137</v>
          </cell>
          <cell r="BB215">
            <v>91.633545397103049</v>
          </cell>
          <cell r="BC215">
            <v>90.364332146067682</v>
          </cell>
          <cell r="BD215">
            <v>91.17609853901854</v>
          </cell>
          <cell r="BE215">
            <v>93.939205236496079</v>
          </cell>
          <cell r="BF215">
            <v>97.598487479958351</v>
          </cell>
          <cell r="BG215">
            <v>122.36474217659726</v>
          </cell>
          <cell r="BH215">
            <v>124.56541521761831</v>
          </cell>
          <cell r="BI215">
            <v>129.87192399032654</v>
          </cell>
          <cell r="BJ215">
            <v>132.7041500259823</v>
          </cell>
          <cell r="BK215">
            <v>135.82606899504148</v>
          </cell>
          <cell r="BL215">
            <v>138.42000806449434</v>
          </cell>
          <cell r="BM215">
            <v>139.84199308691328</v>
          </cell>
          <cell r="BN215">
            <v>139.90333134940954</v>
          </cell>
          <cell r="BO215">
            <v>140.96992307845088</v>
          </cell>
          <cell r="BP215">
            <v>139.07632211930331</v>
          </cell>
          <cell r="BQ215">
            <v>137.64113012483134</v>
          </cell>
          <cell r="BR215">
            <v>137.69450091743428</v>
          </cell>
          <cell r="BS215">
            <v>137.70175494029607</v>
          </cell>
          <cell r="BT215">
            <v>138.25992578413536</v>
          </cell>
          <cell r="BU215">
            <v>139.06520905556076</v>
          </cell>
          <cell r="BV215">
            <v>139.30185985596793</v>
          </cell>
          <cell r="BW215">
            <v>141.23682226318434</v>
          </cell>
          <cell r="BX215">
            <v>141.31533847982143</v>
          </cell>
          <cell r="BY215">
            <v>141.23708399972497</v>
          </cell>
          <cell r="BZ215">
            <v>142.56053733458094</v>
          </cell>
          <cell r="CA215">
            <v>139.57046019719351</v>
          </cell>
          <cell r="CB215">
            <v>138.40452427004584</v>
          </cell>
          <cell r="CC215">
            <v>139.07482693542303</v>
          </cell>
          <cell r="CD215">
            <v>139.40184100603713</v>
          </cell>
          <cell r="CE215">
            <v>139.94333140645472</v>
          </cell>
          <cell r="CF215">
            <v>142.41264745991424</v>
          </cell>
          <cell r="CG215">
            <v>142.63350353916181</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50.44666765815802</v>
          </cell>
          <cell r="AH216">
            <v>37.784181976309576</v>
          </cell>
          <cell r="AI216">
            <v>30.258046202871679</v>
          </cell>
          <cell r="AJ216">
            <v>41.530672701752515</v>
          </cell>
          <cell r="AK216">
            <v>29.528125783020332</v>
          </cell>
          <cell r="AL216">
            <v>41.436734801554977</v>
          </cell>
          <cell r="AM216">
            <v>42.155293006331505</v>
          </cell>
          <cell r="AN216">
            <v>39.797869777155668</v>
          </cell>
          <cell r="AO216">
            <v>27.304041530816853</v>
          </cell>
          <cell r="AP216">
            <v>33.155700597695798</v>
          </cell>
          <cell r="AQ216">
            <v>35.631986620253706</v>
          </cell>
          <cell r="AR216">
            <v>35.379698966786215</v>
          </cell>
          <cell r="AS216">
            <v>34.252409570215832</v>
          </cell>
          <cell r="AT216">
            <v>69.124499574772855</v>
          </cell>
          <cell r="AU216">
            <v>79.864399803141708</v>
          </cell>
          <cell r="AV216">
            <v>88.907744827801309</v>
          </cell>
          <cell r="AW216">
            <v>96.485243524102074</v>
          </cell>
          <cell r="AX216">
            <v>114.01732183938714</v>
          </cell>
          <cell r="AY216">
            <v>114.15556248853287</v>
          </cell>
          <cell r="AZ216">
            <v>113.38938257089816</v>
          </cell>
          <cell r="BA216">
            <v>109.45973066646788</v>
          </cell>
          <cell r="BB216">
            <v>107.34955414344924</v>
          </cell>
          <cell r="BC216">
            <v>92.520011775425047</v>
          </cell>
          <cell r="BD216">
            <v>84.99432499355531</v>
          </cell>
          <cell r="BE216">
            <v>82.025942370572778</v>
          </cell>
          <cell r="BF216">
            <v>82.749154751393675</v>
          </cell>
          <cell r="BG216">
            <v>100.05780256148478</v>
          </cell>
          <cell r="BH216">
            <v>98.314857864827104</v>
          </cell>
          <cell r="BI216">
            <v>100.96635397400595</v>
          </cell>
          <cell r="BJ216">
            <v>101.14898549239138</v>
          </cell>
          <cell r="BK216">
            <v>102.67654446879668</v>
          </cell>
          <cell r="BL216">
            <v>103.85744577858603</v>
          </cell>
          <cell r="BM216">
            <v>104.48626700317605</v>
          </cell>
          <cell r="BN216">
            <v>105.30892717392082</v>
          </cell>
          <cell r="BO216">
            <v>105.82735399502981</v>
          </cell>
          <cell r="BP216">
            <v>105.79756082738167</v>
          </cell>
          <cell r="BQ216">
            <v>107.84690403057733</v>
          </cell>
          <cell r="BR216">
            <v>109.75102187594901</v>
          </cell>
          <cell r="BS216">
            <v>110.03997204163201</v>
          </cell>
          <cell r="BT216">
            <v>109.56526566519118</v>
          </cell>
          <cell r="BU216">
            <v>109.79460149670524</v>
          </cell>
          <cell r="BV216">
            <v>109.08564586717178</v>
          </cell>
          <cell r="BW216">
            <v>110.33424326563008</v>
          </cell>
          <cell r="BX216">
            <v>110.12108911117487</v>
          </cell>
          <cell r="BY216">
            <v>109.97169073779183</v>
          </cell>
          <cell r="BZ216">
            <v>110.38101248502996</v>
          </cell>
          <cell r="CA216">
            <v>107.22803121121078</v>
          </cell>
          <cell r="CB216">
            <v>105.8820637794903</v>
          </cell>
          <cell r="CC216">
            <v>106.88059109049757</v>
          </cell>
          <cell r="CD216">
            <v>108.40777817097671</v>
          </cell>
          <cell r="CE216">
            <v>109.42518705245357</v>
          </cell>
          <cell r="CF216">
            <v>111.84578167746398</v>
          </cell>
          <cell r="CG216">
            <v>110.77158196003292</v>
          </cell>
          <cell r="CH216">
            <v>110.10452120793353</v>
          </cell>
          <cell r="CI216">
            <v>0</v>
          </cell>
          <cell r="CJ216">
            <v>0</v>
          </cell>
        </row>
        <row r="217">
          <cell r="AW217" t="str">
            <v>AVERAGE=</v>
          </cell>
          <cell r="AX217">
            <v>100.11555383365896</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23.871532692735265</v>
          </cell>
          <cell r="AH218">
            <v>20.168705892769673</v>
          </cell>
          <cell r="AI218">
            <v>17.361573150772159</v>
          </cell>
          <cell r="AJ218">
            <v>27.58232139664149</v>
          </cell>
          <cell r="AK218">
            <v>21.247700783380441</v>
          </cell>
          <cell r="AL218">
            <v>30.101781160505599</v>
          </cell>
          <cell r="AM218">
            <v>30.850031441864452</v>
          </cell>
          <cell r="AN218">
            <v>28.713755506152662</v>
          </cell>
          <cell r="AO218">
            <v>20.456324265890011</v>
          </cell>
          <cell r="AP218">
            <v>25.311724370055327</v>
          </cell>
          <cell r="AQ218">
            <v>27.600432736884045</v>
          </cell>
          <cell r="AR218">
            <v>27.691621519581954</v>
          </cell>
          <cell r="AS218">
            <v>26.780453685913319</v>
          </cell>
          <cell r="AT218">
            <v>52.247656875719649</v>
          </cell>
          <cell r="AU218">
            <v>52.00749267863889</v>
          </cell>
          <cell r="AV218">
            <v>63.768686984642095</v>
          </cell>
          <cell r="AW218">
            <v>74.927556327340952</v>
          </cell>
          <cell r="AX218">
            <v>92.28227460137002</v>
          </cell>
          <cell r="AY218">
            <v>91.466889062065221</v>
          </cell>
          <cell r="AZ218">
            <v>88.447245888933551</v>
          </cell>
          <cell r="BA218">
            <v>87.261119313372816</v>
          </cell>
          <cell r="BB218">
            <v>91.527781536674425</v>
          </cell>
          <cell r="BC218">
            <v>90.2600332174231</v>
          </cell>
          <cell r="BD218">
            <v>91.070862665861839</v>
          </cell>
          <cell r="BE218">
            <v>93.830780172854233</v>
          </cell>
          <cell r="BF218">
            <v>97.485838855885774</v>
          </cell>
          <cell r="BG218">
            <v>122.22350822720824</v>
          </cell>
          <cell r="BH218">
            <v>124.42164124126262</v>
          </cell>
          <cell r="BI218">
            <v>129.72202521708815</v>
          </cell>
          <cell r="BJ218">
            <v>132.55098228440005</v>
          </cell>
          <cell r="BK218">
            <v>135.6692979201965</v>
          </cell>
          <cell r="BL218">
            <v>138.26024305322014</v>
          </cell>
          <cell r="BM218">
            <v>139.68058681397238</v>
          </cell>
          <cell r="BN218">
            <v>139.74185427956337</v>
          </cell>
          <cell r="BO218">
            <v>140.80721494351522</v>
          </cell>
          <cell r="BP218">
            <v>138.91579958732217</v>
          </cell>
          <cell r="BQ218">
            <v>137.48226409806489</v>
          </cell>
          <cell r="BR218">
            <v>137.53557328985301</v>
          </cell>
          <cell r="BS218">
            <v>137.54281894008818</v>
          </cell>
          <cell r="BT218">
            <v>138.10034554056696</v>
          </cell>
          <cell r="BU218">
            <v>138.904699350329</v>
          </cell>
          <cell r="BV218">
            <v>139.14107700729164</v>
          </cell>
          <cell r="BW218">
            <v>141.07380607197953</v>
          </cell>
          <cell r="BX218">
            <v>141.15223166483753</v>
          </cell>
          <cell r="BY218">
            <v>141.07406750642267</v>
          </cell>
          <cell r="BZ218">
            <v>142.39599330533986</v>
          </cell>
          <cell r="CA218">
            <v>139.4093673287654</v>
          </cell>
          <cell r="CB218">
            <v>138.24477713023856</v>
          </cell>
          <cell r="CC218">
            <v>138.91430612919001</v>
          </cell>
          <cell r="CD218">
            <v>139.24094275865662</v>
          </cell>
          <cell r="CE218">
            <v>139.78180816835837</v>
          </cell>
          <cell r="CF218">
            <v>142.2482741258481</v>
          </cell>
          <cell r="CG218">
            <v>142.46887529199111</v>
          </cell>
          <cell r="CH218">
            <v>0</v>
          </cell>
          <cell r="CI218">
            <v>0</v>
          </cell>
          <cell r="CJ218">
            <v>0</v>
          </cell>
        </row>
        <row r="219">
          <cell r="A219" t="str">
            <v>END END END END END END</v>
          </cell>
        </row>
        <row r="221">
          <cell r="A221" t="str">
            <v>DATA BELOW ARE EXPERIMENTATION!!!</v>
          </cell>
        </row>
        <row r="222">
          <cell r="A222" t="str">
            <v>FIGURE ?</v>
          </cell>
        </row>
        <row r="223">
          <cell r="A223" t="str">
            <v>Outstanding stock of t-bills by maturity</v>
          </cell>
        </row>
        <row r="225">
          <cell r="B225">
            <v>35643</v>
          </cell>
          <cell r="C225">
            <v>35691</v>
          </cell>
          <cell r="D225">
            <v>35719</v>
          </cell>
          <cell r="E225">
            <v>35747</v>
          </cell>
          <cell r="F225">
            <v>35775</v>
          </cell>
          <cell r="G225">
            <v>35809</v>
          </cell>
          <cell r="H225">
            <v>35837</v>
          </cell>
        </row>
        <row r="226">
          <cell r="A226" t="str">
            <v>28-day</v>
          </cell>
          <cell r="B226">
            <v>1000</v>
          </cell>
          <cell r="C226">
            <v>1250.5</v>
          </cell>
          <cell r="D226">
            <v>2500</v>
          </cell>
          <cell r="E226">
            <v>2750.5</v>
          </cell>
          <cell r="F226">
            <v>2899.8</v>
          </cell>
          <cell r="G226">
            <v>1800</v>
          </cell>
          <cell r="H226">
            <v>2000</v>
          </cell>
        </row>
        <row r="228">
          <cell r="B228">
            <v>35735</v>
          </cell>
          <cell r="C228">
            <v>35765</v>
          </cell>
          <cell r="D228">
            <v>35796</v>
          </cell>
          <cell r="E228">
            <v>35827</v>
          </cell>
        </row>
        <row r="229">
          <cell r="A229" t="str">
            <v>91-day</v>
          </cell>
          <cell r="B229">
            <v>2100</v>
          </cell>
          <cell r="C229">
            <v>3516</v>
          </cell>
          <cell r="D229">
            <v>3516</v>
          </cell>
          <cell r="E229">
            <v>3966</v>
          </cell>
        </row>
        <row r="234">
          <cell r="A234" t="str">
            <v>Together</v>
          </cell>
        </row>
        <row r="235">
          <cell r="A235" t="str">
            <v/>
          </cell>
          <cell r="B235">
            <v>35643</v>
          </cell>
          <cell r="C235">
            <v>35691</v>
          </cell>
          <cell r="D235">
            <v>35719</v>
          </cell>
          <cell r="E235">
            <v>35747</v>
          </cell>
          <cell r="F235">
            <v>35775</v>
          </cell>
          <cell r="G235">
            <v>35809</v>
          </cell>
          <cell r="H235">
            <v>35837</v>
          </cell>
        </row>
        <row r="236">
          <cell r="A236" t="str">
            <v>28-day</v>
          </cell>
          <cell r="B236">
            <v>1000</v>
          </cell>
          <cell r="C236">
            <v>1250.5</v>
          </cell>
          <cell r="D236">
            <v>2500</v>
          </cell>
          <cell r="E236">
            <v>2750.5</v>
          </cell>
          <cell r="F236">
            <v>2899.8</v>
          </cell>
          <cell r="G236">
            <v>1800</v>
          </cell>
          <cell r="H236">
            <v>2000</v>
          </cell>
        </row>
        <row r="237">
          <cell r="A237" t="str">
            <v>91-day</v>
          </cell>
          <cell r="E237">
            <v>2100</v>
          </cell>
          <cell r="F237">
            <v>3516</v>
          </cell>
          <cell r="G237">
            <v>3516</v>
          </cell>
          <cell r="H237">
            <v>3966</v>
          </cell>
        </row>
        <row r="238">
          <cell r="A238" t="str">
            <v>Total outstanding-face value</v>
          </cell>
          <cell r="B238">
            <v>1000</v>
          </cell>
          <cell r="C238">
            <v>1250.5</v>
          </cell>
          <cell r="D238">
            <v>2500</v>
          </cell>
          <cell r="E238">
            <v>4850.3</v>
          </cell>
          <cell r="F238">
            <v>6415.6</v>
          </cell>
          <cell r="G238">
            <v>5315.8</v>
          </cell>
          <cell r="H238">
            <v>5966</v>
          </cell>
        </row>
        <row r="248">
          <cell r="AF248" t="str">
            <v>COMPARE</v>
          </cell>
          <cell r="AG248">
            <v>31.923620099285628</v>
          </cell>
          <cell r="AH248">
            <v>26.96523783031332</v>
          </cell>
          <cell r="AI248">
            <v>23.180097421674827</v>
          </cell>
          <cell r="AJ248">
            <v>36.817724491448999</v>
          </cell>
          <cell r="AK248">
            <v>28.348325796038498</v>
          </cell>
          <cell r="AL248">
            <v>40.17537075689404</v>
          </cell>
          <cell r="AM248">
            <v>41.170364691053962</v>
          </cell>
          <cell r="AN248">
            <v>38.322168744041292</v>
          </cell>
          <cell r="AO248">
            <v>27.300705638636487</v>
          </cell>
          <cell r="AP248">
            <v>33.779591369637679</v>
          </cell>
          <cell r="AQ248">
            <v>36.8347701397593</v>
          </cell>
          <cell r="AR248">
            <v>36.956606464054651</v>
          </cell>
          <cell r="AS248">
            <v>35.740914404061137</v>
          </cell>
          <cell r="AT248">
            <v>69.726152759281334</v>
          </cell>
          <cell r="AU248">
            <v>69.408463031615781</v>
          </cell>
          <cell r="AV248">
            <v>85.104253713116904</v>
          </cell>
          <cell r="AW248">
            <v>100</v>
          </cell>
          <cell r="AX248">
            <v>123.4143383607023</v>
          </cell>
          <cell r="AY248">
            <v>122.5041179922745</v>
          </cell>
          <cell r="AZ248">
            <v>118.60352352641692</v>
          </cell>
          <cell r="BA248">
            <v>117.02084926204108</v>
          </cell>
          <cell r="BB248">
            <v>122.74626065365149</v>
          </cell>
          <cell r="BC248">
            <v>120.95523372713413</v>
          </cell>
          <cell r="BD248">
            <v>121.96384274785532</v>
          </cell>
          <cell r="BE248">
            <v>125.65932076820081</v>
          </cell>
          <cell r="BF248">
            <v>130.64061735192979</v>
          </cell>
          <cell r="BG248">
            <v>164.48170376837913</v>
          </cell>
          <cell r="BH248">
            <v>166.52800092110218</v>
          </cell>
          <cell r="BI248">
            <v>173.21199096760574</v>
          </cell>
          <cell r="BJ248">
            <v>186.61952352070136</v>
          </cell>
          <cell r="BK248">
            <v>182.19449444518119</v>
          </cell>
          <cell r="BL248">
            <v>185.39255808436019</v>
          </cell>
          <cell r="BM248">
            <v>187.31363977207667</v>
          </cell>
          <cell r="BN248">
            <v>187.28446180869099</v>
          </cell>
          <cell r="BO248">
            <v>188.69154835528656</v>
          </cell>
          <cell r="BP248">
            <v>186.00490533921138</v>
          </cell>
          <cell r="BQ248">
            <v>184.0897490614409</v>
          </cell>
          <cell r="BR248">
            <v>184.17033432631703</v>
          </cell>
          <cell r="BS248">
            <v>184.2945627589699</v>
          </cell>
          <cell r="BT248">
            <v>184.80692945157557</v>
          </cell>
          <cell r="BU248">
            <v>185.42040773115838</v>
          </cell>
          <cell r="BV248">
            <v>186.11673144173923</v>
          </cell>
          <cell r="BW248">
            <v>188.72629892939946</v>
          </cell>
          <cell r="BX248">
            <v>189.27529163774676</v>
          </cell>
          <cell r="BY248">
            <v>189.26367801961612</v>
          </cell>
          <cell r="BZ248">
            <v>190.79987810066339</v>
          </cell>
          <cell r="CA248">
            <v>186.79625296176076</v>
          </cell>
          <cell r="CB248">
            <v>184.73847912416838</v>
          </cell>
          <cell r="CC248">
            <v>184.54643156969445</v>
          </cell>
          <cell r="CD248">
            <v>186.22791491192427</v>
          </cell>
          <cell r="CE248">
            <v>187.71773823121964</v>
          </cell>
          <cell r="CF248">
            <v>190.27882627568522</v>
          </cell>
          <cell r="CG248">
            <v>192.7863043053795</v>
          </cell>
        </row>
        <row r="249">
          <cell r="AF249" t="str">
            <v xml:space="preserve">WITH </v>
          </cell>
          <cell r="AG249">
            <v>11.053441484382869</v>
          </cell>
          <cell r="AH249">
            <v>9.9286473199767862</v>
          </cell>
          <cell r="AI249">
            <v>9.2162017081135694</v>
          </cell>
          <cell r="AJ249">
            <v>14.240753981625391</v>
          </cell>
          <cell r="AK249">
            <v>11.91393547533532</v>
          </cell>
          <cell r="AL249">
            <v>18.541705545273544</v>
          </cell>
          <cell r="AM249">
            <v>20.245795248839325</v>
          </cell>
          <cell r="AN249">
            <v>20.744278281070191</v>
          </cell>
          <cell r="AO249">
            <v>15.213659480794735</v>
          </cell>
          <cell r="AP249">
            <v>19.581877909392261</v>
          </cell>
          <cell r="AQ249">
            <v>22.149997785376808</v>
          </cell>
          <cell r="AR249">
            <v>23.017432999819182</v>
          </cell>
          <cell r="AS249">
            <v>23.885092244244127</v>
          </cell>
          <cell r="AT249">
            <v>53.893453762686704</v>
          </cell>
          <cell r="AU249">
            <v>71.110090189504319</v>
          </cell>
          <cell r="AV249">
            <v>92.14426590339103</v>
          </cell>
          <cell r="AW249">
            <v>100</v>
          </cell>
          <cell r="AX249">
            <v>118.17448719534458</v>
          </cell>
          <cell r="AY249">
            <v>118.33288101658093</v>
          </cell>
          <cell r="AZ249">
            <v>117.52768203036135</v>
          </cell>
          <cell r="BA249">
            <v>113.46000723685216</v>
          </cell>
          <cell r="BB249">
            <v>111.27614128973316</v>
          </cell>
          <cell r="BC249">
            <v>95.897905791181188</v>
          </cell>
          <cell r="BD249">
            <v>88.099435459009328</v>
          </cell>
          <cell r="BE249">
            <v>85.021513759652166</v>
          </cell>
          <cell r="BF249">
            <v>85.77012114603113</v>
          </cell>
          <cell r="BG249">
            <v>104.14805078228639</v>
          </cell>
          <cell r="BH249">
            <v>101.91089884490268</v>
          </cell>
          <cell r="BI249">
            <v>104.68180267982771</v>
          </cell>
          <cell r="BJ249">
            <v>110.36503692547642</v>
          </cell>
          <cell r="BK249">
            <v>106.78758093897977</v>
          </cell>
          <cell r="BL249">
            <v>107.64544327846657</v>
          </cell>
          <cell r="BM249">
            <v>108.24043908407042</v>
          </cell>
          <cell r="BN249">
            <v>109.0932920893505</v>
          </cell>
          <cell r="BO249">
            <v>109.68906286997597</v>
          </cell>
          <cell r="BP249">
            <v>109.63973680338765</v>
          </cell>
          <cell r="BQ249">
            <v>111.76371525117261</v>
          </cell>
          <cell r="BR249">
            <v>113.74663043814593</v>
          </cell>
          <cell r="BS249">
            <v>114.03958082811366</v>
          </cell>
          <cell r="BT249">
            <v>113.55032764876734</v>
          </cell>
          <cell r="BU249">
            <v>113.79318511912726</v>
          </cell>
          <cell r="BV249">
            <v>113.06761920008907</v>
          </cell>
          <cell r="BW249">
            <v>114.30757191687704</v>
          </cell>
          <cell r="BX249">
            <v>114.14391980487089</v>
          </cell>
          <cell r="BY249">
            <v>113.97008613405011</v>
          </cell>
          <cell r="BZ249">
            <v>114.39756206855567</v>
          </cell>
          <cell r="CA249">
            <v>111.12842586307283</v>
          </cell>
          <cell r="CB249">
            <v>109.25991814857518</v>
          </cell>
          <cell r="CC249">
            <v>109.89510480698597</v>
          </cell>
          <cell r="CD249">
            <v>112.14794145989046</v>
          </cell>
          <cell r="CE249">
            <v>113.32116322775829</v>
          </cell>
          <cell r="CF249">
            <v>114.92093548937174</v>
          </cell>
          <cell r="CG249">
            <v>115.8091107719334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G5" t="str">
            <v>Raw Exchange Rates (US$/foreign currency)</v>
          </cell>
          <cell r="DB5" t="str">
            <v>Raw Exchange Rates (foreign currency/lari)</v>
          </cell>
          <cell r="DW5" t="str">
            <v>Exchange Rates (foreign currency/lari, 1995 = 100)</v>
          </cell>
          <cell r="ER5" t="str">
            <v>Non-seasonally adjusted CPI, 1995 = 100</v>
          </cell>
          <cell r="FM5" t="str">
            <v>Non-seasonally adjusted CPI, Raw data</v>
          </cell>
        </row>
        <row r="6">
          <cell r="CG6" t="str">
            <v>GEORGIA             [915]</v>
          </cell>
          <cell r="CH6" t="str">
            <v>ARMENIA             [911]</v>
          </cell>
          <cell r="CI6" t="str">
            <v>KAZAKSTAN           [916]</v>
          </cell>
          <cell r="CJ6" t="str">
            <v>RUSSIA              [922]</v>
          </cell>
          <cell r="CK6" t="str">
            <v>TURKEY              [186]</v>
          </cell>
          <cell r="CL6" t="str">
            <v>UNITED STATES       [111]</v>
          </cell>
          <cell r="CM6" t="str">
            <v>FRANCE              [132]</v>
          </cell>
          <cell r="CN6" t="str">
            <v>ITALY               [136]</v>
          </cell>
          <cell r="CO6" t="str">
            <v>AZERBAIJAN          [912]</v>
          </cell>
          <cell r="CP6" t="str">
            <v>GERMANY             [134]</v>
          </cell>
          <cell r="CQ6" t="str">
            <v>LITHUANIA           [946]</v>
          </cell>
          <cell r="CR6" t="str">
            <v>INDIA               [534]</v>
          </cell>
          <cell r="CS6" t="str">
            <v>NETHERLANDS         [138]</v>
          </cell>
          <cell r="CT6" t="str">
            <v>UNITED KINGDOM      [112]</v>
          </cell>
          <cell r="CU6" t="str">
            <v>BELGIUM             [124]</v>
          </cell>
          <cell r="CV6" t="str">
            <v>ROMANIA             [968]</v>
          </cell>
          <cell r="CW6" t="str">
            <v>BRAZIL              [223]</v>
          </cell>
          <cell r="CX6" t="str">
            <v>CHINA. PEOPLES REP. [924]</v>
          </cell>
          <cell r="CY6" t="str">
            <v>DENMARK             [128]</v>
          </cell>
          <cell r="DB6" t="str">
            <v>GEORGIA             [915]</v>
          </cell>
          <cell r="DC6" t="str">
            <v>ARMENIA             [911]</v>
          </cell>
          <cell r="DD6" t="str">
            <v>KAZAKSTAN           [916]</v>
          </cell>
          <cell r="DE6" t="str">
            <v>RUSSIA              [922]</v>
          </cell>
          <cell r="DF6" t="str">
            <v>TURKEY              [186]</v>
          </cell>
          <cell r="DG6" t="str">
            <v>UNITED STATES       [111]</v>
          </cell>
          <cell r="DH6" t="str">
            <v>FRANCE              [132]</v>
          </cell>
          <cell r="DI6" t="str">
            <v>ITALY               [136]</v>
          </cell>
          <cell r="DJ6" t="str">
            <v>AZERBAIJAN          [912]</v>
          </cell>
          <cell r="DK6" t="str">
            <v>GERMANY             [134]</v>
          </cell>
          <cell r="DL6" t="str">
            <v>LITHUANIA           [946]</v>
          </cell>
          <cell r="DM6" t="str">
            <v>INDIA               [534]</v>
          </cell>
          <cell r="DN6" t="str">
            <v>NETHERLANDS         [138]</v>
          </cell>
          <cell r="DO6" t="str">
            <v>UNITED KINGDOM      [112]</v>
          </cell>
          <cell r="DP6" t="str">
            <v>BELGIUM             [124]</v>
          </cell>
          <cell r="DQ6" t="str">
            <v>ROMANIA             [968]</v>
          </cell>
          <cell r="DR6" t="str">
            <v>BRAZIL              [223]</v>
          </cell>
          <cell r="DS6" t="str">
            <v>CHINA. PEOPLES REP. [924]</v>
          </cell>
          <cell r="DT6" t="str">
            <v>DENMARK             [128]</v>
          </cell>
          <cell r="DW6" t="str">
            <v>GEORGIA             [915]</v>
          </cell>
          <cell r="DX6" t="str">
            <v>ARMENIA             [911]</v>
          </cell>
          <cell r="DY6" t="str">
            <v>KAZAKSTAN           [916]</v>
          </cell>
          <cell r="DZ6" t="str">
            <v>RUSSIA              [922]</v>
          </cell>
          <cell r="EA6" t="str">
            <v>TURKEY              [186]</v>
          </cell>
          <cell r="EB6" t="str">
            <v>UNITED STATES       [111]</v>
          </cell>
          <cell r="EC6" t="str">
            <v>FRANCE              [132]</v>
          </cell>
          <cell r="ED6" t="str">
            <v>ITALY               [136]</v>
          </cell>
          <cell r="EE6" t="str">
            <v>AZERBAIJAN          [912]</v>
          </cell>
          <cell r="EF6" t="str">
            <v>GERMANY             [134]</v>
          </cell>
          <cell r="EG6" t="str">
            <v>LITHUANIA           [946]</v>
          </cell>
          <cell r="EH6" t="str">
            <v>INDIA               [534]</v>
          </cell>
          <cell r="EI6" t="str">
            <v>NETHERLANDS         [138]</v>
          </cell>
          <cell r="EJ6" t="str">
            <v>UNITED KINGDOM      [112]</v>
          </cell>
          <cell r="EK6" t="str">
            <v>BELGIUM             [124]</v>
          </cell>
          <cell r="EL6" t="str">
            <v>ROMANIA             [968]</v>
          </cell>
          <cell r="EM6" t="str">
            <v>BRAZIL              [223]</v>
          </cell>
          <cell r="EN6" t="str">
            <v>CHINA. PEOPLES REP. [924]</v>
          </cell>
          <cell r="EO6" t="str">
            <v>DENMARK             [128]</v>
          </cell>
          <cell r="ER6" t="str">
            <v>GEORGIA             [915]</v>
          </cell>
          <cell r="ES6" t="str">
            <v>ARMENIA             [911]</v>
          </cell>
          <cell r="ET6" t="str">
            <v>KAZAKSTAN           [916]</v>
          </cell>
          <cell r="EU6" t="str">
            <v>RUSSIA              [922]</v>
          </cell>
          <cell r="EV6" t="str">
            <v>TURKEY              [186]</v>
          </cell>
          <cell r="EW6" t="str">
            <v>UNITED STATES       [111]</v>
          </cell>
          <cell r="EX6" t="str">
            <v>FRANCE              [132]</v>
          </cell>
          <cell r="EY6" t="str">
            <v>ITALY               [136]</v>
          </cell>
          <cell r="EZ6" t="str">
            <v>AZERBAIJAN          [912]</v>
          </cell>
          <cell r="FA6" t="str">
            <v>GERMANY             [134]</v>
          </cell>
          <cell r="FB6" t="str">
            <v>LITHUANIA           [946]</v>
          </cell>
          <cell r="FC6" t="str">
            <v>INDIA               [534]</v>
          </cell>
          <cell r="FD6" t="str">
            <v>NETHERLANDS         [138]</v>
          </cell>
          <cell r="FE6" t="str">
            <v>UNITED KINGDOM      [112]</v>
          </cell>
          <cell r="FF6" t="str">
            <v>BELGIUM             [124]</v>
          </cell>
          <cell r="FG6" t="str">
            <v>ROMANIA             [968]</v>
          </cell>
          <cell r="FH6" t="str">
            <v>BRAZIL              [223]</v>
          </cell>
          <cell r="FI6" t="str">
            <v>CHINA. PEOPLES REP. [924]</v>
          </cell>
          <cell r="FJ6" t="str">
            <v>DENMARK             [128]</v>
          </cell>
          <cell r="FM6" t="str">
            <v>GEORGIA             [915]</v>
          </cell>
          <cell r="FN6" t="str">
            <v>ARMENIA             [911]</v>
          </cell>
          <cell r="FO6" t="str">
            <v>KAZAKSTAN           [916]</v>
          </cell>
          <cell r="FP6" t="str">
            <v>RUSSIA              [922]</v>
          </cell>
          <cell r="FQ6" t="str">
            <v>TURKEY              [186]</v>
          </cell>
          <cell r="FR6" t="str">
            <v>UNITED STATES       [111]</v>
          </cell>
          <cell r="FS6" t="str">
            <v>FRANCE              [132]</v>
          </cell>
          <cell r="FT6" t="str">
            <v>ITALY               [136]</v>
          </cell>
          <cell r="FU6" t="str">
            <v>AZERBAIJAN          [912]</v>
          </cell>
          <cell r="FV6" t="str">
            <v>GERMANY             [134]</v>
          </cell>
          <cell r="FW6" t="str">
            <v>LITHUANIA           [946]</v>
          </cell>
          <cell r="FX6" t="str">
            <v>INDIA               [534]</v>
          </cell>
          <cell r="FY6" t="str">
            <v>NETHERLANDS         [138]</v>
          </cell>
          <cell r="FZ6" t="str">
            <v>UNITED KINGDOM      [112]</v>
          </cell>
          <cell r="GA6" t="str">
            <v>BELGIUM             [124]</v>
          </cell>
          <cell r="GB6" t="str">
            <v>ROMANIA             [968]</v>
          </cell>
          <cell r="GC6" t="str">
            <v>BRAZIL              [223]</v>
          </cell>
          <cell r="GD6" t="str">
            <v>CHINA. PEOPLES REP. [924]</v>
          </cell>
          <cell r="GE6" t="str">
            <v>DENMARK             [128]</v>
          </cell>
        </row>
        <row r="7">
          <cell r="CG7" t="str">
            <v xml:space="preserve">I915EDNA.M                     </v>
          </cell>
          <cell r="CH7" t="str">
            <v xml:space="preserve">I911EDNA.M                     </v>
          </cell>
          <cell r="CI7" t="str">
            <v xml:space="preserve">I916EDNA.M                     </v>
          </cell>
          <cell r="CJ7" t="str">
            <v xml:space="preserve">I922EDNA.M                     </v>
          </cell>
          <cell r="CK7" t="str">
            <v xml:space="preserve">I186EDNA.M                     </v>
          </cell>
          <cell r="CL7" t="str">
            <v xml:space="preserve">I111EDNA.M                     </v>
          </cell>
          <cell r="CM7" t="str">
            <v xml:space="preserve">I132EDNA.M                     </v>
          </cell>
          <cell r="CN7" t="str">
            <v xml:space="preserve">I136EDNA.M                     </v>
          </cell>
          <cell r="CO7" t="str">
            <v xml:space="preserve">I912EDNA.M                     </v>
          </cell>
          <cell r="CP7" t="str">
            <v xml:space="preserve">I134EDNA.M                     </v>
          </cell>
          <cell r="CQ7" t="str">
            <v xml:space="preserve">I946EDNA.M                     </v>
          </cell>
          <cell r="CR7" t="str">
            <v xml:space="preserve">I534EDNA.M                     </v>
          </cell>
          <cell r="CS7" t="str">
            <v xml:space="preserve">I138EDNA.M                     </v>
          </cell>
          <cell r="CT7" t="str">
            <v xml:space="preserve">I112EDNA.M                     </v>
          </cell>
          <cell r="CU7" t="str">
            <v xml:space="preserve">I124EDNA.M                     </v>
          </cell>
          <cell r="CV7" t="str">
            <v xml:space="preserve">I968EDNA.M                     </v>
          </cell>
          <cell r="CW7" t="str">
            <v xml:space="preserve">I223EDNA.M                     </v>
          </cell>
          <cell r="CX7" t="str">
            <v xml:space="preserve">I924EDNA.M                     </v>
          </cell>
          <cell r="CY7" t="str">
            <v xml:space="preserve">I128EDNA.M                     </v>
          </cell>
          <cell r="DB7" t="str">
            <v xml:space="preserve">I915EDNA.M                     </v>
          </cell>
          <cell r="DC7" t="str">
            <v xml:space="preserve">I911EDNA.M                     </v>
          </cell>
          <cell r="DD7" t="str">
            <v xml:space="preserve">I916EDNA.M                     </v>
          </cell>
          <cell r="DE7" t="str">
            <v xml:space="preserve">I922EDNA.M                     </v>
          </cell>
          <cell r="DF7" t="str">
            <v xml:space="preserve">I186EDNA.M                     </v>
          </cell>
          <cell r="DG7" t="str">
            <v xml:space="preserve">I111EDNA.M                     </v>
          </cell>
          <cell r="DH7" t="str">
            <v xml:space="preserve">I132EDNA.M                     </v>
          </cell>
          <cell r="DI7" t="str">
            <v xml:space="preserve">I136EDNA.M                     </v>
          </cell>
          <cell r="DJ7" t="str">
            <v xml:space="preserve">I912EDNA.M                     </v>
          </cell>
          <cell r="DK7" t="str">
            <v xml:space="preserve">I134EDNA.M                     </v>
          </cell>
          <cell r="DL7" t="str">
            <v xml:space="preserve">I946EDNA.M                     </v>
          </cell>
          <cell r="DM7" t="str">
            <v xml:space="preserve">I534EDNA.M                     </v>
          </cell>
          <cell r="DN7" t="str">
            <v xml:space="preserve">I138EDNA.M                     </v>
          </cell>
          <cell r="DO7" t="str">
            <v xml:space="preserve">I112EDNA.M                     </v>
          </cell>
          <cell r="DP7" t="str">
            <v xml:space="preserve">I124EDNA.M                     </v>
          </cell>
          <cell r="DQ7" t="str">
            <v xml:space="preserve">I968EDNA.M                     </v>
          </cell>
          <cell r="DR7" t="str">
            <v xml:space="preserve">I223EDNA.M                     </v>
          </cell>
          <cell r="DS7" t="str">
            <v xml:space="preserve">I924EDNA.M                     </v>
          </cell>
          <cell r="DT7" t="str">
            <v xml:space="preserve">I128EDNA.M                     </v>
          </cell>
          <cell r="DW7" t="str">
            <v xml:space="preserve">I915EDNA.M                     </v>
          </cell>
          <cell r="DX7" t="str">
            <v xml:space="preserve">I911EDNA.M                     </v>
          </cell>
          <cell r="DY7" t="str">
            <v xml:space="preserve">I916EDNA.M                     </v>
          </cell>
          <cell r="DZ7" t="str">
            <v xml:space="preserve">I922EDNA.M                     </v>
          </cell>
          <cell r="EA7" t="str">
            <v xml:space="preserve">I186EDNA.M                     </v>
          </cell>
          <cell r="EB7" t="str">
            <v xml:space="preserve">I111EDNA.M                     </v>
          </cell>
          <cell r="EC7" t="str">
            <v xml:space="preserve">I132EDNA.M                     </v>
          </cell>
          <cell r="ED7" t="str">
            <v xml:space="preserve">I136EDNA.M                     </v>
          </cell>
          <cell r="EE7" t="str">
            <v xml:space="preserve">I912EDNA.M                     </v>
          </cell>
          <cell r="EF7" t="str">
            <v xml:space="preserve">I134EDNA.M                     </v>
          </cell>
          <cell r="EG7" t="str">
            <v xml:space="preserve">I946EDNA.M                     </v>
          </cell>
          <cell r="EH7" t="str">
            <v xml:space="preserve">I534EDNA.M                     </v>
          </cell>
          <cell r="EI7" t="str">
            <v xml:space="preserve">I138EDNA.M                     </v>
          </cell>
          <cell r="EJ7" t="str">
            <v xml:space="preserve">I112EDNA.M                     </v>
          </cell>
          <cell r="EK7" t="str">
            <v xml:space="preserve">I124EDNA.M                     </v>
          </cell>
          <cell r="EL7" t="str">
            <v xml:space="preserve">I968EDNA.M                     </v>
          </cell>
          <cell r="EM7" t="str">
            <v xml:space="preserve">I223EDNA.M                     </v>
          </cell>
          <cell r="EN7" t="str">
            <v xml:space="preserve">I924EDNA.M                     </v>
          </cell>
          <cell r="EO7" t="str">
            <v xml:space="preserve">I128EDNA.M                     </v>
          </cell>
          <cell r="ER7" t="str">
            <v xml:space="preserve">I915PCPIN.M                    </v>
          </cell>
          <cell r="ES7" t="str">
            <v xml:space="preserve">I911PCPIN.M                    </v>
          </cell>
          <cell r="ET7" t="str">
            <v xml:space="preserve">I916PCPIN.M                    </v>
          </cell>
          <cell r="EU7" t="str">
            <v xml:space="preserve">I922PCPIN.M                    </v>
          </cell>
          <cell r="EV7" t="str">
            <v xml:space="preserve">I186PCPIN.M                    </v>
          </cell>
          <cell r="EW7" t="str">
            <v xml:space="preserve">I111PCPIN.M                    </v>
          </cell>
          <cell r="EX7" t="str">
            <v xml:space="preserve">I132PCPIN.M                    </v>
          </cell>
          <cell r="EY7" t="str">
            <v xml:space="preserve">I136PCPIN.M                    </v>
          </cell>
          <cell r="EZ7" t="str">
            <v xml:space="preserve">I912PCPIN.M                    </v>
          </cell>
          <cell r="FA7" t="str">
            <v xml:space="preserve">I134PCPIN.M                    </v>
          </cell>
          <cell r="FB7" t="str">
            <v xml:space="preserve">I946PCPIN.M                    </v>
          </cell>
          <cell r="FC7" t="str">
            <v xml:space="preserve">I534PCPIN.M                    </v>
          </cell>
          <cell r="FD7" t="str">
            <v xml:space="preserve">I138PCPIN.M                    </v>
          </cell>
          <cell r="FE7" t="str">
            <v xml:space="preserve">I112PCPIN.M                    </v>
          </cell>
          <cell r="FF7" t="str">
            <v xml:space="preserve">I124PCPIN.M                    </v>
          </cell>
          <cell r="FG7" t="str">
            <v xml:space="preserve">I968PCPIN.M                    </v>
          </cell>
          <cell r="FH7" t="str">
            <v xml:space="preserve">I223PCPIN.M                    </v>
          </cell>
          <cell r="FI7" t="str">
            <v xml:space="preserve">I924PCPIN.M                    </v>
          </cell>
          <cell r="FJ7" t="str">
            <v xml:space="preserve">I128PCPIN.M                    </v>
          </cell>
          <cell r="FM7" t="str">
            <v xml:space="preserve">I915PCPIN.M                    </v>
          </cell>
          <cell r="FN7" t="str">
            <v xml:space="preserve">I911PCPIN.M                    </v>
          </cell>
          <cell r="FO7" t="str">
            <v xml:space="preserve">I916PCPIN.M                    </v>
          </cell>
          <cell r="FP7" t="str">
            <v xml:space="preserve">I922PCPIN.M                    </v>
          </cell>
          <cell r="FQ7" t="str">
            <v xml:space="preserve">I186PCPIN.M                    </v>
          </cell>
          <cell r="FR7" t="str">
            <v xml:space="preserve">I111PCPIN.M                    </v>
          </cell>
          <cell r="FS7" t="str">
            <v xml:space="preserve">I132PCPIN.M                    </v>
          </cell>
          <cell r="FT7" t="str">
            <v xml:space="preserve">I136PCPIN.M                    </v>
          </cell>
          <cell r="FU7" t="str">
            <v xml:space="preserve">I912PCPIN.M                    </v>
          </cell>
          <cell r="FV7" t="str">
            <v xml:space="preserve">I134PCPIN.M                    </v>
          </cell>
          <cell r="FW7" t="str">
            <v xml:space="preserve">I946PCPIN.M                    </v>
          </cell>
          <cell r="FX7" t="str">
            <v xml:space="preserve">I534PCPIN.M                    </v>
          </cell>
          <cell r="FY7" t="str">
            <v xml:space="preserve">I138PCPIN.M                    </v>
          </cell>
          <cell r="FZ7" t="str">
            <v xml:space="preserve">I112PCPIN.M                    </v>
          </cell>
          <cell r="GA7" t="str">
            <v xml:space="preserve">I124PCPIN.M                    </v>
          </cell>
          <cell r="GB7" t="str">
            <v xml:space="preserve">I968PCPIN.M                    </v>
          </cell>
          <cell r="GC7" t="str">
            <v xml:space="preserve">I223PCPIN.M                    </v>
          </cell>
          <cell r="GD7" t="str">
            <v xml:space="preserve">I924PCPIN.M                    </v>
          </cell>
          <cell r="GE7" t="str">
            <v xml:space="preserve">I128PCPIN.M                    </v>
          </cell>
        </row>
        <row r="9">
          <cell r="CG9">
            <v>143.34858703613281</v>
          </cell>
          <cell r="CH9">
            <v>0.20279997587203979</v>
          </cell>
          <cell r="CI9" t="e">
            <v>#N/A</v>
          </cell>
          <cell r="CJ9">
            <v>1.0143998079001904E-3</v>
          </cell>
          <cell r="CK9">
            <v>8.5880106780678034E-5</v>
          </cell>
          <cell r="CL9">
            <v>1</v>
          </cell>
          <cell r="CM9">
            <v>0.16872894763946533</v>
          </cell>
          <cell r="CN9">
            <v>6.2299985438585281E-4</v>
          </cell>
          <cell r="CO9">
            <v>8.0385841429233551E-3</v>
          </cell>
          <cell r="CP9">
            <v>0.58972692489624023</v>
          </cell>
          <cell r="CQ9">
            <v>0.29069995880126953</v>
          </cell>
          <cell r="CR9">
            <v>3.189999982714653E-2</v>
          </cell>
          <cell r="CS9">
            <v>0.52423495054244995</v>
          </cell>
          <cell r="CT9">
            <v>1.4919195175170898</v>
          </cell>
          <cell r="CU9">
            <v>2.748199924826622E-2</v>
          </cell>
          <cell r="CV9">
            <v>1.236720709130168E-3</v>
          </cell>
          <cell r="CW9">
            <v>1.2085999514965806E-5</v>
          </cell>
          <cell r="CX9">
            <v>0.12091898918151855</v>
          </cell>
          <cell r="CY9">
            <v>0.14458197355270386</v>
          </cell>
          <cell r="DB9">
            <v>1</v>
          </cell>
          <cell r="DC9">
            <v>706.84716021160239</v>
          </cell>
          <cell r="DD9" t="e">
            <v>#N/A</v>
          </cell>
          <cell r="DE9">
            <v>141.31369694643837</v>
          </cell>
          <cell r="DF9">
            <v>1669171.0386692774</v>
          </cell>
          <cell r="DG9">
            <v>143.34858703613281</v>
          </cell>
          <cell r="DH9">
            <v>849.57909737240539</v>
          </cell>
          <cell r="DI9">
            <v>230094.09396643352</v>
          </cell>
          <cell r="DJ9">
            <v>17832.566592255869</v>
          </cell>
          <cell r="DK9">
            <v>243.07621203043144</v>
          </cell>
          <cell r="DL9">
            <v>493.11526436826858</v>
          </cell>
          <cell r="DM9">
            <v>4493.6861383348605</v>
          </cell>
          <cell r="DN9">
            <v>273.44339954404688</v>
          </cell>
          <cell r="DO9">
            <v>96.083324437432836</v>
          </cell>
          <cell r="DP9">
            <v>5216.0902029417075</v>
          </cell>
          <cell r="DQ9">
            <v>115910.2342006994</v>
          </cell>
          <cell r="DR9">
            <v>11860714.280074863</v>
          </cell>
          <cell r="DS9">
            <v>1185.4927667394231</v>
          </cell>
          <cell r="DT9">
            <v>991.46929256625867</v>
          </cell>
          <cell r="DW9">
            <v>100</v>
          </cell>
          <cell r="DX9">
            <v>223.75543980592258</v>
          </cell>
          <cell r="DY9" t="e">
            <v>#N/A</v>
          </cell>
          <cell r="DZ9">
            <v>3994.3851947300673</v>
          </cell>
          <cell r="EA9">
            <v>4683.4634832763331</v>
          </cell>
          <cell r="EB9">
            <v>18463.239640007585</v>
          </cell>
          <cell r="EC9">
            <v>21926.78586822034</v>
          </cell>
          <cell r="ED9">
            <v>18198.439706242567</v>
          </cell>
          <cell r="EE9">
            <v>520.0556015576185</v>
          </cell>
          <cell r="EF9">
            <v>21849.625367704961</v>
          </cell>
          <cell r="EG9">
            <v>15878.261314640884</v>
          </cell>
          <cell r="EH9">
            <v>17840.321823986895</v>
          </cell>
          <cell r="EI9">
            <v>21933.539124944644</v>
          </cell>
          <cell r="EJ9">
            <v>19529.084683797741</v>
          </cell>
          <cell r="EK9">
            <v>22793.300879418788</v>
          </cell>
          <cell r="EL9">
            <v>7331.9130636163673</v>
          </cell>
          <cell r="EM9">
            <v>605.14529230373637</v>
          </cell>
          <cell r="EN9">
            <v>18283.684901613164</v>
          </cell>
          <cell r="EO9">
            <v>22798.747981945264</v>
          </cell>
          <cell r="ER9">
            <v>0.12299997396468951</v>
          </cell>
          <cell r="ES9">
            <v>0.21921398206708112</v>
          </cell>
          <cell r="ET9">
            <v>1.5812719388021048</v>
          </cell>
          <cell r="EU9">
            <v>9.5778254451087701</v>
          </cell>
          <cell r="EV9">
            <v>26.408452334604348</v>
          </cell>
          <cell r="EW9">
            <v>95.023509841346424</v>
          </cell>
          <cell r="EX9">
            <v>96.670147394873823</v>
          </cell>
          <cell r="EY9">
            <v>91.773425437665892</v>
          </cell>
          <cell r="EZ9">
            <v>1.0417653057398113</v>
          </cell>
          <cell r="FA9">
            <v>96.146311084107566</v>
          </cell>
          <cell r="FB9">
            <v>45.708439127083764</v>
          </cell>
          <cell r="FC9">
            <v>84.913376958918491</v>
          </cell>
          <cell r="FD9">
            <v>95.993002345057945</v>
          </cell>
          <cell r="FE9">
            <v>94.795102322121352</v>
          </cell>
          <cell r="FF9">
            <v>96.940378392220424</v>
          </cell>
          <cell r="FG9">
            <v>35.609836728229965</v>
          </cell>
          <cell r="FH9">
            <v>2.2154436484538231</v>
          </cell>
          <cell r="FI9">
            <v>73.451994698979647</v>
          </cell>
          <cell r="FJ9">
            <v>96.13089972540476</v>
          </cell>
          <cell r="FM9">
            <v>0.12299996614456177</v>
          </cell>
          <cell r="FN9">
            <v>0.21921396255493164</v>
          </cell>
          <cell r="FO9">
            <v>1.5815353393554688</v>
          </cell>
          <cell r="FP9">
            <v>9.577824592590332</v>
          </cell>
          <cell r="FQ9">
            <v>480.391357421875</v>
          </cell>
          <cell r="FR9">
            <v>110.82337951660156</v>
          </cell>
          <cell r="FS9">
            <v>107.90898132324219</v>
          </cell>
          <cell r="FT9">
            <v>117.59999084472656</v>
          </cell>
          <cell r="FU9">
            <v>1.0417652130126953</v>
          </cell>
          <cell r="FV9">
            <v>114.40483093261719</v>
          </cell>
          <cell r="FW9">
            <v>45.70843505859375</v>
          </cell>
          <cell r="FX9">
            <v>139.39051818847656</v>
          </cell>
          <cell r="FY9">
            <v>109.79998779296875</v>
          </cell>
          <cell r="FZ9">
            <v>112.03170776367187</v>
          </cell>
          <cell r="GA9">
            <v>109.38948059082031</v>
          </cell>
          <cell r="GB9">
            <v>3426.303955078125</v>
          </cell>
          <cell r="GC9">
            <v>115114.71875</v>
          </cell>
          <cell r="GD9">
            <v>125.74517822265625</v>
          </cell>
          <cell r="GE9">
            <v>105.95030212402344</v>
          </cell>
        </row>
        <row r="10">
          <cell r="CG10">
            <v>80.690689086914062</v>
          </cell>
          <cell r="CH10">
            <v>0.15379995107650757</v>
          </cell>
          <cell r="CI10" t="e">
            <v>#N/A</v>
          </cell>
          <cell r="CJ10">
            <v>9.3222991563379765E-4</v>
          </cell>
          <cell r="CK10">
            <v>8.424535917583853E-5</v>
          </cell>
          <cell r="CL10">
            <v>1</v>
          </cell>
          <cell r="CM10">
            <v>0.17623215913772583</v>
          </cell>
          <cell r="CN10">
            <v>6.378726102411747E-4</v>
          </cell>
          <cell r="CO10">
            <v>7.6219476759433746E-3</v>
          </cell>
          <cell r="CP10">
            <v>0.61635905504226685</v>
          </cell>
          <cell r="CQ10">
            <v>0.24039995670318604</v>
          </cell>
          <cell r="CR10">
            <v>3.1877096742391586E-2</v>
          </cell>
          <cell r="CS10">
            <v>0.5490729808807373</v>
          </cell>
          <cell r="CT10">
            <v>1.5242195129394531</v>
          </cell>
          <cell r="CU10">
            <v>2.8719425201416016E-2</v>
          </cell>
          <cell r="CV10">
            <v>1.149425283074379E-3</v>
          </cell>
          <cell r="CW10">
            <v>8.9899995145970024E-6</v>
          </cell>
          <cell r="CX10">
            <v>0.12376195192337036</v>
          </cell>
          <cell r="CY10">
            <v>0.15052157640457153</v>
          </cell>
          <cell r="DB10">
            <v>1</v>
          </cell>
          <cell r="DC10">
            <v>524.64704001612199</v>
          </cell>
          <cell r="DD10" t="e">
            <v>#N/A</v>
          </cell>
          <cell r="DE10">
            <v>86.556639873603146</v>
          </cell>
          <cell r="DF10">
            <v>957805.7459342645</v>
          </cell>
          <cell r="DG10">
            <v>80.690689086914062</v>
          </cell>
          <cell r="DH10">
            <v>457.8658599072948</v>
          </cell>
          <cell r="DI10">
            <v>126499.69255837076</v>
          </cell>
          <cell r="DJ10">
            <v>10586.623330096125</v>
          </cell>
          <cell r="DK10">
            <v>130.91507040710337</v>
          </cell>
          <cell r="DL10">
            <v>335.65184533930767</v>
          </cell>
          <cell r="DM10">
            <v>2531.3060891021478</v>
          </cell>
          <cell r="DN10">
            <v>146.95803999949629</v>
          </cell>
          <cell r="DO10">
            <v>52.939021185539275</v>
          </cell>
          <cell r="DP10">
            <v>2809.6206146540703</v>
          </cell>
          <cell r="DQ10">
            <v>70200.89976713396</v>
          </cell>
          <cell r="DR10">
            <v>8975605.4998553805</v>
          </cell>
          <cell r="DS10">
            <v>651.98300311936976</v>
          </cell>
          <cell r="DT10">
            <v>536.07390391682998</v>
          </cell>
          <cell r="DW10">
            <v>100</v>
          </cell>
          <cell r="DX10">
            <v>166.07922587754339</v>
          </cell>
          <cell r="DY10" t="e">
            <v>#N/A</v>
          </cell>
          <cell r="DZ10">
            <v>2446.6174779062458</v>
          </cell>
          <cell r="EA10">
            <v>2687.4706852879831</v>
          </cell>
          <cell r="EB10">
            <v>10392.927897876758</v>
          </cell>
          <cell r="EC10">
            <v>11817.059409307818</v>
          </cell>
          <cell r="ED10">
            <v>10005.024415001131</v>
          </cell>
          <cell r="EE10">
            <v>308.74034513842696</v>
          </cell>
          <cell r="EF10">
            <v>11767.688905008192</v>
          </cell>
          <cell r="EG10">
            <v>10807.95525132786</v>
          </cell>
          <cell r="EH10">
            <v>10049.503653438018</v>
          </cell>
          <cell r="EI10">
            <v>11787.850522005061</v>
          </cell>
          <cell r="EJ10">
            <v>10759.938146009697</v>
          </cell>
          <cell r="EK10">
            <v>12277.496273111032</v>
          </cell>
          <cell r="EL10">
            <v>4440.5646975835971</v>
          </cell>
          <cell r="EM10">
            <v>457.94420854885681</v>
          </cell>
          <cell r="EN10">
            <v>10055.440340668267</v>
          </cell>
          <cell r="EO10">
            <v>12326.971623561985</v>
          </cell>
          <cell r="ER10">
            <v>0.18499995454152138</v>
          </cell>
          <cell r="ES10">
            <v>0.25101365893167638</v>
          </cell>
          <cell r="ET10">
            <v>2.0392025177894206</v>
          </cell>
          <cell r="EU10">
            <v>11.780727481398166</v>
          </cell>
          <cell r="EV10">
            <v>27.8850675936465</v>
          </cell>
          <cell r="EW10">
            <v>95.220388449291164</v>
          </cell>
          <cell r="EX10">
            <v>97.028522514943916</v>
          </cell>
          <cell r="EY10">
            <v>92.007543718660656</v>
          </cell>
          <cell r="EZ10">
            <v>1.2105647210941701</v>
          </cell>
          <cell r="FA10">
            <v>95.972128779493445</v>
          </cell>
          <cell r="FB10">
            <v>47.628193326280631</v>
          </cell>
          <cell r="FC10">
            <v>86.254111016345632</v>
          </cell>
          <cell r="FD10">
            <v>96.604990331412012</v>
          </cell>
          <cell r="FE10">
            <v>95.197633325483707</v>
          </cell>
          <cell r="FF10">
            <v>96.765738429384101</v>
          </cell>
          <cell r="FG10">
            <v>39.491310532688779</v>
          </cell>
          <cell r="FH10">
            <v>3.0349363124150441</v>
          </cell>
          <cell r="FI10">
            <v>74.11205079224959</v>
          </cell>
          <cell r="FJ10">
            <v>96.437696389466367</v>
          </cell>
          <cell r="FM10">
            <v>0.18499994277954102</v>
          </cell>
          <cell r="FN10">
            <v>0.25101363658905029</v>
          </cell>
          <cell r="FO10">
            <v>2.0395421981811523</v>
          </cell>
          <cell r="FP10">
            <v>11.780726432800293</v>
          </cell>
          <cell r="FQ10">
            <v>507.252197265625</v>
          </cell>
          <cell r="FR10">
            <v>111.05299377441406</v>
          </cell>
          <cell r="FS10">
            <v>108.30902099609375</v>
          </cell>
          <cell r="FT10">
            <v>117.89999389648437</v>
          </cell>
          <cell r="FU10">
            <v>1.2105646133422852</v>
          </cell>
          <cell r="FV10">
            <v>114.19757080078125</v>
          </cell>
          <cell r="FW10">
            <v>47.628189086914063</v>
          </cell>
          <cell r="FX10">
            <v>141.59141540527344</v>
          </cell>
          <cell r="FY10">
            <v>110.5</v>
          </cell>
          <cell r="FZ10">
            <v>112.50743103027344</v>
          </cell>
          <cell r="GA10">
            <v>109.19241333007812</v>
          </cell>
          <cell r="GB10">
            <v>3799.771240234375</v>
          </cell>
          <cell r="GC10">
            <v>157695.65625</v>
          </cell>
          <cell r="GD10">
            <v>126.87515258789063</v>
          </cell>
          <cell r="GE10">
            <v>106.28843688964844</v>
          </cell>
        </row>
        <row r="11">
          <cell r="CG11">
            <v>41.893585205078125</v>
          </cell>
          <cell r="CH11">
            <v>0.10989999771118164</v>
          </cell>
          <cell r="CI11" t="e">
            <v>#N/A</v>
          </cell>
          <cell r="CJ11">
            <v>8.4202992729842663E-4</v>
          </cell>
          <cell r="CK11">
            <v>7.9793229815550148E-5</v>
          </cell>
          <cell r="CL11">
            <v>1</v>
          </cell>
          <cell r="CM11">
            <v>0.17397749423980713</v>
          </cell>
          <cell r="CN11">
            <v>6.1499979346990585E-4</v>
          </cell>
          <cell r="CO11">
            <v>7.0126205682754517E-3</v>
          </cell>
          <cell r="CP11">
            <v>0.6105009913444519</v>
          </cell>
          <cell r="CQ11">
            <v>0.24749994277954102</v>
          </cell>
          <cell r="CR11">
            <v>3.1877584755420685E-2</v>
          </cell>
          <cell r="CS11">
            <v>0.54303795099258423</v>
          </cell>
          <cell r="CT11">
            <v>1.5035791397094727</v>
          </cell>
          <cell r="CU11">
            <v>2.8059627860784531E-2</v>
          </cell>
          <cell r="CV11">
            <v>1.0156717617064714E-3</v>
          </cell>
          <cell r="CW11">
            <v>6.6099992181989364E-6</v>
          </cell>
          <cell r="CX11">
            <v>0.12195098400115967</v>
          </cell>
          <cell r="CY11">
            <v>0.15092664957046509</v>
          </cell>
          <cell r="DB11">
            <v>1</v>
          </cell>
          <cell r="DC11">
            <v>381.19732554658384</v>
          </cell>
          <cell r="DD11" t="e">
            <v>#N/A</v>
          </cell>
          <cell r="DE11">
            <v>49.753083408198719</v>
          </cell>
          <cell r="DF11">
            <v>525026.81370235595</v>
          </cell>
          <cell r="DG11">
            <v>41.893585205078125</v>
          </cell>
          <cell r="DH11">
            <v>240.79887682100329</v>
          </cell>
          <cell r="DI11">
            <v>68119.673616001193</v>
          </cell>
          <cell r="DJ11">
            <v>5974.0270840549165</v>
          </cell>
          <cell r="DK11">
            <v>68.621649758208605</v>
          </cell>
          <cell r="DL11">
            <v>169.26705006309666</v>
          </cell>
          <cell r="DM11">
            <v>1314.2019863331789</v>
          </cell>
          <cell r="DN11">
            <v>77.146698731651313</v>
          </cell>
          <cell r="DO11">
            <v>27.862574106457053</v>
          </cell>
          <cell r="DP11">
            <v>1493.0199863280297</v>
          </cell>
          <cell r="DQ11">
            <v>41247.169395249315</v>
          </cell>
          <cell r="DR11">
            <v>6337910.7655164152</v>
          </cell>
          <cell r="DS11">
            <v>343.52806209976745</v>
          </cell>
          <cell r="DT11">
            <v>277.57579807347889</v>
          </cell>
          <cell r="DW11">
            <v>100</v>
          </cell>
          <cell r="DX11">
            <v>120.66961576952976</v>
          </cell>
          <cell r="DY11" t="e">
            <v>#N/A</v>
          </cell>
          <cell r="DZ11">
            <v>1406.3249639078097</v>
          </cell>
          <cell r="EA11">
            <v>1473.152752324452</v>
          </cell>
          <cell r="EB11">
            <v>5395.8767157256007</v>
          </cell>
          <cell r="EC11">
            <v>6214.7779126063979</v>
          </cell>
          <cell r="ED11">
            <v>5387.6731546641331</v>
          </cell>
          <cell r="EE11">
            <v>174.22204666090431</v>
          </cell>
          <cell r="EF11">
            <v>6168.2602621066462</v>
          </cell>
          <cell r="EG11">
            <v>5450.3817810292821</v>
          </cell>
          <cell r="EH11">
            <v>5217.4953159044162</v>
          </cell>
          <cell r="EI11">
            <v>6188.1184106564033</v>
          </cell>
          <cell r="EJ11">
            <v>5663.1113923198491</v>
          </cell>
          <cell r="EK11">
            <v>6524.2072976744539</v>
          </cell>
          <cell r="EL11">
            <v>2609.0936853995318</v>
          </cell>
          <cell r="EM11">
            <v>323.36643242781327</v>
          </cell>
          <cell r="EN11">
            <v>5298.1840282071771</v>
          </cell>
          <cell r="EO11">
            <v>6382.8307277016911</v>
          </cell>
          <cell r="ER11">
            <v>0.30799998811085944</v>
          </cell>
          <cell r="ES11">
            <v>0.39046952623731845</v>
          </cell>
          <cell r="ET11">
            <v>2.8181960631252676</v>
          </cell>
          <cell r="EU11">
            <v>14.077966989463411</v>
          </cell>
          <cell r="EV11">
            <v>29.806712804648974</v>
          </cell>
          <cell r="EW11">
            <v>95.614132581806899</v>
          </cell>
          <cell r="EX11">
            <v>97.207703240193894</v>
          </cell>
          <cell r="EY11">
            <v>92.475780280650184</v>
          </cell>
          <cell r="EZ11">
            <v>1.4772492769971839</v>
          </cell>
          <cell r="FA11">
            <v>95.972128779493445</v>
          </cell>
          <cell r="FB11">
            <v>51.104985017584418</v>
          </cell>
          <cell r="FC11">
            <v>86.701019270391299</v>
          </cell>
          <cell r="FD11">
            <v>96.604990331412012</v>
          </cell>
          <cell r="FE11">
            <v>95.130546976782071</v>
          </cell>
          <cell r="FF11">
            <v>96.882165071274983</v>
          </cell>
          <cell r="FG11">
            <v>45.928341704574727</v>
          </cell>
          <cell r="FH11">
            <v>4.1014101567909984</v>
          </cell>
          <cell r="FI11">
            <v>74.705186784670531</v>
          </cell>
          <cell r="FJ11">
            <v>96.693364891055978</v>
          </cell>
          <cell r="FM11">
            <v>0.30799996852874756</v>
          </cell>
          <cell r="FN11">
            <v>0.39046949148178101</v>
          </cell>
          <cell r="FO11">
            <v>2.8186655044555664</v>
          </cell>
          <cell r="FP11">
            <v>14.07796573638916</v>
          </cell>
          <cell r="FQ11">
            <v>542.20849609375</v>
          </cell>
          <cell r="FR11">
            <v>111.51220703125</v>
          </cell>
          <cell r="FS11">
            <v>108.509033203125</v>
          </cell>
          <cell r="FT11">
            <v>118.5</v>
          </cell>
          <cell r="FU11">
            <v>1.4772491455078125</v>
          </cell>
          <cell r="FV11">
            <v>114.19757080078125</v>
          </cell>
          <cell r="FW11">
            <v>51.10498046875</v>
          </cell>
          <cell r="FX11">
            <v>142.32504272460937</v>
          </cell>
          <cell r="FY11">
            <v>110.5</v>
          </cell>
          <cell r="FZ11">
            <v>112.42814636230469</v>
          </cell>
          <cell r="GA11">
            <v>109.32379150390625</v>
          </cell>
          <cell r="GB11">
            <v>4419.12890625</v>
          </cell>
          <cell r="GC11">
            <v>213109.765625</v>
          </cell>
          <cell r="GD11">
            <v>127.89056396484375</v>
          </cell>
          <cell r="GE11">
            <v>106.57022094726562</v>
          </cell>
        </row>
        <row r="12">
          <cell r="CG12">
            <v>28.023788452148438</v>
          </cell>
          <cell r="CH12">
            <v>8.1299960613250732E-2</v>
          </cell>
          <cell r="CI12">
            <v>0.21319997310638428</v>
          </cell>
          <cell r="CJ12">
            <v>8.3716982044279575E-4</v>
          </cell>
          <cell r="CK12">
            <v>7.4685944127850235E-5</v>
          </cell>
          <cell r="CL12">
            <v>1</v>
          </cell>
          <cell r="CM12">
            <v>0.169231116771698</v>
          </cell>
          <cell r="CN12">
            <v>5.995479878038168E-4</v>
          </cell>
          <cell r="CO12">
            <v>5.0428621470928192E-3</v>
          </cell>
          <cell r="CP12">
            <v>0.58825540542602539</v>
          </cell>
          <cell r="CQ12">
            <v>0.25579994916915894</v>
          </cell>
          <cell r="CR12">
            <v>3.1877584755420685E-2</v>
          </cell>
          <cell r="CS12">
            <v>0.52399897575378418</v>
          </cell>
          <cell r="CT12">
            <v>1.4806795120239258</v>
          </cell>
          <cell r="CU12">
            <v>2.7608152478933334E-2</v>
          </cell>
          <cell r="CV12">
            <v>9.3645229935646057E-4</v>
          </cell>
          <cell r="CW12">
            <v>4.8589990910841152E-6</v>
          </cell>
          <cell r="CX12">
            <v>0.12195098400115967</v>
          </cell>
          <cell r="CY12">
            <v>0.14774656295776367</v>
          </cell>
          <cell r="DB12">
            <v>1</v>
          </cell>
          <cell r="DC12">
            <v>344.69621191404315</v>
          </cell>
          <cell r="DD12">
            <v>131.4436772380121</v>
          </cell>
          <cell r="DE12">
            <v>33.47443704710485</v>
          </cell>
          <cell r="DF12">
            <v>375221.72049102373</v>
          </cell>
          <cell r="DG12">
            <v>28.023788452148438</v>
          </cell>
          <cell r="DH12">
            <v>165.59477350701442</v>
          </cell>
          <cell r="DI12">
            <v>46741.526987358251</v>
          </cell>
          <cell r="DJ12">
            <v>5557.1196742516531</v>
          </cell>
          <cell r="DK12">
            <v>47.638811634638692</v>
          </cell>
          <cell r="DL12">
            <v>109.55353409244221</v>
          </cell>
          <cell r="DM12">
            <v>879.10638987111713</v>
          </cell>
          <cell r="DN12">
            <v>53.480616850129515</v>
          </cell>
          <cell r="DO12">
            <v>18.926302568908383</v>
          </cell>
          <cell r="DP12">
            <v>1015.0548275018496</v>
          </cell>
          <cell r="DQ12">
            <v>29925.484161239892</v>
          </cell>
          <cell r="DR12">
            <v>5767399.4019817589</v>
          </cell>
          <cell r="DS12">
            <v>229.79550908651913</v>
          </cell>
          <cell r="DT12">
            <v>189.6747233311925</v>
          </cell>
          <cell r="DW12">
            <v>100</v>
          </cell>
          <cell r="DX12">
            <v>109.11503481625817</v>
          </cell>
          <cell r="DY12">
            <v>277.37525511074432</v>
          </cell>
          <cell r="DZ12">
            <v>946.19133624080905</v>
          </cell>
          <cell r="EA12">
            <v>1052.8203433560893</v>
          </cell>
          <cell r="EB12">
            <v>3609.4525416038746</v>
          </cell>
          <cell r="EC12">
            <v>4273.835303639954</v>
          </cell>
          <cell r="ED12">
            <v>3696.8478677303169</v>
          </cell>
          <cell r="EE12">
            <v>162.06367155110826</v>
          </cell>
          <cell r="EF12">
            <v>4282.1557012300646</v>
          </cell>
          <cell r="EG12">
            <v>3527.6126454749274</v>
          </cell>
          <cell r="EH12">
            <v>3490.1282443894875</v>
          </cell>
          <cell r="EI12">
            <v>4289.8062416735602</v>
          </cell>
          <cell r="EJ12">
            <v>3846.8003452573494</v>
          </cell>
          <cell r="EK12">
            <v>4435.5924058422106</v>
          </cell>
          <cell r="EL12">
            <v>1892.9393920206185</v>
          </cell>
          <cell r="EM12">
            <v>294.2583822972436</v>
          </cell>
          <cell r="EN12">
            <v>3544.1031761834547</v>
          </cell>
          <cell r="EO12">
            <v>4361.5533513702449</v>
          </cell>
          <cell r="ER12">
            <v>0.73200003986358897</v>
          </cell>
          <cell r="ES12">
            <v>2.1000406227147974</v>
          </cell>
          <cell r="ET12">
            <v>4.3992668101601522</v>
          </cell>
          <cell r="EU12">
            <v>16.400819330924165</v>
          </cell>
          <cell r="EV12">
            <v>31.712641918249673</v>
          </cell>
          <cell r="EW12">
            <v>95.679758784455146</v>
          </cell>
          <cell r="EX12">
            <v>97.297293602818883</v>
          </cell>
          <cell r="EY12">
            <v>92.787930050142933</v>
          </cell>
          <cell r="EZ12">
            <v>2.0126144293251165</v>
          </cell>
          <cell r="FA12">
            <v>96.146311084107566</v>
          </cell>
          <cell r="FB12">
            <v>54.580113500732352</v>
          </cell>
          <cell r="FC12">
            <v>86.49475678245949</v>
          </cell>
          <cell r="FD12">
            <v>96.604990331412012</v>
          </cell>
          <cell r="FE12">
            <v>94.996361368226246</v>
          </cell>
          <cell r="FF12">
            <v>97.006907901872353</v>
          </cell>
          <cell r="FG12">
            <v>52.450199760532982</v>
          </cell>
          <cell r="FH12">
            <v>5.6172941653995556</v>
          </cell>
          <cell r="FI12">
            <v>76.198686920306741</v>
          </cell>
          <cell r="FJ12">
            <v>96.846777067701595</v>
          </cell>
          <cell r="FM12">
            <v>0.73199999332427979</v>
          </cell>
          <cell r="FN12">
            <v>2.1000404357910156</v>
          </cell>
          <cell r="FO12">
            <v>4.3999996185302734</v>
          </cell>
          <cell r="FP12">
            <v>16.40081787109375</v>
          </cell>
          <cell r="FQ12">
            <v>576.87890625</v>
          </cell>
          <cell r="FR12">
            <v>111.5887451171875</v>
          </cell>
          <cell r="FS12">
            <v>108.60903930664062</v>
          </cell>
          <cell r="FT12">
            <v>118.89999389648437</v>
          </cell>
          <cell r="FU12">
            <v>2.0126142501831055</v>
          </cell>
          <cell r="FV12">
            <v>114.40483093261719</v>
          </cell>
          <cell r="FW12">
            <v>54.580108642578125</v>
          </cell>
          <cell r="FX12">
            <v>141.9864501953125</v>
          </cell>
          <cell r="FY12">
            <v>110.5</v>
          </cell>
          <cell r="FZ12">
            <v>112.26956176757813</v>
          </cell>
          <cell r="GA12">
            <v>109.46455383300781</v>
          </cell>
          <cell r="GB12">
            <v>5046.6484375</v>
          </cell>
          <cell r="GC12">
            <v>291875.28125</v>
          </cell>
          <cell r="GD12">
            <v>130.44734191894531</v>
          </cell>
          <cell r="GE12">
            <v>106.73930358886719</v>
          </cell>
        </row>
        <row r="13">
          <cell r="CG13">
            <v>12.920899391174316</v>
          </cell>
          <cell r="CH13">
            <v>2.2299997508525848E-2</v>
          </cell>
          <cell r="CI13">
            <v>0.17179995775222778</v>
          </cell>
          <cell r="CJ13">
            <v>8.0625992268323898E-4</v>
          </cell>
          <cell r="CK13">
            <v>7.1222879341803491E-5</v>
          </cell>
          <cell r="CL13">
            <v>1</v>
          </cell>
          <cell r="CM13">
            <v>0.17098891735076904</v>
          </cell>
          <cell r="CN13">
            <v>5.9189461171627045E-4</v>
          </cell>
          <cell r="CO13">
            <v>4.2034462094306946E-3</v>
          </cell>
          <cell r="CP13">
            <v>0.58489775657653809</v>
          </cell>
          <cell r="CQ13">
            <v>0.2555999755859375</v>
          </cell>
          <cell r="CR13">
            <v>3.1877137720584869E-2</v>
          </cell>
          <cell r="CS13">
            <v>0.5218929648399353</v>
          </cell>
          <cell r="CT13">
            <v>1.4898796081542969</v>
          </cell>
          <cell r="CU13">
            <v>2.7987029403448105E-2</v>
          </cell>
          <cell r="CV13">
            <v>8.7657012045383453E-4</v>
          </cell>
          <cell r="CW13">
            <v>3.5799994293483905E-6</v>
          </cell>
          <cell r="CX13">
            <v>0.1231529712677002</v>
          </cell>
          <cell r="CY13">
            <v>0.14910727739334106</v>
          </cell>
          <cell r="DB13">
            <v>1</v>
          </cell>
          <cell r="DC13">
            <v>579.41259348725634</v>
          </cell>
          <cell r="DD13">
            <v>75.208978862550197</v>
          </cell>
          <cell r="DE13">
            <v>16.025724493626655</v>
          </cell>
          <cell r="DF13">
            <v>181415.0103250675</v>
          </cell>
          <cell r="DG13">
            <v>12.920899391174316</v>
          </cell>
          <cell r="DH13">
            <v>75.565712628428443</v>
          </cell>
          <cell r="DI13">
            <v>21829.729711018314</v>
          </cell>
          <cell r="DJ13">
            <v>3073.8824163338809</v>
          </cell>
          <cell r="DK13">
            <v>22.090868439642449</v>
          </cell>
          <cell r="DL13">
            <v>50.551254402722229</v>
          </cell>
          <cell r="DM13">
            <v>405.33436547631317</v>
          </cell>
          <cell r="DN13">
            <v>24.757757359571151</v>
          </cell>
          <cell r="DO13">
            <v>8.6724452905165101</v>
          </cell>
          <cell r="DP13">
            <v>461.6745566280934</v>
          </cell>
          <cell r="DQ13">
            <v>14740.291837103303</v>
          </cell>
          <cell r="DR13">
            <v>3609190.349375586</v>
          </cell>
          <cell r="DS13">
            <v>104.91747992898918</v>
          </cell>
          <cell r="DT13">
            <v>86.65505545439828</v>
          </cell>
          <cell r="DW13">
            <v>100</v>
          </cell>
          <cell r="DX13">
            <v>183.41549203652471</v>
          </cell>
          <cell r="DY13">
            <v>158.7075935257358</v>
          </cell>
          <cell r="DZ13">
            <v>452.98451625979249</v>
          </cell>
          <cell r="EA13">
            <v>509.02547222064447</v>
          </cell>
          <cell r="EB13">
            <v>1664.2065803100454</v>
          </cell>
          <cell r="EC13">
            <v>1950.2753833134045</v>
          </cell>
          <cell r="ED13">
            <v>1726.5415774100341</v>
          </cell>
          <cell r="EE13">
            <v>89.644402047999108</v>
          </cell>
          <cell r="EF13">
            <v>1985.7031480851642</v>
          </cell>
          <cell r="EG13">
            <v>1627.7452457644192</v>
          </cell>
          <cell r="EH13">
            <v>1609.2124157782218</v>
          </cell>
          <cell r="EI13">
            <v>1985.878030325498</v>
          </cell>
          <cell r="EJ13">
            <v>1762.6879532502669</v>
          </cell>
          <cell r="EK13">
            <v>2017.4281249319113</v>
          </cell>
          <cell r="EL13">
            <v>932.39858436351335</v>
          </cell>
          <cell r="EM13">
            <v>184.14443661473376</v>
          </cell>
          <cell r="EN13">
            <v>1618.1272442251925</v>
          </cell>
          <cell r="EO13">
            <v>1992.6252739030635</v>
          </cell>
          <cell r="ER13">
            <v>1.2229996505101299</v>
          </cell>
          <cell r="ES13">
            <v>4.3331150097122837</v>
          </cell>
          <cell r="ET13">
            <v>5.8990169891032247</v>
          </cell>
          <cell r="EU13">
            <v>18.450929376684897</v>
          </cell>
          <cell r="EV13">
            <v>32.860319661305347</v>
          </cell>
          <cell r="EW13">
            <v>95.679758784455146</v>
          </cell>
          <cell r="EX13">
            <v>97.207703240193894</v>
          </cell>
          <cell r="EY13">
            <v>92.944004934889307</v>
          </cell>
          <cell r="EZ13">
            <v>3.3080800139943451</v>
          </cell>
          <cell r="FA13">
            <v>96.320493388721673</v>
          </cell>
          <cell r="FB13">
            <v>57.964085969907146</v>
          </cell>
          <cell r="FC13">
            <v>86.529130765351411</v>
          </cell>
          <cell r="FD13">
            <v>96.1678636783287</v>
          </cell>
          <cell r="FE13">
            <v>95.197633325483707</v>
          </cell>
          <cell r="FF13">
            <v>97.156599298589214</v>
          </cell>
          <cell r="FG13">
            <v>56.436431506298049</v>
          </cell>
          <cell r="FH13">
            <v>7.6518761515893008</v>
          </cell>
          <cell r="FI13">
            <v>77.6465516115707</v>
          </cell>
          <cell r="FJ13">
            <v>96.642236728583981</v>
          </cell>
          <cell r="FM13">
            <v>1.2229995727539062</v>
          </cell>
          <cell r="FN13">
            <v>4.3331146240234375</v>
          </cell>
          <cell r="FO13">
            <v>5.8999996185302734</v>
          </cell>
          <cell r="FP13">
            <v>18.450927734375</v>
          </cell>
          <cell r="FQ13">
            <v>597.756103515625</v>
          </cell>
          <cell r="FR13">
            <v>111.5887451171875</v>
          </cell>
          <cell r="FS13">
            <v>108.509033203125</v>
          </cell>
          <cell r="FT13">
            <v>119.09999084472656</v>
          </cell>
          <cell r="FU13">
            <v>3.308079719543457</v>
          </cell>
          <cell r="FV13">
            <v>114.61209106445312</v>
          </cell>
          <cell r="FW13">
            <v>57.964080810546875</v>
          </cell>
          <cell r="FX13">
            <v>142.04287719726562</v>
          </cell>
          <cell r="FY13">
            <v>110</v>
          </cell>
          <cell r="FZ13">
            <v>112.50743103027344</v>
          </cell>
          <cell r="GA13">
            <v>109.63346862792969</v>
          </cell>
          <cell r="GB13">
            <v>5430.1953125</v>
          </cell>
          <cell r="GC13">
            <v>397592.40625</v>
          </cell>
          <cell r="GD13">
            <v>132.92599487304687</v>
          </cell>
          <cell r="GE13">
            <v>106.51387023925781</v>
          </cell>
        </row>
        <row r="14">
          <cell r="CG14">
            <v>6.8419990539550781</v>
          </cell>
          <cell r="CH14">
            <v>1.4099996536970139E-2</v>
          </cell>
          <cell r="CI14">
            <v>0.1077999472618103</v>
          </cell>
          <cell r="CJ14">
            <v>6.9227977655827999E-4</v>
          </cell>
          <cell r="CK14">
            <v>6.9323126808740199E-5</v>
          </cell>
          <cell r="CL14">
            <v>1</v>
          </cell>
          <cell r="CM14">
            <v>0.16890758275985718</v>
          </cell>
          <cell r="CN14">
            <v>5.8817537501454353E-4</v>
          </cell>
          <cell r="CO14">
            <v>3.4250358585268259E-3</v>
          </cell>
          <cell r="CP14">
            <v>0.5736922025680542</v>
          </cell>
          <cell r="CQ14">
            <v>0.25639998912811279</v>
          </cell>
          <cell r="CR14">
            <v>3.1877584755420685E-2</v>
          </cell>
          <cell r="CS14">
            <v>0.51261299848556519</v>
          </cell>
          <cell r="CT14">
            <v>1.4926795959472656</v>
          </cell>
          <cell r="CU14">
            <v>2.7593035250902176E-2</v>
          </cell>
          <cell r="CV14">
            <v>7.2089722380042076E-4</v>
          </cell>
          <cell r="CW14">
            <v>2.559999302320648E-6</v>
          </cell>
          <cell r="CX14">
            <v>0.11494249105453491</v>
          </cell>
          <cell r="CY14">
            <v>0.14768767356872559</v>
          </cell>
          <cell r="DB14">
            <v>1</v>
          </cell>
          <cell r="DC14">
            <v>485.2482790343517</v>
          </cell>
          <cell r="DD14">
            <v>63.469410029841043</v>
          </cell>
          <cell r="DE14">
            <v>9.8832860436434835</v>
          </cell>
          <cell r="DF14">
            <v>98697.207828375758</v>
          </cell>
          <cell r="DG14">
            <v>6.8419990539550781</v>
          </cell>
          <cell r="DH14">
            <v>40.507352850360945</v>
          </cell>
          <cell r="DI14">
            <v>11632.583315454</v>
          </cell>
          <cell r="DJ14">
            <v>1997.6430427499099</v>
          </cell>
          <cell r="DK14">
            <v>11.926254223654794</v>
          </cell>
          <cell r="DL14">
            <v>26.68486483646614</v>
          </cell>
          <cell r="DM14">
            <v>214.63354599948534</v>
          </cell>
          <cell r="DN14">
            <v>13.347299179241832</v>
          </cell>
          <cell r="DO14">
            <v>4.5837024050784958</v>
          </cell>
          <cell r="DP14">
            <v>247.96108843195762</v>
          </cell>
          <cell r="DQ14">
            <v>9490.9493726241271</v>
          </cell>
          <cell r="DR14">
            <v>2672656.6088329721</v>
          </cell>
          <cell r="DS14">
            <v>59.525411283359652</v>
          </cell>
          <cell r="DT14">
            <v>46.327488873140076</v>
          </cell>
          <cell r="DW14">
            <v>100</v>
          </cell>
          <cell r="DX14">
            <v>153.60738247557606</v>
          </cell>
          <cell r="DY14">
            <v>133.93450463864886</v>
          </cell>
          <cell r="DZ14">
            <v>279.36181913756673</v>
          </cell>
          <cell r="EA14">
            <v>276.930738706113</v>
          </cell>
          <cell r="EB14">
            <v>881.24669214936785</v>
          </cell>
          <cell r="EC14">
            <v>1045.4542193720856</v>
          </cell>
          <cell r="ED14">
            <v>920.03607065644746</v>
          </cell>
          <cell r="EE14">
            <v>58.257763901795919</v>
          </cell>
          <cell r="EF14">
            <v>1072.0266892847701</v>
          </cell>
          <cell r="EG14">
            <v>859.24993127539108</v>
          </cell>
          <cell r="EH14">
            <v>852.11370286603972</v>
          </cell>
          <cell r="EI14">
            <v>1070.6183043671706</v>
          </cell>
          <cell r="EJ14">
            <v>931.64462156381455</v>
          </cell>
          <cell r="EK14">
            <v>1083.541786112195</v>
          </cell>
          <cell r="EL14">
            <v>600.3509195812195</v>
          </cell>
          <cell r="EM14">
            <v>136.36156529769579</v>
          </cell>
          <cell r="EN14">
            <v>918.05188026347525</v>
          </cell>
          <cell r="EO14">
            <v>1065.2964760222353</v>
          </cell>
          <cell r="ER14">
            <v>3.2809993922551088</v>
          </cell>
          <cell r="ES14">
            <v>7.9079358463993188</v>
          </cell>
          <cell r="ET14">
            <v>8.3986006206750119</v>
          </cell>
          <cell r="EU14">
            <v>21.753648786869576</v>
          </cell>
          <cell r="EV14">
            <v>34.309112998986372</v>
          </cell>
          <cell r="EW14">
            <v>95.942250511674388</v>
          </cell>
          <cell r="EX14">
            <v>97.386883965443872</v>
          </cell>
          <cell r="EY14">
            <v>93.412241496878849</v>
          </cell>
          <cell r="EZ14">
            <v>4.55859797045626</v>
          </cell>
          <cell r="FA14">
            <v>97.017196960074443</v>
          </cell>
          <cell r="FB14">
            <v>60.746404332794569</v>
          </cell>
          <cell r="FC14">
            <v>86.872907775431187</v>
          </cell>
          <cell r="FD14">
            <v>96.517559664776641</v>
          </cell>
          <cell r="FE14">
            <v>94.795102322121352</v>
          </cell>
          <cell r="FF14">
            <v>97.547460167794327</v>
          </cell>
          <cell r="FG14">
            <v>59.088898723366945</v>
          </cell>
          <cell r="FH14">
            <v>10.880204769861603</v>
          </cell>
          <cell r="FI14">
            <v>78.945379141633836</v>
          </cell>
          <cell r="FJ14">
            <v>96.744506898142788</v>
          </cell>
          <cell r="FM14">
            <v>3.2809991836547852</v>
          </cell>
          <cell r="FN14">
            <v>7.9079351425170898</v>
          </cell>
          <cell r="FO14">
            <v>8.3999996185302734</v>
          </cell>
          <cell r="FP14">
            <v>21.753646850585937</v>
          </cell>
          <cell r="FQ14">
            <v>624.11083984375</v>
          </cell>
          <cell r="FR14">
            <v>111.89488220214844</v>
          </cell>
          <cell r="FS14">
            <v>108.70904541015625</v>
          </cell>
          <cell r="FT14">
            <v>119.69999694824219</v>
          </cell>
          <cell r="FU14">
            <v>4.5585975646972656</v>
          </cell>
          <cell r="FV14">
            <v>115.44110107421875</v>
          </cell>
          <cell r="FW14">
            <v>60.74639892578125</v>
          </cell>
          <cell r="FX14">
            <v>142.60720825195312</v>
          </cell>
          <cell r="FY14">
            <v>110.39999389648437</v>
          </cell>
          <cell r="FZ14">
            <v>112.03170776367187</v>
          </cell>
          <cell r="GA14">
            <v>110.07452392578125</v>
          </cell>
          <cell r="GB14">
            <v>5685.41015625</v>
          </cell>
          <cell r="GC14">
            <v>565336.75</v>
          </cell>
          <cell r="GD14">
            <v>135.14950561523437</v>
          </cell>
          <cell r="GE14">
            <v>106.6265869140625</v>
          </cell>
        </row>
        <row r="15">
          <cell r="CG15">
            <v>5.2075996398925781</v>
          </cell>
          <cell r="CH15">
            <v>8.0999992787837982E-3</v>
          </cell>
          <cell r="CI15">
            <v>8.6999952793121338E-2</v>
          </cell>
          <cell r="CJ15">
            <v>6.3156988471746445E-4</v>
          </cell>
          <cell r="CK15">
            <v>5.6331613450311124E-5</v>
          </cell>
          <cell r="CL15">
            <v>1</v>
          </cell>
          <cell r="CM15">
            <v>0.16947299242019653</v>
          </cell>
          <cell r="CN15">
            <v>5.9295748360455036E-4</v>
          </cell>
          <cell r="CO15">
            <v>2.6452529709786177E-3</v>
          </cell>
          <cell r="CP15">
            <v>0.57563894987106323</v>
          </cell>
          <cell r="CQ15">
            <v>0.25639998912811279</v>
          </cell>
          <cell r="CR15">
            <v>3.1877584755420685E-2</v>
          </cell>
          <cell r="CS15">
            <v>0.5134119987487793</v>
          </cell>
          <cell r="CT15">
            <v>1.4786090850830078</v>
          </cell>
          <cell r="CU15">
            <v>2.792985737323761E-2</v>
          </cell>
          <cell r="CV15">
            <v>6.6956807859241962E-4</v>
          </cell>
          <cell r="CW15">
            <v>1.8199998521595262E-6</v>
          </cell>
          <cell r="CX15">
            <v>0.11490553617477417</v>
          </cell>
          <cell r="CY15">
            <v>0.14765137434005737</v>
          </cell>
          <cell r="DB15">
            <v>1</v>
          </cell>
          <cell r="DC15">
            <v>642.91359303361457</v>
          </cell>
          <cell r="DD15">
            <v>59.857499604348263</v>
          </cell>
          <cell r="DE15">
            <v>8.245484412579648</v>
          </cell>
          <cell r="DF15">
            <v>92445.41955976616</v>
          </cell>
          <cell r="DG15">
            <v>5.2075996398925781</v>
          </cell>
          <cell r="DH15">
            <v>30.728197841581128</v>
          </cell>
          <cell r="DI15">
            <v>8782.4165878401855</v>
          </cell>
          <cell r="DJ15">
            <v>1968.6584598999673</v>
          </cell>
          <cell r="DK15">
            <v>9.0466422417368086</v>
          </cell>
          <cell r="DL15">
            <v>20.310451874826523</v>
          </cell>
          <cell r="DM15">
            <v>163.36242785793368</v>
          </cell>
          <cell r="DN15">
            <v>10.143120247644895</v>
          </cell>
          <cell r="DO15">
            <v>3.521958367786052</v>
          </cell>
          <cell r="DP15">
            <v>186.45278313818031</v>
          </cell>
          <cell r="DQ15">
            <v>7777.5506425576705</v>
          </cell>
          <cell r="DR15">
            <v>2861318.7158853258</v>
          </cell>
          <cell r="DS15">
            <v>45.320702668074148</v>
          </cell>
          <cell r="DT15">
            <v>35.269564290670964</v>
          </cell>
          <cell r="DW15">
            <v>100</v>
          </cell>
          <cell r="DX15">
            <v>203.51700037017574</v>
          </cell>
          <cell r="DY15">
            <v>126.31257411479332</v>
          </cell>
          <cell r="DZ15">
            <v>233.0675764110054</v>
          </cell>
          <cell r="EA15">
            <v>259.38908396679312</v>
          </cell>
          <cell r="EB15">
            <v>670.73671313075636</v>
          </cell>
          <cell r="EC15">
            <v>793.0640199041037</v>
          </cell>
          <cell r="ED15">
            <v>694.61269515344418</v>
          </cell>
          <cell r="EE15">
            <v>57.412479259681113</v>
          </cell>
          <cell r="EF15">
            <v>813.18423619690714</v>
          </cell>
          <cell r="EG15">
            <v>653.99448281140155</v>
          </cell>
          <cell r="EH15">
            <v>648.56293857971275</v>
          </cell>
          <cell r="EI15">
            <v>813.6035653875814</v>
          </cell>
          <cell r="EJ15">
            <v>715.84349958761243</v>
          </cell>
          <cell r="EK15">
            <v>814.76244093263062</v>
          </cell>
          <cell r="EL15">
            <v>491.9697173622169</v>
          </cell>
          <cell r="EM15">
            <v>145.98729130566727</v>
          </cell>
          <cell r="EN15">
            <v>698.97469672617865</v>
          </cell>
          <cell r="EO15">
            <v>811.02048618645074</v>
          </cell>
          <cell r="ER15">
            <v>4.432999892743422</v>
          </cell>
          <cell r="ES15">
            <v>9.37090480291155</v>
          </cell>
          <cell r="ET15">
            <v>10.398267525932443</v>
          </cell>
          <cell r="EU15">
            <v>24.103044747941503</v>
          </cell>
          <cell r="EV15">
            <v>36.371035451699676</v>
          </cell>
          <cell r="EW15">
            <v>96.270368441541876</v>
          </cell>
          <cell r="EX15">
            <v>97.655668722888976</v>
          </cell>
          <cell r="EY15">
            <v>93.802434662619987</v>
          </cell>
          <cell r="EZ15">
            <v>5.6113505589733617</v>
          </cell>
          <cell r="FA15">
            <v>97.62682861444793</v>
          </cell>
          <cell r="FB15">
            <v>62.508031686861948</v>
          </cell>
          <cell r="FC15">
            <v>87.594845073772774</v>
          </cell>
          <cell r="FD15">
            <v>97.042116984495323</v>
          </cell>
          <cell r="FE15">
            <v>95.331806022886965</v>
          </cell>
          <cell r="FF15">
            <v>97.871778005089439</v>
          </cell>
          <cell r="FG15">
            <v>62.575166685888675</v>
          </cell>
          <cell r="FH15">
            <v>15.494500754500914</v>
          </cell>
          <cell r="FI15">
            <v>80.581837654669727</v>
          </cell>
          <cell r="FJ15">
            <v>97.051303562204396</v>
          </cell>
          <cell r="FM15">
            <v>4.4329996109008789</v>
          </cell>
          <cell r="FN15">
            <v>9.3709039688110352</v>
          </cell>
          <cell r="FO15">
            <v>10.399999618530273</v>
          </cell>
          <cell r="FP15">
            <v>24.103042602539063</v>
          </cell>
          <cell r="FQ15">
            <v>661.618896484375</v>
          </cell>
          <cell r="FR15">
            <v>112.27755737304687</v>
          </cell>
          <cell r="FS15">
            <v>109.00907897949219</v>
          </cell>
          <cell r="FT15">
            <v>120.19999694824219</v>
          </cell>
          <cell r="FU15">
            <v>5.6113500595092773</v>
          </cell>
          <cell r="FV15">
            <v>116.16650390625</v>
          </cell>
          <cell r="FW15">
            <v>62.508026123046875</v>
          </cell>
          <cell r="FX15">
            <v>143.79231262207031</v>
          </cell>
          <cell r="FY15">
            <v>111</v>
          </cell>
          <cell r="FZ15">
            <v>112.66600036621094</v>
          </cell>
          <cell r="GA15">
            <v>110.44049072265625</v>
          </cell>
          <cell r="GB15">
            <v>6020.8515625</v>
          </cell>
          <cell r="GC15">
            <v>805096.125</v>
          </cell>
          <cell r="GD15">
            <v>137.95101928710937</v>
          </cell>
          <cell r="GE15">
            <v>106.9647216796875</v>
          </cell>
        </row>
        <row r="16">
          <cell r="CG16">
            <v>3.2381992340087891</v>
          </cell>
          <cell r="CH16">
            <v>5.0999969244003296E-3</v>
          </cell>
          <cell r="CI16">
            <v>5.899999663233757E-2</v>
          </cell>
          <cell r="CJ16">
            <v>5.8172992430627346E-4</v>
          </cell>
          <cell r="CK16">
            <v>4.8531786887906492E-5</v>
          </cell>
          <cell r="CL16">
            <v>1</v>
          </cell>
          <cell r="CM16">
            <v>0.17348158359527588</v>
          </cell>
          <cell r="CN16">
            <v>5.9975241310894489E-4</v>
          </cell>
          <cell r="CO16">
            <v>2.0960108377039433E-3</v>
          </cell>
          <cell r="CP16">
            <v>0.5909494161605835</v>
          </cell>
          <cell r="CQ16">
            <v>0.25</v>
          </cell>
          <cell r="CR16">
            <v>3.1874928623437881E-2</v>
          </cell>
          <cell r="CS16">
            <v>0.52614694833755493</v>
          </cell>
          <cell r="CT16">
            <v>1.4907798767089844</v>
          </cell>
          <cell r="CU16">
            <v>2.8683319687843323E-2</v>
          </cell>
          <cell r="CV16">
            <v>6.2449253164231777E-4</v>
          </cell>
          <cell r="CW16">
            <v>1.339999471383635E-6</v>
          </cell>
          <cell r="CX16">
            <v>0.11490553617477417</v>
          </cell>
          <cell r="CY16">
            <v>0.15079367160797119</v>
          </cell>
          <cell r="DB16">
            <v>1</v>
          </cell>
          <cell r="DC16">
            <v>634.94140918321136</v>
          </cell>
          <cell r="DD16">
            <v>54.884735912577156</v>
          </cell>
          <cell r="DE16">
            <v>5.5664993302010677</v>
          </cell>
          <cell r="DF16">
            <v>66723.264104988222</v>
          </cell>
          <cell r="DG16">
            <v>3.2381992340087891</v>
          </cell>
          <cell r="DH16">
            <v>18.665953854579463</v>
          </cell>
          <cell r="DI16">
            <v>5399.2266862635715</v>
          </cell>
          <cell r="DJ16">
            <v>1544.9343943068759</v>
          </cell>
          <cell r="DK16">
            <v>5.4796555262673223</v>
          </cell>
          <cell r="DL16">
            <v>12.952796936035156</v>
          </cell>
          <cell r="DM16">
            <v>101.59079169287037</v>
          </cell>
          <cell r="DN16">
            <v>6.154552913858752</v>
          </cell>
          <cell r="DO16">
            <v>2.1721511569886309</v>
          </cell>
          <cell r="DP16">
            <v>112.89485559027588</v>
          </cell>
          <cell r="DQ16">
            <v>5185.328999039958</v>
          </cell>
          <cell r="DR16">
            <v>2416567.5458551799</v>
          </cell>
          <cell r="DS16">
            <v>28.181403105620671</v>
          </cell>
          <cell r="DT16">
            <v>21.474370903490971</v>
          </cell>
          <cell r="DW16">
            <v>100</v>
          </cell>
          <cell r="DX16">
            <v>200.99337206115536</v>
          </cell>
          <cell r="DY16">
            <v>115.81894196303264</v>
          </cell>
          <cell r="DZ16">
            <v>157.34315208990347</v>
          </cell>
          <cell r="EA16">
            <v>187.21626704585518</v>
          </cell>
          <cell r="EB16">
            <v>417.07874277493255</v>
          </cell>
          <cell r="EC16">
            <v>481.74957983463645</v>
          </cell>
          <cell r="ED16">
            <v>427.03182692136988</v>
          </cell>
          <cell r="EE16">
            <v>45.055308311436868</v>
          </cell>
          <cell r="EF16">
            <v>492.55506901689751</v>
          </cell>
          <cell r="EG16">
            <v>417.07874277493255</v>
          </cell>
          <cell r="EH16">
            <v>403.32421142924164</v>
          </cell>
          <cell r="EI16">
            <v>493.67118518038433</v>
          </cell>
          <cell r="EJ16">
            <v>441.4930909105168</v>
          </cell>
          <cell r="EK16">
            <v>493.32858733088318</v>
          </cell>
          <cell r="EL16">
            <v>327.99848684095269</v>
          </cell>
          <cell r="EM16">
            <v>123.29564977085219</v>
          </cell>
          <cell r="EN16">
            <v>434.63773793043106</v>
          </cell>
          <cell r="EO16">
            <v>493.80124424457682</v>
          </cell>
          <cell r="ER16">
            <v>6.6580004156748718</v>
          </cell>
          <cell r="ES16">
            <v>13.540956748793249</v>
          </cell>
          <cell r="ET16">
            <v>12.197967931367225</v>
          </cell>
          <cell r="EU16">
            <v>25.886675277795497</v>
          </cell>
          <cell r="EV16">
            <v>38.255195555918917</v>
          </cell>
          <cell r="EW16">
            <v>96.598486371409379</v>
          </cell>
          <cell r="EX16">
            <v>97.834849448138954</v>
          </cell>
          <cell r="EY16">
            <v>94.036552943614751</v>
          </cell>
          <cell r="EZ16">
            <v>7.008695272583858</v>
          </cell>
          <cell r="FA16">
            <v>97.713913354979056</v>
          </cell>
          <cell r="FB16">
            <v>64.570806528671838</v>
          </cell>
          <cell r="FC16">
            <v>88.557428138228218</v>
          </cell>
          <cell r="FD16">
            <v>97.654091630802597</v>
          </cell>
          <cell r="FE16">
            <v>95.600151417693496</v>
          </cell>
          <cell r="FF16">
            <v>97.863461816382951</v>
          </cell>
          <cell r="FG16">
            <v>67.768903328528012</v>
          </cell>
          <cell r="FH16">
            <v>22.440686061727995</v>
          </cell>
          <cell r="FI16">
            <v>81.795490906134972</v>
          </cell>
          <cell r="FJ16">
            <v>97.153573731763203</v>
          </cell>
          <cell r="FM16">
            <v>6.6579999923706055</v>
          </cell>
          <cell r="FN16">
            <v>13.540955543518066</v>
          </cell>
          <cell r="FO16">
            <v>12.199999809265137</v>
          </cell>
          <cell r="FP16">
            <v>25.886672973632813</v>
          </cell>
          <cell r="FQ16">
            <v>695.893310546875</v>
          </cell>
          <cell r="FR16">
            <v>112.66023254394531</v>
          </cell>
          <cell r="FS16">
            <v>109.20909118652344</v>
          </cell>
          <cell r="FT16">
            <v>120.5</v>
          </cell>
          <cell r="FU16">
            <v>7.0086946487426758</v>
          </cell>
          <cell r="FV16">
            <v>116.27012634277344</v>
          </cell>
          <cell r="FW16">
            <v>64.57080078125</v>
          </cell>
          <cell r="FX16">
            <v>145.37245178222656</v>
          </cell>
          <cell r="FY16">
            <v>111.69999694824219</v>
          </cell>
          <cell r="FZ16">
            <v>112.98313903808594</v>
          </cell>
          <cell r="GA16">
            <v>110.43110656738281</v>
          </cell>
          <cell r="GB16">
            <v>6520.58203125</v>
          </cell>
          <cell r="GC16">
            <v>1166020.75</v>
          </cell>
          <cell r="GD16">
            <v>140.02871704101562</v>
          </cell>
          <cell r="GE16">
            <v>107.07743835449219</v>
          </cell>
        </row>
        <row r="17">
          <cell r="CG17">
            <v>1.2526998519897461</v>
          </cell>
          <cell r="CH17">
            <v>3.7999998312443495E-3</v>
          </cell>
          <cell r="CI17">
            <v>3.9299998432397842E-2</v>
          </cell>
          <cell r="CJ17">
            <v>5.5750994943082333E-4</v>
          </cell>
          <cell r="CK17">
            <v>3.1437986763194203E-5</v>
          </cell>
          <cell r="CL17">
            <v>1</v>
          </cell>
          <cell r="CM17">
            <v>0.17202645540237427</v>
          </cell>
          <cell r="CN17">
            <v>6.1486591584980488E-4</v>
          </cell>
          <cell r="CO17">
            <v>1.5700638759881258E-3</v>
          </cell>
          <cell r="CP17">
            <v>0.58890044689178467</v>
          </cell>
          <cell r="CQ17">
            <v>0.25</v>
          </cell>
          <cell r="CR17">
            <v>3.1877018511295319E-2</v>
          </cell>
          <cell r="CS17">
            <v>0.52434295415878296</v>
          </cell>
          <cell r="CT17">
            <v>1.4826498031616211</v>
          </cell>
          <cell r="CU17">
            <v>2.8603434562683105E-2</v>
          </cell>
          <cell r="CV17">
            <v>5.9854774735867977E-4</v>
          </cell>
          <cell r="CW17">
            <v>9.0124996177110006E-7</v>
          </cell>
          <cell r="CX17">
            <v>0.11500197649002075</v>
          </cell>
          <cell r="CY17">
            <v>0.15002596378326416</v>
          </cell>
          <cell r="DB17">
            <v>1</v>
          </cell>
          <cell r="DC17">
            <v>329.6578704266775</v>
          </cell>
          <cell r="DD17">
            <v>31.875315571439174</v>
          </cell>
          <cell r="DE17">
            <v>2.2469551498922313</v>
          </cell>
          <cell r="DF17">
            <v>39846.694428166607</v>
          </cell>
          <cell r="DG17">
            <v>1.2526998519897461</v>
          </cell>
          <cell r="DH17">
            <v>7.282018623586989</v>
          </cell>
          <cell r="DI17">
            <v>2037.3545186000306</v>
          </cell>
          <cell r="DJ17">
            <v>797.86553346522578</v>
          </cell>
          <cell r="DK17">
            <v>2.127184413938711</v>
          </cell>
          <cell r="DL17">
            <v>5.0107994079589844</v>
          </cell>
          <cell r="DM17">
            <v>39.297898940763979</v>
          </cell>
          <cell r="DN17">
            <v>2.3890849339236091</v>
          </cell>
          <cell r="DO17">
            <v>0.84490609267169714</v>
          </cell>
          <cell r="DP17">
            <v>43.79543474908624</v>
          </cell>
          <cell r="DQ17">
            <v>2092.8987829588568</v>
          </cell>
          <cell r="DR17">
            <v>1389958.2858544493</v>
          </cell>
          <cell r="DS17">
            <v>10.892854977135533</v>
          </cell>
          <cell r="DT17">
            <v>8.3498870488808574</v>
          </cell>
          <cell r="DW17">
            <v>100</v>
          </cell>
          <cell r="DX17">
            <v>104.35458460457473</v>
          </cell>
          <cell r="DY17">
            <v>67.263971718881407</v>
          </cell>
          <cell r="DZ17">
            <v>63.512628838475912</v>
          </cell>
          <cell r="EA17">
            <v>111.80432320007743</v>
          </cell>
          <cell r="EB17">
            <v>161.34723084824537</v>
          </cell>
          <cell r="EC17">
            <v>187.9416096060024</v>
          </cell>
          <cell r="ED17">
            <v>161.13700585636201</v>
          </cell>
          <cell r="EE17">
            <v>23.2683521926979</v>
          </cell>
          <cell r="EF17">
            <v>191.2082722712625</v>
          </cell>
          <cell r="EG17">
            <v>161.34723084824537</v>
          </cell>
          <cell r="EH17">
            <v>156.01605063800284</v>
          </cell>
          <cell r="EI17">
            <v>191.63412961660603</v>
          </cell>
          <cell r="EJ17">
            <v>171.72847349163902</v>
          </cell>
          <cell r="EK17">
            <v>191.37754190253438</v>
          </cell>
          <cell r="EL17">
            <v>132.38651473202052</v>
          </cell>
          <cell r="EM17">
            <v>70.917036977816977</v>
          </cell>
          <cell r="EN17">
            <v>167.9989399080757</v>
          </cell>
          <cell r="EO17">
            <v>192.00490820286436</v>
          </cell>
          <cell r="ER17">
            <v>12.278000658543947</v>
          </cell>
          <cell r="ES17">
            <v>22.884264121880197</v>
          </cell>
          <cell r="ET17">
            <v>16.09730943357366</v>
          </cell>
          <cell r="EU17">
            <v>28.086992856457393</v>
          </cell>
          <cell r="EV17">
            <v>47.706233794731794</v>
          </cell>
          <cell r="EW17">
            <v>96.729738776705858</v>
          </cell>
          <cell r="EX17">
            <v>98.103634205584044</v>
          </cell>
          <cell r="EY17">
            <v>94.192627828361125</v>
          </cell>
          <cell r="EZ17">
            <v>8.585825730651603</v>
          </cell>
          <cell r="FA17">
            <v>97.800998095510195</v>
          </cell>
          <cell r="FB17">
            <v>65.603933451684753</v>
          </cell>
          <cell r="FC17">
            <v>90.138807961769217</v>
          </cell>
          <cell r="FD17">
            <v>97.828939624026575</v>
          </cell>
          <cell r="FE17">
            <v>96.740645167926374</v>
          </cell>
          <cell r="FF17">
            <v>98.046417967925777</v>
          </cell>
          <cell r="FG17">
            <v>71.902789827005705</v>
          </cell>
          <cell r="FH17">
            <v>31.969003086974816</v>
          </cell>
          <cell r="FI17">
            <v>82.701933833151372</v>
          </cell>
          <cell r="FJ17">
            <v>97.562640565383617</v>
          </cell>
          <cell r="FM17">
            <v>12.277999877929688</v>
          </cell>
          <cell r="FN17">
            <v>22.884262084960938</v>
          </cell>
          <cell r="FO17">
            <v>16.099990844726563</v>
          </cell>
          <cell r="FP17">
            <v>28.086990356445313</v>
          </cell>
          <cell r="FQ17">
            <v>867.8154296875</v>
          </cell>
          <cell r="FR17">
            <v>112.81330871582031</v>
          </cell>
          <cell r="FS17">
            <v>109.50912475585937</v>
          </cell>
          <cell r="FT17">
            <v>120.69999694824219</v>
          </cell>
          <cell r="FU17">
            <v>8.5858249664306641</v>
          </cell>
          <cell r="FV17">
            <v>116.37374877929687</v>
          </cell>
          <cell r="FW17">
            <v>65.603927612304687</v>
          </cell>
          <cell r="FX17">
            <v>147.9683837890625</v>
          </cell>
          <cell r="FY17">
            <v>111.89999389648437</v>
          </cell>
          <cell r="FZ17">
            <v>114.33100891113281</v>
          </cell>
          <cell r="GA17">
            <v>110.63755798339844</v>
          </cell>
          <cell r="GB17">
            <v>6918.3359375</v>
          </cell>
          <cell r="GC17">
            <v>1661113.25</v>
          </cell>
          <cell r="GD17">
            <v>141.58049011230469</v>
          </cell>
          <cell r="GE17">
            <v>107.52828979492187</v>
          </cell>
        </row>
        <row r="18">
          <cell r="CG18">
            <v>1.0869998931884766</v>
          </cell>
          <cell r="CH18">
            <v>3.1999999191612005E-3</v>
          </cell>
          <cell r="CI18">
            <v>2.6499997824430466E-2</v>
          </cell>
          <cell r="CJ18">
            <v>5.3177983500063419E-4</v>
          </cell>
          <cell r="CK18">
            <v>2.9705988708883524E-5</v>
          </cell>
          <cell r="CL18">
            <v>1</v>
          </cell>
          <cell r="CM18">
            <v>0.17603796720504761</v>
          </cell>
          <cell r="CN18">
            <v>6.2711839564144611E-4</v>
          </cell>
          <cell r="CO18">
            <v>9.1638695448637009E-4</v>
          </cell>
          <cell r="CP18">
            <v>0.60320895910263062</v>
          </cell>
          <cell r="CQ18">
            <v>0.25</v>
          </cell>
          <cell r="CR18">
            <v>3.1877584755420685E-2</v>
          </cell>
          <cell r="CS18">
            <v>0.53740996122360229</v>
          </cell>
          <cell r="CT18">
            <v>1.5029096603393555</v>
          </cell>
          <cell r="CU18">
            <v>2.9305219650268555E-2</v>
          </cell>
          <cell r="CV18">
            <v>6.0341274365782738E-4</v>
          </cell>
          <cell r="CW18">
            <v>6.2999998817758751E-7</v>
          </cell>
          <cell r="CX18">
            <v>0.11540812253952026</v>
          </cell>
          <cell r="CY18">
            <v>0.15408259630203247</v>
          </cell>
          <cell r="DB18">
            <v>1</v>
          </cell>
          <cell r="DC18">
            <v>339.68747520262633</v>
          </cell>
          <cell r="DD18">
            <v>41.018867261429229</v>
          </cell>
          <cell r="DE18">
            <v>2.0440788116517812</v>
          </cell>
          <cell r="DF18">
            <v>36591.944602180876</v>
          </cell>
          <cell r="DG18">
            <v>1.0869998931884766</v>
          </cell>
          <cell r="DH18">
            <v>6.1748037110786891</v>
          </cell>
          <cell r="DI18">
            <v>1733.3248406413627</v>
          </cell>
          <cell r="DJ18">
            <v>1186.1800169315309</v>
          </cell>
          <cell r="DK18">
            <v>1.8020287609878374</v>
          </cell>
          <cell r="DL18">
            <v>4.3479995727539062</v>
          </cell>
          <cell r="DM18">
            <v>34.099192317373905</v>
          </cell>
          <cell r="DN18">
            <v>2.0226642072535088</v>
          </cell>
          <cell r="DO18">
            <v>0.72326362779718445</v>
          </cell>
          <cell r="DP18">
            <v>37.09236464223244</v>
          </cell>
          <cell r="DQ18">
            <v>1801.4201798244972</v>
          </cell>
          <cell r="DR18">
            <v>1725396.6882330603</v>
          </cell>
          <cell r="DS18">
            <v>9.418746872138442</v>
          </cell>
          <cell r="DT18">
            <v>7.0546571726876994</v>
          </cell>
          <cell r="DW18">
            <v>100</v>
          </cell>
          <cell r="DX18">
            <v>107.52949815597132</v>
          </cell>
          <cell r="DY18">
            <v>86.558889785095005</v>
          </cell>
          <cell r="DZ18">
            <v>57.778108694007159</v>
          </cell>
          <cell r="EA18">
            <v>102.67194454980033</v>
          </cell>
          <cell r="EB18">
            <v>140.00514362616431</v>
          </cell>
          <cell r="EC18">
            <v>159.36550130513174</v>
          </cell>
          <cell r="ED18">
            <v>137.09090511617396</v>
          </cell>
          <cell r="EE18">
            <v>34.5928646372668</v>
          </cell>
          <cell r="EF18">
            <v>161.98069321766661</v>
          </cell>
          <cell r="EG18">
            <v>140.00514362616431</v>
          </cell>
          <cell r="EH18">
            <v>135.37673663728393</v>
          </cell>
          <cell r="EI18">
            <v>162.24266009124747</v>
          </cell>
          <cell r="EJ18">
            <v>147.00445388064855</v>
          </cell>
          <cell r="EK18">
            <v>162.0864277122179</v>
          </cell>
          <cell r="EL18">
            <v>113.94900752808313</v>
          </cell>
          <cell r="EM18">
            <v>88.031433738753165</v>
          </cell>
          <cell r="EN18">
            <v>145.2639820417279</v>
          </cell>
          <cell r="EO18">
            <v>162.22121268408401</v>
          </cell>
          <cell r="ER18">
            <v>17.519990127562849</v>
          </cell>
          <cell r="ES18">
            <v>35.470599470700535</v>
          </cell>
          <cell r="ET18">
            <v>21.596393423031593</v>
          </cell>
          <cell r="EU18">
            <v>30.025027086578234</v>
          </cell>
          <cell r="EV18">
            <v>52.453944687881908</v>
          </cell>
          <cell r="EW18">
            <v>96.795364979354105</v>
          </cell>
          <cell r="EX18">
            <v>98.282814930834022</v>
          </cell>
          <cell r="EY18">
            <v>94.738895878848638</v>
          </cell>
          <cell r="EZ18">
            <v>12.303421161956127</v>
          </cell>
          <cell r="FA18">
            <v>98.062265140655455</v>
          </cell>
          <cell r="FB18">
            <v>69.736959942610667</v>
          </cell>
          <cell r="FC18">
            <v>91.58268255845239</v>
          </cell>
          <cell r="FD18">
            <v>97.916370290661945</v>
          </cell>
          <cell r="FE18">
            <v>97.076089822587093</v>
          </cell>
          <cell r="FF18">
            <v>98.337484572652983</v>
          </cell>
          <cell r="FG18">
            <v>75.497941497741692</v>
          </cell>
          <cell r="FH18">
            <v>45.060312239942284</v>
          </cell>
          <cell r="FI18">
            <v>83.027398335349119</v>
          </cell>
          <cell r="FJ18">
            <v>98.022835561476029</v>
          </cell>
          <cell r="FM18">
            <v>17.519989013671875</v>
          </cell>
          <cell r="FN18">
            <v>35.470596313476562</v>
          </cell>
          <cell r="FO18">
            <v>21.599990844726562</v>
          </cell>
          <cell r="FP18">
            <v>30.0250244140625</v>
          </cell>
          <cell r="FQ18">
            <v>954.18017578125</v>
          </cell>
          <cell r="FR18">
            <v>112.88984680175781</v>
          </cell>
          <cell r="FS18">
            <v>109.70913696289062</v>
          </cell>
          <cell r="FT18">
            <v>121.39999389648437</v>
          </cell>
          <cell r="FU18">
            <v>12.303420066833496</v>
          </cell>
          <cell r="FV18">
            <v>116.68463134765625</v>
          </cell>
          <cell r="FW18">
            <v>69.736953735351563</v>
          </cell>
          <cell r="FX18">
            <v>150.33859252929687</v>
          </cell>
          <cell r="FY18">
            <v>112</v>
          </cell>
          <cell r="FZ18">
            <v>114.72744750976562</v>
          </cell>
          <cell r="GA18">
            <v>110.96600341796875</v>
          </cell>
          <cell r="GB18">
            <v>7264.25390625</v>
          </cell>
          <cell r="GC18">
            <v>2341339.25</v>
          </cell>
          <cell r="GD18">
            <v>142.13766479492187</v>
          </cell>
          <cell r="GE18">
            <v>108.03549194335937</v>
          </cell>
        </row>
        <row r="19">
          <cell r="CG19">
            <v>1.2518997192382813</v>
          </cell>
          <cell r="CH19">
            <v>3.1999999191612005E-3</v>
          </cell>
          <cell r="CI19">
            <v>2.3799996823072433E-2</v>
          </cell>
          <cell r="CJ19">
            <v>5.1074987277388573E-4</v>
          </cell>
          <cell r="CK19">
            <v>3.1489136745221913E-5</v>
          </cell>
          <cell r="CL19">
            <v>1</v>
          </cell>
          <cell r="CM19">
            <v>0.17965441942214966</v>
          </cell>
          <cell r="CN19">
            <v>6.2832282856106758E-4</v>
          </cell>
          <cell r="CO19">
            <v>1.0259039700031281E-3</v>
          </cell>
          <cell r="CP19">
            <v>0.61383998394012451</v>
          </cell>
          <cell r="CQ19">
            <v>0.25</v>
          </cell>
          <cell r="CR19">
            <v>3.1877122819423676E-2</v>
          </cell>
          <cell r="CS19">
            <v>0.54743295907974243</v>
          </cell>
          <cell r="CT19">
            <v>1.5246992111206055</v>
          </cell>
          <cell r="CU19">
            <v>2.9806822538375854E-2</v>
          </cell>
          <cell r="CV19">
            <v>5.9984740801155567E-4</v>
          </cell>
          <cell r="CW19">
            <v>4.3499994717421941E-7</v>
          </cell>
          <cell r="CX19">
            <v>0.11551076173782349</v>
          </cell>
          <cell r="CY19">
            <v>0.15654736757278442</v>
          </cell>
          <cell r="DB19">
            <v>1</v>
          </cell>
          <cell r="DC19">
            <v>391.2186721449778</v>
          </cell>
          <cell r="DD19">
            <v>52.600835560812008</v>
          </cell>
          <cell r="DE19">
            <v>2.4511013824422632</v>
          </cell>
          <cell r="DF19">
            <v>39756.55888465223</v>
          </cell>
          <cell r="DG19">
            <v>1.2518997192382813</v>
          </cell>
          <cell r="DH19">
            <v>6.9683769721054469</v>
          </cell>
          <cell r="DI19">
            <v>1992.4466569283777</v>
          </cell>
          <cell r="DJ19">
            <v>1220.289379750099</v>
          </cell>
          <cell r="DK19">
            <v>2.0394561318775133</v>
          </cell>
          <cell r="DL19">
            <v>5.007598876953125</v>
          </cell>
          <cell r="DM19">
            <v>39.272669818101079</v>
          </cell>
          <cell r="DN19">
            <v>2.2868548531363122</v>
          </cell>
          <cell r="DO19">
            <v>0.82107979731830172</v>
          </cell>
          <cell r="DP19">
            <v>42.000441933268078</v>
          </cell>
          <cell r="DQ19">
            <v>2087.0303055709196</v>
          </cell>
          <cell r="DR19">
            <v>2877930.7385453312</v>
          </cell>
          <cell r="DS19">
            <v>10.837948779869851</v>
          </cell>
          <cell r="DT19">
            <v>7.9969388093110458</v>
          </cell>
          <cell r="DW19">
            <v>100</v>
          </cell>
          <cell r="DX19">
            <v>123.84191516010802</v>
          </cell>
          <cell r="DY19">
            <v>110.99940666068966</v>
          </cell>
          <cell r="DZ19">
            <v>69.283043925463843</v>
          </cell>
          <cell r="EA19">
            <v>111.55141530938494</v>
          </cell>
          <cell r="EB19">
            <v>161.24417407566352</v>
          </cell>
          <cell r="EC19">
            <v>179.84683261271178</v>
          </cell>
          <cell r="ED19">
            <v>157.58518495179294</v>
          </cell>
          <cell r="EE19">
            <v>35.587604519918408</v>
          </cell>
          <cell r="EF19">
            <v>183.32255576622848</v>
          </cell>
          <cell r="EG19">
            <v>161.24417407566352</v>
          </cell>
          <cell r="EH19">
            <v>155.91588884347891</v>
          </cell>
          <cell r="EI19">
            <v>183.43401405180066</v>
          </cell>
          <cell r="EJ19">
            <v>166.88574201474646</v>
          </cell>
          <cell r="EK19">
            <v>183.53377200295239</v>
          </cell>
          <cell r="EL19">
            <v>132.01530362783402</v>
          </cell>
          <cell r="EM19">
            <v>146.83485301830657</v>
          </cell>
          <cell r="EN19">
            <v>167.15212950305516</v>
          </cell>
          <cell r="EO19">
            <v>183.88889490325363</v>
          </cell>
          <cell r="ER19">
            <v>16.643998250579724</v>
          </cell>
          <cell r="ES19">
            <v>38.698428737500521</v>
          </cell>
          <cell r="ET19">
            <v>31.494753757804524</v>
          </cell>
          <cell r="EU19">
            <v>31.826510401224425</v>
          </cell>
          <cell r="EV19">
            <v>52.932862894273903</v>
          </cell>
          <cell r="EW19">
            <v>97.123482909221593</v>
          </cell>
          <cell r="EX19">
            <v>98.282814930834022</v>
          </cell>
          <cell r="EY19">
            <v>94.894970763595012</v>
          </cell>
          <cell r="EZ19">
            <v>14.395942062016733</v>
          </cell>
          <cell r="FA19">
            <v>98.323532185800701</v>
          </cell>
          <cell r="FB19">
            <v>71.20142235323533</v>
          </cell>
          <cell r="FC19">
            <v>92.16710533464601</v>
          </cell>
          <cell r="FD19">
            <v>97.654091630802597</v>
          </cell>
          <cell r="FE19">
            <v>97.076089822587093</v>
          </cell>
          <cell r="FF19">
            <v>98.545375768057212</v>
          </cell>
          <cell r="FG19">
            <v>77.460893092024975</v>
          </cell>
          <cell r="FH19">
            <v>66.049394660355262</v>
          </cell>
          <cell r="FI19">
            <v>85.387793650603356</v>
          </cell>
          <cell r="FJ19">
            <v>98.125105731034836</v>
          </cell>
          <cell r="FM19">
            <v>16.643997192382813</v>
          </cell>
          <cell r="FN19">
            <v>38.69842529296875</v>
          </cell>
          <cell r="FO19">
            <v>31.5</v>
          </cell>
          <cell r="FP19">
            <v>31.826507568359375</v>
          </cell>
          <cell r="FQ19">
            <v>962.89208984375</v>
          </cell>
          <cell r="FR19">
            <v>113.27252197265625</v>
          </cell>
          <cell r="FS19">
            <v>109.70913696289062</v>
          </cell>
          <cell r="FT19">
            <v>121.59999084472656</v>
          </cell>
          <cell r="FU19">
            <v>14.395940780639648</v>
          </cell>
          <cell r="FV19">
            <v>116.99551391601562</v>
          </cell>
          <cell r="FW19">
            <v>71.201416015625</v>
          </cell>
          <cell r="FX19">
            <v>151.29795837402344</v>
          </cell>
          <cell r="FY19">
            <v>111.69999694824219</v>
          </cell>
          <cell r="FZ19">
            <v>114.72744750976562</v>
          </cell>
          <cell r="GA19">
            <v>111.20059204101562</v>
          </cell>
          <cell r="GB19">
            <v>7453.125</v>
          </cell>
          <cell r="GC19">
            <v>3431934.5</v>
          </cell>
          <cell r="GD19">
            <v>146.17851257324219</v>
          </cell>
          <cell r="GE19">
            <v>108.14820861816406</v>
          </cell>
        </row>
        <row r="20">
          <cell r="CG20">
            <v>1.1858997344970703</v>
          </cell>
          <cell r="CH20">
            <v>3.1999999191612005E-3</v>
          </cell>
          <cell r="CI20">
            <v>2.2299997508525848E-2</v>
          </cell>
          <cell r="CJ20">
            <v>4.914398305118084E-4</v>
          </cell>
          <cell r="CK20">
            <v>3.2226191251538694E-5</v>
          </cell>
          <cell r="CL20">
            <v>1</v>
          </cell>
          <cell r="CM20">
            <v>0.18565911054611206</v>
          </cell>
          <cell r="CN20">
            <v>6.3932128250598907E-4</v>
          </cell>
          <cell r="CO20">
            <v>1.0201558470726013E-3</v>
          </cell>
          <cell r="CP20">
            <v>0.63671183586120605</v>
          </cell>
          <cell r="CQ20">
            <v>0.25</v>
          </cell>
          <cell r="CR20">
            <v>3.1877096742391586E-2</v>
          </cell>
          <cell r="CS20">
            <v>0.56783896684646606</v>
          </cell>
          <cell r="CT20">
            <v>1.5451793670654297</v>
          </cell>
          <cell r="CU20">
            <v>3.0892342329025269E-2</v>
          </cell>
          <cell r="CV20">
            <v>5.932217463850975E-4</v>
          </cell>
          <cell r="CW20">
            <v>3.8974997096374864E-7</v>
          </cell>
          <cell r="CX20">
            <v>0.11573666334152222</v>
          </cell>
          <cell r="CY20">
            <v>0.1621125340461731</v>
          </cell>
          <cell r="DB20">
            <v>1</v>
          </cell>
          <cell r="DC20">
            <v>370.59367639231817</v>
          </cell>
          <cell r="DD20">
            <v>53.179366232828997</v>
          </cell>
          <cell r="DE20">
            <v>2.4131127777372439</v>
          </cell>
          <cell r="DF20">
            <v>36799.252050626601</v>
          </cell>
          <cell r="DG20">
            <v>1.1858997344970703</v>
          </cell>
          <cell r="DH20">
            <v>6.3875116659170299</v>
          </cell>
          <cell r="DI20">
            <v>1854.9354869724066</v>
          </cell>
          <cell r="DJ20">
            <v>1162.4691834096536</v>
          </cell>
          <cell r="DK20">
            <v>1.8625375997495659</v>
          </cell>
          <cell r="DL20">
            <v>4.7435989379882812</v>
          </cell>
          <cell r="DM20">
            <v>37.202250383109948</v>
          </cell>
          <cell r="DN20">
            <v>2.0884437379897483</v>
          </cell>
          <cell r="DO20">
            <v>0.76748354254128093</v>
          </cell>
          <cell r="DP20">
            <v>38.388145575573404</v>
          </cell>
          <cell r="DQ20">
            <v>1999.0833810856764</v>
          </cell>
          <cell r="DR20">
            <v>3042719.2375785271</v>
          </cell>
          <cell r="DS20">
            <v>10.246534678450605</v>
          </cell>
          <cell r="DT20">
            <v>7.3152871335618066</v>
          </cell>
          <cell r="DW20">
            <v>100</v>
          </cell>
          <cell r="DX20">
            <v>117.3129860571742</v>
          </cell>
          <cell r="DY20">
            <v>112.22023444116579</v>
          </cell>
          <cell r="DZ20">
            <v>68.209254735307027</v>
          </cell>
          <cell r="EA20">
            <v>103.25362062859259</v>
          </cell>
          <cell r="EB20">
            <v>152.74340291559156</v>
          </cell>
          <cell r="EC20">
            <v>164.85528064719921</v>
          </cell>
          <cell r="ED20">
            <v>146.70924853708567</v>
          </cell>
          <cell r="EE20">
            <v>33.901379666392934</v>
          </cell>
          <cell r="EF20">
            <v>167.4197094312857</v>
          </cell>
          <cell r="EG20">
            <v>152.74340291559156</v>
          </cell>
          <cell r="EH20">
            <v>147.69614498647562</v>
          </cell>
          <cell r="EI20">
            <v>167.51899118364017</v>
          </cell>
          <cell r="EJ20">
            <v>155.99222012212692</v>
          </cell>
          <cell r="EK20">
            <v>167.7487386651224</v>
          </cell>
          <cell r="EL20">
            <v>126.45221242208486</v>
          </cell>
          <cell r="EM20">
            <v>155.2425240961995</v>
          </cell>
          <cell r="EN20">
            <v>158.03083464567626</v>
          </cell>
          <cell r="EO20">
            <v>168.21437539629775</v>
          </cell>
          <cell r="ER20">
            <v>17.675995996856436</v>
          </cell>
          <cell r="ES20">
            <v>38.001849696006111</v>
          </cell>
          <cell r="ET20">
            <v>39.493421378834242</v>
          </cell>
          <cell r="EU20">
            <v>33.51332390585921</v>
          </cell>
          <cell r="EV20">
            <v>53.847282078112762</v>
          </cell>
          <cell r="EW20">
            <v>97.385974636440849</v>
          </cell>
          <cell r="EX20">
            <v>98.282814930834022</v>
          </cell>
          <cell r="EY20">
            <v>95.129089044589776</v>
          </cell>
          <cell r="EZ20">
            <v>16.050965784158841</v>
          </cell>
          <cell r="FA20">
            <v>98.584799230945947</v>
          </cell>
          <cell r="FB20">
            <v>72.696615967767229</v>
          </cell>
          <cell r="FC20">
            <v>93.267202921249421</v>
          </cell>
          <cell r="FD20">
            <v>98.003787617250538</v>
          </cell>
          <cell r="FE20">
            <v>96.606472470523101</v>
          </cell>
          <cell r="FF20">
            <v>99.152457543631115</v>
          </cell>
          <cell r="FG20">
            <v>78.700267381497369</v>
          </cell>
          <cell r="FH20">
            <v>82.370190170443934</v>
          </cell>
          <cell r="FI20">
            <v>88.113192302280979</v>
          </cell>
          <cell r="FJ20">
            <v>97.920579236532035</v>
          </cell>
          <cell r="FM20">
            <v>17.675994873046875</v>
          </cell>
          <cell r="FN20">
            <v>38.001846313476562</v>
          </cell>
          <cell r="FO20">
            <v>39.5</v>
          </cell>
          <cell r="FP20">
            <v>33.513320922851562</v>
          </cell>
          <cell r="FQ20">
            <v>979.526123046875</v>
          </cell>
          <cell r="FR20">
            <v>113.57865905761719</v>
          </cell>
          <cell r="FS20">
            <v>109.70913696289062</v>
          </cell>
          <cell r="FT20">
            <v>121.89999389648437</v>
          </cell>
          <cell r="FU20">
            <v>16.05096435546875</v>
          </cell>
          <cell r="FV20">
            <v>117.306396484375</v>
          </cell>
          <cell r="FW20">
            <v>72.696609497070312</v>
          </cell>
          <cell r="FX20">
            <v>153.10383605957031</v>
          </cell>
          <cell r="FY20">
            <v>112.09999084472656</v>
          </cell>
          <cell r="FZ20">
            <v>114.17243957519531</v>
          </cell>
          <cell r="GA20">
            <v>111.88563537597656</v>
          </cell>
          <cell r="GB20">
            <v>7572.375</v>
          </cell>
          <cell r="GC20">
            <v>4279965</v>
          </cell>
          <cell r="GD20">
            <v>150.84422302246094</v>
          </cell>
          <cell r="GE20">
            <v>107.92279052734375</v>
          </cell>
        </row>
        <row r="21">
          <cell r="CG21">
            <v>0.67339998483657837</v>
          </cell>
          <cell r="CH21">
            <v>3.0999998562037945E-3</v>
          </cell>
          <cell r="CI21">
            <v>2.1799996495246887E-2</v>
          </cell>
          <cell r="CJ21">
            <v>4.7121988609433174E-4</v>
          </cell>
          <cell r="CK21">
            <v>3.1534000299870968E-5</v>
          </cell>
          <cell r="CL21">
            <v>1</v>
          </cell>
          <cell r="CM21">
            <v>0.18633419275283813</v>
          </cell>
          <cell r="CN21">
            <v>6.3191750086843967E-4</v>
          </cell>
          <cell r="CO21">
            <v>9.2241284437477589E-4</v>
          </cell>
          <cell r="CP21">
            <v>0.63923227787017822</v>
          </cell>
          <cell r="CQ21">
            <v>0.25</v>
          </cell>
          <cell r="CR21">
            <v>3.1876660883426666E-2</v>
          </cell>
          <cell r="CS21">
            <v>0.56919598579406738</v>
          </cell>
          <cell r="CT21">
            <v>1.5426292419433594</v>
          </cell>
          <cell r="CU21">
            <v>3.1015902757644653E-2</v>
          </cell>
          <cell r="CV21">
            <v>5.9247668832540512E-4</v>
          </cell>
          <cell r="CW21">
            <v>4.0449998550684541E-7</v>
          </cell>
          <cell r="CX21">
            <v>0.11641710996627808</v>
          </cell>
          <cell r="CY21">
            <v>0.16167956590652466</v>
          </cell>
          <cell r="DB21">
            <v>1</v>
          </cell>
          <cell r="DC21">
            <v>217.22581163639543</v>
          </cell>
          <cell r="DD21">
            <v>30.88991252743557</v>
          </cell>
          <cell r="DE21">
            <v>1.4290568049196739</v>
          </cell>
          <cell r="DF21">
            <v>21354.727545916012</v>
          </cell>
          <cell r="DG21">
            <v>0.67339998483657837</v>
          </cell>
          <cell r="DH21">
            <v>3.6139367385448451</v>
          </cell>
          <cell r="DI21">
            <v>1065.6454108505138</v>
          </cell>
          <cell r="DJ21">
            <v>730.04185592517217</v>
          </cell>
          <cell r="DK21">
            <v>1.0534511603203793</v>
          </cell>
          <cell r="DL21">
            <v>2.6935999393463135</v>
          </cell>
          <cell r="DM21">
            <v>21.1251732827102</v>
          </cell>
          <cell r="DN21">
            <v>1.1830722662197612</v>
          </cell>
          <cell r="DO21">
            <v>0.43652743415407363</v>
          </cell>
          <cell r="DP21">
            <v>21.711442355828314</v>
          </cell>
          <cell r="DQ21">
            <v>1136.5847772676043</v>
          </cell>
          <cell r="DR21">
            <v>1664771.3447821182</v>
          </cell>
          <cell r="DS21">
            <v>5.7843729760310882</v>
          </cell>
          <cell r="DT21">
            <v>4.1650284070276751</v>
          </cell>
          <cell r="DW21">
            <v>100</v>
          </cell>
          <cell r="DX21">
            <v>68.763743784935883</v>
          </cell>
          <cell r="DY21">
            <v>65.184553168969146</v>
          </cell>
          <cell r="DZ21">
            <v>40.393843394833546</v>
          </cell>
          <cell r="EA21">
            <v>59.91841719009674</v>
          </cell>
          <cell r="EB21">
            <v>86.733643844576505</v>
          </cell>
          <cell r="EC21">
            <v>93.272088793672836</v>
          </cell>
          <cell r="ED21">
            <v>84.283274825933859</v>
          </cell>
          <cell r="EE21">
            <v>21.290393313898026</v>
          </cell>
          <cell r="EF21">
            <v>94.692578117404409</v>
          </cell>
          <cell r="EG21">
            <v>86.733643844576505</v>
          </cell>
          <cell r="EH21">
            <v>83.868761268381078</v>
          </cell>
          <cell r="EI21">
            <v>94.897012990756579</v>
          </cell>
          <cell r="EJ21">
            <v>88.724877894364596</v>
          </cell>
          <cell r="EK21">
            <v>94.874785306331162</v>
          </cell>
          <cell r="EL21">
            <v>71.894779902925634</v>
          </cell>
          <cell r="EM21">
            <v>84.938269168954335</v>
          </cell>
          <cell r="EN21">
            <v>89.211554734357392</v>
          </cell>
          <cell r="EO21">
            <v>95.774456860569913</v>
          </cell>
          <cell r="ER21">
            <v>30.225999846522004</v>
          </cell>
          <cell r="ES21">
            <v>39.407931974481251</v>
          </cell>
          <cell r="ET21">
            <v>44.79252647276823</v>
          </cell>
          <cell r="EU21">
            <v>35.05493476085082</v>
          </cell>
          <cell r="EV21">
            <v>54.941449931893551</v>
          </cell>
          <cell r="EW21">
            <v>97.779718768956585</v>
          </cell>
          <cell r="EX21">
            <v>98.282814930834022</v>
          </cell>
          <cell r="EY21">
            <v>95.28516392933615</v>
          </cell>
          <cell r="EZ21">
            <v>16.997850023714069</v>
          </cell>
          <cell r="FA21">
            <v>98.758981535560068</v>
          </cell>
          <cell r="FB21">
            <v>74.295935568129835</v>
          </cell>
          <cell r="FC21">
            <v>93.5422226702552</v>
          </cell>
          <cell r="FD21">
            <v>98.440914270333849</v>
          </cell>
          <cell r="FE21">
            <v>97.076089822587093</v>
          </cell>
          <cell r="FF21">
            <v>99.310465129054464</v>
          </cell>
          <cell r="FG21">
            <v>80.099962984816941</v>
          </cell>
          <cell r="FH21">
            <v>85.121338529102232</v>
          </cell>
          <cell r="FI21">
            <v>90.710838449234515</v>
          </cell>
          <cell r="FJ21">
            <v>98.27850406306564</v>
          </cell>
          <cell r="FM21">
            <v>30.225997924804687</v>
          </cell>
          <cell r="FN21">
            <v>39.407928466796875</v>
          </cell>
          <cell r="FO21">
            <v>44.79998779296875</v>
          </cell>
          <cell r="FP21">
            <v>35.054931640625</v>
          </cell>
          <cell r="FQ21">
            <v>999.429931640625</v>
          </cell>
          <cell r="FR21">
            <v>114.03787231445312</v>
          </cell>
          <cell r="FS21">
            <v>109.70913696289062</v>
          </cell>
          <cell r="FT21">
            <v>122.09999084472656</v>
          </cell>
          <cell r="FU21">
            <v>16.997848510742188</v>
          </cell>
          <cell r="FV21">
            <v>117.51365661621094</v>
          </cell>
          <cell r="FW21">
            <v>74.295928955078125</v>
          </cell>
          <cell r="FX21">
            <v>153.5552978515625</v>
          </cell>
          <cell r="FY21">
            <v>112.59999084472656</v>
          </cell>
          <cell r="FZ21">
            <v>114.72744750976562</v>
          </cell>
          <cell r="GA21">
            <v>112.06393432617187</v>
          </cell>
          <cell r="GB21">
            <v>7707.05078125</v>
          </cell>
          <cell r="GC21">
            <v>4422915</v>
          </cell>
          <cell r="GD21">
            <v>155.29122924804687</v>
          </cell>
          <cell r="GE21">
            <v>108.31727600097656</v>
          </cell>
        </row>
        <row r="22">
          <cell r="CG22">
            <v>0.42329996824264526</v>
          </cell>
          <cell r="CH22">
            <v>2.899999963119626E-3</v>
          </cell>
          <cell r="CI22">
            <v>2.1199997514486313E-2</v>
          </cell>
          <cell r="CJ22">
            <v>4.2608985677361488E-4</v>
          </cell>
          <cell r="CK22">
            <v>2.947363827843219E-5</v>
          </cell>
          <cell r="CL22">
            <v>1</v>
          </cell>
          <cell r="CM22">
            <v>0.18846231698989868</v>
          </cell>
          <cell r="CN22">
            <v>6.380144041031599E-4</v>
          </cell>
          <cell r="CO22">
            <v>5.9171579778194427E-4</v>
          </cell>
          <cell r="CP22">
            <v>0.64481699466705322</v>
          </cell>
          <cell r="CQ22">
            <v>0.25</v>
          </cell>
          <cell r="CR22">
            <v>3.1877122819423676E-2</v>
          </cell>
          <cell r="CS22">
            <v>0.575003981590271</v>
          </cell>
          <cell r="CT22">
            <v>1.5635890960693359</v>
          </cell>
          <cell r="CU22">
            <v>3.1286388635635376E-2</v>
          </cell>
          <cell r="CV22">
            <v>5.7900859974324703E-4</v>
          </cell>
          <cell r="CW22">
            <v>4.2038999481519568E-7</v>
          </cell>
          <cell r="CX22">
            <v>0.11709189414978027</v>
          </cell>
          <cell r="CY22">
            <v>0.16359573602676392</v>
          </cell>
          <cell r="DB22">
            <v>1</v>
          </cell>
          <cell r="DC22">
            <v>145.96550814686475</v>
          </cell>
          <cell r="DD22">
            <v>19.966981975040202</v>
          </cell>
          <cell r="DE22">
            <v>0.99345234699531493</v>
          </cell>
          <cell r="DF22">
            <v>14361.985590099403</v>
          </cell>
          <cell r="DG22">
            <v>0.42329996824264526</v>
          </cell>
          <cell r="DH22">
            <v>2.2460721856949979</v>
          </cell>
          <cell r="DI22">
            <v>663.46459503162305</v>
          </cell>
          <cell r="DJ22">
            <v>715.37716219406627</v>
          </cell>
          <cell r="DK22">
            <v>0.65646527889857065</v>
          </cell>
          <cell r="DL22">
            <v>1.6931998729705811</v>
          </cell>
          <cell r="DM22">
            <v>13.279114637809032</v>
          </cell>
          <cell r="DN22">
            <v>0.73616876020916833</v>
          </cell>
          <cell r="DO22">
            <v>0.27072327973299859</v>
          </cell>
          <cell r="DP22">
            <v>13.529844341334563</v>
          </cell>
          <cell r="DQ22">
            <v>731.07716954523903</v>
          </cell>
          <cell r="DR22">
            <v>1006922.0805997745</v>
          </cell>
          <cell r="DS22">
            <v>3.6151090672525394</v>
          </cell>
          <cell r="DT22">
            <v>2.587475557268768</v>
          </cell>
          <cell r="DW22">
            <v>100</v>
          </cell>
          <cell r="DX22">
            <v>46.205995171741783</v>
          </cell>
          <cell r="DY22">
            <v>42.134751822941084</v>
          </cell>
          <cell r="DZ22">
            <v>28.081010066646176</v>
          </cell>
          <cell r="EA22">
            <v>40.2977487029709</v>
          </cell>
          <cell r="EB22">
            <v>54.520863545739502</v>
          </cell>
          <cell r="EC22">
            <v>57.968874249164735</v>
          </cell>
          <cell r="ED22">
            <v>52.474273553805389</v>
          </cell>
          <cell r="EE22">
            <v>20.862723181248676</v>
          </cell>
          <cell r="EF22">
            <v>59.008326199537841</v>
          </cell>
          <cell r="EG22">
            <v>54.520863545739502</v>
          </cell>
          <cell r="EH22">
            <v>52.719231246513615</v>
          </cell>
          <cell r="EI22">
            <v>59.049830171559229</v>
          </cell>
          <cell r="EJ22">
            <v>55.024926403581588</v>
          </cell>
          <cell r="EK22">
            <v>59.122791386893283</v>
          </cell>
          <cell r="EL22">
            <v>46.244356996287323</v>
          </cell>
          <cell r="EM22">
            <v>51.374153563017181</v>
          </cell>
          <cell r="EN22">
            <v>55.75530861517155</v>
          </cell>
          <cell r="EO22">
            <v>59.498769736907114</v>
          </cell>
          <cell r="ER22">
            <v>94.062994261614122</v>
          </cell>
          <cell r="ES22">
            <v>41.890628728668226</v>
          </cell>
          <cell r="ET22">
            <v>49.091813370321255</v>
          </cell>
          <cell r="EU22">
            <v>37.578891284335313</v>
          </cell>
          <cell r="EV22">
            <v>58.87452745177886</v>
          </cell>
          <cell r="EW22">
            <v>98.042223579549557</v>
          </cell>
          <cell r="EX22">
            <v>98.551586018708988</v>
          </cell>
          <cell r="EY22">
            <v>95.597325606579304</v>
          </cell>
          <cell r="EZ22">
            <v>19.819505548306005</v>
          </cell>
          <cell r="FA22">
            <v>98.584799230945947</v>
          </cell>
          <cell r="FB22">
            <v>76.004752248551242</v>
          </cell>
          <cell r="FC22">
            <v>93.475538258879681</v>
          </cell>
          <cell r="FD22">
            <v>99.227750249911878</v>
          </cell>
          <cell r="FE22">
            <v>97.277348868691988</v>
          </cell>
          <cell r="FF22">
            <v>99.144141354924628</v>
          </cell>
          <cell r="FG22">
            <v>83.251988005605639</v>
          </cell>
          <cell r="FH22">
            <v>86.440735009523209</v>
          </cell>
          <cell r="FI22">
            <v>92.344257570369834</v>
          </cell>
          <cell r="FJ22">
            <v>98.380774232624447</v>
          </cell>
          <cell r="FM22">
            <v>94.06298828125</v>
          </cell>
          <cell r="FN22">
            <v>41.890625</v>
          </cell>
          <cell r="FO22">
            <v>49.099990844726563</v>
          </cell>
          <cell r="FP22">
            <v>37.578887939453125</v>
          </cell>
          <cell r="FQ22">
            <v>1070.975830078125</v>
          </cell>
          <cell r="FR22">
            <v>114.34402465820312</v>
          </cell>
          <cell r="FS22">
            <v>110.0091552734375</v>
          </cell>
          <cell r="FT22">
            <v>122.5</v>
          </cell>
          <cell r="FU22">
            <v>19.819503784179688</v>
          </cell>
          <cell r="FV22">
            <v>117.306396484375</v>
          </cell>
          <cell r="FW22">
            <v>76.004745483398438</v>
          </cell>
          <cell r="FX22">
            <v>153.44583129882813</v>
          </cell>
          <cell r="FY22">
            <v>113.5</v>
          </cell>
          <cell r="FZ22">
            <v>114.96530151367187</v>
          </cell>
          <cell r="GA22">
            <v>111.87625122070312</v>
          </cell>
          <cell r="GB22">
            <v>8010.33203125</v>
          </cell>
          <cell r="GC22">
            <v>4491471</v>
          </cell>
          <cell r="GD22">
            <v>158.08753967285156</v>
          </cell>
          <cell r="GE22">
            <v>108.42999267578125</v>
          </cell>
        </row>
        <row r="23">
          <cell r="CG23">
            <v>0.46029996871948242</v>
          </cell>
          <cell r="CH23">
            <v>2.699999837204814E-3</v>
          </cell>
          <cell r="CI23">
            <v>2.0499996840953827E-2</v>
          </cell>
          <cell r="CJ23">
            <v>3.2856990583240986E-4</v>
          </cell>
          <cell r="CK23">
            <v>2.8678230592049658E-5</v>
          </cell>
          <cell r="CL23">
            <v>1</v>
          </cell>
          <cell r="CM23">
            <v>0.19212967157363892</v>
          </cell>
          <cell r="CN23">
            <v>6.4573320560157299E-4</v>
          </cell>
          <cell r="CO23">
            <v>4.5257085002958775E-4</v>
          </cell>
          <cell r="CP23">
            <v>0.65873193740844727</v>
          </cell>
          <cell r="CQ23">
            <v>0.25</v>
          </cell>
          <cell r="CR23">
            <v>3.1877096742391586E-2</v>
          </cell>
          <cell r="CS23">
            <v>0.58706396818161011</v>
          </cell>
          <cell r="CT23">
            <v>1.6060991287231445</v>
          </cell>
          <cell r="CU23">
            <v>3.1964849680662155E-2</v>
          </cell>
          <cell r="CV23">
            <v>5.7046674191951752E-4</v>
          </cell>
          <cell r="CW23">
            <v>4.2982998138541006E-7</v>
          </cell>
          <cell r="CX23">
            <v>0.11724287271499634</v>
          </cell>
          <cell r="CY23">
            <v>0.16805249452590942</v>
          </cell>
          <cell r="DB23">
            <v>1</v>
          </cell>
          <cell r="DC23">
            <v>170.48148017520248</v>
          </cell>
          <cell r="DD23">
            <v>22.453660470811347</v>
          </cell>
          <cell r="DE23">
            <v>1.4009194407301035</v>
          </cell>
          <cell r="DF23">
            <v>16050.500997334522</v>
          </cell>
          <cell r="DG23">
            <v>0.46029996871948242</v>
          </cell>
          <cell r="DH23">
            <v>2.3957776274189899</v>
          </cell>
          <cell r="DI23">
            <v>712.8330473429213</v>
          </cell>
          <cell r="DJ23">
            <v>1017.078251260304</v>
          </cell>
          <cell r="DK23">
            <v>0.69876674042915432</v>
          </cell>
          <cell r="DL23">
            <v>1.8411998748779297</v>
          </cell>
          <cell r="DM23">
            <v>14.439833477913783</v>
          </cell>
          <cell r="DN23">
            <v>0.78407123187142558</v>
          </cell>
          <cell r="DO23">
            <v>0.28659499310321074</v>
          </cell>
          <cell r="DP23">
            <v>14.400191876952611</v>
          </cell>
          <cell r="DQ23">
            <v>806.88309220386134</v>
          </cell>
          <cell r="DR23">
            <v>1070888.4644013494</v>
          </cell>
          <cell r="DS23">
            <v>3.9260379591552454</v>
          </cell>
          <cell r="DT23">
            <v>2.7390249101510116</v>
          </cell>
          <cell r="DW23">
            <v>100</v>
          </cell>
          <cell r="DX23">
            <v>53.966629170509272</v>
          </cell>
          <cell r="DY23">
            <v>47.382193895745907</v>
          </cell>
          <cell r="DZ23">
            <v>39.59851022213941</v>
          </cell>
          <cell r="EA23">
            <v>45.035489813695996</v>
          </cell>
          <cell r="EB23">
            <v>59.286448541091048</v>
          </cell>
          <cell r="EC23">
            <v>61.832621808564063</v>
          </cell>
          <cell r="ED23">
            <v>56.378888345477257</v>
          </cell>
          <cell r="EE23">
            <v>29.661307532705308</v>
          </cell>
          <cell r="EF23">
            <v>62.810718376168936</v>
          </cell>
          <cell r="EG23">
            <v>59.286448541091048</v>
          </cell>
          <cell r="EH23">
            <v>57.327385224598693</v>
          </cell>
          <cell r="EI23">
            <v>62.892200249380132</v>
          </cell>
          <cell r="EJ23">
            <v>58.25087675759621</v>
          </cell>
          <cell r="EK23">
            <v>62.92604103886724</v>
          </cell>
          <cell r="EL23">
            <v>51.039467958429533</v>
          </cell>
          <cell r="EM23">
            <v>54.637781293114799</v>
          </cell>
          <cell r="EN23">
            <v>60.550720317254402</v>
          </cell>
          <cell r="EO23">
            <v>62.983633594108483</v>
          </cell>
          <cell r="ER23">
            <v>86.16199278271948</v>
          </cell>
          <cell r="ES23">
            <v>46.624271728132911</v>
          </cell>
          <cell r="ET23">
            <v>58.990173705094186</v>
          </cell>
          <cell r="EU23">
            <v>42.013202592117537</v>
          </cell>
          <cell r="EV23">
            <v>64.462908634469983</v>
          </cell>
          <cell r="EW23">
            <v>98.107836698824073</v>
          </cell>
          <cell r="EX23">
            <v>98.820370776154093</v>
          </cell>
          <cell r="EY23">
            <v>96.065550260818426</v>
          </cell>
          <cell r="EZ23">
            <v>26.459642858091989</v>
          </cell>
          <cell r="FA23">
            <v>98.497714490414808</v>
          </cell>
          <cell r="FB23">
            <v>78.132865230942485</v>
          </cell>
          <cell r="FC23">
            <v>94.203368771162175</v>
          </cell>
          <cell r="FD23">
            <v>99.315167576500471</v>
          </cell>
          <cell r="FE23">
            <v>97.41152156609526</v>
          </cell>
          <cell r="FF23">
            <v>98.93623663726234</v>
          </cell>
          <cell r="FG23">
            <v>86.912624173489135</v>
          </cell>
          <cell r="FH23">
            <v>88.64498317295245</v>
          </cell>
          <cell r="FI23">
            <v>93.530538468384464</v>
          </cell>
          <cell r="FJ23">
            <v>98.58531457174206</v>
          </cell>
          <cell r="FM23">
            <v>86.1619873046875</v>
          </cell>
          <cell r="FN23">
            <v>46.624267578125</v>
          </cell>
          <cell r="FO23">
            <v>59</v>
          </cell>
          <cell r="FP23">
            <v>42.013198852539063</v>
          </cell>
          <cell r="FQ23">
            <v>1172.633056640625</v>
          </cell>
          <cell r="FR23">
            <v>114.42054748535156</v>
          </cell>
          <cell r="FS23">
            <v>110.30918884277344</v>
          </cell>
          <cell r="FT23">
            <v>123.09999084472656</v>
          </cell>
          <cell r="FU23">
            <v>26.459640502929688</v>
          </cell>
          <cell r="FV23">
            <v>117.20277404785156</v>
          </cell>
          <cell r="FW23">
            <v>78.132858276367188</v>
          </cell>
          <cell r="FX23">
            <v>154.64060974121094</v>
          </cell>
          <cell r="FY23">
            <v>113.59999084472656</v>
          </cell>
          <cell r="FZ23">
            <v>115.12387084960937</v>
          </cell>
          <cell r="GA23">
            <v>111.64164733886719</v>
          </cell>
          <cell r="GB23">
            <v>8362.55078125</v>
          </cell>
          <cell r="GC23">
            <v>4606004</v>
          </cell>
          <cell r="GD23">
            <v>160.11837768554687</v>
          </cell>
          <cell r="GE23">
            <v>108.65542602539062</v>
          </cell>
        </row>
        <row r="24">
          <cell r="CG24">
            <v>0.55679994821548462</v>
          </cell>
          <cell r="CH24">
            <v>2.4999999441206455E-3</v>
          </cell>
          <cell r="CI24">
            <v>1.9599996507167816E-2</v>
          </cell>
          <cell r="CJ24">
            <v>3.1731999479234219E-4</v>
          </cell>
          <cell r="CK24">
            <v>2.7542002499103546E-5</v>
          </cell>
          <cell r="CL24">
            <v>1</v>
          </cell>
          <cell r="CM24">
            <v>0.18889790773391724</v>
          </cell>
          <cell r="CN24">
            <v>6.3107931055128574E-4</v>
          </cell>
          <cell r="CO24">
            <v>3.1919986940920353E-4</v>
          </cell>
          <cell r="CP24">
            <v>0.65003722906112671</v>
          </cell>
          <cell r="CQ24">
            <v>0.25</v>
          </cell>
          <cell r="CR24">
            <v>3.1856365501880646E-2</v>
          </cell>
          <cell r="CS24">
            <v>0.5795479416847229</v>
          </cell>
          <cell r="CT24">
            <v>1.5896692276000977</v>
          </cell>
          <cell r="CU24">
            <v>3.1538903713226318E-2</v>
          </cell>
          <cell r="CV24">
            <v>5.6929769925773144E-4</v>
          </cell>
          <cell r="CW24">
            <v>4.3186997800148674E-7</v>
          </cell>
          <cell r="CX24">
            <v>0.11741358041763306</v>
          </cell>
          <cell r="CY24">
            <v>0.16606789827346802</v>
          </cell>
          <cell r="DB24">
            <v>1</v>
          </cell>
          <cell r="DC24">
            <v>222.71998426437344</v>
          </cell>
          <cell r="DD24">
            <v>28.408165685736734</v>
          </cell>
          <cell r="DE24">
            <v>1.754695441047958</v>
          </cell>
          <cell r="DF24">
            <v>20216.39306123829</v>
          </cell>
          <cell r="DG24">
            <v>0.55679994821548462</v>
          </cell>
          <cell r="DH24">
            <v>2.947623692051669</v>
          </cell>
          <cell r="DI24">
            <v>882.29789648639621</v>
          </cell>
          <cell r="DJ24">
            <v>1744.3614536749253</v>
          </cell>
          <cell r="DK24">
            <v>0.8565662447052329</v>
          </cell>
          <cell r="DL24">
            <v>2.2271997928619385</v>
          </cell>
          <cell r="DM24">
            <v>17.478451777011845</v>
          </cell>
          <cell r="DN24">
            <v>0.96074872873655492</v>
          </cell>
          <cell r="DO24">
            <v>0.35026151261421729</v>
          </cell>
          <cell r="DP24">
            <v>17.654384986818108</v>
          </cell>
          <cell r="DQ24">
            <v>978.04707263257558</v>
          </cell>
          <cell r="DR24">
            <v>1289276.811488776</v>
          </cell>
          <cell r="DS24">
            <v>4.7422107922693497</v>
          </cell>
          <cell r="DT24">
            <v>3.3528451555314365</v>
          </cell>
          <cell r="DW24">
            <v>100</v>
          </cell>
          <cell r="DX24">
            <v>70.502947225146158</v>
          </cell>
          <cell r="DY24">
            <v>59.947517977919048</v>
          </cell>
          <cell r="DZ24">
            <v>49.598373281812009</v>
          </cell>
          <cell r="EA24">
            <v>56.724407788284552</v>
          </cell>
          <cell r="EB24">
            <v>71.71560660625849</v>
          </cell>
          <cell r="EC24">
            <v>76.075216204829928</v>
          </cell>
          <cell r="ED24">
            <v>69.782082605278291</v>
          </cell>
          <cell r="EE24">
            <v>50.871249544010617</v>
          </cell>
          <cell r="EF24">
            <v>76.994994257554765</v>
          </cell>
          <cell r="EG24">
            <v>71.71560660625849</v>
          </cell>
          <cell r="EH24">
            <v>69.390962138373226</v>
          </cell>
          <cell r="EI24">
            <v>77.063918405496679</v>
          </cell>
          <cell r="EJ24">
            <v>71.191195572883956</v>
          </cell>
          <cell r="EK24">
            <v>77.146232750863362</v>
          </cell>
          <cell r="EL24">
            <v>61.866462078317987</v>
          </cell>
          <cell r="EM24">
            <v>65.780169265141424</v>
          </cell>
          <cell r="EN24">
            <v>73.138436855549628</v>
          </cell>
          <cell r="EO24">
            <v>77.098375407666865</v>
          </cell>
          <cell r="ER24">
            <v>87.454000311152171</v>
          </cell>
          <cell r="ES24">
            <v>53.478047362598815</v>
          </cell>
          <cell r="ET24">
            <v>67.388768604676287</v>
          </cell>
          <cell r="EU24">
            <v>47.979084470794568</v>
          </cell>
          <cell r="EV24">
            <v>69.681243499858127</v>
          </cell>
          <cell r="EW24">
            <v>98.239089104120566</v>
          </cell>
          <cell r="EX24">
            <v>98.820370776154093</v>
          </cell>
          <cell r="EY24">
            <v>96.455743426559565</v>
          </cell>
          <cell r="EZ24">
            <v>40.244312053809921</v>
          </cell>
          <cell r="FA24">
            <v>98.584799230945947</v>
          </cell>
          <cell r="FB24">
            <v>80.945624880719166</v>
          </cell>
          <cell r="FC24">
            <v>94.449052584525205</v>
          </cell>
          <cell r="FD24">
            <v>99.052888916641137</v>
          </cell>
          <cell r="FE24">
            <v>97.478620825949449</v>
          </cell>
          <cell r="FF24">
            <v>98.93623663726234</v>
          </cell>
          <cell r="FG24">
            <v>89.346187231463574</v>
          </cell>
          <cell r="FH24">
            <v>90.834518129524795</v>
          </cell>
          <cell r="FI24">
            <v>95.249122954944937</v>
          </cell>
          <cell r="FJ24">
            <v>98.840969228716858</v>
          </cell>
          <cell r="FM24">
            <v>87.453994750976563</v>
          </cell>
          <cell r="FN24">
            <v>53.478042602539063</v>
          </cell>
          <cell r="FO24">
            <v>67.399993896484375</v>
          </cell>
          <cell r="FP24">
            <v>47.979080200195313</v>
          </cell>
          <cell r="FQ24">
            <v>1267.558837890625</v>
          </cell>
          <cell r="FR24">
            <v>114.57362365722656</v>
          </cell>
          <cell r="FS24">
            <v>110.30918884277344</v>
          </cell>
          <cell r="FT24">
            <v>123.59999084472656</v>
          </cell>
          <cell r="FU24">
            <v>40.244308471679688</v>
          </cell>
          <cell r="FV24">
            <v>117.306396484375</v>
          </cell>
          <cell r="FW24">
            <v>80.94561767578125</v>
          </cell>
          <cell r="FX24">
            <v>155.04391479492187</v>
          </cell>
          <cell r="FY24">
            <v>113.29998779296875</v>
          </cell>
          <cell r="FZ24">
            <v>115.20317077636719</v>
          </cell>
          <cell r="GA24">
            <v>111.64164733886719</v>
          </cell>
          <cell r="GB24">
            <v>8596.703125</v>
          </cell>
          <cell r="GC24">
            <v>4719772.5</v>
          </cell>
          <cell r="GD24">
            <v>163.06048583984375</v>
          </cell>
          <cell r="GE24">
            <v>108.93719482421875</v>
          </cell>
        </row>
        <row r="25">
          <cell r="CG25">
            <v>0.71189999580383301</v>
          </cell>
          <cell r="CH25">
            <v>2.3999998811632395E-3</v>
          </cell>
          <cell r="CI25">
            <v>1.8699999898672104E-2</v>
          </cell>
          <cell r="CJ25">
            <v>2.9515987262129784E-4</v>
          </cell>
          <cell r="CK25">
            <v>2.6706460630521178E-5</v>
          </cell>
          <cell r="CL25">
            <v>1</v>
          </cell>
          <cell r="CM25">
            <v>0.18469423055648804</v>
          </cell>
          <cell r="CN25">
            <v>6.1209104023873806E-4</v>
          </cell>
          <cell r="CO25">
            <v>2.3557098757009953E-4</v>
          </cell>
          <cell r="CP25">
            <v>0.63603115081787109</v>
          </cell>
          <cell r="CQ25">
            <v>0.25</v>
          </cell>
          <cell r="CR25">
            <v>3.1859211623668671E-2</v>
          </cell>
          <cell r="CS25">
            <v>0.56810498237609863</v>
          </cell>
          <cell r="CT25">
            <v>1.5597591400146484</v>
          </cell>
          <cell r="CU25">
            <v>3.0941534787416458E-2</v>
          </cell>
          <cell r="CV25">
            <v>5.6372955441474915E-4</v>
          </cell>
          <cell r="CW25">
            <v>4.2832698454731144E-7</v>
          </cell>
          <cell r="CX25">
            <v>0.11785346269607544</v>
          </cell>
          <cell r="CY25">
            <v>0.16230577230453491</v>
          </cell>
          <cell r="DB25">
            <v>1</v>
          </cell>
          <cell r="DC25">
            <v>296.6250129390786</v>
          </cell>
          <cell r="DD25">
            <v>38.069518698467235</v>
          </cell>
          <cell r="DE25">
            <v>2.4119132098868663</v>
          </cell>
          <cell r="DF25">
            <v>26656.471093374541</v>
          </cell>
          <cell r="DG25">
            <v>0.71189999580383301</v>
          </cell>
          <cell r="DH25">
            <v>3.8544787980591577</v>
          </cell>
          <cell r="DI25">
            <v>1163.0622717923886</v>
          </cell>
          <cell r="DJ25">
            <v>3022.0189809748576</v>
          </cell>
          <cell r="DK25">
            <v>1.1192847942878306</v>
          </cell>
          <cell r="DL25">
            <v>2.847599983215332</v>
          </cell>
          <cell r="DM25">
            <v>22.345185568714832</v>
          </cell>
          <cell r="DN25">
            <v>1.2531134524226699</v>
          </cell>
          <cell r="DO25">
            <v>0.45641662070795574</v>
          </cell>
          <cell r="DP25">
            <v>23.007908324358688</v>
          </cell>
          <cell r="DQ25">
            <v>1262.8395836775153</v>
          </cell>
          <cell r="DR25">
            <v>1662047.9714959427</v>
          </cell>
          <cell r="DS25">
            <v>6.040552220681926</v>
          </cell>
          <cell r="DT25">
            <v>4.3861656039447103</v>
          </cell>
          <cell r="DW25">
            <v>100</v>
          </cell>
          <cell r="DX25">
            <v>93.897894712842842</v>
          </cell>
          <cell r="DY25">
            <v>80.335111454694555</v>
          </cell>
          <cell r="DZ25">
            <v>68.175347646573528</v>
          </cell>
          <cell r="EA25">
            <v>74.79437760815776</v>
          </cell>
          <cell r="EB25">
            <v>91.692429580303141</v>
          </cell>
          <cell r="EC25">
            <v>99.480238508730025</v>
          </cell>
          <cell r="ED25">
            <v>91.988100446015835</v>
          </cell>
          <cell r="EE25">
            <v>88.131895705463165</v>
          </cell>
          <cell r="EF25">
            <v>100.61022932139528</v>
          </cell>
          <cell r="EG25">
            <v>91.692429580303141</v>
          </cell>
          <cell r="EH25">
            <v>88.712315344368619</v>
          </cell>
          <cell r="EI25">
            <v>100.51518150570574</v>
          </cell>
          <cell r="EJ25">
            <v>92.767385902666746</v>
          </cell>
          <cell r="EK25">
            <v>100.54008972993454</v>
          </cell>
          <cell r="EL25">
            <v>79.881039881128629</v>
          </cell>
          <cell r="EM25">
            <v>84.799319988964101</v>
          </cell>
          <cell r="EN25">
            <v>93.162570479828176</v>
          </cell>
          <cell r="EO25">
            <v>100.85948698681395</v>
          </cell>
          <cell r="ER25">
            <v>80.370000226974511</v>
          </cell>
          <cell r="ES25">
            <v>85.992698694215022</v>
          </cell>
          <cell r="ET25">
            <v>74.187639133801099</v>
          </cell>
          <cell r="EU25">
            <v>55.84764596218772</v>
          </cell>
          <cell r="EV25">
            <v>72.376292492991112</v>
          </cell>
          <cell r="EW25">
            <v>98.239089104120566</v>
          </cell>
          <cell r="EX25">
            <v>98.730780413529104</v>
          </cell>
          <cell r="EY25">
            <v>96.689861707554329</v>
          </cell>
          <cell r="EZ25">
            <v>62.459981755827229</v>
          </cell>
          <cell r="FA25">
            <v>98.758981535560068</v>
          </cell>
          <cell r="FB25">
            <v>84.021568147671715</v>
          </cell>
          <cell r="FC25">
            <v>95.158459831774763</v>
          </cell>
          <cell r="FD25">
            <v>98.703192930193197</v>
          </cell>
          <cell r="FE25">
            <v>97.948225266860874</v>
          </cell>
          <cell r="FF25">
            <v>98.961185203381802</v>
          </cell>
          <cell r="FG25">
            <v>91.222421599518057</v>
          </cell>
          <cell r="FH25">
            <v>91.352270971209336</v>
          </cell>
          <cell r="FI25">
            <v>95.659752822567839</v>
          </cell>
          <cell r="FJ25">
            <v>98.840969228716858</v>
          </cell>
          <cell r="FM25">
            <v>80.3699951171875</v>
          </cell>
          <cell r="FN25">
            <v>85.992691040039063</v>
          </cell>
          <cell r="FO25">
            <v>74.199996948242188</v>
          </cell>
          <cell r="FP25">
            <v>55.847640991210938</v>
          </cell>
          <cell r="FQ25">
            <v>1316.583984375</v>
          </cell>
          <cell r="FR25">
            <v>114.57362365722656</v>
          </cell>
          <cell r="FS25">
            <v>110.20918273925781</v>
          </cell>
          <cell r="FT25">
            <v>123.89999389648437</v>
          </cell>
          <cell r="FU25">
            <v>62.459976196289063</v>
          </cell>
          <cell r="FV25">
            <v>117.51365661621094</v>
          </cell>
          <cell r="FW25">
            <v>84.021560668945313</v>
          </cell>
          <cell r="FX25">
            <v>156.20845031738281</v>
          </cell>
          <cell r="FY25">
            <v>112.89999389648437</v>
          </cell>
          <cell r="FZ25">
            <v>115.75816345214844</v>
          </cell>
          <cell r="GA25">
            <v>111.6697998046875</v>
          </cell>
          <cell r="GB25">
            <v>8777.23046875</v>
          </cell>
          <cell r="GC25">
            <v>4746675</v>
          </cell>
          <cell r="GD25">
            <v>163.76345825195312</v>
          </cell>
          <cell r="GE25">
            <v>108.93719482421875</v>
          </cell>
        </row>
        <row r="26">
          <cell r="B26">
            <v>0.77909994125366211</v>
          </cell>
          <cell r="C26">
            <v>100.34775519103198</v>
          </cell>
          <cell r="D26">
            <v>90.81000333213828</v>
          </cell>
          <cell r="F26">
            <v>2.971487677536949</v>
          </cell>
          <cell r="G26">
            <v>83.993081349031087</v>
          </cell>
          <cell r="H26">
            <v>1.1651389364574516</v>
          </cell>
          <cell r="I26">
            <v>114.01752884994538</v>
          </cell>
          <cell r="K26">
            <v>0.7790999999999999</v>
          </cell>
          <cell r="L26">
            <v>92.281593962812039</v>
          </cell>
          <cell r="M26">
            <v>92.183298349366751</v>
          </cell>
          <cell r="O26">
            <v>6.8962378255472377E-3</v>
          </cell>
          <cell r="P26">
            <v>87.770619746193745</v>
          </cell>
          <cell r="Q26">
            <v>1.048029249278791</v>
          </cell>
          <cell r="R26">
            <v>103.11651592273223</v>
          </cell>
          <cell r="T26">
            <v>311.64</v>
          </cell>
          <cell r="U26">
            <v>98.650951509172145</v>
          </cell>
          <cell r="V26">
            <v>1.0029169467753933</v>
          </cell>
          <cell r="W26">
            <v>100.40980489776207</v>
          </cell>
          <cell r="Y26">
            <v>3322.4872384250275</v>
          </cell>
          <cell r="Z26">
            <v>96.894524936160238</v>
          </cell>
          <cell r="AA26">
            <v>1.1025162678298752</v>
          </cell>
          <cell r="AB26">
            <v>110.22394495948775</v>
          </cell>
          <cell r="AD26">
            <v>1.1938930783010584</v>
          </cell>
          <cell r="AE26">
            <v>107.31661466747747</v>
          </cell>
          <cell r="AF26">
            <v>0.98378081093508096</v>
          </cell>
          <cell r="AG26">
            <v>98.17957843396124</v>
          </cell>
          <cell r="AK26">
            <v>93.643533080710284</v>
          </cell>
          <cell r="AL26">
            <v>93.77568616484001</v>
          </cell>
          <cell r="AN26">
            <v>81.882127745507674</v>
          </cell>
          <cell r="AO26">
            <v>82.148413036814333</v>
          </cell>
          <cell r="AP26">
            <v>90.81</v>
          </cell>
          <cell r="AQ26">
            <v>110.54382749829145</v>
          </cell>
          <cell r="AS26">
            <v>103.66323274939991</v>
          </cell>
          <cell r="AT26">
            <v>103.64299710718784</v>
          </cell>
          <cell r="AU26">
            <v>101.48600006103516</v>
          </cell>
          <cell r="CG26">
            <v>0.77909994125366211</v>
          </cell>
          <cell r="CH26">
            <v>2.4999999441206455E-3</v>
          </cell>
          <cell r="CI26">
            <v>1.7999999225139618E-2</v>
          </cell>
          <cell r="CJ26">
            <v>2.6218988932669163E-4</v>
          </cell>
          <cell r="CK26">
            <v>2.4906359612941742E-5</v>
          </cell>
          <cell r="CL26">
            <v>1</v>
          </cell>
          <cell r="CM26">
            <v>0.18889868259429932</v>
          </cell>
          <cell r="CN26">
            <v>6.2136608175933361E-4</v>
          </cell>
          <cell r="CO26">
            <v>2.3449299624189734E-4</v>
          </cell>
          <cell r="CP26">
            <v>0.65257096290588379</v>
          </cell>
          <cell r="CQ26">
            <v>0.25</v>
          </cell>
          <cell r="CR26">
            <v>3.1874030828475952E-2</v>
          </cell>
          <cell r="CS26">
            <v>0.5821259617805481</v>
          </cell>
          <cell r="CT26">
            <v>1.5748996734619141</v>
          </cell>
          <cell r="CU26">
            <v>3.1699981540441513E-2</v>
          </cell>
          <cell r="CV26">
            <v>5.6306296028196812E-4</v>
          </cell>
          <cell r="CW26">
            <v>4.2932396127071115E-7</v>
          </cell>
          <cell r="CX26">
            <v>0.1184651255607605</v>
          </cell>
          <cell r="CY26">
            <v>0.16575425863265991</v>
          </cell>
          <cell r="DB26">
            <v>1</v>
          </cell>
          <cell r="DC26">
            <v>311.6399834671613</v>
          </cell>
          <cell r="DD26">
            <v>43.283331932900069</v>
          </cell>
          <cell r="DE26">
            <v>2.9715102411248764</v>
          </cell>
          <cell r="DF26">
            <v>31281.1648655723</v>
          </cell>
          <cell r="DG26">
            <v>0.77909994125366211</v>
          </cell>
          <cell r="DH26">
            <v>4.1244328999739368</v>
          </cell>
          <cell r="DI26">
            <v>1253.8501281687622</v>
          </cell>
          <cell r="DJ26">
            <v>3322.4870411479637</v>
          </cell>
          <cell r="DK26">
            <v>1.1938930561426571</v>
          </cell>
          <cell r="DL26">
            <v>3.1163997650146484</v>
          </cell>
          <cell r="DM26">
            <v>24.443094299752691</v>
          </cell>
          <cell r="DN26">
            <v>1.3383700305525454</v>
          </cell>
          <cell r="DO26">
            <v>0.49469814133687617</v>
          </cell>
          <cell r="DP26">
            <v>24.57729952491357</v>
          </cell>
          <cell r="DQ26">
            <v>1383.6817482426973</v>
          </cell>
          <cell r="DR26">
            <v>1814713.3902046501</v>
          </cell>
          <cell r="DS26">
            <v>6.5766185412437137</v>
          </cell>
          <cell r="DT26">
            <v>4.7003313681386745</v>
          </cell>
          <cell r="DW26">
            <v>100</v>
          </cell>
          <cell r="DX26">
            <v>98.65094674912514</v>
          </cell>
          <cell r="DY26">
            <v>91.337411499769402</v>
          </cell>
          <cell r="DZ26">
            <v>83.992965788990546</v>
          </cell>
          <cell r="EA26">
            <v>87.770629832550213</v>
          </cell>
          <cell r="EB26">
            <v>100.34775519103198</v>
          </cell>
          <cell r="EC26">
            <v>106.44748358954732</v>
          </cell>
          <cell r="ED26">
            <v>99.168629514986506</v>
          </cell>
          <cell r="EE26">
            <v>96.894520926783485</v>
          </cell>
          <cell r="EF26">
            <v>107.31661394557031</v>
          </cell>
          <cell r="EG26">
            <v>100.34775519103198</v>
          </cell>
          <cell r="EH26">
            <v>97.04119407930763</v>
          </cell>
          <cell r="EI26">
            <v>107.35381244427884</v>
          </cell>
          <cell r="EJ26">
            <v>100.54816433184733</v>
          </cell>
          <cell r="EK26">
            <v>107.39802439747262</v>
          </cell>
          <cell r="EL26">
            <v>87.524922676473636</v>
          </cell>
          <cell r="EM26">
            <v>92.588459601268283</v>
          </cell>
          <cell r="EN26">
            <v>101.43024445178861</v>
          </cell>
          <cell r="EO26">
            <v>108.08370072305001</v>
          </cell>
          <cell r="ER26">
            <v>90.81000333213828</v>
          </cell>
          <cell r="ES26">
            <v>89.346412981985608</v>
          </cell>
          <cell r="ET26">
            <v>80.78653076740197</v>
          </cell>
          <cell r="EU26">
            <v>65.788534298194122</v>
          </cell>
          <cell r="EV26">
            <v>77.481447299122891</v>
          </cell>
          <cell r="EW26">
            <v>98.632833236636301</v>
          </cell>
          <cell r="EX26">
            <v>98.999551501404071</v>
          </cell>
          <cell r="EY26">
            <v>97.080054873295481</v>
          </cell>
          <cell r="EZ26">
            <v>79.823401880439917</v>
          </cell>
          <cell r="FA26">
            <v>99.107333321236453</v>
          </cell>
          <cell r="FB26">
            <v>88.810753144267679</v>
          </cell>
          <cell r="FC26">
            <v>95.634462343919878</v>
          </cell>
          <cell r="FD26">
            <v>98.87804092341716</v>
          </cell>
          <cell r="FE26">
            <v>97.948225266860874</v>
          </cell>
          <cell r="FF26">
            <v>99.376994638706392</v>
          </cell>
          <cell r="FG26">
            <v>91.404868797398322</v>
          </cell>
          <cell r="FH26">
            <v>92.594637222140761</v>
          </cell>
          <cell r="FI26">
            <v>95.681046392217297</v>
          </cell>
          <cell r="FJ26">
            <v>98.892111235803668</v>
          </cell>
          <cell r="FM26">
            <v>90.80999755859375</v>
          </cell>
          <cell r="FN26">
            <v>89.346405029296875</v>
          </cell>
          <cell r="FO26">
            <v>80.79998779296875</v>
          </cell>
          <cell r="FP26">
            <v>65.788528442382813</v>
          </cell>
          <cell r="FQ26">
            <v>1409.450927734375</v>
          </cell>
          <cell r="FR26">
            <v>115.0328369140625</v>
          </cell>
          <cell r="FS26">
            <v>110.50920104980469</v>
          </cell>
          <cell r="FT26">
            <v>124.39999389648437</v>
          </cell>
          <cell r="FU26">
            <v>79.823394775390625</v>
          </cell>
          <cell r="FV26">
            <v>117.92816162109375</v>
          </cell>
          <cell r="FW26">
            <v>88.810745239257813</v>
          </cell>
          <cell r="FX26">
            <v>156.98983764648437</v>
          </cell>
          <cell r="FY26">
            <v>113.09999084472656</v>
          </cell>
          <cell r="FZ26">
            <v>115.75816345214844</v>
          </cell>
          <cell r="GA26">
            <v>112.13900756835937</v>
          </cell>
          <cell r="GB26">
            <v>8794.78515625</v>
          </cell>
          <cell r="GC26">
            <v>4811228.5</v>
          </cell>
          <cell r="GD26">
            <v>163.79991149902344</v>
          </cell>
          <cell r="GE26">
            <v>108.99356079101562</v>
          </cell>
        </row>
        <row r="27">
          <cell r="B27">
            <v>0.76919996738433838</v>
          </cell>
          <cell r="C27">
            <v>99.072642587842765</v>
          </cell>
          <cell r="D27">
            <v>91.53000459861785</v>
          </cell>
          <cell r="F27">
            <v>3.2763297950504935</v>
          </cell>
          <cell r="G27">
            <v>92.609852324891094</v>
          </cell>
          <cell r="H27">
            <v>1.1665361705161046</v>
          </cell>
          <cell r="I27">
            <v>114.1542586163344</v>
          </cell>
          <cell r="K27">
            <v>0.76919999999999999</v>
          </cell>
          <cell r="L27">
            <v>91.59179412161815</v>
          </cell>
          <cell r="M27">
            <v>91.494233262479028</v>
          </cell>
          <cell r="O27">
            <v>6.9662449510840361E-3</v>
          </cell>
          <cell r="P27">
            <v>88.661622775737143</v>
          </cell>
          <cell r="Q27">
            <v>1.0189034670715469</v>
          </cell>
          <cell r="R27">
            <v>100.25080469682695</v>
          </cell>
          <cell r="T27">
            <v>307.68</v>
          </cell>
          <cell r="U27">
            <v>97.39739686927895</v>
          </cell>
          <cell r="V27">
            <v>0.99059418179348613</v>
          </cell>
          <cell r="W27">
            <v>99.17607718819194</v>
          </cell>
          <cell r="Y27">
            <v>3342.2552836484983</v>
          </cell>
          <cell r="Z27">
            <v>97.471025374955829</v>
          </cell>
          <cell r="AA27">
            <v>0.99365897583689</v>
          </cell>
          <cell r="AB27">
            <v>99.340948933777256</v>
          </cell>
          <cell r="AD27">
            <v>1.1547924690656515</v>
          </cell>
          <cell r="AE27">
            <v>103.80194062267022</v>
          </cell>
          <cell r="AF27">
            <v>0.95795319923326927</v>
          </cell>
          <cell r="AG27">
            <v>95.602028637650719</v>
          </cell>
          <cell r="AK27">
            <v>95.514995458563732</v>
          </cell>
          <cell r="AL27">
            <v>95.649789616955943</v>
          </cell>
          <cell r="AN27">
            <v>86.590586746858548</v>
          </cell>
          <cell r="AO27">
            <v>86.872184212033929</v>
          </cell>
          <cell r="AP27">
            <v>91.53</v>
          </cell>
          <cell r="AQ27">
            <v>105.36168835883932</v>
          </cell>
          <cell r="AS27">
            <v>100.77823325210257</v>
          </cell>
          <cell r="AT27">
            <v>100.75856077791121</v>
          </cell>
          <cell r="AU27">
            <v>99.728157043457031</v>
          </cell>
          <cell r="CG27">
            <v>0.76919996738433838</v>
          </cell>
          <cell r="CH27">
            <v>2.4999999441206455E-3</v>
          </cell>
          <cell r="CI27">
            <v>1.6999997198581696E-2</v>
          </cell>
          <cell r="CJ27">
            <v>2.3476999194826931E-4</v>
          </cell>
          <cell r="CK27">
            <v>2.4342763936147094E-5</v>
          </cell>
          <cell r="CL27">
            <v>1</v>
          </cell>
          <cell r="CM27">
            <v>0.19127362966537476</v>
          </cell>
          <cell r="CN27">
            <v>6.1781029216945171E-4</v>
          </cell>
          <cell r="CO27">
            <v>2.301439963048324E-4</v>
          </cell>
          <cell r="CP27">
            <v>0.66609370708465576</v>
          </cell>
          <cell r="CQ27">
            <v>0.25</v>
          </cell>
          <cell r="CR27">
            <v>3.1869571655988693E-2</v>
          </cell>
          <cell r="CS27">
            <v>0.59392297267913818</v>
          </cell>
          <cell r="CT27">
            <v>1.5717391967773437</v>
          </cell>
          <cell r="CU27">
            <v>3.2344624400138855E-2</v>
          </cell>
          <cell r="CV27">
            <v>5.559106357395649E-4</v>
          </cell>
          <cell r="CW27">
            <v>4.323859457144863E-7</v>
          </cell>
          <cell r="CX27">
            <v>0.11854797601699829</v>
          </cell>
          <cell r="CY27">
            <v>0.16871678829193115</v>
          </cell>
          <cell r="DB27">
            <v>1</v>
          </cell>
          <cell r="DC27">
            <v>307.6799938309191</v>
          </cell>
          <cell r="DD27">
            <v>45.247064361193686</v>
          </cell>
          <cell r="DE27">
            <v>3.2763981503812833</v>
          </cell>
          <cell r="DF27">
            <v>31598.711198202796</v>
          </cell>
          <cell r="DG27">
            <v>0.76919996738433838</v>
          </cell>
          <cell r="DH27">
            <v>4.0214637466232102</v>
          </cell>
          <cell r="DI27">
            <v>1245.0423327900207</v>
          </cell>
          <cell r="DJ27">
            <v>3342.2551955928961</v>
          </cell>
          <cell r="DK27">
            <v>1.1547924251543462</v>
          </cell>
          <cell r="DL27">
            <v>3.0767998695373535</v>
          </cell>
          <cell r="DM27">
            <v>24.135874045856404</v>
          </cell>
          <cell r="DN27">
            <v>1.295117385196501</v>
          </cell>
          <cell r="DO27">
            <v>0.48939414946289278</v>
          </cell>
          <cell r="DP27">
            <v>23.781385057018507</v>
          </cell>
          <cell r="DQ27">
            <v>1383.6755728931512</v>
          </cell>
          <cell r="DR27">
            <v>1778966.164391147</v>
          </cell>
          <cell r="DS27">
            <v>6.4885120204333537</v>
          </cell>
          <cell r="DT27">
            <v>4.5591193097712921</v>
          </cell>
          <cell r="DW27">
            <v>100</v>
          </cell>
          <cell r="DX27">
            <v>97.397395383906371</v>
          </cell>
          <cell r="DY27">
            <v>95.481321611785532</v>
          </cell>
          <cell r="DZ27">
            <v>92.610953833331294</v>
          </cell>
          <cell r="EA27">
            <v>88.661621000422926</v>
          </cell>
          <cell r="EB27">
            <v>99.072642587842765</v>
          </cell>
          <cell r="EC27">
            <v>103.78995283868936</v>
          </cell>
          <cell r="ED27">
            <v>98.472009578412496</v>
          </cell>
          <cell r="EE27">
            <v>97.471024561207471</v>
          </cell>
          <cell r="EF27">
            <v>103.80193790385006</v>
          </cell>
          <cell r="EG27">
            <v>99.072642587842765</v>
          </cell>
          <cell r="EH27">
            <v>95.821503154834716</v>
          </cell>
          <cell r="EI27">
            <v>103.88441588632192</v>
          </cell>
          <cell r="EJ27">
            <v>99.470119758809602</v>
          </cell>
          <cell r="EK27">
            <v>103.92003279165579</v>
          </cell>
          <cell r="EL27">
            <v>87.524532054141446</v>
          </cell>
          <cell r="EM27">
            <v>90.764601028913944</v>
          </cell>
          <cell r="EN27">
            <v>100.07139021878919</v>
          </cell>
          <cell r="EO27">
            <v>104.83654203153206</v>
          </cell>
          <cell r="ER27">
            <v>91.53000459861785</v>
          </cell>
          <cell r="ES27">
            <v>90.016518022100144</v>
          </cell>
          <cell r="ET27">
            <v>86.2856147568599</v>
          </cell>
          <cell r="EU27">
            <v>73.025275054638229</v>
          </cell>
          <cell r="EV27">
            <v>81.278421536556081</v>
          </cell>
          <cell r="EW27">
            <v>99.026577369152037</v>
          </cell>
          <cell r="EX27">
            <v>99.357926621474149</v>
          </cell>
          <cell r="EY27">
            <v>97.782397808529353</v>
          </cell>
          <cell r="EZ27">
            <v>89.801582700234462</v>
          </cell>
          <cell r="FA27">
            <v>99.542782670995805</v>
          </cell>
          <cell r="FB27">
            <v>92.274361240647991</v>
          </cell>
          <cell r="FC27">
            <v>96.103102986283915</v>
          </cell>
          <cell r="FD27">
            <v>99.402598243135856</v>
          </cell>
          <cell r="FE27">
            <v>98.552015316328124</v>
          </cell>
          <cell r="FF27">
            <v>99.651415343762565</v>
          </cell>
          <cell r="FG27">
            <v>92.677736397563038</v>
          </cell>
          <cell r="FH27">
            <v>93.659492337107977</v>
          </cell>
          <cell r="FI27">
            <v>96.453649117535733</v>
          </cell>
          <cell r="FJ27">
            <v>99.301178069424083</v>
          </cell>
          <cell r="FM27">
            <v>91.529998779296875</v>
          </cell>
          <cell r="FN27">
            <v>90.016510009765625</v>
          </cell>
          <cell r="FO27">
            <v>86.29998779296875</v>
          </cell>
          <cell r="FP27">
            <v>73.0252685546875</v>
          </cell>
          <cell r="FQ27">
            <v>1478.52099609375</v>
          </cell>
          <cell r="FR27">
            <v>115.49205017089844</v>
          </cell>
          <cell r="FS27">
            <v>110.90924072265625</v>
          </cell>
          <cell r="FT27">
            <v>125.29998779296875</v>
          </cell>
          <cell r="FU27">
            <v>89.80157470703125</v>
          </cell>
          <cell r="FV27">
            <v>118.44630432128906</v>
          </cell>
          <cell r="FW27">
            <v>92.27435302734375</v>
          </cell>
          <cell r="FX27">
            <v>157.75914001464844</v>
          </cell>
          <cell r="FY27">
            <v>113.69999694824219</v>
          </cell>
          <cell r="FZ27">
            <v>116.47174072265625</v>
          </cell>
          <cell r="GA27">
            <v>112.44866943359375</v>
          </cell>
          <cell r="GB27">
            <v>8917.2578125</v>
          </cell>
          <cell r="GC27">
            <v>4866558.5</v>
          </cell>
          <cell r="GD27">
            <v>165.12255859375</v>
          </cell>
          <cell r="GE27">
            <v>109.44441223144531</v>
          </cell>
        </row>
        <row r="28">
          <cell r="B28">
            <v>0.76929998397827148</v>
          </cell>
          <cell r="C28">
            <v>99.085524684415503</v>
          </cell>
          <cell r="D28">
            <v>88.789998931248917</v>
          </cell>
          <cell r="F28">
            <v>3.6534065059414753</v>
          </cell>
          <cell r="G28">
            <v>103.26843088542678</v>
          </cell>
          <cell r="H28">
            <v>1.1587275115747901</v>
          </cell>
          <cell r="I28">
            <v>113.39012314007294</v>
          </cell>
          <cell r="K28">
            <v>0.76929999999999998</v>
          </cell>
          <cell r="L28">
            <v>88.660885837886099</v>
          </cell>
          <cell r="M28">
            <v>88.566446895212977</v>
          </cell>
          <cell r="O28">
            <v>7.1095205086734716E-3</v>
          </cell>
          <cell r="P28">
            <v>90.485136523699907</v>
          </cell>
          <cell r="Q28">
            <v>0.97115646919937326</v>
          </cell>
          <cell r="R28">
            <v>95.552935749240987</v>
          </cell>
          <cell r="T28">
            <v>307.72000000000003</v>
          </cell>
          <cell r="U28">
            <v>97.410059037358664</v>
          </cell>
          <cell r="V28">
            <v>0.9487316262756601</v>
          </cell>
          <cell r="W28">
            <v>94.984891621349561</v>
          </cell>
          <cell r="Y28">
            <v>3378.9095956113265</v>
          </cell>
          <cell r="Z28">
            <v>98.539984227054717</v>
          </cell>
          <cell r="AA28">
            <v>0.95071342808675641</v>
          </cell>
          <cell r="AB28">
            <v>95.047472429541031</v>
          </cell>
          <cell r="AD28">
            <v>1.0817726926008535</v>
          </cell>
          <cell r="AE28">
            <v>97.23834179091449</v>
          </cell>
          <cell r="AF28">
            <v>0.86926731654524747</v>
          </cell>
          <cell r="AG28">
            <v>86.751334988648139</v>
          </cell>
          <cell r="AK28">
            <v>98.027769848753181</v>
          </cell>
          <cell r="AL28">
            <v>98.166110123726639</v>
          </cell>
          <cell r="AN28">
            <v>89.555128805991217</v>
          </cell>
          <cell r="AO28">
            <v>89.846367128915929</v>
          </cell>
          <cell r="AP28">
            <v>88.79</v>
          </cell>
          <cell r="AQ28">
            <v>98.824251705803306</v>
          </cell>
          <cell r="AS28">
            <v>97.011923758467674</v>
          </cell>
          <cell r="AT28">
            <v>96.992986488932331</v>
          </cell>
          <cell r="AU28">
            <v>96.147781372070313</v>
          </cell>
          <cell r="CG28">
            <v>0.76929998397827148</v>
          </cell>
          <cell r="CH28">
            <v>2.4999999441206455E-3</v>
          </cell>
          <cell r="CI28">
            <v>1.6499999910593033E-2</v>
          </cell>
          <cell r="CJ28">
            <v>2.1056999685242772E-4</v>
          </cell>
          <cell r="CK28">
            <v>2.3855289327912033E-5</v>
          </cell>
          <cell r="CL28">
            <v>1</v>
          </cell>
          <cell r="CM28">
            <v>0.2007097601890564</v>
          </cell>
          <cell r="CN28">
            <v>5.9182941913604736E-4</v>
          </cell>
          <cell r="CO28">
            <v>2.2767699556425214E-4</v>
          </cell>
          <cell r="CP28">
            <v>0.71114754676818848</v>
          </cell>
          <cell r="CQ28">
            <v>0.25</v>
          </cell>
          <cell r="CR28">
            <v>3.159673884510994E-2</v>
          </cell>
          <cell r="CS28">
            <v>0.63385498523712158</v>
          </cell>
          <cell r="CT28">
            <v>1.6004199981689453</v>
          </cell>
          <cell r="CU28">
            <v>3.4485563635826111E-2</v>
          </cell>
          <cell r="CV28">
            <v>5.4568168707191944E-4</v>
          </cell>
          <cell r="CW28">
            <v>4.0905445075622993E-7</v>
          </cell>
          <cell r="CX28">
            <v>0.11865770816802979</v>
          </cell>
          <cell r="CY28">
            <v>0.17764550447463989</v>
          </cell>
          <cell r="DB28">
            <v>1</v>
          </cell>
          <cell r="DC28">
            <v>307.7200004693866</v>
          </cell>
          <cell r="DD28">
            <v>46.624241705866879</v>
          </cell>
          <cell r="DE28">
            <v>3.6534168945132981</v>
          </cell>
          <cell r="DF28">
            <v>32248.612599225413</v>
          </cell>
          <cell r="DG28">
            <v>0.76929998397827148</v>
          </cell>
          <cell r="DH28">
            <v>3.8328977288081938</v>
          </cell>
          <cell r="DI28">
            <v>1299.8677644333661</v>
          </cell>
          <cell r="DJ28">
            <v>3378.909591070958</v>
          </cell>
          <cell r="DK28">
            <v>1.0817726749875702</v>
          </cell>
          <cell r="DL28">
            <v>3.0771999359130859</v>
          </cell>
          <cell r="DM28">
            <v>24.347448885451417</v>
          </cell>
          <cell r="DN28">
            <v>1.2136845207433065</v>
          </cell>
          <cell r="DO28">
            <v>0.48068631038004672</v>
          </cell>
          <cell r="DP28">
            <v>22.307884890681233</v>
          </cell>
          <cell r="DQ28">
            <v>1409.7962277353824</v>
          </cell>
          <cell r="DR28">
            <v>1880678.6787334692</v>
          </cell>
          <cell r="DS28">
            <v>6.4833544811844401</v>
          </cell>
          <cell r="DT28">
            <v>4.3305344891972446</v>
          </cell>
          <cell r="DW28">
            <v>100</v>
          </cell>
          <cell r="DX28">
            <v>97.410059653481667</v>
          </cell>
          <cell r="DY28">
            <v>98.387470658572809</v>
          </cell>
          <cell r="DZ28">
            <v>103.26779830232456</v>
          </cell>
          <cell r="EA28">
            <v>90.48515460417282</v>
          </cell>
          <cell r="EB28">
            <v>99.085524684415503</v>
          </cell>
          <cell r="EC28">
            <v>98.923252719253043</v>
          </cell>
          <cell r="ED28">
            <v>102.80822392851093</v>
          </cell>
          <cell r="EE28">
            <v>98.539985868120652</v>
          </cell>
          <cell r="EF28">
            <v>97.238341358303558</v>
          </cell>
          <cell r="EG28">
            <v>99.085524684415503</v>
          </cell>
          <cell r="EH28">
            <v>96.661473529274815</v>
          </cell>
          <cell r="EI28">
            <v>97.352494027836016</v>
          </cell>
          <cell r="EJ28">
            <v>97.700237962384875</v>
          </cell>
          <cell r="EK28">
            <v>97.481123315309375</v>
          </cell>
          <cell r="EL28">
            <v>89.176796599965414</v>
          </cell>
          <cell r="EM28">
            <v>95.954073413897831</v>
          </cell>
          <cell r="EN28">
            <v>99.991846230718977</v>
          </cell>
          <cell r="EO28">
            <v>99.580254463334271</v>
          </cell>
          <cell r="ER28">
            <v>88.789998931248917</v>
          </cell>
          <cell r="ES28">
            <v>91.186729918252425</v>
          </cell>
          <cell r="ET28">
            <v>90.684891102174902</v>
          </cell>
          <cell r="EU28">
            <v>79.524512693679668</v>
          </cell>
          <cell r="EV28">
            <v>84.926475349762015</v>
          </cell>
          <cell r="EW28">
            <v>99.354695299019525</v>
          </cell>
          <cell r="EX28">
            <v>99.626697709349131</v>
          </cell>
          <cell r="EY28">
            <v>98.640827536260034</v>
          </cell>
          <cell r="EZ28">
            <v>92.046928969427782</v>
          </cell>
          <cell r="FA28">
            <v>99.542782670995805</v>
          </cell>
          <cell r="FB28">
            <v>93.566216214033929</v>
          </cell>
          <cell r="FC28">
            <v>95.873388481360138</v>
          </cell>
          <cell r="FD28">
            <v>99.92714222280776</v>
          </cell>
          <cell r="FE28">
            <v>98.954546319690479</v>
          </cell>
          <cell r="FF28">
            <v>99.568253456697647</v>
          </cell>
          <cell r="FG28">
            <v>93.518641784677868</v>
          </cell>
          <cell r="FH28">
            <v>95.354725128980917</v>
          </cell>
          <cell r="FI28">
            <v>97.092411641156204</v>
          </cell>
          <cell r="FJ28">
            <v>99.60797473348569</v>
          </cell>
          <cell r="FM28">
            <v>88.789993286132813</v>
          </cell>
          <cell r="FN28">
            <v>91.186721801757812</v>
          </cell>
          <cell r="FO28">
            <v>90.699996948242188</v>
          </cell>
          <cell r="FP28">
            <v>79.524505615234375</v>
          </cell>
          <cell r="FQ28">
            <v>1544.882080078125</v>
          </cell>
          <cell r="FR28">
            <v>115.87472534179687</v>
          </cell>
          <cell r="FS28">
            <v>111.20925903320313</v>
          </cell>
          <cell r="FT28">
            <v>126.39999389648438</v>
          </cell>
          <cell r="FU28">
            <v>92.046920776367188</v>
          </cell>
          <cell r="FV28">
            <v>118.44630432128906</v>
          </cell>
          <cell r="FW28">
            <v>93.566207885742188</v>
          </cell>
          <cell r="FX28">
            <v>157.38204956054687</v>
          </cell>
          <cell r="FY28">
            <v>114.29998779296875</v>
          </cell>
          <cell r="FZ28">
            <v>116.94746398925781</v>
          </cell>
          <cell r="GA28">
            <v>112.35482788085937</v>
          </cell>
          <cell r="GB28">
            <v>8998.16796875</v>
          </cell>
          <cell r="GC28">
            <v>4954643</v>
          </cell>
          <cell r="GD28">
            <v>166.21607971191406</v>
          </cell>
          <cell r="GE28">
            <v>109.78254699707031</v>
          </cell>
        </row>
        <row r="29">
          <cell r="B29">
            <v>0.76919996738433838</v>
          </cell>
          <cell r="C29">
            <v>99.072642587842765</v>
          </cell>
          <cell r="D29">
            <v>87.89999948501584</v>
          </cell>
          <cell r="F29">
            <v>3.8652295168463104</v>
          </cell>
          <cell r="G29">
            <v>109.25589215643362</v>
          </cell>
          <cell r="H29">
            <v>1.1185455518767309</v>
          </cell>
          <cell r="I29">
            <v>109.4580189027444</v>
          </cell>
          <cell r="K29">
            <v>0.76919999999999999</v>
          </cell>
          <cell r="L29">
            <v>87.501535416305913</v>
          </cell>
          <cell r="M29">
            <v>87.408331379273164</v>
          </cell>
          <cell r="O29">
            <v>7.1742266959441215E-3</v>
          </cell>
          <cell r="P29">
            <v>91.308672820130866</v>
          </cell>
          <cell r="Q29">
            <v>0.93034067347398164</v>
          </cell>
          <cell r="R29">
            <v>91.537033852693128</v>
          </cell>
          <cell r="T29">
            <v>320.5</v>
          </cell>
          <cell r="U29">
            <v>101.45562173883224</v>
          </cell>
          <cell r="V29">
            <v>0.91337903063839054</v>
          </cell>
          <cell r="W29">
            <v>91.445468699061777</v>
          </cell>
          <cell r="Y29">
            <v>3381.425896130615</v>
          </cell>
          <cell r="Z29">
            <v>98.613367727401481</v>
          </cell>
          <cell r="AA29">
            <v>0.89194302900260503</v>
          </cell>
          <cell r="AB29">
            <v>89.171908120046226</v>
          </cell>
          <cell r="AD29">
            <v>1.0618429950002271</v>
          </cell>
          <cell r="AE29">
            <v>95.446901906792419</v>
          </cell>
          <cell r="AF29">
            <v>0.84236671795059048</v>
          </cell>
          <cell r="AG29">
            <v>84.066703005295793</v>
          </cell>
          <cell r="AK29">
            <v>99.574763178682844</v>
          </cell>
          <cell r="AL29">
            <v>99.715286625659246</v>
          </cell>
          <cell r="AN29">
            <v>93.337133776548853</v>
          </cell>
          <cell r="AO29">
            <v>93.640671392653118</v>
          </cell>
          <cell r="AP29">
            <v>87.9</v>
          </cell>
          <cell r="AQ29">
            <v>93.869467927476308</v>
          </cell>
          <cell r="AS29">
            <v>93.602208997864267</v>
          </cell>
          <cell r="AT29">
            <v>93.583937323700695</v>
          </cell>
          <cell r="AU29">
            <v>93.262260437011719</v>
          </cell>
          <cell r="CG29">
            <v>0.76919996738433838</v>
          </cell>
          <cell r="CH29">
            <v>2.3999998811632395E-3</v>
          </cell>
          <cell r="CI29">
            <v>1.6099996864795685E-2</v>
          </cell>
          <cell r="CJ29">
            <v>1.9899998733308166E-4</v>
          </cell>
          <cell r="CK29">
            <v>2.3637068807147443E-5</v>
          </cell>
          <cell r="CL29">
            <v>1</v>
          </cell>
          <cell r="CM29">
            <v>0.20636904239654541</v>
          </cell>
          <cell r="CN29">
            <v>5.8372318744659424E-4</v>
          </cell>
          <cell r="CO29">
            <v>2.2747799812350422E-4</v>
          </cell>
          <cell r="CP29">
            <v>0.72440087795257568</v>
          </cell>
          <cell r="CQ29">
            <v>0.25</v>
          </cell>
          <cell r="CR29">
            <v>3.18327397108078E-2</v>
          </cell>
          <cell r="CS29">
            <v>0.64669597148895264</v>
          </cell>
          <cell r="CT29">
            <v>1.6085090637207031</v>
          </cell>
          <cell r="CU29">
            <v>3.5273279994726181E-2</v>
          </cell>
          <cell r="CV29">
            <v>5.3620734252035618E-4</v>
          </cell>
          <cell r="CW29">
            <v>4.0047268612397602E-7</v>
          </cell>
          <cell r="CX29">
            <v>0.11872959136962891</v>
          </cell>
          <cell r="CY29">
            <v>0.18427890539169312</v>
          </cell>
          <cell r="DB29">
            <v>1</v>
          </cell>
          <cell r="DC29">
            <v>320.50000227980019</v>
          </cell>
          <cell r="DD29">
            <v>47.77640479336204</v>
          </cell>
          <cell r="DE29">
            <v>3.8653267153071167</v>
          </cell>
          <cell r="DF29">
            <v>32542.104677198618</v>
          </cell>
          <cell r="DG29">
            <v>0.76919996738433838</v>
          </cell>
          <cell r="DH29">
            <v>3.727303080208578</v>
          </cell>
          <cell r="DI29">
            <v>1317.747836520052</v>
          </cell>
          <cell r="DJ29">
            <v>3381.4257806450278</v>
          </cell>
          <cell r="DK29">
            <v>1.0618429529770608</v>
          </cell>
          <cell r="DL29">
            <v>3.0767998695373535</v>
          </cell>
          <cell r="DM29">
            <v>24.163800363158213</v>
          </cell>
          <cell r="DN29">
            <v>1.1894305845346966</v>
          </cell>
          <cell r="DO29">
            <v>0.47820679704786545</v>
          </cell>
          <cell r="DP29">
            <v>21.80687385747353</v>
          </cell>
          <cell r="DQ29">
            <v>1434.5196463905882</v>
          </cell>
          <cell r="DR29">
            <v>1920730.1622218848</v>
          </cell>
          <cell r="DS29">
            <v>6.4785868334176726</v>
          </cell>
          <cell r="DT29">
            <v>4.1741075341714735</v>
          </cell>
          <cell r="DW29">
            <v>100</v>
          </cell>
          <cell r="DX29">
            <v>101.45562294746664</v>
          </cell>
          <cell r="DY29">
            <v>100.81878981395882</v>
          </cell>
          <cell r="DZ29">
            <v>109.25765964688735</v>
          </cell>
          <cell r="EA29">
            <v>91.308652854486496</v>
          </cell>
          <cell r="EB29">
            <v>99.072642587842765</v>
          </cell>
          <cell r="EC29">
            <v>96.197960564779478</v>
          </cell>
          <cell r="ED29">
            <v>104.22238197230796</v>
          </cell>
          <cell r="EE29">
            <v>98.613366134264979</v>
          </cell>
          <cell r="EF29">
            <v>95.446899258828935</v>
          </cell>
          <cell r="EG29">
            <v>99.072642587842765</v>
          </cell>
          <cell r="EH29">
            <v>95.932373044872833</v>
          </cell>
          <cell r="EI29">
            <v>95.407028678690637</v>
          </cell>
          <cell r="EJ29">
            <v>97.196273032754391</v>
          </cell>
          <cell r="EK29">
            <v>95.291802429452886</v>
          </cell>
          <cell r="EL29">
            <v>90.74067883577807</v>
          </cell>
          <cell r="EM29">
            <v>97.997539440519162</v>
          </cell>
          <cell r="EN29">
            <v>99.918315483054272</v>
          </cell>
          <cell r="EO29">
            <v>95.983230579735462</v>
          </cell>
          <cell r="ER29">
            <v>87.89999948501584</v>
          </cell>
          <cell r="ES29">
            <v>97.660988917375207</v>
          </cell>
          <cell r="ET29">
            <v>93.58440201229908</v>
          </cell>
          <cell r="EU29">
            <v>86.284111073669138</v>
          </cell>
          <cell r="EV29">
            <v>89.872107069883953</v>
          </cell>
          <cell r="EW29">
            <v>99.682813228887014</v>
          </cell>
          <cell r="EX29">
            <v>99.71628807197412</v>
          </cell>
          <cell r="EY29">
            <v>99.031020702001172</v>
          </cell>
          <cell r="EZ29">
            <v>97.200814315868371</v>
          </cell>
          <cell r="FA29">
            <v>99.804049716141066</v>
          </cell>
          <cell r="FB29">
            <v>94.876137595277953</v>
          </cell>
          <cell r="FC29">
            <v>99.14581396136775</v>
          </cell>
          <cell r="FD29">
            <v>100.10200355607851</v>
          </cell>
          <cell r="FE29">
            <v>99.960867372520084</v>
          </cell>
          <cell r="FF29">
            <v>99.726261042120996</v>
          </cell>
          <cell r="FG29">
            <v>95.014798122791291</v>
          </cell>
          <cell r="FH29">
            <v>97.547868622225167</v>
          </cell>
          <cell r="FI29">
            <v>97.588215787376981</v>
          </cell>
          <cell r="FJ29">
            <v>99.914771397547298</v>
          </cell>
          <cell r="FM29">
            <v>87.899993896484375</v>
          </cell>
          <cell r="FN29">
            <v>97.660980224609375</v>
          </cell>
          <cell r="FO29">
            <v>93.599990844726562</v>
          </cell>
          <cell r="FP29">
            <v>86.284103393554688</v>
          </cell>
          <cell r="FQ29">
            <v>1634.84716796875</v>
          </cell>
          <cell r="FR29">
            <v>116.25740051269531</v>
          </cell>
          <cell r="FS29">
            <v>111.30926513671875</v>
          </cell>
          <cell r="FT29">
            <v>126.89999389648437</v>
          </cell>
          <cell r="FU29">
            <v>97.2008056640625</v>
          </cell>
          <cell r="FV29">
            <v>118.75718688964844</v>
          </cell>
          <cell r="FW29">
            <v>94.876129150390625</v>
          </cell>
          <cell r="FX29">
            <v>162.75393676757812</v>
          </cell>
          <cell r="FY29">
            <v>114.5</v>
          </cell>
          <cell r="FZ29">
            <v>118.13676452636719</v>
          </cell>
          <cell r="GA29">
            <v>112.53312683105469</v>
          </cell>
          <cell r="GB29">
            <v>9142.125</v>
          </cell>
          <cell r="GC29">
            <v>5068599</v>
          </cell>
          <cell r="GD29">
            <v>167.06486511230469</v>
          </cell>
          <cell r="GE29">
            <v>110.12068176269531</v>
          </cell>
        </row>
        <row r="30">
          <cell r="B30">
            <v>0.76919996738433838</v>
          </cell>
          <cell r="C30">
            <v>99.072642587842765</v>
          </cell>
          <cell r="D30">
            <v>92.37999549738538</v>
          </cell>
          <cell r="F30">
            <v>3.8918282232427956</v>
          </cell>
          <cell r="G30">
            <v>110.00774023812946</v>
          </cell>
          <cell r="H30">
            <v>1.0969824837327378</v>
          </cell>
          <cell r="I30">
            <v>107.34791197277067</v>
          </cell>
          <cell r="K30">
            <v>0.76919999999999999</v>
          </cell>
          <cell r="L30">
            <v>91.685493801906603</v>
          </cell>
          <cell r="M30">
            <v>91.587833136650588</v>
          </cell>
          <cell r="O30">
            <v>7.2839712918765292E-3</v>
          </cell>
          <cell r="P30">
            <v>92.705427317648301</v>
          </cell>
          <cell r="Q30">
            <v>0.95530787974594056</v>
          </cell>
          <cell r="R30">
            <v>93.993579149363313</v>
          </cell>
          <cell r="T30">
            <v>320.5</v>
          </cell>
          <cell r="U30">
            <v>101.45562173883224</v>
          </cell>
          <cell r="V30">
            <v>0.8904742372595037</v>
          </cell>
          <cell r="W30">
            <v>89.152291939219225</v>
          </cell>
          <cell r="Y30">
            <v>3398.4271450030928</v>
          </cell>
          <cell r="Z30">
            <v>99.10917939336322</v>
          </cell>
          <cell r="AA30">
            <v>0.90500998332761229</v>
          </cell>
          <cell r="AB30">
            <v>90.47827546929426</v>
          </cell>
          <cell r="AD30">
            <v>1.0822119652827191</v>
          </cell>
          <cell r="AE30">
            <v>97.277827116686552</v>
          </cell>
          <cell r="AF30">
            <v>0.90224780371698554</v>
          </cell>
          <cell r="AG30">
            <v>90.042729058420861</v>
          </cell>
          <cell r="AK30">
            <v>100.28904187946304</v>
          </cell>
          <cell r="AL30">
            <v>100.4305733419439</v>
          </cell>
          <cell r="AN30">
            <v>96.858708917774138</v>
          </cell>
          <cell r="AO30">
            <v>97.173698894584675</v>
          </cell>
          <cell r="AP30">
            <v>92.38</v>
          </cell>
          <cell r="AQ30">
            <v>95.066876172136929</v>
          </cell>
          <cell r="AS30">
            <v>95.476208797952964</v>
          </cell>
          <cell r="AT30">
            <v>95.457571308558144</v>
          </cell>
          <cell r="AU30">
            <v>95.790878295898437</v>
          </cell>
          <cell r="CG30">
            <v>0.76919996738433838</v>
          </cell>
          <cell r="CH30">
            <v>2.3999998811632395E-3</v>
          </cell>
          <cell r="CI30">
            <v>1.5799999237060547E-2</v>
          </cell>
          <cell r="CJ30">
            <v>1.9763999443966895E-4</v>
          </cell>
          <cell r="CK30">
            <v>2.3280939785763621E-5</v>
          </cell>
          <cell r="CL30">
            <v>1</v>
          </cell>
          <cell r="CM30">
            <v>0.20045566558837891</v>
          </cell>
          <cell r="CN30">
            <v>6.0533126816153526E-4</v>
          </cell>
          <cell r="CO30">
            <v>2.2633999469690025E-4</v>
          </cell>
          <cell r="CP30">
            <v>0.71076643466949463</v>
          </cell>
          <cell r="CQ30">
            <v>0.25</v>
          </cell>
          <cell r="CR30">
            <v>3.1830832362174988E-2</v>
          </cell>
          <cell r="CS30">
            <v>0.63387799263000488</v>
          </cell>
          <cell r="CT30">
            <v>1.5879192352294922</v>
          </cell>
          <cell r="CU30">
            <v>3.4517306834459305E-2</v>
          </cell>
          <cell r="CV30">
            <v>5.2323681302368641E-4</v>
          </cell>
          <cell r="CW30">
            <v>4.0538179746363312E-7</v>
          </cell>
          <cell r="CX30">
            <v>0.12022119760513306</v>
          </cell>
          <cell r="CY30">
            <v>0.18187469244003296</v>
          </cell>
          <cell r="DB30">
            <v>1</v>
          </cell>
          <cell r="DC30">
            <v>320.50000227980019</v>
          </cell>
          <cell r="DD30">
            <v>48.683544590312358</v>
          </cell>
          <cell r="DE30">
            <v>3.8919246560652088</v>
          </cell>
          <cell r="DF30">
            <v>33039.901931051209</v>
          </cell>
          <cell r="DG30">
            <v>0.76919996738433838</v>
          </cell>
          <cell r="DH30">
            <v>3.8372573063803266</v>
          </cell>
          <cell r="DI30">
            <v>1270.7091271205802</v>
          </cell>
          <cell r="DJ30">
            <v>3398.4270805272431</v>
          </cell>
          <cell r="DK30">
            <v>1.0822120036408518</v>
          </cell>
          <cell r="DL30">
            <v>3.0767998695373535</v>
          </cell>
          <cell r="DM30">
            <v>24.165248292356601</v>
          </cell>
          <cell r="DN30">
            <v>1.2134826833045158</v>
          </cell>
          <cell r="DO30">
            <v>0.48440748768508407</v>
          </cell>
          <cell r="DP30">
            <v>22.284472281494192</v>
          </cell>
          <cell r="DQ30">
            <v>1470.0799871845361</v>
          </cell>
          <cell r="DR30">
            <v>1897470.4147966669</v>
          </cell>
          <cell r="DS30">
            <v>6.3982058298136266</v>
          </cell>
          <cell r="DT30">
            <v>4.2292853231240848</v>
          </cell>
          <cell r="DW30">
            <v>100</v>
          </cell>
          <cell r="DX30">
            <v>101.45562294746664</v>
          </cell>
          <cell r="DY30">
            <v>102.73305558837552</v>
          </cell>
          <cell r="DZ30">
            <v>110.00947934356331</v>
          </cell>
          <cell r="EA30">
            <v>92.705403221274864</v>
          </cell>
          <cell r="EB30">
            <v>99.072642587842765</v>
          </cell>
          <cell r="EC30">
            <v>99.035769051394084</v>
          </cell>
          <cell r="ED30">
            <v>100.50202956295567</v>
          </cell>
          <cell r="EE30">
            <v>99.109179296759848</v>
          </cell>
          <cell r="EF30">
            <v>97.277831715699378</v>
          </cell>
          <cell r="EG30">
            <v>99.072642587842765</v>
          </cell>
          <cell r="EH30">
            <v>95.938121448762743</v>
          </cell>
          <cell r="EI30">
            <v>97.336304171478261</v>
          </cell>
          <cell r="EJ30">
            <v>98.456573019888239</v>
          </cell>
          <cell r="EK30">
            <v>97.378814761428998</v>
          </cell>
          <cell r="EL30">
            <v>92.990051628540698</v>
          </cell>
          <cell r="EM30">
            <v>96.810804280884611</v>
          </cell>
          <cell r="EN30">
            <v>98.678610793827062</v>
          </cell>
          <cell r="EO30">
            <v>97.252038916981547</v>
          </cell>
          <cell r="ER30">
            <v>92.37999549738538</v>
          </cell>
          <cell r="ES30">
            <v>105.2785433063482</v>
          </cell>
          <cell r="ET30">
            <v>96.083985643870861</v>
          </cell>
          <cell r="EU30">
            <v>93.100548447975655</v>
          </cell>
          <cell r="EV30">
            <v>92.850112921703257</v>
          </cell>
          <cell r="EW30">
            <v>99.879691836831753</v>
          </cell>
          <cell r="EX30">
            <v>99.895468797224098</v>
          </cell>
          <cell r="EY30">
            <v>99.655332148737088</v>
          </cell>
          <cell r="EZ30">
            <v>101.18608993915086</v>
          </cell>
          <cell r="FA30">
            <v>99.804049716141066</v>
          </cell>
          <cell r="FB30">
            <v>96.963448572084289</v>
          </cell>
          <cell r="FC30">
            <v>100.24591154797116</v>
          </cell>
          <cell r="FD30">
            <v>99.92714222280776</v>
          </cell>
          <cell r="FE30">
            <v>100.36338546472989</v>
          </cell>
          <cell r="FF30">
            <v>99.692996287295031</v>
          </cell>
          <cell r="FG30">
            <v>96.060033004105378</v>
          </cell>
          <cell r="FH30">
            <v>97.938071721013529</v>
          </cell>
          <cell r="FI30">
            <v>97.640233063423153</v>
          </cell>
          <cell r="FJ30">
            <v>100.32385207578251</v>
          </cell>
          <cell r="FM30">
            <v>92.379989624023438</v>
          </cell>
          <cell r="FN30">
            <v>105.27853393554687</v>
          </cell>
          <cell r="FO30">
            <v>96.099990844726563</v>
          </cell>
          <cell r="FP30">
            <v>93.100540161132813</v>
          </cell>
          <cell r="FQ30">
            <v>1689.01953125</v>
          </cell>
          <cell r="FR30">
            <v>116.48701477050781</v>
          </cell>
          <cell r="FS30">
            <v>111.50927734375</v>
          </cell>
          <cell r="FT30">
            <v>127.69999694824219</v>
          </cell>
          <cell r="FU30">
            <v>101.18608093261719</v>
          </cell>
          <cell r="FV30">
            <v>118.75718688964844</v>
          </cell>
          <cell r="FW30">
            <v>96.96343994140625</v>
          </cell>
          <cell r="FX30">
            <v>164.559814453125</v>
          </cell>
          <cell r="FY30">
            <v>114.29998779296875</v>
          </cell>
          <cell r="FZ30">
            <v>118.61247253417969</v>
          </cell>
          <cell r="GA30">
            <v>112.49559020996094</v>
          </cell>
          <cell r="GB30">
            <v>9242.6953125</v>
          </cell>
          <cell r="GC30">
            <v>5088874</v>
          </cell>
          <cell r="GD30">
            <v>167.15391540527344</v>
          </cell>
          <cell r="GE30">
            <v>110.57154846191406</v>
          </cell>
        </row>
        <row r="31">
          <cell r="B31">
            <v>0.76919996738433838</v>
          </cell>
          <cell r="C31">
            <v>99.072642587842765</v>
          </cell>
          <cell r="D31">
            <v>91.280004582723279</v>
          </cell>
          <cell r="F31">
            <v>3.6221630039277772</v>
          </cell>
          <cell r="G31">
            <v>102.38529143103727</v>
          </cell>
          <cell r="H31">
            <v>0.94546897156692411</v>
          </cell>
          <cell r="I31">
            <v>92.521185559312556</v>
          </cell>
          <cell r="K31">
            <v>0.76919999999999999</v>
          </cell>
          <cell r="L31">
            <v>90.382224364838279</v>
          </cell>
          <cell r="M31">
            <v>90.285951903484047</v>
          </cell>
          <cell r="O31">
            <v>7.326449134445058E-3</v>
          </cell>
          <cell r="P31">
            <v>93.246056376859315</v>
          </cell>
          <cell r="Q31">
            <v>0.90492962602069438</v>
          </cell>
          <cell r="R31">
            <v>89.036818633381856</v>
          </cell>
          <cell r="T31">
            <v>320.5</v>
          </cell>
          <cell r="U31">
            <v>101.45562173883224</v>
          </cell>
          <cell r="V31">
            <v>0.87462331700430718</v>
          </cell>
          <cell r="W31">
            <v>87.565333203112928</v>
          </cell>
          <cell r="Y31">
            <v>3417.9375066652447</v>
          </cell>
          <cell r="Z31">
            <v>99.678164942118258</v>
          </cell>
          <cell r="AA31">
            <v>0.90478878214559844</v>
          </cell>
          <cell r="AB31">
            <v>90.456160904981061</v>
          </cell>
          <cell r="AD31">
            <v>1.077041302013555</v>
          </cell>
          <cell r="AE31">
            <v>96.813046737507364</v>
          </cell>
          <cell r="AF31">
            <v>0.88451709904029596</v>
          </cell>
          <cell r="AG31">
            <v>88.273236208850193</v>
          </cell>
          <cell r="AK31">
            <v>98.669922153613584</v>
          </cell>
          <cell r="AL31">
            <v>98.80916865675654</v>
          </cell>
          <cell r="AN31">
            <v>99.298577974763091</v>
          </cell>
          <cell r="AO31">
            <v>99.621502543168631</v>
          </cell>
          <cell r="AP31">
            <v>91.28</v>
          </cell>
          <cell r="AQ31">
            <v>91.626805127182223</v>
          </cell>
          <cell r="AS31">
            <v>90.535684412915131</v>
          </cell>
          <cell r="AT31">
            <v>90.518011341483586</v>
          </cell>
          <cell r="AU31">
            <v>90.561721801757813</v>
          </cell>
          <cell r="CG31">
            <v>0.76919996738433838</v>
          </cell>
          <cell r="CH31">
            <v>2.3999998811632395E-3</v>
          </cell>
          <cell r="CI31">
            <v>1.5699997544288635E-2</v>
          </cell>
          <cell r="CJ31">
            <v>2.1235999884083867E-4</v>
          </cell>
          <cell r="CK31">
            <v>2.314595622010529E-5</v>
          </cell>
          <cell r="CL31">
            <v>1</v>
          </cell>
          <cell r="CM31">
            <v>0.20341920852661133</v>
          </cell>
          <cell r="CN31">
            <v>6.1016995459794998E-4</v>
          </cell>
          <cell r="CO31">
            <v>2.2504798835143447E-4</v>
          </cell>
          <cell r="CP31">
            <v>0.71417868137359619</v>
          </cell>
          <cell r="CQ31">
            <v>0.25</v>
          </cell>
          <cell r="CR31">
            <v>3.1845297664403915E-2</v>
          </cell>
          <cell r="CS31">
            <v>0.63800495862960815</v>
          </cell>
          <cell r="CT31">
            <v>1.5948095321655273</v>
          </cell>
          <cell r="CU31">
            <v>3.4750763326883316E-2</v>
          </cell>
          <cell r="CV31">
            <v>5.1129446364939213E-4</v>
          </cell>
          <cell r="CW31">
            <v>3.9785089711585897E-7</v>
          </cell>
          <cell r="CX31">
            <v>0.1204688549041748</v>
          </cell>
          <cell r="CY31">
            <v>0.18286216259002686</v>
          </cell>
          <cell r="DB31">
            <v>1</v>
          </cell>
          <cell r="DC31">
            <v>320.50000227980019</v>
          </cell>
          <cell r="DD31">
            <v>48.99363615914443</v>
          </cell>
          <cell r="DE31">
            <v>3.6221509304153119</v>
          </cell>
          <cell r="DF31">
            <v>33232.585427435813</v>
          </cell>
          <cell r="DG31">
            <v>0.76919996738433838</v>
          </cell>
          <cell r="DH31">
            <v>3.7813536536482566</v>
          </cell>
          <cell r="DI31">
            <v>1260.6323231552358</v>
          </cell>
          <cell r="DJ31">
            <v>3417.9375386513443</v>
          </cell>
          <cell r="DK31">
            <v>1.0770413447583151</v>
          </cell>
          <cell r="DL31">
            <v>3.0767998695373535</v>
          </cell>
          <cell r="DM31">
            <v>24.154271550243219</v>
          </cell>
          <cell r="DN31">
            <v>1.2056332117488997</v>
          </cell>
          <cell r="DO31">
            <v>0.48231462871925079</v>
          </cell>
          <cell r="DP31">
            <v>22.134764642400892</v>
          </cell>
          <cell r="DQ31">
            <v>1504.4167736418103</v>
          </cell>
          <cell r="DR31">
            <v>1933387.5403084441</v>
          </cell>
          <cell r="DS31">
            <v>6.3850525349160767</v>
          </cell>
          <cell r="DT31">
            <v>4.2064468476667241</v>
          </cell>
          <cell r="DW31">
            <v>100</v>
          </cell>
          <cell r="DX31">
            <v>101.45562294746664</v>
          </cell>
          <cell r="DY31">
            <v>103.38741743992917</v>
          </cell>
          <cell r="DZ31">
            <v>102.38403185370287</v>
          </cell>
          <cell r="EA31">
            <v>93.246046509614416</v>
          </cell>
          <cell r="EB31">
            <v>99.072642587842765</v>
          </cell>
          <cell r="EC31">
            <v>97.59295174750963</v>
          </cell>
          <cell r="ED31">
            <v>99.705042094769297</v>
          </cell>
          <cell r="EE31">
            <v>99.678167668899206</v>
          </cell>
          <cell r="EF31">
            <v>96.813051725325494</v>
          </cell>
          <cell r="EG31">
            <v>99.072642587842765</v>
          </cell>
          <cell r="EH31">
            <v>95.894542835158418</v>
          </cell>
          <cell r="EI31">
            <v>96.706679569961722</v>
          </cell>
          <cell r="EJ31">
            <v>98.031196189784723</v>
          </cell>
          <cell r="EK31">
            <v>96.724621461651225</v>
          </cell>
          <cell r="EL31">
            <v>95.16202837351716</v>
          </cell>
          <cell r="EM31">
            <v>98.643331302722387</v>
          </cell>
          <cell r="EN31">
            <v>98.475749413250057</v>
          </cell>
          <cell r="EO31">
            <v>96.726870210145975</v>
          </cell>
          <cell r="ER31">
            <v>91.280004582723279</v>
          </cell>
          <cell r="ES31">
            <v>105.91021145339305</v>
          </cell>
          <cell r="ET31">
            <v>98.28361618840448</v>
          </cell>
          <cell r="EU31">
            <v>99.338280936787498</v>
          </cell>
          <cell r="EV31">
            <v>95.243160528213863</v>
          </cell>
          <cell r="EW31">
            <v>100.07655736140275</v>
          </cell>
          <cell r="EX31">
            <v>99.895468797224098</v>
          </cell>
          <cell r="EY31">
            <v>100.27964359547299</v>
          </cell>
          <cell r="EZ31">
            <v>100.57981241936604</v>
          </cell>
          <cell r="FA31">
            <v>100.15240150181745</v>
          </cell>
          <cell r="FB31">
            <v>97.933053150575915</v>
          </cell>
          <cell r="FC31">
            <v>100.58968855805092</v>
          </cell>
          <cell r="FD31">
            <v>99.752294229583782</v>
          </cell>
          <cell r="FE31">
            <v>100.49757107328571</v>
          </cell>
          <cell r="FF31">
            <v>99.801106740479412</v>
          </cell>
          <cell r="FG31">
            <v>97.308826018523973</v>
          </cell>
          <cell r="FH31">
            <v>100.50406846872764</v>
          </cell>
          <cell r="FI31">
            <v>99.049780025125344</v>
          </cell>
          <cell r="FJ31">
            <v>100.17043989913691</v>
          </cell>
          <cell r="FM31">
            <v>91.279998779296875</v>
          </cell>
          <cell r="FN31">
            <v>105.91020202636719</v>
          </cell>
          <cell r="FO31">
            <v>98.29998779296875</v>
          </cell>
          <cell r="FP31">
            <v>99.338272094726563</v>
          </cell>
          <cell r="FQ31">
            <v>1732.551025390625</v>
          </cell>
          <cell r="FR31">
            <v>116.71661376953125</v>
          </cell>
          <cell r="FS31">
            <v>111.50927734375</v>
          </cell>
          <cell r="FT31">
            <v>128.5</v>
          </cell>
          <cell r="FU31">
            <v>100.57980346679687</v>
          </cell>
          <cell r="FV31">
            <v>119.17169189453125</v>
          </cell>
          <cell r="FW31">
            <v>97.93304443359375</v>
          </cell>
          <cell r="FX31">
            <v>165.1241455078125</v>
          </cell>
          <cell r="FY31">
            <v>114.09999084472656</v>
          </cell>
          <cell r="FZ31">
            <v>118.77105712890625</v>
          </cell>
          <cell r="GA31">
            <v>112.61758422851562</v>
          </cell>
          <cell r="GB31">
            <v>9362.8515625</v>
          </cell>
          <cell r="GC31">
            <v>5222203.5</v>
          </cell>
          <cell r="GD31">
            <v>169.56697082519531</v>
          </cell>
          <cell r="GE31">
            <v>110.4024658203125</v>
          </cell>
        </row>
        <row r="32">
          <cell r="B32">
            <v>0.76919996738433838</v>
          </cell>
          <cell r="C32">
            <v>99.072642587842765</v>
          </cell>
          <cell r="D32">
            <v>92.099996700286667</v>
          </cell>
          <cell r="F32">
            <v>3.4760147301321043</v>
          </cell>
          <cell r="G32">
            <v>98.254214616303344</v>
          </cell>
          <cell r="H32">
            <v>0.86856889665003234</v>
          </cell>
          <cell r="I32">
            <v>84.995940083388277</v>
          </cell>
          <cell r="K32">
            <v>0.76919999999999999</v>
          </cell>
          <cell r="L32">
            <v>91.134711813671828</v>
          </cell>
          <cell r="M32">
            <v>91.037637825033372</v>
          </cell>
          <cell r="O32">
            <v>7.5419855468325039E-3</v>
          </cell>
          <cell r="P32">
            <v>95.98925708595263</v>
          </cell>
          <cell r="Q32">
            <v>0.89136256473011255</v>
          </cell>
          <cell r="R32">
            <v>87.701943588093101</v>
          </cell>
          <cell r="T32">
            <v>307.68</v>
          </cell>
          <cell r="U32">
            <v>97.39739686927895</v>
          </cell>
          <cell r="V32">
            <v>0.88827851566264215</v>
          </cell>
          <cell r="W32">
            <v>88.93246119664424</v>
          </cell>
          <cell r="Y32">
            <v>3442.8430758213231</v>
          </cell>
          <cell r="Z32">
            <v>100.40449227416448</v>
          </cell>
          <cell r="AA32">
            <v>0.92234429178774135</v>
          </cell>
          <cell r="AB32">
            <v>92.21127108792659</v>
          </cell>
          <cell r="AD32">
            <v>1.0686555775172706</v>
          </cell>
          <cell r="AE32">
            <v>96.059271059574797</v>
          </cell>
          <cell r="AF32">
            <v>0.88524883300690704</v>
          </cell>
          <cell r="AG32">
            <v>88.34626195967715</v>
          </cell>
          <cell r="AK32">
            <v>97.932169362864627</v>
          </cell>
          <cell r="AL32">
            <v>98.070374723032558</v>
          </cell>
          <cell r="AN32">
            <v>101.32454301972676</v>
          </cell>
          <cell r="AO32">
            <v>101.65405614056772</v>
          </cell>
          <cell r="AP32">
            <v>92.1</v>
          </cell>
          <cell r="AQ32">
            <v>90.601401947644547</v>
          </cell>
          <cell r="AS32">
            <v>88.853134394375914</v>
          </cell>
          <cell r="AT32">
            <v>88.835789766108618</v>
          </cell>
          <cell r="AU32">
            <v>88.512863159179688</v>
          </cell>
          <cell r="CG32">
            <v>0.76919996738433838</v>
          </cell>
          <cell r="CH32">
            <v>2.4999999441206455E-3</v>
          </cell>
          <cell r="CI32">
            <v>1.6099996864795685E-2</v>
          </cell>
          <cell r="CJ32">
            <v>2.2128999989945441E-4</v>
          </cell>
          <cell r="CK32">
            <v>2.2484484361484647E-5</v>
          </cell>
          <cell r="CL32">
            <v>1</v>
          </cell>
          <cell r="CM32">
            <v>0.20694279670715332</v>
          </cell>
          <cell r="CN32">
            <v>6.2126806005835533E-4</v>
          </cell>
          <cell r="CO32">
            <v>2.2341999283526093E-4</v>
          </cell>
          <cell r="CP32">
            <v>0.71978288888931274</v>
          </cell>
          <cell r="CQ32">
            <v>0.25</v>
          </cell>
          <cell r="CR32">
            <v>3.1868878751993179E-2</v>
          </cell>
          <cell r="CS32">
            <v>0.64267498254776001</v>
          </cell>
          <cell r="CT32">
            <v>1.5946798324584961</v>
          </cell>
          <cell r="CU32">
            <v>3.5008799284696579E-2</v>
          </cell>
          <cell r="CV32">
            <v>5.0143152475357056E-4</v>
          </cell>
          <cell r="CW32">
            <v>3.9142895502664032E-7</v>
          </cell>
          <cell r="CX32">
            <v>0.12047171592712402</v>
          </cell>
          <cell r="CY32">
            <v>0.18479782342910767</v>
          </cell>
          <cell r="DB32">
            <v>1</v>
          </cell>
          <cell r="DC32">
            <v>307.6799938309191</v>
          </cell>
          <cell r="DD32">
            <v>47.77640479336204</v>
          </cell>
          <cell r="DE32">
            <v>3.4759815976041981</v>
          </cell>
          <cell r="DF32">
            <v>34210.256060039275</v>
          </cell>
          <cell r="DG32">
            <v>0.76919996738433838</v>
          </cell>
          <cell r="DH32">
            <v>3.716969035036481</v>
          </cell>
          <cell r="DI32">
            <v>1238.1128482801578</v>
          </cell>
          <cell r="DJ32">
            <v>3442.8430402444296</v>
          </cell>
          <cell r="DK32">
            <v>1.0686555338531045</v>
          </cell>
          <cell r="DL32">
            <v>3.0767998695373535</v>
          </cell>
          <cell r="DM32">
            <v>24.136398816234795</v>
          </cell>
          <cell r="DN32">
            <v>1.1968724289453352</v>
          </cell>
          <cell r="DO32">
            <v>0.48235385669766284</v>
          </cell>
          <cell r="DP32">
            <v>21.971618081759786</v>
          </cell>
          <cell r="DQ32">
            <v>1534.0079939376828</v>
          </cell>
          <cell r="DR32">
            <v>1965107.4799307764</v>
          </cell>
          <cell r="DS32">
            <v>6.3849008994745642</v>
          </cell>
          <cell r="DT32">
            <v>4.1623865103552999</v>
          </cell>
          <cell r="DW32">
            <v>100</v>
          </cell>
          <cell r="DX32">
            <v>97.397395383906371</v>
          </cell>
          <cell r="DY32">
            <v>100.81878981395882</v>
          </cell>
          <cell r="DZ32">
            <v>98.252396835155565</v>
          </cell>
          <cell r="EA32">
            <v>95.989255324284741</v>
          </cell>
          <cell r="EB32">
            <v>99.072642587842765</v>
          </cell>
          <cell r="EC32">
            <v>95.931249205776069</v>
          </cell>
          <cell r="ED32">
            <v>97.923947679585666</v>
          </cell>
          <cell r="EE32">
            <v>100.40449304366108</v>
          </cell>
          <cell r="EF32">
            <v>96.059268271351286</v>
          </cell>
          <cell r="EG32">
            <v>99.072642587842765</v>
          </cell>
          <cell r="EH32">
            <v>95.823586538530421</v>
          </cell>
          <cell r="EI32">
            <v>96.003956546814948</v>
          </cell>
          <cell r="EJ32">
            <v>98.039169337225957</v>
          </cell>
          <cell r="EK32">
            <v>96.011702685431075</v>
          </cell>
          <cell r="EL32">
            <v>97.033823872437381</v>
          </cell>
          <cell r="EM32">
            <v>100.2617137779549</v>
          </cell>
          <cell r="EN32">
            <v>98.473410761585285</v>
          </cell>
          <cell r="EO32">
            <v>95.713706682143382</v>
          </cell>
          <cell r="ER32">
            <v>92.099996700286667</v>
          </cell>
          <cell r="ES32">
            <v>101.01014082681002</v>
          </cell>
          <cell r="ET32">
            <v>101.18314235477641</v>
          </cell>
          <cell r="EU32">
            <v>104.70255448554842</v>
          </cell>
          <cell r="EV32">
            <v>98.167992018029892</v>
          </cell>
          <cell r="EW32">
            <v>100.07655736140275</v>
          </cell>
          <cell r="EX32">
            <v>99.71628807197412</v>
          </cell>
          <cell r="EY32">
            <v>100.43571848021936</v>
          </cell>
          <cell r="EZ32">
            <v>100.27716957016229</v>
          </cell>
          <cell r="FA32">
            <v>100.32658380643156</v>
          </cell>
          <cell r="FB32">
            <v>100.57723368378494</v>
          </cell>
          <cell r="FC32">
            <v>101.13973735135262</v>
          </cell>
          <cell r="FD32">
            <v>99.752294229583782</v>
          </cell>
          <cell r="FE32">
            <v>100.02795372122172</v>
          </cell>
          <cell r="FF32">
            <v>100.3333428176949</v>
          </cell>
          <cell r="FG32">
            <v>99.838849811292263</v>
          </cell>
          <cell r="FH32">
            <v>102.75533345930066</v>
          </cell>
          <cell r="FI32">
            <v>100.97918778624376</v>
          </cell>
          <cell r="FJ32">
            <v>99.710244903044497</v>
          </cell>
          <cell r="FM32">
            <v>92.099990844726563</v>
          </cell>
          <cell r="FN32">
            <v>101.0101318359375</v>
          </cell>
          <cell r="FO32">
            <v>101.19999694824219</v>
          </cell>
          <cell r="FP32">
            <v>104.70254516601562</v>
          </cell>
          <cell r="FQ32">
            <v>1785.756103515625</v>
          </cell>
          <cell r="FR32">
            <v>116.71661376953125</v>
          </cell>
          <cell r="FS32">
            <v>111.30926513671875</v>
          </cell>
          <cell r="FT32">
            <v>128.69999694824219</v>
          </cell>
          <cell r="FU32">
            <v>100.27716064453125</v>
          </cell>
          <cell r="FV32">
            <v>119.37895202636719</v>
          </cell>
          <cell r="FW32">
            <v>100.57722473144531</v>
          </cell>
          <cell r="FX32">
            <v>166.02708435058594</v>
          </cell>
          <cell r="FY32">
            <v>114.09999084472656</v>
          </cell>
          <cell r="FZ32">
            <v>118.21604919433594</v>
          </cell>
          <cell r="GA32">
            <v>113.21817016601562</v>
          </cell>
          <cell r="GB32">
            <v>9606.28515625</v>
          </cell>
          <cell r="GC32">
            <v>5339179.5</v>
          </cell>
          <cell r="GD32">
            <v>172.8699951171875</v>
          </cell>
          <cell r="GE32">
            <v>109.895263671875</v>
          </cell>
        </row>
        <row r="33">
          <cell r="B33">
            <v>0.76919996738433838</v>
          </cell>
          <cell r="C33">
            <v>99.072642587842765</v>
          </cell>
          <cell r="D33">
            <v>95.14000543848708</v>
          </cell>
          <cell r="F33">
            <v>3.3967868304295927</v>
          </cell>
          <cell r="G33">
            <v>96.014731856495345</v>
          </cell>
          <cell r="H33">
            <v>0.83822920055068872</v>
          </cell>
          <cell r="I33">
            <v>82.026974694742705</v>
          </cell>
          <cell r="K33">
            <v>0.76919999999999999</v>
          </cell>
          <cell r="L33">
            <v>93.936373505750993</v>
          </cell>
          <cell r="M33">
            <v>93.836315270277794</v>
          </cell>
          <cell r="O33">
            <v>7.9356088624433392E-3</v>
          </cell>
          <cell r="P33">
            <v>100.99902664896406</v>
          </cell>
          <cell r="Q33">
            <v>0.91924295583914328</v>
          </cell>
          <cell r="R33">
            <v>90.445119692867635</v>
          </cell>
          <cell r="T33">
            <v>320.5</v>
          </cell>
          <cell r="U33">
            <v>101.45562173883224</v>
          </cell>
          <cell r="V33">
            <v>0.97633475606187725</v>
          </cell>
          <cell r="W33">
            <v>97.748455329504139</v>
          </cell>
          <cell r="Y33">
            <v>3457.498213266329</v>
          </cell>
          <cell r="Z33">
            <v>100.83188370675917</v>
          </cell>
          <cell r="AA33">
            <v>0.95493255210110939</v>
          </cell>
          <cell r="AB33">
            <v>95.469278897803562</v>
          </cell>
          <cell r="AD33">
            <v>1.110845707112792</v>
          </cell>
          <cell r="AE33">
            <v>99.851655790556364</v>
          </cell>
          <cell r="AF33">
            <v>0.94858900664219103</v>
          </cell>
          <cell r="AG33">
            <v>94.667498841229275</v>
          </cell>
          <cell r="AK33">
            <v>99.063877654223077</v>
          </cell>
          <cell r="AL33">
            <v>99.203680121378738</v>
          </cell>
          <cell r="AN33">
            <v>103.44283495742319</v>
          </cell>
          <cell r="AO33">
            <v>103.7792368829549</v>
          </cell>
          <cell r="AP33">
            <v>95.14</v>
          </cell>
          <cell r="AQ33">
            <v>91.675370582365645</v>
          </cell>
          <cell r="AS33">
            <v>90.945341382618551</v>
          </cell>
          <cell r="AT33">
            <v>90.927588343857721</v>
          </cell>
          <cell r="AU33">
            <v>90.402915954589844</v>
          </cell>
          <cell r="CG33">
            <v>0.76919996738433838</v>
          </cell>
          <cell r="CH33">
            <v>2.3999998811632395E-3</v>
          </cell>
          <cell r="CI33">
            <v>1.7499998211860657E-2</v>
          </cell>
          <cell r="CJ33">
            <v>2.2644999262411147E-4</v>
          </cell>
          <cell r="CK33">
            <v>2.1369196474552155E-5</v>
          </cell>
          <cell r="CL33">
            <v>1</v>
          </cell>
          <cell r="CM33">
            <v>0.20126491785049438</v>
          </cell>
          <cell r="CN33">
            <v>6.2300288118422031E-4</v>
          </cell>
          <cell r="CO33">
            <v>2.224729978479445E-4</v>
          </cell>
          <cell r="CP33">
            <v>0.69244539737701416</v>
          </cell>
          <cell r="CQ33">
            <v>0.25</v>
          </cell>
          <cell r="CR33">
            <v>3.1656358391046524E-2</v>
          </cell>
          <cell r="CS33">
            <v>0.61788398027420044</v>
          </cell>
          <cell r="CT33">
            <v>1.5696096420288086</v>
          </cell>
          <cell r="CU33">
            <v>3.370150551199913E-2</v>
          </cell>
          <cell r="CV33">
            <v>4.8877997323870659E-4</v>
          </cell>
          <cell r="CW33">
            <v>3.8602547647315077E-7</v>
          </cell>
          <cell r="CX33">
            <v>0.12037312984466553</v>
          </cell>
          <cell r="CY33">
            <v>0.17870467901229858</v>
          </cell>
          <cell r="DB33">
            <v>1</v>
          </cell>
          <cell r="DC33">
            <v>320.50000227980019</v>
          </cell>
          <cell r="DD33">
            <v>43.95428834175604</v>
          </cell>
          <cell r="DE33">
            <v>3.3967762969246262</v>
          </cell>
          <cell r="DF33">
            <v>35995.736587491825</v>
          </cell>
          <cell r="DG33">
            <v>0.76919996738433838</v>
          </cell>
          <cell r="DH33">
            <v>3.8218283424621631</v>
          </cell>
          <cell r="DI33">
            <v>1234.6651847295198</v>
          </cell>
          <cell r="DJ33">
            <v>3457.4981001068272</v>
          </cell>
          <cell r="DK33">
            <v>1.1108456642185374</v>
          </cell>
          <cell r="DL33">
            <v>3.0767998695373535</v>
          </cell>
          <cell r="DM33">
            <v>24.298435021568807</v>
          </cell>
          <cell r="DN33">
            <v>1.244893850529978</v>
          </cell>
          <cell r="DO33">
            <v>0.49005813088030231</v>
          </cell>
          <cell r="DP33">
            <v>22.823905214278078</v>
          </cell>
          <cell r="DQ33">
            <v>1573.7141648573281</v>
          </cell>
          <cell r="DR33">
            <v>1992614.5144926426</v>
          </cell>
          <cell r="DS33">
            <v>6.3901301592551913</v>
          </cell>
          <cell r="DT33">
            <v>4.3043079321465418</v>
          </cell>
          <cell r="DW33">
            <v>100</v>
          </cell>
          <cell r="DX33">
            <v>101.45562294746664</v>
          </cell>
          <cell r="DY33">
            <v>92.753278044172433</v>
          </cell>
          <cell r="DZ33">
            <v>96.013572947485713</v>
          </cell>
          <cell r="EA33">
            <v>100.99906717501734</v>
          </cell>
          <cell r="EB33">
            <v>99.072642587842765</v>
          </cell>
          <cell r="EC33">
            <v>98.637562940805452</v>
          </cell>
          <cell r="ED33">
            <v>97.651267507000071</v>
          </cell>
          <cell r="EE33">
            <v>100.83188222138672</v>
          </cell>
          <cell r="EF33">
            <v>99.851653116413516</v>
          </cell>
          <cell r="EG33">
            <v>99.072642587842765</v>
          </cell>
          <cell r="EH33">
            <v>96.466884259222496</v>
          </cell>
          <cell r="EI33">
            <v>99.855867878075884</v>
          </cell>
          <cell r="EJ33">
            <v>99.605075011502834</v>
          </cell>
          <cell r="EK33">
            <v>99.736031884376033</v>
          </cell>
          <cell r="EL33">
            <v>99.545441550371237</v>
          </cell>
          <cell r="EM33">
            <v>101.66514969903709</v>
          </cell>
          <cell r="EN33">
            <v>98.554060885128933</v>
          </cell>
          <cell r="EO33">
            <v>98.977177122345282</v>
          </cell>
          <cell r="ER33">
            <v>95.14000543848708</v>
          </cell>
          <cell r="ES33">
            <v>98.888924817688917</v>
          </cell>
          <cell r="ET33">
            <v>103.28278345154806</v>
          </cell>
          <cell r="EU33">
            <v>109.51888487030276</v>
          </cell>
          <cell r="EV33">
            <v>102.42228992665486</v>
          </cell>
          <cell r="EW33">
            <v>100.33906217199574</v>
          </cell>
          <cell r="EX33">
            <v>100.16425355466919</v>
          </cell>
          <cell r="EY33">
            <v>100.74786824971211</v>
          </cell>
          <cell r="EZ33">
            <v>100.47792947572715</v>
          </cell>
          <cell r="FA33">
            <v>100.4136685469627</v>
          </cell>
          <cell r="FB33">
            <v>100.97954695201655</v>
          </cell>
          <cell r="FC33">
            <v>101.79291738862022</v>
          </cell>
          <cell r="FD33">
            <v>99.92714222280776</v>
          </cell>
          <cell r="FE33">
            <v>100.56465742198735</v>
          </cell>
          <cell r="FF33">
            <v>100.58281495663158</v>
          </cell>
          <cell r="FG33">
            <v>100.83723465558948</v>
          </cell>
          <cell r="FH33">
            <v>104.0808692634461</v>
          </cell>
          <cell r="FI33">
            <v>101.86707348763848</v>
          </cell>
          <cell r="FJ33">
            <v>99.863643235075301</v>
          </cell>
          <cell r="FM33">
            <v>95.139999389648437</v>
          </cell>
          <cell r="FN33">
            <v>98.888916015625</v>
          </cell>
          <cell r="FO33">
            <v>103.29998779296875</v>
          </cell>
          <cell r="FP33">
            <v>109.51887512207031</v>
          </cell>
          <cell r="FQ33">
            <v>1863.145263671875</v>
          </cell>
          <cell r="FR33">
            <v>117.02276611328125</v>
          </cell>
          <cell r="FS33">
            <v>111.80931091308594</v>
          </cell>
          <cell r="FT33">
            <v>129.09999084472656</v>
          </cell>
          <cell r="FU33">
            <v>100.47792053222656</v>
          </cell>
          <cell r="FV33">
            <v>119.48257446289062</v>
          </cell>
          <cell r="FW33">
            <v>100.97953796386719</v>
          </cell>
          <cell r="FX33">
            <v>167.09931945800781</v>
          </cell>
          <cell r="FY33">
            <v>114.29998779296875</v>
          </cell>
          <cell r="FZ33">
            <v>118.850341796875</v>
          </cell>
          <cell r="GA33">
            <v>113.49967956542969</v>
          </cell>
          <cell r="GB33">
            <v>9702.34765625</v>
          </cell>
          <cell r="GC33">
            <v>5408054.5</v>
          </cell>
          <cell r="GD33">
            <v>174.38999938964844</v>
          </cell>
          <cell r="GE33">
            <v>110.0643310546875</v>
          </cell>
        </row>
        <row r="34">
          <cell r="B34">
            <v>0.76919996738433838</v>
          </cell>
          <cell r="C34">
            <v>99.072642587842765</v>
          </cell>
          <cell r="D34">
            <v>99.039999582926413</v>
          </cell>
          <cell r="F34">
            <v>3.4398623339546432</v>
          </cell>
          <cell r="G34">
            <v>97.232318689878753</v>
          </cell>
          <cell r="H34">
            <v>0.84560349672182422</v>
          </cell>
          <cell r="I34">
            <v>82.748604536585333</v>
          </cell>
          <cell r="K34">
            <v>0.76919999999999999</v>
          </cell>
          <cell r="L34">
            <v>97.624285681324267</v>
          </cell>
          <cell r="M34">
            <v>97.520299191319879</v>
          </cell>
          <cell r="O34">
            <v>8.1035925282477075E-3</v>
          </cell>
          <cell r="P34">
            <v>103.13700837579304</v>
          </cell>
          <cell r="Q34">
            <v>0.92143254346190229</v>
          </cell>
          <cell r="R34">
            <v>90.660555137175919</v>
          </cell>
          <cell r="T34">
            <v>320.5</v>
          </cell>
          <cell r="U34">
            <v>101.45562173883224</v>
          </cell>
          <cell r="V34">
            <v>1.0173742619435044</v>
          </cell>
          <cell r="W34">
            <v>101.8572390048862</v>
          </cell>
          <cell r="Y34">
            <v>3423.7033146540025</v>
          </cell>
          <cell r="Z34">
            <v>99.846314640176587</v>
          </cell>
          <cell r="AA34">
            <v>0.93393081571523784</v>
          </cell>
          <cell r="AB34">
            <v>93.369632567861885</v>
          </cell>
          <cell r="AD34">
            <v>1.1244408549007459</v>
          </cell>
          <cell r="AE34">
            <v>101.07369590706614</v>
          </cell>
          <cell r="AF34">
            <v>0.99740894780276246</v>
          </cell>
          <cell r="AG34">
            <v>99.539642299445177</v>
          </cell>
          <cell r="AK34">
            <v>99.894373245223605</v>
          </cell>
          <cell r="AL34">
            <v>100.0353477372922</v>
          </cell>
          <cell r="AN34">
            <v>106.74403594886368</v>
          </cell>
          <cell r="AO34">
            <v>107.09117356595436</v>
          </cell>
          <cell r="AP34">
            <v>99.04</v>
          </cell>
          <cell r="AQ34">
            <v>92.481944778580768</v>
          </cell>
          <cell r="AS34">
            <v>92.51463505346382</v>
          </cell>
          <cell r="AT34">
            <v>92.496575679810604</v>
          </cell>
          <cell r="AU34">
            <v>92.808639526367188</v>
          </cell>
          <cell r="CG34">
            <v>0.76919996738433838</v>
          </cell>
          <cell r="CH34">
            <v>2.3999998811632395E-3</v>
          </cell>
          <cell r="CI34">
            <v>1.6599997878074646E-2</v>
          </cell>
          <cell r="CJ34">
            <v>2.2360999719239771E-4</v>
          </cell>
          <cell r="CK34">
            <v>2.0926236175000668E-5</v>
          </cell>
          <cell r="CL34">
            <v>1</v>
          </cell>
          <cell r="CM34">
            <v>0.19833582639694214</v>
          </cell>
          <cell r="CN34">
            <v>6.1916233971714973E-4</v>
          </cell>
          <cell r="CO34">
            <v>2.2466899827122688E-4</v>
          </cell>
          <cell r="CP34">
            <v>0.68407332897186279</v>
          </cell>
          <cell r="CQ34">
            <v>0.25</v>
          </cell>
          <cell r="CR34">
            <v>3.0082158744335175E-2</v>
          </cell>
          <cell r="CS34">
            <v>0.61045295000076294</v>
          </cell>
          <cell r="CT34">
            <v>1.5572195053100586</v>
          </cell>
          <cell r="CU34">
            <v>3.3270500600337982E-2</v>
          </cell>
          <cell r="CV34">
            <v>4.7612469643354416E-4</v>
          </cell>
          <cell r="CW34">
            <v>3.8157088511070469E-7</v>
          </cell>
          <cell r="CX34">
            <v>0.12021392583847046</v>
          </cell>
          <cell r="CY34">
            <v>0.17649263143539429</v>
          </cell>
          <cell r="DB34">
            <v>1</v>
          </cell>
          <cell r="DC34">
            <v>320.50000227980019</v>
          </cell>
          <cell r="DD34">
            <v>46.337353355948395</v>
          </cell>
          <cell r="DE34">
            <v>3.4399176112081702</v>
          </cell>
          <cell r="DF34">
            <v>36757.68355817641</v>
          </cell>
          <cell r="DG34">
            <v>0.76919996738433838</v>
          </cell>
          <cell r="DH34">
            <v>3.8782704131571744</v>
          </cell>
          <cell r="DI34">
            <v>1242.3235685421855</v>
          </cell>
          <cell r="DJ34">
            <v>3423.703195826502</v>
          </cell>
          <cell r="DK34">
            <v>1.1244408089121349</v>
          </cell>
          <cell r="DL34">
            <v>3.0767998695373535</v>
          </cell>
          <cell r="DM34">
            <v>25.569972352106806</v>
          </cell>
          <cell r="DN34">
            <v>1.2600479158686628</v>
          </cell>
          <cell r="DO34">
            <v>0.49395731607611904</v>
          </cell>
          <cell r="DP34">
            <v>23.119579011580136</v>
          </cell>
          <cell r="DQ34">
            <v>1615.5430985750193</v>
          </cell>
          <cell r="DR34">
            <v>2015876.9900936529</v>
          </cell>
          <cell r="DS34">
            <v>6.3985928586834451</v>
          </cell>
          <cell r="DT34">
            <v>4.3582554190989358</v>
          </cell>
          <cell r="DW34">
            <v>100</v>
          </cell>
          <cell r="DX34">
            <v>101.45562294746664</v>
          </cell>
          <cell r="DY34">
            <v>97.782072735150081</v>
          </cell>
          <cell r="DZ34">
            <v>97.233009072780064</v>
          </cell>
          <cell r="EA34">
            <v>103.1369851778598</v>
          </cell>
          <cell r="EB34">
            <v>99.072642587842765</v>
          </cell>
          <cell r="EC34">
            <v>100.09427627322633</v>
          </cell>
          <cell r="ED34">
            <v>98.256978995111496</v>
          </cell>
          <cell r="EE34">
            <v>99.846312971769052</v>
          </cell>
          <cell r="EF34">
            <v>101.07369296923818</v>
          </cell>
          <cell r="EG34">
            <v>99.072642587842765</v>
          </cell>
          <cell r="EH34">
            <v>101.51499720918854</v>
          </cell>
          <cell r="EI34">
            <v>101.07141115160978</v>
          </cell>
          <cell r="EJ34">
            <v>100.39759044883557</v>
          </cell>
          <cell r="EK34">
            <v>101.02806893930757</v>
          </cell>
          <cell r="EL34">
            <v>102.19133479419693</v>
          </cell>
          <cell r="EM34">
            <v>102.85202405288022</v>
          </cell>
          <cell r="EN34">
            <v>98.684579884573225</v>
          </cell>
          <cell r="EO34">
            <v>100.21769477479161</v>
          </cell>
          <cell r="ER34">
            <v>99.039999582926413</v>
          </cell>
          <cell r="ES34">
            <v>98.790047855762921</v>
          </cell>
          <cell r="ET34">
            <v>105.78236708311985</v>
          </cell>
          <cell r="EU34">
            <v>114.44721477674489</v>
          </cell>
          <cell r="EV34">
            <v>110.29275313659281</v>
          </cell>
          <cell r="EW34">
            <v>100.53592769656673</v>
          </cell>
          <cell r="EX34">
            <v>100.52262867473928</v>
          </cell>
          <cell r="EY34">
            <v>100.98198653070688</v>
          </cell>
          <cell r="EZ34">
            <v>105.90351284439836</v>
          </cell>
          <cell r="FA34">
            <v>100.32658380643156</v>
          </cell>
          <cell r="FB34">
            <v>102.99918519330718</v>
          </cell>
          <cell r="FC34">
            <v>102.23982564266591</v>
          </cell>
          <cell r="FD34">
            <v>100.71397820238579</v>
          </cell>
          <cell r="FE34">
            <v>101.03427477405133</v>
          </cell>
          <cell r="FF34">
            <v>100.3250266289884</v>
          </cell>
          <cell r="FG34">
            <v>102.45063788010214</v>
          </cell>
          <cell r="FH34">
            <v>102.95681490153076</v>
          </cell>
          <cell r="FI34">
            <v>102.87177523081887</v>
          </cell>
          <cell r="FJ34">
            <v>100.42610840072652</v>
          </cell>
          <cell r="FM34">
            <v>99.039993286132813</v>
          </cell>
          <cell r="FN34">
            <v>98.7900390625</v>
          </cell>
          <cell r="FO34">
            <v>105.79998779296875</v>
          </cell>
          <cell r="FP34">
            <v>114.44720458984375</v>
          </cell>
          <cell r="FQ34">
            <v>2006.3154296875</v>
          </cell>
          <cell r="FR34">
            <v>117.25236511230469</v>
          </cell>
          <cell r="FS34">
            <v>112.2093505859375</v>
          </cell>
          <cell r="FT34">
            <v>129.39999389648437</v>
          </cell>
          <cell r="FU34">
            <v>105.90350341796875</v>
          </cell>
          <cell r="FV34">
            <v>119.37895202636719</v>
          </cell>
          <cell r="FW34">
            <v>102.99917602539062</v>
          </cell>
          <cell r="FX34">
            <v>167.83294677734375</v>
          </cell>
          <cell r="FY34">
            <v>115.19999694824219</v>
          </cell>
          <cell r="FZ34">
            <v>119.40534973144531</v>
          </cell>
          <cell r="GA34">
            <v>113.20878601074219</v>
          </cell>
          <cell r="GB34">
            <v>9857.5859375</v>
          </cell>
          <cell r="GC34">
            <v>5349648.5</v>
          </cell>
          <cell r="GD34">
            <v>176.1099853515625</v>
          </cell>
          <cell r="GE34">
            <v>110.68424987792969</v>
          </cell>
        </row>
        <row r="35">
          <cell r="B35">
            <v>0.7840999960899353</v>
          </cell>
          <cell r="C35">
            <v>100.99176021796691</v>
          </cell>
          <cell r="D35">
            <v>122.20999922498063</v>
          </cell>
          <cell r="F35">
            <v>3.529233313333894</v>
          </cell>
          <cell r="G35">
            <v>99.758509189671145</v>
          </cell>
          <cell r="H35">
            <v>1.022481604041658</v>
          </cell>
          <cell r="I35">
            <v>100.05744563117641</v>
          </cell>
          <cell r="K35">
            <v>0.78409999999999991</v>
          </cell>
          <cell r="L35">
            <v>122.54634926369947</v>
          </cell>
          <cell r="M35">
            <v>122.41581653166614</v>
          </cell>
          <cell r="O35">
            <v>8.6552448439811535E-3</v>
          </cell>
          <cell r="P35">
            <v>110.15806345846131</v>
          </cell>
          <cell r="Q35">
            <v>1.1626092716312166</v>
          </cell>
          <cell r="R35">
            <v>114.3901446954612</v>
          </cell>
          <cell r="T35">
            <v>313.64</v>
          </cell>
          <cell r="U35">
            <v>99.284059913158615</v>
          </cell>
          <cell r="V35">
            <v>1.1808260908643373</v>
          </cell>
          <cell r="W35">
            <v>118.22167107963782</v>
          </cell>
          <cell r="Y35">
            <v>3478.627359641534</v>
          </cell>
          <cell r="Z35">
            <v>101.44807827830027</v>
          </cell>
          <cell r="AA35">
            <v>1.1547347849473093</v>
          </cell>
          <cell r="AB35">
            <v>115.4444855760424</v>
          </cell>
          <cell r="AD35">
            <v>1.1088274786483538</v>
          </cell>
          <cell r="AE35">
            <v>99.670241348705957</v>
          </cell>
          <cell r="AF35">
            <v>1.2123943518004967</v>
          </cell>
          <cell r="AG35">
            <v>120.99480395673557</v>
          </cell>
          <cell r="AK35">
            <v>102.14225413504549</v>
          </cell>
          <cell r="AL35">
            <v>102.28640091656725</v>
          </cell>
          <cell r="AN35">
            <v>109.3802507682658</v>
          </cell>
          <cell r="AO35">
            <v>109.73596150442971</v>
          </cell>
          <cell r="AP35">
            <v>122.21</v>
          </cell>
          <cell r="AQ35">
            <v>111.36732054338154</v>
          </cell>
          <cell r="AS35">
            <v>113.91362398104179</v>
          </cell>
          <cell r="AT35">
            <v>113.8913874051911</v>
          </cell>
          <cell r="AU35">
            <v>114.87103271484375</v>
          </cell>
          <cell r="CG35">
            <v>0.7840999960899353</v>
          </cell>
          <cell r="CH35">
            <v>2.4999999441206455E-3</v>
          </cell>
          <cell r="CI35">
            <v>1.6199998557567596E-2</v>
          </cell>
          <cell r="CJ35">
            <v>2.2216999786905944E-4</v>
          </cell>
          <cell r="CK35">
            <v>1.9971994333900511E-5</v>
          </cell>
          <cell r="CL35">
            <v>1</v>
          </cell>
          <cell r="CM35">
            <v>0.20239633321762085</v>
          </cell>
          <cell r="CN35">
            <v>6.2281452119350433E-4</v>
          </cell>
          <cell r="CO35">
            <v>2.2540499048773199E-4</v>
          </cell>
          <cell r="CP35">
            <v>0.70714336633682251</v>
          </cell>
          <cell r="CQ35">
            <v>0.25</v>
          </cell>
          <cell r="CR35">
            <v>2.8944581747055054E-2</v>
          </cell>
          <cell r="CS35">
            <v>0.63111615180969238</v>
          </cell>
          <cell r="CT35">
            <v>1.5787696838378906</v>
          </cell>
          <cell r="CU35">
            <v>3.4365225583314896E-2</v>
          </cell>
          <cell r="CV35">
            <v>4.6164193190634251E-4</v>
          </cell>
          <cell r="CW35">
            <v>3.7878908187849447E-7</v>
          </cell>
          <cell r="CX35">
            <v>0.12025731801986694</v>
          </cell>
          <cell r="CY35">
            <v>0.18208432197570801</v>
          </cell>
          <cell r="DB35">
            <v>1</v>
          </cell>
          <cell r="DC35">
            <v>313.64000544637452</v>
          </cell>
          <cell r="DD35">
            <v>48.401238636138906</v>
          </cell>
          <cell r="DE35">
            <v>3.5292793969060625</v>
          </cell>
          <cell r="DF35">
            <v>39259.974891891594</v>
          </cell>
          <cell r="DG35">
            <v>0.7840999960899353</v>
          </cell>
          <cell r="DH35">
            <v>3.8740820232491777</v>
          </cell>
          <cell r="DI35">
            <v>1258.9622903900158</v>
          </cell>
          <cell r="DJ35">
            <v>3478.6274890955046</v>
          </cell>
          <cell r="DK35">
            <v>1.1088274788629739</v>
          </cell>
          <cell r="DL35">
            <v>3.1363999843597412</v>
          </cell>
          <cell r="DM35">
            <v>27.089698615863156</v>
          </cell>
          <cell r="DN35">
            <v>1.2424020425425173</v>
          </cell>
          <cell r="DO35">
            <v>0.4966525542749447</v>
          </cell>
          <cell r="DP35">
            <v>22.816669548377234</v>
          </cell>
          <cell r="DQ35">
            <v>1698.502544714705</v>
          </cell>
          <cell r="DR35">
            <v>2070017.41497252</v>
          </cell>
          <cell r="DS35">
            <v>6.5201852910140499</v>
          </cell>
          <cell r="DT35">
            <v>4.3062466201485625</v>
          </cell>
          <cell r="DW35">
            <v>100</v>
          </cell>
          <cell r="DX35">
            <v>99.284062113762658</v>
          </cell>
          <cell r="DY35">
            <v>102.13732753432578</v>
          </cell>
          <cell r="DZ35">
            <v>99.758917045462951</v>
          </cell>
          <cell r="EA35">
            <v>110.15806918571379</v>
          </cell>
          <cell r="EB35">
            <v>100.99176021796691</v>
          </cell>
          <cell r="EC35">
            <v>99.986178123296213</v>
          </cell>
          <cell r="ED35">
            <v>99.572957041818142</v>
          </cell>
          <cell r="EE35">
            <v>101.44808387941521</v>
          </cell>
          <cell r="EF35">
            <v>99.670242547385357</v>
          </cell>
          <cell r="EG35">
            <v>100.99176021796691</v>
          </cell>
          <cell r="EH35">
            <v>107.54844164548044</v>
          </cell>
          <cell r="EI35">
            <v>99.6559940903891</v>
          </cell>
          <cell r="EJ35">
            <v>100.94540179212592</v>
          </cell>
          <cell r="EK35">
            <v>99.704413430031082</v>
          </cell>
          <cell r="EL35">
            <v>107.43894257530751</v>
          </cell>
          <cell r="EM35">
            <v>105.61432170756781</v>
          </cell>
          <cell r="EN35">
            <v>100.55988252793567</v>
          </cell>
          <cell r="EO35">
            <v>99.021757080095966</v>
          </cell>
          <cell r="ER35">
            <v>122.20999922498063</v>
          </cell>
          <cell r="ES35">
            <v>102.77973326947699</v>
          </cell>
          <cell r="ET35">
            <v>110.08165398067287</v>
          </cell>
          <cell r="EU35">
            <v>119.8262435758426</v>
          </cell>
          <cell r="EV35">
            <v>117.25917166592981</v>
          </cell>
          <cell r="EW35">
            <v>100.86404562643422</v>
          </cell>
          <cell r="EX35">
            <v>100.61221903736427</v>
          </cell>
          <cell r="EY35">
            <v>101.37217969644801</v>
          </cell>
          <cell r="EZ35">
            <v>107.38674356724046</v>
          </cell>
          <cell r="FA35">
            <v>100.23949906590043</v>
          </cell>
          <cell r="FB35">
            <v>106.2951449593355</v>
          </cell>
          <cell r="FC35">
            <v>102.41171414770578</v>
          </cell>
          <cell r="FD35">
            <v>100.62654753575042</v>
          </cell>
          <cell r="FE35">
            <v>100.49757107328571</v>
          </cell>
          <cell r="FF35">
            <v>100.14207047744559</v>
          </cell>
          <cell r="FG35">
            <v>106.03641142384429</v>
          </cell>
          <cell r="FH35">
            <v>103.19363113485214</v>
          </cell>
          <cell r="FI35">
            <v>103.16384207480122</v>
          </cell>
          <cell r="FJ35">
            <v>100.47725040781333</v>
          </cell>
          <cell r="FM35">
            <v>122.20999145507812</v>
          </cell>
          <cell r="FN35">
            <v>102.77972412109375</v>
          </cell>
          <cell r="FO35">
            <v>110.09999084472656</v>
          </cell>
          <cell r="FP35">
            <v>119.82623291015625</v>
          </cell>
          <cell r="FQ35">
            <v>2133.040283203125</v>
          </cell>
          <cell r="FR35">
            <v>117.63504028320312</v>
          </cell>
          <cell r="FS35">
            <v>112.30935668945312</v>
          </cell>
          <cell r="FT35">
            <v>129.89999389648437</v>
          </cell>
          <cell r="FU35">
            <v>107.38673400878906</v>
          </cell>
          <cell r="FV35">
            <v>119.27532958984375</v>
          </cell>
          <cell r="FW35">
            <v>106.29513549804687</v>
          </cell>
          <cell r="FX35">
            <v>168.1151123046875</v>
          </cell>
          <cell r="FY35">
            <v>115.09999084472656</v>
          </cell>
          <cell r="FZ35">
            <v>118.77105712890625</v>
          </cell>
          <cell r="GA35">
            <v>113.00233459472656</v>
          </cell>
          <cell r="GB35">
            <v>10202.6015625</v>
          </cell>
          <cell r="GC35">
            <v>5361953.5</v>
          </cell>
          <cell r="GD35">
            <v>176.6099853515625</v>
          </cell>
          <cell r="GE35">
            <v>110.74061584472656</v>
          </cell>
        </row>
        <row r="36">
          <cell r="B36">
            <v>0.79689997434616089</v>
          </cell>
          <cell r="C36">
            <v>102.64039220533355</v>
          </cell>
          <cell r="D36">
            <v>122.32999434979722</v>
          </cell>
          <cell r="F36">
            <v>3.6203161109745685</v>
          </cell>
          <cell r="G36">
            <v>102.33308652666075</v>
          </cell>
          <cell r="H36">
            <v>1.0046887927916044</v>
          </cell>
          <cell r="I36">
            <v>98.316286438442901</v>
          </cell>
          <cell r="K36">
            <v>0.79689999999999994</v>
          </cell>
          <cell r="L36">
            <v>124.48619393445136</v>
          </cell>
          <cell r="M36">
            <v>124.35359493748143</v>
          </cell>
          <cell r="O36">
            <v>9.2173303157547549E-3</v>
          </cell>
          <cell r="P36">
            <v>117.31190464780367</v>
          </cell>
          <cell r="Q36">
            <v>1.1922229285003103</v>
          </cell>
          <cell r="R36">
            <v>117.3038583367299</v>
          </cell>
          <cell r="T36">
            <v>318.76</v>
          </cell>
          <cell r="U36">
            <v>100.90481742736401</v>
          </cell>
          <cell r="V36">
            <v>1.1696989532357707</v>
          </cell>
          <cell r="W36">
            <v>117.10764691049079</v>
          </cell>
          <cell r="Y36">
            <v>3538.239538239538</v>
          </cell>
          <cell r="Z36">
            <v>103.18656312750053</v>
          </cell>
          <cell r="AA36">
            <v>1.146999811539547</v>
          </cell>
          <cell r="AB36">
            <v>114.67118244389138</v>
          </cell>
          <cell r="AD36">
            <v>1.1287338601787269</v>
          </cell>
          <cell r="AE36">
            <v>101.45958539881036</v>
          </cell>
          <cell r="AF36">
            <v>1.2339906029158072</v>
          </cell>
          <cell r="AG36">
            <v>123.15007147841024</v>
          </cell>
          <cell r="AK36">
            <v>105.14991133636124</v>
          </cell>
          <cell r="AL36">
            <v>105.29830263068683</v>
          </cell>
          <cell r="AN36">
            <v>112.14225100061343</v>
          </cell>
          <cell r="AO36">
            <v>112.50694391709813</v>
          </cell>
          <cell r="AP36">
            <v>122.33</v>
          </cell>
          <cell r="AQ36">
            <v>108.73106649322915</v>
          </cell>
          <cell r="AS36">
            <v>114.49196744961377</v>
          </cell>
          <cell r="AT36">
            <v>114.46961797788673</v>
          </cell>
          <cell r="AU36">
            <v>115.63032531738281</v>
          </cell>
          <cell r="CG36">
            <v>0.79689997434616089</v>
          </cell>
          <cell r="CH36">
            <v>2.4999999441206455E-3</v>
          </cell>
          <cell r="CI36">
            <v>1.5799999237060547E-2</v>
          </cell>
          <cell r="CJ36">
            <v>2.2011999681126326E-4</v>
          </cell>
          <cell r="CK36">
            <v>1.9060229533351958E-5</v>
          </cell>
          <cell r="CL36">
            <v>1</v>
          </cell>
          <cell r="CM36">
            <v>0.20465213060379028</v>
          </cell>
          <cell r="CN36">
            <v>6.2746205367147923E-4</v>
          </cell>
          <cell r="CO36">
            <v>2.2522499784827232E-4</v>
          </cell>
          <cell r="CP36">
            <v>0.7060123085975647</v>
          </cell>
          <cell r="CQ36">
            <v>0.25</v>
          </cell>
          <cell r="CR36">
            <v>2.8779968619346619E-2</v>
          </cell>
          <cell r="CS36">
            <v>0.63016998767852783</v>
          </cell>
          <cell r="CT36">
            <v>1.5637798309326172</v>
          </cell>
          <cell r="CU36">
            <v>3.4331850707530975E-2</v>
          </cell>
          <cell r="CV36">
            <v>4.1748932562768459E-4</v>
          </cell>
          <cell r="CW36">
            <v>3.7721451917605009E-7</v>
          </cell>
          <cell r="CX36">
            <v>0.12028622627258301</v>
          </cell>
          <cell r="CY36">
            <v>0.18220347166061401</v>
          </cell>
          <cell r="DB36">
            <v>1</v>
          </cell>
          <cell r="DC36">
            <v>318.7599968633055</v>
          </cell>
          <cell r="DD36">
            <v>50.436709672551686</v>
          </cell>
          <cell r="DE36">
            <v>3.6202979551623566</v>
          </cell>
          <cell r="DF36">
            <v>41809.568607331297</v>
          </cell>
          <cell r="DG36">
            <v>0.79689997434616089</v>
          </cell>
          <cell r="DH36">
            <v>3.8939246417569513</v>
          </cell>
          <cell r="DI36">
            <v>1270.0369204531919</v>
          </cell>
          <cell r="DJ36">
            <v>3538.2394581395879</v>
          </cell>
          <cell r="DK36">
            <v>1.1287338260846147</v>
          </cell>
          <cell r="DL36">
            <v>3.1875998973846436</v>
          </cell>
          <cell r="DM36">
            <v>27.68939691652286</v>
          </cell>
          <cell r="DN36">
            <v>1.264579383226178</v>
          </cell>
          <cell r="DO36">
            <v>0.50959857556859556</v>
          </cell>
          <cell r="DP36">
            <v>23.211681220883158</v>
          </cell>
          <cell r="DQ36">
            <v>1908.7912562747372</v>
          </cell>
          <cell r="DR36">
            <v>2112590.9365493939</v>
          </cell>
          <cell r="DS36">
            <v>6.6250309702150769</v>
          </cell>
          <cell r="DT36">
            <v>4.3736816158504768</v>
          </cell>
          <cell r="DW36">
            <v>100</v>
          </cell>
          <cell r="DX36">
            <v>100.90481691874056</v>
          </cell>
          <cell r="DY36">
            <v>106.43262198940401</v>
          </cell>
          <cell r="DZ36">
            <v>102.33165549474728</v>
          </cell>
          <cell r="EA36">
            <v>117.31187714596476</v>
          </cell>
          <cell r="EB36">
            <v>102.64039220533355</v>
          </cell>
          <cell r="EC36">
            <v>100.49829623970275</v>
          </cell>
          <cell r="ED36">
            <v>100.44886386758417</v>
          </cell>
          <cell r="EE36">
            <v>103.1865626486305</v>
          </cell>
          <cell r="EF36">
            <v>101.45958353472085</v>
          </cell>
          <cell r="EG36">
            <v>102.64039220533355</v>
          </cell>
          <cell r="EH36">
            <v>109.92929565969327</v>
          </cell>
          <cell r="EI36">
            <v>101.43489082142518</v>
          </cell>
          <cell r="EJ36">
            <v>103.57670069484644</v>
          </cell>
          <cell r="EK36">
            <v>101.43053770166122</v>
          </cell>
          <cell r="EL36">
            <v>120.74077534314046</v>
          </cell>
          <cell r="EM36">
            <v>107.78646459463803</v>
          </cell>
          <cell r="EN36">
            <v>102.17690239983214</v>
          </cell>
          <cell r="EO36">
            <v>100.57241879367471</v>
          </cell>
          <cell r="ER36">
            <v>122.32999434979722</v>
          </cell>
          <cell r="ES36">
            <v>105.55478844812417</v>
          </cell>
          <cell r="ET36">
            <v>114.88085760454025</v>
          </cell>
          <cell r="EU36">
            <v>125.21842545228294</v>
          </cell>
          <cell r="EV36">
            <v>122.78976163136043</v>
          </cell>
          <cell r="EW36">
            <v>100.79843250715972</v>
          </cell>
          <cell r="EX36">
            <v>100.70180939998926</v>
          </cell>
          <cell r="EY36">
            <v>101.91844774693553</v>
          </cell>
          <cell r="EZ36">
            <v>110.07157351813017</v>
          </cell>
          <cell r="FA36">
            <v>100.23949906590043</v>
          </cell>
          <cell r="FB36">
            <v>110.86583933589776</v>
          </cell>
          <cell r="FC36">
            <v>102.7898744359676</v>
          </cell>
          <cell r="FD36">
            <v>100.62654753575042</v>
          </cell>
          <cell r="FE36">
            <v>100.49757107328571</v>
          </cell>
          <cell r="FF36">
            <v>100.39154261638228</v>
          </cell>
          <cell r="FG36">
            <v>110.38388374965801</v>
          </cell>
          <cell r="FH36">
            <v>104.56607791573231</v>
          </cell>
          <cell r="FI36">
            <v>104.01084305288823</v>
          </cell>
          <cell r="FJ36">
            <v>100.68177690231613</v>
          </cell>
          <cell r="FM36">
            <v>122.32998657226562</v>
          </cell>
          <cell r="FN36">
            <v>105.55477905273437</v>
          </cell>
          <cell r="FO36">
            <v>114.89999389648437</v>
          </cell>
          <cell r="FP36">
            <v>125.21841430664062</v>
          </cell>
          <cell r="FQ36">
            <v>2233.646240234375</v>
          </cell>
          <cell r="FR36">
            <v>117.55851745605469</v>
          </cell>
          <cell r="FS36">
            <v>112.40936279296875</v>
          </cell>
          <cell r="FT36">
            <v>130.59999084472656</v>
          </cell>
          <cell r="FU36">
            <v>110.07156372070312</v>
          </cell>
          <cell r="FV36">
            <v>119.27532958984375</v>
          </cell>
          <cell r="FW36">
            <v>110.86582946777344</v>
          </cell>
          <cell r="FX36">
            <v>168.73588562011719</v>
          </cell>
          <cell r="FY36">
            <v>115.09999084472656</v>
          </cell>
          <cell r="FZ36">
            <v>118.77105712890625</v>
          </cell>
          <cell r="GA36">
            <v>113.28384399414062</v>
          </cell>
          <cell r="GB36">
            <v>10620.90625</v>
          </cell>
          <cell r="GC36">
            <v>5433266</v>
          </cell>
          <cell r="GD36">
            <v>178.05999755859375</v>
          </cell>
          <cell r="GE36">
            <v>110.96603393554687</v>
          </cell>
        </row>
        <row r="37">
          <cell r="B37">
            <v>0.80299997329711914</v>
          </cell>
          <cell r="C37">
            <v>103.42606958635265</v>
          </cell>
          <cell r="D37">
            <v>126.48999827639251</v>
          </cell>
          <cell r="F37">
            <v>3.7106625866321878</v>
          </cell>
          <cell r="G37">
            <v>104.88685073604113</v>
          </cell>
          <cell r="H37">
            <v>1.0317632265892551</v>
          </cell>
          <cell r="I37">
            <v>100.96572157448371</v>
          </cell>
          <cell r="K37">
            <v>0.80299999999999994</v>
          </cell>
          <cell r="L37">
            <v>129.44812561700095</v>
          </cell>
          <cell r="M37">
            <v>129.31024131775496</v>
          </cell>
          <cell r="O37">
            <v>1.0074957868387274E-2</v>
          </cell>
          <cell r="P37">
            <v>128.22720422275626</v>
          </cell>
          <cell r="Q37">
            <v>1.2807152009712108</v>
          </cell>
          <cell r="R37">
            <v>126.01069054543385</v>
          </cell>
          <cell r="T37">
            <v>321.2</v>
          </cell>
          <cell r="U37">
            <v>101.67720968022751</v>
          </cell>
          <cell r="V37">
            <v>1.1326527015806831</v>
          </cell>
          <cell r="W37">
            <v>113.39865893013931</v>
          </cell>
          <cell r="Y37">
            <v>3565.3235653235652</v>
          </cell>
          <cell r="Z37">
            <v>103.97642137204534</v>
          </cell>
          <cell r="AA37">
            <v>1.1414409774898591</v>
          </cell>
          <cell r="AB37">
            <v>114.11543860934664</v>
          </cell>
          <cell r="AD37">
            <v>1.1568943860309628</v>
          </cell>
          <cell r="AE37">
            <v>103.99087765323775</v>
          </cell>
          <cell r="AF37">
            <v>1.3064973000476983</v>
          </cell>
          <cell r="AG37">
            <v>130.38611113167576</v>
          </cell>
          <cell r="AK37">
            <v>108.40629252589299</v>
          </cell>
          <cell r="AL37">
            <v>108.55927934115998</v>
          </cell>
          <cell r="AN37">
            <v>115.55400265579587</v>
          </cell>
          <cell r="AO37">
            <v>115.9297907808246</v>
          </cell>
          <cell r="AP37">
            <v>126.49</v>
          </cell>
          <cell r="AQ37">
            <v>109.10914196260424</v>
          </cell>
          <cell r="AS37">
            <v>118.44809820992634</v>
          </cell>
          <cell r="AT37">
            <v>118.42497647937149</v>
          </cell>
          <cell r="AU37">
            <v>120.79742431640625</v>
          </cell>
          <cell r="CG37">
            <v>0.80299997329711914</v>
          </cell>
          <cell r="CH37">
            <v>2.4999999441206455E-3</v>
          </cell>
          <cell r="CI37">
            <v>1.5699997544288635E-2</v>
          </cell>
          <cell r="CJ37">
            <v>2.1639998885802925E-4</v>
          </cell>
          <cell r="CK37">
            <v>1.757120480760932E-5</v>
          </cell>
          <cell r="CL37">
            <v>1</v>
          </cell>
          <cell r="CM37">
            <v>0.2014738917350769</v>
          </cell>
          <cell r="CN37">
            <v>6.2715285457670689E-4</v>
          </cell>
          <cell r="CO37">
            <v>2.2522499784827232E-4</v>
          </cell>
          <cell r="CP37">
            <v>0.69409960508346558</v>
          </cell>
          <cell r="CQ37">
            <v>0.25</v>
          </cell>
          <cell r="CR37">
            <v>2.8610322624444962E-2</v>
          </cell>
          <cell r="CS37">
            <v>0.61970645189285278</v>
          </cell>
          <cell r="CT37">
            <v>1.5392398834228516</v>
          </cell>
          <cell r="CU37">
            <v>3.3774096518754959E-2</v>
          </cell>
          <cell r="CV37">
            <v>3.9093033410608768E-4</v>
          </cell>
          <cell r="CW37">
            <v>3.7565814636764117E-7</v>
          </cell>
          <cell r="CX37">
            <v>0.12025588750839233</v>
          </cell>
          <cell r="CY37">
            <v>0.17921078205108643</v>
          </cell>
          <cell r="DB37">
            <v>1</v>
          </cell>
          <cell r="DC37">
            <v>321.19999649822705</v>
          </cell>
          <cell r="DD37">
            <v>51.146503114532997</v>
          </cell>
          <cell r="DE37">
            <v>3.7107209549069475</v>
          </cell>
          <cell r="DF37">
            <v>45699.767437084054</v>
          </cell>
          <cell r="DG37">
            <v>0.80299997329711914</v>
          </cell>
          <cell r="DH37">
            <v>3.9856279460417832</v>
          </cell>
          <cell r="DI37">
            <v>1280.3895692049416</v>
          </cell>
          <cell r="DJ37">
            <v>3565.323480824617</v>
          </cell>
          <cell r="DK37">
            <v>1.1568944390921505</v>
          </cell>
          <cell r="DL37">
            <v>3.2119998931884766</v>
          </cell>
          <cell r="DM37">
            <v>28.066791970078221</v>
          </cell>
          <cell r="DN37">
            <v>1.2957747508427713</v>
          </cell>
          <cell r="DO37">
            <v>0.52168604903315341</v>
          </cell>
          <cell r="DP37">
            <v>23.775616702321212</v>
          </cell>
          <cell r="DQ37">
            <v>2054.0743535118131</v>
          </cell>
          <cell r="DR37">
            <v>2137581.6844691983</v>
          </cell>
          <cell r="DS37">
            <v>6.6774275250438775</v>
          </cell>
          <cell r="DT37">
            <v>4.4807570398761678</v>
          </cell>
          <cell r="DW37">
            <v>100</v>
          </cell>
          <cell r="DX37">
            <v>101.67720905974417</v>
          </cell>
          <cell r="DY37">
            <v>107.93044327059808</v>
          </cell>
          <cell r="DZ37">
            <v>104.88755983556835</v>
          </cell>
          <cell r="EA37">
            <v>128.22723796863798</v>
          </cell>
          <cell r="EB37">
            <v>103.42606958635265</v>
          </cell>
          <cell r="EC37">
            <v>102.86506670602033</v>
          </cell>
          <cell r="ED37">
            <v>101.26766825695763</v>
          </cell>
          <cell r="EE37">
            <v>103.97642077910173</v>
          </cell>
          <cell r="EF37">
            <v>103.99088365331306</v>
          </cell>
          <cell r="EG37">
            <v>103.42606958635265</v>
          </cell>
          <cell r="EH37">
            <v>111.42758659567379</v>
          </cell>
          <cell r="EI37">
            <v>103.93714473311766</v>
          </cell>
          <cell r="EJ37">
            <v>106.03349841999409</v>
          </cell>
          <cell r="EK37">
            <v>103.89482620222211</v>
          </cell>
          <cell r="EL37">
            <v>129.93067169612993</v>
          </cell>
          <cell r="EM37">
            <v>109.06151709971563</v>
          </cell>
          <cell r="EN37">
            <v>102.9850069495164</v>
          </cell>
          <cell r="EO37">
            <v>103.0346086221696</v>
          </cell>
          <cell r="ER37">
            <v>126.48999827639251</v>
          </cell>
          <cell r="ES37">
            <v>113.5769601826823</v>
          </cell>
          <cell r="ET37">
            <v>119.0801550543313</v>
          </cell>
          <cell r="EU37">
            <v>129.22541433433406</v>
          </cell>
          <cell r="EV37">
            <v>127.41630691619009</v>
          </cell>
          <cell r="EW37">
            <v>100.73280630451147</v>
          </cell>
          <cell r="EX37">
            <v>100.79139976261425</v>
          </cell>
          <cell r="EY37">
            <v>102.0745226316819</v>
          </cell>
          <cell r="EZ37">
            <v>115.24444079985409</v>
          </cell>
          <cell r="FA37">
            <v>100.50076611104568</v>
          </cell>
          <cell r="FB37">
            <v>113.85907995877024</v>
          </cell>
          <cell r="FC37">
            <v>102.0335631547341</v>
          </cell>
          <cell r="FD37">
            <v>100.36426887589107</v>
          </cell>
          <cell r="FE37">
            <v>101.10136112275296</v>
          </cell>
          <cell r="FF37">
            <v>100.40817499379526</v>
          </cell>
          <cell r="FG37">
            <v>114.46807835445404</v>
          </cell>
          <cell r="FH37">
            <v>104.84840982494194</v>
          </cell>
          <cell r="FI37">
            <v>103.60194234077474</v>
          </cell>
          <cell r="FJ37">
            <v>100.63064873984413</v>
          </cell>
          <cell r="FM37">
            <v>126.489990234375</v>
          </cell>
          <cell r="FN37">
            <v>113.57695007324219</v>
          </cell>
          <cell r="FO37">
            <v>119.09999084472656</v>
          </cell>
          <cell r="FP37">
            <v>129.22540283203125</v>
          </cell>
          <cell r="FQ37">
            <v>2317.806884765625</v>
          </cell>
          <cell r="FR37">
            <v>117.48197937011719</v>
          </cell>
          <cell r="FS37">
            <v>112.50936889648437</v>
          </cell>
          <cell r="FT37">
            <v>130.79998779296875</v>
          </cell>
          <cell r="FU37">
            <v>115.24443054199219</v>
          </cell>
          <cell r="FV37">
            <v>119.58621215820312</v>
          </cell>
          <cell r="FW37">
            <v>113.85906982421875</v>
          </cell>
          <cell r="FX37">
            <v>167.49435424804687</v>
          </cell>
          <cell r="FY37">
            <v>114.79998779296875</v>
          </cell>
          <cell r="FZ37">
            <v>119.48463439941406</v>
          </cell>
          <cell r="GA37">
            <v>113.3026123046875</v>
          </cell>
          <cell r="GB37">
            <v>11013.87890625</v>
          </cell>
          <cell r="GC37">
            <v>5447936</v>
          </cell>
          <cell r="GD37">
            <v>177.3599853515625</v>
          </cell>
          <cell r="GE37">
            <v>110.90968322753906</v>
          </cell>
        </row>
        <row r="38">
          <cell r="B38">
            <v>0.80439996719360352</v>
          </cell>
          <cell r="C38">
            <v>103.60638823015501</v>
          </cell>
          <cell r="D38">
            <v>129.78000703048752</v>
          </cell>
          <cell r="F38">
            <v>3.7718313966982873</v>
          </cell>
          <cell r="G38">
            <v>106.61586912596896</v>
          </cell>
          <cell r="H38">
            <v>1.0336695229914692</v>
          </cell>
          <cell r="I38">
            <v>101.15226688529174</v>
          </cell>
          <cell r="K38">
            <v>0.80439999999999989</v>
          </cell>
          <cell r="L38">
            <v>132.61094634647924</v>
          </cell>
          <cell r="M38">
            <v>132.46969310451703</v>
          </cell>
          <cell r="O38">
            <v>1.0734738771406372E-2</v>
          </cell>
          <cell r="P38">
            <v>136.62444634514407</v>
          </cell>
          <cell r="Q38">
            <v>1.3120113479639717</v>
          </cell>
          <cell r="R38">
            <v>129.08994586385168</v>
          </cell>
          <cell r="T38">
            <v>323.05220883534139</v>
          </cell>
          <cell r="U38">
            <v>102.26353417002382</v>
          </cell>
          <cell r="V38">
            <v>1.1281991428535836</v>
          </cell>
          <cell r="W38">
            <v>112.95277857651024</v>
          </cell>
          <cell r="Y38">
            <v>3573.9198045096077</v>
          </cell>
          <cell r="Z38">
            <v>104.22711564184907</v>
          </cell>
          <cell r="AA38">
            <v>1.1498075388964224</v>
          </cell>
          <cell r="AB38">
            <v>114.95188468355506</v>
          </cell>
          <cell r="AD38">
            <v>1.1755340156272662</v>
          </cell>
          <cell r="AE38">
            <v>105.66635595467622</v>
          </cell>
          <cell r="AF38">
            <v>1.3644456533050262</v>
          </cell>
          <cell r="AG38">
            <v>136.16925391155885</v>
          </cell>
          <cell r="AK38">
            <v>110.43454546974584</v>
          </cell>
          <cell r="AL38">
            <v>110.59039462769799</v>
          </cell>
          <cell r="AN38">
            <v>118.81288140240639</v>
          </cell>
          <cell r="AO38">
            <v>119.19926758467017</v>
          </cell>
          <cell r="AP38">
            <v>129.78</v>
          </cell>
          <cell r="AQ38">
            <v>108.87650790959272</v>
          </cell>
          <cell r="AS38">
            <v>120.4069597540754</v>
          </cell>
          <cell r="AT38">
            <v>120.38345564280273</v>
          </cell>
          <cell r="AU38">
            <v>123.21170806884766</v>
          </cell>
          <cell r="CG38">
            <v>0.80439996719360352</v>
          </cell>
          <cell r="CH38">
            <v>2.4899998679757118E-3</v>
          </cell>
          <cell r="CI38">
            <v>1.549999788403511E-2</v>
          </cell>
          <cell r="CJ38">
            <v>2.1326998830772936E-4</v>
          </cell>
          <cell r="CK38">
            <v>1.6519989003427327E-5</v>
          </cell>
          <cell r="CL38">
            <v>1</v>
          </cell>
          <cell r="CM38">
            <v>0.19982069730758667</v>
          </cell>
          <cell r="CN38">
            <v>6.3142157159745693E-4</v>
          </cell>
          <cell r="CO38">
            <v>2.2507499670609832E-4</v>
          </cell>
          <cell r="CP38">
            <v>0.6842847466468811</v>
          </cell>
          <cell r="CQ38">
            <v>0.25</v>
          </cell>
          <cell r="CR38">
            <v>2.7961194515228271E-2</v>
          </cell>
          <cell r="CS38">
            <v>0.61104995012283325</v>
          </cell>
          <cell r="CT38">
            <v>1.5303096771240234</v>
          </cell>
          <cell r="CU38">
            <v>3.3299863338470459E-2</v>
          </cell>
          <cell r="CV38">
            <v>3.847277257591486E-4</v>
          </cell>
          <cell r="CW38">
            <v>3.7295995980457519E-7</v>
          </cell>
          <cell r="CX38">
            <v>0.12021249532699585</v>
          </cell>
          <cell r="CY38">
            <v>0.17694801092147827</v>
          </cell>
          <cell r="DB38">
            <v>1</v>
          </cell>
          <cell r="DC38">
            <v>323.05221278889235</v>
          </cell>
          <cell r="DD38">
            <v>51.896779161636523</v>
          </cell>
          <cell r="DE38">
            <v>3.7717447896744236</v>
          </cell>
          <cell r="DF38">
            <v>48692.524373152934</v>
          </cell>
          <cell r="DG38">
            <v>0.80439996719360352</v>
          </cell>
          <cell r="DH38">
            <v>4.0256088484937065</v>
          </cell>
          <cell r="DI38">
            <v>1273.9507222702609</v>
          </cell>
          <cell r="DJ38">
            <v>3573.9197110551759</v>
          </cell>
          <cell r="DK38">
            <v>1.1755339734449857</v>
          </cell>
          <cell r="DL38">
            <v>3.2175998687744141</v>
          </cell>
          <cell r="DM38">
            <v>28.768440731511305</v>
          </cell>
          <cell r="DN38">
            <v>1.3164226051109291</v>
          </cell>
          <cell r="DO38">
            <v>0.52564522019186788</v>
          </cell>
          <cell r="DP38">
            <v>24.156254307034988</v>
          </cell>
          <cell r="DQ38">
            <v>2090.8292107265038</v>
          </cell>
          <cell r="DR38">
            <v>2156799.8012845553</v>
          </cell>
          <cell r="DS38">
            <v>6.6914838179302087</v>
          </cell>
          <cell r="DT38">
            <v>4.5459678410884248</v>
          </cell>
          <cell r="DW38">
            <v>100</v>
          </cell>
          <cell r="DX38">
            <v>102.26353591236878</v>
          </cell>
          <cell r="DY38">
            <v>109.51369180975746</v>
          </cell>
          <cell r="DZ38">
            <v>106.61246483337086</v>
          </cell>
          <cell r="EA38">
            <v>136.62450074140631</v>
          </cell>
          <cell r="EB38">
            <v>103.60638823015501</v>
          </cell>
          <cell r="EC38">
            <v>103.89693376771343</v>
          </cell>
          <cell r="ED38">
            <v>100.75841151899196</v>
          </cell>
          <cell r="EE38">
            <v>104.22711479224634</v>
          </cell>
          <cell r="EF38">
            <v>105.66635341333601</v>
          </cell>
          <cell r="EG38">
            <v>103.60638823015501</v>
          </cell>
          <cell r="EH38">
            <v>114.21319273860891</v>
          </cell>
          <cell r="EI38">
            <v>105.59335775633178</v>
          </cell>
          <cell r="EJ38">
            <v>106.8382060973032</v>
          </cell>
          <cell r="EK38">
            <v>105.55813858998897</v>
          </cell>
          <cell r="EL38">
            <v>132.25560374050087</v>
          </cell>
          <cell r="EM38">
            <v>110.04204429589754</v>
          </cell>
          <cell r="EN38">
            <v>103.20179513855388</v>
          </cell>
          <cell r="EO38">
            <v>104.53412518177058</v>
          </cell>
          <cell r="ER38">
            <v>129.78000703048752</v>
          </cell>
          <cell r="ES38">
            <v>117.66572092259783</v>
          </cell>
          <cell r="ET38">
            <v>123.87935867819868</v>
          </cell>
          <cell r="EU38">
            <v>134.52366309694469</v>
          </cell>
          <cell r="EV38">
            <v>137.99889074684009</v>
          </cell>
          <cell r="EW38">
            <v>101.3234159615982</v>
          </cell>
          <cell r="EX38">
            <v>100.97058048786423</v>
          </cell>
          <cell r="EY38">
            <v>102.49593791902257</v>
          </cell>
          <cell r="EZ38">
            <v>117.66457651331628</v>
          </cell>
          <cell r="FA38">
            <v>100.58785085157682</v>
          </cell>
          <cell r="FB38">
            <v>117.50257393541993</v>
          </cell>
          <cell r="FC38">
            <v>102.27420892084795</v>
          </cell>
          <cell r="FD38">
            <v>100.80139552897438</v>
          </cell>
          <cell r="FE38">
            <v>100.76591646809224</v>
          </cell>
          <cell r="FF38">
            <v>101.3229422292513</v>
          </cell>
          <cell r="FG38">
            <v>115.84171007236213</v>
          </cell>
          <cell r="FH38">
            <v>106.72518569108718</v>
          </cell>
          <cell r="FI38">
            <v>102.95356250377974</v>
          </cell>
          <cell r="FJ38">
            <v>100.52837857028533</v>
          </cell>
          <cell r="FM38">
            <v>129.77999877929687</v>
          </cell>
          <cell r="FN38">
            <v>117.66571044921875</v>
          </cell>
          <cell r="FO38">
            <v>123.89999389648437</v>
          </cell>
          <cell r="FP38">
            <v>134.52365112304688</v>
          </cell>
          <cell r="FQ38">
            <v>2510.312744140625</v>
          </cell>
          <cell r="FR38">
            <v>118.17079162597656</v>
          </cell>
          <cell r="FS38">
            <v>112.70938110351562</v>
          </cell>
          <cell r="FT38">
            <v>131.33999633789062</v>
          </cell>
          <cell r="FU38">
            <v>117.66456604003906</v>
          </cell>
          <cell r="FV38">
            <v>119.68983459472656</v>
          </cell>
          <cell r="FW38">
            <v>117.5025634765625</v>
          </cell>
          <cell r="FX38">
            <v>167.88938903808594</v>
          </cell>
          <cell r="FY38">
            <v>115.29998779296875</v>
          </cell>
          <cell r="FZ38">
            <v>119.08819580078125</v>
          </cell>
          <cell r="GA38">
            <v>114.33485412597656</v>
          </cell>
          <cell r="GB38">
            <v>11146.046875</v>
          </cell>
          <cell r="GC38">
            <v>5545453.5</v>
          </cell>
          <cell r="GD38">
            <v>176.25</v>
          </cell>
          <cell r="GE38">
            <v>110.79696655273437</v>
          </cell>
        </row>
        <row r="39">
          <cell r="B39">
            <v>0.79729998111724854</v>
          </cell>
          <cell r="C39">
            <v>102.69191291457051</v>
          </cell>
          <cell r="D39">
            <v>134.45000549634332</v>
          </cell>
          <cell r="F39">
            <v>3.7991342948467479</v>
          </cell>
          <cell r="G39">
            <v>107.38762213123427</v>
          </cell>
          <cell r="H39">
            <v>1.0492379929829112</v>
          </cell>
          <cell r="I39">
            <v>102.67575770759296</v>
          </cell>
          <cell r="K39">
            <v>0.7972999999999999</v>
          </cell>
          <cell r="L39">
            <v>135.91378328730397</v>
          </cell>
          <cell r="M39">
            <v>135.76901196151522</v>
          </cell>
          <cell r="O39">
            <v>1.1287793652606204E-2</v>
          </cell>
          <cell r="P39">
            <v>143.66335232613307</v>
          </cell>
          <cell r="Q39">
            <v>1.3686677097735673</v>
          </cell>
          <cell r="R39">
            <v>134.66441493395027</v>
          </cell>
          <cell r="T39">
            <v>321.49193548387092</v>
          </cell>
          <cell r="U39">
            <v>101.76962308435778</v>
          </cell>
          <cell r="V39">
            <v>1.1249044426518737</v>
          </cell>
          <cell r="W39">
            <v>112.62292055036565</v>
          </cell>
          <cell r="Y39">
            <v>3540.5342996198797</v>
          </cell>
          <cell r="Z39">
            <v>103.2534858266214</v>
          </cell>
          <cell r="AA39">
            <v>1.1445723612077081</v>
          </cell>
          <cell r="AB39">
            <v>114.42849835878927</v>
          </cell>
          <cell r="AD39">
            <v>1.1688204329572998</v>
          </cell>
          <cell r="AE39">
            <v>105.06288569630408</v>
          </cell>
          <cell r="AF39">
            <v>1.4021661589217593</v>
          </cell>
          <cell r="AG39">
            <v>139.93369340722927</v>
          </cell>
          <cell r="AK39">
            <v>111.20596473567511</v>
          </cell>
          <cell r="AL39">
            <v>111.36290254792932</v>
          </cell>
          <cell r="AN39">
            <v>121.52727920200097</v>
          </cell>
          <cell r="AO39">
            <v>121.9224927587931</v>
          </cell>
          <cell r="AP39">
            <v>134.44999999999999</v>
          </cell>
          <cell r="AQ39">
            <v>110.27497630481591</v>
          </cell>
          <cell r="AS39">
            <v>122.80541439708429</v>
          </cell>
          <cell r="AT39">
            <v>122.78144209406484</v>
          </cell>
          <cell r="AU39">
            <v>126.36205291748047</v>
          </cell>
          <cell r="CG39">
            <v>0.79729998111724854</v>
          </cell>
          <cell r="CH39">
            <v>2.4799997918307781E-3</v>
          </cell>
          <cell r="CI39">
            <v>1.5299998223781586E-2</v>
          </cell>
          <cell r="CJ39">
            <v>2.0985999435652047E-4</v>
          </cell>
          <cell r="CK39">
            <v>1.5571917174383998E-5</v>
          </cell>
          <cell r="CL39">
            <v>1</v>
          </cell>
          <cell r="CM39">
            <v>0.19840049743652344</v>
          </cell>
          <cell r="CN39">
            <v>6.359834223985672E-4</v>
          </cell>
          <cell r="CO39">
            <v>2.2519199410453439E-4</v>
          </cell>
          <cell r="CP39">
            <v>0.68214070796966553</v>
          </cell>
          <cell r="CQ39">
            <v>0.25</v>
          </cell>
          <cell r="CR39">
            <v>2.7323853224515915E-2</v>
          </cell>
          <cell r="CS39">
            <v>0.60926598310470581</v>
          </cell>
          <cell r="CT39">
            <v>1.5361099243164062</v>
          </cell>
          <cell r="CU39">
            <v>3.3168114721775055E-2</v>
          </cell>
          <cell r="CV39">
            <v>3.5803136415779591E-4</v>
          </cell>
          <cell r="CW39">
            <v>3.7069088421048946E-7</v>
          </cell>
          <cell r="CX39">
            <v>0.12029057741165161</v>
          </cell>
          <cell r="CY39">
            <v>0.17630147933959961</v>
          </cell>
          <cell r="DB39">
            <v>1</v>
          </cell>
          <cell r="DC39">
            <v>321.49195485563655</v>
          </cell>
          <cell r="DD39">
            <v>52.111115926664851</v>
          </cell>
          <cell r="DE39">
            <v>3.7991994784997281</v>
          </cell>
          <cell r="DF39">
            <v>51201.144482634234</v>
          </cell>
          <cell r="DG39">
            <v>0.79729998111724854</v>
          </cell>
          <cell r="DH39">
            <v>4.0186390226785491</v>
          </cell>
          <cell r="DI39">
            <v>1253.6489993878884</v>
          </cell>
          <cell r="DJ39">
            <v>3540.5343084583237</v>
          </cell>
          <cell r="DK39">
            <v>1.1688204087545881</v>
          </cell>
          <cell r="DL39">
            <v>3.1891999244689941</v>
          </cell>
          <cell r="DM39">
            <v>29.17963197086285</v>
          </cell>
          <cell r="DN39">
            <v>1.3086238247774094</v>
          </cell>
          <cell r="DO39">
            <v>0.51903836339841358</v>
          </cell>
          <cell r="DP39">
            <v>24.038145906249433</v>
          </cell>
          <cell r="DQ39">
            <v>2226.8998220107133</v>
          </cell>
          <cell r="DR39">
            <v>2150848.6317794574</v>
          </cell>
          <cell r="DS39">
            <v>6.6281166677650374</v>
          </cell>
          <cell r="DT39">
            <v>4.5223669370434179</v>
          </cell>
          <cell r="DW39">
            <v>100</v>
          </cell>
          <cell r="DX39">
            <v>101.76962970503278</v>
          </cell>
          <cell r="DY39">
            <v>109.96598982917222</v>
          </cell>
          <cell r="DZ39">
            <v>107.38850144510343</v>
          </cell>
          <cell r="EA39">
            <v>143.66334242028847</v>
          </cell>
          <cell r="EB39">
            <v>102.69191291457051</v>
          </cell>
          <cell r="EC39">
            <v>103.71704954191217</v>
          </cell>
          <cell r="ED39">
            <v>99.152721979383003</v>
          </cell>
          <cell r="EE39">
            <v>103.25348794268847</v>
          </cell>
          <cell r="EF39">
            <v>105.06288476396989</v>
          </cell>
          <cell r="EG39">
            <v>102.69191291457051</v>
          </cell>
          <cell r="EH39">
            <v>115.84565744918478</v>
          </cell>
          <cell r="EI39">
            <v>104.9677992171338</v>
          </cell>
          <cell r="EJ39">
            <v>105.49535220909169</v>
          </cell>
          <cell r="EK39">
            <v>105.04202782296775</v>
          </cell>
          <cell r="EL39">
            <v>140.86276340443104</v>
          </cell>
          <cell r="EM39">
            <v>109.73840978243814</v>
          </cell>
          <cell r="EN39">
            <v>102.22449267055168</v>
          </cell>
          <cell r="EO39">
            <v>103.99142449754113</v>
          </cell>
          <cell r="ER39">
            <v>134.45000549634332</v>
          </cell>
          <cell r="ES39">
            <v>121.66636214783395</v>
          </cell>
          <cell r="ET39">
            <v>126.9788484838468</v>
          </cell>
          <cell r="EU39">
            <v>138.29032602987013</v>
          </cell>
          <cell r="EV39">
            <v>144.22080110267683</v>
          </cell>
          <cell r="EW39">
            <v>101.65153389146569</v>
          </cell>
          <cell r="EX39">
            <v>101.3289556079343</v>
          </cell>
          <cell r="EY39">
            <v>102.89393066128838</v>
          </cell>
          <cell r="EZ39">
            <v>121.31225139854125</v>
          </cell>
          <cell r="FA39">
            <v>101.11038494186731</v>
          </cell>
          <cell r="FB39">
            <v>120.3226272870177</v>
          </cell>
          <cell r="FC39">
            <v>102.58360265274567</v>
          </cell>
          <cell r="FD39">
            <v>101.1511048554691</v>
          </cell>
          <cell r="FE39">
            <v>101.23553382015622</v>
          </cell>
          <cell r="FF39">
            <v>101.5225307582071</v>
          </cell>
          <cell r="FG39">
            <v>118.04268746129874</v>
          </cell>
          <cell r="FH39">
            <v>107.53632699834405</v>
          </cell>
          <cell r="FI39">
            <v>103.88233292848217</v>
          </cell>
          <cell r="FJ39">
            <v>101.07039523987071</v>
          </cell>
          <cell r="FM39">
            <v>134.44999694824219</v>
          </cell>
          <cell r="FN39">
            <v>121.66635131835937</v>
          </cell>
          <cell r="FO39">
            <v>127</v>
          </cell>
          <cell r="FP39">
            <v>138.29031372070312</v>
          </cell>
          <cell r="FQ39">
            <v>2623.494384765625</v>
          </cell>
          <cell r="FR39">
            <v>118.553466796875</v>
          </cell>
          <cell r="FS39">
            <v>113.10942077636719</v>
          </cell>
          <cell r="FT39">
            <v>131.84999084472656</v>
          </cell>
          <cell r="FU39">
            <v>121.31224060058594</v>
          </cell>
          <cell r="FV39">
            <v>120.31159973144531</v>
          </cell>
          <cell r="FW39">
            <v>120.32261657714844</v>
          </cell>
          <cell r="FX39">
            <v>168.39727783203125</v>
          </cell>
          <cell r="FY39">
            <v>115.69999694824219</v>
          </cell>
          <cell r="FZ39">
            <v>119.64320373535156</v>
          </cell>
          <cell r="GA39">
            <v>114.56007385253906</v>
          </cell>
          <cell r="GB39">
            <v>11357.8203125</v>
          </cell>
          <cell r="GC39">
            <v>5587600.5</v>
          </cell>
          <cell r="GD39">
            <v>177.83999633789063</v>
          </cell>
          <cell r="GE39">
            <v>111.39434814453125</v>
          </cell>
        </row>
        <row r="40">
          <cell r="B40">
            <v>0.79369997978210449</v>
          </cell>
          <cell r="C40">
            <v>102.2282342084919</v>
          </cell>
          <cell r="D40">
            <v>138.34999964078267</v>
          </cell>
          <cell r="F40">
            <v>3.8391271729619421</v>
          </cell>
          <cell r="G40">
            <v>108.51807442632699</v>
          </cell>
          <cell r="H40">
            <v>1.0613251566235424</v>
          </cell>
          <cell r="I40">
            <v>103.85857675688152</v>
          </cell>
          <cell r="K40">
            <v>0.79369999999999996</v>
          </cell>
          <cell r="L40">
            <v>138.62831837916838</v>
          </cell>
          <cell r="M40">
            <v>138.48065561121206</v>
          </cell>
          <cell r="O40">
            <v>1.1981906129939986E-2</v>
          </cell>
          <cell r="P40">
            <v>152.49754335177644</v>
          </cell>
          <cell r="Q40">
            <v>1.4208943924988959</v>
          </cell>
          <cell r="R40">
            <v>139.80304399849578</v>
          </cell>
          <cell r="T40">
            <v>320.04032258064512</v>
          </cell>
          <cell r="U40">
            <v>101.31010892017405</v>
          </cell>
          <cell r="V40">
            <v>1.1500080574774212</v>
          </cell>
          <cell r="W40">
            <v>115.13623840282217</v>
          </cell>
          <cell r="Y40">
            <v>3495.613416954408</v>
          </cell>
          <cell r="Z40">
            <v>101.94344690901606</v>
          </cell>
          <cell r="AA40">
            <v>1.1698515861599303</v>
          </cell>
          <cell r="AB40">
            <v>116.95578614678425</v>
          </cell>
          <cell r="AD40">
            <v>1.1728510906170435</v>
          </cell>
          <cell r="AE40">
            <v>105.42519329552626</v>
          </cell>
          <cell r="AF40">
            <v>1.444018323473359</v>
          </cell>
          <cell r="AG40">
            <v>144.11046512970191</v>
          </cell>
          <cell r="AK40">
            <v>112.37851331657858</v>
          </cell>
          <cell r="AL40">
            <v>112.53710587108952</v>
          </cell>
          <cell r="AN40">
            <v>123.52896378076188</v>
          </cell>
          <cell r="AO40">
            <v>123.93068692854578</v>
          </cell>
          <cell r="AP40">
            <v>138.35</v>
          </cell>
          <cell r="AQ40">
            <v>111.63498196356154</v>
          </cell>
          <cell r="AS40">
            <v>125.63077784150495</v>
          </cell>
          <cell r="AT40">
            <v>125.6062540117555</v>
          </cell>
          <cell r="AU40">
            <v>128.92745971679688</v>
          </cell>
          <cell r="CG40">
            <v>0.79369997978210449</v>
          </cell>
          <cell r="CH40">
            <v>2.4799997918307781E-3</v>
          </cell>
          <cell r="CI40">
            <v>1.5299998223781586E-2</v>
          </cell>
          <cell r="CJ40">
            <v>2.0673999097198248E-4</v>
          </cell>
          <cell r="CK40">
            <v>1.4603599993279204E-5</v>
          </cell>
          <cell r="CL40">
            <v>1</v>
          </cell>
          <cell r="CM40">
            <v>0.19766348600387573</v>
          </cell>
          <cell r="CN40">
            <v>6.3967006281018257E-4</v>
          </cell>
          <cell r="CO40">
            <v>2.2705599258188158E-4</v>
          </cell>
          <cell r="CP40">
            <v>0.67672699689865112</v>
          </cell>
          <cell r="CQ40">
            <v>0.25</v>
          </cell>
          <cell r="CR40">
            <v>2.9037181288003922E-2</v>
          </cell>
          <cell r="CS40">
            <v>0.60460895299911499</v>
          </cell>
          <cell r="CT40">
            <v>1.5271797180175781</v>
          </cell>
          <cell r="CU40">
            <v>3.2926071435213089E-2</v>
          </cell>
          <cell r="CV40">
            <v>3.4811417572200298E-4</v>
          </cell>
          <cell r="CW40">
            <v>3.6879998788208468E-7</v>
          </cell>
          <cell r="CX40">
            <v>0.12006384134292603</v>
          </cell>
          <cell r="CY40">
            <v>0.17520052194595337</v>
          </cell>
          <cell r="DB40">
            <v>1</v>
          </cell>
          <cell r="DC40">
            <v>320.04034129219889</v>
          </cell>
          <cell r="DD40">
            <v>51.875821694437533</v>
          </cell>
          <cell r="DE40">
            <v>3.8391216718668968</v>
          </cell>
          <cell r="DF40">
            <v>54349.611064900244</v>
          </cell>
          <cell r="DG40">
            <v>0.79369997978210449</v>
          </cell>
          <cell r="DH40">
            <v>4.0154102096860811</v>
          </cell>
          <cell r="DI40">
            <v>1240.795882013364</v>
          </cell>
          <cell r="DJ40">
            <v>3495.6134421155089</v>
          </cell>
          <cell r="DK40">
            <v>1.1728510661160627</v>
          </cell>
          <cell r="DL40">
            <v>3.174799919128418</v>
          </cell>
          <cell r="DM40">
            <v>27.333919635994569</v>
          </cell>
          <cell r="DN40">
            <v>1.3127492999318293</v>
          </cell>
          <cell r="DO40">
            <v>0.51971616072298366</v>
          </cell>
          <cell r="DP40">
            <v>24.105517153597461</v>
          </cell>
          <cell r="DQ40">
            <v>2279.9990208268259</v>
          </cell>
          <cell r="DR40">
            <v>2152114.9833548036</v>
          </cell>
          <cell r="DS40">
            <v>6.6106495586388974</v>
          </cell>
          <cell r="DT40">
            <v>4.5302375299255591</v>
          </cell>
          <cell r="DW40">
            <v>100</v>
          </cell>
          <cell r="DX40">
            <v>101.3101153296507</v>
          </cell>
          <cell r="DY40">
            <v>109.46946691485995</v>
          </cell>
          <cell r="DZ40">
            <v>108.51694561982069</v>
          </cell>
          <cell r="EA40">
            <v>152.49750496250132</v>
          </cell>
          <cell r="EB40">
            <v>102.2282342084919</v>
          </cell>
          <cell r="EC40">
            <v>103.63371711140238</v>
          </cell>
          <cell r="ED40">
            <v>98.136152290238087</v>
          </cell>
          <cell r="EE40">
            <v>101.94344947752737</v>
          </cell>
          <cell r="EF40">
            <v>105.42519234066842</v>
          </cell>
          <cell r="EG40">
            <v>102.2282342084919</v>
          </cell>
          <cell r="EH40">
            <v>108.51802017437637</v>
          </cell>
          <cell r="EI40">
            <v>105.29871329609617</v>
          </cell>
          <cell r="EJ40">
            <v>105.63311556633899</v>
          </cell>
          <cell r="EK40">
            <v>105.33642708595583</v>
          </cell>
          <cell r="EL40">
            <v>144.22155835599079</v>
          </cell>
          <cell r="EM40">
            <v>109.80302028363785</v>
          </cell>
          <cell r="EN40">
            <v>101.95509995187417</v>
          </cell>
          <cell r="EO40">
            <v>104.17240807911428</v>
          </cell>
          <cell r="ER40">
            <v>138.34999964078267</v>
          </cell>
          <cell r="ES40">
            <v>121.90969407867252</v>
          </cell>
          <cell r="ET40">
            <v>129.17847902838042</v>
          </cell>
          <cell r="EU40">
            <v>142.16199995847066</v>
          </cell>
          <cell r="EV40">
            <v>152.30397518171876</v>
          </cell>
          <cell r="EW40">
            <v>102.17653042927792</v>
          </cell>
          <cell r="EX40">
            <v>101.95610181587936</v>
          </cell>
          <cell r="EY40">
            <v>103.29192340355419</v>
          </cell>
          <cell r="EZ40">
            <v>120.58411717845688</v>
          </cell>
          <cell r="FA40">
            <v>101.19748250595029</v>
          </cell>
          <cell r="FB40">
            <v>123.09008358803538</v>
          </cell>
          <cell r="FC40">
            <v>102.96176294100749</v>
          </cell>
          <cell r="FD40">
            <v>101.93792749500035</v>
          </cell>
          <cell r="FE40">
            <v>101.63806482351858</v>
          </cell>
          <cell r="FF40">
            <v>101.58906026785904</v>
          </cell>
          <cell r="FG40">
            <v>120.04940364821996</v>
          </cell>
          <cell r="FH40">
            <v>107.77288341702504</v>
          </cell>
          <cell r="FI40">
            <v>104.57160640195762</v>
          </cell>
          <cell r="FJ40">
            <v>101.65332274620256</v>
          </cell>
          <cell r="FM40">
            <v>138.34999084472656</v>
          </cell>
          <cell r="FN40">
            <v>121.90968322753906</v>
          </cell>
          <cell r="FO40">
            <v>129.19999694824219</v>
          </cell>
          <cell r="FP40">
            <v>142.1619873046875</v>
          </cell>
          <cell r="FQ40">
            <v>2770.533935546875</v>
          </cell>
          <cell r="FR40">
            <v>119.16575622558594</v>
          </cell>
          <cell r="FS40">
            <v>113.80947875976562</v>
          </cell>
          <cell r="FT40">
            <v>132.3599853515625</v>
          </cell>
          <cell r="FU40">
            <v>120.5841064453125</v>
          </cell>
          <cell r="FV40">
            <v>120.41523742675781</v>
          </cell>
          <cell r="FW40">
            <v>123.09007263183594</v>
          </cell>
          <cell r="FX40">
            <v>169.01805114746094</v>
          </cell>
          <cell r="FY40">
            <v>116.59999084472656</v>
          </cell>
          <cell r="FZ40">
            <v>120.11892700195312</v>
          </cell>
          <cell r="GA40">
            <v>114.63514709472656</v>
          </cell>
          <cell r="GB40">
            <v>11550.90234375</v>
          </cell>
          <cell r="GC40">
            <v>5599892</v>
          </cell>
          <cell r="GD40">
            <v>179.01998901367188</v>
          </cell>
          <cell r="GE40">
            <v>112.03681945800781</v>
          </cell>
        </row>
        <row r="41">
          <cell r="B41">
            <v>0.79539996385574341</v>
          </cell>
          <cell r="C41">
            <v>102.44719146495846</v>
          </cell>
          <cell r="D41">
            <v>140.01000340843223</v>
          </cell>
          <cell r="F41">
            <v>3.9006410507897402</v>
          </cell>
          <cell r="G41">
            <v>110.25684661897067</v>
          </cell>
          <cell r="H41">
            <v>1.0677747332678738</v>
          </cell>
          <cell r="I41">
            <v>104.48971590098293</v>
          </cell>
          <cell r="K41">
            <v>0.7954</v>
          </cell>
          <cell r="L41">
            <v>140.10990685105818</v>
          </cell>
          <cell r="M41">
            <v>139.96066593905968</v>
          </cell>
          <cell r="O41">
            <v>1.279674130222457E-2</v>
          </cell>
          <cell r="P41">
            <v>162.8682106448145</v>
          </cell>
          <cell r="Q41">
            <v>1.4583027884172848</v>
          </cell>
          <cell r="R41">
            <v>143.48368884310958</v>
          </cell>
          <cell r="T41">
            <v>322.0242914979757</v>
          </cell>
          <cell r="U41">
            <v>101.938142617579</v>
          </cell>
          <cell r="V41">
            <v>1.1757244510723763</v>
          </cell>
          <cell r="W41">
            <v>117.7109062971536</v>
          </cell>
          <cell r="Y41">
            <v>3473.7568457554135</v>
          </cell>
          <cell r="Z41">
            <v>101.30603826570587</v>
          </cell>
          <cell r="AA41">
            <v>1.1706290848697944</v>
          </cell>
          <cell r="AB41">
            <v>117.03351649644232</v>
          </cell>
          <cell r="AD41">
            <v>1.1979511029915644</v>
          </cell>
          <cell r="AE41">
            <v>107.68138223329824</v>
          </cell>
          <cell r="AF41">
            <v>1.4912855880145608</v>
          </cell>
          <cell r="AG41">
            <v>148.82765421775778</v>
          </cell>
          <cell r="AK41">
            <v>114.47031360181415</v>
          </cell>
          <cell r="AL41">
            <v>114.63185817927835</v>
          </cell>
          <cell r="AN41">
            <v>125.57603729302781</v>
          </cell>
          <cell r="AO41">
            <v>125.9844176391717</v>
          </cell>
          <cell r="AP41">
            <v>140.01</v>
          </cell>
          <cell r="AQ41">
            <v>111.1327913591652</v>
          </cell>
          <cell r="AS41">
            <v>127.39358378151155</v>
          </cell>
          <cell r="AT41">
            <v>127.36871584219358</v>
          </cell>
          <cell r="AU41">
            <v>130.82022094726562</v>
          </cell>
          <cell r="CG41">
            <v>0.79539996385574341</v>
          </cell>
          <cell r="CH41">
            <v>2.4699999485164881E-3</v>
          </cell>
          <cell r="CI41">
            <v>1.5199996531009674E-2</v>
          </cell>
          <cell r="CJ41">
            <v>2.039199898717925E-4</v>
          </cell>
          <cell r="CK41">
            <v>1.3702999240194913E-5</v>
          </cell>
          <cell r="CL41">
            <v>1</v>
          </cell>
          <cell r="CM41">
            <v>0.1958586573600769</v>
          </cell>
          <cell r="CN41">
            <v>6.3872453756630421E-4</v>
          </cell>
          <cell r="CO41">
            <v>2.2897399321664125E-4</v>
          </cell>
          <cell r="CP41">
            <v>0.66396695375442505</v>
          </cell>
          <cell r="CQ41">
            <v>0.25</v>
          </cell>
          <cell r="CR41">
            <v>2.9206186532974243E-2</v>
          </cell>
          <cell r="CS41">
            <v>0.59425097703933716</v>
          </cell>
          <cell r="CT41">
            <v>1.5153293609619141</v>
          </cell>
          <cell r="CU41">
            <v>3.2334979623556137E-2</v>
          </cell>
          <cell r="CV41">
            <v>3.4350785426795483E-4</v>
          </cell>
          <cell r="CW41">
            <v>3.6723599805554841E-7</v>
          </cell>
          <cell r="CX41">
            <v>0.1200263500213623</v>
          </cell>
          <cell r="CY41">
            <v>0.17201793193817139</v>
          </cell>
          <cell r="DB41">
            <v>1</v>
          </cell>
          <cell r="DC41">
            <v>322.02428357679531</v>
          </cell>
          <cell r="DD41">
            <v>52.32895693318347</v>
          </cell>
          <cell r="DE41">
            <v>3.9005492514776168</v>
          </cell>
          <cell r="DF41">
            <v>58045.684007819415</v>
          </cell>
          <cell r="DG41">
            <v>0.79539996385574341</v>
          </cell>
          <cell r="DH41">
            <v>4.0610916799732681</v>
          </cell>
          <cell r="DI41">
            <v>1245.294202859985</v>
          </cell>
          <cell r="DJ41">
            <v>3473.7567908124151</v>
          </cell>
          <cell r="DK41">
            <v>1.1979511319925271</v>
          </cell>
          <cell r="DL41">
            <v>3.1815998554229736</v>
          </cell>
          <cell r="DM41">
            <v>27.233954797820811</v>
          </cell>
          <cell r="DN41">
            <v>1.3384916383622385</v>
          </cell>
          <cell r="DO41">
            <v>0.524902364031825</v>
          </cell>
          <cell r="DP41">
            <v>24.598746407630081</v>
          </cell>
          <cell r="DQ41">
            <v>2315.5219130311011</v>
          </cell>
          <cell r="DR41">
            <v>2165909.5733186556</v>
          </cell>
          <cell r="DS41">
            <v>6.6268778790172158</v>
          </cell>
          <cell r="DT41">
            <v>4.6239363239271762</v>
          </cell>
          <cell r="DW41">
            <v>100</v>
          </cell>
          <cell r="DX41">
            <v>101.93814059936608</v>
          </cell>
          <cell r="DY41">
            <v>110.42568257382415</v>
          </cell>
          <cell r="DZ41">
            <v>110.25326290432399</v>
          </cell>
          <cell r="EA41">
            <v>162.8681753483763</v>
          </cell>
          <cell r="EB41">
            <v>102.44719146495846</v>
          </cell>
          <cell r="EC41">
            <v>104.81271012127108</v>
          </cell>
          <cell r="ED41">
            <v>98.491930308245401</v>
          </cell>
          <cell r="EE41">
            <v>101.3060384866495</v>
          </cell>
          <cell r="EF41">
            <v>107.68138611431831</v>
          </cell>
          <cell r="EG41">
            <v>102.44719146495846</v>
          </cell>
          <cell r="EH41">
            <v>108.12115113875576</v>
          </cell>
          <cell r="EI41">
            <v>107.36356689311999</v>
          </cell>
          <cell r="EJ41">
            <v>106.6872194308624</v>
          </cell>
          <cell r="EK41">
            <v>107.49174310855001</v>
          </cell>
          <cell r="EL41">
            <v>146.46856233459539</v>
          </cell>
          <cell r="EM41">
            <v>110.50683381280354</v>
          </cell>
          <cell r="EN41">
            <v>102.20538700937827</v>
          </cell>
          <cell r="EO41">
            <v>106.32700349288228</v>
          </cell>
          <cell r="ER41">
            <v>140.01000340843223</v>
          </cell>
          <cell r="ES41">
            <v>121.42200787803719</v>
          </cell>
          <cell r="ET41">
            <v>132.9778491996191</v>
          </cell>
          <cell r="EU41">
            <v>145.29000621833856</v>
          </cell>
          <cell r="EV41">
            <v>162.51429821507321</v>
          </cell>
          <cell r="EW41">
            <v>102.57027456179365</v>
          </cell>
          <cell r="EX41">
            <v>102.13528254112934</v>
          </cell>
          <cell r="EY41">
            <v>103.68992805357043</v>
          </cell>
          <cell r="EZ41">
            <v>121.18738871652883</v>
          </cell>
          <cell r="FA41">
            <v>101.28456724648143</v>
          </cell>
          <cell r="FB41">
            <v>124.6899982812244</v>
          </cell>
          <cell r="FC41">
            <v>104.54314276454849</v>
          </cell>
          <cell r="FD41">
            <v>102.11277548822432</v>
          </cell>
          <cell r="FE41">
            <v>102.3760275703891</v>
          </cell>
          <cell r="FF41">
            <v>101.76370023069536</v>
          </cell>
          <cell r="FG41">
            <v>122.33035900329456</v>
          </cell>
          <cell r="FH41">
            <v>108.52729852779963</v>
          </cell>
          <cell r="FI41">
            <v>104.81110335318461</v>
          </cell>
          <cell r="FJ41">
            <v>101.90897740317737</v>
          </cell>
          <cell r="FM41">
            <v>140.00999450683594</v>
          </cell>
          <cell r="FN41">
            <v>121.4219970703125</v>
          </cell>
          <cell r="FO41">
            <v>133</v>
          </cell>
          <cell r="FP41">
            <v>145.28999328613281</v>
          </cell>
          <cell r="FQ41">
            <v>2956.26806640625</v>
          </cell>
          <cell r="FR41">
            <v>119.62496948242187</v>
          </cell>
          <cell r="FS41">
            <v>114.00949096679687</v>
          </cell>
          <cell r="FT41">
            <v>132.8699951171875</v>
          </cell>
          <cell r="FU41">
            <v>121.1873779296875</v>
          </cell>
          <cell r="FV41">
            <v>120.51885986328125</v>
          </cell>
          <cell r="FW41">
            <v>124.68998718261719</v>
          </cell>
          <cell r="FX41">
            <v>171.61398315429688</v>
          </cell>
          <cell r="FY41">
            <v>116.79998779296875</v>
          </cell>
          <cell r="FZ41">
            <v>120.99107360839844</v>
          </cell>
          <cell r="GA41">
            <v>114.83221435546875</v>
          </cell>
          <cell r="GB41">
            <v>11770.37109375</v>
          </cell>
          <cell r="GC41">
            <v>5639091.5</v>
          </cell>
          <cell r="GD41">
            <v>179.42999267578125</v>
          </cell>
          <cell r="GE41">
            <v>112.31858825683594</v>
          </cell>
        </row>
        <row r="42">
          <cell r="B42">
            <v>0.79409998655319214</v>
          </cell>
          <cell r="C42">
            <v>102.27975491772885</v>
          </cell>
          <cell r="D42">
            <v>140.57000100262968</v>
          </cell>
          <cell r="F42">
            <v>3.9781758903804891</v>
          </cell>
          <cell r="G42">
            <v>112.44847276581977</v>
          </cell>
          <cell r="H42">
            <v>1.0761342555507698</v>
          </cell>
          <cell r="I42">
            <v>105.30775746086748</v>
          </cell>
          <cell r="K42">
            <v>0.79409999999999992</v>
          </cell>
          <cell r="L42">
            <v>140.0221317122772</v>
          </cell>
          <cell r="M42">
            <v>139.87298429574989</v>
          </cell>
          <cell r="O42">
            <v>1.3430338490381808E-2</v>
          </cell>
          <cell r="P42">
            <v>170.93220427159946</v>
          </cell>
          <cell r="Q42">
            <v>1.4602244357597811</v>
          </cell>
          <cell r="R42">
            <v>143.67276140852391</v>
          </cell>
          <cell r="T42">
            <v>322.80487804878044</v>
          </cell>
          <cell r="U42">
            <v>102.18524057025566</v>
          </cell>
          <cell r="V42">
            <v>1.1828110419669446</v>
          </cell>
          <cell r="W42">
            <v>118.42039995104159</v>
          </cell>
          <cell r="Y42">
            <v>3456.5160616348917</v>
          </cell>
          <cell r="Z42">
            <v>100.80324097349512</v>
          </cell>
          <cell r="AA42">
            <v>1.1812960375231805</v>
          </cell>
          <cell r="AB42">
            <v>118.0999439374329</v>
          </cell>
          <cell r="AD42">
            <v>1.2176721163665805</v>
          </cell>
          <cell r="AE42">
            <v>109.45406391785114</v>
          </cell>
          <cell r="AF42">
            <v>1.5195311501231497</v>
          </cell>
          <cell r="AG42">
            <v>151.64651117209871</v>
          </cell>
          <cell r="AK42">
            <v>116.10905089613954</v>
          </cell>
          <cell r="AL42">
            <v>116.27290811795193</v>
          </cell>
          <cell r="AN42">
            <v>127.20243844471065</v>
          </cell>
          <cell r="AO42">
            <v>127.61610793900421</v>
          </cell>
          <cell r="AP42">
            <v>140.57</v>
          </cell>
          <cell r="AQ42">
            <v>110.1506716277441</v>
          </cell>
          <cell r="AS42">
            <v>128.07538921303384</v>
          </cell>
          <cell r="AT42">
            <v>128.05038818148631</v>
          </cell>
          <cell r="AU42">
            <v>131.48280334472656</v>
          </cell>
          <cell r="CG42">
            <v>0.79409998655319214</v>
          </cell>
          <cell r="CH42">
            <v>2.4599998723715544E-3</v>
          </cell>
          <cell r="CI42">
            <v>1.4999996870756149E-2</v>
          </cell>
          <cell r="CJ42">
            <v>1.9960998906753957E-4</v>
          </cell>
          <cell r="CK42">
            <v>1.3035199117439333E-5</v>
          </cell>
          <cell r="CL42">
            <v>1</v>
          </cell>
          <cell r="CM42">
            <v>0.19263339042663574</v>
          </cell>
          <cell r="CN42">
            <v>6.4188661053776741E-4</v>
          </cell>
          <cell r="CO42">
            <v>2.2973999148234725E-4</v>
          </cell>
          <cell r="CP42">
            <v>0.65214598178863525</v>
          </cell>
          <cell r="CQ42">
            <v>0.25</v>
          </cell>
          <cell r="CR42">
            <v>2.8582632541656494E-2</v>
          </cell>
          <cell r="CS42">
            <v>0.58318758010864258</v>
          </cell>
          <cell r="CT42">
            <v>1.5145196914672852</v>
          </cell>
          <cell r="CU42">
            <v>3.1741581857204437E-2</v>
          </cell>
          <cell r="CV42">
            <v>3.4124916419386864E-4</v>
          </cell>
          <cell r="CW42">
            <v>3.6535294611894642E-7</v>
          </cell>
          <cell r="CX42">
            <v>0.12006527185440063</v>
          </cell>
          <cell r="CY42">
            <v>0.16902709007263184</v>
          </cell>
          <cell r="DB42">
            <v>1</v>
          </cell>
          <cell r="DC42">
            <v>322.8048893301945</v>
          </cell>
          <cell r="DD42">
            <v>52.940010147692888</v>
          </cell>
          <cell r="DE42">
            <v>3.9782577528447352</v>
          </cell>
          <cell r="DF42">
            <v>60919.666772929748</v>
          </cell>
          <cell r="DG42">
            <v>0.79409998655319214</v>
          </cell>
          <cell r="DH42">
            <v>4.1223382135073017</v>
          </cell>
          <cell r="DI42">
            <v>1237.1343684640838</v>
          </cell>
          <cell r="DJ42">
            <v>3456.5161312553159</v>
          </cell>
          <cell r="DK42">
            <v>1.2176721297511039</v>
          </cell>
          <cell r="DL42">
            <v>3.1763999462127686</v>
          </cell>
          <cell r="DM42">
            <v>27.782604887631194</v>
          </cell>
          <cell r="DN42">
            <v>1.3616544892901499</v>
          </cell>
          <cell r="DO42">
            <v>0.52432463640261973</v>
          </cell>
          <cell r="DP42">
            <v>25.017656338792516</v>
          </cell>
          <cell r="DQ42">
            <v>2327.0386271248194</v>
          </cell>
          <cell r="DR42">
            <v>2173514.6657190504</v>
          </cell>
          <cell r="DS42">
            <v>6.6139023740034677</v>
          </cell>
          <cell r="DT42">
            <v>4.6980634063567157</v>
          </cell>
          <cell r="DW42">
            <v>100</v>
          </cell>
          <cell r="DX42">
            <v>102.1852446318907</v>
          </cell>
          <cell r="DY42">
            <v>111.71514011809144</v>
          </cell>
          <cell r="DZ42">
            <v>112.44977813301502</v>
          </cell>
          <cell r="EA42">
            <v>170.93217419578664</v>
          </cell>
          <cell r="EB42">
            <v>102.27975491772885</v>
          </cell>
          <cell r="EC42">
            <v>106.39342182913323</v>
          </cell>
          <cell r="ED42">
            <v>97.846558444470418</v>
          </cell>
          <cell r="EE42">
            <v>100.80324481806389</v>
          </cell>
          <cell r="EF42">
            <v>109.45406641611727</v>
          </cell>
          <cell r="EG42">
            <v>102.27975491772885</v>
          </cell>
          <cell r="EH42">
            <v>110.29933934987181</v>
          </cell>
          <cell r="EI42">
            <v>109.22151372204232</v>
          </cell>
          <cell r="EJ42">
            <v>106.56979539437137</v>
          </cell>
          <cell r="EK42">
            <v>109.32229812789707</v>
          </cell>
          <cell r="EL42">
            <v>147.19705319733887</v>
          </cell>
          <cell r="EM42">
            <v>110.89485309688369</v>
          </cell>
          <cell r="EN42">
            <v>102.00526765667807</v>
          </cell>
          <cell r="EO42">
            <v>108.03154914408813</v>
          </cell>
          <cell r="ER42">
            <v>140.57000100262968</v>
          </cell>
          <cell r="ES42">
            <v>121.47100385407799</v>
          </cell>
          <cell r="ET42">
            <v>135.5774070227051</v>
          </cell>
          <cell r="EU42">
            <v>147.61500337352783</v>
          </cell>
          <cell r="EV42">
            <v>169.8529641206149</v>
          </cell>
          <cell r="EW42">
            <v>102.76714008636466</v>
          </cell>
          <cell r="EX42">
            <v>102.31446326637932</v>
          </cell>
          <cell r="EY42">
            <v>104.09573228011132</v>
          </cell>
          <cell r="EZ42">
            <v>119.9750015236538</v>
          </cell>
          <cell r="FA42">
            <v>101.45874955109554</v>
          </cell>
          <cell r="FB42">
            <v>125.06000869013545</v>
          </cell>
          <cell r="FC42">
            <v>104.9213030528103</v>
          </cell>
          <cell r="FD42">
            <v>101.93792749500035</v>
          </cell>
          <cell r="FE42">
            <v>102.57728661649399</v>
          </cell>
          <cell r="FF42">
            <v>101.58906026785904</v>
          </cell>
          <cell r="FG42">
            <v>128.813851994278</v>
          </cell>
          <cell r="FH42">
            <v>110.35055257802721</v>
          </cell>
          <cell r="FI42">
            <v>103.98747271399291</v>
          </cell>
          <cell r="FJ42">
            <v>102.26691607432579</v>
          </cell>
          <cell r="FM42">
            <v>140.56999206542969</v>
          </cell>
          <cell r="FN42">
            <v>121.47099304199219</v>
          </cell>
          <cell r="FO42">
            <v>135.59999084472656</v>
          </cell>
          <cell r="FP42">
            <v>147.614990234375</v>
          </cell>
          <cell r="FQ42">
            <v>3089.764404296875</v>
          </cell>
          <cell r="FR42">
            <v>119.85456848144531</v>
          </cell>
          <cell r="FS42">
            <v>114.20950317382813</v>
          </cell>
          <cell r="FT42">
            <v>133.38999938964844</v>
          </cell>
          <cell r="FU42">
            <v>119.97499084472656</v>
          </cell>
          <cell r="FV42">
            <v>120.72611999511719</v>
          </cell>
          <cell r="FW42">
            <v>125.05999755859375</v>
          </cell>
          <cell r="FX42">
            <v>172.23475646972656</v>
          </cell>
          <cell r="FY42">
            <v>116.59999084472656</v>
          </cell>
          <cell r="FZ42">
            <v>121.22892761230469</v>
          </cell>
          <cell r="GA42">
            <v>114.63514709472656</v>
          </cell>
          <cell r="GB42">
            <v>12394.19921875</v>
          </cell>
          <cell r="GC42">
            <v>5733828</v>
          </cell>
          <cell r="GD42">
            <v>178.01998901367187</v>
          </cell>
          <cell r="GE42">
            <v>112.71308898925781</v>
          </cell>
        </row>
        <row r="43">
          <cell r="B43">
            <v>0.79427999258041382</v>
          </cell>
          <cell r="C43">
            <v>102.30293962073819</v>
          </cell>
          <cell r="D43">
            <v>141.70000595728595</v>
          </cell>
          <cell r="F43">
            <v>4.013497576075455</v>
          </cell>
          <cell r="G43">
            <v>113.44688754720674</v>
          </cell>
          <cell r="H43">
            <v>1.0814421131827137</v>
          </cell>
          <cell r="I43">
            <v>105.82717089024062</v>
          </cell>
          <cell r="K43">
            <v>0.79427999999999999</v>
          </cell>
          <cell r="L43">
            <v>140.99553284269336</v>
          </cell>
          <cell r="M43">
            <v>140.84534858818859</v>
          </cell>
          <cell r="O43">
            <v>1.3974337306961352E-2</v>
          </cell>
          <cell r="P43">
            <v>177.85585082791494</v>
          </cell>
          <cell r="Q43">
            <v>1.4632171590185437</v>
          </cell>
          <cell r="R43">
            <v>143.96721807161501</v>
          </cell>
          <cell r="T43">
            <v>328.21487603305786</v>
          </cell>
          <cell r="U43">
            <v>103.89779816495363</v>
          </cell>
          <cell r="V43">
            <v>1.2282680346552435</v>
          </cell>
          <cell r="W43">
            <v>122.97145253993885</v>
          </cell>
          <cell r="Y43">
            <v>3451.7854737144025</v>
          </cell>
          <cell r="Z43">
            <v>100.66528165677498</v>
          </cell>
          <cell r="AA43">
            <v>1.2209023015055416</v>
          </cell>
          <cell r="AB43">
            <v>122.05957590715938</v>
          </cell>
          <cell r="AD43">
            <v>1.2131348468692942</v>
          </cell>
          <cell r="AE43">
            <v>109.04621801344597</v>
          </cell>
          <cell r="AF43">
            <v>1.525331519970764</v>
          </cell>
          <cell r="AG43">
            <v>152.22537778554542</v>
          </cell>
          <cell r="AK43">
            <v>117.0744641842643</v>
          </cell>
          <cell r="AL43">
            <v>117.2396838316419</v>
          </cell>
          <cell r="AN43">
            <v>128.04769762436652</v>
          </cell>
          <cell r="AO43">
            <v>128.46411594912018</v>
          </cell>
          <cell r="AP43">
            <v>141.69999999999999</v>
          </cell>
          <cell r="AQ43">
            <v>110.30317606834429</v>
          </cell>
          <cell r="AS43">
            <v>129.31909487878613</v>
          </cell>
          <cell r="AT43">
            <v>129.29385106894389</v>
          </cell>
          <cell r="AU43">
            <v>132.11430358886719</v>
          </cell>
          <cell r="CG43">
            <v>0.79427999258041382</v>
          </cell>
          <cell r="CH43">
            <v>2.4199998006224632E-3</v>
          </cell>
          <cell r="CI43">
            <v>1.4899998903274536E-2</v>
          </cell>
          <cell r="CJ43">
            <v>1.9789999350905418E-4</v>
          </cell>
          <cell r="CK43">
            <v>1.253059963346459E-5</v>
          </cell>
          <cell r="CL43">
            <v>1</v>
          </cell>
          <cell r="CM43">
            <v>0.19317352771759033</v>
          </cell>
          <cell r="CN43">
            <v>6.4841681160032749E-4</v>
          </cell>
          <cell r="CO43">
            <v>2.3010699078440666E-4</v>
          </cell>
          <cell r="CP43">
            <v>0.65473347902297974</v>
          </cell>
          <cell r="CQ43">
            <v>0.25</v>
          </cell>
          <cell r="CR43">
            <v>2.8580199927091599E-2</v>
          </cell>
          <cell r="CS43">
            <v>0.58449798822402954</v>
          </cell>
          <cell r="CT43">
            <v>1.5422496795654297</v>
          </cell>
          <cell r="CU43">
            <v>3.1834162771701813E-2</v>
          </cell>
          <cell r="CV43">
            <v>3.3467193134129047E-4</v>
          </cell>
          <cell r="CW43">
            <v>3.6316356499810354E-7</v>
          </cell>
          <cell r="CX43">
            <v>0.12015616893768311</v>
          </cell>
          <cell r="CY43">
            <v>0.16983073949813843</v>
          </cell>
          <cell r="DB43">
            <v>1</v>
          </cell>
          <cell r="DC43">
            <v>328.2149000078893</v>
          </cell>
          <cell r="DD43">
            <v>53.307385976106133</v>
          </cell>
          <cell r="DE43">
            <v>4.0135422871758433</v>
          </cell>
          <cell r="DF43">
            <v>63387.229327731948</v>
          </cell>
          <cell r="DG43">
            <v>0.79427999258041382</v>
          </cell>
          <cell r="DH43">
            <v>4.1117434773030075</v>
          </cell>
          <cell r="DI43">
            <v>1224.952805619102</v>
          </cell>
          <cell r="DJ43">
            <v>3451.7855797114648</v>
          </cell>
          <cell r="DK43">
            <v>1.2131348373473603</v>
          </cell>
          <cell r="DL43">
            <v>3.1771199703216553</v>
          </cell>
          <cell r="DM43">
            <v>27.791267891989236</v>
          </cell>
          <cell r="DN43">
            <v>1.358909711552297</v>
          </cell>
          <cell r="DO43">
            <v>0.51501388076425059</v>
          </cell>
          <cell r="DP43">
            <v>24.950553852368603</v>
          </cell>
          <cell r="DQ43">
            <v>2373.3092566117411</v>
          </cell>
          <cell r="DR43">
            <v>2187113.6565821562</v>
          </cell>
          <cell r="DS43">
            <v>6.6103971157099162</v>
          </cell>
          <cell r="DT43">
            <v>4.6768917978427584</v>
          </cell>
          <cell r="DW43">
            <v>100</v>
          </cell>
          <cell r="DX43">
            <v>103.89780625296301</v>
          </cell>
          <cell r="DY43">
            <v>112.49038443770316</v>
          </cell>
          <cell r="DZ43">
            <v>113.44713383582804</v>
          </cell>
          <cell r="EA43">
            <v>177.85581404477998</v>
          </cell>
          <cell r="EB43">
            <v>102.30293962073819</v>
          </cell>
          <cell r="EC43">
            <v>106.11998229560383</v>
          </cell>
          <cell r="ED43">
            <v>96.883102872270698</v>
          </cell>
          <cell r="EE43">
            <v>100.66528655972181</v>
          </cell>
          <cell r="EF43">
            <v>109.04621844787133</v>
          </cell>
          <cell r="EG43">
            <v>102.30293962073819</v>
          </cell>
          <cell r="EH43">
            <v>110.33373222488629</v>
          </cell>
          <cell r="EI43">
            <v>109.00134863485111</v>
          </cell>
          <cell r="EJ43">
            <v>104.67736987312225</v>
          </cell>
          <cell r="EK43">
            <v>109.02907329793635</v>
          </cell>
          <cell r="EL43">
            <v>150.12390633620404</v>
          </cell>
          <cell r="EM43">
            <v>111.58868696780954</v>
          </cell>
          <cell r="EN43">
            <v>101.95120656078936</v>
          </cell>
          <cell r="EO43">
            <v>107.54470989399621</v>
          </cell>
          <cell r="ER43">
            <v>141.70000595728595</v>
          </cell>
          <cell r="ES43">
            <v>119.89200896255572</v>
          </cell>
          <cell r="ET43">
            <v>138.9768499153914</v>
          </cell>
          <cell r="EU43">
            <v>149.3859996249135</v>
          </cell>
          <cell r="EV43">
            <v>174.16044981233401</v>
          </cell>
          <cell r="EW43">
            <v>102.83276628901291</v>
          </cell>
          <cell r="EX43">
            <v>102.22487290375433</v>
          </cell>
          <cell r="EY43">
            <v>104.18937482940906</v>
          </cell>
          <cell r="EZ43">
            <v>116.8559979501341</v>
          </cell>
          <cell r="FA43">
            <v>101.54583429162668</v>
          </cell>
          <cell r="FB43">
            <v>125.56000873464026</v>
          </cell>
          <cell r="FC43">
            <v>105.33383732396405</v>
          </cell>
          <cell r="FD43">
            <v>101.50080084191704</v>
          </cell>
          <cell r="FE43">
            <v>102.64437296519563</v>
          </cell>
          <cell r="FF43">
            <v>101.59737645656553</v>
          </cell>
          <cell r="FG43">
            <v>130.10198442452793</v>
          </cell>
          <cell r="FH43">
            <v>111.69685430787388</v>
          </cell>
          <cell r="FI43">
            <v>104.89288171297275</v>
          </cell>
          <cell r="FJ43">
            <v>102.16464590476699</v>
          </cell>
          <cell r="FM43">
            <v>141.69999694824219</v>
          </cell>
          <cell r="FN43">
            <v>119.89199829101562</v>
          </cell>
          <cell r="FO43">
            <v>139</v>
          </cell>
          <cell r="FP43">
            <v>149.385986328125</v>
          </cell>
          <cell r="FQ43">
            <v>3168.12109375</v>
          </cell>
          <cell r="FR43">
            <v>119.93110656738281</v>
          </cell>
          <cell r="FS43">
            <v>114.1094970703125</v>
          </cell>
          <cell r="FT43">
            <v>133.50999450683594</v>
          </cell>
          <cell r="FU43">
            <v>116.85598754882812</v>
          </cell>
          <cell r="FV43">
            <v>120.82974243164062</v>
          </cell>
          <cell r="FW43">
            <v>125.55999755859375</v>
          </cell>
          <cell r="FX43">
            <v>172.91195678710937</v>
          </cell>
          <cell r="FY43">
            <v>116.09999084472656</v>
          </cell>
          <cell r="FZ43">
            <v>121.30821228027344</v>
          </cell>
          <cell r="GA43">
            <v>114.64453125</v>
          </cell>
          <cell r="GB43">
            <v>12518.140625</v>
          </cell>
          <cell r="GC43">
            <v>5803782</v>
          </cell>
          <cell r="GD43">
            <v>179.56999206542969</v>
          </cell>
          <cell r="GE43">
            <v>112.60037231445312</v>
          </cell>
        </row>
        <row r="44">
          <cell r="B44">
            <v>0.79617995023727417</v>
          </cell>
          <cell r="C44">
            <v>102.54765339329624</v>
          </cell>
          <cell r="D44">
            <v>139.7300046113335</v>
          </cell>
          <cell r="F44">
            <v>4.0974688925233984</v>
          </cell>
          <cell r="G44">
            <v>115.82044933806147</v>
          </cell>
          <cell r="H44">
            <v>1.0811486634975851</v>
          </cell>
          <cell r="I44">
            <v>105.79845465143578</v>
          </cell>
          <cell r="K44">
            <v>0.79618</v>
          </cell>
          <cell r="L44">
            <v>139.02398700194817</v>
          </cell>
          <cell r="M44">
            <v>138.87590277952486</v>
          </cell>
          <cell r="O44">
            <v>1.4530634430417832E-2</v>
          </cell>
          <cell r="P44">
            <v>184.93602186086878</v>
          </cell>
          <cell r="Q44">
            <v>1.4376171534231434</v>
          </cell>
          <cell r="R44">
            <v>141.44841109517165</v>
          </cell>
          <cell r="T44">
            <v>329</v>
          </cell>
          <cell r="U44">
            <v>104.14633245577475</v>
          </cell>
          <cell r="V44">
            <v>1.2555275124222234</v>
          </cell>
          <cell r="W44">
            <v>125.70061057540509</v>
          </cell>
          <cell r="Y44">
            <v>3421.6633431891632</v>
          </cell>
          <cell r="Z44">
            <v>99.786822442980778</v>
          </cell>
          <cell r="AA44">
            <v>1.1946185360684989</v>
          </cell>
          <cell r="AB44">
            <v>119.43185929254366</v>
          </cell>
          <cell r="AD44">
            <v>1.198003812492376</v>
          </cell>
          <cell r="AE44">
            <v>107.68612018286066</v>
          </cell>
          <cell r="AF44">
            <v>1.4830586403783041</v>
          </cell>
          <cell r="AG44">
            <v>148.00661944888665</v>
          </cell>
          <cell r="AK44">
            <v>118.14068871918947</v>
          </cell>
          <cell r="AL44">
            <v>118.30741306054891</v>
          </cell>
          <cell r="AN44">
            <v>129.26722908798621</v>
          </cell>
          <cell r="AO44">
            <v>129.6876133977477</v>
          </cell>
          <cell r="AP44">
            <v>139.72999999999999</v>
          </cell>
          <cell r="AQ44">
            <v>107.74352024772992</v>
          </cell>
          <cell r="AS44">
            <v>127.46857154545798</v>
          </cell>
          <cell r="AT44">
            <v>127.44368896810953</v>
          </cell>
          <cell r="AU44">
            <v>130.00752258300781</v>
          </cell>
          <cell r="CG44">
            <v>0.79617995023727417</v>
          </cell>
          <cell r="CH44">
            <v>2.4199998006224632E-3</v>
          </cell>
          <cell r="CI44">
            <v>1.4799997210502625E-2</v>
          </cell>
          <cell r="CJ44">
            <v>1.943099923664704E-4</v>
          </cell>
          <cell r="CK44">
            <v>1.2079699445166625E-5</v>
          </cell>
          <cell r="CL44">
            <v>1</v>
          </cell>
          <cell r="CM44">
            <v>0.19636297225952148</v>
          </cell>
          <cell r="CN44">
            <v>6.5502198413014412E-4</v>
          </cell>
          <cell r="CO44">
            <v>2.3268799122888595E-4</v>
          </cell>
          <cell r="CP44">
            <v>0.66458886861801147</v>
          </cell>
          <cell r="CQ44">
            <v>0.25</v>
          </cell>
          <cell r="CR44">
            <v>2.8155848383903503E-2</v>
          </cell>
          <cell r="CS44">
            <v>0.59253627061843872</v>
          </cell>
          <cell r="CT44">
            <v>1.5536394119262695</v>
          </cell>
          <cell r="CU44">
            <v>3.2265249639749527E-2</v>
          </cell>
          <cell r="CV44">
            <v>3.2645370811223984E-4</v>
          </cell>
          <cell r="CW44">
            <v>3.6116398405283689E-7</v>
          </cell>
          <cell r="CX44">
            <v>0.12025010585784912</v>
          </cell>
          <cell r="CY44">
            <v>0.17238378524780273</v>
          </cell>
          <cell r="DB44">
            <v>1</v>
          </cell>
          <cell r="DC44">
            <v>329.00000654234918</v>
          </cell>
          <cell r="DD44">
            <v>53.795952723036699</v>
          </cell>
          <cell r="DE44">
            <v>4.0974730148497533</v>
          </cell>
          <cell r="DF44">
            <v>65910.576157244097</v>
          </cell>
          <cell r="DG44">
            <v>0.79617995023727417</v>
          </cell>
          <cell r="DH44">
            <v>4.0546338297681173</v>
          </cell>
          <cell r="DI44">
            <v>1215.50111221776</v>
          </cell>
          <cell r="DJ44">
            <v>3421.6632583075743</v>
          </cell>
          <cell r="DK44">
            <v>1.1980037401061225</v>
          </cell>
          <cell r="DL44">
            <v>3.1847198009490967</v>
          </cell>
          <cell r="DM44">
            <v>28.277604687360249</v>
          </cell>
          <cell r="DN44">
            <v>1.3436813739795026</v>
          </cell>
          <cell r="DO44">
            <v>0.5124612211337608</v>
          </cell>
          <cell r="DP44">
            <v>24.676082135636463</v>
          </cell>
          <cell r="DQ44">
            <v>2438.8754988916689</v>
          </cell>
          <cell r="DR44">
            <v>2204483.2413876466</v>
          </cell>
          <cell r="DS44">
            <v>6.6210332586189979</v>
          </cell>
          <cell r="DT44">
            <v>4.6186475664910169</v>
          </cell>
          <cell r="DW44">
            <v>100</v>
          </cell>
          <cell r="DX44">
            <v>104.14633502665147</v>
          </cell>
          <cell r="DY44">
            <v>113.52136842199252</v>
          </cell>
          <cell r="DZ44">
            <v>115.81952705211094</v>
          </cell>
          <cell r="EA44">
            <v>184.93597686684942</v>
          </cell>
          <cell r="EB44">
            <v>102.54765339329624</v>
          </cell>
          <cell r="EC44">
            <v>104.6460394733522</v>
          </cell>
          <cell r="ED44">
            <v>96.135556207681802</v>
          </cell>
          <cell r="EE44">
            <v>99.786821763475643</v>
          </cell>
          <cell r="EF44">
            <v>107.68611495044655</v>
          </cell>
          <cell r="EG44">
            <v>102.54765339329624</v>
          </cell>
          <cell r="EH44">
            <v>112.26453127875176</v>
          </cell>
          <cell r="EI44">
            <v>107.77984781048418</v>
          </cell>
          <cell r="EJ44">
            <v>104.15853784493603</v>
          </cell>
          <cell r="EK44">
            <v>107.82968521625823</v>
          </cell>
          <cell r="EL44">
            <v>154.27130532663367</v>
          </cell>
          <cell r="EM44">
            <v>112.474900245198</v>
          </cell>
          <cell r="EN44">
            <v>102.11524626729305</v>
          </cell>
          <cell r="EO44">
            <v>106.20538898718989</v>
          </cell>
          <cell r="ER44">
            <v>139.7300046113335</v>
          </cell>
          <cell r="ES44">
            <v>115.93500787792276</v>
          </cell>
          <cell r="ET44">
            <v>141.47643354696316</v>
          </cell>
          <cell r="EU44">
            <v>150.43200496704145</v>
          </cell>
          <cell r="EV44">
            <v>177.88296383765356</v>
          </cell>
          <cell r="EW44">
            <v>103.02964489695763</v>
          </cell>
          <cell r="EX44">
            <v>102.04569217850435</v>
          </cell>
          <cell r="EY44">
            <v>103.9942782465385</v>
          </cell>
          <cell r="EZ44">
            <v>116.73900880397875</v>
          </cell>
          <cell r="FA44">
            <v>101.89418607730306</v>
          </cell>
          <cell r="FB44">
            <v>125.68999837023402</v>
          </cell>
          <cell r="FC44">
            <v>107.70591170692062</v>
          </cell>
          <cell r="FD44">
            <v>101.93792749500035</v>
          </cell>
          <cell r="FE44">
            <v>102.24185487298584</v>
          </cell>
          <cell r="FF44">
            <v>102.26265803082681</v>
          </cell>
          <cell r="FG44">
            <v>139.77026498384998</v>
          </cell>
          <cell r="FH44">
            <v>112.91432646715141</v>
          </cell>
          <cell r="FI44">
            <v>106.83220983533849</v>
          </cell>
          <cell r="FJ44">
            <v>102.01124757273618</v>
          </cell>
          <cell r="FM44">
            <v>139.72999572753906</v>
          </cell>
          <cell r="FN44">
            <v>115.93499755859375</v>
          </cell>
          <cell r="FO44">
            <v>141.5</v>
          </cell>
          <cell r="FP44">
            <v>150.43199157714844</v>
          </cell>
          <cell r="FQ44">
            <v>3235.836669921875</v>
          </cell>
          <cell r="FR44">
            <v>120.16072082519531</v>
          </cell>
          <cell r="FS44">
            <v>113.90948486328125</v>
          </cell>
          <cell r="FT44">
            <v>133.25999450683594</v>
          </cell>
          <cell r="FU44">
            <v>116.73899841308594</v>
          </cell>
          <cell r="FV44">
            <v>121.24424743652344</v>
          </cell>
          <cell r="FW44">
            <v>125.68998718261719</v>
          </cell>
          <cell r="FX44">
            <v>176.80586242675781</v>
          </cell>
          <cell r="FY44">
            <v>116.59999084472656</v>
          </cell>
          <cell r="FZ44">
            <v>120.83250427246094</v>
          </cell>
          <cell r="GA44">
            <v>115.39524841308594</v>
          </cell>
          <cell r="GB44">
            <v>13448.40234375</v>
          </cell>
          <cell r="GC44">
            <v>5867042</v>
          </cell>
          <cell r="GD44">
            <v>182.88999938964844</v>
          </cell>
          <cell r="GE44">
            <v>112.43130493164062</v>
          </cell>
        </row>
        <row r="45">
          <cell r="B45">
            <v>0.78929996490478516</v>
          </cell>
          <cell r="C45">
            <v>101.66151408393937</v>
          </cell>
          <cell r="D45">
            <v>139.76000339253767</v>
          </cell>
          <cell r="F45">
            <v>4.1675048668410115</v>
          </cell>
          <cell r="G45">
            <v>117.80011000860274</v>
          </cell>
          <cell r="H45">
            <v>1.1020694187770006</v>
          </cell>
          <cell r="I45">
            <v>107.84570648037722</v>
          </cell>
          <cell r="K45">
            <v>0.78929999999999989</v>
          </cell>
          <cell r="L45">
            <v>137.64962290586064</v>
          </cell>
          <cell r="M45">
            <v>137.50300261525862</v>
          </cell>
          <cell r="O45">
            <v>1.4796678666855861E-2</v>
          </cell>
          <cell r="P45">
            <v>188.32205176627096</v>
          </cell>
          <cell r="Q45">
            <v>1.3866998907048516</v>
          </cell>
          <cell r="R45">
            <v>136.43861701218609</v>
          </cell>
          <cell r="T45">
            <v>330.25104602510459</v>
          </cell>
          <cell r="U45">
            <v>104.54235633190854</v>
          </cell>
          <cell r="V45">
            <v>1.2567998187052496</v>
          </cell>
          <cell r="W45">
            <v>125.82799103902136</v>
          </cell>
          <cell r="Y45">
            <v>3380.5748647641562</v>
          </cell>
          <cell r="Z45">
            <v>98.588548887164833</v>
          </cell>
          <cell r="AA45">
            <v>1.1573768433179557</v>
          </cell>
          <cell r="AB45">
            <v>115.7086250766768</v>
          </cell>
          <cell r="AD45">
            <v>1.1703573700241627</v>
          </cell>
          <cell r="AE45">
            <v>105.20103783569617</v>
          </cell>
          <cell r="AF45">
            <v>1.4490238022340025</v>
          </cell>
          <cell r="AG45">
            <v>144.61000302383204</v>
          </cell>
          <cell r="AK45">
            <v>118.24204379183135</v>
          </cell>
          <cell r="AL45">
            <v>118.40891116907379</v>
          </cell>
          <cell r="AN45">
            <v>131.06903187409816</v>
          </cell>
          <cell r="AO45">
            <v>131.49527574800371</v>
          </cell>
          <cell r="AP45">
            <v>139.76</v>
          </cell>
          <cell r="AQ45">
            <v>106.28518720918517</v>
          </cell>
          <cell r="AS45">
            <v>125.85113290840783</v>
          </cell>
          <cell r="AT45">
            <v>125.82656606411817</v>
          </cell>
          <cell r="AU45">
            <v>128.61802673339844</v>
          </cell>
          <cell r="CG45">
            <v>0.78929996490478516</v>
          </cell>
          <cell r="CH45">
            <v>2.3899998050183058E-3</v>
          </cell>
          <cell r="CI45">
            <v>1.484999805688858E-2</v>
          </cell>
          <cell r="CJ45">
            <v>1.8938998982775956E-4</v>
          </cell>
          <cell r="CK45">
            <v>1.1759999324567616E-5</v>
          </cell>
          <cell r="CL45">
            <v>1</v>
          </cell>
          <cell r="CM45">
            <v>0.19763129949569702</v>
          </cell>
          <cell r="CN45">
            <v>6.593859288841486E-4</v>
          </cell>
          <cell r="CO45">
            <v>2.334809978492558E-4</v>
          </cell>
          <cell r="CP45">
            <v>0.67440938949584961</v>
          </cell>
          <cell r="CQ45">
            <v>0.25</v>
          </cell>
          <cell r="CR45">
            <v>2.8017610311508179E-2</v>
          </cell>
          <cell r="CS45">
            <v>0.60126996040344238</v>
          </cell>
          <cell r="CT45">
            <v>1.5496597290039062</v>
          </cell>
          <cell r="CU45">
            <v>3.2755620777606964E-2</v>
          </cell>
          <cell r="CV45">
            <v>3.1807506456971169E-4</v>
          </cell>
          <cell r="CW45">
            <v>3.5882908377971034E-7</v>
          </cell>
          <cell r="CX45">
            <v>0.12036442756652832</v>
          </cell>
          <cell r="CY45">
            <v>0.17452102899551392</v>
          </cell>
          <cell r="DB45">
            <v>1</v>
          </cell>
          <cell r="DC45">
            <v>330.25105828355481</v>
          </cell>
          <cell r="DD45">
            <v>53.151519743037717</v>
          </cell>
          <cell r="DE45">
            <v>4.1675907244232544</v>
          </cell>
          <cell r="DF45">
            <v>67117.347809355051</v>
          </cell>
          <cell r="DG45">
            <v>0.78929996490478516</v>
          </cell>
          <cell r="DH45">
            <v>3.9938004097471937</v>
          </cell>
          <cell r="DI45">
            <v>1197.022760616813</v>
          </cell>
          <cell r="DJ45">
            <v>3380.5747455918754</v>
          </cell>
          <cell r="DK45">
            <v>1.1703573188606127</v>
          </cell>
          <cell r="DL45">
            <v>3.1571998596191406</v>
          </cell>
          <cell r="DM45">
            <v>28.171566244555187</v>
          </cell>
          <cell r="DN45">
            <v>1.3127214344371665</v>
          </cell>
          <cell r="DO45">
            <v>0.50933759852695737</v>
          </cell>
          <cell r="DP45">
            <v>24.09662666031296</v>
          </cell>
          <cell r="DQ45">
            <v>2481.4896004895609</v>
          </cell>
          <cell r="DR45">
            <v>2199654.3774844804</v>
          </cell>
          <cell r="DS45">
            <v>6.5575850013370438</v>
          </cell>
          <cell r="DT45">
            <v>4.5226639416907988</v>
          </cell>
          <cell r="DW45">
            <v>100</v>
          </cell>
          <cell r="DX45">
            <v>104.54236071414188</v>
          </cell>
          <cell r="DY45">
            <v>112.16147218365674</v>
          </cell>
          <cell r="DZ45">
            <v>117.80148030265063</v>
          </cell>
          <cell r="EA45">
            <v>188.3220115118194</v>
          </cell>
          <cell r="EB45">
            <v>101.66151408393937</v>
          </cell>
          <cell r="EC45">
            <v>103.07598981163648</v>
          </cell>
          <cell r="ED45">
            <v>94.674079462739186</v>
          </cell>
          <cell r="EE45">
            <v>98.588547186065668</v>
          </cell>
          <cell r="EF45">
            <v>105.2010344815419</v>
          </cell>
          <cell r="EG45">
            <v>101.66151408393937</v>
          </cell>
          <cell r="EH45">
            <v>111.84354950852565</v>
          </cell>
          <cell r="EI45">
            <v>105.29647813913704</v>
          </cell>
          <cell r="EJ45">
            <v>103.52365670644866</v>
          </cell>
          <cell r="EK45">
            <v>105.29757735742049</v>
          </cell>
          <cell r="EL45">
            <v>156.9668644405844</v>
          </cell>
          <cell r="EM45">
            <v>112.22852686589103</v>
          </cell>
          <cell r="EN45">
            <v>101.13669289586221</v>
          </cell>
          <cell r="EO45">
            <v>103.99825409292636</v>
          </cell>
          <cell r="ER45">
            <v>139.76000339253767</v>
          </cell>
          <cell r="ES45">
            <v>116.28299985225675</v>
          </cell>
          <cell r="ET45">
            <v>142.4762669995919</v>
          </cell>
          <cell r="EU45">
            <v>150.13101006720314</v>
          </cell>
          <cell r="EV45">
            <v>186.3383852929002</v>
          </cell>
          <cell r="EW45">
            <v>103.22651042152864</v>
          </cell>
          <cell r="EX45">
            <v>101.77692109062939</v>
          </cell>
          <cell r="EY45">
            <v>104.09573228011132</v>
          </cell>
          <cell r="EZ45">
            <v>119.07400046689355</v>
          </cell>
          <cell r="FA45">
            <v>101.80710133677192</v>
          </cell>
          <cell r="FB45">
            <v>125.68999837023402</v>
          </cell>
          <cell r="FC45">
            <v>108.32470846600617</v>
          </cell>
          <cell r="FD45">
            <v>101.85051016841176</v>
          </cell>
          <cell r="FE45">
            <v>102.71147222504982</v>
          </cell>
          <cell r="FF45">
            <v>102.51214369202157</v>
          </cell>
          <cell r="FG45">
            <v>145.08153269855504</v>
          </cell>
          <cell r="FH45">
            <v>112.91432646715141</v>
          </cell>
          <cell r="FI45">
            <v>107.77850355762605</v>
          </cell>
          <cell r="FJ45">
            <v>102.21578791185379</v>
          </cell>
          <cell r="FM45">
            <v>139.75999450683594</v>
          </cell>
          <cell r="FN45">
            <v>116.28298950195312</v>
          </cell>
          <cell r="FO45">
            <v>142.5</v>
          </cell>
          <cell r="FP45">
            <v>150.13099670410156</v>
          </cell>
          <cell r="FQ45">
            <v>3389.647705078125</v>
          </cell>
          <cell r="FR45">
            <v>120.39031982421875</v>
          </cell>
          <cell r="FS45">
            <v>113.60946655273437</v>
          </cell>
          <cell r="FT45">
            <v>133.38999938964844</v>
          </cell>
          <cell r="FU45">
            <v>119.07398986816406</v>
          </cell>
          <cell r="FV45">
            <v>121.140625</v>
          </cell>
          <cell r="FW45">
            <v>125.68998718261719</v>
          </cell>
          <cell r="FX45">
            <v>177.8216552734375</v>
          </cell>
          <cell r="FY45">
            <v>116.5</v>
          </cell>
          <cell r="FZ45">
            <v>121.38751220703125</v>
          </cell>
          <cell r="GA45">
            <v>115.67677307128906</v>
          </cell>
          <cell r="GB45">
            <v>13959.44140625</v>
          </cell>
          <cell r="GC45">
            <v>5867042</v>
          </cell>
          <cell r="GD45">
            <v>184.50999450683594</v>
          </cell>
          <cell r="GE45">
            <v>112.65673828125</v>
          </cell>
        </row>
        <row r="46">
          <cell r="B46">
            <v>0.78799998760223389</v>
          </cell>
          <cell r="C46">
            <v>101.49407753670975</v>
          </cell>
          <cell r="D46">
            <v>140.48999916648859</v>
          </cell>
          <cell r="F46">
            <v>4.2318608641481363</v>
          </cell>
          <cell r="G46">
            <v>119.61921851710443</v>
          </cell>
          <cell r="H46">
            <v>1.1215714279551452</v>
          </cell>
          <cell r="I46">
            <v>109.75412342922768</v>
          </cell>
          <cell r="K46">
            <v>0.78799999999999992</v>
          </cell>
          <cell r="L46">
            <v>137.77706767119886</v>
          </cell>
          <cell r="M46">
            <v>137.63031163021748</v>
          </cell>
          <cell r="O46">
            <v>1.5445912769616684E-2</v>
          </cell>
          <cell r="P46">
            <v>196.58506139575101</v>
          </cell>
          <cell r="Q46">
            <v>1.3920449343628252</v>
          </cell>
          <cell r="R46">
            <v>136.96452054001648</v>
          </cell>
          <cell r="T46">
            <v>325.61983471074382</v>
          </cell>
          <cell r="U46">
            <v>103.07632693002903</v>
          </cell>
          <cell r="V46">
            <v>1.2595120812143386</v>
          </cell>
          <cell r="W46">
            <v>126.09953670413825</v>
          </cell>
          <cell r="Y46">
            <v>3326.9299782567391</v>
          </cell>
          <cell r="Z46">
            <v>97.024089667193692</v>
          </cell>
          <cell r="AA46">
            <v>1.1358694086782104</v>
          </cell>
          <cell r="AB46">
            <v>113.55842161834845</v>
          </cell>
          <cell r="AD46">
            <v>1.1864947148737259</v>
          </cell>
          <cell r="AE46">
            <v>106.65159086297494</v>
          </cell>
          <cell r="AF46">
            <v>1.4738594239514511</v>
          </cell>
          <cell r="AG46">
            <v>147.08855398077415</v>
          </cell>
          <cell r="AK46">
            <v>119.35972173827287</v>
          </cell>
          <cell r="AL46">
            <v>119.52816642238132</v>
          </cell>
          <cell r="AN46">
            <v>132.49557519271883</v>
          </cell>
          <cell r="AO46">
            <v>132.92645826584427</v>
          </cell>
          <cell r="AP46">
            <v>140.49</v>
          </cell>
          <cell r="AQ46">
            <v>105.69001975440369</v>
          </cell>
          <cell r="AS46">
            <v>126.32934270389134</v>
          </cell>
          <cell r="AT46">
            <v>126.30468251037777</v>
          </cell>
          <cell r="AU46">
            <v>129.56146240234375</v>
          </cell>
          <cell r="CG46">
            <v>0.78799998760223389</v>
          </cell>
          <cell r="CH46">
            <v>2.4199998006224632E-3</v>
          </cell>
          <cell r="CI46">
            <v>1.4509998261928558E-2</v>
          </cell>
          <cell r="CJ46">
            <v>1.8620998889673501E-4</v>
          </cell>
          <cell r="CK46">
            <v>1.1247139809711371E-5</v>
          </cell>
          <cell r="CL46">
            <v>1</v>
          </cell>
          <cell r="CM46">
            <v>0.19500398635864258</v>
          </cell>
          <cell r="CN46">
            <v>6.5780919976532459E-4</v>
          </cell>
          <cell r="CO46">
            <v>2.3685499036218971E-4</v>
          </cell>
          <cell r="CP46">
            <v>0.66414117813110352</v>
          </cell>
          <cell r="CQ46">
            <v>0.25</v>
          </cell>
          <cell r="CR46">
            <v>2.7986936271190643E-2</v>
          </cell>
          <cell r="CS46">
            <v>0.59231698513031006</v>
          </cell>
          <cell r="CT46">
            <v>1.559239387512207</v>
          </cell>
          <cell r="CU46">
            <v>3.2259475439786911E-2</v>
          </cell>
          <cell r="CV46">
            <v>3.123837523162365E-4</v>
          </cell>
          <cell r="CW46">
            <v>3.5675265053214389E-7</v>
          </cell>
          <cell r="CX46">
            <v>0.12041950225830078</v>
          </cell>
          <cell r="CY46">
            <v>0.1724504828453064</v>
          </cell>
          <cell r="DB46">
            <v>1</v>
          </cell>
          <cell r="DC46">
            <v>325.6198564146772</v>
          </cell>
          <cell r="DD46">
            <v>54.307379875419706</v>
          </cell>
          <cell r="DE46">
            <v>4.2317815079148557</v>
          </cell>
          <cell r="DF46">
            <v>70062.255909883272</v>
          </cell>
          <cell r="DG46">
            <v>0.78799998760223389</v>
          </cell>
          <cell r="DH46">
            <v>4.0409429689964371</v>
          </cell>
          <cell r="DI46">
            <v>1197.9157297942249</v>
          </cell>
          <cell r="DJ46">
            <v>3326.9300612887828</v>
          </cell>
          <cell r="DK46">
            <v>1.1864946995451624</v>
          </cell>
          <cell r="DL46">
            <v>3.1519999504089355</v>
          </cell>
          <cell r="DM46">
            <v>28.155993209352822</v>
          </cell>
          <cell r="DN46">
            <v>1.330368717062661</v>
          </cell>
          <cell r="DO46">
            <v>0.5053746037415725</v>
          </cell>
          <cell r="DP46">
            <v>24.426931215079886</v>
          </cell>
          <cell r="DQ46">
            <v>2522.5383258874335</v>
          </cell>
          <cell r="DR46">
            <v>2208813.2671945882</v>
          </cell>
          <cell r="DS46">
            <v>6.5437904394586157</v>
          </cell>
          <cell r="DT46">
            <v>4.56942755161257</v>
          </cell>
          <cell r="DW46">
            <v>100</v>
          </cell>
          <cell r="DX46">
            <v>103.07633429523329</v>
          </cell>
          <cell r="DY46">
            <v>114.60059292212522</v>
          </cell>
          <cell r="DZ46">
            <v>119.61590254732631</v>
          </cell>
          <cell r="EA46">
            <v>196.58501705822783</v>
          </cell>
          <cell r="EB46">
            <v>101.49407753670975</v>
          </cell>
          <cell r="EC46">
            <v>104.29269206471103</v>
          </cell>
          <cell r="ED46">
            <v>94.744705550764863</v>
          </cell>
          <cell r="EE46">
            <v>97.02409383487344</v>
          </cell>
          <cell r="EF46">
            <v>106.65159074711883</v>
          </cell>
          <cell r="EG46">
            <v>101.49407753670975</v>
          </cell>
          <cell r="EH46">
            <v>111.78172321464714</v>
          </cell>
          <cell r="EI46">
            <v>106.71200824357787</v>
          </cell>
          <cell r="EJ46">
            <v>102.71817187108967</v>
          </cell>
          <cell r="EK46">
            <v>106.74094409490503</v>
          </cell>
          <cell r="EL46">
            <v>159.56340553175619</v>
          </cell>
          <cell r="EM46">
            <v>112.69582241487088</v>
          </cell>
          <cell r="EN46">
            <v>100.92394134661853</v>
          </cell>
          <cell r="EO46">
            <v>105.07357913357677</v>
          </cell>
          <cell r="ER46">
            <v>140.48999916648859</v>
          </cell>
          <cell r="ES46">
            <v>115.00300095902769</v>
          </cell>
          <cell r="ET46">
            <v>144.17598081781117</v>
          </cell>
          <cell r="EU46">
            <v>150.58100705549938</v>
          </cell>
          <cell r="EV46">
            <v>197.77181259996615</v>
          </cell>
          <cell r="EW46">
            <v>103.55462835139613</v>
          </cell>
          <cell r="EX46">
            <v>102.13528254112934</v>
          </cell>
          <cell r="EY46">
            <v>104.3922709888043</v>
          </cell>
          <cell r="EZ46">
            <v>120.02700348140748</v>
          </cell>
          <cell r="FA46">
            <v>101.72001659624078</v>
          </cell>
          <cell r="FB46">
            <v>126.0700032868706</v>
          </cell>
          <cell r="FC46">
            <v>109.01227178145584</v>
          </cell>
          <cell r="FD46">
            <v>102.72476347457838</v>
          </cell>
          <cell r="FE46">
            <v>103.18107666596124</v>
          </cell>
          <cell r="FF46">
            <v>102.24602565341382</v>
          </cell>
          <cell r="FG46">
            <v>148.56345668017485</v>
          </cell>
          <cell r="FH46">
            <v>113.06109287067102</v>
          </cell>
          <cell r="FI46">
            <v>108.01215346754283</v>
          </cell>
          <cell r="FJ46">
            <v>102.727124915033</v>
          </cell>
          <cell r="FM46">
            <v>140.489990234375</v>
          </cell>
          <cell r="FN46">
            <v>115.00299072265625</v>
          </cell>
          <cell r="FO46">
            <v>144.19999694824219</v>
          </cell>
          <cell r="FP46">
            <v>150.58099365234375</v>
          </cell>
          <cell r="FQ46">
            <v>3597.631103515625</v>
          </cell>
          <cell r="FR46">
            <v>120.77299499511719</v>
          </cell>
          <cell r="FS46">
            <v>114.00949096679687</v>
          </cell>
          <cell r="FT46">
            <v>133.76998901367188</v>
          </cell>
          <cell r="FU46">
            <v>120.02699279785156</v>
          </cell>
          <cell r="FV46">
            <v>121.03700256347656</v>
          </cell>
          <cell r="FW46">
            <v>126.06999206542969</v>
          </cell>
          <cell r="FX46">
            <v>178.95033264160156</v>
          </cell>
          <cell r="FY46">
            <v>117.5</v>
          </cell>
          <cell r="FZ46">
            <v>121.9425048828125</v>
          </cell>
          <cell r="GA46">
            <v>115.37648010253906</v>
          </cell>
          <cell r="GB46">
            <v>14294.46484375</v>
          </cell>
          <cell r="GC46">
            <v>5874668</v>
          </cell>
          <cell r="GD46">
            <v>184.90998840332031</v>
          </cell>
          <cell r="GE46">
            <v>113.22030639648437</v>
          </cell>
        </row>
        <row r="47">
          <cell r="B47">
            <v>0.78739994764328003</v>
          </cell>
          <cell r="C47">
            <v>101.41679263432734</v>
          </cell>
          <cell r="D47">
            <v>141.04999676068604</v>
          </cell>
          <cell r="F47">
            <v>4.2766772271011204</v>
          </cell>
          <cell r="G47">
            <v>120.88601307517504</v>
          </cell>
          <cell r="H47">
            <v>1.1244732186856006</v>
          </cell>
          <cell r="I47">
            <v>110.03808527959046</v>
          </cell>
          <cell r="K47">
            <v>0.78739999999999999</v>
          </cell>
          <cell r="L47">
            <v>137.98338449519161</v>
          </cell>
          <cell r="M47">
            <v>137.83640869165623</v>
          </cell>
          <cell r="O47">
            <v>1.6307361320945221E-2</v>
          </cell>
          <cell r="P47">
            <v>207.54899204058296</v>
          </cell>
          <cell r="Q47">
            <v>1.4087324821802973</v>
          </cell>
          <cell r="R47">
            <v>138.6064229882696</v>
          </cell>
          <cell r="T47">
            <v>328.08333333333337</v>
          </cell>
          <cell r="U47">
            <v>103.85615777061429</v>
          </cell>
          <cell r="V47">
            <v>1.2743543276705078</v>
          </cell>
          <cell r="W47">
            <v>127.58550927215612</v>
          </cell>
          <cell r="Y47">
            <v>3293.3067325829916</v>
          </cell>
          <cell r="Z47">
            <v>96.043526558119453</v>
          </cell>
          <cell r="AA47">
            <v>1.1300014917877572</v>
          </cell>
          <cell r="AB47">
            <v>112.97177726013572</v>
          </cell>
          <cell r="AD47">
            <v>1.2033102003034684</v>
          </cell>
          <cell r="AE47">
            <v>108.16310056439495</v>
          </cell>
          <cell r="AF47">
            <v>1.498103875535874</v>
          </cell>
          <cell r="AG47">
            <v>149.50810720793939</v>
          </cell>
          <cell r="AK47">
            <v>120.81881985757094</v>
          </cell>
          <cell r="AL47">
            <v>120.98932367283527</v>
          </cell>
          <cell r="AN47">
            <v>134.14404257252383</v>
          </cell>
          <cell r="AO47">
            <v>134.58028655441566</v>
          </cell>
          <cell r="AP47">
            <v>141.05000000000001</v>
          </cell>
          <cell r="AQ47">
            <v>104.80732625202756</v>
          </cell>
          <cell r="AS47">
            <v>126.80567519191008</v>
          </cell>
          <cell r="AT47">
            <v>126.78092201563354</v>
          </cell>
          <cell r="AU47">
            <v>130.24104309082031</v>
          </cell>
          <cell r="CG47">
            <v>0.78739994764328003</v>
          </cell>
          <cell r="CH47">
            <v>2.3999998811632395E-3</v>
          </cell>
          <cell r="CI47">
            <v>1.4289997518062592E-2</v>
          </cell>
          <cell r="CJ47">
            <v>1.8410998745821416E-4</v>
          </cell>
          <cell r="CK47">
            <v>1.0644889698596671E-5</v>
          </cell>
          <cell r="CL47">
            <v>1</v>
          </cell>
          <cell r="CM47">
            <v>0.19355535507202148</v>
          </cell>
          <cell r="CN47">
            <v>6.5575935877859592E-4</v>
          </cell>
          <cell r="CO47">
            <v>2.3909099400043488E-4</v>
          </cell>
          <cell r="CP47">
            <v>0.65436160564422607</v>
          </cell>
          <cell r="CQ47">
            <v>0.25</v>
          </cell>
          <cell r="CR47">
            <v>2.8056401759386063E-2</v>
          </cell>
          <cell r="CS47">
            <v>0.58335059881210327</v>
          </cell>
          <cell r="CT47">
            <v>1.5852298736572266</v>
          </cell>
          <cell r="CU47">
            <v>3.1771667301654816E-2</v>
          </cell>
          <cell r="CV47">
            <v>3.034218680113554E-4</v>
          </cell>
          <cell r="CW47">
            <v>3.5473095749694039E-7</v>
          </cell>
          <cell r="CX47">
            <v>0.12048333883285522</v>
          </cell>
          <cell r="CY47">
            <v>0.17069524526596069</v>
          </cell>
          <cell r="DB47">
            <v>1</v>
          </cell>
          <cell r="DC47">
            <v>328.08332776318326</v>
          </cell>
          <cell r="DD47">
            <v>55.101475465478885</v>
          </cell>
          <cell r="DE47">
            <v>4.2767910557920681</v>
          </cell>
          <cell r="DF47">
            <v>73969.761072027264</v>
          </cell>
          <cell r="DG47">
            <v>0.78739994764328003</v>
          </cell>
          <cell r="DH47">
            <v>4.0680866068019164</v>
          </cell>
          <cell r="DI47">
            <v>1200.7452689807969</v>
          </cell>
          <cell r="DJ47">
            <v>3293.3065962402911</v>
          </cell>
          <cell r="DK47">
            <v>1.2033101283014249</v>
          </cell>
          <cell r="DL47">
            <v>3.1495997905731201</v>
          </cell>
          <cell r="DM47">
            <v>28.064894222576534</v>
          </cell>
          <cell r="DN47">
            <v>1.349788530682388</v>
          </cell>
          <cell r="DO47">
            <v>0.49671026311578276</v>
          </cell>
          <cell r="DP47">
            <v>24.783085513496754</v>
          </cell>
          <cell r="DQ47">
            <v>2595.0665744824037</v>
          </cell>
          <cell r="DR47">
            <v>2219710.2649268257</v>
          </cell>
          <cell r="DS47">
            <v>6.535343021458166</v>
          </cell>
          <cell r="DT47">
            <v>4.6128991256694363</v>
          </cell>
          <cell r="DW47">
            <v>100</v>
          </cell>
          <cell r="DX47">
            <v>103.85615650583573</v>
          </cell>
          <cell r="DY47">
            <v>116.27631039673713</v>
          </cell>
          <cell r="DZ47">
            <v>120.88814632515611</v>
          </cell>
          <cell r="EA47">
            <v>207.54893706022182</v>
          </cell>
          <cell r="EB47">
            <v>101.41679263432734</v>
          </cell>
          <cell r="EC47">
            <v>104.99324217909829</v>
          </cell>
          <cell r="ED47">
            <v>94.968497467348328</v>
          </cell>
          <cell r="EE47">
            <v>96.0435243104709</v>
          </cell>
          <cell r="EF47">
            <v>108.16309537216077</v>
          </cell>
          <cell r="EG47">
            <v>101.41679263432734</v>
          </cell>
          <cell r="EH47">
            <v>111.42005237429551</v>
          </cell>
          <cell r="EI47">
            <v>108.26971723394902</v>
          </cell>
          <cell r="EJ47">
            <v>100.95713120351263</v>
          </cell>
          <cell r="EK47">
            <v>108.29726919042115</v>
          </cell>
          <cell r="EL47">
            <v>164.15118690431311</v>
          </cell>
          <cell r="EM47">
            <v>113.25179794233013</v>
          </cell>
          <cell r="EN47">
            <v>100.79365803044341</v>
          </cell>
          <cell r="EO47">
            <v>106.07320410303566</v>
          </cell>
          <cell r="ER47">
            <v>141.04999676068604</v>
          </cell>
          <cell r="ES47">
            <v>114.98000596186372</v>
          </cell>
          <cell r="ET47">
            <v>148.3752782676022</v>
          </cell>
          <cell r="EU47">
            <v>152.38799879348744</v>
          </cell>
          <cell r="EV47">
            <v>210.58789410893519</v>
          </cell>
          <cell r="EW47">
            <v>103.88275936463735</v>
          </cell>
          <cell r="EX47">
            <v>102.40406729857445</v>
          </cell>
          <cell r="EY47">
            <v>104.49372502237713</v>
          </cell>
          <cell r="EZ47">
            <v>119.90700835353925</v>
          </cell>
          <cell r="FA47">
            <v>101.72001659624078</v>
          </cell>
          <cell r="FB47">
            <v>126.18999841473882</v>
          </cell>
          <cell r="FC47">
            <v>109.28729153046162</v>
          </cell>
          <cell r="FD47">
            <v>103.07445946102632</v>
          </cell>
          <cell r="FE47">
            <v>103.18107666596124</v>
          </cell>
          <cell r="FF47">
            <v>102.60362176779297</v>
          </cell>
          <cell r="FG47">
            <v>153.61461331414586</v>
          </cell>
          <cell r="FH47">
            <v>113.30984133192082</v>
          </cell>
          <cell r="FI47">
            <v>108.01215346754283</v>
          </cell>
          <cell r="FJ47">
            <v>102.88052324706381</v>
          </cell>
          <cell r="FM47">
            <v>141.04998779296875</v>
          </cell>
          <cell r="FN47">
            <v>114.97999572753906</v>
          </cell>
          <cell r="FO47">
            <v>148.39999389648437</v>
          </cell>
          <cell r="FP47">
            <v>152.38798522949219</v>
          </cell>
          <cell r="FQ47">
            <v>3830.76611328125</v>
          </cell>
          <cell r="FR47">
            <v>121.15568542480469</v>
          </cell>
          <cell r="FS47">
            <v>114.30952453613281</v>
          </cell>
          <cell r="FT47">
            <v>133.89999389648437</v>
          </cell>
          <cell r="FU47">
            <v>119.90699768066406</v>
          </cell>
          <cell r="FV47">
            <v>121.03700256347656</v>
          </cell>
          <cell r="FW47">
            <v>126.18998718261719</v>
          </cell>
          <cell r="FX47">
            <v>179.40179443359375</v>
          </cell>
          <cell r="FY47">
            <v>117.89999389648437</v>
          </cell>
          <cell r="FZ47">
            <v>121.9425048828125</v>
          </cell>
          <cell r="GA47">
            <v>115.77999877929687</v>
          </cell>
          <cell r="GB47">
            <v>14780.4765625</v>
          </cell>
          <cell r="GC47">
            <v>5887593</v>
          </cell>
          <cell r="GD47">
            <v>184.90998840332031</v>
          </cell>
          <cell r="GE47">
            <v>113.38937377929687</v>
          </cell>
        </row>
        <row r="48">
          <cell r="B48">
            <v>0.78369998931884766</v>
          </cell>
          <cell r="C48">
            <v>100.94023950872996</v>
          </cell>
          <cell r="D48">
            <v>142.56000662231489</v>
          </cell>
          <cell r="F48">
            <v>4.2933126328135742</v>
          </cell>
          <cell r="G48">
            <v>121.35623511104042</v>
          </cell>
          <cell r="H48">
            <v>1.1196539394574736</v>
          </cell>
          <cell r="I48">
            <v>109.56648288846313</v>
          </cell>
          <cell r="K48">
            <v>0.78369999999999995</v>
          </cell>
          <cell r="L48">
            <v>138.28269854974891</v>
          </cell>
          <cell r="M48">
            <v>138.13540392577119</v>
          </cell>
          <cell r="O48">
            <v>1.7054298172052694E-2</v>
          </cell>
          <cell r="P48">
            <v>217.0554957301901</v>
          </cell>
          <cell r="Q48">
            <v>1.4258962063445926</v>
          </cell>
          <cell r="R48">
            <v>140.29517684442283</v>
          </cell>
          <cell r="T48">
            <v>343.72807017543857</v>
          </cell>
          <cell r="U48">
            <v>108.80856495706108</v>
          </cell>
          <cell r="V48">
            <v>1.317788588737363</v>
          </cell>
          <cell r="W48">
            <v>131.9340504884789</v>
          </cell>
          <cell r="Y48">
            <v>3251.5703960634296</v>
          </cell>
          <cell r="Z48">
            <v>94.826359354926311</v>
          </cell>
          <cell r="AA48">
            <v>1.1186776969345318</v>
          </cell>
          <cell r="AB48">
            <v>111.83968209106285</v>
          </cell>
          <cell r="AD48">
            <v>1.184649524000505</v>
          </cell>
          <cell r="AE48">
            <v>106.48573041740542</v>
          </cell>
          <cell r="AF48">
            <v>1.4904563871853873</v>
          </cell>
          <cell r="AG48">
            <v>148.74490144707914</v>
          </cell>
          <cell r="AK48">
            <v>121.30203291747507</v>
          </cell>
          <cell r="AL48">
            <v>121.47321866019406</v>
          </cell>
          <cell r="AN48">
            <v>136.41479443276782</v>
          </cell>
          <cell r="AO48">
            <v>136.85842302760557</v>
          </cell>
          <cell r="AP48">
            <v>142.56</v>
          </cell>
          <cell r="AQ48">
            <v>104.16604023797963</v>
          </cell>
          <cell r="AS48">
            <v>126.53384182794673</v>
          </cell>
          <cell r="AT48">
            <v>126.50914171506159</v>
          </cell>
          <cell r="AU48">
            <v>130.09428405761719</v>
          </cell>
          <cell r="CG48">
            <v>0.78369998931884766</v>
          </cell>
          <cell r="CH48">
            <v>2.2799998987466097E-3</v>
          </cell>
          <cell r="CI48">
            <v>1.4069996774196625E-2</v>
          </cell>
          <cell r="CJ48">
            <v>1.8253999587614089E-4</v>
          </cell>
          <cell r="CK48">
            <v>1.0130839655175805E-5</v>
          </cell>
          <cell r="CL48">
            <v>1</v>
          </cell>
          <cell r="CM48">
            <v>0.19547784328460693</v>
          </cell>
          <cell r="CN48">
            <v>6.6090957261621952E-4</v>
          </cell>
          <cell r="CO48">
            <v>2.4102198949549347E-4</v>
          </cell>
          <cell r="CP48">
            <v>0.66154581308364868</v>
          </cell>
          <cell r="CQ48">
            <v>0.25</v>
          </cell>
          <cell r="CR48">
            <v>2.7982767671346664E-2</v>
          </cell>
          <cell r="CS48">
            <v>0.58971697092056274</v>
          </cell>
          <cell r="CT48">
            <v>1.6629095077514648</v>
          </cell>
          <cell r="CU48">
            <v>3.2118178904056549E-2</v>
          </cell>
          <cell r="CV48">
            <v>2.8750486671924591E-4</v>
          </cell>
          <cell r="CW48">
            <v>3.5290895539219491E-7</v>
          </cell>
          <cell r="CX48">
            <v>0.12049204111099243</v>
          </cell>
          <cell r="CY48">
            <v>0.17230314016342163</v>
          </cell>
          <cell r="DB48">
            <v>1</v>
          </cell>
          <cell r="DC48">
            <v>343.7280807554742</v>
          </cell>
          <cell r="DD48">
            <v>55.700083084318671</v>
          </cell>
          <cell r="DE48">
            <v>4.2933056153382001</v>
          </cell>
          <cell r="DF48">
            <v>77357.851470727648</v>
          </cell>
          <cell r="DG48">
            <v>0.78369998931884766</v>
          </cell>
          <cell r="DH48">
            <v>4.0091499688679075</v>
          </cell>
          <cell r="DI48">
            <v>1185.7900411648761</v>
          </cell>
          <cell r="DJ48">
            <v>3251.5704934611408</v>
          </cell>
          <cell r="DK48">
            <v>1.1846496097765391</v>
          </cell>
          <cell r="DL48">
            <v>3.1347999572753906</v>
          </cell>
          <cell r="DM48">
            <v>28.006521675171108</v>
          </cell>
          <cell r="DN48">
            <v>1.3289425740885032</v>
          </cell>
          <cell r="DO48">
            <v>0.47128240332123827</v>
          </cell>
          <cell r="DP48">
            <v>24.400511363359577</v>
          </cell>
          <cell r="DQ48">
            <v>2725.8668636178113</v>
          </cell>
          <cell r="DR48">
            <v>2220686.0362835107</v>
          </cell>
          <cell r="DS48">
            <v>6.504163943881859</v>
          </cell>
          <cell r="DT48">
            <v>4.548379028818303</v>
          </cell>
          <cell r="DW48">
            <v>100</v>
          </cell>
          <cell r="DX48">
            <v>108.80856882846166</v>
          </cell>
          <cell r="DY48">
            <v>117.53950497920657</v>
          </cell>
          <cell r="DZ48">
            <v>121.35494829533994</v>
          </cell>
          <cell r="EA48">
            <v>217.05545094809932</v>
          </cell>
          <cell r="EB48">
            <v>100.94023950872996</v>
          </cell>
          <cell r="EC48">
            <v>103.47214656390641</v>
          </cell>
          <cell r="ED48">
            <v>93.785669142598451</v>
          </cell>
          <cell r="EE48">
            <v>94.826363902001859</v>
          </cell>
          <cell r="EF48">
            <v>106.48573938767295</v>
          </cell>
          <cell r="EG48">
            <v>100.94023950872996</v>
          </cell>
          <cell r="EH48">
            <v>111.18830832289972</v>
          </cell>
          <cell r="EI48">
            <v>106.59761395659339</v>
          </cell>
          <cell r="EJ48">
            <v>95.788879270485936</v>
          </cell>
          <cell r="EK48">
            <v>106.62549447535838</v>
          </cell>
          <cell r="EL48">
            <v>172.42497183150209</v>
          </cell>
          <cell r="EM48">
            <v>113.30158275536239</v>
          </cell>
          <cell r="EN48">
            <v>100.31278758911962</v>
          </cell>
          <cell r="EO48">
            <v>104.58957022863467</v>
          </cell>
          <cell r="ER48">
            <v>142.56000662231489</v>
          </cell>
          <cell r="ES48">
            <v>117.73949717428182</v>
          </cell>
          <cell r="ET48">
            <v>151.97468479956467</v>
          </cell>
          <cell r="EU48">
            <v>155.28401040379933</v>
          </cell>
          <cell r="EV48">
            <v>221.41713074748429</v>
          </cell>
          <cell r="EW48">
            <v>104.07962488920836</v>
          </cell>
          <cell r="EX48">
            <v>102.31446326637932</v>
          </cell>
          <cell r="EY48">
            <v>104.79027563882053</v>
          </cell>
          <cell r="EZ48">
            <v>120.8660080726885</v>
          </cell>
          <cell r="FA48">
            <v>101.63291903215782</v>
          </cell>
          <cell r="FB48">
            <v>127.57999792811057</v>
          </cell>
          <cell r="FC48">
            <v>109.4591800355015</v>
          </cell>
          <cell r="FD48">
            <v>102.98702879439094</v>
          </cell>
          <cell r="FE48">
            <v>103.24816301466288</v>
          </cell>
          <cell r="FF48">
            <v>102.76162935321632</v>
          </cell>
          <cell r="FG48">
            <v>162.52428053577523</v>
          </cell>
          <cell r="FH48">
            <v>113.62710387611448</v>
          </cell>
          <cell r="FI48">
            <v>108.7954787396542</v>
          </cell>
          <cell r="FJ48">
            <v>103.08504974156662</v>
          </cell>
          <cell r="FM48">
            <v>142.55999755859375</v>
          </cell>
          <cell r="FN48">
            <v>117.73948669433594</v>
          </cell>
          <cell r="FO48">
            <v>152</v>
          </cell>
          <cell r="FP48">
            <v>155.28399658203125</v>
          </cell>
          <cell r="FQ48">
            <v>4027.7587890625</v>
          </cell>
          <cell r="FR48">
            <v>121.38528442382812</v>
          </cell>
          <cell r="FS48">
            <v>114.20950317382813</v>
          </cell>
          <cell r="FT48">
            <v>134.27999877929687</v>
          </cell>
          <cell r="FU48">
            <v>120.86599731445312</v>
          </cell>
          <cell r="FV48">
            <v>120.93336486816406</v>
          </cell>
          <cell r="FW48">
            <v>127.57998657226562</v>
          </cell>
          <cell r="FX48">
            <v>179.6839599609375</v>
          </cell>
          <cell r="FY48">
            <v>117.79998779296875</v>
          </cell>
          <cell r="FZ48">
            <v>122.02178955078125</v>
          </cell>
          <cell r="GA48">
            <v>115.95829772949219</v>
          </cell>
          <cell r="GB48">
            <v>15637.74609375</v>
          </cell>
          <cell r="GC48">
            <v>5904078</v>
          </cell>
          <cell r="GD48">
            <v>186.25099182128906</v>
          </cell>
          <cell r="GE48">
            <v>113.61479187011719</v>
          </cell>
        </row>
        <row r="49">
          <cell r="B49">
            <v>0.78125</v>
          </cell>
          <cell r="C49">
            <v>100.62468188207585</v>
          </cell>
          <cell r="D49">
            <v>143.8400054829919</v>
          </cell>
          <cell r="F49">
            <v>4.323811263217026</v>
          </cell>
          <cell r="G49">
            <v>122.21831977115063</v>
          </cell>
          <cell r="H49">
            <v>1.1220236037255453</v>
          </cell>
          <cell r="I49">
            <v>109.79837219848055</v>
          </cell>
          <cell r="K49">
            <v>0.78125</v>
          </cell>
          <cell r="L49">
            <v>138.7530675239887</v>
          </cell>
          <cell r="M49">
            <v>138.60527187694794</v>
          </cell>
          <cell r="O49">
            <v>1.8042745002381035E-2</v>
          </cell>
          <cell r="P49">
            <v>229.63577400346659</v>
          </cell>
          <cell r="Q49">
            <v>1.4551131775449917</v>
          </cell>
          <cell r="R49">
            <v>143.16986023524728</v>
          </cell>
          <cell r="T49">
            <v>345.68584070796464</v>
          </cell>
          <cell r="U49">
            <v>109.42830544567076</v>
          </cell>
          <cell r="V49">
            <v>1.3109741059881654</v>
          </cell>
          <cell r="W49">
            <v>131.25179969440657</v>
          </cell>
          <cell r="Y49">
            <v>3220.7065147936069</v>
          </cell>
          <cell r="Z49">
            <v>93.926268278957835</v>
          </cell>
          <cell r="AA49">
            <v>1.1014857438254713</v>
          </cell>
          <cell r="AB49">
            <v>110.12091843329921</v>
          </cell>
          <cell r="AD49">
            <v>1.2120754770608841</v>
          </cell>
          <cell r="AE49">
            <v>108.95099342123937</v>
          </cell>
          <cell r="AF49">
            <v>1.5338596937891069</v>
          </cell>
          <cell r="AG49">
            <v>153.07647439262459</v>
          </cell>
          <cell r="AK49">
            <v>123.08608139312511</v>
          </cell>
          <cell r="AL49">
            <v>123.25978484849907</v>
          </cell>
          <cell r="AN49">
            <v>138.87660717082122</v>
          </cell>
          <cell r="AO49">
            <v>139.32824171934075</v>
          </cell>
          <cell r="AP49">
            <v>143.84</v>
          </cell>
          <cell r="AQ49">
            <v>103.2382223625183</v>
          </cell>
          <cell r="AS49">
            <v>127.25121076545511</v>
          </cell>
          <cell r="AT49">
            <v>127.22637061814534</v>
          </cell>
          <cell r="AU49">
            <v>131.38558959960937</v>
          </cell>
          <cell r="CG49">
            <v>0.78125</v>
          </cell>
          <cell r="CH49">
            <v>2.2599999792873859E-3</v>
          </cell>
          <cell r="CI49">
            <v>1.362999901175499E-2</v>
          </cell>
          <cell r="CJ49">
            <v>1.8068999634124339E-4</v>
          </cell>
          <cell r="CK49">
            <v>9.5458999567199498E-6</v>
          </cell>
          <cell r="CL49">
            <v>1</v>
          </cell>
          <cell r="CM49">
            <v>0.19076085090637207</v>
          </cell>
          <cell r="CN49">
            <v>6.5429764799773693E-4</v>
          </cell>
          <cell r="CO49">
            <v>2.4257099721580744E-4</v>
          </cell>
          <cell r="CP49">
            <v>0.64455556869506836</v>
          </cell>
          <cell r="CQ49">
            <v>0.25</v>
          </cell>
          <cell r="CR49">
            <v>2.790316566824913E-2</v>
          </cell>
          <cell r="CS49">
            <v>0.57431298494338989</v>
          </cell>
          <cell r="CT49">
            <v>1.6645097732543945</v>
          </cell>
          <cell r="CU49">
            <v>3.126140683889389E-2</v>
          </cell>
          <cell r="CV49">
            <v>2.67817173153162E-4</v>
          </cell>
          <cell r="CW49">
            <v>3.5055995795119088E-7</v>
          </cell>
          <cell r="CX49">
            <v>0.12049639225006104</v>
          </cell>
          <cell r="CY49">
            <v>0.16837149858474731</v>
          </cell>
          <cell r="DB49">
            <v>1</v>
          </cell>
          <cell r="DC49">
            <v>345.68584387613163</v>
          </cell>
          <cell r="DD49">
            <v>57.318419416334699</v>
          </cell>
          <cell r="DE49">
            <v>4.3237036682681911</v>
          </cell>
          <cell r="DF49">
            <v>81841.419200085977</v>
          </cell>
          <cell r="DG49">
            <v>0.78125</v>
          </cell>
          <cell r="DH49">
            <v>4.0954419960280415</v>
          </cell>
          <cell r="DI49">
            <v>1194.0284401002496</v>
          </cell>
          <cell r="DJ49">
            <v>3220.7065517603805</v>
          </cell>
          <cell r="DK49">
            <v>1.2120754795147852</v>
          </cell>
          <cell r="DL49">
            <v>3.125</v>
          </cell>
          <cell r="DM49">
            <v>27.998615257084627</v>
          </cell>
          <cell r="DN49">
            <v>1.3603209756384107</v>
          </cell>
          <cell r="DO49">
            <v>0.46935741234641465</v>
          </cell>
          <cell r="DP49">
            <v>24.990877858638388</v>
          </cell>
          <cell r="DQ49">
            <v>2917.1019572864016</v>
          </cell>
          <cell r="DR49">
            <v>2228577.4010412646</v>
          </cell>
          <cell r="DS49">
            <v>6.4835966074295825</v>
          </cell>
          <cell r="DT49">
            <v>4.640037099906011</v>
          </cell>
          <cell r="DW49">
            <v>100</v>
          </cell>
          <cell r="DX49">
            <v>109.42830697378768</v>
          </cell>
          <cell r="DY49">
            <v>120.95455287181163</v>
          </cell>
          <cell r="DZ49">
            <v>122.21418229173166</v>
          </cell>
          <cell r="EA49">
            <v>229.63572298060882</v>
          </cell>
          <cell r="EB49">
            <v>100.62468188207585</v>
          </cell>
          <cell r="EC49">
            <v>105.69925738563785</v>
          </cell>
          <cell r="ED49">
            <v>94.43725477748761</v>
          </cell>
          <cell r="EE49">
            <v>93.926271047471388</v>
          </cell>
          <cell r="EF49">
            <v>108.95099493102134</v>
          </cell>
          <cell r="EG49">
            <v>100.62468188207585</v>
          </cell>
          <cell r="EH49">
            <v>111.15691916068509</v>
          </cell>
          <cell r="EI49">
            <v>109.11454945118101</v>
          </cell>
          <cell r="EJ49">
            <v>95.397621869860103</v>
          </cell>
          <cell r="EK49">
            <v>109.20528137176383</v>
          </cell>
          <cell r="EL49">
            <v>184.52156615865059</v>
          </cell>
          <cell r="EM49">
            <v>113.70420793629511</v>
          </cell>
          <cell r="EN49">
            <v>99.995580509068702</v>
          </cell>
          <cell r="EO49">
            <v>106.69723940095071</v>
          </cell>
          <cell r="ER49">
            <v>143.8400054829919</v>
          </cell>
          <cell r="ES49">
            <v>120.09431000595309</v>
          </cell>
          <cell r="ET49">
            <v>153.17448189146958</v>
          </cell>
          <cell r="EU49">
            <v>157.45800656898555</v>
          </cell>
          <cell r="EV49">
            <v>229.04090088625054</v>
          </cell>
          <cell r="EW49">
            <v>104.07962488920836</v>
          </cell>
          <cell r="EX49">
            <v>102.49365766119944</v>
          </cell>
          <cell r="EY49">
            <v>104.89171776464295</v>
          </cell>
          <cell r="EZ49">
            <v>122.92100093138384</v>
          </cell>
          <cell r="FA49">
            <v>101.89418607730306</v>
          </cell>
          <cell r="FB49">
            <v>128.73000718574588</v>
          </cell>
          <cell r="FC49">
            <v>110.24987459491706</v>
          </cell>
          <cell r="FD49">
            <v>102.89961146780234</v>
          </cell>
          <cell r="FE49">
            <v>103.5836076693236</v>
          </cell>
          <cell r="FF49">
            <v>102.93626931605264</v>
          </cell>
          <cell r="FG49">
            <v>179.26427781774234</v>
          </cell>
          <cell r="FH49">
            <v>114.62701495375191</v>
          </cell>
          <cell r="FI49">
            <v>108.160522140789</v>
          </cell>
          <cell r="FJ49">
            <v>102.98277957200781</v>
          </cell>
          <cell r="FM49">
            <v>143.83999633789063</v>
          </cell>
          <cell r="FN49">
            <v>120.09429931640625</v>
          </cell>
          <cell r="FO49">
            <v>153.19999694824219</v>
          </cell>
          <cell r="FP49">
            <v>157.45799255371094</v>
          </cell>
          <cell r="FQ49">
            <v>4166.44140625</v>
          </cell>
          <cell r="FR49">
            <v>121.38528442382812</v>
          </cell>
          <cell r="FS49">
            <v>114.40953063964844</v>
          </cell>
          <cell r="FT49">
            <v>134.40998840332031</v>
          </cell>
          <cell r="FU49">
            <v>122.92098999023437</v>
          </cell>
          <cell r="FV49">
            <v>121.24424743652344</v>
          </cell>
          <cell r="FW49">
            <v>128.72999572753906</v>
          </cell>
          <cell r="FX49">
            <v>180.98193359375</v>
          </cell>
          <cell r="FY49">
            <v>117.69999694824219</v>
          </cell>
          <cell r="FZ49">
            <v>122.41822814941406</v>
          </cell>
          <cell r="GA49">
            <v>116.15536499023437</v>
          </cell>
          <cell r="GB49">
            <v>17248.43359375</v>
          </cell>
          <cell r="GC49">
            <v>5956033.5</v>
          </cell>
          <cell r="GD49">
            <v>185.16398620605469</v>
          </cell>
          <cell r="GE49">
            <v>113.5020751953125</v>
          </cell>
        </row>
        <row r="50">
          <cell r="B50">
            <v>0.7788199782371521</v>
          </cell>
          <cell r="C50">
            <v>100.31169606850389</v>
          </cell>
          <cell r="D50">
            <v>144.98999945259092</v>
          </cell>
          <cell r="F50">
            <v>4.359515315846834</v>
          </cell>
          <cell r="G50">
            <v>123.22754266636765</v>
          </cell>
          <cell r="H50">
            <v>1.1146991088494027</v>
          </cell>
          <cell r="I50">
            <v>109.08161578452788</v>
          </cell>
          <cell r="K50">
            <v>0.77881999999999996</v>
          </cell>
          <cell r="L50">
            <v>139.08231262497904</v>
          </cell>
          <cell r="M50">
            <v>138.93416627583414</v>
          </cell>
          <cell r="O50">
            <v>1.9233619596687759E-2</v>
          </cell>
          <cell r="P50">
            <v>244.79241503389741</v>
          </cell>
          <cell r="Q50">
            <v>1.4977574609061868</v>
          </cell>
          <cell r="R50">
            <v>147.36566863205894</v>
          </cell>
          <cell r="T50">
            <v>350.81981981981983</v>
          </cell>
          <cell r="U50">
            <v>111.05348810647401</v>
          </cell>
          <cell r="V50">
            <v>1.3007577902850427</v>
          </cell>
          <cell r="W50">
            <v>130.2289649822973</v>
          </cell>
          <cell r="Y50">
            <v>3210.6888292499925</v>
          </cell>
          <cell r="Z50">
            <v>93.634120014102947</v>
          </cell>
          <cell r="AA50">
            <v>1.0883416723942199</v>
          </cell>
          <cell r="AB50">
            <v>108.80684130967224</v>
          </cell>
          <cell r="AD50">
            <v>1.2489026279616857</v>
          </cell>
          <cell r="AE50">
            <v>112.26131093153636</v>
          </cell>
          <cell r="AF50">
            <v>1.5892811073967623</v>
          </cell>
          <cell r="AG50">
            <v>158.60743308152394</v>
          </cell>
          <cell r="AK50">
            <v>126.04822826068231</v>
          </cell>
          <cell r="AL50">
            <v>126.22611200305862</v>
          </cell>
          <cell r="AN50">
            <v>141.84207261576859</v>
          </cell>
          <cell r="AO50">
            <v>142.30335102494013</v>
          </cell>
          <cell r="AP50">
            <v>144.99</v>
          </cell>
          <cell r="AQ50">
            <v>101.88797309108273</v>
          </cell>
          <cell r="AS50">
            <v>128.6092270315963</v>
          </cell>
          <cell r="AT50">
            <v>128.58412179192399</v>
          </cell>
          <cell r="AU50">
            <v>133.32757568359375</v>
          </cell>
          <cell r="CG50">
            <v>0.7788199782371521</v>
          </cell>
          <cell r="CH50">
            <v>2.2199999075382948E-3</v>
          </cell>
          <cell r="CI50">
            <v>1.3259999454021454E-2</v>
          </cell>
          <cell r="CJ50">
            <v>1.7863999528344721E-4</v>
          </cell>
          <cell r="CK50">
            <v>8.9269997260998935E-6</v>
          </cell>
          <cell r="CL50">
            <v>1</v>
          </cell>
          <cell r="CM50">
            <v>0.18468219041824341</v>
          </cell>
          <cell r="CN50">
            <v>6.3797109760344028E-4</v>
          </cell>
          <cell r="CO50">
            <v>2.4257099721580744E-4</v>
          </cell>
          <cell r="CP50">
            <v>0.62360340356826782</v>
          </cell>
          <cell r="CQ50">
            <v>0.25</v>
          </cell>
          <cell r="CR50">
            <v>2.7876600623130798E-2</v>
          </cell>
          <cell r="CS50">
            <v>0.55529296398162842</v>
          </cell>
          <cell r="CT50">
            <v>1.6602497100830078</v>
          </cell>
          <cell r="CU50">
            <v>3.0255481600761414E-2</v>
          </cell>
          <cell r="CV50">
            <v>2.0147478790022433E-4</v>
          </cell>
          <cell r="CW50">
            <v>3.4867639442381915E-7</v>
          </cell>
          <cell r="CX50">
            <v>0.12053596973419189</v>
          </cell>
          <cell r="CY50">
            <v>0.16347599029541016</v>
          </cell>
          <cell r="DB50">
            <v>1</v>
          </cell>
          <cell r="DC50">
            <v>350.81982462817626</v>
          </cell>
          <cell r="DD50">
            <v>58.734540746979732</v>
          </cell>
          <cell r="DE50">
            <v>4.3597178616210908</v>
          </cell>
          <cell r="DF50">
            <v>87243.195041231374</v>
          </cell>
          <cell r="DG50">
            <v>0.7788199782371521</v>
          </cell>
          <cell r="DH50">
            <v>4.2170822019891858</v>
          </cell>
          <cell r="DI50">
            <v>1220.7762720957351</v>
          </cell>
          <cell r="DJ50">
            <v>3210.6887763843488</v>
          </cell>
          <cell r="DK50">
            <v>1.2489027060800706</v>
          </cell>
          <cell r="DL50">
            <v>3.1152799129486084</v>
          </cell>
          <cell r="DM50">
            <v>27.938125913061327</v>
          </cell>
          <cell r="DN50">
            <v>1.4025388916379624</v>
          </cell>
          <cell r="DO50">
            <v>0.46909809621241449</v>
          </cell>
          <cell r="DP50">
            <v>25.741450376303124</v>
          </cell>
          <cell r="DQ50">
            <v>3865.5952258544849</v>
          </cell>
          <cell r="DR50">
            <v>2233646.9881310342</v>
          </cell>
          <cell r="DS50">
            <v>6.4613076076346339</v>
          </cell>
          <cell r="DT50">
            <v>4.7641245471569329</v>
          </cell>
          <cell r="DW50">
            <v>100</v>
          </cell>
          <cell r="DX50">
            <v>111.05349016160018</v>
          </cell>
          <cell r="DY50">
            <v>123.94288234957094</v>
          </cell>
          <cell r="DZ50">
            <v>123.23216259963836</v>
          </cell>
          <cell r="EA50">
            <v>244.79236020396854</v>
          </cell>
          <cell r="EB50">
            <v>100.31169606850389</v>
          </cell>
          <cell r="EC50">
            <v>108.83866931011356</v>
          </cell>
          <cell r="ED50">
            <v>96.552775430153986</v>
          </cell>
          <cell r="EE50">
            <v>93.634120157553298</v>
          </cell>
          <cell r="EF50">
            <v>112.26131928181525</v>
          </cell>
          <cell r="EG50">
            <v>100.31169606850389</v>
          </cell>
          <cell r="EH50">
            <v>110.91677124401342</v>
          </cell>
          <cell r="EI50">
            <v>112.50094793033183</v>
          </cell>
          <cell r="EJ50">
            <v>95.34491546351525</v>
          </cell>
          <cell r="EK50">
            <v>112.48513746346003</v>
          </cell>
          <cell r="EL50">
            <v>244.51859950537948</v>
          </cell>
          <cell r="EM50">
            <v>113.96286324902375</v>
          </cell>
          <cell r="EN50">
            <v>99.651820462228599</v>
          </cell>
          <cell r="EO50">
            <v>109.55061918669695</v>
          </cell>
          <cell r="ER50">
            <v>144.98999945259092</v>
          </cell>
          <cell r="ES50">
            <v>123.817210727952</v>
          </cell>
          <cell r="ET50">
            <v>156.37394588863194</v>
          </cell>
          <cell r="EU50">
            <v>161.07900908855518</v>
          </cell>
          <cell r="EV50">
            <v>242.41582319770686</v>
          </cell>
          <cell r="EW50">
            <v>104.40774281907585</v>
          </cell>
          <cell r="EX50">
            <v>102.7624287490744</v>
          </cell>
          <cell r="EY50">
            <v>105.0946258317886</v>
          </cell>
          <cell r="EZ50">
            <v>125.10900466617625</v>
          </cell>
          <cell r="FA50">
            <v>102.41672016759357</v>
          </cell>
          <cell r="FB50">
            <v>132.32999835090621</v>
          </cell>
          <cell r="FC50">
            <v>109.97485484591128</v>
          </cell>
          <cell r="FD50">
            <v>103.16189012766169</v>
          </cell>
          <cell r="FE50">
            <v>103.5836076693236</v>
          </cell>
          <cell r="FF50">
            <v>103.64313183384638</v>
          </cell>
          <cell r="FG50">
            <v>203.82348132110204</v>
          </cell>
          <cell r="FH50">
            <v>116.43812507523297</v>
          </cell>
          <cell r="FI50">
            <v>106.35088068162953</v>
          </cell>
          <cell r="FJ50">
            <v>103.23844807359743</v>
          </cell>
          <cell r="FM50">
            <v>144.989990234375</v>
          </cell>
          <cell r="FN50">
            <v>123.81719970703125</v>
          </cell>
          <cell r="FO50">
            <v>156.39999389648437</v>
          </cell>
          <cell r="FP50">
            <v>161.07899475097656</v>
          </cell>
          <cell r="FQ50">
            <v>4409.7421875</v>
          </cell>
          <cell r="FR50">
            <v>121.76795959472656</v>
          </cell>
          <cell r="FS50">
            <v>114.70954895019531</v>
          </cell>
          <cell r="FT50">
            <v>134.66999816894531</v>
          </cell>
          <cell r="FU50">
            <v>125.10899353027344</v>
          </cell>
          <cell r="FV50">
            <v>121.86601257324219</v>
          </cell>
          <cell r="FW50">
            <v>132.32998657226562</v>
          </cell>
          <cell r="FX50">
            <v>180.53047180175781</v>
          </cell>
          <cell r="FY50">
            <v>118</v>
          </cell>
          <cell r="FZ50">
            <v>122.41822814941406</v>
          </cell>
          <cell r="GA50">
            <v>116.9530029296875</v>
          </cell>
          <cell r="GB50">
            <v>19611.46875</v>
          </cell>
          <cell r="GC50">
            <v>6050139</v>
          </cell>
          <cell r="GD50">
            <v>182.06599426269531</v>
          </cell>
          <cell r="GE50">
            <v>113.78385925292969</v>
          </cell>
        </row>
        <row r="51">
          <cell r="B51">
            <v>0.77579998970031738</v>
          </cell>
          <cell r="C51">
            <v>99.922722774671556</v>
          </cell>
          <cell r="D51">
            <v>148.04000269826273</v>
          </cell>
          <cell r="F51">
            <v>4.3863740834157401</v>
          </cell>
          <cell r="G51">
            <v>123.98674172561458</v>
          </cell>
          <cell r="H51">
            <v>1.1282376512248484</v>
          </cell>
          <cell r="I51">
            <v>110.40646306031451</v>
          </cell>
          <cell r="K51">
            <v>0.77579999999999993</v>
          </cell>
          <cell r="L51">
            <v>141.22591058387093</v>
          </cell>
          <cell r="M51">
            <v>141.07548093783768</v>
          </cell>
          <cell r="O51">
            <v>2.0366616271520768E-2</v>
          </cell>
          <cell r="P51">
            <v>259.21242531139666</v>
          </cell>
          <cell r="Q51">
            <v>1.5320909485226395</v>
          </cell>
          <cell r="R51">
            <v>150.74377055518866</v>
          </cell>
          <cell r="T51">
            <v>362.01586560895936</v>
          </cell>
          <cell r="U51">
            <v>114.59764344673481</v>
          </cell>
          <cell r="V51">
            <v>1.348922974849686</v>
          </cell>
          <cell r="W51">
            <v>135.05115569365202</v>
          </cell>
          <cell r="Y51">
            <v>3103.2</v>
          </cell>
          <cell r="Z51">
            <v>90.499396447471838</v>
          </cell>
          <cell r="AA51">
            <v>1.067624212477926</v>
          </cell>
          <cell r="AB51">
            <v>106.73561548911471</v>
          </cell>
          <cell r="AD51">
            <v>1.2990627257410334</v>
          </cell>
          <cell r="AE51">
            <v>116.77009985317868</v>
          </cell>
          <cell r="AF51">
            <v>1.6852724540140411</v>
          </cell>
          <cell r="AG51">
            <v>168.18719906134095</v>
          </cell>
          <cell r="AK51">
            <v>128.76073038644034</v>
          </cell>
          <cell r="AL51">
            <v>128.94244210828128</v>
          </cell>
          <cell r="AN51">
            <v>144.55176151984415</v>
          </cell>
          <cell r="AO51">
            <v>145.02185198995059</v>
          </cell>
          <cell r="AP51">
            <v>148.04</v>
          </cell>
          <cell r="AQ51">
            <v>102.08116774722926</v>
          </cell>
          <cell r="AS51">
            <v>131.6259506259286</v>
          </cell>
          <cell r="AT51">
            <v>131.60025650495584</v>
          </cell>
          <cell r="AU51">
            <v>137.43055725097656</v>
          </cell>
          <cell r="CG51">
            <v>0.77579998970031738</v>
          </cell>
          <cell r="CH51">
            <v>2.1429997868835926E-3</v>
          </cell>
          <cell r="CI51">
            <v>1.3209998607635498E-2</v>
          </cell>
          <cell r="CJ51">
            <v>1.7697998555377126E-4</v>
          </cell>
          <cell r="CK51">
            <v>8.3976992755196989E-6</v>
          </cell>
          <cell r="CL51">
            <v>1</v>
          </cell>
          <cell r="CM51">
            <v>0.17685979604721069</v>
          </cell>
          <cell r="CN51">
            <v>6.0426280833780766E-4</v>
          </cell>
          <cell r="CO51">
            <v>2.4999980814754963E-4</v>
          </cell>
          <cell r="CP51">
            <v>0.59719979763031006</v>
          </cell>
          <cell r="CQ51">
            <v>0.25</v>
          </cell>
          <cell r="CR51">
            <v>2.7864083647727966E-2</v>
          </cell>
          <cell r="CS51">
            <v>0.53152197599411011</v>
          </cell>
          <cell r="CT51">
            <v>1.6258296966552734</v>
          </cell>
          <cell r="CU51">
            <v>2.896558865904808E-2</v>
          </cell>
          <cell r="CV51">
            <v>1.4999999257270247E-4</v>
          </cell>
          <cell r="CW51">
            <v>3.465526674517605E-7</v>
          </cell>
          <cell r="CX51">
            <v>0.12059998512268066</v>
          </cell>
          <cell r="CY51">
            <v>0.15669810771942139</v>
          </cell>
          <cell r="DB51">
            <v>1</v>
          </cell>
          <cell r="DC51">
            <v>362.01589680440725</v>
          </cell>
          <cell r="DD51">
            <v>58.728241595112507</v>
          </cell>
          <cell r="DE51">
            <v>4.3835464630242535</v>
          </cell>
          <cell r="DF51">
            <v>92382.444791976231</v>
          </cell>
          <cell r="DG51">
            <v>0.77579998970031738</v>
          </cell>
          <cell r="DH51">
            <v>4.3865254118761197</v>
          </cell>
          <cell r="DI51">
            <v>1283.8784366596553</v>
          </cell>
          <cell r="DJ51">
            <v>3103.2023402291616</v>
          </cell>
          <cell r="DK51">
            <v>1.2990627136490891</v>
          </cell>
          <cell r="DL51">
            <v>3.1031999588012695</v>
          </cell>
          <cell r="DM51">
            <v>27.842293308776224</v>
          </cell>
          <cell r="DN51">
            <v>1.4595821522700581</v>
          </cell>
          <cell r="DO51">
            <v>0.4771717427085545</v>
          </cell>
          <cell r="DP51">
            <v>26.783505035309478</v>
          </cell>
          <cell r="DQ51">
            <v>5172.0001874286772</v>
          </cell>
          <cell r="DR51">
            <v>2238620.742425269</v>
          </cell>
          <cell r="DS51">
            <v>6.4328365290520786</v>
          </cell>
          <cell r="DT51">
            <v>4.9509212395177098</v>
          </cell>
          <cell r="DW51">
            <v>100</v>
          </cell>
          <cell r="DX51">
            <v>114.59765387181648</v>
          </cell>
          <cell r="DY51">
            <v>123.92958974476204</v>
          </cell>
          <cell r="DZ51">
            <v>123.90570391030121</v>
          </cell>
          <cell r="EA51">
            <v>259.21238546287765</v>
          </cell>
          <cell r="EB51">
            <v>99.922722774671556</v>
          </cell>
          <cell r="EC51">
            <v>113.21182890349998</v>
          </cell>
          <cell r="ED51">
            <v>101.54360729964745</v>
          </cell>
          <cell r="EE51">
            <v>90.499466324927454</v>
          </cell>
          <cell r="EF51">
            <v>116.77010014798692</v>
          </cell>
          <cell r="EG51">
            <v>99.922722774671556</v>
          </cell>
          <cell r="EH51">
            <v>110.53630753358826</v>
          </cell>
          <cell r="EI51">
            <v>117.0765222209336</v>
          </cell>
          <cell r="EJ51">
            <v>96.985896633279395</v>
          </cell>
          <cell r="EK51">
            <v>117.03871388783564</v>
          </cell>
          <cell r="EL51">
            <v>327.15537157465087</v>
          </cell>
          <cell r="EM51">
            <v>114.21662907839611</v>
          </cell>
          <cell r="EN51">
            <v>99.212715100966676</v>
          </cell>
          <cell r="EO51">
            <v>113.84599247251124</v>
          </cell>
          <cell r="ER51">
            <v>148.04000269826273</v>
          </cell>
          <cell r="ES51">
            <v>125.79830526463999</v>
          </cell>
          <cell r="ET51">
            <v>158.97351896796567</v>
          </cell>
          <cell r="EU51">
            <v>163.49500966981338</v>
          </cell>
          <cell r="EV51">
            <v>256.13131911092876</v>
          </cell>
          <cell r="EW51">
            <v>104.73586074894334</v>
          </cell>
          <cell r="EX51">
            <v>102.94160947432438</v>
          </cell>
          <cell r="EY51">
            <v>105.19606795761102</v>
          </cell>
          <cell r="EZ51">
            <v>125.85900473293346</v>
          </cell>
          <cell r="FA51">
            <v>102.85216951735292</v>
          </cell>
          <cell r="FB51">
            <v>133.130001473872</v>
          </cell>
          <cell r="FC51">
            <v>110.5592776221049</v>
          </cell>
          <cell r="FD51">
            <v>103.33673812088567</v>
          </cell>
          <cell r="FE51">
            <v>103.98613867268595</v>
          </cell>
          <cell r="FF51">
            <v>103.46849187101006</v>
          </cell>
          <cell r="FG51">
            <v>242.14230522819418</v>
          </cell>
          <cell r="FH51">
            <v>116.92720207883146</v>
          </cell>
          <cell r="FI51">
            <v>106.89470900251392</v>
          </cell>
          <cell r="FJ51">
            <v>103.28959008068422</v>
          </cell>
          <cell r="FM51">
            <v>148.03999328613281</v>
          </cell>
          <cell r="FN51">
            <v>125.79829406738281</v>
          </cell>
          <cell r="FO51">
            <v>159</v>
          </cell>
          <cell r="FP51">
            <v>163.4949951171875</v>
          </cell>
          <cell r="FQ51">
            <v>4659.23828125</v>
          </cell>
          <cell r="FR51">
            <v>122.150634765625</v>
          </cell>
          <cell r="FS51">
            <v>114.90956115722656</v>
          </cell>
          <cell r="FT51">
            <v>134.79998779296875</v>
          </cell>
          <cell r="FU51">
            <v>125.85899353027344</v>
          </cell>
          <cell r="FV51">
            <v>122.3841552734375</v>
          </cell>
          <cell r="FW51">
            <v>133.12998962402344</v>
          </cell>
          <cell r="FX51">
            <v>181.48983764648437</v>
          </cell>
          <cell r="FY51">
            <v>118.19999694824219</v>
          </cell>
          <cell r="FZ51">
            <v>122.89395141601562</v>
          </cell>
          <cell r="GA51">
            <v>116.75593566894531</v>
          </cell>
          <cell r="GB51">
            <v>23298.42578125</v>
          </cell>
          <cell r="GC51">
            <v>6075551.5</v>
          </cell>
          <cell r="GD51">
            <v>182.99699401855469</v>
          </cell>
          <cell r="GE51">
            <v>113.84022521972656</v>
          </cell>
        </row>
        <row r="52">
          <cell r="B52">
            <v>0.77279996871948242</v>
          </cell>
          <cell r="C52">
            <v>99.536321293921389</v>
          </cell>
          <cell r="D52">
            <v>149.07000154304515</v>
          </cell>
          <cell r="F52">
            <v>4.4080503959716077</v>
          </cell>
          <cell r="G52">
            <v>124.59945174881787</v>
          </cell>
          <cell r="H52">
            <v>1.1259380854055059</v>
          </cell>
          <cell r="I52">
            <v>110.18143340595722</v>
          </cell>
          <cell r="K52">
            <v>0.77279999999999993</v>
          </cell>
          <cell r="L52">
            <v>141.43954264069279</v>
          </cell>
          <cell r="M52">
            <v>141.28888544013674</v>
          </cell>
          <cell r="O52">
            <v>2.1294822136289773E-2</v>
          </cell>
          <cell r="P52">
            <v>271.02599759004147</v>
          </cell>
          <cell r="Q52">
            <v>1.5337770790235803</v>
          </cell>
          <cell r="R52">
            <v>150.90967041224675</v>
          </cell>
          <cell r="T52">
            <v>369.23076923076923</v>
          </cell>
          <cell r="U52">
            <v>116.88155150519495</v>
          </cell>
          <cell r="V52">
            <v>1.3743805528304442</v>
          </cell>
          <cell r="W52">
            <v>137.59991154670271</v>
          </cell>
          <cell r="Y52">
            <v>3091.2</v>
          </cell>
          <cell r="Z52">
            <v>90.149437451155237</v>
          </cell>
          <cell r="AA52">
            <v>1.0698211187675375</v>
          </cell>
          <cell r="AB52">
            <v>106.95525095846149</v>
          </cell>
          <cell r="AD52">
            <v>1.3112553985994984</v>
          </cell>
          <cell r="AE52">
            <v>117.86607435767993</v>
          </cell>
          <cell r="AF52">
            <v>1.7129606525108796</v>
          </cell>
          <cell r="AG52">
            <v>170.95043211671188</v>
          </cell>
          <cell r="AK52">
            <v>130.44834054101807</v>
          </cell>
          <cell r="AL52">
            <v>130.63243387832566</v>
          </cell>
          <cell r="AN52">
            <v>147.22861110856078</v>
          </cell>
          <cell r="AO52">
            <v>147.70740684429893</v>
          </cell>
          <cell r="AP52">
            <v>149.07</v>
          </cell>
          <cell r="AQ52">
            <v>100.92249480565143</v>
          </cell>
          <cell r="AS52">
            <v>131.83751129534926</v>
          </cell>
          <cell r="AT52">
            <v>131.81177587655182</v>
          </cell>
          <cell r="AU52">
            <v>137.71852111816406</v>
          </cell>
          <cell r="CG52">
            <v>0.77279996871948242</v>
          </cell>
          <cell r="CH52">
            <v>2.0929998718202114E-3</v>
          </cell>
          <cell r="CI52">
            <v>1.3299997895956039E-2</v>
          </cell>
          <cell r="CJ52">
            <v>1.7540999397169799E-4</v>
          </cell>
          <cell r="CK52">
            <v>8.00059933681041E-6</v>
          </cell>
          <cell r="CL52">
            <v>1</v>
          </cell>
          <cell r="CM52">
            <v>0.17484980821609497</v>
          </cell>
          <cell r="CN52">
            <v>5.9049529954791069E-4</v>
          </cell>
          <cell r="CO52">
            <v>2.4999980814754963E-4</v>
          </cell>
          <cell r="CP52">
            <v>0.5893588662147522</v>
          </cell>
          <cell r="CQ52">
            <v>0.25</v>
          </cell>
          <cell r="CR52">
            <v>2.78758704662323E-2</v>
          </cell>
          <cell r="CS52">
            <v>0.52374798059463501</v>
          </cell>
          <cell r="CT52">
            <v>1.6053199768066406</v>
          </cell>
          <cell r="CU52">
            <v>2.8564676642417908E-2</v>
          </cell>
          <cell r="CV52">
            <v>1.3999998918734491E-4</v>
          </cell>
          <cell r="CW52">
            <v>3.4412357763358159E-7</v>
          </cell>
          <cell r="CX52">
            <v>0.12049996852874756</v>
          </cell>
          <cell r="CY52">
            <v>0.15442264080047607</v>
          </cell>
          <cell r="DB52">
            <v>1</v>
          </cell>
          <cell r="DC52">
            <v>369.23077689794809</v>
          </cell>
          <cell r="DD52">
            <v>58.105269998159763</v>
          </cell>
          <cell r="DE52">
            <v>4.405678098616046</v>
          </cell>
          <cell r="DF52">
            <v>96592.75964037636</v>
          </cell>
          <cell r="DG52">
            <v>0.77279996871948242</v>
          </cell>
          <cell r="DH52">
            <v>4.4197930589914485</v>
          </cell>
          <cell r="DI52">
            <v>1308.7317872151498</v>
          </cell>
          <cell r="DJ52">
            <v>3091.2022470968323</v>
          </cell>
          <cell r="DK52">
            <v>1.3112553539457357</v>
          </cell>
          <cell r="DL52">
            <v>3.0911998748779297</v>
          </cell>
          <cell r="DM52">
            <v>27.722899977441816</v>
          </cell>
          <cell r="DN52">
            <v>1.4755187558758458</v>
          </cell>
          <cell r="DO52">
            <v>0.48139933464028989</v>
          </cell>
          <cell r="DP52">
            <v>27.054392331957704</v>
          </cell>
          <cell r="DQ52">
            <v>5520.0002028952913</v>
          </cell>
          <cell r="DR52">
            <v>2245704.7960321684</v>
          </cell>
          <cell r="DS52">
            <v>6.4132794236798185</v>
          </cell>
          <cell r="DT52">
            <v>5.0044473058713548</v>
          </cell>
          <cell r="DW52">
            <v>100</v>
          </cell>
          <cell r="DX52">
            <v>116.88155449326617</v>
          </cell>
          <cell r="DY52">
            <v>122.6149817753074</v>
          </cell>
          <cell r="DZ52">
            <v>124.53127863839373</v>
          </cell>
          <cell r="EA52">
            <v>271.0259476376076</v>
          </cell>
          <cell r="EB52">
            <v>99.536321293921389</v>
          </cell>
          <cell r="EC52">
            <v>114.07043356655419</v>
          </cell>
          <cell r="ED52">
            <v>103.50929096316756</v>
          </cell>
          <cell r="EE52">
            <v>90.149504606271023</v>
          </cell>
          <cell r="EF52">
            <v>117.86607173854125</v>
          </cell>
          <cell r="EG52">
            <v>99.536321293921389</v>
          </cell>
          <cell r="EH52">
            <v>110.0623057032261</v>
          </cell>
          <cell r="EI52">
            <v>118.35483473200217</v>
          </cell>
          <cell r="EJ52">
            <v>97.84516124893247</v>
          </cell>
          <cell r="EK52">
            <v>118.22243875007696</v>
          </cell>
          <cell r="EL52">
            <v>349.1681461767659</v>
          </cell>
          <cell r="EM52">
            <v>114.57806445146164</v>
          </cell>
          <cell r="EN52">
            <v>98.911088669961515</v>
          </cell>
          <cell r="EO52">
            <v>115.07681959586371</v>
          </cell>
          <cell r="ER52">
            <v>149.07000154304515</v>
          </cell>
          <cell r="ES52">
            <v>126.80500396264429</v>
          </cell>
          <cell r="ET52">
            <v>160.27329025138482</v>
          </cell>
          <cell r="EU52">
            <v>165.78401133840026</v>
          </cell>
          <cell r="EV52">
            <v>269.95332480124762</v>
          </cell>
          <cell r="EW52">
            <v>104.99836555953631</v>
          </cell>
          <cell r="EX52">
            <v>103.03121350651949</v>
          </cell>
          <cell r="EY52">
            <v>105.28972241465918</v>
          </cell>
          <cell r="EZ52">
            <v>125.984996565437</v>
          </cell>
          <cell r="FA52">
            <v>102.67798721273881</v>
          </cell>
          <cell r="FB52">
            <v>133.26000636825617</v>
          </cell>
          <cell r="FC52">
            <v>110.04360281169512</v>
          </cell>
          <cell r="FD52">
            <v>103.94871276719294</v>
          </cell>
          <cell r="FE52">
            <v>104.25448406749248</v>
          </cell>
          <cell r="FF52">
            <v>103.01943120311756</v>
          </cell>
          <cell r="FG52">
            <v>316.47999784560204</v>
          </cell>
          <cell r="FH52">
            <v>118.28354035200826</v>
          </cell>
          <cell r="FI52">
            <v>106.34912478660193</v>
          </cell>
          <cell r="FJ52">
            <v>103.34071824315623</v>
          </cell>
          <cell r="FM52">
            <v>149.06999206542969</v>
          </cell>
          <cell r="FN52">
            <v>126.80499267578125</v>
          </cell>
          <cell r="FO52">
            <v>160.29998779296875</v>
          </cell>
          <cell r="FP52">
            <v>165.78399658203125</v>
          </cell>
          <cell r="FQ52">
            <v>4910.671875</v>
          </cell>
          <cell r="FR52">
            <v>122.456787109375</v>
          </cell>
          <cell r="FS52">
            <v>115.00958251953125</v>
          </cell>
          <cell r="FT52">
            <v>134.91999816894531</v>
          </cell>
          <cell r="FU52">
            <v>125.9849853515625</v>
          </cell>
          <cell r="FV52">
            <v>122.17689514160156</v>
          </cell>
          <cell r="FW52">
            <v>133.25999450683594</v>
          </cell>
          <cell r="FX52">
            <v>180.64332580566406</v>
          </cell>
          <cell r="FY52">
            <v>118.89999389648437</v>
          </cell>
          <cell r="FZ52">
            <v>123.21109008789062</v>
          </cell>
          <cell r="GA52">
            <v>116.24920654296875</v>
          </cell>
          <cell r="GB52">
            <v>30451.04296875</v>
          </cell>
          <cell r="GC52">
            <v>6146027</v>
          </cell>
          <cell r="GD52">
            <v>182.06298828125</v>
          </cell>
          <cell r="GE52">
            <v>113.89657592773437</v>
          </cell>
        </row>
        <row r="53">
          <cell r="B53">
            <v>0.77100998163223267</v>
          </cell>
          <cell r="C53">
            <v>99.305771685950148</v>
          </cell>
          <cell r="D53">
            <v>149.51999851989737</v>
          </cell>
          <cell r="F53">
            <v>4.4309951851626233</v>
          </cell>
          <cell r="G53">
            <v>125.24801696402173</v>
          </cell>
          <cell r="H53">
            <v>1.1239745684788465</v>
          </cell>
          <cell r="I53">
            <v>109.98928864036091</v>
          </cell>
          <cell r="K53">
            <v>0.77100999999999997</v>
          </cell>
          <cell r="L53">
            <v>141.44773487791232</v>
          </cell>
          <cell r="M53">
            <v>141.29706895122845</v>
          </cell>
          <cell r="O53">
            <v>2.2331274750908587E-2</v>
          </cell>
          <cell r="P53">
            <v>284.21726080107175</v>
          </cell>
          <cell r="Q53">
            <v>1.5311062709172107</v>
          </cell>
          <cell r="R53">
            <v>150.64688726300113</v>
          </cell>
          <cell r="T53">
            <v>371.57108433734948</v>
          </cell>
          <cell r="U53">
            <v>117.62238808617117</v>
          </cell>
          <cell r="V53">
            <v>1.3654232668305546</v>
          </cell>
          <cell r="W53">
            <v>136.7031280766914</v>
          </cell>
          <cell r="Y53">
            <v>3084.04</v>
          </cell>
          <cell r="Z53">
            <v>89.940628583353003</v>
          </cell>
          <cell r="AA53">
            <v>1.0495800634968759</v>
          </cell>
          <cell r="AB53">
            <v>104.9316536409663</v>
          </cell>
          <cell r="AD53">
            <v>1.3189878810193931</v>
          </cell>
          <cell r="AE53">
            <v>118.56113143721318</v>
          </cell>
          <cell r="AF53">
            <v>1.7286867779652249</v>
          </cell>
          <cell r="AG53">
            <v>172.5198715186043</v>
          </cell>
          <cell r="AK53">
            <v>131.61291277475496</v>
          </cell>
          <cell r="AL53">
            <v>131.79864959781449</v>
          </cell>
          <cell r="AN53">
            <v>149.7997693764126</v>
          </cell>
          <cell r="AO53">
            <v>150.28692666365416</v>
          </cell>
          <cell r="AP53">
            <v>149.52000000000001</v>
          </cell>
          <cell r="AQ53">
            <v>99.489691697954186</v>
          </cell>
          <cell r="AS53">
            <v>131.12607014693256</v>
          </cell>
          <cell r="AT53">
            <v>131.1004736054222</v>
          </cell>
          <cell r="AU53">
            <v>137.48635864257812</v>
          </cell>
          <cell r="CG53">
            <v>0.77100998163223267</v>
          </cell>
          <cell r="CH53">
            <v>2.0749999675899744E-3</v>
          </cell>
          <cell r="CI53">
            <v>1.3329997658729553E-2</v>
          </cell>
          <cell r="CJ53">
            <v>1.7402999219484627E-4</v>
          </cell>
          <cell r="CK53">
            <v>7.6115993579151109E-6</v>
          </cell>
          <cell r="CL53">
            <v>1</v>
          </cell>
          <cell r="CM53">
            <v>0.17355948686599731</v>
          </cell>
          <cell r="CN53">
            <v>5.9079378843307495E-4</v>
          </cell>
          <cell r="CO53">
            <v>2.4999980814754963E-4</v>
          </cell>
          <cell r="CP53">
            <v>0.58454668521881104</v>
          </cell>
          <cell r="CQ53">
            <v>0.25</v>
          </cell>
          <cell r="CR53">
            <v>2.7918152511119843E-2</v>
          </cell>
          <cell r="CS53">
            <v>0.51997798681259155</v>
          </cell>
          <cell r="CT53">
            <v>1.6289396286010742</v>
          </cell>
          <cell r="CU53">
            <v>2.8341654688119888E-2</v>
          </cell>
          <cell r="CV53">
            <v>1.3999998918734491E-4</v>
          </cell>
          <cell r="CW53">
            <v>3.4276359883733676E-7</v>
          </cell>
          <cell r="CX53">
            <v>0.12053996324539185</v>
          </cell>
          <cell r="CY53">
            <v>0.15352743864059448</v>
          </cell>
          <cell r="DB53">
            <v>1</v>
          </cell>
          <cell r="DC53">
            <v>371.57108128908959</v>
          </cell>
          <cell r="DD53">
            <v>57.840218833595472</v>
          </cell>
          <cell r="DE53">
            <v>4.4303281975040241</v>
          </cell>
          <cell r="DF53">
            <v>101294.08359236339</v>
          </cell>
          <cell r="DG53">
            <v>0.77100998163223267</v>
          </cell>
          <cell r="DH53">
            <v>4.4423384486468205</v>
          </cell>
          <cell r="DI53">
            <v>1305.0407718015008</v>
          </cell>
          <cell r="DJ53">
            <v>3084.0422932532147</v>
          </cell>
          <cell r="DK53">
            <v>1.3189878603855629</v>
          </cell>
          <cell r="DL53">
            <v>3.0840399265289307</v>
          </cell>
          <cell r="DM53">
            <v>27.616798114600822</v>
          </cell>
          <cell r="DN53">
            <v>1.4827742735003839</v>
          </cell>
          <cell r="DO53">
            <v>0.47332016981769448</v>
          </cell>
          <cell r="DP53">
            <v>27.204127286026836</v>
          </cell>
          <cell r="DQ53">
            <v>5507.2145798560314</v>
          </cell>
          <cell r="DR53">
            <v>2249392.8300657333</v>
          </cell>
          <cell r="DS53">
            <v>6.3963017813655076</v>
          </cell>
          <cell r="DT53">
            <v>5.0219686360895786</v>
          </cell>
          <cell r="DW53">
            <v>100</v>
          </cell>
          <cell r="DX53">
            <v>117.62238768578098</v>
          </cell>
          <cell r="DY53">
            <v>122.05566514682252</v>
          </cell>
          <cell r="DZ53">
            <v>125.22804046809867</v>
          </cell>
          <cell r="EA53">
            <v>284.21721356667473</v>
          </cell>
          <cell r="EB53">
            <v>99.305771685950148</v>
          </cell>
          <cell r="EC53">
            <v>114.65230750015009</v>
          </cell>
          <cell r="ED53">
            <v>103.21736377676223</v>
          </cell>
          <cell r="EE53">
            <v>89.940697080780865</v>
          </cell>
          <cell r="EF53">
            <v>118.56113098540182</v>
          </cell>
          <cell r="EG53">
            <v>99.305771685950148</v>
          </cell>
          <cell r="EH53">
            <v>109.6410721499835</v>
          </cell>
          <cell r="EI53">
            <v>118.9368168897536</v>
          </cell>
          <cell r="EJ53">
            <v>96.20305847075926</v>
          </cell>
          <cell r="EK53">
            <v>118.87675141099277</v>
          </cell>
          <cell r="EL53">
            <v>348.35939035607015</v>
          </cell>
          <cell r="EM53">
            <v>114.7662315702849</v>
          </cell>
          <cell r="EN53">
            <v>98.649244927716737</v>
          </cell>
          <cell r="EO53">
            <v>115.47972102200852</v>
          </cell>
          <cell r="ER53">
            <v>149.51999851989737</v>
          </cell>
          <cell r="ES53">
            <v>128.83359911391187</v>
          </cell>
          <cell r="ET53">
            <v>161.5730767910517</v>
          </cell>
          <cell r="EU53">
            <v>167.44200098793038</v>
          </cell>
          <cell r="EV53">
            <v>287.8156156852736</v>
          </cell>
          <cell r="EW53">
            <v>105.12960488145907</v>
          </cell>
          <cell r="EX53">
            <v>103.03121350651949</v>
          </cell>
          <cell r="EY53">
            <v>105.3911645404816</v>
          </cell>
          <cell r="EZ53">
            <v>128.50500106220255</v>
          </cell>
          <cell r="FA53">
            <v>102.67798721273881</v>
          </cell>
          <cell r="FB53">
            <v>133.66000030034385</v>
          </cell>
          <cell r="FC53">
            <v>110.90305463218468</v>
          </cell>
          <cell r="FD53">
            <v>103.94871276719294</v>
          </cell>
          <cell r="FE53">
            <v>104.85827411695973</v>
          </cell>
          <cell r="FF53">
            <v>103.01943120311756</v>
          </cell>
          <cell r="FG53">
            <v>338.3171086436052</v>
          </cell>
          <cell r="FH53">
            <v>118.98143134435415</v>
          </cell>
          <cell r="FI53">
            <v>105.96418268278389</v>
          </cell>
          <cell r="FJ53">
            <v>103.64751490721784</v>
          </cell>
          <cell r="FM53">
            <v>149.51998901367187</v>
          </cell>
          <cell r="FN53">
            <v>128.83358764648437</v>
          </cell>
          <cell r="FO53">
            <v>161.59999084472656</v>
          </cell>
          <cell r="FP53">
            <v>167.44198608398438</v>
          </cell>
          <cell r="FQ53">
            <v>5235.6015625</v>
          </cell>
          <cell r="FR53">
            <v>122.60984802246094</v>
          </cell>
          <cell r="FS53">
            <v>115.00958251953125</v>
          </cell>
          <cell r="FT53">
            <v>135.04998779296875</v>
          </cell>
          <cell r="FU53">
            <v>128.50498962402344</v>
          </cell>
          <cell r="FV53">
            <v>122.17689514160156</v>
          </cell>
          <cell r="FW53">
            <v>133.65998840332031</v>
          </cell>
          <cell r="FX53">
            <v>182.05416870117187</v>
          </cell>
          <cell r="FY53">
            <v>118.89999389648437</v>
          </cell>
          <cell r="FZ53">
            <v>123.92466735839844</v>
          </cell>
          <cell r="GA53">
            <v>116.24920654296875</v>
          </cell>
          <cell r="GB53">
            <v>32552.1640625</v>
          </cell>
          <cell r="GC53">
            <v>6182289.5</v>
          </cell>
          <cell r="GD53">
            <v>181.40399169921875</v>
          </cell>
          <cell r="GE53">
            <v>114.23471069335937</v>
          </cell>
        </row>
        <row r="54">
          <cell r="B54">
            <v>0.76981997489929199</v>
          </cell>
          <cell r="C54">
            <v>99.152499303307351</v>
          </cell>
          <cell r="D54">
            <v>151.06000716273036</v>
          </cell>
          <cell r="F54">
            <v>4.441862048511859</v>
          </cell>
          <cell r="G54">
            <v>125.55518341946458</v>
          </cell>
          <cell r="H54">
            <v>1.1281821975573165</v>
          </cell>
          <cell r="I54">
            <v>110.4010365056438</v>
          </cell>
          <cell r="K54">
            <v>0.76981999999999995</v>
          </cell>
          <cell r="L54">
            <v>142.65517166471668</v>
          </cell>
          <cell r="M54">
            <v>142.5032196122242</v>
          </cell>
          <cell r="O54">
            <v>2.3294496499997475E-2</v>
          </cell>
          <cell r="P54">
            <v>296.4764914148065</v>
          </cell>
          <cell r="Q54">
            <v>1.5290149761161682</v>
          </cell>
          <cell r="R54">
            <v>150.44112293552723</v>
          </cell>
          <cell r="T54">
            <v>378.47590953785647</v>
          </cell>
          <cell r="U54">
            <v>119.80813951742046</v>
          </cell>
          <cell r="V54">
            <v>1.3602336977667051</v>
          </cell>
          <cell r="W54">
            <v>136.18356001187809</v>
          </cell>
          <cell r="Y54">
            <v>3079.28</v>
          </cell>
          <cell r="Z54">
            <v>89.801811514814091</v>
          </cell>
          <cell r="AA54">
            <v>1.0814629863797687</v>
          </cell>
          <cell r="AB54">
            <v>108.11914541730881</v>
          </cell>
          <cell r="AD54">
            <v>1.3111142539793619</v>
          </cell>
          <cell r="AE54">
            <v>117.85338715554528</v>
          </cell>
          <cell r="AF54">
            <v>1.7299146456141463</v>
          </cell>
          <cell r="AG54">
            <v>172.6424105301441</v>
          </cell>
          <cell r="AK54">
            <v>132.55408683108897</v>
          </cell>
          <cell r="AL54">
            <v>132.7411518724478</v>
          </cell>
          <cell r="AN54">
            <v>151.48344553745963</v>
          </cell>
          <cell r="AO54">
            <v>151.97607823440723</v>
          </cell>
          <cell r="AP54">
            <v>151.06</v>
          </cell>
          <cell r="AQ54">
            <v>99.397222085837569</v>
          </cell>
          <cell r="AS54">
            <v>131.94101752595586</v>
          </cell>
          <cell r="AT54">
            <v>131.91526190216388</v>
          </cell>
          <cell r="AU54">
            <v>137.95590209960937</v>
          </cell>
          <cell r="CG54">
            <v>0.76981997489929199</v>
          </cell>
          <cell r="CH54">
            <v>2.0339998882263899E-3</v>
          </cell>
          <cell r="CI54">
            <v>1.3249997049570084E-2</v>
          </cell>
          <cell r="CJ54">
            <v>1.7333999858237803E-4</v>
          </cell>
          <cell r="CK54">
            <v>7.2855991675169207E-6</v>
          </cell>
          <cell r="CL54">
            <v>1</v>
          </cell>
          <cell r="CM54">
            <v>0.17413407564163208</v>
          </cell>
          <cell r="CN54">
            <v>5.9443502686917782E-4</v>
          </cell>
          <cell r="CO54">
            <v>2.4999980814754963E-4</v>
          </cell>
          <cell r="CP54">
            <v>0.58714938163757324</v>
          </cell>
          <cell r="CQ54">
            <v>0.25</v>
          </cell>
          <cell r="CR54">
            <v>2.792295441031456E-2</v>
          </cell>
          <cell r="CS54">
            <v>0.52174794673919678</v>
          </cell>
          <cell r="CT54">
            <v>1.6332798004150391</v>
          </cell>
          <cell r="CU54">
            <v>2.8465006500482559E-2</v>
          </cell>
          <cell r="CV54">
            <v>1.4102979912422597E-4</v>
          </cell>
          <cell r="CW54">
            <v>3.4038907870126422E-7</v>
          </cell>
          <cell r="CX54">
            <v>0.1205899715423584</v>
          </cell>
          <cell r="CY54">
            <v>0.15418356657028198</v>
          </cell>
          <cell r="DB54">
            <v>1</v>
          </cell>
          <cell r="DC54">
            <v>378.4759179955318</v>
          </cell>
          <cell r="DD54">
            <v>58.099633684391648</v>
          </cell>
          <cell r="DE54">
            <v>4.4410983108058764</v>
          </cell>
          <cell r="DF54">
            <v>105663.23471809419</v>
          </cell>
          <cell r="DG54">
            <v>0.76981997489929199</v>
          </cell>
          <cell r="DH54">
            <v>4.4208462477130634</v>
          </cell>
          <cell r="DI54">
            <v>1295.0447737809916</v>
          </cell>
          <cell r="DJ54">
            <v>3079.2822626685579</v>
          </cell>
          <cell r="DK54">
            <v>1.3111143415535007</v>
          </cell>
          <cell r="DL54">
            <v>3.079279899597168</v>
          </cell>
          <cell r="DM54">
            <v>27.569431356981532</v>
          </cell>
          <cell r="DN54">
            <v>1.4754633529666723</v>
          </cell>
          <cell r="DO54">
            <v>0.4713338000651634</v>
          </cell>
          <cell r="DP54">
            <v>27.044433483134508</v>
          </cell>
          <cell r="DQ54">
            <v>5458.5625143037805</v>
          </cell>
          <cell r="DR54">
            <v>2261588.3501212723</v>
          </cell>
          <cell r="DS54">
            <v>6.3837810479031853</v>
          </cell>
          <cell r="DT54">
            <v>4.9928795397814492</v>
          </cell>
          <cell r="DW54">
            <v>100</v>
          </cell>
          <cell r="DX54">
            <v>119.80814276977333</v>
          </cell>
          <cell r="DY54">
            <v>122.60308790561228</v>
          </cell>
          <cell r="DZ54">
            <v>125.53246942331022</v>
          </cell>
          <cell r="EA54">
            <v>296.47644840613702</v>
          </cell>
          <cell r="EB54">
            <v>99.152499303307351</v>
          </cell>
          <cell r="EC54">
            <v>114.09761531296142</v>
          </cell>
          <cell r="ED54">
            <v>102.42676735534127</v>
          </cell>
          <cell r="EE54">
            <v>89.801879117795593</v>
          </cell>
          <cell r="EF54">
            <v>117.85339642195309</v>
          </cell>
          <cell r="EG54">
            <v>99.152499303307351</v>
          </cell>
          <cell r="EH54">
            <v>109.45302203396002</v>
          </cell>
          <cell r="EI54">
            <v>118.35039073416561</v>
          </cell>
          <cell r="EJ54">
            <v>95.799325738387225</v>
          </cell>
          <cell r="EK54">
            <v>118.17892051538236</v>
          </cell>
          <cell r="EL54">
            <v>345.2818992487982</v>
          </cell>
          <cell r="EM54">
            <v>115.38845898210303</v>
          </cell>
          <cell r="EN54">
            <v>98.456139451424534</v>
          </cell>
          <cell r="EO54">
            <v>114.81081984602251</v>
          </cell>
          <cell r="ER54">
            <v>151.06000716273036</v>
          </cell>
          <cell r="ES54">
            <v>133.08511011245434</v>
          </cell>
          <cell r="ET54">
            <v>162.17298296512803</v>
          </cell>
          <cell r="EU54">
            <v>168.94900490624789</v>
          </cell>
          <cell r="EV54">
            <v>301.3185215192093</v>
          </cell>
          <cell r="EW54">
            <v>105.06397867881083</v>
          </cell>
          <cell r="EX54">
            <v>103.21039423176947</v>
          </cell>
          <cell r="EY54">
            <v>106.42907979028307</v>
          </cell>
          <cell r="EZ54">
            <v>125.80601095380244</v>
          </cell>
          <cell r="FA54">
            <v>103.11343656249818</v>
          </cell>
          <cell r="FB54">
            <v>134.73000771980352</v>
          </cell>
          <cell r="FC54">
            <v>110.83429737111069</v>
          </cell>
          <cell r="FD54">
            <v>104.21099142705229</v>
          </cell>
          <cell r="FE54">
            <v>105.26080512032209</v>
          </cell>
          <cell r="FF54">
            <v>103.1965592614368</v>
          </cell>
          <cell r="FG54">
            <v>352.86473530253477</v>
          </cell>
          <cell r="FH54">
            <v>119.33836854640981</v>
          </cell>
          <cell r="FI54">
            <v>104.81927673257705</v>
          </cell>
          <cell r="FJ54">
            <v>104.37360957524018</v>
          </cell>
          <cell r="FM54">
            <v>151.05999755859375</v>
          </cell>
          <cell r="FN54">
            <v>133.08509826660156</v>
          </cell>
          <cell r="FO54">
            <v>162.19999694824219</v>
          </cell>
          <cell r="FP54">
            <v>168.94898986816406</v>
          </cell>
          <cell r="FQ54">
            <v>5481.23046875</v>
          </cell>
          <cell r="FR54">
            <v>122.53330993652344</v>
          </cell>
          <cell r="FS54">
            <v>115.2095947265625</v>
          </cell>
          <cell r="FT54">
            <v>136.37998962402344</v>
          </cell>
          <cell r="FU54">
            <v>125.80599975585937</v>
          </cell>
          <cell r="FV54">
            <v>122.69503784179687</v>
          </cell>
          <cell r="FW54">
            <v>134.72999572753906</v>
          </cell>
          <cell r="FX54">
            <v>181.94129943847656</v>
          </cell>
          <cell r="FY54">
            <v>119.19999694824219</v>
          </cell>
          <cell r="FZ54">
            <v>124.400390625</v>
          </cell>
          <cell r="GA54">
            <v>116.44908142089844</v>
          </cell>
          <cell r="GB54">
            <v>33951.90625</v>
          </cell>
          <cell r="GC54">
            <v>6200836</v>
          </cell>
          <cell r="GD54">
            <v>179.44398498535156</v>
          </cell>
          <cell r="GE54">
            <v>115.03497314453125</v>
          </cell>
        </row>
        <row r="55">
          <cell r="B55">
            <v>0.7692299485206604</v>
          </cell>
          <cell r="C55">
            <v>99.076504145992999</v>
          </cell>
          <cell r="D55">
            <v>148.18999660428344</v>
          </cell>
          <cell r="F55">
            <v>4.4461489020313234</v>
          </cell>
          <cell r="G55">
            <v>125.67635707908084</v>
          </cell>
          <cell r="H55">
            <v>1.0957653353393475</v>
          </cell>
          <cell r="I55">
            <v>107.22880493092725</v>
          </cell>
          <cell r="K55">
            <v>0.76922999999999997</v>
          </cell>
          <cell r="L55">
            <v>139.57338000814337</v>
          </cell>
          <cell r="M55">
            <v>139.42471058860494</v>
          </cell>
          <cell r="O55">
            <v>2.4491185015481337E-2</v>
          </cell>
          <cell r="P55">
            <v>311.70712807557686</v>
          </cell>
          <cell r="Q55">
            <v>1.503565373707767</v>
          </cell>
          <cell r="R55">
            <v>147.93711426040767</v>
          </cell>
          <cell r="T55">
            <v>393.46803069053715</v>
          </cell>
          <cell r="U55">
            <v>124.55395846509319</v>
          </cell>
          <cell r="V55">
            <v>1.3351764679932125</v>
          </cell>
          <cell r="W55">
            <v>133.67488612724159</v>
          </cell>
          <cell r="Y55">
            <v>3076.92</v>
          </cell>
          <cell r="Z55">
            <v>89.73298624553847</v>
          </cell>
          <cell r="AA55">
            <v>1.0729743368714575</v>
          </cell>
          <cell r="AB55">
            <v>107.27049359829651</v>
          </cell>
          <cell r="AD55">
            <v>1.328677799338682</v>
          </cell>
          <cell r="AE55">
            <v>119.43213843887052</v>
          </cell>
          <cell r="AF55">
            <v>1.7175113335491623</v>
          </cell>
          <cell r="AG55">
            <v>171.40458200554875</v>
          </cell>
          <cell r="AK55">
            <v>134.25484618628406</v>
          </cell>
          <cell r="AL55">
            <v>134.44431139972906</v>
          </cell>
          <cell r="AN55">
            <v>153.32711122844555</v>
          </cell>
          <cell r="AO55">
            <v>153.82573963006172</v>
          </cell>
          <cell r="AP55">
            <v>148.19</v>
          </cell>
          <cell r="AQ55">
            <v>96.336283093053737</v>
          </cell>
          <cell r="AS55">
            <v>129.51865243254969</v>
          </cell>
          <cell r="AT55">
            <v>129.49336966795801</v>
          </cell>
          <cell r="AU55">
            <v>135.37245178222656</v>
          </cell>
          <cell r="CG55">
            <v>0.7692299485206604</v>
          </cell>
          <cell r="CH55">
            <v>1.9549999851733446E-3</v>
          </cell>
          <cell r="CI55">
            <v>1.3249997049570084E-2</v>
          </cell>
          <cell r="CJ55">
            <v>1.7300999024882913E-4</v>
          </cell>
          <cell r="CK55">
            <v>6.9242996687535197E-6</v>
          </cell>
          <cell r="CL55">
            <v>1</v>
          </cell>
          <cell r="CM55">
            <v>0.17155730724334717</v>
          </cell>
          <cell r="CN55">
            <v>5.9000030159950256E-4</v>
          </cell>
          <cell r="CO55">
            <v>2.4999980814754963E-4</v>
          </cell>
          <cell r="CP55">
            <v>0.57894396781921387</v>
          </cell>
          <cell r="CQ55">
            <v>0.25</v>
          </cell>
          <cell r="CR55">
            <v>2.7924794703722E-2</v>
          </cell>
          <cell r="CS55">
            <v>0.51459765434265137</v>
          </cell>
          <cell r="CT55">
            <v>1.6439790725708008</v>
          </cell>
          <cell r="CU55">
            <v>2.8061836957931519E-2</v>
          </cell>
          <cell r="CV55">
            <v>1.3942547957412899E-4</v>
          </cell>
          <cell r="CW55">
            <v>3.3838995250334847E-7</v>
          </cell>
          <cell r="CX55">
            <v>0.12059694528579712</v>
          </cell>
          <cell r="CY55">
            <v>0.15211319923400879</v>
          </cell>
          <cell r="DB55">
            <v>1</v>
          </cell>
          <cell r="DC55">
            <v>393.46800734244243</v>
          </cell>
          <cell r="DD55">
            <v>58.055103381748999</v>
          </cell>
          <cell r="DE55">
            <v>4.446159134592901</v>
          </cell>
          <cell r="DF55">
            <v>111091.37173711225</v>
          </cell>
          <cell r="DG55">
            <v>0.7692299485206604</v>
          </cell>
          <cell r="DH55">
            <v>4.4838075444349244</v>
          </cell>
          <cell r="DI55">
            <v>1303.7789072908313</v>
          </cell>
          <cell r="DJ55">
            <v>3076.922155342862</v>
          </cell>
          <cell r="DK55">
            <v>1.32867771542421</v>
          </cell>
          <cell r="DL55">
            <v>3.0769197940826416</v>
          </cell>
          <cell r="DM55">
            <v>27.5464853612024</v>
          </cell>
          <cell r="DN55">
            <v>1.4948182177458176</v>
          </cell>
          <cell r="DO55">
            <v>0.46790738480494387</v>
          </cell>
          <cell r="DP55">
            <v>27.411959868266639</v>
          </cell>
          <cell r="DQ55">
            <v>5517.1404170188307</v>
          </cell>
          <cell r="DR55">
            <v>2273205.6399134626</v>
          </cell>
          <cell r="DS55">
            <v>6.3785193455580318</v>
          </cell>
          <cell r="DT55">
            <v>5.0569572686278716</v>
          </cell>
          <cell r="DW55">
            <v>100</v>
          </cell>
          <cell r="DX55">
            <v>124.55395167197426</v>
          </cell>
          <cell r="DY55">
            <v>122.50911910988772</v>
          </cell>
          <cell r="DZ55">
            <v>125.67551910670851</v>
          </cell>
          <cell r="EA55">
            <v>311.70705145509675</v>
          </cell>
          <cell r="EB55">
            <v>99.076504145992999</v>
          </cell>
          <cell r="EC55">
            <v>115.72258334180711</v>
          </cell>
          <cell r="ED55">
            <v>103.11756127936211</v>
          </cell>
          <cell r="EE55">
            <v>89.733050717315194</v>
          </cell>
          <cell r="EF55">
            <v>119.43213230919774</v>
          </cell>
          <cell r="EG55">
            <v>99.076504145992999</v>
          </cell>
          <cell r="EH55">
            <v>109.36192445022374</v>
          </cell>
          <cell r="EI55">
            <v>119.90289002505823</v>
          </cell>
          <cell r="EJ55">
            <v>95.102901523566715</v>
          </cell>
          <cell r="EK55">
            <v>119.78493942063776</v>
          </cell>
          <cell r="EL55">
            <v>348.98725014483779</v>
          </cell>
          <cell r="EM55">
            <v>115.98118451794049</v>
          </cell>
          <cell r="EN55">
            <v>98.374988970861537</v>
          </cell>
          <cell r="EO55">
            <v>116.28428150759726</v>
          </cell>
          <cell r="ER55">
            <v>148.18999660428344</v>
          </cell>
          <cell r="ES55">
            <v>138.27540293283869</v>
          </cell>
          <cell r="ET55">
            <v>163.47276950479491</v>
          </cell>
          <cell r="EU55">
            <v>170.80700678061228</v>
          </cell>
          <cell r="EV55">
            <v>309.98382199338766</v>
          </cell>
          <cell r="EW55">
            <v>105.19523108410732</v>
          </cell>
          <cell r="EX55">
            <v>103.21039423176947</v>
          </cell>
          <cell r="EY55">
            <v>105.69551473344966</v>
          </cell>
          <cell r="EZ55">
            <v>124.29700813393983</v>
          </cell>
          <cell r="FA55">
            <v>103.28761886711229</v>
          </cell>
          <cell r="FB55">
            <v>134.99940166468062</v>
          </cell>
          <cell r="FC55">
            <v>111.28121492044649</v>
          </cell>
          <cell r="FD55">
            <v>103.77386477396898</v>
          </cell>
          <cell r="FE55">
            <v>105.66333612368445</v>
          </cell>
          <cell r="FF55">
            <v>103.36869760653215</v>
          </cell>
          <cell r="FG55">
            <v>360.98059076178032</v>
          </cell>
          <cell r="FH55">
            <v>120.17373997457295</v>
          </cell>
          <cell r="FI55">
            <v>105.73111212909447</v>
          </cell>
          <cell r="FJ55">
            <v>104.61906075110427</v>
          </cell>
          <cell r="FM55">
            <v>148.18998718261719</v>
          </cell>
          <cell r="FN55">
            <v>138.275390625</v>
          </cell>
          <cell r="FO55">
            <v>163.5</v>
          </cell>
          <cell r="FP55">
            <v>170.80699157714844</v>
          </cell>
          <cell r="FQ55">
            <v>5638.859375</v>
          </cell>
          <cell r="FR55">
            <v>122.68638610839844</v>
          </cell>
          <cell r="FS55">
            <v>115.2095947265625</v>
          </cell>
          <cell r="FT55">
            <v>135.43998718261719</v>
          </cell>
          <cell r="FU55">
            <v>124.2969970703125</v>
          </cell>
          <cell r="FV55">
            <v>122.90229797363281</v>
          </cell>
          <cell r="FW55">
            <v>134.9993896484375</v>
          </cell>
          <cell r="FX55">
            <v>182.67494201660156</v>
          </cell>
          <cell r="FY55">
            <v>118.69999694824219</v>
          </cell>
          <cell r="FZ55">
            <v>124.87611389160156</v>
          </cell>
          <cell r="GA55">
            <v>116.64332580566406</v>
          </cell>
          <cell r="GB55">
            <v>34732.796875</v>
          </cell>
          <cell r="GC55">
            <v>6244242</v>
          </cell>
          <cell r="GD55">
            <v>181.00498962402344</v>
          </cell>
          <cell r="GE55">
            <v>115.30549621582031</v>
          </cell>
        </row>
        <row r="56">
          <cell r="B56">
            <v>0.77082997560501099</v>
          </cell>
          <cell r="C56">
            <v>99.282586982940813</v>
          </cell>
          <cell r="D56">
            <v>146.82999590746536</v>
          </cell>
          <cell r="F56">
            <v>4.4607933630052123</v>
          </cell>
          <cell r="G56">
            <v>126.09030239381023</v>
          </cell>
          <cell r="H56">
            <v>1.0795643570668891</v>
          </cell>
          <cell r="I56">
            <v>105.64341845916992</v>
          </cell>
          <cell r="K56">
            <v>0.7708299999999999</v>
          </cell>
          <cell r="L56">
            <v>138.35525520659493</v>
          </cell>
          <cell r="M56">
            <v>138.20788329742103</v>
          </cell>
          <cell r="O56">
            <v>2.6089173300156709E-2</v>
          </cell>
          <cell r="P56">
            <v>332.04523497402693</v>
          </cell>
          <cell r="Q56">
            <v>1.4633054482381973</v>
          </cell>
          <cell r="R56">
            <v>143.97590492527917</v>
          </cell>
          <cell r="T56">
            <v>388.74459747739388</v>
          </cell>
          <cell r="U56">
            <v>123.05873583363829</v>
          </cell>
          <cell r="V56">
            <v>1.3122909735953874</v>
          </cell>
          <cell r="W56">
            <v>131.38364153828255</v>
          </cell>
          <cell r="Y56">
            <v>3083.32</v>
          </cell>
          <cell r="Z56">
            <v>89.919631043574014</v>
          </cell>
          <cell r="AA56">
            <v>1.0893031014408865</v>
          </cell>
          <cell r="AB56">
            <v>108.90296007491352</v>
          </cell>
          <cell r="AD56">
            <v>1.3807372545473664</v>
          </cell>
          <cell r="AE56">
            <v>124.11165672737539</v>
          </cell>
          <cell r="AF56">
            <v>1.7632168995310789</v>
          </cell>
          <cell r="AG56">
            <v>175.96591634985759</v>
          </cell>
          <cell r="AK56">
            <v>136.66069736454389</v>
          </cell>
          <cell r="AL56">
            <v>136.85355780073095</v>
          </cell>
          <cell r="AN56">
            <v>155.42925513518301</v>
          </cell>
          <cell r="AO56">
            <v>155.93471982718376</v>
          </cell>
          <cell r="AP56">
            <v>146.83000000000001</v>
          </cell>
          <cell r="AQ56">
            <v>94.161197815807711</v>
          </cell>
          <cell r="AS56">
            <v>128.86294927871702</v>
          </cell>
          <cell r="AT56">
            <v>128.83779451104448</v>
          </cell>
          <cell r="AU56">
            <v>134.78901672363281</v>
          </cell>
          <cell r="CG56">
            <v>0.77082997560501099</v>
          </cell>
          <cell r="CH56">
            <v>1.9828698132187128E-3</v>
          </cell>
          <cell r="CI56">
            <v>1.321999728679657E-2</v>
          </cell>
          <cell r="CJ56">
            <v>1.724099856801331E-4</v>
          </cell>
          <cell r="CK56">
            <v>6.5136991906911135E-6</v>
          </cell>
          <cell r="CL56">
            <v>1</v>
          </cell>
          <cell r="CM56">
            <v>0.16552931070327759</v>
          </cell>
          <cell r="CN56">
            <v>5.7355919852852821E-4</v>
          </cell>
          <cell r="CO56">
            <v>2.4999980814754963E-4</v>
          </cell>
          <cell r="CP56">
            <v>0.55827420949935913</v>
          </cell>
          <cell r="CQ56">
            <v>0.25</v>
          </cell>
          <cell r="CR56">
            <v>2.7982957661151886E-2</v>
          </cell>
          <cell r="CS56">
            <v>0.49573594331741333</v>
          </cell>
          <cell r="CT56">
            <v>1.671269416809082</v>
          </cell>
          <cell r="CU56">
            <v>2.7062989771366119E-2</v>
          </cell>
          <cell r="CV56">
            <v>1.3958175259176642E-4</v>
          </cell>
          <cell r="CW56">
            <v>3.3648359476501355E-7</v>
          </cell>
          <cell r="CX56">
            <v>0.12061095237731934</v>
          </cell>
          <cell r="CY56">
            <v>0.14667326211929321</v>
          </cell>
          <cell r="DB56">
            <v>1</v>
          </cell>
          <cell r="DC56">
            <v>388.74462179327531</v>
          </cell>
          <cell r="DD56">
            <v>58.30787698987465</v>
          </cell>
          <cell r="DE56">
            <v>4.4709125899187061</v>
          </cell>
          <cell r="DF56">
            <v>118339.81782680767</v>
          </cell>
          <cell r="DG56">
            <v>0.77082997560501099</v>
          </cell>
          <cell r="DH56">
            <v>4.6567582039097326</v>
          </cell>
          <cell r="DI56">
            <v>1343.9414407136751</v>
          </cell>
          <cell r="DJ56">
            <v>3083.322268591774</v>
          </cell>
          <cell r="DK56">
            <v>1.3807372120884187</v>
          </cell>
          <cell r="DL56">
            <v>3.0833199024200439</v>
          </cell>
          <cell r="DM56">
            <v>27.546408243869696</v>
          </cell>
          <cell r="DN56">
            <v>1.5549204894176061</v>
          </cell>
          <cell r="DO56">
            <v>0.46122424538632417</v>
          </cell>
          <cell r="DP56">
            <v>28.482809257851635</v>
          </cell>
          <cell r="DQ56">
            <v>5522.4265442450132</v>
          </cell>
          <cell r="DR56">
            <v>2290839.6950030425</v>
          </cell>
          <cell r="DS56">
            <v>6.3910445976211703</v>
          </cell>
          <cell r="DT56">
            <v>5.2554225935063386</v>
          </cell>
          <cell r="DW56">
            <v>100</v>
          </cell>
          <cell r="DX56">
            <v>123.05874412157476</v>
          </cell>
          <cell r="DY56">
            <v>123.04252737654903</v>
          </cell>
          <cell r="DZ56">
            <v>126.37520241843508</v>
          </cell>
          <cell r="EA56">
            <v>332.04519043853492</v>
          </cell>
          <cell r="EB56">
            <v>99.282586982940813</v>
          </cell>
          <cell r="EC56">
            <v>120.1862666972479</v>
          </cell>
          <cell r="ED56">
            <v>106.2940680307792</v>
          </cell>
          <cell r="EE56">
            <v>89.919698821416205</v>
          </cell>
          <cell r="EF56">
            <v>124.11165437942748</v>
          </cell>
          <cell r="EG56">
            <v>99.282586982940813</v>
          </cell>
          <cell r="EH56">
            <v>109.36161828775683</v>
          </cell>
          <cell r="EI56">
            <v>124.72383479611267</v>
          </cell>
          <cell r="EJ56">
            <v>93.744543073502456</v>
          </cell>
          <cell r="EK56">
            <v>124.46434322381343</v>
          </cell>
          <cell r="EL56">
            <v>349.3216246332758</v>
          </cell>
          <cell r="EM56">
            <v>116.88089132898902</v>
          </cell>
          <cell r="EN56">
            <v>98.568164136886011</v>
          </cell>
          <cell r="EO56">
            <v>120.8479739577663</v>
          </cell>
          <cell r="ER56">
            <v>146.82999590746536</v>
          </cell>
          <cell r="ES56">
            <v>137.72230229766993</v>
          </cell>
          <cell r="ET56">
            <v>164.67256659669982</v>
          </cell>
          <cell r="EU56">
            <v>172.34500130227417</v>
          </cell>
          <cell r="EV56">
            <v>329.38792779587322</v>
          </cell>
          <cell r="EW56">
            <v>105.32648348940381</v>
          </cell>
          <cell r="EX56">
            <v>103.03121350651949</v>
          </cell>
          <cell r="EY56">
            <v>105.69551473344966</v>
          </cell>
          <cell r="EZ56">
            <v>121.56200728014693</v>
          </cell>
          <cell r="FA56">
            <v>103.81015295740279</v>
          </cell>
          <cell r="FB56">
            <v>136.48400567866057</v>
          </cell>
          <cell r="FC56">
            <v>112.03752620168001</v>
          </cell>
          <cell r="FD56">
            <v>104.29840875364089</v>
          </cell>
          <cell r="FE56">
            <v>105.66333612368445</v>
          </cell>
          <cell r="FF56">
            <v>104.16703820009731</v>
          </cell>
          <cell r="FG56">
            <v>363.50748851221738</v>
          </cell>
          <cell r="FH56">
            <v>120.28187097879207</v>
          </cell>
          <cell r="FI56">
            <v>107.47475154419604</v>
          </cell>
          <cell r="FJ56">
            <v>104.36339224951466</v>
          </cell>
          <cell r="FM56">
            <v>146.82998657226562</v>
          </cell>
          <cell r="FN56">
            <v>137.7222900390625</v>
          </cell>
          <cell r="FO56">
            <v>164.69999694824219</v>
          </cell>
          <cell r="FP56">
            <v>172.34498596191406</v>
          </cell>
          <cell r="FQ56">
            <v>5991.8359375</v>
          </cell>
          <cell r="FR56">
            <v>122.83946228027344</v>
          </cell>
          <cell r="FS56">
            <v>115.00958251953125</v>
          </cell>
          <cell r="FT56">
            <v>135.43998718261719</v>
          </cell>
          <cell r="FU56">
            <v>121.56199645996094</v>
          </cell>
          <cell r="FV56">
            <v>123.52406311035156</v>
          </cell>
          <cell r="FW56">
            <v>136.48399353027344</v>
          </cell>
          <cell r="FX56">
            <v>183.91647338867187</v>
          </cell>
          <cell r="FY56">
            <v>119.29998779296875</v>
          </cell>
          <cell r="FZ56">
            <v>124.87611389160156</v>
          </cell>
          <cell r="GA56">
            <v>117.544189453125</v>
          </cell>
          <cell r="GB56">
            <v>34975.9296875</v>
          </cell>
          <cell r="GC56">
            <v>6249860.5</v>
          </cell>
          <cell r="GD56">
            <v>183.989990234375</v>
          </cell>
          <cell r="GE56">
            <v>115.02371215820312</v>
          </cell>
        </row>
        <row r="57">
          <cell r="B57">
            <v>0.77542996406555176</v>
          </cell>
          <cell r="C57">
            <v>99.875063623584836</v>
          </cell>
          <cell r="D57">
            <v>146.93999652481057</v>
          </cell>
          <cell r="F57">
            <v>4.5052493362073474</v>
          </cell>
          <cell r="G57">
            <v>127.34691005260839</v>
          </cell>
          <cell r="H57">
            <v>1.0923107768396978</v>
          </cell>
          <cell r="I57">
            <v>106.89075063450557</v>
          </cell>
          <cell r="K57">
            <v>0.77542999999999995</v>
          </cell>
          <cell r="L57">
            <v>139.07280282182538</v>
          </cell>
          <cell r="M57">
            <v>138.92466660224039</v>
          </cell>
          <cell r="O57">
            <v>2.7956493700226348E-2</v>
          </cell>
          <cell r="P57">
            <v>355.81121766268473</v>
          </cell>
          <cell r="Q57">
            <v>1.4688039933495893</v>
          </cell>
          <cell r="R57">
            <v>144.51691159558047</v>
          </cell>
          <cell r="T57">
            <v>389.46760421898546</v>
          </cell>
          <cell r="U57">
            <v>123.28760665575854</v>
          </cell>
          <cell r="V57">
            <v>1.3290968780524335</v>
          </cell>
          <cell r="W57">
            <v>133.0662111599128</v>
          </cell>
          <cell r="Y57">
            <v>3101.72</v>
          </cell>
          <cell r="Z57">
            <v>90.456234837926118</v>
          </cell>
          <cell r="AA57">
            <v>1.1055451549507607</v>
          </cell>
          <cell r="AB57">
            <v>110.52675762270414</v>
          </cell>
          <cell r="AD57">
            <v>1.4283240247810711</v>
          </cell>
          <cell r="AE57">
            <v>128.38913448250858</v>
          </cell>
          <cell r="AF57">
            <v>1.8222391113693079</v>
          </cell>
          <cell r="AG57">
            <v>181.85622830970294</v>
          </cell>
          <cell r="AK57">
            <v>140.30089462087545</v>
          </cell>
          <cell r="AL57">
            <v>140.49889223288704</v>
          </cell>
          <cell r="AN57">
            <v>157.14535475204264</v>
          </cell>
          <cell r="AO57">
            <v>157.65640029665394</v>
          </cell>
          <cell r="AP57">
            <v>146.94999999999999</v>
          </cell>
          <cell r="AQ57">
            <v>93.209029080641017</v>
          </cell>
          <cell r="AS57">
            <v>130.95765331933018</v>
          </cell>
          <cell r="AT57">
            <v>130.93208965372554</v>
          </cell>
          <cell r="AU57">
            <v>136.93075561523437</v>
          </cell>
          <cell r="CG57">
            <v>0.77542996406555176</v>
          </cell>
          <cell r="CH57">
            <v>1.9909997936338186E-3</v>
          </cell>
          <cell r="CI57">
            <v>1.3195998966693878E-2</v>
          </cell>
          <cell r="CJ57">
            <v>1.7211999511346221E-4</v>
          </cell>
          <cell r="CK57">
            <v>6.114899406384211E-6</v>
          </cell>
          <cell r="CL57">
            <v>1</v>
          </cell>
          <cell r="CM57">
            <v>0.16120004653930664</v>
          </cell>
          <cell r="CN57">
            <v>5.5605708621442318E-4</v>
          </cell>
          <cell r="CO57">
            <v>2.4999980814754963E-4</v>
          </cell>
          <cell r="CP57">
            <v>0.54289501905441284</v>
          </cell>
          <cell r="CQ57">
            <v>0.25</v>
          </cell>
          <cell r="CR57">
            <v>2.7836594730615616E-2</v>
          </cell>
          <cell r="CS57">
            <v>0.48239338397979736</v>
          </cell>
          <cell r="CT57">
            <v>1.6033592224121094</v>
          </cell>
          <cell r="CU57">
            <v>2.6294399052858353E-2</v>
          </cell>
          <cell r="CV57">
            <v>1.343140029348433E-4</v>
          </cell>
          <cell r="CW57">
            <v>3.3425448009438696E-7</v>
          </cell>
          <cell r="CX57">
            <v>0.120635986328125</v>
          </cell>
          <cell r="CY57">
            <v>0.14252686500549316</v>
          </cell>
          <cell r="DB57">
            <v>1</v>
          </cell>
          <cell r="DC57">
            <v>389.46762653867336</v>
          </cell>
          <cell r="DD57">
            <v>58.762505667263461</v>
          </cell>
          <cell r="DE57">
            <v>4.5051707301896275</v>
          </cell>
          <cell r="DF57">
            <v>126809.92973587928</v>
          </cell>
          <cell r="DG57">
            <v>0.77542996406555176</v>
          </cell>
          <cell r="DH57">
            <v>4.8103581897941492</v>
          </cell>
          <cell r="DI57">
            <v>1394.5150296430813</v>
          </cell>
          <cell r="DJ57">
            <v>3101.722236554253</v>
          </cell>
          <cell r="DK57">
            <v>1.4283239610784357</v>
          </cell>
          <cell r="DL57">
            <v>3.101719856262207</v>
          </cell>
          <cell r="DM57">
            <v>27.856495076702323</v>
          </cell>
          <cell r="DN57">
            <v>1.6074639284398369</v>
          </cell>
          <cell r="DO57">
            <v>0.48362834306025776</v>
          </cell>
          <cell r="DP57">
            <v>29.490309419384051</v>
          </cell>
          <cell r="DQ57">
            <v>5773.2622594958957</v>
          </cell>
          <cell r="DR57">
            <v>2319879.0449916646</v>
          </cell>
          <cell r="DS57">
            <v>6.427849497217303</v>
          </cell>
          <cell r="DT57">
            <v>5.4405880886783393</v>
          </cell>
          <cell r="DW57">
            <v>100</v>
          </cell>
          <cell r="DX57">
            <v>123.28761431289007</v>
          </cell>
          <cell r="DY57">
            <v>124.00189452163461</v>
          </cell>
          <cell r="DZ57">
            <v>127.34354597786385</v>
          </cell>
          <cell r="EA57">
            <v>355.81115504395177</v>
          </cell>
          <cell r="EB57">
            <v>99.875063623584836</v>
          </cell>
          <cell r="EC57">
            <v>124.15052854204345</v>
          </cell>
          <cell r="ED57">
            <v>110.29399863740468</v>
          </cell>
          <cell r="EE57">
            <v>90.45630169110764</v>
          </cell>
          <cell r="EF57">
            <v>128.38913027562384</v>
          </cell>
          <cell r="EG57">
            <v>99.875063623584836</v>
          </cell>
          <cell r="EH57">
            <v>110.59268977802445</v>
          </cell>
          <cell r="EI57">
            <v>128.93846779685404</v>
          </cell>
          <cell r="EJ57">
            <v>98.298210666709394</v>
          </cell>
          <cell r="EK57">
            <v>128.86692320698171</v>
          </cell>
          <cell r="EL57">
            <v>365.18826203722648</v>
          </cell>
          <cell r="EM57">
            <v>118.36250748820268</v>
          </cell>
          <cell r="EN57">
            <v>99.135800824288182</v>
          </cell>
          <cell r="EO57">
            <v>125.10583800966421</v>
          </cell>
          <cell r="ER57">
            <v>146.93999652481057</v>
          </cell>
          <cell r="ES57">
            <v>136.34510490946113</v>
          </cell>
          <cell r="ET57">
            <v>164.17264987038544</v>
          </cell>
          <cell r="EU57">
            <v>172.17201239527495</v>
          </cell>
          <cell r="EV57">
            <v>349.80172910624145</v>
          </cell>
          <cell r="EW57">
            <v>105.52334901397481</v>
          </cell>
          <cell r="EX57">
            <v>103.29998459439446</v>
          </cell>
          <cell r="EY57">
            <v>105.73453643157386</v>
          </cell>
          <cell r="EZ57">
            <v>120.49500584240012</v>
          </cell>
          <cell r="FA57">
            <v>103.89723769793393</v>
          </cell>
          <cell r="FB57">
            <v>136.62000727768009</v>
          </cell>
          <cell r="FC57">
            <v>112.45006047283374</v>
          </cell>
          <cell r="FD57">
            <v>104.47327008691163</v>
          </cell>
          <cell r="FE57">
            <v>106.33421252185333</v>
          </cell>
          <cell r="FF57">
            <v>104.43315623870504</v>
          </cell>
          <cell r="FG57">
            <v>376.23023721282067</v>
          </cell>
          <cell r="FH57">
            <v>120.2337667792645</v>
          </cell>
          <cell r="FI57">
            <v>107.88656686379188</v>
          </cell>
          <cell r="FJ57">
            <v>104.77245908313508</v>
          </cell>
          <cell r="FM57">
            <v>146.93998718261719</v>
          </cell>
          <cell r="FN57">
            <v>136.3450927734375</v>
          </cell>
          <cell r="FO57">
            <v>164.19999694824219</v>
          </cell>
          <cell r="FP57">
            <v>172.1719970703125</v>
          </cell>
          <cell r="FQ57">
            <v>6363.1796875</v>
          </cell>
          <cell r="FR57">
            <v>123.06906127929687</v>
          </cell>
          <cell r="FS57">
            <v>115.30960083007812</v>
          </cell>
          <cell r="FT57">
            <v>135.489990234375</v>
          </cell>
          <cell r="FU57">
            <v>120.4949951171875</v>
          </cell>
          <cell r="FV57">
            <v>123.627685546875</v>
          </cell>
          <cell r="FW57">
            <v>136.6199951171875</v>
          </cell>
          <cell r="FX57">
            <v>184.59367370605469</v>
          </cell>
          <cell r="FY57">
            <v>119.5</v>
          </cell>
          <cell r="FZ57">
            <v>125.66897583007812</v>
          </cell>
          <cell r="GA57">
            <v>117.844482421875</v>
          </cell>
          <cell r="GB57">
            <v>36200.0859375</v>
          </cell>
          <cell r="GC57">
            <v>6247361</v>
          </cell>
          <cell r="GD57">
            <v>184.69499206542969</v>
          </cell>
          <cell r="GE57">
            <v>115.47456359863281</v>
          </cell>
        </row>
        <row r="58">
          <cell r="B58">
            <v>0.77068996429443359</v>
          </cell>
          <cell r="C58">
            <v>99.264553583149791</v>
          </cell>
          <cell r="D58">
            <v>148.56000700378462</v>
          </cell>
          <cell r="F58">
            <v>4.5062238383328106</v>
          </cell>
          <cell r="G58">
            <v>127.37445566113223</v>
          </cell>
          <cell r="H58">
            <v>1.1080610174741279</v>
          </cell>
          <cell r="I58">
            <v>108.43202906898118</v>
          </cell>
          <cell r="K58">
            <v>0.77068999999999999</v>
          </cell>
          <cell r="L58">
            <v>139.50434659770971</v>
          </cell>
          <cell r="M58">
            <v>139.35575071051002</v>
          </cell>
          <cell r="O58">
            <v>2.8964078987659451E-2</v>
          </cell>
          <cell r="P58">
            <v>368.63507718758916</v>
          </cell>
          <cell r="Q58">
            <v>1.4563479761191227</v>
          </cell>
          <cell r="R58">
            <v>143.29135314865437</v>
          </cell>
          <cell r="T58">
            <v>386.18495227118984</v>
          </cell>
          <cell r="U58">
            <v>122.24846938800255</v>
          </cell>
          <cell r="V58">
            <v>1.2887841986709596</v>
          </cell>
          <cell r="W58">
            <v>129.03019573050523</v>
          </cell>
          <cell r="Y58">
            <v>3082.76</v>
          </cell>
          <cell r="Z58">
            <v>89.903299623745909</v>
          </cell>
          <cell r="AA58">
            <v>1.101151736865748</v>
          </cell>
          <cell r="AB58">
            <v>110.08752612352669</v>
          </cell>
          <cell r="AD58">
            <v>1.379769798704783</v>
          </cell>
          <cell r="AE58">
            <v>124.0246940941603</v>
          </cell>
          <cell r="AF58">
            <v>1.7796783308626065</v>
          </cell>
          <cell r="AG58">
            <v>177.60873797291077</v>
          </cell>
          <cell r="AK58">
            <v>139.98019648866949</v>
          </cell>
          <cell r="AL58">
            <v>140.17774152007192</v>
          </cell>
          <cell r="AN58">
            <v>159.28146558521175</v>
          </cell>
          <cell r="AO58">
            <v>159.79945788256549</v>
          </cell>
          <cell r="AP58">
            <v>148.59</v>
          </cell>
          <cell r="AQ58">
            <v>92.98529667678649</v>
          </cell>
          <cell r="AS58">
            <v>130.34468882725778</v>
          </cell>
          <cell r="AT58">
            <v>130.31924481574669</v>
          </cell>
          <cell r="AU58">
            <v>136.29214477539062</v>
          </cell>
          <cell r="CG58">
            <v>0.77068996429443359</v>
          </cell>
          <cell r="CH58">
            <v>1.9956498872488737E-3</v>
          </cell>
          <cell r="CI58">
            <v>1.3204798102378845E-2</v>
          </cell>
          <cell r="CJ58">
            <v>1.7102999845519662E-4</v>
          </cell>
          <cell r="CK58">
            <v>5.8660998547566123E-6</v>
          </cell>
          <cell r="CL58">
            <v>1</v>
          </cell>
          <cell r="CM58">
            <v>0.16628241539001465</v>
          </cell>
          <cell r="CN58">
            <v>5.7277129963040352E-4</v>
          </cell>
          <cell r="CO58">
            <v>2.4999980814754963E-4</v>
          </cell>
          <cell r="CP58">
            <v>0.55856418609619141</v>
          </cell>
          <cell r="CQ58">
            <v>0.25</v>
          </cell>
          <cell r="CR58">
            <v>2.746143564581871E-2</v>
          </cell>
          <cell r="CS58">
            <v>0.49621695280075073</v>
          </cell>
          <cell r="CT58">
            <v>1.5996294021606445</v>
          </cell>
          <cell r="CU58">
            <v>2.7072455734014511E-2</v>
          </cell>
          <cell r="CV58">
            <v>1.3282292638905346E-4</v>
          </cell>
          <cell r="CW58">
            <v>3.3251268405365408E-7</v>
          </cell>
          <cell r="CX58">
            <v>0.12066799402236938</v>
          </cell>
          <cell r="CY58">
            <v>0.14678674936294556</v>
          </cell>
          <cell r="DB58">
            <v>1</v>
          </cell>
          <cell r="DC58">
            <v>386.18495619834255</v>
          </cell>
          <cell r="DD58">
            <v>58.364388332116469</v>
          </cell>
          <cell r="DE58">
            <v>4.506168340382259</v>
          </cell>
          <cell r="DF58">
            <v>131380.3009455266</v>
          </cell>
          <cell r="DG58">
            <v>0.77068996429443359</v>
          </cell>
          <cell r="DH58">
            <v>4.6348254112546048</v>
          </cell>
          <cell r="DI58">
            <v>1345.545708717847</v>
          </cell>
          <cell r="DJ58">
            <v>3082.76222291968</v>
          </cell>
          <cell r="DK58">
            <v>1.3797697444241648</v>
          </cell>
          <cell r="DL58">
            <v>3.0827598571777344</v>
          </cell>
          <cell r="DM58">
            <v>28.064445509489566</v>
          </cell>
          <cell r="DN58">
            <v>1.5531310648386771</v>
          </cell>
          <cell r="DO58">
            <v>0.48179282229587089</v>
          </cell>
          <cell r="DP58">
            <v>28.467678435470464</v>
          </cell>
          <cell r="DQ58">
            <v>5802.3865701994473</v>
          </cell>
          <cell r="DR58">
            <v>2317776.1368347541</v>
          </cell>
          <cell r="DS58">
            <v>6.3868631490763272</v>
          </cell>
          <cell r="DT58">
            <v>5.2504055552645434</v>
          </cell>
          <cell r="DW58">
            <v>100</v>
          </cell>
          <cell r="DX58">
            <v>122.24847121791224</v>
          </cell>
          <cell r="DY58">
            <v>123.16177881792945</v>
          </cell>
          <cell r="DZ58">
            <v>127.37174451395528</v>
          </cell>
          <cell r="EA58">
            <v>368.63498565777888</v>
          </cell>
          <cell r="EB58">
            <v>99.264553583149791</v>
          </cell>
          <cell r="EC58">
            <v>119.62020327886997</v>
          </cell>
          <cell r="ED58">
            <v>106.4209516636587</v>
          </cell>
          <cell r="EE58">
            <v>89.90336606934747</v>
          </cell>
          <cell r="EF58">
            <v>124.02469068255752</v>
          </cell>
          <cell r="EG58">
            <v>99.264553583149791</v>
          </cell>
          <cell r="EH58">
            <v>111.41827094461132</v>
          </cell>
          <cell r="EI58">
            <v>124.58030083596401</v>
          </cell>
          <cell r="EJ58">
            <v>97.925138225092084</v>
          </cell>
          <cell r="EK58">
            <v>124.39822446940758</v>
          </cell>
          <cell r="EL58">
            <v>367.03052312477161</v>
          </cell>
          <cell r="EM58">
            <v>118.25521504853576</v>
          </cell>
          <cell r="EN58">
            <v>98.503674255740236</v>
          </cell>
          <cell r="EO58">
            <v>120.73260761072147</v>
          </cell>
          <cell r="ER58">
            <v>148.56000700378462</v>
          </cell>
          <cell r="ES58">
            <v>140.98080173321549</v>
          </cell>
          <cell r="ET58">
            <v>163.97268623110926</v>
          </cell>
          <cell r="EU58">
            <v>171.65600587961885</v>
          </cell>
          <cell r="EV58">
            <v>375.33723342777677</v>
          </cell>
          <cell r="EW58">
            <v>105.78585382456779</v>
          </cell>
          <cell r="EX58">
            <v>103.47916531964444</v>
          </cell>
          <cell r="EY58">
            <v>105.90622237712</v>
          </cell>
          <cell r="EZ58">
            <v>121.57900557267556</v>
          </cell>
          <cell r="FA58">
            <v>103.63597065278867</v>
          </cell>
          <cell r="FB58">
            <v>137.03001097628373</v>
          </cell>
          <cell r="FC58" t="e">
            <v>#N/A</v>
          </cell>
          <cell r="FD58">
            <v>105.43494071966684</v>
          </cell>
          <cell r="FE58">
            <v>106.87091622261894</v>
          </cell>
          <cell r="FF58">
            <v>103.90093368374762</v>
          </cell>
          <cell r="FG58">
            <v>388.64582180591128</v>
          </cell>
          <cell r="FH58">
            <v>120.94313772960928</v>
          </cell>
          <cell r="FI58">
            <v>108.01215346754283</v>
          </cell>
          <cell r="FJ58">
            <v>105.0792557471967</v>
          </cell>
          <cell r="FM58">
            <v>148.55999755859375</v>
          </cell>
          <cell r="FN58">
            <v>140.98078918457031</v>
          </cell>
          <cell r="FO58">
            <v>164</v>
          </cell>
          <cell r="FP58">
            <v>171.65599060058594</v>
          </cell>
          <cell r="FQ58">
            <v>6827.69140625</v>
          </cell>
          <cell r="FR58">
            <v>123.37521362304687</v>
          </cell>
          <cell r="FS58">
            <v>115.50961303710937</v>
          </cell>
          <cell r="FT58">
            <v>135.70999145507812</v>
          </cell>
          <cell r="FU58">
            <v>121.57899475097656</v>
          </cell>
          <cell r="FV58">
            <v>123.31680297851562</v>
          </cell>
          <cell r="FW58">
            <v>137.02999877929687</v>
          </cell>
          <cell r="FX58" t="e">
            <v>#N/A</v>
          </cell>
          <cell r="FY58">
            <v>120.59999084472656</v>
          </cell>
          <cell r="FZ58">
            <v>126.30326843261719</v>
          </cell>
          <cell r="GA58">
            <v>117.24391174316406</v>
          </cell>
          <cell r="GB58">
            <v>37394.6875</v>
          </cell>
          <cell r="GC58">
            <v>6284220</v>
          </cell>
          <cell r="GD58">
            <v>184.90998840332031</v>
          </cell>
          <cell r="GE58">
            <v>115.81269836425781</v>
          </cell>
        </row>
        <row r="59">
          <cell r="B59">
            <v>0.76943999528884888</v>
          </cell>
          <cell r="C59">
            <v>99.10355808420654</v>
          </cell>
          <cell r="D59">
            <v>149.7500095208492</v>
          </cell>
          <cell r="F59">
            <v>4.5212294002131808</v>
          </cell>
          <cell r="G59">
            <v>127.79860797690107</v>
          </cell>
          <cell r="H59">
            <v>1.1184942684407817</v>
          </cell>
          <cell r="I59">
            <v>109.45300043631528</v>
          </cell>
          <cell r="K59">
            <v>0.7694399999999999</v>
          </cell>
          <cell r="L59">
            <v>140.26436191391582</v>
          </cell>
          <cell r="M59">
            <v>140.11495648097113</v>
          </cell>
          <cell r="O59">
            <v>3.0243654429874471E-2</v>
          </cell>
          <cell r="P59">
            <v>384.92064221830361</v>
          </cell>
          <cell r="Q59">
            <v>1.4371851289484294</v>
          </cell>
          <cell r="R59">
            <v>141.40590382864593</v>
          </cell>
          <cell r="T59">
            <v>385.29794692038058</v>
          </cell>
          <cell r="U59">
            <v>121.96768411701339</v>
          </cell>
          <cell r="V59">
            <v>1.2949131810709358</v>
          </cell>
          <cell r="W59">
            <v>129.64381576054072</v>
          </cell>
          <cell r="Y59">
            <v>2959.3846153846152</v>
          </cell>
          <cell r="Z59">
            <v>86.30527247623138</v>
          </cell>
          <cell r="AA59">
            <v>1.0509044988116119</v>
          </cell>
          <cell r="AB59">
            <v>105.06406391870416</v>
          </cell>
          <cell r="AD59">
            <v>1.3515177674157435</v>
          </cell>
          <cell r="AE59">
            <v>121.48517660258236</v>
          </cell>
          <cell r="AF59">
            <v>1.7557619978368411</v>
          </cell>
          <cell r="AG59">
            <v>175.22193039539357</v>
          </cell>
          <cell r="AK59">
            <v>139.53505076136017</v>
          </cell>
          <cell r="AL59">
            <v>139.7319675872815</v>
          </cell>
          <cell r="AN59">
            <v>161.88509111620047</v>
          </cell>
          <cell r="AO59">
            <v>162.41155055042597</v>
          </cell>
          <cell r="AP59">
            <v>149.79</v>
          </cell>
          <cell r="AQ59">
            <v>92.228661996237022</v>
          </cell>
          <cell r="AS59">
            <v>128.87292408676532</v>
          </cell>
          <cell r="AT59">
            <v>128.84776737195452</v>
          </cell>
          <cell r="AU59">
            <v>135.53286743164062</v>
          </cell>
          <cell r="CG59">
            <v>0.76943999528884888</v>
          </cell>
          <cell r="CH59">
            <v>1.9969998393207788E-3</v>
          </cell>
          <cell r="CI59">
            <v>1.3211797922849655E-2</v>
          </cell>
          <cell r="CJ59">
            <v>1.7017999198287725E-4</v>
          </cell>
          <cell r="CK59">
            <v>5.6087992561515421E-6</v>
          </cell>
          <cell r="CL59">
            <v>1</v>
          </cell>
          <cell r="CM59">
            <v>0.16972041130065918</v>
          </cell>
          <cell r="CN59">
            <v>5.8105052448809147E-4</v>
          </cell>
          <cell r="CO59">
            <v>2.5999988429248333E-4</v>
          </cell>
          <cell r="CP59">
            <v>0.56931543350219727</v>
          </cell>
          <cell r="CQ59">
            <v>0.25</v>
          </cell>
          <cell r="CR59">
            <v>2.7601830661296844E-2</v>
          </cell>
          <cell r="CS59">
            <v>0.50530195236206055</v>
          </cell>
          <cell r="CT59">
            <v>1.6312294006347656</v>
          </cell>
          <cell r="CU59">
            <v>2.7587059885263443E-2</v>
          </cell>
          <cell r="CV59">
            <v>1.298348797718063E-4</v>
          </cell>
          <cell r="CW59">
            <v>3.3054908499252633E-7</v>
          </cell>
          <cell r="CX59">
            <v>0.12071794271469116</v>
          </cell>
          <cell r="CY59">
            <v>0.14948707818984985</v>
          </cell>
          <cell r="DB59">
            <v>1</v>
          </cell>
          <cell r="DC59">
            <v>385.29797556245745</v>
          </cell>
          <cell r="DD59">
            <v>58.238855890923908</v>
          </cell>
          <cell r="DE59">
            <v>4.521330541408572</v>
          </cell>
          <cell r="DF59">
            <v>137184.44182949729</v>
          </cell>
          <cell r="DG59">
            <v>0.76943999528884888</v>
          </cell>
          <cell r="DH59">
            <v>4.5335737133336798</v>
          </cell>
          <cell r="DI59">
            <v>1324.2221852681907</v>
          </cell>
          <cell r="DJ59">
            <v>2959.3859142770921</v>
          </cell>
          <cell r="DK59">
            <v>1.3515178932627323</v>
          </cell>
          <cell r="DL59">
            <v>3.0777599811553955</v>
          </cell>
          <cell r="DM59">
            <v>27.876411703653915</v>
          </cell>
          <cell r="DN59">
            <v>1.5227330741392571</v>
          </cell>
          <cell r="DO59">
            <v>0.47169330995961339</v>
          </cell>
          <cell r="DP59">
            <v>27.891337405617158</v>
          </cell>
          <cell r="DQ59">
            <v>5926.2965132419913</v>
          </cell>
          <cell r="DR59">
            <v>2327763.1983348127</v>
          </cell>
          <cell r="DS59">
            <v>6.3738660383516406</v>
          </cell>
          <cell r="DT59">
            <v>5.1472007119682521</v>
          </cell>
          <cell r="DW59">
            <v>100</v>
          </cell>
          <cell r="DX59">
            <v>121.96769376918853</v>
          </cell>
          <cell r="DY59">
            <v>122.8968775793753</v>
          </cell>
          <cell r="DZ59">
            <v>127.80032060111252</v>
          </cell>
          <cell r="EA59">
            <v>384.92060363946854</v>
          </cell>
          <cell r="EB59">
            <v>99.10355808420654</v>
          </cell>
          <cell r="EC59">
            <v>117.00699833306527</v>
          </cell>
          <cell r="ED59">
            <v>104.73444659465059</v>
          </cell>
          <cell r="EE59">
            <v>86.305311909440775</v>
          </cell>
          <cell r="EF59">
            <v>121.48518935223323</v>
          </cell>
          <cell r="EG59">
            <v>99.10355808420654</v>
          </cell>
          <cell r="EH59">
            <v>110.67176050604739</v>
          </cell>
          <cell r="EI59">
            <v>122.14200640487813</v>
          </cell>
          <cell r="EJ59">
            <v>95.872396681909251</v>
          </cell>
          <cell r="EK59">
            <v>121.87972613224466</v>
          </cell>
          <cell r="EL59">
            <v>374.86845854411104</v>
          </cell>
          <cell r="EM59">
            <v>118.76476473567907</v>
          </cell>
          <cell r="EN59">
            <v>98.303221681259188</v>
          </cell>
          <cell r="EO59">
            <v>118.35942144099342</v>
          </cell>
          <cell r="ER59">
            <v>149.7500095208492</v>
          </cell>
          <cell r="ES59">
            <v>141.12180821549296</v>
          </cell>
          <cell r="ET59">
            <v>165.77237424084274</v>
          </cell>
          <cell r="EU59">
            <v>171.99900822948527</v>
          </cell>
          <cell r="EV59">
            <v>406.63135204852261</v>
          </cell>
          <cell r="EW59">
            <v>106.04834555178704</v>
          </cell>
          <cell r="EX59">
            <v>103.47916531964444</v>
          </cell>
          <cell r="EY59">
            <v>106.1637512954392</v>
          </cell>
          <cell r="EZ59">
            <v>123.28100157377892</v>
          </cell>
          <cell r="FA59">
            <v>103.54888591225755</v>
          </cell>
          <cell r="FB59">
            <v>137.57799991666155</v>
          </cell>
          <cell r="FC59" t="e">
            <v>#N/A</v>
          </cell>
          <cell r="FD59">
            <v>105.69721937952619</v>
          </cell>
          <cell r="FE59">
            <v>107.00508892002222</v>
          </cell>
          <cell r="FF59">
            <v>103.90093368374762</v>
          </cell>
          <cell r="FG59">
            <v>413.90781646247649</v>
          </cell>
          <cell r="FH59">
            <v>121.35436656873927</v>
          </cell>
          <cell r="FI59">
            <v>107.58013198537046</v>
          </cell>
          <cell r="FJ59">
            <v>105.13039775428349</v>
          </cell>
          <cell r="FM59">
            <v>149.75</v>
          </cell>
          <cell r="FN59">
            <v>141.12179565429688</v>
          </cell>
          <cell r="FO59">
            <v>165.79998779296875</v>
          </cell>
          <cell r="FP59">
            <v>171.99899291992187</v>
          </cell>
          <cell r="FQ59">
            <v>7396.95703125</v>
          </cell>
          <cell r="FR59">
            <v>123.68135070800781</v>
          </cell>
          <cell r="FS59">
            <v>115.50961303710937</v>
          </cell>
          <cell r="FT59">
            <v>136.03999328613281</v>
          </cell>
          <cell r="FU59">
            <v>123.28099060058594</v>
          </cell>
          <cell r="FV59">
            <v>123.21318054199219</v>
          </cell>
          <cell r="FW59">
            <v>137.57798767089844</v>
          </cell>
          <cell r="FX59" t="e">
            <v>#N/A</v>
          </cell>
          <cell r="FY59">
            <v>120.89999389648437</v>
          </cell>
          <cell r="FZ59">
            <v>126.46183776855469</v>
          </cell>
          <cell r="GA59">
            <v>117.24391174316406</v>
          </cell>
          <cell r="GB59">
            <v>39825.34375</v>
          </cell>
          <cell r="GC59">
            <v>6305587.5</v>
          </cell>
          <cell r="GD59">
            <v>184.17039489746094</v>
          </cell>
          <cell r="GE59">
            <v>115.86906433105469</v>
          </cell>
        </row>
        <row r="60">
          <cell r="B60">
            <v>0.76495999097824097</v>
          </cell>
          <cell r="C60">
            <v>98.526535353217412</v>
          </cell>
          <cell r="D60">
            <v>153.18999692217491</v>
          </cell>
          <cell r="F60">
            <v>4.5155585359144395</v>
          </cell>
          <cell r="G60">
            <v>127.63831339787112</v>
          </cell>
          <cell r="H60">
            <v>1.136375087146154</v>
          </cell>
          <cell r="I60">
            <v>111.20277181448162</v>
          </cell>
          <cell r="K60">
            <v>0.76495999999999997</v>
          </cell>
          <cell r="L60">
            <v>142.54794421818389</v>
          </cell>
          <cell r="M60">
            <v>142.39610638118319</v>
          </cell>
          <cell r="O60">
            <v>3.1616600851741013E-2</v>
          </cell>
          <cell r="P60">
            <v>402.3945695064744</v>
          </cell>
          <cell r="Q60">
            <v>1.4513659646779875</v>
          </cell>
          <cell r="R60">
            <v>142.80116867865931</v>
          </cell>
          <cell r="T60">
            <v>382.3844038990253</v>
          </cell>
          <cell r="U60">
            <v>121.04538983091531</v>
          </cell>
          <cell r="V60">
            <v>1.2931654383218354</v>
          </cell>
          <cell r="W60">
            <v>129.46883565973286</v>
          </cell>
          <cell r="Y60">
            <v>2985.7923497267761</v>
          </cell>
          <cell r="Z60">
            <v>87.075407826679552</v>
          </cell>
          <cell r="AA60">
            <v>1.0818122925948828</v>
          </cell>
          <cell r="AB60">
            <v>108.15406726848886</v>
          </cell>
          <cell r="AD60">
            <v>1.3256322491722816</v>
          </cell>
          <cell r="AE60">
            <v>119.15838014376158</v>
          </cell>
          <cell r="AF60">
            <v>1.7605765254021606</v>
          </cell>
          <cell r="AG60">
            <v>175.70241169922434</v>
          </cell>
          <cell r="AK60">
            <v>139.88488137418028</v>
          </cell>
          <cell r="AL60">
            <v>140.08229189350345</v>
          </cell>
          <cell r="AN60">
            <v>164.2062123355569</v>
          </cell>
          <cell r="AO60">
            <v>164.74022018672113</v>
          </cell>
          <cell r="AP60">
            <v>153.29</v>
          </cell>
          <cell r="AQ60">
            <v>93.049529632931694</v>
          </cell>
          <cell r="AS60">
            <v>130.34591370593537</v>
          </cell>
          <cell r="AT60">
            <v>130.32046945532113</v>
          </cell>
          <cell r="AU60">
            <v>136.95942687988281</v>
          </cell>
          <cell r="CG60">
            <v>0.76495999097824097</v>
          </cell>
          <cell r="CH60">
            <v>2.0004999823868275E-3</v>
          </cell>
          <cell r="CI60">
            <v>1.3199575245380402E-2</v>
          </cell>
          <cell r="CJ60">
            <v>1.6831999528221786E-4</v>
          </cell>
          <cell r="CK60">
            <v>5.3339999794843607E-6</v>
          </cell>
          <cell r="CL60">
            <v>1</v>
          </cell>
          <cell r="CM60">
            <v>0.17218399047851563</v>
          </cell>
          <cell r="CN60">
            <v>5.8919563889503479E-4</v>
          </cell>
          <cell r="CO60">
            <v>2.5999988429248333E-4</v>
          </cell>
          <cell r="CP60">
            <v>0.57705289125442505</v>
          </cell>
          <cell r="CQ60">
            <v>0.25</v>
          </cell>
          <cell r="CR60">
            <v>2.6927538216114044E-2</v>
          </cell>
          <cell r="CS60">
            <v>0.51214897632598877</v>
          </cell>
          <cell r="CT60">
            <v>1.6877498626708984</v>
          </cell>
          <cell r="CU60">
            <v>2.7973439544439316E-2</v>
          </cell>
          <cell r="CV60">
            <v>1.2807130406145006E-4</v>
          </cell>
          <cell r="CW60">
            <v>3.283999490122369E-7</v>
          </cell>
          <cell r="CX60">
            <v>0.12075698375701904</v>
          </cell>
          <cell r="CY60">
            <v>0.15176594257354736</v>
          </cell>
          <cell r="DB60">
            <v>1</v>
          </cell>
          <cell r="DC60">
            <v>382.38440275593274</v>
          </cell>
          <cell r="DD60">
            <v>57.953379313926206</v>
          </cell>
          <cell r="DE60">
            <v>4.544676879865948</v>
          </cell>
          <cell r="DF60">
            <v>143412.072351037</v>
          </cell>
          <cell r="DG60">
            <v>0.76495999097824097</v>
          </cell>
          <cell r="DH60">
            <v>4.4426894094645188</v>
          </cell>
          <cell r="DI60">
            <v>1298.3123778934123</v>
          </cell>
          <cell r="DJ60">
            <v>2942.15512079886</v>
          </cell>
          <cell r="DK60">
            <v>1.3256323684911007</v>
          </cell>
          <cell r="DL60">
            <v>3.0598399639129639</v>
          </cell>
          <cell r="DM60">
            <v>28.408092297144034</v>
          </cell>
          <cell r="DN60">
            <v>1.4936278823904845</v>
          </cell>
          <cell r="DO60">
            <v>0.45324251412924205</v>
          </cell>
          <cell r="DP60">
            <v>27.345939699800095</v>
          </cell>
          <cell r="DQ60">
            <v>5972.9226354344337</v>
          </cell>
          <cell r="DR60">
            <v>2329354.779984259</v>
          </cell>
          <cell r="DS60">
            <v>6.3347060118481755</v>
          </cell>
          <cell r="DT60">
            <v>5.0403929762274124</v>
          </cell>
          <cell r="DW60">
            <v>100</v>
          </cell>
          <cell r="DX60">
            <v>121.04539005004317</v>
          </cell>
          <cell r="DY60">
            <v>122.29445880932296</v>
          </cell>
          <cell r="DZ60">
            <v>128.46023022558893</v>
          </cell>
          <cell r="EA60">
            <v>402.39447507580815</v>
          </cell>
          <cell r="EB60">
            <v>98.526535353217412</v>
          </cell>
          <cell r="EC60">
            <v>114.66136544745788</v>
          </cell>
          <cell r="ED60">
            <v>102.68520639390449</v>
          </cell>
          <cell r="EE60">
            <v>85.802805967781836</v>
          </cell>
          <cell r="EF60">
            <v>119.15839227907584</v>
          </cell>
          <cell r="EG60">
            <v>98.526535353217412</v>
          </cell>
          <cell r="EH60">
            <v>112.78257835211683</v>
          </cell>
          <cell r="EI60">
            <v>119.80741042258278</v>
          </cell>
          <cell r="EJ60">
            <v>92.122243818605483</v>
          </cell>
          <cell r="EK60">
            <v>119.49644410989349</v>
          </cell>
          <cell r="EL60">
            <v>377.81779840841165</v>
          </cell>
          <cell r="EM60">
            <v>118.84596879470421</v>
          </cell>
          <cell r="EN60">
            <v>97.69926220937019</v>
          </cell>
          <cell r="EO60">
            <v>115.90338708074128</v>
          </cell>
          <cell r="ER60">
            <v>153.18999692217491</v>
          </cell>
          <cell r="ES60">
            <v>143.52090205696504</v>
          </cell>
          <cell r="ET60">
            <v>168.27195787241453</v>
          </cell>
          <cell r="EU60">
            <v>173.03100600200705</v>
          </cell>
          <cell r="EV60">
            <v>433.58412356529936</v>
          </cell>
          <cell r="EW60">
            <v>105.98271934913879</v>
          </cell>
          <cell r="EX60">
            <v>103.56875568226943</v>
          </cell>
          <cell r="EY60">
            <v>106.4915121257317</v>
          </cell>
          <cell r="EZ60">
            <v>123.52801087310887</v>
          </cell>
          <cell r="FA60">
            <v>103.54888591225755</v>
          </cell>
          <cell r="FB60">
            <v>139.09100053961441</v>
          </cell>
          <cell r="FC60" t="e">
            <v>#N/A</v>
          </cell>
          <cell r="FD60">
            <v>105.96015048054923</v>
          </cell>
          <cell r="FE60">
            <v>107.13943006655427</v>
          </cell>
          <cell r="FF60">
            <v>104.16703820009731</v>
          </cell>
          <cell r="FG60">
            <v>423.03387077015435</v>
          </cell>
          <cell r="FH60">
            <v>122.36161981565846</v>
          </cell>
          <cell r="FI60" t="e">
            <v>#N/A</v>
          </cell>
          <cell r="FJ60">
            <v>105.1815646521527</v>
          </cell>
          <cell r="FM60">
            <v>153.18998718261719</v>
          </cell>
          <cell r="FN60">
            <v>143.52088928222656</v>
          </cell>
          <cell r="FO60">
            <v>168.29998779296875</v>
          </cell>
          <cell r="FP60">
            <v>173.03099060058594</v>
          </cell>
          <cell r="FQ60">
            <v>7887.25</v>
          </cell>
          <cell r="FR60">
            <v>123.60481262207031</v>
          </cell>
          <cell r="FS60">
            <v>115.609619140625</v>
          </cell>
          <cell r="FT60">
            <v>136.45999145507812</v>
          </cell>
          <cell r="FU60">
            <v>123.52799987792969</v>
          </cell>
          <cell r="FV60">
            <v>123.21318054199219</v>
          </cell>
          <cell r="FW60">
            <v>139.09098815917969</v>
          </cell>
          <cell r="FX60" t="e">
            <v>#N/A</v>
          </cell>
          <cell r="FY60">
            <v>121.20074323213851</v>
          </cell>
          <cell r="FZ60">
            <v>126.62060618274735</v>
          </cell>
          <cell r="GA60">
            <v>117.544189453125</v>
          </cell>
          <cell r="GB60">
            <v>40703.43359375</v>
          </cell>
          <cell r="GC60">
            <v>6357924.5</v>
          </cell>
          <cell r="GD60" t="e">
            <v>#N/A</v>
          </cell>
          <cell r="GE60">
            <v>115.92545773113184</v>
          </cell>
        </row>
        <row r="61">
          <cell r="B61">
            <v>0.75988</v>
          </cell>
          <cell r="C61">
            <v>97.872230808861445</v>
          </cell>
          <cell r="D61">
            <v>154.34</v>
          </cell>
          <cell r="F61">
            <v>4.5144479205902028</v>
          </cell>
          <cell r="G61">
            <v>127.60692036737623</v>
          </cell>
          <cell r="H61">
            <v>1.1325475844033976</v>
          </cell>
          <cell r="I61">
            <v>110.82822214427465</v>
          </cell>
          <cell r="K61">
            <v>0.75988</v>
          </cell>
          <cell r="L61">
            <v>142.40232686286407</v>
          </cell>
          <cell r="M61">
            <v>142.25064413314593</v>
          </cell>
          <cell r="O61">
            <v>3.3430720712055016E-2</v>
          </cell>
          <cell r="P61">
            <v>425.48345194666251</v>
          </cell>
          <cell r="Q61">
            <v>1.456617298161522</v>
          </cell>
          <cell r="R61">
            <v>143.31785198033538</v>
          </cell>
          <cell r="T61">
            <v>379.44615083468864</v>
          </cell>
          <cell r="U61">
            <v>120.11527347688005</v>
          </cell>
          <cell r="V61">
            <v>1.2679283063055011</v>
          </cell>
          <cell r="W61">
            <v>126.94215036431858</v>
          </cell>
          <cell r="Y61">
            <v>2959.0342679127725</v>
          </cell>
          <cell r="Z61">
            <v>86.295055205430714</v>
          </cell>
          <cell r="AA61">
            <v>1.0816259346727208</v>
          </cell>
          <cell r="AB61">
            <v>108.13543615532119</v>
          </cell>
          <cell r="AD61">
            <v>1.3500227230492023</v>
          </cell>
          <cell r="AE61">
            <v>121.35079011261027</v>
          </cell>
          <cell r="AF61">
            <v>1.8008053557782657</v>
          </cell>
          <cell r="AG61">
            <v>179.71717755287338</v>
          </cell>
          <cell r="AK61">
            <v>141.4937972853464</v>
          </cell>
          <cell r="AL61">
            <v>141.69347836402133</v>
          </cell>
          <cell r="AN61">
            <v>166.70132869507606</v>
          </cell>
          <cell r="AO61">
            <v>167.24345080517483</v>
          </cell>
          <cell r="AP61">
            <v>154.34</v>
          </cell>
          <cell r="AQ61">
            <v>92.284630134661413</v>
          </cell>
          <cell r="AS61">
            <v>130.7613024331736</v>
          </cell>
          <cell r="AT61">
            <v>130.73577709635899</v>
          </cell>
          <cell r="AU61">
            <v>137.91154479980469</v>
          </cell>
          <cell r="CG61">
            <v>0.75987841945288748</v>
          </cell>
          <cell r="CH61">
            <v>2.0046909768859133E-3</v>
          </cell>
          <cell r="CI61">
            <v>1.3192611606059954E-2</v>
          </cell>
          <cell r="CJ61">
            <v>1.68321831341525E-4</v>
          </cell>
          <cell r="CL61">
            <v>1</v>
          </cell>
          <cell r="CM61">
            <v>0.16806499999999999</v>
          </cell>
          <cell r="CN61">
            <v>5.7399999999999997E-4</v>
          </cell>
          <cell r="CO61">
            <v>2.5595085743537239E-4</v>
          </cell>
          <cell r="CP61">
            <v>0.56286499999999995</v>
          </cell>
          <cell r="CQ61">
            <v>0.25</v>
          </cell>
          <cell r="CR61">
            <v>2.5496000000000001E-2</v>
          </cell>
          <cell r="CS61">
            <v>0.499218</v>
          </cell>
          <cell r="CT61">
            <v>1.6537999999999999</v>
          </cell>
          <cell r="CU61">
            <v>2.7269000000000002E-2</v>
          </cell>
          <cell r="CV61">
            <v>1.2999999999999999E-4</v>
          </cell>
          <cell r="CX61">
            <v>0.12078</v>
          </cell>
          <cell r="CY61">
            <v>0.14768000000000001</v>
          </cell>
          <cell r="DB61">
            <v>1</v>
          </cell>
          <cell r="DC61">
            <v>379.05015197568383</v>
          </cell>
          <cell r="DD61">
            <v>57.598786513493771</v>
          </cell>
          <cell r="DE61">
            <v>4.5144376899696042</v>
          </cell>
          <cell r="DF61" t="e">
            <v>#DIV/0!</v>
          </cell>
          <cell r="DG61">
            <v>0.75987841945288748</v>
          </cell>
          <cell r="DH61">
            <v>4.5213365034533517</v>
          </cell>
          <cell r="DI61">
            <v>1323.8299990468424</v>
          </cell>
          <cell r="DJ61">
            <v>2968.8449848024316</v>
          </cell>
          <cell r="DK61">
            <v>1.3500189556161559</v>
          </cell>
          <cell r="DL61">
            <v>3.0395136778115499</v>
          </cell>
          <cell r="DM61">
            <v>29.803828814437065</v>
          </cell>
          <cell r="DN61">
            <v>1.5221374618961805</v>
          </cell>
          <cell r="DO61">
            <v>0.45947419243734883</v>
          </cell>
          <cell r="DP61">
            <v>27.866017068938628</v>
          </cell>
          <cell r="DQ61">
            <v>5845.2186111760584</v>
          </cell>
          <cell r="DR61" t="e">
            <v>#DIV/0!</v>
          </cell>
          <cell r="DS61">
            <v>6.2914258937977108</v>
          </cell>
          <cell r="DT61">
            <v>5.1454389182887832</v>
          </cell>
          <cell r="DW61">
            <v>100</v>
          </cell>
          <cell r="DX61">
            <v>119.98991894999023</v>
          </cell>
          <cell r="DY61">
            <v>121.54618950837909</v>
          </cell>
          <cell r="DZ61">
            <v>127.60548666546279</v>
          </cell>
          <cell r="EA61" t="e">
            <v>#DIV/0!</v>
          </cell>
          <cell r="EB61">
            <v>97.872031009921784</v>
          </cell>
          <cell r="EC61">
            <v>116.6911681984724</v>
          </cell>
          <cell r="ED61">
            <v>104.7034280787913</v>
          </cell>
          <cell r="EE61">
            <v>86.581169150000164</v>
          </cell>
          <cell r="EF61">
            <v>121.35045290166217</v>
          </cell>
          <cell r="EG61">
            <v>97.872031009921784</v>
          </cell>
          <cell r="EH61">
            <v>118.32377279326334</v>
          </cell>
          <cell r="EI61">
            <v>122.09423094400177</v>
          </cell>
          <cell r="EJ61">
            <v>93.388842097898475</v>
          </cell>
          <cell r="EK61">
            <v>121.76908117983251</v>
          </cell>
          <cell r="EL61">
            <v>369.73986801518049</v>
          </cell>
          <cell r="EM61" t="e">
            <v>#DIV/0!</v>
          </cell>
          <cell r="EN61">
            <v>97.031759156512464</v>
          </cell>
          <cell r="EO61">
            <v>118.31890915241773</v>
          </cell>
          <cell r="ER61">
            <v>154.26232690063011</v>
          </cell>
          <cell r="ES61">
            <v>146.53995233675477</v>
          </cell>
          <cell r="ET61">
            <v>129.00639526742154</v>
          </cell>
          <cell r="EU61">
            <v>174.76131606202713</v>
          </cell>
          <cell r="EV61">
            <v>456.00789767849801</v>
          </cell>
          <cell r="EW61">
            <v>105.85147856187818</v>
          </cell>
          <cell r="EX61">
            <v>103.64972328005709</v>
          </cell>
          <cell r="EY61">
            <v>0</v>
          </cell>
          <cell r="EZ61">
            <v>124.8246180523103</v>
          </cell>
          <cell r="FA61">
            <v>0</v>
          </cell>
          <cell r="FB61">
            <v>139.64736454177287</v>
          </cell>
          <cell r="FC61">
            <v>0</v>
          </cell>
          <cell r="FD61">
            <v>0</v>
          </cell>
          <cell r="FE61">
            <v>107.34053664857014</v>
          </cell>
          <cell r="FF61">
            <v>104.12546729116212</v>
          </cell>
          <cell r="FG61">
            <v>451.1326159360292</v>
          </cell>
          <cell r="FM61">
            <v>154.2623170928955</v>
          </cell>
          <cell r="FN61">
            <v>146.53993929329181</v>
          </cell>
          <cell r="FO61">
            <v>129.0278845224112</v>
          </cell>
          <cell r="FP61">
            <v>174.76130050659179</v>
          </cell>
          <cell r="FQ61">
            <v>8295.1568000000007</v>
          </cell>
          <cell r="FR61">
            <v>123.45175</v>
          </cell>
          <cell r="FS61">
            <v>115.7</v>
          </cell>
          <cell r="FU61">
            <v>124.82460694172063</v>
          </cell>
          <cell r="FW61">
            <v>139.64735211181642</v>
          </cell>
          <cell r="FZ61">
            <v>126.85827999999999</v>
          </cell>
          <cell r="GA61">
            <v>117.49728</v>
          </cell>
          <cell r="GB61">
            <v>43407.036040156243</v>
          </cell>
        </row>
        <row r="62">
          <cell r="B62">
            <v>0.75700000000000001</v>
          </cell>
          <cell r="C62">
            <v>97.501287995878442</v>
          </cell>
          <cell r="D62">
            <v>154.81</v>
          </cell>
          <cell r="F62">
            <v>4.5409242632157083</v>
          </cell>
          <cell r="G62">
            <v>128.35530967310345</v>
          </cell>
          <cell r="H62">
            <v>1.125774985686514</v>
          </cell>
          <cell r="I62">
            <v>110.16547288285248</v>
          </cell>
          <cell r="K62">
            <v>0.75700000000000001</v>
          </cell>
          <cell r="L62">
            <v>142.11432431715244</v>
          </cell>
          <cell r="M62">
            <v>141.96294835919329</v>
          </cell>
          <cell r="O62">
            <v>3.5289235639297402E-2</v>
          </cell>
          <cell r="P62">
            <v>449.13736457237326</v>
          </cell>
          <cell r="Q62">
            <v>1.4579904662553402</v>
          </cell>
          <cell r="R62">
            <v>143.45295919199791</v>
          </cell>
          <cell r="T62">
            <v>376.30426461596591</v>
          </cell>
          <cell r="U62">
            <v>119.12069619215872</v>
          </cell>
          <cell r="V62">
            <v>1.2115838992697379</v>
          </cell>
          <cell r="W62">
            <v>121.30107416580449</v>
          </cell>
          <cell r="Y62">
            <v>2945.5252918287938</v>
          </cell>
          <cell r="Z62">
            <v>85.901089562796201</v>
          </cell>
          <cell r="AA62">
            <v>1.0724518832020062</v>
          </cell>
          <cell r="AB62">
            <v>107.2182613490447</v>
          </cell>
          <cell r="AD62">
            <v>1.3751203025904091</v>
          </cell>
          <cell r="AE62">
            <v>123.60676036795574</v>
          </cell>
          <cell r="AF62">
            <v>1.8448128286128538</v>
          </cell>
          <cell r="AG62">
            <v>184.10904521568852</v>
          </cell>
          <cell r="AK62">
            <v>143.54432694730437</v>
          </cell>
          <cell r="AL62">
            <v>143.74690180636125</v>
          </cell>
          <cell r="AN62">
            <v>169.7052634455778</v>
          </cell>
          <cell r="AO62">
            <v>170.25715452067698</v>
          </cell>
          <cell r="AP62">
            <v>154.81</v>
          </cell>
          <cell r="AQ62">
            <v>90.927162759083359</v>
          </cell>
          <cell r="AS62">
            <v>130.70497936660982</v>
          </cell>
          <cell r="AT62">
            <v>130.67946502437246</v>
          </cell>
          <cell r="AU62">
            <v>138.46380615234375</v>
          </cell>
          <cell r="CG62">
            <v>0.75700227100681305</v>
          </cell>
          <cell r="CH62">
            <v>2.0116676725005027E-3</v>
          </cell>
          <cell r="CJ62">
            <v>1.66706147537205E-4</v>
          </cell>
          <cell r="CL62">
            <v>1</v>
          </cell>
          <cell r="CM62">
            <v>0.16438800000000001</v>
          </cell>
          <cell r="CN62">
            <v>5.5900000000000004E-4</v>
          </cell>
          <cell r="CP62">
            <v>0.55049700000000001</v>
          </cell>
          <cell r="CR62">
            <v>2.5413999999999999E-2</v>
          </cell>
          <cell r="CS62">
            <v>0.488701</v>
          </cell>
          <cell r="CT62">
            <v>1.6382000000000001</v>
          </cell>
          <cell r="CU62">
            <v>0.26698</v>
          </cell>
          <cell r="CY62">
            <v>0.14460899999999999</v>
          </cell>
          <cell r="DB62">
            <v>1</v>
          </cell>
          <cell r="DC62">
            <v>376.30582891748679</v>
          </cell>
          <cell r="DD62" t="e">
            <v>#DIV/0!</v>
          </cell>
          <cell r="DE62">
            <v>4.540937944942117</v>
          </cell>
          <cell r="DF62" t="e">
            <v>#DIV/0!</v>
          </cell>
          <cell r="DG62">
            <v>0.75700227100681305</v>
          </cell>
          <cell r="DH62">
            <v>4.6049728143587911</v>
          </cell>
          <cell r="DI62">
            <v>1354.207998223279</v>
          </cell>
          <cell r="DJ62" t="e">
            <v>#DIV/0!</v>
          </cell>
          <cell r="DK62">
            <v>1.3751251523746961</v>
          </cell>
          <cell r="DL62" t="e">
            <v>#DIV/0!</v>
          </cell>
          <cell r="DM62">
            <v>29.786821083135795</v>
          </cell>
          <cell r="DN62">
            <v>1.5490090484914356</v>
          </cell>
          <cell r="DO62">
            <v>0.46209392687511475</v>
          </cell>
          <cell r="DP62">
            <v>2.8354268896801749</v>
          </cell>
          <cell r="DQ62" t="e">
            <v>#DIV/0!</v>
          </cell>
          <cell r="DR62" t="e">
            <v>#DIV/0!</v>
          </cell>
          <cell r="DS62" t="e">
            <v>#DIV/0!</v>
          </cell>
          <cell r="DT62">
            <v>5.2348212836463368</v>
          </cell>
          <cell r="DW62">
            <v>100</v>
          </cell>
          <cell r="DX62">
            <v>119.12119195012141</v>
          </cell>
          <cell r="DY62" t="e">
            <v>#DIV/0!</v>
          </cell>
          <cell r="DZ62">
            <v>128.3545451672646</v>
          </cell>
          <cell r="EA62" t="e">
            <v>#DIV/0!</v>
          </cell>
          <cell r="EB62">
            <v>97.50158426120899</v>
          </cell>
          <cell r="EC62">
            <v>118.84973764268697</v>
          </cell>
          <cell r="ED62">
            <v>107.10606335238209</v>
          </cell>
          <cell r="EE62" t="e">
            <v>#DIV/0!</v>
          </cell>
          <cell r="EF62">
            <v>123.60719776780859</v>
          </cell>
          <cell r="EG62" t="e">
            <v>#DIV/0!</v>
          </cell>
          <cell r="EH62">
            <v>118.25625063204205</v>
          </cell>
          <cell r="EI62">
            <v>124.24966419607202</v>
          </cell>
          <cell r="EJ62">
            <v>93.92130718467331</v>
          </cell>
          <cell r="EK62">
            <v>12.390264681700918</v>
          </cell>
          <cell r="EL62" t="e">
            <v>#DIV/0!</v>
          </cell>
          <cell r="EM62" t="e">
            <v>#DIV/0!</v>
          </cell>
          <cell r="EN62" t="e">
            <v>#DIV/0!</v>
          </cell>
          <cell r="EO62">
            <v>120.37424867437355</v>
          </cell>
          <cell r="ER62">
            <v>154.72511388133199</v>
          </cell>
          <cell r="ES62">
            <v>152.5480903825617</v>
          </cell>
          <cell r="ET62">
            <v>0</v>
          </cell>
          <cell r="EU62">
            <v>177.38273580295748</v>
          </cell>
          <cell r="EV62">
            <v>488.92550428910101</v>
          </cell>
          <cell r="EW62">
            <v>0</v>
          </cell>
          <cell r="EX62">
            <v>0</v>
          </cell>
          <cell r="EY62">
            <v>0</v>
          </cell>
          <cell r="EZ62">
            <v>0</v>
          </cell>
          <cell r="FA62">
            <v>0</v>
          </cell>
          <cell r="FB62">
            <v>141.0438381871906</v>
          </cell>
          <cell r="FC62">
            <v>0</v>
          </cell>
          <cell r="FD62">
            <v>0</v>
          </cell>
          <cell r="FE62">
            <v>0</v>
          </cell>
          <cell r="FF62">
            <v>0</v>
          </cell>
          <cell r="FG62">
            <v>0</v>
          </cell>
          <cell r="FM62">
            <v>154.72510404417417</v>
          </cell>
          <cell r="FN62">
            <v>152.54807680431676</v>
          </cell>
          <cell r="FP62">
            <v>177.38272001419065</v>
          </cell>
          <cell r="FQ62">
            <v>8893.9549999999999</v>
          </cell>
          <cell r="FW62">
            <v>141.04382563293458</v>
          </cell>
        </row>
        <row r="63">
          <cell r="B63">
            <v>0.75244999999999995</v>
          </cell>
          <cell r="C63">
            <v>96.91524987120043</v>
          </cell>
          <cell r="D63">
            <v>156.44999999999999</v>
          </cell>
          <cell r="F63">
            <v>4.5487238264983194</v>
          </cell>
          <cell r="G63">
            <v>128.57577478161983</v>
          </cell>
          <cell r="H63">
            <v>1.1294925767326884</v>
          </cell>
          <cell r="I63">
            <v>110.52926687436413</v>
          </cell>
          <cell r="K63">
            <v>0.75244999999999995</v>
          </cell>
          <cell r="L63">
            <v>142.70101747737962</v>
          </cell>
          <cell r="M63">
            <v>142.54901659128896</v>
          </cell>
          <cell r="O63">
            <v>3.7060245998768816E-2</v>
          </cell>
          <cell r="P63">
            <v>471.67757863690213</v>
          </cell>
          <cell r="Q63">
            <v>1.4801309778565599</v>
          </cell>
          <cell r="R63">
            <v>145.63138352379559</v>
          </cell>
          <cell r="T63">
            <v>375.47405189620764</v>
          </cell>
          <cell r="U63">
            <v>118.85788886717101</v>
          </cell>
          <cell r="V63">
            <v>1.1804030271265169</v>
          </cell>
          <cell r="W63">
            <v>118.17931488303505</v>
          </cell>
          <cell r="Y63">
            <v>2925.5443234836698</v>
          </cell>
          <cell r="Z63">
            <v>85.318379593838443</v>
          </cell>
          <cell r="AA63">
            <v>1.0711064586357015</v>
          </cell>
          <cell r="AB63">
            <v>107.08375267314514</v>
          </cell>
          <cell r="AD63">
            <v>1.3650220664810464</v>
          </cell>
          <cell r="AE63">
            <v>122.69905051263787</v>
          </cell>
          <cell r="AF63">
            <v>1.8507157727997277</v>
          </cell>
          <cell r="AG63">
            <v>184.69814856609403</v>
          </cell>
          <cell r="AK63">
            <v>144.32369766442341</v>
          </cell>
          <cell r="AL63">
            <v>144.52737239915305</v>
          </cell>
          <cell r="AN63">
            <v>171.96079598099863</v>
          </cell>
          <cell r="AO63">
            <v>172.52002217494223</v>
          </cell>
          <cell r="AP63">
            <v>156.44999999999999</v>
          </cell>
          <cell r="AQ63">
            <v>90.685126298762825</v>
          </cell>
          <cell r="AS63">
            <v>131.06483019645523</v>
          </cell>
          <cell r="AT63">
            <v>131.03924560932538</v>
          </cell>
          <cell r="AU63">
            <v>139.17622375488281</v>
          </cell>
          <cell r="CG63">
            <v>0.75301204819277101</v>
          </cell>
          <cell r="CH63">
            <v>2.0036064916850328E-3</v>
          </cell>
          <cell r="CJ63">
            <v>1.654200196565E-4</v>
          </cell>
          <cell r="CL63">
            <v>1</v>
          </cell>
          <cell r="DB63">
            <v>1</v>
          </cell>
          <cell r="DC63">
            <v>375.82831325301208</v>
          </cell>
          <cell r="DD63" t="e">
            <v>#DIV/0!</v>
          </cell>
          <cell r="DE63">
            <v>4.5521216220166387</v>
          </cell>
          <cell r="DF63" t="e">
            <v>#DIV/0!</v>
          </cell>
          <cell r="DG63">
            <v>0.75301204819277101</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t="e">
            <v>#DIV/0!</v>
          </cell>
          <cell r="DW63">
            <v>100</v>
          </cell>
          <cell r="DX63">
            <v>118.97003235928884</v>
          </cell>
          <cell r="DY63" t="e">
            <v>#DIV/0!</v>
          </cell>
          <cell r="DZ63">
            <v>128.67066395188635</v>
          </cell>
          <cell r="EA63" t="e">
            <v>#DIV/0!</v>
          </cell>
          <cell r="EB63">
            <v>96.987645187542981</v>
          </cell>
          <cell r="EC63" t="e">
            <v>#DIV/0!</v>
          </cell>
          <cell r="ED63" t="e">
            <v>#DIV/0!</v>
          </cell>
          <cell r="EE63" t="e">
            <v>#DIV/0!</v>
          </cell>
          <cell r="EF63" t="e">
            <v>#DIV/0!</v>
          </cell>
          <cell r="EG63" t="e">
            <v>#DIV/0!</v>
          </cell>
          <cell r="EH63" t="e">
            <v>#DIV/0!</v>
          </cell>
          <cell r="EI63" t="e">
            <v>#DIV/0!</v>
          </cell>
          <cell r="EJ63" t="e">
            <v>#DIV/0!</v>
          </cell>
          <cell r="EK63" t="e">
            <v>#DIV/0!</v>
          </cell>
          <cell r="EL63" t="e">
            <v>#DIV/0!</v>
          </cell>
          <cell r="EM63" t="e">
            <v>#DIV/0!</v>
          </cell>
          <cell r="EN63" t="e">
            <v>#DIV/0!</v>
          </cell>
          <cell r="EO63" t="e">
            <v>#DIV/0!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row>
        <row r="64">
          <cell r="B64">
            <v>0.74962999999999991</v>
          </cell>
          <cell r="C64">
            <v>96.552035033487911</v>
          </cell>
          <cell r="D64">
            <v>156.52000000000001</v>
          </cell>
          <cell r="F64">
            <v>4.5658356987407238</v>
          </cell>
          <cell r="G64">
            <v>129.05946478247552</v>
          </cell>
          <cell r="H64">
            <v>1.1274831958587415</v>
          </cell>
          <cell r="I64">
            <v>110.33263397969633</v>
          </cell>
          <cell r="K64">
            <v>0.74962999999999991</v>
          </cell>
          <cell r="L64">
            <v>142.09334999121793</v>
          </cell>
          <cell r="M64">
            <v>141.9419963744879</v>
          </cell>
          <cell r="O64">
            <v>3.8901958429844188E-2</v>
          </cell>
          <cell r="P64">
            <v>495.11764053136375</v>
          </cell>
          <cell r="Q64">
            <v>1.4920656616344576</v>
          </cell>
          <cell r="R64">
            <v>146.80564751562906</v>
          </cell>
          <cell r="T64">
            <v>376.32028112449797</v>
          </cell>
          <cell r="U64">
            <v>119.12576628523581</v>
          </cell>
          <cell r="V64">
            <v>1.1800541760234995</v>
          </cell>
          <cell r="W64">
            <v>118.14438868968975</v>
          </cell>
          <cell r="Y64">
            <v>2904.4168926772568</v>
          </cell>
          <cell r="Z64">
            <v>84.702235053858388</v>
          </cell>
          <cell r="AA64">
            <v>1.0512382007493497</v>
          </cell>
          <cell r="AB64">
            <v>105.09742573393659</v>
          </cell>
          <cell r="AD64">
            <v>1.3693113655090117</v>
          </cell>
          <cell r="AE64">
            <v>123.08460685712456</v>
          </cell>
          <cell r="AF64">
            <v>1.85727443313323</v>
          </cell>
          <cell r="AG64">
            <v>185.35269122384597</v>
          </cell>
          <cell r="AK64">
            <v>145.3829613875381</v>
          </cell>
          <cell r="AL64">
            <v>145.58813099290444</v>
          </cell>
          <cell r="AN64">
            <v>173.9531752221543</v>
          </cell>
          <cell r="AO64">
            <v>174.51888074560767</v>
          </cell>
          <cell r="AP64">
            <v>156.52000000000001</v>
          </cell>
          <cell r="AQ64">
            <v>89.686571063996098</v>
          </cell>
          <cell r="AS64">
            <v>130.57300256369498</v>
          </cell>
          <cell r="AT64">
            <v>130.54751398406694</v>
          </cell>
          <cell r="AU64">
            <v>139.06874084472656</v>
          </cell>
        </row>
        <row r="65">
          <cell r="B65">
            <v>0.74900999999999995</v>
          </cell>
          <cell r="C65">
            <v>96.4721792890263</v>
          </cell>
          <cell r="D65">
            <v>157.99</v>
          </cell>
          <cell r="F65">
            <v>4.5875543578122127</v>
          </cell>
          <cell r="G65">
            <v>129.67337178669217</v>
          </cell>
          <cell r="H65">
            <v>1.138931430315681</v>
          </cell>
          <cell r="I65">
            <v>111.45292904634627</v>
          </cell>
          <cell r="K65">
            <v>0.74900999999999995</v>
          </cell>
          <cell r="L65">
            <v>143.13956163913974</v>
          </cell>
          <cell r="M65">
            <v>142.98709362883122</v>
          </cell>
          <cell r="O65">
            <v>4.0461003376315495E-2</v>
          </cell>
          <cell r="P65">
            <v>514.96010313568945</v>
          </cell>
          <cell r="Q65">
            <v>1.5121861518740065</v>
          </cell>
          <cell r="R65">
            <v>148.78532017608904</v>
          </cell>
          <cell r="T65">
            <v>376.3869346733668</v>
          </cell>
          <cell r="U65">
            <v>119.14686574620799</v>
          </cell>
          <cell r="V65">
            <v>1.21318364141435</v>
          </cell>
          <cell r="W65">
            <v>121.46123677662057</v>
          </cell>
          <cell r="Y65">
            <v>2894.165378670788</v>
          </cell>
          <cell r="Z65">
            <v>84.403267591155938</v>
          </cell>
          <cell r="AA65">
            <v>1.0531495219010918</v>
          </cell>
          <cell r="AB65">
            <v>105.28850985992794</v>
          </cell>
          <cell r="AD65">
            <v>1.3590435538430987</v>
          </cell>
          <cell r="AE65">
            <v>122.16165420076352</v>
          </cell>
          <cell r="AF65">
            <v>1.8565792196070081</v>
          </cell>
          <cell r="AG65">
            <v>185.28331014813543</v>
          </cell>
          <cell r="AK65">
            <v>146.29718337285797</v>
          </cell>
          <cell r="AL65">
            <v>146.50364316080248</v>
          </cell>
          <cell r="AN65">
            <v>175.32621965227924</v>
          </cell>
          <cell r="AO65">
            <v>175.8963903935539</v>
          </cell>
          <cell r="AP65">
            <v>157.99</v>
          </cell>
          <cell r="AQ65">
            <v>89.819921629153498</v>
          </cell>
          <cell r="AS65">
            <v>131.58945747088748</v>
          </cell>
          <cell r="AT65">
            <v>131.56377047358248</v>
          </cell>
          <cell r="AU65">
            <v>140.09577941894531</v>
          </cell>
        </row>
        <row r="66">
          <cell r="B66">
            <v>0.74552999999999991</v>
          </cell>
          <cell r="C66">
            <v>96.023956723338515</v>
          </cell>
          <cell r="D66">
            <v>155.38</v>
          </cell>
          <cell r="F66">
            <v>4.585055350553505</v>
          </cell>
          <cell r="G66">
            <v>129.60273399756076</v>
          </cell>
          <cell r="H66">
            <v>1.1139355679338949</v>
          </cell>
          <cell r="I66">
            <v>109.00689761518517</v>
          </cell>
          <cell r="K66">
            <v>0.74552999999999991</v>
          </cell>
          <cell r="L66">
            <v>139.75411577903543</v>
          </cell>
          <cell r="M66">
            <v>139.60525384512107</v>
          </cell>
          <cell r="O66">
            <v>4.1377530911832626E-2</v>
          </cell>
          <cell r="P66">
            <v>526.62504159079663</v>
          </cell>
          <cell r="Q66">
            <v>1.4568656454520981</v>
          </cell>
          <cell r="R66">
            <v>143.34228708781038</v>
          </cell>
          <cell r="T66">
            <v>375.01509054325959</v>
          </cell>
          <cell r="U66">
            <v>118.71260272234279</v>
          </cell>
          <cell r="V66">
            <v>1.2118183493449826</v>
          </cell>
          <cell r="W66">
            <v>121.32454678374089</v>
          </cell>
          <cell r="Y66">
            <v>2877.3832497105359</v>
          </cell>
          <cell r="Z66">
            <v>83.913846173907132</v>
          </cell>
          <cell r="AA66">
            <v>1.0422549375410983</v>
          </cell>
          <cell r="AB66">
            <v>104.19932496362154</v>
          </cell>
          <cell r="AD66">
            <v>1.3229799251065559</v>
          </cell>
          <cell r="AE66">
            <v>118.91996814112245</v>
          </cell>
          <cell r="AF66">
            <v>1.7730037603139424</v>
          </cell>
          <cell r="AG66">
            <v>176.94262768146007</v>
          </cell>
          <cell r="AK66">
            <v>146.05042626596341</v>
          </cell>
          <cell r="AL66">
            <v>146.25653782150323</v>
          </cell>
          <cell r="AN66">
            <v>176.45537969889725</v>
          </cell>
          <cell r="AO66">
            <v>177.02922253224159</v>
          </cell>
          <cell r="AP66">
            <v>155.38</v>
          </cell>
          <cell r="AQ66">
            <v>87.770819855293269</v>
          </cell>
          <cell r="AS66">
            <v>128.37056233790045</v>
          </cell>
          <cell r="AT66">
            <v>128.34550368690978</v>
          </cell>
          <cell r="AU66">
            <v>135.98410034179687</v>
          </cell>
        </row>
        <row r="67">
          <cell r="B67">
            <v>0.74238999999999999</v>
          </cell>
          <cell r="C67">
            <v>95.619526017516776</v>
          </cell>
          <cell r="D67">
            <v>152.38999999999999</v>
          </cell>
          <cell r="F67">
            <v>4.5886025094257992</v>
          </cell>
          <cell r="G67">
            <v>129.70299919669679</v>
          </cell>
          <cell r="H67">
            <v>1.0922509466026149</v>
          </cell>
          <cell r="I67">
            <v>106.88489579988521</v>
          </cell>
          <cell r="K67">
            <v>0.74238999999999999</v>
          </cell>
          <cell r="L67">
            <v>136.2198376701613</v>
          </cell>
          <cell r="M67">
            <v>136.0747403443327</v>
          </cell>
          <cell r="O67">
            <v>4.262898588226121E-2</v>
          </cell>
          <cell r="P67">
            <v>542.55270840241144</v>
          </cell>
          <cell r="Q67">
            <v>1.4102283708312031</v>
          </cell>
          <cell r="R67">
            <v>138.75360478304862</v>
          </cell>
          <cell r="T67">
            <v>373.0603015075377</v>
          </cell>
          <cell r="U67">
            <v>118.09380603907474</v>
          </cell>
          <cell r="V67">
            <v>1.2201255435250906</v>
          </cell>
          <cell r="W67">
            <v>122.15624451260504</v>
          </cell>
          <cell r="Y67">
            <v>2865.2643766885371</v>
          </cell>
          <cell r="Z67">
            <v>83.560420453968234</v>
          </cell>
          <cell r="AA67">
            <v>1.0281732518283395</v>
          </cell>
          <cell r="AB67">
            <v>102.79150995333141</v>
          </cell>
          <cell r="AD67">
            <v>1.3300806832722241</v>
          </cell>
          <cell r="AE67">
            <v>119.5582408154195</v>
          </cell>
          <cell r="AF67">
            <v>1.7471157355225373</v>
          </cell>
          <cell r="AG67">
            <v>174.35904876605898</v>
          </cell>
          <cell r="AK67">
            <v>146.70285357046151</v>
          </cell>
          <cell r="AL67">
            <v>146.90988585461574</v>
          </cell>
          <cell r="AN67">
            <v>177.38848556534629</v>
          </cell>
          <cell r="AO67">
            <v>177.96536291152398</v>
          </cell>
          <cell r="AP67">
            <v>152.38999999999999</v>
          </cell>
          <cell r="AQ67">
            <v>85.62902213492022</v>
          </cell>
          <cell r="AS67">
            <v>125.79749867683493</v>
          </cell>
          <cell r="AT67">
            <v>125.77294230224692</v>
          </cell>
          <cell r="AU67">
            <v>133.16365051269531</v>
          </cell>
        </row>
        <row r="68">
          <cell r="B68">
            <v>0.74238999999999999</v>
          </cell>
          <cell r="C68">
            <v>95.619526017516776</v>
          </cell>
          <cell r="D68">
            <v>148.72</v>
          </cell>
          <cell r="F68">
            <v>4.6162790697674421</v>
          </cell>
          <cell r="G68">
            <v>130.48531426460377</v>
          </cell>
          <cell r="H68">
            <v>1.0702335495816011</v>
          </cell>
          <cell r="I68">
            <v>104.73032940312845</v>
          </cell>
          <cell r="K68">
            <v>0.74238999999999999</v>
          </cell>
          <cell r="L68">
            <v>132.72094998398896</v>
          </cell>
          <cell r="M68">
            <v>132.5795795694188</v>
          </cell>
          <cell r="O68">
            <v>4.3832884915517262E-2</v>
          </cell>
          <cell r="P68">
            <v>557.87511562411157</v>
          </cell>
          <cell r="Q68">
            <v>1.3419848313126532</v>
          </cell>
          <cell r="R68">
            <v>132.03906314765939</v>
          </cell>
          <cell r="T68">
            <v>372.4800561938689</v>
          </cell>
          <cell r="U68">
            <v>117.91012694684598</v>
          </cell>
          <cell r="V68">
            <v>1.2423096474830946</v>
          </cell>
          <cell r="W68">
            <v>124.37726745714374</v>
          </cell>
          <cell r="Y68">
            <v>2867.4777906527615</v>
          </cell>
          <cell r="Z68">
            <v>83.62497079808098</v>
          </cell>
          <cell r="AA68">
            <v>1.0153592425118565</v>
          </cell>
          <cell r="AB68">
            <v>101.51043075402809</v>
          </cell>
          <cell r="AD68">
            <v>1.3347440867020015</v>
          </cell>
          <cell r="AE68">
            <v>119.97742464185107</v>
          </cell>
          <cell r="AF68">
            <v>1.710587181171745</v>
          </cell>
          <cell r="AG68">
            <v>170.71356389066889</v>
          </cell>
          <cell r="AK68">
            <v>147.82876799652621</v>
          </cell>
          <cell r="AL68">
            <v>148.03738921115936</v>
          </cell>
          <cell r="AN68">
            <v>178.42050038125541</v>
          </cell>
          <cell r="AO68">
            <v>179.00073389774101</v>
          </cell>
          <cell r="AP68">
            <v>148.72</v>
          </cell>
          <cell r="AQ68">
            <v>83.083458241551284</v>
          </cell>
          <cell r="AS68">
            <v>122.99458244713634</v>
          </cell>
          <cell r="AT68">
            <v>122.97057321745662</v>
          </cell>
          <cell r="AU68">
            <v>129.71214294433594</v>
          </cell>
        </row>
        <row r="69">
          <cell r="B69">
            <v>0.74129</v>
          </cell>
          <cell r="C69">
            <v>95.477846470891336</v>
          </cell>
          <cell r="D69">
            <v>149.11000000000001</v>
          </cell>
          <cell r="F69">
            <v>5.0239578179748028</v>
          </cell>
          <cell r="G69">
            <v>142.00890042022098</v>
          </cell>
          <cell r="H69">
            <v>1.1261382344414199</v>
          </cell>
          <cell r="I69">
            <v>110.20101948085572</v>
          </cell>
          <cell r="K69">
            <v>0.74129</v>
          </cell>
          <cell r="L69">
            <v>132.72258851106102</v>
          </cell>
          <cell r="M69">
            <v>132.58121635118047</v>
          </cell>
          <cell r="O69">
            <v>4.4709450175352543E-2</v>
          </cell>
          <cell r="P69">
            <v>569.03144144261989</v>
          </cell>
          <cell r="Q69">
            <v>1.3151491497353502</v>
          </cell>
          <cell r="R69">
            <v>129.39867692888961</v>
          </cell>
          <cell r="T69">
            <v>371.98414291449222</v>
          </cell>
          <cell r="U69">
            <v>117.75314351443507</v>
          </cell>
          <cell r="V69">
            <v>1.2711070061805856</v>
          </cell>
          <cell r="W69">
            <v>127.26039469682486</v>
          </cell>
          <cell r="Y69">
            <v>2863.2290459636924</v>
          </cell>
          <cell r="Z69">
            <v>83.501063595831653</v>
          </cell>
          <cell r="AA69">
            <v>1.0124639355876051</v>
          </cell>
          <cell r="AB69">
            <v>101.22097275656228</v>
          </cell>
          <cell r="AD69">
            <v>1.3259459991235367</v>
          </cell>
          <cell r="AE69">
            <v>119.18658248719814</v>
          </cell>
          <cell r="AF69">
            <v>1.7033104391273937</v>
          </cell>
          <cell r="AG69">
            <v>169.98735795297833</v>
          </cell>
          <cell r="AK69">
            <v>151.22513219413969</v>
          </cell>
          <cell r="AL69">
            <v>151.43854647871348</v>
          </cell>
          <cell r="AN69">
            <v>181.26955352636719</v>
          </cell>
          <cell r="AO69">
            <v>181.85905232414902</v>
          </cell>
          <cell r="AP69">
            <v>149.11000000000001</v>
          </cell>
          <cell r="AQ69">
            <v>81.992069184559227</v>
          </cell>
          <cell r="AS69">
            <v>124.16759780091763</v>
          </cell>
          <cell r="AT69">
            <v>124.14335959208707</v>
          </cell>
          <cell r="AU69">
            <v>130.76780700683594</v>
          </cell>
        </row>
        <row r="70">
          <cell r="B70">
            <v>0.73854999999999993</v>
          </cell>
          <cell r="C70">
            <v>95.124935600206101</v>
          </cell>
          <cell r="D70">
            <v>149.29</v>
          </cell>
          <cell r="F70">
            <v>10.64131750331393</v>
          </cell>
          <cell r="G70">
            <v>300.79109984988366</v>
          </cell>
          <cell r="H70">
            <v>1.725552780618723</v>
          </cell>
          <cell r="I70">
            <v>168.85820033144464</v>
          </cell>
          <cell r="K70">
            <v>0.73854999999999993</v>
          </cell>
          <cell r="L70">
            <v>132.30639650780154</v>
          </cell>
          <cell r="M70">
            <v>132.16546766328341</v>
          </cell>
          <cell r="O70">
            <v>4.4716071010219342E-2</v>
          </cell>
          <cell r="P70">
            <v>569.11570692101498</v>
          </cell>
          <cell r="Q70">
            <v>1.2524532767457541</v>
          </cell>
          <cell r="R70">
            <v>123.22997506310656</v>
          </cell>
          <cell r="T70">
            <v>374.4992647431672</v>
          </cell>
          <cell r="U70">
            <v>118.54931589782704</v>
          </cell>
          <cell r="V70">
            <v>1.2830477612141002</v>
          </cell>
          <cell r="W70">
            <v>128.45587642350435</v>
          </cell>
          <cell r="Y70">
            <v>2852.6458091927384</v>
          </cell>
          <cell r="Z70">
            <v>83.19242201931965</v>
          </cell>
          <cell r="AA70">
            <v>1.006918517209803</v>
          </cell>
          <cell r="AB70">
            <v>100.66657015236731</v>
          </cell>
          <cell r="AD70">
            <v>1.2574300829374356</v>
          </cell>
          <cell r="AE70">
            <v>113.0278264733042</v>
          </cell>
          <cell r="AF70">
            <v>1.6168819456930623</v>
          </cell>
          <cell r="AG70">
            <v>161.36194774397092</v>
          </cell>
          <cell r="AK70">
            <v>178.91995270449138</v>
          </cell>
          <cell r="AL70">
            <v>179.17245090468066</v>
          </cell>
          <cell r="AN70">
            <v>197.90189984266146</v>
          </cell>
          <cell r="AO70">
            <v>198.54548796745388</v>
          </cell>
          <cell r="AP70">
            <v>149.29</v>
          </cell>
          <cell r="AQ70">
            <v>75.191837159488628</v>
          </cell>
          <cell r="AS70">
            <v>134.72305751891219</v>
          </cell>
          <cell r="AT70">
            <v>134.69675882537001</v>
          </cell>
          <cell r="AU70">
            <v>141.15281677246094</v>
          </cell>
        </row>
        <row r="71">
          <cell r="B71">
            <v>0.71022727272727282</v>
          </cell>
          <cell r="C71">
            <v>91.476980000936763</v>
          </cell>
          <cell r="D71">
            <v>150.9</v>
          </cell>
          <cell r="F71">
            <v>11.30053418077094</v>
          </cell>
          <cell r="G71">
            <v>319.42474266619183</v>
          </cell>
          <cell r="H71">
            <v>1.7724551667774382</v>
          </cell>
          <cell r="I71">
            <v>173.44794838607748</v>
          </cell>
          <cell r="K71">
            <v>0.71022727272727282</v>
          </cell>
          <cell r="L71">
            <v>128.47846861835183</v>
          </cell>
          <cell r="M71">
            <v>128.34161716894533</v>
          </cell>
          <cell r="O71">
            <v>4.3538968861980373E-2</v>
          </cell>
          <cell r="P71">
            <v>554.1343522071769</v>
          </cell>
          <cell r="Q71">
            <v>1.1800728139016137</v>
          </cell>
          <cell r="R71">
            <v>116.10839791771804</v>
          </cell>
          <cell r="T71">
            <v>361.07131302860847</v>
          </cell>
          <cell r="U71">
            <v>114.29864135842119</v>
          </cell>
          <cell r="V71">
            <v>1.2491344859004259</v>
          </cell>
          <cell r="W71">
            <v>125.06055503758232</v>
          </cell>
          <cell r="Y71">
            <v>2741.131890109119</v>
          </cell>
          <cell r="Z71">
            <v>79.940313752833518</v>
          </cell>
          <cell r="AA71">
            <v>0.99187620537272658</v>
          </cell>
          <cell r="AB71">
            <v>99.162716648911172</v>
          </cell>
          <cell r="AD71">
            <v>1.163118983300881</v>
          </cell>
          <cell r="AE71">
            <v>104.55039401095601</v>
          </cell>
          <cell r="AF71">
            <v>1.5116162972359939</v>
          </cell>
          <cell r="AG71">
            <v>150.8566229051288</v>
          </cell>
          <cell r="AK71">
            <v>175.46213833975222</v>
          </cell>
          <cell r="AL71">
            <v>175.70975674933965</v>
          </cell>
          <cell r="AN71">
            <v>200.93406166275787</v>
          </cell>
          <cell r="AO71">
            <v>201.58751054857083</v>
          </cell>
          <cell r="AP71">
            <v>150.9</v>
          </cell>
          <cell r="AQ71">
            <v>74.85582791779251</v>
          </cell>
          <cell r="AS71">
            <v>131.52899314705749</v>
          </cell>
          <cell r="AT71">
            <v>131.50331795272632</v>
          </cell>
          <cell r="AU71">
            <v>139.755126953125</v>
          </cell>
        </row>
        <row r="72">
          <cell r="B72">
            <v>0.64102564102564097</v>
          </cell>
          <cell r="C72">
            <v>82.56383835981984</v>
          </cell>
          <cell r="D72">
            <v>152.5</v>
          </cell>
          <cell r="F72">
            <v>10.544919247008407</v>
          </cell>
          <cell r="G72">
            <v>298.06627395039146</v>
          </cell>
          <cell r="H72">
            <v>1.5813389491458618</v>
          </cell>
          <cell r="I72">
            <v>154.74580207917103</v>
          </cell>
          <cell r="K72">
            <v>0.64102564102564097</v>
          </cell>
          <cell r="L72">
            <v>116.98889060435789</v>
          </cell>
          <cell r="M72">
            <v>116.86427751225122</v>
          </cell>
          <cell r="O72">
            <v>4.1599571894165376E-2</v>
          </cell>
          <cell r="P72">
            <v>529.45102803752309</v>
          </cell>
          <cell r="Q72">
            <v>1.0993975867653454</v>
          </cell>
          <cell r="R72">
            <v>108.17069164731404</v>
          </cell>
          <cell r="T72">
            <v>330.25535343927919</v>
          </cell>
          <cell r="U72">
            <v>104.54371986196524</v>
          </cell>
          <cell r="V72">
            <v>1.1344178195812884</v>
          </cell>
          <cell r="W72">
            <v>113.5753786023237</v>
          </cell>
          <cell r="Y72">
            <v>2477.8725977025165</v>
          </cell>
          <cell r="Z72">
            <v>72.262817274364181</v>
          </cell>
          <cell r="AA72">
            <v>0.91159363729852472</v>
          </cell>
          <cell r="AB72">
            <v>91.136475564926897</v>
          </cell>
          <cell r="AD72">
            <v>1.0778325037028051</v>
          </cell>
          <cell r="AE72">
            <v>96.884166244230983</v>
          </cell>
          <cell r="AF72">
            <v>1.4139867475391519</v>
          </cell>
          <cell r="AG72">
            <v>141.1133671662588</v>
          </cell>
          <cell r="AK72">
            <v>162.54011175114928</v>
          </cell>
          <cell r="AL72">
            <v>162.76949413726871</v>
          </cell>
          <cell r="AN72">
            <v>205.07442297214527</v>
          </cell>
          <cell r="AO72">
            <v>205.74133654613547</v>
          </cell>
          <cell r="AP72">
            <v>152.5</v>
          </cell>
          <cell r="AQ72">
            <v>74.12219759046981</v>
          </cell>
          <cell r="AS72">
            <v>120.64832606143449</v>
          </cell>
          <cell r="AT72">
            <v>120.62477483411008</v>
          </cell>
          <cell r="AU72">
            <v>139.54179382324219</v>
          </cell>
        </row>
        <row r="73">
          <cell r="B73">
            <v>0.55865921787709494</v>
          </cell>
          <cell r="C73">
            <v>71.955077006323435</v>
          </cell>
          <cell r="D73">
            <v>171</v>
          </cell>
          <cell r="F73">
            <v>11.211302787017759</v>
          </cell>
          <cell r="G73">
            <v>316.90249774118155</v>
          </cell>
          <cell r="H73">
            <v>1.6892698614588462</v>
          </cell>
          <cell r="I73">
            <v>165.30764627078517</v>
          </cell>
          <cell r="K73">
            <v>0.55865921787709494</v>
          </cell>
          <cell r="L73">
            <v>114.11034726828463</v>
          </cell>
          <cell r="M73">
            <v>113.98880031505675</v>
          </cell>
          <cell r="O73">
            <v>4.1053971430788309E-2</v>
          </cell>
          <cell r="P73">
            <v>522.50699681124854</v>
          </cell>
          <cell r="Q73">
            <v>1.0931312980156984</v>
          </cell>
          <cell r="R73">
            <v>107.55414600789219</v>
          </cell>
          <cell r="T73">
            <v>289.61079205655517</v>
          </cell>
          <cell r="U73">
            <v>91.677513168091934</v>
          </cell>
          <cell r="V73">
            <v>1.0848108192457018</v>
          </cell>
          <cell r="W73">
            <v>108.60883651598782</v>
          </cell>
          <cell r="Y73">
            <v>2159.4867331932546</v>
          </cell>
          <cell r="Z73">
            <v>62.977650808943089</v>
          </cell>
          <cell r="AA73">
            <v>0.89593741748041789</v>
          </cell>
          <cell r="AB73">
            <v>89.571246677283014</v>
          </cell>
          <cell r="AD73">
            <v>0.93216136041269548</v>
          </cell>
          <cell r="AE73">
            <v>83.790084172089593</v>
          </cell>
          <cell r="AF73">
            <v>1.3706353089047347</v>
          </cell>
          <cell r="AG73">
            <v>136.78697055196901</v>
          </cell>
          <cell r="AK73">
            <v>151.90843599307857</v>
          </cell>
          <cell r="AL73">
            <v>152.12281458027377</v>
          </cell>
          <cell r="AN73">
            <v>214.76014010019438</v>
          </cell>
          <cell r="AO73">
            <v>215.45855217181733</v>
          </cell>
          <cell r="AP73">
            <v>171</v>
          </cell>
          <cell r="AQ73">
            <v>79.365612678783862</v>
          </cell>
          <cell r="AS73">
            <v>120.73320381584463</v>
          </cell>
          <cell r="AT73">
            <v>120.70963601990833</v>
          </cell>
          <cell r="AU73">
            <v>141.71849060058594</v>
          </cell>
        </row>
        <row r="76">
          <cell r="B76">
            <v>1.9075830827156703</v>
          </cell>
          <cell r="C76">
            <v>245.69592430322416</v>
          </cell>
          <cell r="D76">
            <v>38.063747680266559</v>
          </cell>
          <cell r="F76">
            <v>3.4033795959773028</v>
          </cell>
          <cell r="G76">
            <v>96.200222370311181</v>
          </cell>
          <cell r="H76">
            <v>0.53095613209678871</v>
          </cell>
          <cell r="I76">
            <v>51.957968550052378</v>
          </cell>
          <cell r="K76">
            <v>1.9075830827156703</v>
          </cell>
          <cell r="L76">
            <v>38.415799488924385</v>
          </cell>
          <cell r="M76">
            <v>38.371459796099082</v>
          </cell>
          <cell r="O76">
            <v>9.3603620906074578E-3</v>
          </cell>
          <cell r="P76">
            <v>119.13231954248518</v>
          </cell>
          <cell r="Q76">
            <v>0.45076635613310367</v>
          </cell>
          <cell r="R76">
            <v>44.405992264680428</v>
          </cell>
          <cell r="T76">
            <v>353.93989771497445</v>
          </cell>
          <cell r="U76">
            <v>112.04116241249261</v>
          </cell>
          <cell r="V76">
            <v>0.77939632609799647</v>
          </cell>
          <cell r="W76">
            <v>78.031419517426855</v>
          </cell>
          <cell r="Y76">
            <v>1425.5764762118824</v>
          </cell>
          <cell r="Z76">
            <v>41.574443480542982</v>
          </cell>
          <cell r="AA76">
            <v>0.62387809791367355</v>
          </cell>
          <cell r="AB76">
            <v>62.372145306894431</v>
          </cell>
          <cell r="AD76">
            <v>3.2223577597378106</v>
          </cell>
          <cell r="AE76">
            <v>289.65117262142331</v>
          </cell>
          <cell r="AF76">
            <v>0.4263597984144174</v>
          </cell>
          <cell r="AG76">
            <v>42.537029691730517</v>
          </cell>
          <cell r="AK76">
            <v>117.1119131973539</v>
          </cell>
          <cell r="AL76">
            <v>117.27719115639978</v>
          </cell>
          <cell r="AN76">
            <v>46.614621441957887</v>
          </cell>
          <cell r="AO76">
            <v>46.763456618475011</v>
          </cell>
          <cell r="AP76">
            <v>38.063747680266559</v>
          </cell>
          <cell r="AQ76">
            <v>69.553472797110217</v>
          </cell>
          <cell r="AS76">
            <v>48.541807408398256</v>
          </cell>
          <cell r="AT76">
            <v>48.608571001362641</v>
          </cell>
          <cell r="AU76">
            <v>44.716666666666661</v>
          </cell>
          <cell r="CG76">
            <v>1.9075830827156703</v>
          </cell>
          <cell r="CH76">
            <v>4.5249993175578611E-3</v>
          </cell>
          <cell r="CI76">
            <v>3.8958322877685227E-2</v>
          </cell>
          <cell r="CJ76">
            <v>4.8628488245109719E-4</v>
          </cell>
          <cell r="CK76">
            <v>3.6915013576314472E-5</v>
          </cell>
          <cell r="CL76">
            <v>1</v>
          </cell>
          <cell r="CM76">
            <v>0.18047986924648285</v>
          </cell>
          <cell r="CN76">
            <v>6.2077909630412853E-4</v>
          </cell>
          <cell r="CO76">
            <v>1.2683567219937686E-3</v>
          </cell>
          <cell r="CP76">
            <v>0.61764928201834357</v>
          </cell>
          <cell r="CQ76">
            <v>0.25106666485468548</v>
          </cell>
          <cell r="CR76">
            <v>3.1873781544466816E-2</v>
          </cell>
          <cell r="CS76">
            <v>0.5506761372089386</v>
          </cell>
          <cell r="CT76">
            <v>1.5316043694814045</v>
          </cell>
          <cell r="CU76">
            <v>2.9963467580576737E-2</v>
          </cell>
          <cell r="CV76">
            <v>6.0708056359241403E-4</v>
          </cell>
          <cell r="CW76">
            <v>8.4924295151722617E-7</v>
          </cell>
          <cell r="CX76">
            <v>0.1160358339548111</v>
          </cell>
          <cell r="CY76">
            <v>0.15755022068818411</v>
          </cell>
          <cell r="DB76">
            <v>1</v>
          </cell>
          <cell r="DC76">
            <v>353.93989771497445</v>
          </cell>
          <cell r="DD76">
            <v>41.389522460897247</v>
          </cell>
          <cell r="DE76">
            <v>3.4033795959773028</v>
          </cell>
          <cell r="DF76">
            <v>42458.368312226601</v>
          </cell>
          <cell r="DG76">
            <v>1.9075830827156703</v>
          </cell>
          <cell r="DH76">
            <v>10.981008713414949</v>
          </cell>
          <cell r="DI76">
            <v>3159.9659428503151</v>
          </cell>
          <cell r="DJ76">
            <v>1425.5764762118824</v>
          </cell>
          <cell r="DK76">
            <v>3.2223577597378106</v>
          </cell>
          <cell r="DL76">
            <v>7.5300758255211839</v>
          </cell>
          <cell r="DM76">
            <v>59.84387797948316</v>
          </cell>
          <cell r="DN76">
            <v>3.6124328760423516</v>
          </cell>
          <cell r="DO76">
            <v>1.2695890692078418</v>
          </cell>
          <cell r="DP76">
            <v>66.574073828822179</v>
          </cell>
          <cell r="DQ76">
            <v>2945.8077799157077</v>
          </cell>
          <cell r="DR76">
            <v>1973371.207796067</v>
          </cell>
          <cell r="DS76">
            <v>16.544323781669924</v>
          </cell>
          <cell r="DT76">
            <v>12.584894488805586</v>
          </cell>
          <cell r="DW76">
            <v>100</v>
          </cell>
          <cell r="DX76">
            <v>112.04116241249261</v>
          </cell>
          <cell r="DY76">
            <v>87.341054303548034</v>
          </cell>
          <cell r="DZ76">
            <v>96.200222370311181</v>
          </cell>
          <cell r="EA76">
            <v>119.13231954248521</v>
          </cell>
          <cell r="EB76">
            <v>245.69592430322416</v>
          </cell>
          <cell r="EC76">
            <v>283.40884023723601</v>
          </cell>
          <cell r="ED76">
            <v>249.92579641409893</v>
          </cell>
          <cell r="EE76">
            <v>41.574443480542982</v>
          </cell>
          <cell r="EF76">
            <v>289.65117262142331</v>
          </cell>
          <cell r="EG76">
            <v>242.4676750371132</v>
          </cell>
          <cell r="EH76">
            <v>237.58536076687258</v>
          </cell>
          <cell r="EI76">
            <v>289.76174943344409</v>
          </cell>
          <cell r="EJ76">
            <v>258.04594700851652</v>
          </cell>
          <cell r="EK76">
            <v>290.91576957261879</v>
          </cell>
          <cell r="EL76">
            <v>186.33735574262505</v>
          </cell>
          <cell r="EM76">
            <v>100.68333729037361</v>
          </cell>
          <cell r="EN76">
            <v>255.1607326683984</v>
          </cell>
          <cell r="EO76">
            <v>289.38852668548577</v>
          </cell>
          <cell r="ER76">
            <v>38.063747680266559</v>
          </cell>
          <cell r="ES76">
            <v>36.105709826023975</v>
          </cell>
          <cell r="ET76">
            <v>36.177302946489981</v>
          </cell>
          <cell r="EU76">
            <v>34.472415177750982</v>
          </cell>
          <cell r="EV76">
            <v>53.017674122716414</v>
          </cell>
          <cell r="EW76">
            <v>97.271135323493283</v>
          </cell>
          <cell r="EX76">
            <v>98.252950337494852</v>
          </cell>
          <cell r="EY76">
            <v>95.025038129113</v>
          </cell>
          <cell r="EZ76">
            <v>19.541340898378834</v>
          </cell>
          <cell r="FA76">
            <v>98.192900800486697</v>
          </cell>
          <cell r="FB76">
            <v>71.70541002830339</v>
          </cell>
          <cell r="FC76">
            <v>91.750801823345526</v>
          </cell>
          <cell r="FD76">
            <v>98.113072615533056</v>
          </cell>
          <cell r="FE76">
            <v>96.701513616375848</v>
          </cell>
          <cell r="FF76">
            <v>98.554391733618274</v>
          </cell>
          <cell r="FG76">
            <v>76.985670377578884</v>
          </cell>
          <cell r="FH76">
            <v>59.721511463009904</v>
          </cell>
          <cell r="FI76">
            <v>87.33729467411041</v>
          </cell>
          <cell r="FJ76">
            <v>97.958923050950219</v>
          </cell>
          <cell r="FM76">
            <v>38.063745260238647</v>
          </cell>
          <cell r="FN76">
            <v>36.105706612269081</v>
          </cell>
          <cell r="FO76">
            <v>36.183329184850059</v>
          </cell>
          <cell r="FP76">
            <v>34.472412109375</v>
          </cell>
          <cell r="FQ76">
            <v>964.43487548828125</v>
          </cell>
          <cell r="FR76">
            <v>113.44472503662109</v>
          </cell>
          <cell r="FS76">
            <v>109.67580032348633</v>
          </cell>
          <cell r="FT76">
            <v>121.7666613260905</v>
          </cell>
          <cell r="FU76">
            <v>19.541339159011841</v>
          </cell>
          <cell r="FV76">
            <v>116.84007517496745</v>
          </cell>
          <cell r="FW76">
            <v>71.705403645833329</v>
          </cell>
          <cell r="FX76">
            <v>150.61457061767578</v>
          </cell>
          <cell r="FY76">
            <v>112.22499465942383</v>
          </cell>
          <cell r="FZ76">
            <v>114.28476206461589</v>
          </cell>
          <cell r="GA76">
            <v>111.21076583862305</v>
          </cell>
          <cell r="GB76">
            <v>7407.400065104167</v>
          </cell>
          <cell r="GC76">
            <v>3103136.9270833335</v>
          </cell>
          <cell r="GD76">
            <v>149.51593526204428</v>
          </cell>
          <cell r="GE76">
            <v>107.96505101521809</v>
          </cell>
        </row>
        <row r="77">
          <cell r="B77">
            <v>0.77639997005462646</v>
          </cell>
          <cell r="C77">
            <v>100</v>
          </cell>
          <cell r="D77">
            <v>100</v>
          </cell>
          <cell r="F77">
            <v>3.5378084500432885</v>
          </cell>
          <cell r="G77">
            <v>100</v>
          </cell>
          <cell r="H77">
            <v>1.0218954799691711</v>
          </cell>
          <cell r="I77">
            <v>100</v>
          </cell>
          <cell r="K77">
            <v>0.77639997005462646</v>
          </cell>
          <cell r="L77">
            <v>100.11555383365896</v>
          </cell>
          <cell r="M77">
            <v>100</v>
          </cell>
          <cell r="O77">
            <v>7.8571139440203278E-3</v>
          </cell>
          <cell r="P77">
            <v>100</v>
          </cell>
          <cell r="Q77">
            <v>1.0151025416712365</v>
          </cell>
          <cell r="R77">
            <v>100</v>
          </cell>
          <cell r="T77">
            <v>315.90166515044115</v>
          </cell>
          <cell r="U77">
            <v>100</v>
          </cell>
          <cell r="V77">
            <v>0.99882371859701069</v>
          </cell>
          <cell r="W77">
            <v>100</v>
          </cell>
          <cell r="Y77">
            <v>3428.9730826560753</v>
          </cell>
          <cell r="Z77">
            <v>100</v>
          </cell>
          <cell r="AA77">
            <v>1.0002511455136878</v>
          </cell>
          <cell r="AB77">
            <v>100</v>
          </cell>
          <cell r="AD77">
            <v>1.1124960173903597</v>
          </cell>
          <cell r="AE77">
            <v>100</v>
          </cell>
          <cell r="AF77">
            <v>1.0023262120187593</v>
          </cell>
          <cell r="AG77">
            <v>100</v>
          </cell>
          <cell r="AK77">
            <v>99.859070670591493</v>
          </cell>
          <cell r="AL77">
            <v>100</v>
          </cell>
          <cell r="AN77">
            <v>99.681727598258135</v>
          </cell>
          <cell r="AO77">
            <v>100</v>
          </cell>
          <cell r="AP77">
            <v>100</v>
          </cell>
          <cell r="AQ77">
            <v>99.920962085041026</v>
          </cell>
          <cell r="AS77">
            <v>99.862650574602355</v>
          </cell>
          <cell r="AT77">
            <v>100</v>
          </cell>
          <cell r="AU77">
            <v>99.983333333333334</v>
          </cell>
          <cell r="CG77">
            <v>0.77639997005462646</v>
          </cell>
          <cell r="CH77">
            <v>2.4583332512217262E-3</v>
          </cell>
          <cell r="CI77">
            <v>1.6416664856175583E-2</v>
          </cell>
          <cell r="CJ77">
            <v>2.205474859996078E-4</v>
          </cell>
          <cell r="CK77">
            <v>2.204597694799304E-5</v>
          </cell>
          <cell r="CL77">
            <v>1</v>
          </cell>
          <cell r="CM77">
            <v>0.20051599045594534</v>
          </cell>
          <cell r="CN77">
            <v>6.142577428060273E-4</v>
          </cell>
          <cell r="CO77">
            <v>2.2646641203512749E-4</v>
          </cell>
          <cell r="CP77">
            <v>0.69855959216753638</v>
          </cell>
          <cell r="CQ77">
            <v>0.25</v>
          </cell>
          <cell r="CR77">
            <v>3.08992899954319E-2</v>
          </cell>
          <cell r="CS77">
            <v>0.62337394555409753</v>
          </cell>
          <cell r="CT77">
            <v>1.578466256459554</v>
          </cell>
          <cell r="CU77">
            <v>3.3960291494925819E-2</v>
          </cell>
          <cell r="CV77">
            <v>4.9764930736273527E-4</v>
          </cell>
          <cell r="CW77">
            <v>3.9709640020646475E-7</v>
          </cell>
          <cell r="CX77">
            <v>0.1197457214196523</v>
          </cell>
          <cell r="CY77">
            <v>0.17871883511543274</v>
          </cell>
          <cell r="DB77">
            <v>1</v>
          </cell>
          <cell r="DC77">
            <v>315.90166515044115</v>
          </cell>
          <cell r="DD77">
            <v>47.388393454755779</v>
          </cell>
          <cell r="DE77">
            <v>3.5378084500432885</v>
          </cell>
          <cell r="DF77">
            <v>35639.67232005838</v>
          </cell>
          <cell r="DG77">
            <v>0.77639997005462646</v>
          </cell>
          <cell r="DH77">
            <v>3.8746175681121859</v>
          </cell>
          <cell r="DI77">
            <v>1264.3616578156691</v>
          </cell>
          <cell r="DJ77">
            <v>3428.9730826560753</v>
          </cell>
          <cell r="DK77">
            <v>1.1124960173903597</v>
          </cell>
          <cell r="DL77">
            <v>3.1055998802185059</v>
          </cell>
          <cell r="DM77">
            <v>25.188369260766098</v>
          </cell>
          <cell r="DN77">
            <v>1.2466907323363257</v>
          </cell>
          <cell r="DO77">
            <v>0.49200116643023284</v>
          </cell>
          <cell r="DP77">
            <v>22.884312502765127</v>
          </cell>
          <cell r="DQ77">
            <v>1580.9002806632877</v>
          </cell>
          <cell r="DR77">
            <v>1959977.9475970373</v>
          </cell>
          <cell r="DS77">
            <v>6.4838831620579249</v>
          </cell>
          <cell r="DT77">
            <v>4.3487883341287903</v>
          </cell>
          <cell r="DW77">
            <v>100</v>
          </cell>
          <cell r="DX77">
            <v>100</v>
          </cell>
          <cell r="DY77">
            <v>100</v>
          </cell>
          <cell r="DZ77">
            <v>100</v>
          </cell>
          <cell r="EA77">
            <v>100</v>
          </cell>
          <cell r="EB77">
            <v>100</v>
          </cell>
          <cell r="EC77">
            <v>100</v>
          </cell>
          <cell r="ED77">
            <v>100</v>
          </cell>
          <cell r="EE77">
            <v>100</v>
          </cell>
          <cell r="EF77">
            <v>100</v>
          </cell>
          <cell r="EG77">
            <v>100</v>
          </cell>
          <cell r="EH77">
            <v>100</v>
          </cell>
          <cell r="EI77">
            <v>100</v>
          </cell>
          <cell r="EJ77">
            <v>100</v>
          </cell>
          <cell r="EK77">
            <v>100</v>
          </cell>
          <cell r="EL77">
            <v>100</v>
          </cell>
          <cell r="EM77">
            <v>100</v>
          </cell>
          <cell r="EN77">
            <v>100</v>
          </cell>
          <cell r="EO77">
            <v>100</v>
          </cell>
          <cell r="ER77">
            <v>100</v>
          </cell>
          <cell r="ES77">
            <v>100</v>
          </cell>
          <cell r="ET77">
            <v>100</v>
          </cell>
          <cell r="EU77">
            <v>100</v>
          </cell>
          <cell r="EV77">
            <v>100</v>
          </cell>
          <cell r="EW77">
            <v>100</v>
          </cell>
          <cell r="EX77">
            <v>100</v>
          </cell>
          <cell r="EY77">
            <v>100</v>
          </cell>
          <cell r="EZ77">
            <v>100</v>
          </cell>
          <cell r="FA77">
            <v>100</v>
          </cell>
          <cell r="FB77">
            <v>100</v>
          </cell>
          <cell r="FC77">
            <v>100</v>
          </cell>
          <cell r="FD77">
            <v>100</v>
          </cell>
          <cell r="FE77">
            <v>100</v>
          </cell>
          <cell r="FF77">
            <v>100</v>
          </cell>
          <cell r="FG77">
            <v>100</v>
          </cell>
          <cell r="FH77">
            <v>100</v>
          </cell>
          <cell r="FI77">
            <v>100</v>
          </cell>
          <cell r="FJ77">
            <v>100</v>
          </cell>
          <cell r="FM77">
            <v>99.999993642171219</v>
          </cell>
          <cell r="FN77">
            <v>99.999991099039718</v>
          </cell>
          <cell r="FO77">
            <v>100.01665751139323</v>
          </cell>
          <cell r="FP77">
            <v>99.999991099039718</v>
          </cell>
          <cell r="FQ77">
            <v>1819.0818277994792</v>
          </cell>
          <cell r="FR77">
            <v>116.62732696533203</v>
          </cell>
          <cell r="FS77">
            <v>111.62596130371094</v>
          </cell>
          <cell r="FT77">
            <v>128.14166005452475</v>
          </cell>
          <cell r="FU77">
            <v>99.999991099039718</v>
          </cell>
          <cell r="FV77">
            <v>118.99034881591797</v>
          </cell>
          <cell r="FW77">
            <v>99.999991099039718</v>
          </cell>
          <cell r="FX77">
            <v>164.15613555908203</v>
          </cell>
          <cell r="FY77">
            <v>114.38332494099934</v>
          </cell>
          <cell r="FZ77">
            <v>118.18301264444987</v>
          </cell>
          <cell r="GA77">
            <v>112.84201939900716</v>
          </cell>
          <cell r="GB77">
            <v>9621.7906901041661</v>
          </cell>
          <cell r="GC77">
            <v>5196012.041666667</v>
          </cell>
          <cell r="GD77">
            <v>171.19368743896484</v>
          </cell>
          <cell r="GE77">
            <v>110.21461613972981</v>
          </cell>
        </row>
        <row r="78">
          <cell r="B78">
            <v>0.79208414256572723</v>
          </cell>
          <cell r="C78">
            <v>102.02011503297678</v>
          </cell>
          <cell r="D78">
            <v>139.3575032143595</v>
          </cell>
          <cell r="F78">
            <v>4.0577550681771299</v>
          </cell>
          <cell r="G78">
            <v>114.69685613214814</v>
          </cell>
          <cell r="H78">
            <v>1.0867014087048796</v>
          </cell>
          <cell r="I78">
            <v>106.34173748744475</v>
          </cell>
          <cell r="K78">
            <v>0.79208414256572723</v>
          </cell>
          <cell r="L78">
            <v>138.09202646182106</v>
          </cell>
          <cell r="M78">
            <v>137.93264000842433</v>
          </cell>
          <cell r="O78">
            <v>1.4198620911418469E-2</v>
          </cell>
          <cell r="P78">
            <v>180.71038567824704</v>
          </cell>
          <cell r="Q78">
            <v>1.4139002616283083</v>
          </cell>
          <cell r="R78">
            <v>139.2864467958579</v>
          </cell>
          <cell r="T78">
            <v>328.3330629572481</v>
          </cell>
          <cell r="U78">
            <v>103.93521123128197</v>
          </cell>
          <cell r="V78">
            <v>1.2220726596248266</v>
          </cell>
          <cell r="W78">
            <v>122.35118538648651</v>
          </cell>
          <cell r="Y78">
            <v>3407.2398058381877</v>
          </cell>
          <cell r="Z78">
            <v>99.366187010104682</v>
          </cell>
          <cell r="AA78">
            <v>1.1560766801049622</v>
          </cell>
          <cell r="AB78">
            <v>115.57864095334266</v>
          </cell>
          <cell r="AD78">
            <v>1.191737876959273</v>
          </cell>
          <cell r="AE78">
            <v>107.12288928052028</v>
          </cell>
          <cell r="AF78">
            <v>1.4725616047095536</v>
          </cell>
          <cell r="AG78">
            <v>146.91440641302844</v>
          </cell>
          <cell r="AK78">
            <v>116.8849432004359</v>
          </cell>
          <cell r="AL78">
            <v>117.04990084076411</v>
          </cell>
          <cell r="AN78">
            <v>128.95200391926446</v>
          </cell>
          <cell r="AO78">
            <v>129.36373297920031</v>
          </cell>
          <cell r="AP78">
            <v>139.3575032143595</v>
          </cell>
          <cell r="AQ78">
            <v>107.82315972234989</v>
          </cell>
          <cell r="AS78">
            <v>125.9422356734878</v>
          </cell>
          <cell r="AT78">
            <v>126.11545452561637</v>
          </cell>
          <cell r="AU78">
            <v>129.35</v>
          </cell>
          <cell r="CG78">
            <v>0.79208414256572723</v>
          </cell>
          <cell r="CH78">
            <v>2.4141665198840201E-3</v>
          </cell>
          <cell r="CI78">
            <v>1.4779164455831051E-2</v>
          </cell>
          <cell r="CJ78">
            <v>1.9571249140426517E-4</v>
          </cell>
          <cell r="CK78">
            <v>1.2614397671010616E-5</v>
          </cell>
          <cell r="CL78">
            <v>1</v>
          </cell>
          <cell r="CM78">
            <v>0.19552854696909586</v>
          </cell>
          <cell r="CN78">
            <v>6.4827389239023126E-4</v>
          </cell>
          <cell r="CO78">
            <v>2.3265432658566473E-4</v>
          </cell>
          <cell r="CP78">
            <v>0.66480010747909546</v>
          </cell>
          <cell r="CQ78">
            <v>0.25</v>
          </cell>
          <cell r="CR78">
            <v>2.8232831507921219E-2</v>
          </cell>
          <cell r="CS78">
            <v>0.59336376686890924</v>
          </cell>
          <cell r="CT78">
            <v>1.561740477879842</v>
          </cell>
          <cell r="CU78">
            <v>3.2311364387472473E-2</v>
          </cell>
          <cell r="CV78">
            <v>3.2716322069366771E-4</v>
          </cell>
          <cell r="CW78">
            <v>3.619290775228971E-7</v>
          </cell>
          <cell r="CX78">
            <v>0.12027670939763387</v>
          </cell>
          <cell r="CY78">
            <v>0.1725042462348938</v>
          </cell>
          <cell r="DB78">
            <v>1</v>
          </cell>
          <cell r="DC78">
            <v>328.3330629572481</v>
          </cell>
          <cell r="DD78">
            <v>53.65290834561231</v>
          </cell>
          <cell r="DE78">
            <v>4.0577550681771299</v>
          </cell>
          <cell r="DF78">
            <v>64404.589304040979</v>
          </cell>
          <cell r="DG78">
            <v>0.79208414256572723</v>
          </cell>
          <cell r="DH78">
            <v>4.0514072693209622</v>
          </cell>
          <cell r="DI78">
            <v>1222.2316944574504</v>
          </cell>
          <cell r="DJ78">
            <v>3407.2398058381877</v>
          </cell>
          <cell r="DK78">
            <v>1.191737876959273</v>
          </cell>
          <cell r="DL78">
            <v>3.1683365702629089</v>
          </cell>
          <cell r="DM78">
            <v>28.063751267659203</v>
          </cell>
          <cell r="DN78">
            <v>1.3352229312427903</v>
          </cell>
          <cell r="DO78">
            <v>0.50776367730814054</v>
          </cell>
          <cell r="DP78">
            <v>24.52008239268309</v>
          </cell>
          <cell r="DQ78">
            <v>2441.2113892489156</v>
          </cell>
          <cell r="DR78">
            <v>2189018.8250297499</v>
          </cell>
          <cell r="DS78">
            <v>6.5855783071040834</v>
          </cell>
          <cell r="DT78">
            <v>4.5924598458643491</v>
          </cell>
          <cell r="DW78">
            <v>100</v>
          </cell>
          <cell r="DX78">
            <v>103.93521123128197</v>
          </cell>
          <cell r="DY78">
            <v>113.21951312157819</v>
          </cell>
          <cell r="DZ78">
            <v>114.69685613214814</v>
          </cell>
          <cell r="EA78">
            <v>180.71038567824715</v>
          </cell>
          <cell r="EB78">
            <v>102.02011503297678</v>
          </cell>
          <cell r="EC78">
            <v>104.56276517878153</v>
          </cell>
          <cell r="ED78">
            <v>96.667886668518335</v>
          </cell>
          <cell r="EE78">
            <v>99.366187010104682</v>
          </cell>
          <cell r="EF78">
            <v>107.12288928052028</v>
          </cell>
          <cell r="EG78">
            <v>102.02011503297678</v>
          </cell>
          <cell r="EH78">
            <v>111.41551474462405</v>
          </cell>
          <cell r="EI78">
            <v>107.10137619620814</v>
          </cell>
          <cell r="EJ78">
            <v>103.20375477811858</v>
          </cell>
          <cell r="EK78">
            <v>107.14799664495193</v>
          </cell>
          <cell r="EL78">
            <v>154.41906229687507</v>
          </cell>
          <cell r="EM78">
            <v>111.68589053328482</v>
          </cell>
          <cell r="EN78">
            <v>101.56842963551925</v>
          </cell>
          <cell r="EO78">
            <v>105.60320468630891</v>
          </cell>
          <cell r="ER78">
            <v>139.3575032143595</v>
          </cell>
          <cell r="ES78">
            <v>118.67180163959007</v>
          </cell>
          <cell r="ET78">
            <v>139.10182655426203</v>
          </cell>
          <cell r="EU78">
            <v>147.79508634650679</v>
          </cell>
          <cell r="EV78">
            <v>180.34087222103733</v>
          </cell>
          <cell r="EW78">
            <v>102.93120450270413</v>
          </cell>
          <cell r="EX78">
            <v>102.0083617216131</v>
          </cell>
          <cell r="EY78">
            <v>103.94290225735421</v>
          </cell>
          <cell r="EZ78">
            <v>119.7594469492102</v>
          </cell>
          <cell r="FA78">
            <v>101.48777459205128</v>
          </cell>
          <cell r="FB78">
            <v>124.68127533936725</v>
          </cell>
          <cell r="FC78">
            <v>106.38809131426558</v>
          </cell>
          <cell r="FD78">
            <v>102.07635271381629</v>
          </cell>
          <cell r="FE78">
            <v>102.4487044481492</v>
          </cell>
          <cell r="FF78">
            <v>102.0589181686468</v>
          </cell>
          <cell r="FG78">
            <v>138.66653521951872</v>
          </cell>
          <cell r="FH78">
            <v>111.08856729057652</v>
          </cell>
          <cell r="FI78">
            <v>106.05749840190528</v>
          </cell>
          <cell r="FJ78">
            <v>102.12459574157417</v>
          </cell>
          <cell r="FM78">
            <v>139.35749435424805</v>
          </cell>
          <cell r="FN78">
            <v>118.67179107666016</v>
          </cell>
          <cell r="FO78">
            <v>139.1249974568685</v>
          </cell>
          <cell r="FP78">
            <v>147.79507319132486</v>
          </cell>
          <cell r="FQ78">
            <v>3280.5480346679687</v>
          </cell>
          <cell r="FR78">
            <v>120.04591242472331</v>
          </cell>
          <cell r="FS78">
            <v>113.86781438191731</v>
          </cell>
          <cell r="FT78">
            <v>133.19416046142578</v>
          </cell>
          <cell r="FU78">
            <v>119.75943628946941</v>
          </cell>
          <cell r="FV78">
            <v>120.76065699259441</v>
          </cell>
          <cell r="FW78">
            <v>124.68126424153645</v>
          </cell>
          <cell r="FX78">
            <v>174.64257939656576</v>
          </cell>
          <cell r="FY78">
            <v>116.75832621256511</v>
          </cell>
          <cell r="FZ78">
            <v>121.07696533203125</v>
          </cell>
          <cell r="GA78">
            <v>115.16534423828125</v>
          </cell>
          <cell r="GB78">
            <v>13342.203776041666</v>
          </cell>
          <cell r="GC78">
            <v>5772175.333333333</v>
          </cell>
          <cell r="GD78">
            <v>181.56374231974283</v>
          </cell>
          <cell r="GE78">
            <v>112.55623118082683</v>
          </cell>
        </row>
        <row r="79">
          <cell r="B79">
            <v>0.77130840813211632</v>
          </cell>
          <cell r="C79">
            <v>99.344208897618572</v>
          </cell>
          <cell r="D79">
            <v>149.20019489671043</v>
          </cell>
          <cell r="F79">
            <v>4.4583422320647932</v>
          </cell>
          <cell r="G79">
            <v>126.01988759482559</v>
          </cell>
          <cell r="H79">
            <v>1.1158542529225466</v>
          </cell>
          <cell r="I79">
            <v>109.19455803407703</v>
          </cell>
          <cell r="K79">
            <v>0.77072567928284252</v>
          </cell>
          <cell r="L79">
            <v>140.59106472895914</v>
          </cell>
          <cell r="M79">
            <v>140.4287938740766</v>
          </cell>
          <cell r="O79" t="e">
            <v>#DIV/0!</v>
          </cell>
          <cell r="P79">
            <v>319.20343787162761</v>
          </cell>
          <cell r="Q79" t="e">
            <v>#DIV/0!</v>
          </cell>
          <cell r="R79">
            <v>146.68588644180701</v>
          </cell>
          <cell r="T79">
            <v>378.05926998183003</v>
          </cell>
          <cell r="U79">
            <v>119.67625108965086</v>
          </cell>
          <cell r="V79">
            <v>1.3220873908240651</v>
          </cell>
          <cell r="W79">
            <v>132.36443690795852</v>
          </cell>
          <cell r="Y79">
            <v>3065.2944019099227</v>
          </cell>
          <cell r="Z79">
            <v>89.393947634478138</v>
          </cell>
          <cell r="AA79">
            <v>1.0736247925967277</v>
          </cell>
          <cell r="AB79">
            <v>107.33552242475649</v>
          </cell>
          <cell r="AD79">
            <v>1.3361667354999316</v>
          </cell>
          <cell r="AE79">
            <v>120.10530506295635</v>
          </cell>
          <cell r="AF79" t="e">
            <v>#DIV/0!</v>
          </cell>
          <cell r="AG79" t="e">
            <v>#DIV/0!</v>
          </cell>
          <cell r="AK79" t="e">
            <v>#DIV/0!</v>
          </cell>
          <cell r="AL79">
            <v>134.72836968887958</v>
          </cell>
          <cell r="AN79">
            <v>140.59691608716733</v>
          </cell>
          <cell r="AO79">
            <v>141.04582602521441</v>
          </cell>
          <cell r="AP79">
            <v>149.20019489671043</v>
          </cell>
          <cell r="AQ79" t="e">
            <v>#DIV/0!</v>
          </cell>
          <cell r="AS79" t="e">
            <v>#DIV/0!</v>
          </cell>
          <cell r="AT79">
            <v>130.26243354866912</v>
          </cell>
          <cell r="AU79">
            <v>136.35454545454547</v>
          </cell>
          <cell r="CG79">
            <v>0.77072567928284252</v>
          </cell>
          <cell r="CH79">
            <v>2.0409758083272276E-3</v>
          </cell>
          <cell r="CI79">
            <v>1.3235397237136834E-2</v>
          </cell>
          <cell r="CJ79">
            <v>1.7281597947419849E-4</v>
          </cell>
          <cell r="CK79">
            <v>6.9622085654621264E-6</v>
          </cell>
          <cell r="CL79">
            <v>1</v>
          </cell>
          <cell r="CM79">
            <v>0.17155198657035828</v>
          </cell>
          <cell r="CN79">
            <v>5.8788267251228292E-4</v>
          </cell>
          <cell r="CO79">
            <v>2.5154334070137864E-4</v>
          </cell>
          <cell r="CP79">
            <v>0.57748073679129286</v>
          </cell>
          <cell r="CQ79">
            <v>0.25</v>
          </cell>
          <cell r="CR79">
            <v>2.7557401106437049E-2</v>
          </cell>
          <cell r="CS79">
            <v>0.51315847643756862</v>
          </cell>
          <cell r="CT79">
            <v>1.6370529324849448</v>
          </cell>
          <cell r="CU79">
            <v>2.7992799086391924E-2</v>
          </cell>
          <cell r="CV79">
            <v>1.4221290860790759E-4</v>
          </cell>
          <cell r="CW79">
            <v>3.384631874971753E-7</v>
          </cell>
          <cell r="CX79">
            <v>0.12062772188822428</v>
          </cell>
          <cell r="CY79">
            <v>0.15161173670927683</v>
          </cell>
          <cell r="DB79">
            <v>1</v>
          </cell>
          <cell r="DC79">
            <v>378.05926998183003</v>
          </cell>
          <cell r="DD79">
            <v>58.232400078965554</v>
          </cell>
          <cell r="DE79">
            <v>4.460768736491576</v>
          </cell>
          <cell r="DF79" t="e">
            <v>#DIV/0!</v>
          </cell>
          <cell r="DG79">
            <v>0.77072567928284252</v>
          </cell>
          <cell r="DH79">
            <v>4.4974945287384669</v>
          </cell>
          <cell r="DI79">
            <v>1312.3014741772429</v>
          </cell>
          <cell r="DJ79">
            <v>3065.2944019099227</v>
          </cell>
          <cell r="DK79">
            <v>1.3361667354999316</v>
          </cell>
          <cell r="DL79">
            <v>3.0829027171313701</v>
          </cell>
          <cell r="DM79">
            <v>27.982642973113389</v>
          </cell>
          <cell r="DN79">
            <v>1.503725795426565</v>
          </cell>
          <cell r="DO79">
            <v>0.47094049629314316</v>
          </cell>
          <cell r="DP79">
            <v>27.565329972338365</v>
          </cell>
          <cell r="DQ79">
            <v>5490.2521884291609</v>
          </cell>
          <cell r="DR79" t="e">
            <v>#DIV/0!</v>
          </cell>
          <cell r="DS79">
            <v>6.3893150769254641</v>
          </cell>
          <cell r="DT79">
            <v>5.0892289484148803</v>
          </cell>
          <cell r="DW79">
            <v>100</v>
          </cell>
          <cell r="DX79">
            <v>119.67625108965086</v>
          </cell>
          <cell r="DY79">
            <v>122.88325438709613</v>
          </cell>
          <cell r="DZ79">
            <v>126.08847537907245</v>
          </cell>
          <cell r="EA79" t="e">
            <v>#DIV/0!</v>
          </cell>
          <cell r="EB79">
            <v>99.269153659114025</v>
          </cell>
          <cell r="EC79">
            <v>116.07583070268693</v>
          </cell>
          <cell r="ED79">
            <v>103.79162212530197</v>
          </cell>
          <cell r="EE79">
            <v>89.393947634478138</v>
          </cell>
          <cell r="EF79">
            <v>120.10530506295635</v>
          </cell>
          <cell r="EG79">
            <v>99.269153659114025</v>
          </cell>
          <cell r="EH79">
            <v>111.09350781473459</v>
          </cell>
          <cell r="EI79">
            <v>120.61738781105322</v>
          </cell>
          <cell r="EJ79">
            <v>95.719386136846438</v>
          </cell>
          <cell r="EK79">
            <v>120.45513698087991</v>
          </cell>
          <cell r="EL79">
            <v>347.28643264745665</v>
          </cell>
          <cell r="EM79" t="e">
            <v>#DIV/0!</v>
          </cell>
          <cell r="EN79">
            <v>98.54148998726798</v>
          </cell>
          <cell r="EO79">
            <v>117.02636590691706</v>
          </cell>
          <cell r="ER79">
            <v>149.20019489671043</v>
          </cell>
          <cell r="ES79">
            <v>135.23712530533336</v>
          </cell>
          <cell r="ET79">
            <v>159.89235120398587</v>
          </cell>
          <cell r="EU79">
            <v>169.46003272018723</v>
          </cell>
          <cell r="EV79">
            <v>334.86405749416377</v>
          </cell>
          <cell r="EW79">
            <v>105.33741779689024</v>
          </cell>
          <cell r="EX79">
            <v>103.22460511687551</v>
          </cell>
          <cell r="EY79">
            <v>96.923976019298962</v>
          </cell>
          <cell r="EZ79">
            <v>124.23588960907601</v>
          </cell>
          <cell r="FA79">
            <v>94.622254389389582</v>
          </cell>
          <cell r="FB79">
            <v>135.713317067378</v>
          </cell>
          <cell r="FC79" t="e">
            <v>#N/A</v>
          </cell>
          <cell r="FD79">
            <v>95.687074950354102</v>
          </cell>
          <cell r="FE79">
            <v>105.66334718948097</v>
          </cell>
          <cell r="FF79">
            <v>103.70085918971812</v>
          </cell>
          <cell r="FG79">
            <v>352.58883915020232</v>
          </cell>
          <cell r="FH79">
            <v>119.57428811304304</v>
          </cell>
          <cell r="FI79" t="e">
            <v>#N/A</v>
          </cell>
          <cell r="FJ79">
            <v>104.27600101066209</v>
          </cell>
          <cell r="FM79">
            <v>149.20018541081745</v>
          </cell>
          <cell r="FN79">
            <v>135.23711326793057</v>
          </cell>
          <cell r="FO79">
            <v>159.91898529060458</v>
          </cell>
          <cell r="FP79">
            <v>169.46001763661704</v>
          </cell>
          <cell r="FQ79">
            <v>6091.4512177083334</v>
          </cell>
          <cell r="FR79">
            <v>122.85221467081705</v>
          </cell>
          <cell r="FS79">
            <v>115.22545776367188</v>
          </cell>
          <cell r="FT79">
            <v>135.49090021306819</v>
          </cell>
          <cell r="FU79">
            <v>124.23587855088884</v>
          </cell>
          <cell r="FV79">
            <v>122.82692787863992</v>
          </cell>
          <cell r="FW79">
            <v>135.71330498758951</v>
          </cell>
          <cell r="FX79" t="e">
            <v>#N/A</v>
          </cell>
          <cell r="FY79">
            <v>119.40006312763758</v>
          </cell>
          <cell r="FZ79">
            <v>124.87612696949327</v>
          </cell>
          <cell r="GA79">
            <v>117.01814364379884</v>
          </cell>
          <cell r="GB79">
            <v>33925.36009970052</v>
          </cell>
          <cell r="GC79">
            <v>6213094.4090909092</v>
          </cell>
          <cell r="GD79" t="e">
            <v>#N/A</v>
          </cell>
          <cell r="GE79">
            <v>114.92739423976199</v>
          </cell>
        </row>
        <row r="82">
          <cell r="B82">
            <v>0.71189999580383301</v>
          </cell>
          <cell r="C82">
            <v>91.692429580303141</v>
          </cell>
          <cell r="D82">
            <v>80.370000226974511</v>
          </cell>
          <cell r="F82">
            <v>2.4119132098868663</v>
          </cell>
          <cell r="G82">
            <v>68.175347646573528</v>
          </cell>
          <cell r="H82">
            <v>0.98597834241004645</v>
          </cell>
          <cell r="I82">
            <v>96.485243524102074</v>
          </cell>
          <cell r="K82">
            <v>0.71189999580383301</v>
          </cell>
          <cell r="L82">
            <v>75.014137991144167</v>
          </cell>
          <cell r="M82">
            <v>74.927556327340952</v>
          </cell>
          <cell r="O82">
            <v>5.8766794723937796E-3</v>
          </cell>
          <cell r="P82">
            <v>74.794377608157745</v>
          </cell>
          <cell r="Q82">
            <v>0.84051241196606385</v>
          </cell>
          <cell r="R82">
            <v>82.800739576739474</v>
          </cell>
          <cell r="T82">
            <v>296.6250129390786</v>
          </cell>
          <cell r="U82">
            <v>93.897894712842842</v>
          </cell>
          <cell r="V82">
            <v>0.8777996566397005</v>
          </cell>
          <cell r="W82">
            <v>87.883341203860709</v>
          </cell>
          <cell r="Y82">
            <v>3022.0189809748576</v>
          </cell>
          <cell r="Z82">
            <v>88.131895705463165</v>
          </cell>
          <cell r="AA82">
            <v>1.1342468813314901</v>
          </cell>
          <cell r="AB82">
            <v>113.39620918394326</v>
          </cell>
          <cell r="AD82">
            <v>1.1192847942878306</v>
          </cell>
          <cell r="AE82">
            <v>100.61022932139528</v>
          </cell>
          <cell r="AF82">
            <v>0.81955088069715554</v>
          </cell>
          <cell r="AG82">
            <v>81.764885610096869</v>
          </cell>
          <cell r="AK82">
            <v>82.590408987828539</v>
          </cell>
          <cell r="AL82">
            <v>82.706967362306358</v>
          </cell>
          <cell r="AN82">
            <v>74.301365845411141</v>
          </cell>
          <cell r="AO82">
            <v>74.538601643085386</v>
          </cell>
          <cell r="AP82">
            <v>80.370000226974511</v>
          </cell>
          <cell r="AQ82">
            <v>107.82332704846237</v>
          </cell>
          <cell r="AS82">
            <v>89.051726793609035</v>
          </cell>
          <cell r="AT82">
            <v>89.174207054601439</v>
          </cell>
          <cell r="AU82">
            <v>84.3</v>
          </cell>
          <cell r="CG82">
            <v>0.71189999580383301</v>
          </cell>
          <cell r="CH82">
            <v>2.3999998811632395E-3</v>
          </cell>
          <cell r="CI82">
            <v>1.8699999898672104E-2</v>
          </cell>
          <cell r="CJ82">
            <v>2.9515987262129784E-4</v>
          </cell>
          <cell r="CK82">
            <v>2.6706460630521178E-5</v>
          </cell>
          <cell r="CL82">
            <v>1</v>
          </cell>
          <cell r="CM82">
            <v>0.18469423055648804</v>
          </cell>
          <cell r="CN82">
            <v>6.1209104023873806E-4</v>
          </cell>
          <cell r="CO82">
            <v>2.3557098757009953E-4</v>
          </cell>
          <cell r="CP82">
            <v>0.63603115081787109</v>
          </cell>
          <cell r="CQ82">
            <v>0.25</v>
          </cell>
          <cell r="CR82">
            <v>3.1859211623668671E-2</v>
          </cell>
          <cell r="CS82">
            <v>0.56810498237609863</v>
          </cell>
          <cell r="CT82">
            <v>1.5597591400146484</v>
          </cell>
          <cell r="CU82">
            <v>3.0941534787416458E-2</v>
          </cell>
          <cell r="CV82">
            <v>5.6372955441474915E-4</v>
          </cell>
          <cell r="CW82">
            <v>4.2832698454731144E-7</v>
          </cell>
          <cell r="CX82">
            <v>0.11785346269607544</v>
          </cell>
          <cell r="CY82">
            <v>0.16230577230453491</v>
          </cell>
          <cell r="DB82">
            <v>1</v>
          </cell>
          <cell r="DC82">
            <v>296.6250129390786</v>
          </cell>
          <cell r="DD82">
            <v>38.069518698467235</v>
          </cell>
          <cell r="DE82">
            <v>2.4119132098868663</v>
          </cell>
          <cell r="DF82">
            <v>26656.471093374541</v>
          </cell>
          <cell r="DG82">
            <v>0.71189999580383301</v>
          </cell>
          <cell r="DH82">
            <v>3.8544787980591577</v>
          </cell>
          <cell r="DI82">
            <v>1163.0622717923886</v>
          </cell>
          <cell r="DJ82">
            <v>3022.0189809748576</v>
          </cell>
          <cell r="DK82">
            <v>1.1192847942878306</v>
          </cell>
          <cell r="DL82">
            <v>2.847599983215332</v>
          </cell>
          <cell r="DM82">
            <v>22.345185568714832</v>
          </cell>
          <cell r="DN82">
            <v>1.2531134524226699</v>
          </cell>
          <cell r="DO82">
            <v>0.45641662070795574</v>
          </cell>
          <cell r="DP82">
            <v>23.007908324358688</v>
          </cell>
          <cell r="DQ82">
            <v>1262.8395836775153</v>
          </cell>
          <cell r="DR82">
            <v>1662047.9714959427</v>
          </cell>
          <cell r="DS82">
            <v>6.040552220681926</v>
          </cell>
          <cell r="DT82">
            <v>4.3861656039447103</v>
          </cell>
          <cell r="DW82">
            <v>100</v>
          </cell>
          <cell r="DX82">
            <v>93.897894712842842</v>
          </cell>
          <cell r="DY82">
            <v>80.335111454694555</v>
          </cell>
          <cell r="DZ82">
            <v>68.175347646573528</v>
          </cell>
          <cell r="EA82">
            <v>74.79437760815776</v>
          </cell>
          <cell r="EB82">
            <v>91.692429580303141</v>
          </cell>
          <cell r="EC82">
            <v>99.480238508730025</v>
          </cell>
          <cell r="ED82">
            <v>91.988100446015835</v>
          </cell>
          <cell r="EE82">
            <v>88.131895705463165</v>
          </cell>
          <cell r="EF82">
            <v>100.61022932139528</v>
          </cell>
          <cell r="EG82">
            <v>91.692429580303141</v>
          </cell>
          <cell r="EH82">
            <v>88.712315344368619</v>
          </cell>
          <cell r="EI82">
            <v>100.51518150570574</v>
          </cell>
          <cell r="EJ82">
            <v>92.767385902666746</v>
          </cell>
          <cell r="EK82">
            <v>100.54008972993454</v>
          </cell>
          <cell r="EL82">
            <v>79.881039881128629</v>
          </cell>
          <cell r="EM82">
            <v>84.799319988964101</v>
          </cell>
          <cell r="EN82">
            <v>93.162570479828176</v>
          </cell>
          <cell r="EO82">
            <v>100.85948698681395</v>
          </cell>
          <cell r="ER82">
            <v>80.370000226974511</v>
          </cell>
          <cell r="ES82">
            <v>85.992698694215022</v>
          </cell>
          <cell r="ET82">
            <v>74.187639133801099</v>
          </cell>
          <cell r="EU82">
            <v>55.84764596218772</v>
          </cell>
          <cell r="EV82">
            <v>72.376292492991112</v>
          </cell>
          <cell r="EW82">
            <v>98.239089104120566</v>
          </cell>
          <cell r="EX82">
            <v>98.730780413529104</v>
          </cell>
          <cell r="EY82">
            <v>96.689861707554329</v>
          </cell>
          <cell r="EZ82">
            <v>62.459981755827229</v>
          </cell>
          <cell r="FA82">
            <v>98.758981535560068</v>
          </cell>
          <cell r="FB82">
            <v>84.021568147671715</v>
          </cell>
          <cell r="FC82">
            <v>95.158459831774763</v>
          </cell>
          <cell r="FD82">
            <v>98.703192930193197</v>
          </cell>
          <cell r="FE82">
            <v>97.948225266860874</v>
          </cell>
          <cell r="FF82">
            <v>98.961185203381802</v>
          </cell>
          <cell r="FG82">
            <v>91.222421599518057</v>
          </cell>
          <cell r="FH82">
            <v>91.352270971209336</v>
          </cell>
          <cell r="FI82">
            <v>95.659752822567839</v>
          </cell>
          <cell r="FJ82">
            <v>98.840969228716858</v>
          </cell>
          <cell r="FM82">
            <v>80.3699951171875</v>
          </cell>
          <cell r="FN82">
            <v>85.992691040039063</v>
          </cell>
          <cell r="FO82">
            <v>74.199996948242188</v>
          </cell>
          <cell r="FP82">
            <v>55.847640991210938</v>
          </cell>
          <cell r="FQ82">
            <v>1316.583984375</v>
          </cell>
          <cell r="FR82">
            <v>114.57362365722656</v>
          </cell>
          <cell r="FS82">
            <v>110.20918273925781</v>
          </cell>
          <cell r="FT82">
            <v>123.89999389648437</v>
          </cell>
          <cell r="FU82">
            <v>62.459976196289063</v>
          </cell>
          <cell r="FV82">
            <v>117.51365661621094</v>
          </cell>
          <cell r="FW82">
            <v>84.021560668945313</v>
          </cell>
          <cell r="FX82">
            <v>156.20845031738281</v>
          </cell>
          <cell r="FY82">
            <v>112.89999389648437</v>
          </cell>
          <cell r="FZ82">
            <v>115.75816345214844</v>
          </cell>
          <cell r="GA82">
            <v>111.6697998046875</v>
          </cell>
          <cell r="GB82">
            <v>8777.23046875</v>
          </cell>
          <cell r="GC82">
            <v>4746675</v>
          </cell>
          <cell r="GD82">
            <v>163.76345825195312</v>
          </cell>
          <cell r="GE82">
            <v>108.93719482421875</v>
          </cell>
        </row>
        <row r="83">
          <cell r="B83">
            <v>0.80299997329711914</v>
          </cell>
          <cell r="C83">
            <v>103.42606958635265</v>
          </cell>
          <cell r="D83">
            <v>126.48999827639251</v>
          </cell>
          <cell r="F83">
            <v>3.7107209549069475</v>
          </cell>
          <cell r="G83">
            <v>104.88755983556835</v>
          </cell>
          <cell r="H83">
            <v>1.0317706075500404</v>
          </cell>
          <cell r="I83">
            <v>100.96635397400595</v>
          </cell>
          <cell r="K83">
            <v>0.80299997329711914</v>
          </cell>
          <cell r="L83">
            <v>129.87192399032654</v>
          </cell>
          <cell r="M83">
            <v>129.72202521708815</v>
          </cell>
          <cell r="O83">
            <v>1.0074960194465979E-2</v>
          </cell>
          <cell r="P83">
            <v>128.22723796863792</v>
          </cell>
          <cell r="Q83">
            <v>1.2882169300855282</v>
          </cell>
          <cell r="R83">
            <v>126.90510339621885</v>
          </cell>
          <cell r="T83">
            <v>321.19999649822705</v>
          </cell>
          <cell r="U83">
            <v>101.67720905974417</v>
          </cell>
          <cell r="V83">
            <v>1.1326525918178774</v>
          </cell>
          <cell r="W83">
            <v>113.39864790243951</v>
          </cell>
          <cell r="Y83">
            <v>3565.323480824617</v>
          </cell>
          <cell r="Z83">
            <v>103.97642077910173</v>
          </cell>
          <cell r="AA83">
            <v>1.1414409015280735</v>
          </cell>
          <cell r="AB83">
            <v>114.11543057437605</v>
          </cell>
          <cell r="AD83">
            <v>1.1568944390921505</v>
          </cell>
          <cell r="AE83">
            <v>103.99088365331306</v>
          </cell>
          <cell r="AF83">
            <v>1.3100820563601683</v>
          </cell>
          <cell r="AG83">
            <v>130.70416004801132</v>
          </cell>
          <cell r="AK83">
            <v>108.40647264896822</v>
          </cell>
          <cell r="AL83">
            <v>108.55946477468464</v>
          </cell>
          <cell r="AN83">
            <v>115.34498069782181</v>
          </cell>
          <cell r="AO83">
            <v>115.71326408255125</v>
          </cell>
          <cell r="AP83">
            <v>126.48999827639251</v>
          </cell>
          <cell r="AQ83">
            <v>109.31330930752503</v>
          </cell>
          <cell r="AS83">
            <v>118.50270275614416</v>
          </cell>
          <cell r="AT83">
            <v>118.66568939867739</v>
          </cell>
          <cell r="AU83">
            <v>120.6</v>
          </cell>
          <cell r="CG83">
            <v>0.80299997329711914</v>
          </cell>
          <cell r="CH83">
            <v>2.4999999441206455E-3</v>
          </cell>
          <cell r="CI83">
            <v>1.5699997544288635E-2</v>
          </cell>
          <cell r="CJ83">
            <v>2.1639998885802925E-4</v>
          </cell>
          <cell r="CK83">
            <v>1.757120480760932E-5</v>
          </cell>
          <cell r="CL83">
            <v>1</v>
          </cell>
          <cell r="CM83">
            <v>0.2014738917350769</v>
          </cell>
          <cell r="CN83">
            <v>6.2715285457670689E-4</v>
          </cell>
          <cell r="CO83">
            <v>2.2522499784827232E-4</v>
          </cell>
          <cell r="CP83">
            <v>0.69409960508346558</v>
          </cell>
          <cell r="CQ83">
            <v>0.25</v>
          </cell>
          <cell r="CR83">
            <v>2.8610322624444962E-2</v>
          </cell>
          <cell r="CS83">
            <v>0.61970645189285278</v>
          </cell>
          <cell r="CT83">
            <v>1.5392398834228516</v>
          </cell>
          <cell r="CU83">
            <v>3.3774096518754959E-2</v>
          </cell>
          <cell r="CV83">
            <v>3.9093033410608768E-4</v>
          </cell>
          <cell r="CW83">
            <v>3.7565814636764117E-7</v>
          </cell>
          <cell r="CX83">
            <v>0.12025588750839233</v>
          </cell>
          <cell r="CY83">
            <v>0.17921078205108643</v>
          </cell>
          <cell r="DB83">
            <v>1</v>
          </cell>
          <cell r="DC83">
            <v>321.19999649822705</v>
          </cell>
          <cell r="DD83">
            <v>51.146503114532997</v>
          </cell>
          <cell r="DE83">
            <v>3.7107209549069475</v>
          </cell>
          <cell r="DF83">
            <v>45699.767437084054</v>
          </cell>
          <cell r="DG83">
            <v>0.80299997329711914</v>
          </cell>
          <cell r="DH83">
            <v>3.9856279460417832</v>
          </cell>
          <cell r="DI83">
            <v>1280.3895692049416</v>
          </cell>
          <cell r="DJ83">
            <v>3565.323480824617</v>
          </cell>
          <cell r="DK83">
            <v>1.1568944390921505</v>
          </cell>
          <cell r="DL83">
            <v>3.2119998931884766</v>
          </cell>
          <cell r="DM83">
            <v>28.066791970078221</v>
          </cell>
          <cell r="DN83">
            <v>1.2957747508427713</v>
          </cell>
          <cell r="DO83">
            <v>0.52168604903315341</v>
          </cell>
          <cell r="DP83">
            <v>23.775616702321212</v>
          </cell>
          <cell r="DQ83">
            <v>2054.0743535118131</v>
          </cell>
          <cell r="DR83">
            <v>2137581.6844691983</v>
          </cell>
          <cell r="DS83">
            <v>6.6774275250438775</v>
          </cell>
          <cell r="DT83">
            <v>4.4807570398761678</v>
          </cell>
          <cell r="DW83">
            <v>100</v>
          </cell>
          <cell r="DX83">
            <v>101.67720905974417</v>
          </cell>
          <cell r="DY83">
            <v>107.93044327059808</v>
          </cell>
          <cell r="DZ83">
            <v>104.88755983556835</v>
          </cell>
          <cell r="EA83">
            <v>128.22723796863798</v>
          </cell>
          <cell r="EB83">
            <v>103.42606958635265</v>
          </cell>
          <cell r="EC83">
            <v>102.86506670602033</v>
          </cell>
          <cell r="ED83">
            <v>101.26766825695763</v>
          </cell>
          <cell r="EE83">
            <v>103.97642077910173</v>
          </cell>
          <cell r="EF83">
            <v>103.99088365331306</v>
          </cell>
          <cell r="EG83">
            <v>103.42606958635265</v>
          </cell>
          <cell r="EH83">
            <v>111.42758659567379</v>
          </cell>
          <cell r="EI83">
            <v>103.93714473311766</v>
          </cell>
          <cell r="EJ83">
            <v>106.03349841999409</v>
          </cell>
          <cell r="EK83">
            <v>103.89482620222211</v>
          </cell>
          <cell r="EL83">
            <v>129.93067169612993</v>
          </cell>
          <cell r="EM83">
            <v>109.06151709971563</v>
          </cell>
          <cell r="EN83">
            <v>102.9850069495164</v>
          </cell>
          <cell r="EO83">
            <v>103.0346086221696</v>
          </cell>
          <cell r="ER83">
            <v>126.48999827639251</v>
          </cell>
          <cell r="ES83">
            <v>113.5769601826823</v>
          </cell>
          <cell r="ET83">
            <v>119.0801550543313</v>
          </cell>
          <cell r="EU83">
            <v>129.22541433433406</v>
          </cell>
          <cell r="EV83">
            <v>127.41630691619009</v>
          </cell>
          <cell r="EW83">
            <v>100.73280630451147</v>
          </cell>
          <cell r="EX83">
            <v>100.79139976261425</v>
          </cell>
          <cell r="EY83">
            <v>102.0745226316819</v>
          </cell>
          <cell r="EZ83">
            <v>115.24444079985409</v>
          </cell>
          <cell r="FA83">
            <v>100.50076611104568</v>
          </cell>
          <cell r="FB83">
            <v>113.85907995877024</v>
          </cell>
          <cell r="FC83">
            <v>102.0335631547341</v>
          </cell>
          <cell r="FD83">
            <v>100.36426887589107</v>
          </cell>
          <cell r="FE83">
            <v>101.10136112275296</v>
          </cell>
          <cell r="FF83">
            <v>100.40817499379526</v>
          </cell>
          <cell r="FG83">
            <v>114.46807835445404</v>
          </cell>
          <cell r="FH83">
            <v>104.84840982494194</v>
          </cell>
          <cell r="FI83">
            <v>103.60194234077474</v>
          </cell>
          <cell r="FJ83">
            <v>100.63064873984413</v>
          </cell>
          <cell r="FM83">
            <v>126.489990234375</v>
          </cell>
          <cell r="FN83">
            <v>113.57695007324219</v>
          </cell>
          <cell r="FO83">
            <v>119.09999084472656</v>
          </cell>
          <cell r="FP83">
            <v>129.22540283203125</v>
          </cell>
          <cell r="FQ83">
            <v>2317.806884765625</v>
          </cell>
          <cell r="FR83">
            <v>117.48197937011719</v>
          </cell>
          <cell r="FS83">
            <v>112.50936889648437</v>
          </cell>
          <cell r="FT83">
            <v>130.79998779296875</v>
          </cell>
          <cell r="FU83">
            <v>115.24443054199219</v>
          </cell>
          <cell r="FV83">
            <v>119.58621215820312</v>
          </cell>
          <cell r="FW83">
            <v>113.85906982421875</v>
          </cell>
          <cell r="FX83">
            <v>167.49435424804687</v>
          </cell>
          <cell r="FY83">
            <v>114.79998779296875</v>
          </cell>
          <cell r="FZ83">
            <v>119.48463439941406</v>
          </cell>
          <cell r="GA83">
            <v>113.3026123046875</v>
          </cell>
          <cell r="GB83">
            <v>11013.87890625</v>
          </cell>
          <cell r="GC83">
            <v>5447936</v>
          </cell>
          <cell r="GD83">
            <v>177.3599853515625</v>
          </cell>
          <cell r="GE83">
            <v>110.90968322753906</v>
          </cell>
        </row>
        <row r="84">
          <cell r="B84">
            <v>0.78369998931884766</v>
          </cell>
          <cell r="C84">
            <v>100.94023950872996</v>
          </cell>
          <cell r="D84">
            <v>142.56000662231489</v>
          </cell>
          <cell r="F84">
            <v>4.2933056153382001</v>
          </cell>
          <cell r="G84">
            <v>121.35494829533994</v>
          </cell>
          <cell r="H84">
            <v>1.1196424974488028</v>
          </cell>
          <cell r="I84">
            <v>109.56526566519118</v>
          </cell>
          <cell r="K84">
            <v>0.78369998931884766</v>
          </cell>
          <cell r="L84">
            <v>138.25992578413536</v>
          </cell>
          <cell r="M84">
            <v>138.10034554056696</v>
          </cell>
          <cell r="O84">
            <v>1.7054294102699312E-2</v>
          </cell>
          <cell r="P84">
            <v>217.05545094809929</v>
          </cell>
          <cell r="Q84">
            <v>1.4142778069970623</v>
          </cell>
          <cell r="R84">
            <v>139.32363962645931</v>
          </cell>
          <cell r="T84">
            <v>343.7280807554742</v>
          </cell>
          <cell r="U84">
            <v>108.80856882846166</v>
          </cell>
          <cell r="V84">
            <v>1.3177887289514028</v>
          </cell>
          <cell r="W84">
            <v>131.93406448161079</v>
          </cell>
          <cell r="Y84">
            <v>3251.5704934611408</v>
          </cell>
          <cell r="Z84">
            <v>94.826363902001859</v>
          </cell>
          <cell r="AA84">
            <v>1.1186777279606868</v>
          </cell>
          <cell r="AB84">
            <v>111.8396847609887</v>
          </cell>
          <cell r="AD84">
            <v>1.1846496097765391</v>
          </cell>
          <cell r="AE84">
            <v>106.48573938767295</v>
          </cell>
          <cell r="AF84">
            <v>1.4951032096506729</v>
          </cell>
          <cell r="AG84">
            <v>149.16333542145168</v>
          </cell>
          <cell r="AK84">
            <v>121.30172347583488</v>
          </cell>
          <cell r="AL84">
            <v>121.47291443956753</v>
          </cell>
          <cell r="AN84">
            <v>136.5827626466517</v>
          </cell>
          <cell r="AO84">
            <v>137.01885585000474</v>
          </cell>
          <cell r="AP84">
            <v>142.56000662231489</v>
          </cell>
          <cell r="AQ84">
            <v>104.04407899769363</v>
          </cell>
          <cell r="AS84">
            <v>126.20726099876153</v>
          </cell>
          <cell r="AT84">
            <v>126.38084436230584</v>
          </cell>
          <cell r="AU84">
            <v>130</v>
          </cell>
          <cell r="CG84">
            <v>0.78369998931884766</v>
          </cell>
          <cell r="CH84">
            <v>2.2799998987466097E-3</v>
          </cell>
          <cell r="CI84">
            <v>1.4069996774196625E-2</v>
          </cell>
          <cell r="CJ84">
            <v>1.8253999587614089E-4</v>
          </cell>
          <cell r="CK84">
            <v>1.0130839655175805E-5</v>
          </cell>
          <cell r="CL84">
            <v>1</v>
          </cell>
          <cell r="CM84">
            <v>0.19547784328460693</v>
          </cell>
          <cell r="CN84">
            <v>6.6090957261621952E-4</v>
          </cell>
          <cell r="CO84">
            <v>2.4102198949549347E-4</v>
          </cell>
          <cell r="CP84">
            <v>0.66154581308364868</v>
          </cell>
          <cell r="CQ84">
            <v>0.25</v>
          </cell>
          <cell r="CR84">
            <v>2.7982767671346664E-2</v>
          </cell>
          <cell r="CS84">
            <v>0.58971697092056274</v>
          </cell>
          <cell r="CT84">
            <v>1.6629095077514648</v>
          </cell>
          <cell r="CU84">
            <v>3.2118178904056549E-2</v>
          </cell>
          <cell r="CV84">
            <v>2.8750486671924591E-4</v>
          </cell>
          <cell r="CW84">
            <v>3.5290895539219491E-7</v>
          </cell>
          <cell r="CX84">
            <v>0.12049204111099243</v>
          </cell>
          <cell r="CY84">
            <v>0.17230314016342163</v>
          </cell>
          <cell r="DB84">
            <v>1</v>
          </cell>
          <cell r="DC84">
            <v>343.7280807554742</v>
          </cell>
          <cell r="DD84">
            <v>55.700083084318671</v>
          </cell>
          <cell r="DE84">
            <v>4.2933056153382001</v>
          </cell>
          <cell r="DF84">
            <v>77357.851470727648</v>
          </cell>
          <cell r="DG84">
            <v>0.78369998931884766</v>
          </cell>
          <cell r="DH84">
            <v>4.0091499688679075</v>
          </cell>
          <cell r="DI84">
            <v>1185.7900411648761</v>
          </cell>
          <cell r="DJ84">
            <v>3251.5704934611408</v>
          </cell>
          <cell r="DK84">
            <v>1.1846496097765391</v>
          </cell>
          <cell r="DL84">
            <v>3.1347999572753906</v>
          </cell>
          <cell r="DM84">
            <v>28.006521675171108</v>
          </cell>
          <cell r="DN84">
            <v>1.3289425740885032</v>
          </cell>
          <cell r="DO84">
            <v>0.47128240332123827</v>
          </cell>
          <cell r="DP84">
            <v>24.400511363359577</v>
          </cell>
          <cell r="DQ84">
            <v>2725.8668636178113</v>
          </cell>
          <cell r="DR84">
            <v>2220686.0362835107</v>
          </cell>
          <cell r="DS84">
            <v>6.504163943881859</v>
          </cell>
          <cell r="DT84">
            <v>4.548379028818303</v>
          </cell>
          <cell r="DW84">
            <v>100</v>
          </cell>
          <cell r="DX84">
            <v>108.80856882846166</v>
          </cell>
          <cell r="DY84">
            <v>117.53950497920657</v>
          </cell>
          <cell r="DZ84">
            <v>121.35494829533994</v>
          </cell>
          <cell r="EA84">
            <v>217.05545094809932</v>
          </cell>
          <cell r="EB84">
            <v>100.94023950872996</v>
          </cell>
          <cell r="EC84">
            <v>103.47214656390641</v>
          </cell>
          <cell r="ED84">
            <v>93.785669142598451</v>
          </cell>
          <cell r="EE84">
            <v>94.826363902001859</v>
          </cell>
          <cell r="EF84">
            <v>106.48573938767295</v>
          </cell>
          <cell r="EG84">
            <v>100.94023950872996</v>
          </cell>
          <cell r="EH84">
            <v>111.18830832289972</v>
          </cell>
          <cell r="EI84">
            <v>106.59761395659339</v>
          </cell>
          <cell r="EJ84">
            <v>95.788879270485936</v>
          </cell>
          <cell r="EK84">
            <v>106.62549447535838</v>
          </cell>
          <cell r="EL84">
            <v>172.42497183150209</v>
          </cell>
          <cell r="EM84">
            <v>113.30158275536239</v>
          </cell>
          <cell r="EN84">
            <v>100.31278758911962</v>
          </cell>
          <cell r="EO84">
            <v>104.58957022863467</v>
          </cell>
          <cell r="ER84">
            <v>142.56000662231489</v>
          </cell>
          <cell r="ES84">
            <v>117.73949717428182</v>
          </cell>
          <cell r="ET84">
            <v>151.97468479956467</v>
          </cell>
          <cell r="EU84">
            <v>155.28401040379933</v>
          </cell>
          <cell r="EV84">
            <v>221.41713074748429</v>
          </cell>
          <cell r="EW84">
            <v>104.07962488920836</v>
          </cell>
          <cell r="EX84">
            <v>102.31446326637932</v>
          </cell>
          <cell r="EY84">
            <v>104.79027563882053</v>
          </cell>
          <cell r="EZ84">
            <v>120.8660080726885</v>
          </cell>
          <cell r="FA84">
            <v>101.63291903215782</v>
          </cell>
          <cell r="FB84">
            <v>127.57999792811057</v>
          </cell>
          <cell r="FC84">
            <v>109.4591800355015</v>
          </cell>
          <cell r="FD84">
            <v>102.98702879439094</v>
          </cell>
          <cell r="FE84">
            <v>103.24816301466288</v>
          </cell>
          <cell r="FF84">
            <v>102.76162935321632</v>
          </cell>
          <cell r="FG84">
            <v>162.52428053577523</v>
          </cell>
          <cell r="FH84">
            <v>113.62710387611448</v>
          </cell>
          <cell r="FI84">
            <v>108.7954787396542</v>
          </cell>
          <cell r="FJ84">
            <v>103.08504974156662</v>
          </cell>
          <cell r="FM84">
            <v>142.55999755859375</v>
          </cell>
          <cell r="FN84">
            <v>117.73948669433594</v>
          </cell>
          <cell r="FO84">
            <v>152</v>
          </cell>
          <cell r="FP84">
            <v>155.28399658203125</v>
          </cell>
          <cell r="FQ84">
            <v>4027.7587890625</v>
          </cell>
          <cell r="FR84">
            <v>121.38528442382812</v>
          </cell>
          <cell r="FS84">
            <v>114.20950317382813</v>
          </cell>
          <cell r="FT84">
            <v>134.27999877929687</v>
          </cell>
          <cell r="FU84">
            <v>120.86599731445312</v>
          </cell>
          <cell r="FV84">
            <v>120.93336486816406</v>
          </cell>
          <cell r="FW84">
            <v>127.57998657226562</v>
          </cell>
          <cell r="FX84">
            <v>179.6839599609375</v>
          </cell>
          <cell r="FY84">
            <v>117.79998779296875</v>
          </cell>
          <cell r="FZ84">
            <v>122.02178955078125</v>
          </cell>
          <cell r="GA84">
            <v>115.95829772949219</v>
          </cell>
          <cell r="GB84">
            <v>15637.74609375</v>
          </cell>
          <cell r="GC84">
            <v>5904078</v>
          </cell>
          <cell r="GD84">
            <v>186.25099182128906</v>
          </cell>
          <cell r="GE84">
            <v>113.61479187011719</v>
          </cell>
        </row>
        <row r="85">
          <cell r="B85">
            <v>0.76495999097824097</v>
          </cell>
          <cell r="C85">
            <v>98.526535353217412</v>
          </cell>
          <cell r="D85">
            <v>153.18999692217491</v>
          </cell>
          <cell r="F85">
            <v>4.5155588267445568</v>
          </cell>
          <cell r="G85">
            <v>127.63717681462671</v>
          </cell>
          <cell r="H85">
            <v>1.1429469874981917</v>
          </cell>
          <cell r="I85">
            <v>111.84578167746398</v>
          </cell>
          <cell r="K85">
            <v>0.76495999097824097</v>
          </cell>
          <cell r="L85">
            <v>142.41264745991424</v>
          </cell>
          <cell r="M85">
            <v>142.2482741258481</v>
          </cell>
          <cell r="O85">
            <v>3.1616592411148711E-2</v>
          </cell>
          <cell r="P85">
            <v>402.39447507580797</v>
          </cell>
          <cell r="Q85">
            <v>1.4387541409747324</v>
          </cell>
          <cell r="R85">
            <v>141.73485750572627</v>
          </cell>
          <cell r="T85">
            <v>382.38440275593274</v>
          </cell>
          <cell r="U85">
            <v>121.04539005004317</v>
          </cell>
          <cell r="V85">
            <v>1.2923217894761858</v>
          </cell>
          <cell r="W85">
            <v>129.38437137750742</v>
          </cell>
          <cell r="Y85">
            <v>2942.15512079886</v>
          </cell>
          <cell r="Z85">
            <v>85.802805967781836</v>
          </cell>
          <cell r="AA85">
            <v>1.0642626361604099</v>
          </cell>
          <cell r="AB85">
            <v>106.39954184844733</v>
          </cell>
          <cell r="AD85">
            <v>1.3256323684911007</v>
          </cell>
          <cell r="AE85">
            <v>119.15839227907584</v>
          </cell>
          <cell r="AF85">
            <v>1.7645177325967003</v>
          </cell>
          <cell r="AG85">
            <v>176.04226163484549</v>
          </cell>
          <cell r="AK85">
            <v>139.74175276336541</v>
          </cell>
          <cell r="AL85">
            <v>139.93896781228443</v>
          </cell>
          <cell r="AN85">
            <v>164.42293987909196</v>
          </cell>
          <cell r="AO85">
            <v>164.94792359714796</v>
          </cell>
          <cell r="AP85">
            <v>153.18999692217491</v>
          </cell>
          <cell r="AQ85">
            <v>92.871734048808392</v>
          </cell>
          <cell r="AS85">
            <v>129.78058898153608</v>
          </cell>
          <cell r="AT85">
            <v>129.95908704083871</v>
          </cell>
          <cell r="AU85">
            <v>137</v>
          </cell>
          <cell r="CG85">
            <v>0.76495999097824097</v>
          </cell>
          <cell r="CH85">
            <v>2.0004999823868275E-3</v>
          </cell>
          <cell r="CI85">
            <v>1.3199575245380402E-2</v>
          </cell>
          <cell r="CJ85">
            <v>1.6831999528221786E-4</v>
          </cell>
          <cell r="CK85">
            <v>5.3339999794843607E-6</v>
          </cell>
          <cell r="CL85">
            <v>1</v>
          </cell>
          <cell r="CM85">
            <v>0.17218399047851563</v>
          </cell>
          <cell r="CN85">
            <v>5.8919563889503479E-4</v>
          </cell>
          <cell r="CO85">
            <v>2.5999988429248333E-4</v>
          </cell>
          <cell r="CP85">
            <v>0.57705289125442505</v>
          </cell>
          <cell r="CQ85">
            <v>0.25</v>
          </cell>
          <cell r="CR85">
            <v>2.6927538216114044E-2</v>
          </cell>
          <cell r="CS85">
            <v>0.51214897632598877</v>
          </cell>
          <cell r="CT85">
            <v>1.6877498626708984</v>
          </cell>
          <cell r="CU85">
            <v>2.7973439544439316E-2</v>
          </cell>
          <cell r="CV85">
            <v>1.2807130406145006E-4</v>
          </cell>
          <cell r="CW85">
            <v>3.283999490122369E-7</v>
          </cell>
          <cell r="CX85">
            <v>0.12075698375701904</v>
          </cell>
          <cell r="CY85">
            <v>0.15176594257354736</v>
          </cell>
          <cell r="DB85">
            <v>1</v>
          </cell>
          <cell r="DC85">
            <v>382.38440275593274</v>
          </cell>
          <cell r="DD85">
            <v>57.953379313926206</v>
          </cell>
          <cell r="DE85">
            <v>4.544676879865948</v>
          </cell>
          <cell r="DF85">
            <v>143412.072351037</v>
          </cell>
          <cell r="DG85">
            <v>0.76495999097824097</v>
          </cell>
          <cell r="DH85">
            <v>4.4426894094645188</v>
          </cell>
          <cell r="DI85">
            <v>1298.3123778934123</v>
          </cell>
          <cell r="DJ85">
            <v>2942.15512079886</v>
          </cell>
          <cell r="DK85">
            <v>1.3256323684911007</v>
          </cell>
          <cell r="DL85">
            <v>3.0598399639129639</v>
          </cell>
          <cell r="DM85">
            <v>28.408092297144034</v>
          </cell>
          <cell r="DN85">
            <v>1.4936278823904845</v>
          </cell>
          <cell r="DO85">
            <v>0.45324251412924205</v>
          </cell>
          <cell r="DP85">
            <v>27.345939699800095</v>
          </cell>
          <cell r="DQ85">
            <v>5972.9226354344337</v>
          </cell>
          <cell r="DR85">
            <v>2329354.779984259</v>
          </cell>
          <cell r="DS85">
            <v>6.3347060118481755</v>
          </cell>
          <cell r="DT85">
            <v>5.0403929762274124</v>
          </cell>
          <cell r="DW85">
            <v>100</v>
          </cell>
          <cell r="DX85">
            <v>121.04539005004317</v>
          </cell>
          <cell r="DY85">
            <v>122.29445880932296</v>
          </cell>
          <cell r="DZ85">
            <v>128.46023022558893</v>
          </cell>
          <cell r="EA85">
            <v>402.39447507580815</v>
          </cell>
          <cell r="EB85">
            <v>98.526535353217412</v>
          </cell>
          <cell r="EC85">
            <v>114.66136544745788</v>
          </cell>
          <cell r="ED85">
            <v>102.68520639390449</v>
          </cell>
          <cell r="EE85">
            <v>85.802805967781836</v>
          </cell>
          <cell r="EF85">
            <v>119.15839227907584</v>
          </cell>
          <cell r="EG85">
            <v>98.526535353217412</v>
          </cell>
          <cell r="EH85">
            <v>112.78257835211683</v>
          </cell>
          <cell r="EI85">
            <v>119.80741042258278</v>
          </cell>
          <cell r="EJ85">
            <v>92.122243818605483</v>
          </cell>
          <cell r="EK85">
            <v>119.49644410989349</v>
          </cell>
          <cell r="EL85">
            <v>377.81779840841165</v>
          </cell>
          <cell r="EM85">
            <v>118.84596879470421</v>
          </cell>
          <cell r="EN85">
            <v>97.69926220937019</v>
          </cell>
          <cell r="EO85">
            <v>115.90338708074128</v>
          </cell>
          <cell r="ER85">
            <v>153.18999692217491</v>
          </cell>
          <cell r="ES85">
            <v>143.52090205696504</v>
          </cell>
          <cell r="ET85">
            <v>168.27195787241453</v>
          </cell>
          <cell r="EU85">
            <v>173.03100600200705</v>
          </cell>
          <cell r="EV85">
            <v>433.58412356529936</v>
          </cell>
          <cell r="EW85">
            <v>105.98271934913879</v>
          </cell>
          <cell r="EX85">
            <v>103.56875568226943</v>
          </cell>
          <cell r="EY85">
            <v>106.4915121257317</v>
          </cell>
          <cell r="EZ85">
            <v>123.52801087310887</v>
          </cell>
          <cell r="FA85">
            <v>103.54888591225755</v>
          </cell>
          <cell r="FB85">
            <v>139.09100053961441</v>
          </cell>
          <cell r="FC85" t="e">
            <v>#N/A</v>
          </cell>
          <cell r="FD85">
            <v>105.96015048054923</v>
          </cell>
          <cell r="FE85">
            <v>107.13943006655427</v>
          </cell>
          <cell r="FF85">
            <v>104.16703820009731</v>
          </cell>
          <cell r="FG85">
            <v>423.03387077015435</v>
          </cell>
          <cell r="FH85">
            <v>122.36161981565846</v>
          </cell>
          <cell r="FI85" t="e">
            <v>#N/A</v>
          </cell>
          <cell r="FJ85">
            <v>105.1815646521527</v>
          </cell>
          <cell r="FM85">
            <v>153.18998718261719</v>
          </cell>
          <cell r="FN85">
            <v>143.52088928222656</v>
          </cell>
          <cell r="FO85">
            <v>168.29998779296875</v>
          </cell>
          <cell r="FP85">
            <v>173.03099060058594</v>
          </cell>
          <cell r="FQ85">
            <v>7887.25</v>
          </cell>
          <cell r="FR85">
            <v>123.60481262207031</v>
          </cell>
          <cell r="FS85">
            <v>115.609619140625</v>
          </cell>
          <cell r="FT85">
            <v>136.45999145507812</v>
          </cell>
          <cell r="FU85">
            <v>123.52799987792969</v>
          </cell>
          <cell r="FV85">
            <v>123.21318054199219</v>
          </cell>
          <cell r="FW85">
            <v>139.09098815917969</v>
          </cell>
          <cell r="FX85" t="e">
            <v>#N/A</v>
          </cell>
          <cell r="FY85">
            <v>121.20074323213851</v>
          </cell>
          <cell r="FZ85">
            <v>126.62060618274735</v>
          </cell>
          <cell r="GA85">
            <v>117.544189453125</v>
          </cell>
          <cell r="GB85">
            <v>40703.43359375</v>
          </cell>
          <cell r="GC85">
            <v>6357924.5</v>
          </cell>
          <cell r="GD85" t="e">
            <v>#N/A</v>
          </cell>
          <cell r="GE85">
            <v>115.92545773113184</v>
          </cell>
        </row>
        <row r="89">
          <cell r="B89">
            <v>-59.299284152314399</v>
          </cell>
          <cell r="C89">
            <v>-59.299284152314392</v>
          </cell>
          <cell r="D89">
            <v>162.71716815694197</v>
          </cell>
          <cell r="F89">
            <v>3.9498636656597697</v>
          </cell>
          <cell r="G89">
            <v>3.9498636656597474</v>
          </cell>
          <cell r="H89">
            <v>92.463259805216524</v>
          </cell>
          <cell r="I89">
            <v>92.463259805216495</v>
          </cell>
          <cell r="K89">
            <v>-59.299284152314399</v>
          </cell>
          <cell r="L89">
            <v>160.61036127211975</v>
          </cell>
          <cell r="M89">
            <v>160.61036127211975</v>
          </cell>
          <cell r="O89">
            <v>-16.059722177794235</v>
          </cell>
          <cell r="P89">
            <v>-16.059722177794235</v>
          </cell>
          <cell r="Q89">
            <v>125.19483272427144</v>
          </cell>
          <cell r="R89">
            <v>125.19483272427144</v>
          </cell>
          <cell r="T89">
            <v>-10.747088081933409</v>
          </cell>
          <cell r="U89">
            <v>-10.747088081933375</v>
          </cell>
          <cell r="V89">
            <v>28.153506136930993</v>
          </cell>
          <cell r="W89">
            <v>28.153506136930993</v>
          </cell>
          <cell r="Y89">
            <v>140.53238390743687</v>
          </cell>
          <cell r="Z89">
            <v>140.53238390743687</v>
          </cell>
          <cell r="AA89">
            <v>60.327978952723747</v>
          </cell>
          <cell r="AB89">
            <v>60.327978952723768</v>
          </cell>
          <cell r="AD89">
            <v>-65.475713736984972</v>
          </cell>
          <cell r="AE89">
            <v>-65.475713736984972</v>
          </cell>
          <cell r="AF89">
            <v>135.08928743898795</v>
          </cell>
          <cell r="AG89">
            <v>135.08928743898795</v>
          </cell>
          <cell r="AK89">
            <v>-14.731927825044044</v>
          </cell>
          <cell r="AL89">
            <v>-14.731927825044078</v>
          </cell>
          <cell r="AN89">
            <v>113.8421905289452</v>
          </cell>
          <cell r="AO89">
            <v>113.84219052894528</v>
          </cell>
          <cell r="AP89">
            <v>162.71716815694197</v>
          </cell>
          <cell r="AQ89">
            <v>43.660637013070193</v>
          </cell>
          <cell r="AS89">
            <v>105.72503560575095</v>
          </cell>
          <cell r="AT89">
            <v>105.7250356057509</v>
          </cell>
          <cell r="AU89">
            <v>123.592992918375</v>
          </cell>
          <cell r="CG89">
            <v>-59.299284152314399</v>
          </cell>
          <cell r="CH89">
            <v>-45.67218514966568</v>
          </cell>
          <cell r="CI89">
            <v>-57.86095590480663</v>
          </cell>
          <cell r="CJ89">
            <v>-54.646444099197964</v>
          </cell>
          <cell r="CK89">
            <v>-40.279103778690605</v>
          </cell>
          <cell r="CL89">
            <v>0</v>
          </cell>
          <cell r="CM89">
            <v>11.101582294532243</v>
          </cell>
          <cell r="CN89">
            <v>-1.050511129792675</v>
          </cell>
          <cell r="CO89">
            <v>-82.144895981696848</v>
          </cell>
          <cell r="CP89">
            <v>13.09971734845956</v>
          </cell>
          <cell r="CQ89">
            <v>-0.42485323780552253</v>
          </cell>
          <cell r="CR89">
            <v>-3.0573452593800732</v>
          </cell>
          <cell r="CS89">
            <v>13.201554131911797</v>
          </cell>
          <cell r="CT89">
            <v>3.0596600474583902</v>
          </cell>
          <cell r="CU89">
            <v>13.338989900287611</v>
          </cell>
          <cell r="CV89">
            <v>-18.02582108412706</v>
          </cell>
          <cell r="CW89">
            <v>-53.241130880506347</v>
          </cell>
          <cell r="CX89">
            <v>3.1971911937875852</v>
          </cell>
          <cell r="CY89">
            <v>13.436105855506565</v>
          </cell>
          <cell r="DB89">
            <v>0</v>
          </cell>
          <cell r="DC89">
            <v>-10.747088081933409</v>
          </cell>
          <cell r="DD89">
            <v>14.493694628938925</v>
          </cell>
          <cell r="DE89">
            <v>3.9498636656597697</v>
          </cell>
          <cell r="DF89">
            <v>-16.059722177794246</v>
          </cell>
          <cell r="DG89">
            <v>-59.299284152314399</v>
          </cell>
          <cell r="DH89">
            <v>-64.715285551328634</v>
          </cell>
          <cell r="DI89">
            <v>-59.988123901259371</v>
          </cell>
          <cell r="DJ89">
            <v>140.53238390743687</v>
          </cell>
          <cell r="DK89">
            <v>-65.475713736984972</v>
          </cell>
          <cell r="DL89">
            <v>-58.757389006722839</v>
          </cell>
          <cell r="DM89">
            <v>-57.909864615722825</v>
          </cell>
          <cell r="DN89">
            <v>-65.488888648855564</v>
          </cell>
          <cell r="DO89">
            <v>-61.247211529852244</v>
          </cell>
          <cell r="DP89">
            <v>-65.625789159897067</v>
          </cell>
          <cell r="DQ89">
            <v>-46.333895529717005</v>
          </cell>
          <cell r="DR89">
            <v>-0.67869948371181987</v>
          </cell>
          <cell r="DS89">
            <v>-60.809016750254472</v>
          </cell>
          <cell r="DT89">
            <v>-65.444379863517412</v>
          </cell>
          <cell r="DW89">
            <v>0</v>
          </cell>
          <cell r="DX89">
            <v>-10.747088081933375</v>
          </cell>
          <cell r="DY89">
            <v>14.493694628938968</v>
          </cell>
          <cell r="DZ89">
            <v>3.9498636656597474</v>
          </cell>
          <cell r="EA89">
            <v>-16.059722177794235</v>
          </cell>
          <cell r="EB89">
            <v>-59.299284152314392</v>
          </cell>
          <cell r="EC89">
            <v>-64.71528555132862</v>
          </cell>
          <cell r="ED89">
            <v>-59.988123901259385</v>
          </cell>
          <cell r="EE89">
            <v>140.53238390743687</v>
          </cell>
          <cell r="EF89">
            <v>-65.475713736984972</v>
          </cell>
          <cell r="EG89">
            <v>-58.757389006722825</v>
          </cell>
          <cell r="EH89">
            <v>-57.909864615722825</v>
          </cell>
          <cell r="EI89">
            <v>-65.488888648855564</v>
          </cell>
          <cell r="EJ89">
            <v>-61.247211529852244</v>
          </cell>
          <cell r="EK89">
            <v>-65.625789159897067</v>
          </cell>
          <cell r="EL89">
            <v>-46.333895529717019</v>
          </cell>
          <cell r="EM89">
            <v>-0.67869948371184208</v>
          </cell>
          <cell r="EN89">
            <v>-60.809016750254472</v>
          </cell>
          <cell r="EO89">
            <v>-65.444379863517412</v>
          </cell>
          <cell r="ER89">
            <v>162.71716815694197</v>
          </cell>
          <cell r="ES89">
            <v>176.96450362519346</v>
          </cell>
          <cell r="ET89">
            <v>176.41640436245476</v>
          </cell>
          <cell r="EU89">
            <v>190.08701445595699</v>
          </cell>
          <cell r="EV89">
            <v>88.616346632892217</v>
          </cell>
          <cell r="EW89">
            <v>2.80542081413091</v>
          </cell>
          <cell r="EX89">
            <v>1.7781142006465078</v>
          </cell>
          <cell r="EY89">
            <v>5.2354221254059308</v>
          </cell>
          <cell r="EZ89">
            <v>411.73560975181636</v>
          </cell>
          <cell r="FA89">
            <v>1.8403562628066972</v>
          </cell>
          <cell r="FB89">
            <v>39.459491216253049</v>
          </cell>
          <cell r="FC89">
            <v>8.9908731179671584</v>
          </cell>
          <cell r="FD89">
            <v>1.9232170944855298</v>
          </cell>
          <cell r="FE89">
            <v>3.4109976775643425</v>
          </cell>
          <cell r="FF89">
            <v>1.4668126310282137</v>
          </cell>
          <cell r="FG89">
            <v>29.894303069060157</v>
          </cell>
          <cell r="FH89">
            <v>67.443853228560073</v>
          </cell>
          <cell r="FI89">
            <v>14.498623266428279</v>
          </cell>
          <cell r="FJ89">
            <v>2.0836049289641556</v>
          </cell>
          <cell r="FM89">
            <v>162.71716815694202</v>
          </cell>
          <cell r="FN89">
            <v>176.96450362519349</v>
          </cell>
          <cell r="FO89">
            <v>176.41640436245473</v>
          </cell>
          <cell r="FP89">
            <v>190.08701445595699</v>
          </cell>
          <cell r="FQ89">
            <v>88.616346632892245</v>
          </cell>
          <cell r="FR89">
            <v>2.80542081413091</v>
          </cell>
          <cell r="FS89">
            <v>1.7781142006465078</v>
          </cell>
          <cell r="FT89">
            <v>5.2354221254059308</v>
          </cell>
          <cell r="FU89">
            <v>411.73560975181641</v>
          </cell>
          <cell r="FV89">
            <v>1.8403562628066528</v>
          </cell>
          <cell r="FW89">
            <v>39.459491216253049</v>
          </cell>
          <cell r="FX89">
            <v>8.9908731179671353</v>
          </cell>
          <cell r="FY89">
            <v>1.9232170944855298</v>
          </cell>
          <cell r="FZ89">
            <v>3.4109976775643425</v>
          </cell>
          <cell r="GA89">
            <v>1.4668126310281915</v>
          </cell>
          <cell r="GB89">
            <v>29.894303069060157</v>
          </cell>
          <cell r="GC89">
            <v>67.443853228560101</v>
          </cell>
          <cell r="GD89">
            <v>14.498623266428257</v>
          </cell>
          <cell r="GE89">
            <v>2.0836049289641334</v>
          </cell>
        </row>
        <row r="90">
          <cell r="B90">
            <v>2.0201150329767881</v>
          </cell>
          <cell r="C90">
            <v>2.0201150329767659</v>
          </cell>
          <cell r="D90">
            <v>39.35750321435949</v>
          </cell>
          <cell r="F90">
            <v>14.696856132148127</v>
          </cell>
          <cell r="G90">
            <v>14.696856132148151</v>
          </cell>
          <cell r="H90">
            <v>6.3417374874447763</v>
          </cell>
          <cell r="I90">
            <v>6.3417374874447541</v>
          </cell>
          <cell r="K90">
            <v>2.0201150329767881</v>
          </cell>
          <cell r="L90">
            <v>37.932640008424315</v>
          </cell>
          <cell r="M90">
            <v>37.932640008424336</v>
          </cell>
          <cell r="O90">
            <v>80.710385678247135</v>
          </cell>
          <cell r="P90">
            <v>80.710385678247064</v>
          </cell>
          <cell r="Q90">
            <v>39.286446795857934</v>
          </cell>
          <cell r="R90">
            <v>39.286446795857884</v>
          </cell>
          <cell r="T90">
            <v>3.9352112312819765</v>
          </cell>
          <cell r="U90">
            <v>3.9352112312819765</v>
          </cell>
          <cell r="V90">
            <v>22.351185386486485</v>
          </cell>
          <cell r="W90">
            <v>22.351185386486506</v>
          </cell>
          <cell r="Y90">
            <v>-0.63381298989529933</v>
          </cell>
          <cell r="Z90">
            <v>-0.63381298989532153</v>
          </cell>
          <cell r="AA90">
            <v>15.578640953342671</v>
          </cell>
          <cell r="AB90">
            <v>15.578640953342671</v>
          </cell>
          <cell r="AD90">
            <v>7.122889280520317</v>
          </cell>
          <cell r="AE90">
            <v>7.1228892805202726</v>
          </cell>
          <cell r="AF90">
            <v>46.914406413028487</v>
          </cell>
          <cell r="AG90">
            <v>46.914406413028445</v>
          </cell>
          <cell r="AK90">
            <v>17.049900840764121</v>
          </cell>
          <cell r="AL90">
            <v>17.049900840764121</v>
          </cell>
          <cell r="AN90">
            <v>29.363732979200297</v>
          </cell>
          <cell r="AO90">
            <v>29.363732979200297</v>
          </cell>
          <cell r="AP90">
            <v>39.35750321435949</v>
          </cell>
          <cell r="AQ90">
            <v>7.9084483099586489</v>
          </cell>
          <cell r="AS90">
            <v>26.115454525616364</v>
          </cell>
          <cell r="AT90">
            <v>26.115454525616364</v>
          </cell>
          <cell r="AU90">
            <v>29.371561926987823</v>
          </cell>
          <cell r="CG90">
            <v>2.0201150329767881</v>
          </cell>
          <cell r="CH90">
            <v>-1.7966128601871412</v>
          </cell>
          <cell r="CI90">
            <v>-9.9746228280255149</v>
          </cell>
          <cell r="CJ90">
            <v>-11.260611057424065</v>
          </cell>
          <cell r="CK90">
            <v>-42.781407688267727</v>
          </cell>
          <cell r="CL90">
            <v>0</v>
          </cell>
          <cell r="CM90">
            <v>-2.4873046162097734</v>
          </cell>
          <cell r="CN90">
            <v>5.5377648849508576</v>
          </cell>
          <cell r="CO90">
            <v>2.7323762914464478</v>
          </cell>
          <cell r="CP90">
            <v>-4.8327279543452839</v>
          </cell>
          <cell r="CQ90">
            <v>0</v>
          </cell>
          <cell r="CR90">
            <v>-8.6295137781641102</v>
          </cell>
          <cell r="CS90">
            <v>-4.8141535107812716</v>
          </cell>
          <cell r="CT90">
            <v>-1.059622181422315</v>
          </cell>
          <cell r="CU90">
            <v>-4.8554562839948527</v>
          </cell>
          <cell r="CV90">
            <v>-34.258278700828313</v>
          </cell>
          <cell r="CW90">
            <v>-8.8561172212296313</v>
          </cell>
          <cell r="CX90">
            <v>0.44342960373564555</v>
          </cell>
          <cell r="CY90">
            <v>-3.4772993437009569</v>
          </cell>
          <cell r="DB90">
            <v>0</v>
          </cell>
          <cell r="DC90">
            <v>3.9352112312819765</v>
          </cell>
          <cell r="DD90">
            <v>13.219513121578164</v>
          </cell>
          <cell r="DE90">
            <v>14.696856132148127</v>
          </cell>
          <cell r="DF90">
            <v>80.710385678247107</v>
          </cell>
          <cell r="DG90">
            <v>2.0201150329767881</v>
          </cell>
          <cell r="DH90">
            <v>4.5627651787815804</v>
          </cell>
          <cell r="DI90">
            <v>-3.3321133314816787</v>
          </cell>
          <cell r="DJ90">
            <v>-0.63381298989529933</v>
          </cell>
          <cell r="DK90">
            <v>7.122889280520317</v>
          </cell>
          <cell r="DL90">
            <v>2.0201150329767881</v>
          </cell>
          <cell r="DM90">
            <v>11.415514744624055</v>
          </cell>
          <cell r="DN90">
            <v>7.1013761962081423</v>
          </cell>
          <cell r="DO90">
            <v>3.2037547781185838</v>
          </cell>
          <cell r="DP90">
            <v>7.147996644951915</v>
          </cell>
          <cell r="DQ90">
            <v>54.419062296875097</v>
          </cell>
          <cell r="DR90">
            <v>11.685890533284837</v>
          </cell>
          <cell r="DS90">
            <v>1.5684296355192417</v>
          </cell>
          <cell r="DT90">
            <v>5.6032046863088825</v>
          </cell>
          <cell r="DW90">
            <v>0</v>
          </cell>
          <cell r="DX90">
            <v>3.9352112312819765</v>
          </cell>
          <cell r="DY90">
            <v>13.219513121578142</v>
          </cell>
          <cell r="DZ90">
            <v>14.696856132148151</v>
          </cell>
          <cell r="EA90">
            <v>80.710385678247135</v>
          </cell>
          <cell r="EB90">
            <v>2.0201150329767659</v>
          </cell>
          <cell r="EC90">
            <v>4.562765178781536</v>
          </cell>
          <cell r="ED90">
            <v>-3.3321133314816676</v>
          </cell>
          <cell r="EE90">
            <v>-0.63381298989532153</v>
          </cell>
          <cell r="EF90">
            <v>7.1228892805202726</v>
          </cell>
          <cell r="EG90">
            <v>2.0201150329767659</v>
          </cell>
          <cell r="EH90">
            <v>11.415514744624033</v>
          </cell>
          <cell r="EI90">
            <v>7.1013761962081423</v>
          </cell>
          <cell r="EJ90">
            <v>3.2037547781185838</v>
          </cell>
          <cell r="EK90">
            <v>7.1479966449519372</v>
          </cell>
          <cell r="EL90">
            <v>54.419062296875076</v>
          </cell>
          <cell r="EM90">
            <v>11.685890533284816</v>
          </cell>
          <cell r="EN90">
            <v>1.568429635519264</v>
          </cell>
          <cell r="EO90">
            <v>5.6032046863089047</v>
          </cell>
          <cell r="ER90">
            <v>39.35750321435949</v>
          </cell>
          <cell r="ES90">
            <v>18.671801639590079</v>
          </cell>
          <cell r="ET90">
            <v>39.10182655426204</v>
          </cell>
          <cell r="EU90">
            <v>47.7950863465068</v>
          </cell>
          <cell r="EV90">
            <v>80.340872221037358</v>
          </cell>
          <cell r="EW90">
            <v>2.9312045027041433</v>
          </cell>
          <cell r="EX90">
            <v>2.0083617216130945</v>
          </cell>
          <cell r="EY90">
            <v>3.9429022573542083</v>
          </cell>
          <cell r="EZ90">
            <v>19.75944694921019</v>
          </cell>
          <cell r="FA90">
            <v>1.4877745920512719</v>
          </cell>
          <cell r="FB90">
            <v>24.681275339367236</v>
          </cell>
          <cell r="FC90">
            <v>6.3880913142655649</v>
          </cell>
          <cell r="FD90">
            <v>2.0763527138162985</v>
          </cell>
          <cell r="FE90">
            <v>2.4487044481492193</v>
          </cell>
          <cell r="FF90">
            <v>2.0589181686467839</v>
          </cell>
          <cell r="FG90">
            <v>38.666535219518749</v>
          </cell>
          <cell r="FH90">
            <v>11.088567290576545</v>
          </cell>
          <cell r="FI90">
            <v>6.0574984019052813</v>
          </cell>
          <cell r="FJ90">
            <v>2.1245957415741534</v>
          </cell>
          <cell r="FM90">
            <v>39.35750321435949</v>
          </cell>
          <cell r="FN90">
            <v>18.671801639590079</v>
          </cell>
          <cell r="FO90">
            <v>39.101826554262018</v>
          </cell>
          <cell r="FP90">
            <v>47.7950863465068</v>
          </cell>
          <cell r="FQ90">
            <v>80.340872221037301</v>
          </cell>
          <cell r="FR90">
            <v>2.9312045027041211</v>
          </cell>
          <cell r="FS90">
            <v>2.0083617216130945</v>
          </cell>
          <cell r="FT90">
            <v>3.9429022573542305</v>
          </cell>
          <cell r="FU90">
            <v>19.759446949210215</v>
          </cell>
          <cell r="FV90">
            <v>1.4877745920512941</v>
          </cell>
          <cell r="FW90">
            <v>24.681275339367261</v>
          </cell>
          <cell r="FX90">
            <v>6.3880913142655649</v>
          </cell>
          <cell r="FY90">
            <v>2.0763527138162985</v>
          </cell>
          <cell r="FZ90">
            <v>2.4487044481491971</v>
          </cell>
          <cell r="GA90">
            <v>2.0589181686467839</v>
          </cell>
          <cell r="GB90">
            <v>38.666535219518707</v>
          </cell>
          <cell r="GC90">
            <v>11.088567290576501</v>
          </cell>
          <cell r="GD90">
            <v>6.0574984019052591</v>
          </cell>
          <cell r="GE90">
            <v>2.1245957415741756</v>
          </cell>
        </row>
        <row r="91">
          <cell r="B91">
            <v>-2.6229201314792006</v>
          </cell>
          <cell r="C91">
            <v>-2.6229201314792228</v>
          </cell>
          <cell r="D91">
            <v>7.0629075975987554</v>
          </cell>
          <cell r="F91">
            <v>9.872137602125397</v>
          </cell>
          <cell r="G91">
            <v>9.8721376021253739</v>
          </cell>
          <cell r="H91">
            <v>2.6826913063829672</v>
          </cell>
          <cell r="I91">
            <v>2.6826913063829672</v>
          </cell>
          <cell r="K91">
            <v>-2.6964891903655808</v>
          </cell>
          <cell r="L91">
            <v>1.8096904876901077</v>
          </cell>
          <cell r="M91">
            <v>1.8096904876900854</v>
          </cell>
          <cell r="O91" t="e">
            <v>#DIV/0!</v>
          </cell>
          <cell r="P91">
            <v>76.638125514250206</v>
          </cell>
          <cell r="Q91" t="e">
            <v>#DIV/0!</v>
          </cell>
          <cell r="R91">
            <v>5.3123902692369995</v>
          </cell>
          <cell r="T91">
            <v>15.145050144114403</v>
          </cell>
          <cell r="U91">
            <v>15.145050144114425</v>
          </cell>
          <cell r="V91">
            <v>8.1840249359594441</v>
          </cell>
          <cell r="W91">
            <v>8.1840249359594441</v>
          </cell>
          <cell r="Y91">
            <v>-10.035847883156135</v>
          </cell>
          <cell r="Z91">
            <v>-10.035847883156123</v>
          </cell>
          <cell r="AA91">
            <v>-7.1320431358193765</v>
          </cell>
          <cell r="AB91">
            <v>-7.1320431358193437</v>
          </cell>
          <cell r="AD91">
            <v>12.119180008708774</v>
          </cell>
          <cell r="AE91">
            <v>12.119180008708796</v>
          </cell>
          <cell r="AF91" t="e">
            <v>#DIV/0!</v>
          </cell>
          <cell r="AG91" t="e">
            <v>#DIV/0!</v>
          </cell>
          <cell r="AK91" t="e">
            <v>#DIV/0!</v>
          </cell>
          <cell r="AL91">
            <v>15.103360806913834</v>
          </cell>
          <cell r="AN91">
            <v>9.0304235792982634</v>
          </cell>
          <cell r="AO91">
            <v>9.030423579298219</v>
          </cell>
          <cell r="AP91">
            <v>7.0629075975987554</v>
          </cell>
          <cell r="AQ91" t="e">
            <v>#DIV/0!</v>
          </cell>
          <cell r="AS91" t="e">
            <v>#DIV/0!</v>
          </cell>
          <cell r="AT91">
            <v>3.2882401595043298</v>
          </cell>
          <cell r="AU91">
            <v>5.4151878272481468</v>
          </cell>
          <cell r="CG91">
            <v>-2.6964891903655808</v>
          </cell>
          <cell r="CH91">
            <v>-15.458366623969299</v>
          </cell>
          <cell r="CI91">
            <v>-10.445564925594496</v>
          </cell>
          <cell r="CJ91">
            <v>-11.699054958516408</v>
          </cell>
          <cell r="CK91">
            <v>-44.807443470233153</v>
          </cell>
          <cell r="CL91">
            <v>0</v>
          </cell>
          <cell r="CM91">
            <v>-12.262434703474367</v>
          </cell>
          <cell r="CN91">
            <v>-9.3156952002619864</v>
          </cell>
          <cell r="CO91">
            <v>8.1189180501910272</v>
          </cell>
          <cell r="CP91">
            <v>-13.134680591270564</v>
          </cell>
          <cell r="CQ91">
            <v>0</v>
          </cell>
          <cell r="CR91">
            <v>-2.3923579939003514</v>
          </cell>
          <cell r="CS91">
            <v>-13.517052255241635</v>
          </cell>
          <cell r="CT91">
            <v>4.8223412066096927</v>
          </cell>
          <cell r="CU91">
            <v>-13.365468722685424</v>
          </cell>
          <cell r="CV91">
            <v>-56.53151099736067</v>
          </cell>
          <cell r="CW91">
            <v>-6.4835603114085982</v>
          </cell>
          <cell r="CX91">
            <v>0.29183745743324163</v>
          </cell>
          <cell r="CY91">
            <v>-12.111301594958002</v>
          </cell>
          <cell r="DB91">
            <v>0</v>
          </cell>
          <cell r="DC91">
            <v>15.145050144114403</v>
          </cell>
          <cell r="DD91">
            <v>8.5354025989678775</v>
          </cell>
          <cell r="DE91">
            <v>9.9319367863051511</v>
          </cell>
          <cell r="DF91" t="e">
            <v>#DIV/0!</v>
          </cell>
          <cell r="DG91">
            <v>-2.6964891903655808</v>
          </cell>
          <cell r="DH91">
            <v>11.0106743105161</v>
          </cell>
          <cell r="DI91">
            <v>7.3692885013732612</v>
          </cell>
          <cell r="DJ91">
            <v>-10.035847883156135</v>
          </cell>
          <cell r="DK91">
            <v>12.119180008708774</v>
          </cell>
          <cell r="DL91">
            <v>-2.6964891903655808</v>
          </cell>
          <cell r="DM91">
            <v>-0.289014443479918</v>
          </cell>
          <cell r="DN91">
            <v>12.619830010478971</v>
          </cell>
          <cell r="DO91">
            <v>-7.252031340684284</v>
          </cell>
          <cell r="DP91">
            <v>12.419401904473171</v>
          </cell>
          <cell r="DQ91">
            <v>124.89867991801971</v>
          </cell>
          <cell r="DR91" t="e">
            <v>#DIV/0!</v>
          </cell>
          <cell r="DS91">
            <v>-2.9801973498197354</v>
          </cell>
          <cell r="DT91">
            <v>10.817059249802409</v>
          </cell>
          <cell r="DW91">
            <v>0</v>
          </cell>
          <cell r="DX91">
            <v>15.145050144114425</v>
          </cell>
          <cell r="DY91">
            <v>8.5354025989678561</v>
          </cell>
          <cell r="DZ91">
            <v>9.9319367863051511</v>
          </cell>
          <cell r="EA91" t="e">
            <v>#DIV/0!</v>
          </cell>
          <cell r="EB91">
            <v>-2.6964891903655808</v>
          </cell>
          <cell r="EC91">
            <v>11.010674310516123</v>
          </cell>
          <cell r="ED91">
            <v>7.369288501373239</v>
          </cell>
          <cell r="EE91">
            <v>-10.035847883156123</v>
          </cell>
          <cell r="EF91">
            <v>12.119180008708796</v>
          </cell>
          <cell r="EG91">
            <v>-2.6964891903655808</v>
          </cell>
          <cell r="EH91">
            <v>-0.2890144434799069</v>
          </cell>
          <cell r="EI91">
            <v>12.619830010478994</v>
          </cell>
          <cell r="EJ91">
            <v>-7.2520313406843062</v>
          </cell>
          <cell r="EK91">
            <v>12.419401904473148</v>
          </cell>
          <cell r="EL91">
            <v>124.89867991801979</v>
          </cell>
          <cell r="EM91" t="e">
            <v>#DIV/0!</v>
          </cell>
          <cell r="EN91">
            <v>-2.9801973498197354</v>
          </cell>
          <cell r="EO91">
            <v>10.817059249802409</v>
          </cell>
          <cell r="ER91">
            <v>7.0629075975987554</v>
          </cell>
          <cell r="ES91">
            <v>13.958938380368323</v>
          </cell>
          <cell r="ET91">
            <v>14.946262867090176</v>
          </cell>
          <cell r="EU91">
            <v>14.658773108929202</v>
          </cell>
          <cell r="EV91">
            <v>85.683951380546119</v>
          </cell>
          <cell r="EW91">
            <v>2.3376907963055027</v>
          </cell>
          <cell r="EX91">
            <v>1.1922977437688997</v>
          </cell>
          <cell r="EY91">
            <v>-6.7526748682434796</v>
          </cell>
          <cell r="EZ91">
            <v>3.737861833784395</v>
          </cell>
          <cell r="FA91">
            <v>-6.7648741242567585</v>
          </cell>
          <cell r="FB91">
            <v>8.8481944846833471</v>
          </cell>
          <cell r="FC91" t="e">
            <v>#N/A</v>
          </cell>
          <cell r="FD91">
            <v>-6.2593123613804309</v>
          </cell>
          <cell r="FE91">
            <v>3.1378071188384427</v>
          </cell>
          <cell r="FF91">
            <v>1.608816799682411</v>
          </cell>
          <cell r="FG91">
            <v>154.27103849680083</v>
          </cell>
          <cell r="FH91">
            <v>7.638698589270887</v>
          </cell>
          <cell r="FI91" t="e">
            <v>#N/A</v>
          </cell>
          <cell r="FJ91">
            <v>2.1066475254717609</v>
          </cell>
          <cell r="FM91">
            <v>7.0629075975987332</v>
          </cell>
          <cell r="FN91">
            <v>13.958938380368302</v>
          </cell>
          <cell r="FO91">
            <v>14.946262867090176</v>
          </cell>
          <cell r="FP91">
            <v>14.658773108929225</v>
          </cell>
          <cell r="FQ91">
            <v>85.683951380546148</v>
          </cell>
          <cell r="FR91">
            <v>2.3376907963055249</v>
          </cell>
          <cell r="FS91">
            <v>1.1922977437688997</v>
          </cell>
          <cell r="FT91">
            <v>1.7243546891889228</v>
          </cell>
          <cell r="FU91">
            <v>3.7378618337844172</v>
          </cell>
          <cell r="FV91">
            <v>1.7110464099017175</v>
          </cell>
          <cell r="FW91">
            <v>8.8481944846833027</v>
          </cell>
          <cell r="FX91" t="e">
            <v>#N/A</v>
          </cell>
          <cell r="FY91">
            <v>2.2625683330395052</v>
          </cell>
          <cell r="FZ91">
            <v>3.1378071188384427</v>
          </cell>
          <cell r="GA91">
            <v>1.6088167996824554</v>
          </cell>
          <cell r="GB91">
            <v>154.27103849680083</v>
          </cell>
          <cell r="GC91">
            <v>7.6386985892709092</v>
          </cell>
          <cell r="GD91" t="e">
            <v>#N/A</v>
          </cell>
          <cell r="GE91">
            <v>2.1066475254717609</v>
          </cell>
        </row>
        <row r="94">
          <cell r="B94">
            <v>12.796738029253918</v>
          </cell>
          <cell r="C94">
            <v>12.796738029253918</v>
          </cell>
          <cell r="D94">
            <v>57.384593653315406</v>
          </cell>
          <cell r="F94">
            <v>53.849688276345709</v>
          </cell>
          <cell r="G94">
            <v>53.849688276345688</v>
          </cell>
          <cell r="H94">
            <v>4.6443479709770363</v>
          </cell>
          <cell r="I94">
            <v>4.6443479709770363</v>
          </cell>
          <cell r="K94">
            <v>12.796738029253918</v>
          </cell>
          <cell r="L94">
            <v>73.129929195025383</v>
          </cell>
          <cell r="M94">
            <v>73.129929195025369</v>
          </cell>
          <cell r="O94">
            <v>71.439675105542051</v>
          </cell>
          <cell r="P94">
            <v>71.439675105542037</v>
          </cell>
          <cell r="Q94">
            <v>53.265664105093634</v>
          </cell>
          <cell r="R94">
            <v>53.265664105093634</v>
          </cell>
          <cell r="T94">
            <v>8.2848655666795334</v>
          </cell>
          <cell r="U94">
            <v>8.2848655666795565</v>
          </cell>
          <cell r="V94">
            <v>29.033155031499767</v>
          </cell>
          <cell r="W94">
            <v>29.033155031499767</v>
          </cell>
          <cell r="Y94">
            <v>17.978196142053939</v>
          </cell>
          <cell r="Z94">
            <v>17.978196142053914</v>
          </cell>
          <cell r="AA94">
            <v>0.63425523270017603</v>
          </cell>
          <cell r="AB94">
            <v>0.63425523270017603</v>
          </cell>
          <cell r="AD94">
            <v>3.3601497131255043</v>
          </cell>
          <cell r="AE94">
            <v>3.3601497131255043</v>
          </cell>
          <cell r="AF94">
            <v>59.853657316033825</v>
          </cell>
          <cell r="AG94">
            <v>59.853657316033846</v>
          </cell>
          <cell r="AK94">
            <v>31.257943843024471</v>
          </cell>
          <cell r="AL94">
            <v>31.257943843024449</v>
          </cell>
          <cell r="AN94">
            <v>55.239381383384803</v>
          </cell>
          <cell r="AO94">
            <v>55.239381383384803</v>
          </cell>
          <cell r="AP94">
            <v>57.384593653315406</v>
          </cell>
          <cell r="AQ94">
            <v>1.3818737557532046</v>
          </cell>
          <cell r="AS94">
            <v>33.071762921332514</v>
          </cell>
          <cell r="AT94">
            <v>33.071762921332493</v>
          </cell>
          <cell r="AU94">
            <v>43.060498220640575</v>
          </cell>
          <cell r="CG94">
            <v>12.796738029253918</v>
          </cell>
          <cell r="CH94">
            <v>4.166669496205877</v>
          </cell>
          <cell r="CI94">
            <v>-16.042793425878578</v>
          </cell>
          <cell r="CJ94">
            <v>-26.683804632318953</v>
          </cell>
          <cell r="CK94">
            <v>-34.206164378336737</v>
          </cell>
          <cell r="CL94">
            <v>0</v>
          </cell>
          <cell r="CM94">
            <v>9.0851030527761232</v>
          </cell>
          <cell r="CN94">
            <v>2.4607147217992509</v>
          </cell>
          <cell r="CO94">
            <v>-4.3918777216776395</v>
          </cell>
          <cell r="CP94">
            <v>9.1298129330496423</v>
          </cell>
          <cell r="CQ94">
            <v>0</v>
          </cell>
          <cell r="CR94">
            <v>-10.197644052215226</v>
          </cell>
          <cell r="CS94">
            <v>9.0830869500441622</v>
          </cell>
          <cell r="CT94">
            <v>-1.3155400770149761</v>
          </cell>
          <cell r="CU94">
            <v>9.1545611773933935</v>
          </cell>
          <cell r="CV94">
            <v>-30.652858086899059</v>
          </cell>
          <cell r="CW94">
            <v>-12.29640907059234</v>
          </cell>
          <cell r="CX94">
            <v>2.0384847058014355</v>
          </cell>
          <cell r="CY94">
            <v>10.415532058115961</v>
          </cell>
          <cell r="DB94">
            <v>0</v>
          </cell>
          <cell r="DC94">
            <v>8.2848655666795334</v>
          </cell>
          <cell r="DD94">
            <v>34.350275136502503</v>
          </cell>
          <cell r="DE94">
            <v>53.849688276345709</v>
          </cell>
          <cell r="DF94">
            <v>71.439675105542079</v>
          </cell>
          <cell r="DG94">
            <v>12.796738029253918</v>
          </cell>
          <cell r="DH94">
            <v>3.402513150381381</v>
          </cell>
          <cell r="DI94">
            <v>10.087791536023305</v>
          </cell>
          <cell r="DJ94">
            <v>17.978196142053939</v>
          </cell>
          <cell r="DK94">
            <v>3.3601497131255043</v>
          </cell>
          <cell r="DL94">
            <v>12.796738029253918</v>
          </cell>
          <cell r="DM94">
            <v>25.605544352131602</v>
          </cell>
          <cell r="DN94">
            <v>3.4044242632319754</v>
          </cell>
          <cell r="DO94">
            <v>14.300405674087212</v>
          </cell>
          <cell r="DP94">
            <v>3.3367152160883151</v>
          </cell>
          <cell r="DQ94">
            <v>62.655208156379061</v>
          </cell>
          <cell r="DR94">
            <v>28.611310932574764</v>
          </cell>
          <cell r="DS94">
            <v>10.543329170822968</v>
          </cell>
          <cell r="DT94">
            <v>2.1565860588206309</v>
          </cell>
          <cell r="DW94">
            <v>0</v>
          </cell>
          <cell r="DX94">
            <v>8.2848655666795565</v>
          </cell>
          <cell r="DY94">
            <v>34.350275136502503</v>
          </cell>
          <cell r="DZ94">
            <v>53.849688276345688</v>
          </cell>
          <cell r="EA94">
            <v>71.439675105542079</v>
          </cell>
          <cell r="EB94">
            <v>12.796738029253918</v>
          </cell>
          <cell r="EC94">
            <v>3.402513150381381</v>
          </cell>
          <cell r="ED94">
            <v>10.087791536023305</v>
          </cell>
          <cell r="EE94">
            <v>17.978196142053914</v>
          </cell>
          <cell r="EF94">
            <v>3.3601497131255043</v>
          </cell>
          <cell r="EG94">
            <v>12.796738029253918</v>
          </cell>
          <cell r="EH94">
            <v>25.605544352131627</v>
          </cell>
          <cell r="EI94">
            <v>3.4044242632319976</v>
          </cell>
          <cell r="EJ94">
            <v>14.300405674087212</v>
          </cell>
          <cell r="EK94">
            <v>3.3367152160883151</v>
          </cell>
          <cell r="EL94">
            <v>62.65520815637904</v>
          </cell>
          <cell r="EM94">
            <v>28.611310932574739</v>
          </cell>
          <cell r="EN94">
            <v>10.543329170822968</v>
          </cell>
          <cell r="EO94">
            <v>2.1565860588206531</v>
          </cell>
          <cell r="ER94">
            <v>57.384593653315406</v>
          </cell>
          <cell r="ES94">
            <v>32.077446001032349</v>
          </cell>
          <cell r="ET94">
            <v>60.512123643083335</v>
          </cell>
          <cell r="EU94">
            <v>131.38918768720816</v>
          </cell>
          <cell r="EV94">
            <v>76.047021099525153</v>
          </cell>
          <cell r="EW94">
            <v>2.5384164522819219</v>
          </cell>
          <cell r="EX94">
            <v>2.0871093497431437</v>
          </cell>
          <cell r="EY94">
            <v>5.5690026120979175</v>
          </cell>
          <cell r="EZ94">
            <v>84.509245056099161</v>
          </cell>
          <cell r="FA94">
            <v>1.7636720715456633</v>
          </cell>
          <cell r="FB94">
            <v>35.511729272486022</v>
          </cell>
          <cell r="FC94">
            <v>7.22489974628997</v>
          </cell>
          <cell r="FD94">
            <v>1.6828999107178388</v>
          </cell>
          <cell r="FE94">
            <v>3.2191863071549642</v>
          </cell>
          <cell r="FF94">
            <v>1.4621791235014392</v>
          </cell>
          <cell r="FG94">
            <v>25.482393853770247</v>
          </cell>
          <cell r="FH94">
            <v>14.77373108544402</v>
          </cell>
          <cell r="FI94">
            <v>8.3025402887442858</v>
          </cell>
          <cell r="FJ94">
            <v>1.8106656835648494</v>
          </cell>
          <cell r="FM94">
            <v>57.384593653315427</v>
          </cell>
          <cell r="FN94">
            <v>32.077446001032371</v>
          </cell>
          <cell r="FO94">
            <v>60.512123643083335</v>
          </cell>
          <cell r="FP94">
            <v>131.38918768720811</v>
          </cell>
          <cell r="FQ94">
            <v>76.047021099525153</v>
          </cell>
          <cell r="FR94">
            <v>2.5384164522819441</v>
          </cell>
          <cell r="FS94">
            <v>2.0871093497431437</v>
          </cell>
          <cell r="FT94">
            <v>5.5690026120979175</v>
          </cell>
          <cell r="FU94">
            <v>84.509245056099161</v>
          </cell>
          <cell r="FV94">
            <v>1.7636720715456633</v>
          </cell>
          <cell r="FW94">
            <v>35.511729272486001</v>
          </cell>
          <cell r="FX94">
            <v>7.2248997462899478</v>
          </cell>
          <cell r="FY94">
            <v>1.6828999107178388</v>
          </cell>
          <cell r="FZ94">
            <v>3.2191863071549642</v>
          </cell>
          <cell r="GA94">
            <v>1.4621791235014392</v>
          </cell>
          <cell r="GB94">
            <v>25.482393853770247</v>
          </cell>
          <cell r="GC94">
            <v>14.77373108544402</v>
          </cell>
          <cell r="GD94">
            <v>8.3025402887443089</v>
          </cell>
          <cell r="GE94">
            <v>1.8106656835648494</v>
          </cell>
        </row>
        <row r="95">
          <cell r="B95">
            <v>-2.4034850087261805</v>
          </cell>
          <cell r="C95">
            <v>-2.4034850087261805</v>
          </cell>
          <cell r="D95">
            <v>12.704568396631565</v>
          </cell>
          <cell r="F95">
            <v>15.700039628710428</v>
          </cell>
          <cell r="G95">
            <v>15.700039628710428</v>
          </cell>
          <cell r="H95">
            <v>8.5166110815480636</v>
          </cell>
          <cell r="I95">
            <v>8.5166110815480423</v>
          </cell>
          <cell r="K95">
            <v>-2.4034850087261805</v>
          </cell>
          <cell r="L95">
            <v>6.458672156449774</v>
          </cell>
          <cell r="M95">
            <v>6.458672156449774</v>
          </cell>
          <cell r="O95">
            <v>69.274059386030856</v>
          </cell>
          <cell r="P95">
            <v>69.274059386030885</v>
          </cell>
          <cell r="Q95">
            <v>9.7856870195895276</v>
          </cell>
          <cell r="R95">
            <v>9.7856870195895276</v>
          </cell>
          <cell r="T95">
            <v>7.0137249386213796</v>
          </cell>
          <cell r="U95">
            <v>7.0137249386214018</v>
          </cell>
          <cell r="V95">
            <v>16.345359421849448</v>
          </cell>
          <cell r="W95">
            <v>16.345359421849448</v>
          </cell>
          <cell r="Y95">
            <v>-8.8001268061911997</v>
          </cell>
          <cell r="Z95">
            <v>-8.800126806191189</v>
          </cell>
          <cell r="AA95">
            <v>-1.9942489827474374</v>
          </cell>
          <cell r="AB95">
            <v>-1.9942489827474263</v>
          </cell>
          <cell r="AD95">
            <v>2.3991100437969815</v>
          </cell>
          <cell r="AE95">
            <v>2.3991100437970037</v>
          </cell>
          <cell r="AF95">
            <v>14.122867525149774</v>
          </cell>
          <cell r="AG95">
            <v>14.122867525149751</v>
          </cell>
          <cell r="AK95">
            <v>11.895277571315187</v>
          </cell>
          <cell r="AL95">
            <v>11.89527757131521</v>
          </cell>
          <cell r="AN95">
            <v>18.412402360591784</v>
          </cell>
          <cell r="AO95">
            <v>18.412402360591805</v>
          </cell>
          <cell r="AP95">
            <v>12.704568396631565</v>
          </cell>
          <cell r="AQ95">
            <v>-4.8203007879010995</v>
          </cell>
          <cell r="AS95">
            <v>6.501588624920962</v>
          </cell>
          <cell r="AT95">
            <v>6.501588624920962</v>
          </cell>
          <cell r="AU95">
            <v>7.7943615257048071</v>
          </cell>
          <cell r="CG95">
            <v>-2.4034850087261805</v>
          </cell>
          <cell r="CH95">
            <v>-8.8000020116568045</v>
          </cell>
          <cell r="CI95">
            <v>-10.382172134064916</v>
          </cell>
          <cell r="CJ95">
            <v>-15.646947654929155</v>
          </cell>
          <cell r="CK95">
            <v>-42.34408074972422</v>
          </cell>
          <cell r="CL95">
            <v>0</v>
          </cell>
          <cell r="CM95">
            <v>-2.9760920379471978</v>
          </cell>
          <cell r="CN95">
            <v>5.3825343842685003</v>
          </cell>
          <cell r="CO95">
            <v>7.0138713722457835</v>
          </cell>
          <cell r="CP95">
            <v>-4.6900749923207812</v>
          </cell>
          <cell r="CQ95">
            <v>0</v>
          </cell>
          <cell r="CR95">
            <v>-2.1934564015091085</v>
          </cell>
          <cell r="CS95">
            <v>-4.8393042997517792</v>
          </cell>
          <cell r="CT95">
            <v>8.0344607530312686</v>
          </cell>
          <cell r="CU95">
            <v>-4.9029220182954969</v>
          </cell>
          <cell r="CV95">
            <v>-26.456239990518348</v>
          </cell>
          <cell r="CW95">
            <v>-6.0558226130367316</v>
          </cell>
          <cell r="CX95">
            <v>0.19637591763115303</v>
          </cell>
          <cell r="CY95">
            <v>-3.854478959695451</v>
          </cell>
          <cell r="DB95">
            <v>0</v>
          </cell>
          <cell r="DC95">
            <v>7.0137249386213796</v>
          </cell>
          <cell r="DD95">
            <v>8.9030132902513159</v>
          </cell>
          <cell r="DE95">
            <v>15.700039628710428</v>
          </cell>
          <cell r="DF95">
            <v>69.274059386030842</v>
          </cell>
          <cell r="DG95">
            <v>-2.4034850087261805</v>
          </cell>
          <cell r="DH95">
            <v>0.59017106324448232</v>
          </cell>
          <cell r="DI95">
            <v>-7.3883394800542739</v>
          </cell>
          <cell r="DJ95">
            <v>-8.8001268061911997</v>
          </cell>
          <cell r="DK95">
            <v>2.3991100437969815</v>
          </cell>
          <cell r="DL95">
            <v>-2.4034850087261805</v>
          </cell>
          <cell r="DM95">
            <v>-0.21473880937787904</v>
          </cell>
          <cell r="DN95">
            <v>2.5596905036280093</v>
          </cell>
          <cell r="DO95">
            <v>-9.6616817347001671</v>
          </cell>
          <cell r="DP95">
            <v>2.628300535217476</v>
          </cell>
          <cell r="DQ95">
            <v>32.705364776958866</v>
          </cell>
          <cell r="DR95">
            <v>3.8877743207716975</v>
          </cell>
          <cell r="DS95">
            <v>-2.5947654319300129</v>
          </cell>
          <cell r="DT95">
            <v>1.509164374241645</v>
          </cell>
          <cell r="DW95">
            <v>0</v>
          </cell>
          <cell r="DX95">
            <v>7.0137249386214018</v>
          </cell>
          <cell r="DY95">
            <v>8.9030132902513159</v>
          </cell>
          <cell r="DZ95">
            <v>15.700039628710428</v>
          </cell>
          <cell r="EA95">
            <v>69.274059386030814</v>
          </cell>
          <cell r="EB95">
            <v>-2.4034850087261805</v>
          </cell>
          <cell r="EC95">
            <v>0.59017106324448232</v>
          </cell>
          <cell r="ED95">
            <v>-7.3883394800542623</v>
          </cell>
          <cell r="EE95">
            <v>-8.800126806191189</v>
          </cell>
          <cell r="EF95">
            <v>2.3991100437970037</v>
          </cell>
          <cell r="EG95">
            <v>-2.4034850087261805</v>
          </cell>
          <cell r="EH95">
            <v>-0.21473880937789014</v>
          </cell>
          <cell r="EI95">
            <v>2.5596905036280315</v>
          </cell>
          <cell r="EJ95">
            <v>-9.6616817347001671</v>
          </cell>
          <cell r="EK95">
            <v>2.628300535217476</v>
          </cell>
          <cell r="EL95">
            <v>32.705364776958866</v>
          </cell>
          <cell r="EM95">
            <v>3.8877743207716753</v>
          </cell>
          <cell r="EN95">
            <v>-2.594765431930024</v>
          </cell>
          <cell r="EO95">
            <v>1.5091643742416228</v>
          </cell>
          <cell r="ER95">
            <v>12.704568396631565</v>
          </cell>
          <cell r="ES95">
            <v>3.6649484058248305</v>
          </cell>
          <cell r="ET95">
            <v>27.623855318482725</v>
          </cell>
          <cell r="EU95">
            <v>20.165225396024699</v>
          </cell>
          <cell r="EV95">
            <v>73.774563167275446</v>
          </cell>
          <cell r="EW95">
            <v>3.3224713055045596</v>
          </cell>
          <cell r="EX95">
            <v>1.511104625347226</v>
          </cell>
          <cell r="EY95">
            <v>2.6605591063481704</v>
          </cell>
          <cell r="EZ95">
            <v>4.8779509309238023</v>
          </cell>
          <cell r="FA95">
            <v>1.1265117321207274</v>
          </cell>
          <cell r="FB95">
            <v>12.050789426990672</v>
          </cell>
          <cell r="FC95">
            <v>7.2776218443988405</v>
          </cell>
          <cell r="FD95">
            <v>2.6132406959922472</v>
          </cell>
          <cell r="FE95">
            <v>2.123415419999497</v>
          </cell>
          <cell r="FF95">
            <v>2.3438871979960751</v>
          </cell>
          <cell r="FG95">
            <v>41.982186538078878</v>
          </cell>
          <cell r="FH95">
            <v>8.3727488722334478</v>
          </cell>
          <cell r="FI95">
            <v>5.0129720365632791</v>
          </cell>
          <cell r="FJ95">
            <v>2.4390193568837537</v>
          </cell>
          <cell r="FM95">
            <v>12.704568396631565</v>
          </cell>
          <cell r="FN95">
            <v>3.6649484058248305</v>
          </cell>
          <cell r="FO95">
            <v>27.623855318482725</v>
          </cell>
          <cell r="FP95">
            <v>20.165225396024699</v>
          </cell>
          <cell r="FQ95">
            <v>73.774563167275446</v>
          </cell>
          <cell r="FR95">
            <v>3.3224713055045596</v>
          </cell>
          <cell r="FS95">
            <v>1.511104625347226</v>
          </cell>
          <cell r="FT95">
            <v>2.6605591063481704</v>
          </cell>
          <cell r="FU95">
            <v>4.8779509309238023</v>
          </cell>
          <cell r="FV95">
            <v>1.1265117321207274</v>
          </cell>
          <cell r="FW95">
            <v>12.050789426990672</v>
          </cell>
          <cell r="FX95">
            <v>7.2776218443988405</v>
          </cell>
          <cell r="FY95">
            <v>2.6132406959922472</v>
          </cell>
          <cell r="FZ95">
            <v>2.123415419999497</v>
          </cell>
          <cell r="GA95">
            <v>2.3438871979960751</v>
          </cell>
          <cell r="GB95">
            <v>41.982186538078906</v>
          </cell>
          <cell r="GC95">
            <v>8.3727488722334478</v>
          </cell>
          <cell r="GD95">
            <v>5.0129720365632791</v>
          </cell>
          <cell r="GE95">
            <v>2.4390193568837537</v>
          </cell>
        </row>
        <row r="96">
          <cell r="B96">
            <v>-2.3912209513865856</v>
          </cell>
          <cell r="C96">
            <v>-2.3912209513865856</v>
          </cell>
          <cell r="D96">
            <v>7.4565023892164461</v>
          </cell>
          <cell r="F96">
            <v>5.1767386559283812</v>
          </cell>
          <cell r="G96">
            <v>5.1767386559283812</v>
          </cell>
          <cell r="H96">
            <v>2.0814224274703808</v>
          </cell>
          <cell r="I96">
            <v>2.0814224274703808</v>
          </cell>
          <cell r="K96">
            <v>-2.3912209513865856</v>
          </cell>
          <cell r="L96">
            <v>3.0035613372616066</v>
          </cell>
          <cell r="M96">
            <v>3.0035613372615844</v>
          </cell>
          <cell r="O96">
            <v>85.387869006812281</v>
          </cell>
          <cell r="P96">
            <v>85.387869006812281</v>
          </cell>
          <cell r="Q96">
            <v>1.7306595533476354</v>
          </cell>
          <cell r="R96">
            <v>1.7306595533476354</v>
          </cell>
          <cell r="T96">
            <v>11.246192605357264</v>
          </cell>
          <cell r="U96">
            <v>11.246192605357241</v>
          </cell>
          <cell r="V96">
            <v>-1.9325510163895276</v>
          </cell>
          <cell r="W96">
            <v>-1.9325510163895165</v>
          </cell>
          <cell r="Y96">
            <v>-9.5158746607065794</v>
          </cell>
          <cell r="Z96">
            <v>-9.5158746607066025</v>
          </cell>
          <cell r="AA96">
            <v>-4.86423305302357</v>
          </cell>
          <cell r="AB96">
            <v>-4.86423305302357</v>
          </cell>
          <cell r="AD96">
            <v>11.900798139051027</v>
          </cell>
          <cell r="AE96">
            <v>11.900798139051005</v>
          </cell>
          <cell r="AF96">
            <v>18.01979429961731</v>
          </cell>
          <cell r="AG96">
            <v>18.01979429961731</v>
          </cell>
          <cell r="AK96">
            <v>15.201786717568</v>
          </cell>
          <cell r="AL96">
            <v>15.201786717567977</v>
          </cell>
          <cell r="AN96">
            <v>20.383375393031521</v>
          </cell>
          <cell r="AO96">
            <v>20.383375393031542</v>
          </cell>
          <cell r="AP96">
            <v>7.4565023892164461</v>
          </cell>
          <cell r="AQ96">
            <v>-10.738088180042327</v>
          </cell>
          <cell r="AS96">
            <v>2.8313172748512638</v>
          </cell>
          <cell r="AT96">
            <v>2.831317274851286</v>
          </cell>
          <cell r="AU96">
            <v>5.3846153846153877</v>
          </cell>
          <cell r="CG96">
            <v>-2.3912209513865856</v>
          </cell>
          <cell r="CH96">
            <v>-12.258768805798304</v>
          </cell>
          <cell r="CI96">
            <v>-6.1863662286868015</v>
          </cell>
          <cell r="CJ96">
            <v>-7.7900739099236898</v>
          </cell>
          <cell r="CK96">
            <v>-47.348885570810097</v>
          </cell>
          <cell r="CL96">
            <v>0</v>
          </cell>
          <cell r="CM96">
            <v>-11.916364747372675</v>
          </cell>
          <cell r="CN96">
            <v>-10.850793617242394</v>
          </cell>
          <cell r="CO96">
            <v>7.8739267054903639</v>
          </cell>
          <cell r="CP96">
            <v>-12.772043924725129</v>
          </cell>
          <cell r="CQ96">
            <v>0</v>
          </cell>
          <cell r="CR96">
            <v>-3.7709974496666243</v>
          </cell>
          <cell r="CS96">
            <v>-13.153427562630327</v>
          </cell>
          <cell r="CT96">
            <v>1.4937887361665236</v>
          </cell>
          <cell r="CU96">
            <v>-12.904652446200027</v>
          </cell>
          <cell r="CV96">
            <v>-55.454213515448345</v>
          </cell>
          <cell r="CW96">
            <v>-6.9448524911249869</v>
          </cell>
          <cell r="CX96">
            <v>0.21988393887573121</v>
          </cell>
          <cell r="CY96">
            <v>-11.919224205894141</v>
          </cell>
          <cell r="DB96">
            <v>0</v>
          </cell>
          <cell r="DC96">
            <v>11.246192605357264</v>
          </cell>
          <cell r="DD96">
            <v>4.0454090996534076</v>
          </cell>
          <cell r="DE96">
            <v>5.8549585575669916</v>
          </cell>
          <cell r="DF96">
            <v>85.387869006812295</v>
          </cell>
          <cell r="DG96">
            <v>-2.3912209513865856</v>
          </cell>
          <cell r="DH96">
            <v>10.813749646761984</v>
          </cell>
          <cell r="DI96">
            <v>9.489229359524586</v>
          </cell>
          <cell r="DJ96">
            <v>-9.5158746607065794</v>
          </cell>
          <cell r="DK96">
            <v>11.900798139051027</v>
          </cell>
          <cell r="DL96">
            <v>-2.3912209513865856</v>
          </cell>
          <cell r="DM96">
            <v>1.4338468255018499</v>
          </cell>
          <cell r="DN96">
            <v>12.39220651915196</v>
          </cell>
          <cell r="DO96">
            <v>-3.8278299942592575</v>
          </cell>
          <cell r="DP96">
            <v>12.071174626542657</v>
          </cell>
          <cell r="DQ96">
            <v>119.12011606858455</v>
          </cell>
          <cell r="DR96">
            <v>4.8934762467644388</v>
          </cell>
          <cell r="DS96">
            <v>-2.6053760867003395</v>
          </cell>
          <cell r="DT96">
            <v>10.817347109634735</v>
          </cell>
          <cell r="DW96">
            <v>0</v>
          </cell>
          <cell r="DX96">
            <v>11.246192605357241</v>
          </cell>
          <cell r="DY96">
            <v>4.0454090996534076</v>
          </cell>
          <cell r="DZ96">
            <v>5.8549585575669916</v>
          </cell>
          <cell r="EA96">
            <v>85.387869006812323</v>
          </cell>
          <cell r="EB96">
            <v>-2.3912209513865856</v>
          </cell>
          <cell r="EC96">
            <v>10.813749646761984</v>
          </cell>
          <cell r="ED96">
            <v>9.489229359524586</v>
          </cell>
          <cell r="EE96">
            <v>-9.5158746607066025</v>
          </cell>
          <cell r="EF96">
            <v>11.900798139051005</v>
          </cell>
          <cell r="EG96">
            <v>-2.3912209513865856</v>
          </cell>
          <cell r="EH96">
            <v>1.4338468255018499</v>
          </cell>
          <cell r="EI96">
            <v>12.392206519151937</v>
          </cell>
          <cell r="EJ96">
            <v>-3.8278299942592575</v>
          </cell>
          <cell r="EK96">
            <v>12.071174626542657</v>
          </cell>
          <cell r="EL96">
            <v>119.12011606858459</v>
          </cell>
          <cell r="EM96">
            <v>4.8934762467644388</v>
          </cell>
          <cell r="EN96">
            <v>-2.6053760867003395</v>
          </cell>
          <cell r="EO96">
            <v>10.817347109634735</v>
          </cell>
          <cell r="ER96">
            <v>7.4565023892164461</v>
          </cell>
          <cell r="ES96">
            <v>21.896989117017164</v>
          </cell>
          <cell r="ET96">
            <v>10.723676179584718</v>
          </cell>
          <cell r="EU96">
            <v>11.428733423395343</v>
          </cell>
          <cell r="EV96">
            <v>95.822302502773127</v>
          </cell>
          <cell r="EW96">
            <v>1.8284985768888484</v>
          </cell>
          <cell r="EX96">
            <v>1.2259189716164576</v>
          </cell>
          <cell r="EY96">
            <v>1.6234678996119856</v>
          </cell>
          <cell r="EZ96">
            <v>2.2024412346103528</v>
          </cell>
          <cell r="FA96">
            <v>1.8851833621875036</v>
          </cell>
          <cell r="FB96">
            <v>9.0225762646509278</v>
          </cell>
          <cell r="FC96" t="e">
            <v>#N/A</v>
          </cell>
          <cell r="FD96">
            <v>2.8868894665307732</v>
          </cell>
          <cell r="FE96">
            <v>3.7688487022657924</v>
          </cell>
          <cell r="FF96">
            <v>1.367639707278534</v>
          </cell>
          <cell r="FG96">
            <v>160.28964372313288</v>
          </cell>
          <cell r="FH96">
            <v>7.6870004088699373</v>
          </cell>
          <cell r="FI96" t="e">
            <v>#N/A</v>
          </cell>
          <cell r="FJ96">
            <v>2.0337720317757269</v>
          </cell>
          <cell r="FM96">
            <v>7.4565023892164461</v>
          </cell>
          <cell r="FN96">
            <v>21.896989117017185</v>
          </cell>
          <cell r="FO96">
            <v>10.723676179584697</v>
          </cell>
          <cell r="FP96">
            <v>11.428733423395343</v>
          </cell>
          <cell r="FQ96">
            <v>95.822302502773098</v>
          </cell>
          <cell r="FR96">
            <v>1.8284985768888484</v>
          </cell>
          <cell r="FS96">
            <v>1.2259189716164798</v>
          </cell>
          <cell r="FT96">
            <v>1.6234678996119856</v>
          </cell>
          <cell r="FU96">
            <v>2.2024412346103528</v>
          </cell>
          <cell r="FV96">
            <v>1.8851833621875036</v>
          </cell>
          <cell r="FW96">
            <v>9.0225762646509047</v>
          </cell>
          <cell r="FX96" t="e">
            <v>#N/A</v>
          </cell>
          <cell r="FY96">
            <v>2.8868894665307732</v>
          </cell>
          <cell r="FZ96">
            <v>3.7688487022657924</v>
          </cell>
          <cell r="GA96">
            <v>1.3676397072785562</v>
          </cell>
          <cell r="GB96">
            <v>160.28964372313283</v>
          </cell>
          <cell r="GC96">
            <v>7.6870004088699373</v>
          </cell>
          <cell r="GD96" t="e">
            <v>#N/A</v>
          </cell>
          <cell r="GE96">
            <v>2.0337720317757269</v>
          </cell>
        </row>
        <row r="97">
          <cell r="B97">
            <v>-1.8404907975460127</v>
          </cell>
          <cell r="C97">
            <v>-1.8404907975460127</v>
          </cell>
          <cell r="D97">
            <v>7.2457737905680109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Georgia: Treasury Bills Sales</v>
          </cell>
        </row>
        <row r="2">
          <cell r="A2" t="str">
            <v>(end-period stock, in thoudands of lari)</v>
          </cell>
        </row>
        <row r="4">
          <cell r="B4">
            <v>1997</v>
          </cell>
          <cell r="H4">
            <v>1998</v>
          </cell>
        </row>
        <row r="5">
          <cell r="B5" t="str">
            <v>Aug</v>
          </cell>
          <cell r="C5" t="str">
            <v>Sep</v>
          </cell>
          <cell r="D5" t="str">
            <v>Oct</v>
          </cell>
          <cell r="E5" t="str">
            <v>Nov</v>
          </cell>
          <cell r="F5" t="str">
            <v>Dec</v>
          </cell>
          <cell r="H5" t="str">
            <v>Jan</v>
          </cell>
          <cell r="I5" t="str">
            <v>Feb</v>
          </cell>
        </row>
        <row r="7">
          <cell r="A7" t="str">
            <v>Total T-Bills outstanding (face value)</v>
          </cell>
          <cell r="B7">
            <v>1000</v>
          </cell>
          <cell r="C7">
            <v>1250.5</v>
          </cell>
          <cell r="D7">
            <v>2500</v>
          </cell>
          <cell r="E7">
            <v>4850.3</v>
          </cell>
          <cell r="F7">
            <v>6415.6</v>
          </cell>
          <cell r="H7">
            <v>5315.8</v>
          </cell>
          <cell r="I7">
            <v>5966</v>
          </cell>
        </row>
        <row r="8">
          <cell r="A8" t="str">
            <v>Settlement price</v>
          </cell>
          <cell r="B8">
            <v>977.19899999999996</v>
          </cell>
          <cell r="C8">
            <v>1227.7539999999999</v>
          </cell>
          <cell r="D8">
            <v>2442.6440000000002</v>
          </cell>
          <cell r="E8">
            <v>4604.2610000000004</v>
          </cell>
          <cell r="F8">
            <v>5992.9170000000004</v>
          </cell>
          <cell r="H8">
            <v>4941.9579999999996</v>
          </cell>
          <cell r="I8">
            <v>5519.6</v>
          </cell>
        </row>
        <row r="9">
          <cell r="A9" t="str">
            <v>Banking sector</v>
          </cell>
          <cell r="B9">
            <v>977.19899999999996</v>
          </cell>
          <cell r="C9">
            <v>747.15800000000002</v>
          </cell>
          <cell r="D9">
            <v>1549.6130000000001</v>
          </cell>
          <cell r="E9">
            <v>3213.712</v>
          </cell>
          <cell r="F9">
            <v>4013.9</v>
          </cell>
          <cell r="H9">
            <v>3012.4389999999999</v>
          </cell>
          <cell r="I9">
            <v>3027.33</v>
          </cell>
        </row>
        <row r="10">
          <cell r="A10" t="str">
            <v>Nonbanks</v>
          </cell>
          <cell r="B10">
            <v>0</v>
          </cell>
          <cell r="C10">
            <v>480.596</v>
          </cell>
          <cell r="D10">
            <v>893.03099999999995</v>
          </cell>
          <cell r="E10">
            <v>1390.549</v>
          </cell>
          <cell r="F10">
            <v>1979.0170000000003</v>
          </cell>
          <cell r="H10">
            <v>1929.519</v>
          </cell>
          <cell r="I10">
            <v>2492.27</v>
          </cell>
        </row>
        <row r="11">
          <cell r="A11" t="str">
            <v>Residents</v>
          </cell>
          <cell r="B11">
            <v>0</v>
          </cell>
          <cell r="C11">
            <v>0</v>
          </cell>
          <cell r="D11">
            <v>120.178</v>
          </cell>
          <cell r="E11">
            <v>202.40600000000001</v>
          </cell>
          <cell r="F11">
            <v>492.88</v>
          </cell>
          <cell r="H11">
            <v>220.67599999999999</v>
          </cell>
          <cell r="I11">
            <v>788.96800000000007</v>
          </cell>
        </row>
        <row r="12">
          <cell r="A12" t="str">
            <v>Nonresidents</v>
          </cell>
          <cell r="B12">
            <v>0</v>
          </cell>
          <cell r="C12">
            <v>480.596</v>
          </cell>
          <cell r="D12">
            <v>772.85299999999995</v>
          </cell>
          <cell r="E12">
            <v>1188.143</v>
          </cell>
          <cell r="F12">
            <v>1486.1370000000002</v>
          </cell>
          <cell r="H12">
            <v>1708.8430000000001</v>
          </cell>
          <cell r="I12">
            <v>1703.3019999999999</v>
          </cell>
        </row>
        <row r="13">
          <cell r="A13" t="str">
            <v>Discount</v>
          </cell>
          <cell r="B13">
            <v>22.800999999999998</v>
          </cell>
          <cell r="C13">
            <v>22.745999999999999</v>
          </cell>
          <cell r="D13">
            <v>57.356000000000002</v>
          </cell>
          <cell r="E13">
            <v>246.03899999999999</v>
          </cell>
          <cell r="F13">
            <v>422.68299999999999</v>
          </cell>
          <cell r="H13">
            <v>373.84199999999998</v>
          </cell>
          <cell r="I13">
            <v>446.4</v>
          </cell>
        </row>
        <row r="15">
          <cell r="A15" t="str">
            <v>T-Bills with 28-days maturity</v>
          </cell>
          <cell r="B15">
            <v>1000</v>
          </cell>
          <cell r="C15">
            <v>1250.5</v>
          </cell>
          <cell r="D15">
            <v>2500</v>
          </cell>
          <cell r="E15">
            <v>2750.5</v>
          </cell>
          <cell r="F15">
            <v>2899.8</v>
          </cell>
          <cell r="H15">
            <v>1800</v>
          </cell>
          <cell r="I15">
            <v>2000</v>
          </cell>
        </row>
        <row r="16">
          <cell r="A16" t="str">
            <v>Settlement price</v>
          </cell>
          <cell r="B16">
            <v>977.19899999999996</v>
          </cell>
          <cell r="C16">
            <v>1227.7539999999999</v>
          </cell>
          <cell r="D16">
            <v>2442.6440000000002</v>
          </cell>
          <cell r="E16">
            <v>2682.748</v>
          </cell>
          <cell r="F16">
            <v>2802.7740000000003</v>
          </cell>
          <cell r="H16">
            <v>1751.8150000000001</v>
          </cell>
          <cell r="I16">
            <v>1945.7639999999999</v>
          </cell>
        </row>
        <row r="17">
          <cell r="A17" t="str">
            <v>Banking sector</v>
          </cell>
          <cell r="B17">
            <v>977.19899999999996</v>
          </cell>
          <cell r="C17">
            <v>747.15800000000002</v>
          </cell>
          <cell r="D17">
            <v>1549.6130000000001</v>
          </cell>
          <cell r="E17">
            <v>2149.71</v>
          </cell>
          <cell r="F17">
            <v>2099.8380000000002</v>
          </cell>
          <cell r="H17">
            <v>1098.377</v>
          </cell>
          <cell r="I17">
            <v>724.154</v>
          </cell>
        </row>
        <row r="18">
          <cell r="A18" t="str">
            <v>Nonbanks</v>
          </cell>
          <cell r="B18">
            <v>0</v>
          </cell>
          <cell r="C18">
            <v>480.596</v>
          </cell>
          <cell r="D18">
            <v>893.03099999999995</v>
          </cell>
          <cell r="E18">
            <v>533.03800000000001</v>
          </cell>
          <cell r="F18">
            <v>702.93599999999992</v>
          </cell>
          <cell r="H18">
            <v>653.43799999999999</v>
          </cell>
          <cell r="I18">
            <v>1221.6099999999999</v>
          </cell>
        </row>
        <row r="19">
          <cell r="A19" t="str">
            <v>Residents</v>
          </cell>
          <cell r="B19">
            <v>0</v>
          </cell>
          <cell r="C19">
            <v>0</v>
          </cell>
          <cell r="D19">
            <v>120.178</v>
          </cell>
          <cell r="E19">
            <v>108.753</v>
          </cell>
          <cell r="F19">
            <v>363.459</v>
          </cell>
          <cell r="H19">
            <v>91.254999999999995</v>
          </cell>
          <cell r="I19">
            <v>369.358</v>
          </cell>
        </row>
        <row r="20">
          <cell r="A20" t="str">
            <v>Nonresidents</v>
          </cell>
          <cell r="B20">
            <v>0</v>
          </cell>
          <cell r="C20">
            <v>480.596</v>
          </cell>
          <cell r="D20">
            <v>772.85299999999995</v>
          </cell>
          <cell r="E20">
            <v>424.28500000000003</v>
          </cell>
          <cell r="F20">
            <v>339.47699999999998</v>
          </cell>
          <cell r="H20">
            <v>562.18299999999999</v>
          </cell>
          <cell r="I20">
            <v>852.25199999999995</v>
          </cell>
        </row>
        <row r="21">
          <cell r="A21" t="str">
            <v>Discount</v>
          </cell>
          <cell r="B21">
            <v>22.800999999999998</v>
          </cell>
          <cell r="C21">
            <v>22.745999999999999</v>
          </cell>
          <cell r="D21">
            <v>57.356000000000002</v>
          </cell>
          <cell r="E21">
            <v>67.751999999999995</v>
          </cell>
          <cell r="F21">
            <v>97.025999999999996</v>
          </cell>
          <cell r="H21">
            <v>48.185000000000002</v>
          </cell>
          <cell r="I21">
            <v>54.235999999999997</v>
          </cell>
        </row>
        <row r="23">
          <cell r="A23" t="str">
            <v>T-Bills with 91-days maturity</v>
          </cell>
          <cell r="B23">
            <v>0</v>
          </cell>
          <cell r="C23">
            <v>0</v>
          </cell>
          <cell r="D23">
            <v>0</v>
          </cell>
          <cell r="E23">
            <v>2099.8000000000002</v>
          </cell>
          <cell r="F23">
            <v>3515.8</v>
          </cell>
          <cell r="H23">
            <v>3515.8</v>
          </cell>
          <cell r="I23">
            <v>3966</v>
          </cell>
        </row>
        <row r="24">
          <cell r="A24" t="str">
            <v>Settlement price</v>
          </cell>
          <cell r="B24">
            <v>0</v>
          </cell>
          <cell r="C24">
            <v>0</v>
          </cell>
          <cell r="D24">
            <v>0</v>
          </cell>
          <cell r="E24">
            <v>1921.5129999999999</v>
          </cell>
          <cell r="F24">
            <v>3190.143</v>
          </cell>
          <cell r="H24">
            <v>3190.143</v>
          </cell>
          <cell r="I24">
            <v>3573.8359999999998</v>
          </cell>
        </row>
        <row r="25">
          <cell r="A25" t="str">
            <v>Banking sector</v>
          </cell>
          <cell r="B25">
            <v>0</v>
          </cell>
          <cell r="C25">
            <v>0</v>
          </cell>
          <cell r="D25">
            <v>0</v>
          </cell>
          <cell r="E25">
            <v>1064.002</v>
          </cell>
          <cell r="F25">
            <v>1914.0619999999999</v>
          </cell>
          <cell r="H25">
            <v>1914.0619999999999</v>
          </cell>
          <cell r="I25">
            <v>2303.1759999999999</v>
          </cell>
        </row>
        <row r="26">
          <cell r="A26" t="str">
            <v>Nonbanks</v>
          </cell>
          <cell r="B26">
            <v>0</v>
          </cell>
          <cell r="C26">
            <v>0</v>
          </cell>
          <cell r="D26">
            <v>0</v>
          </cell>
          <cell r="E26">
            <v>857.51099999999997</v>
          </cell>
          <cell r="F26">
            <v>1276.0810000000001</v>
          </cell>
          <cell r="H26">
            <v>1276.0810000000001</v>
          </cell>
          <cell r="I26">
            <v>1270.6600000000001</v>
          </cell>
        </row>
        <row r="27">
          <cell r="A27" t="str">
            <v>Residents</v>
          </cell>
          <cell r="B27">
            <v>0</v>
          </cell>
          <cell r="C27">
            <v>0</v>
          </cell>
          <cell r="D27">
            <v>0</v>
          </cell>
          <cell r="E27">
            <v>93.653000000000006</v>
          </cell>
          <cell r="F27">
            <v>129.42099999999999</v>
          </cell>
          <cell r="H27">
            <v>129.42099999999999</v>
          </cell>
          <cell r="I27">
            <v>419.61</v>
          </cell>
        </row>
        <row r="28">
          <cell r="A28" t="str">
            <v>Nonresidents</v>
          </cell>
          <cell r="B28">
            <v>0</v>
          </cell>
          <cell r="C28">
            <v>0</v>
          </cell>
          <cell r="D28">
            <v>0</v>
          </cell>
          <cell r="E28">
            <v>763.85799999999995</v>
          </cell>
          <cell r="F28">
            <v>1146.6600000000001</v>
          </cell>
          <cell r="H28">
            <v>1146.6600000000001</v>
          </cell>
          <cell r="I28">
            <v>851.05</v>
          </cell>
        </row>
        <row r="29">
          <cell r="A29" t="str">
            <v>Discount</v>
          </cell>
          <cell r="B29">
            <v>0</v>
          </cell>
          <cell r="C29">
            <v>0</v>
          </cell>
          <cell r="D29">
            <v>0</v>
          </cell>
          <cell r="E29">
            <v>178.28700000000001</v>
          </cell>
          <cell r="F29">
            <v>325.65699999999998</v>
          </cell>
          <cell r="H29">
            <v>325.65699999999998</v>
          </cell>
          <cell r="I29">
            <v>392.16399999999999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row r="18">
          <cell r="AA18">
            <v>100</v>
          </cell>
        </row>
        <row r="19">
          <cell r="AA19">
            <v>100</v>
          </cell>
        </row>
        <row r="20">
          <cell r="AA20">
            <v>100</v>
          </cell>
        </row>
        <row r="21">
          <cell r="AA21">
            <v>100</v>
          </cell>
        </row>
        <row r="22">
          <cell r="AA22">
            <v>100</v>
          </cell>
        </row>
        <row r="23">
          <cell r="AA23">
            <v>100</v>
          </cell>
        </row>
        <row r="24">
          <cell r="AA24">
            <v>100</v>
          </cell>
        </row>
        <row r="25">
          <cell r="AA25">
            <v>100</v>
          </cell>
        </row>
        <row r="26">
          <cell r="AA26">
            <v>100</v>
          </cell>
        </row>
        <row r="27">
          <cell r="AA27">
            <v>100</v>
          </cell>
        </row>
        <row r="28">
          <cell r="AA28">
            <v>100</v>
          </cell>
        </row>
        <row r="29">
          <cell r="AA29">
            <v>100</v>
          </cell>
        </row>
        <row r="30">
          <cell r="AA30">
            <v>100</v>
          </cell>
        </row>
        <row r="31">
          <cell r="AA31">
            <v>100</v>
          </cell>
        </row>
        <row r="32">
          <cell r="AA32">
            <v>100</v>
          </cell>
        </row>
        <row r="33">
          <cell r="AA33">
            <v>100</v>
          </cell>
        </row>
        <row r="34">
          <cell r="AA34">
            <v>100</v>
          </cell>
        </row>
        <row r="35">
          <cell r="AA35">
            <v>100</v>
          </cell>
        </row>
        <row r="36">
          <cell r="AA36">
            <v>100</v>
          </cell>
        </row>
        <row r="37">
          <cell r="AA37">
            <v>100</v>
          </cell>
        </row>
        <row r="38">
          <cell r="AA38">
            <v>100</v>
          </cell>
        </row>
        <row r="39">
          <cell r="AA39">
            <v>100</v>
          </cell>
        </row>
        <row r="40">
          <cell r="AA40">
            <v>100</v>
          </cell>
        </row>
        <row r="41">
          <cell r="AA41">
            <v>100</v>
          </cell>
        </row>
        <row r="42">
          <cell r="AA42">
            <v>100</v>
          </cell>
        </row>
        <row r="43">
          <cell r="AA43">
            <v>100</v>
          </cell>
        </row>
        <row r="44">
          <cell r="AA44">
            <v>100</v>
          </cell>
        </row>
        <row r="45">
          <cell r="AA45">
            <v>100</v>
          </cell>
        </row>
        <row r="46">
          <cell r="AA46">
            <v>100</v>
          </cell>
        </row>
        <row r="47">
          <cell r="AA47">
            <v>100</v>
          </cell>
        </row>
        <row r="48">
          <cell r="AA48">
            <v>100</v>
          </cell>
        </row>
        <row r="49">
          <cell r="AA49">
            <v>100</v>
          </cell>
        </row>
        <row r="50">
          <cell r="AA50">
            <v>100</v>
          </cell>
        </row>
        <row r="51">
          <cell r="AA51">
            <v>100</v>
          </cell>
        </row>
        <row r="52">
          <cell r="AA52">
            <v>100</v>
          </cell>
        </row>
        <row r="53">
          <cell r="AA53">
            <v>100</v>
          </cell>
        </row>
        <row r="54">
          <cell r="AA54">
            <v>100</v>
          </cell>
        </row>
        <row r="55">
          <cell r="AA55">
            <v>100</v>
          </cell>
        </row>
        <row r="56">
          <cell r="AA56">
            <v>100</v>
          </cell>
        </row>
        <row r="57">
          <cell r="AA57">
            <v>100</v>
          </cell>
        </row>
        <row r="58">
          <cell r="AA58">
            <v>100</v>
          </cell>
        </row>
        <row r="59">
          <cell r="AA59">
            <v>100</v>
          </cell>
        </row>
        <row r="60">
          <cell r="AA60">
            <v>100</v>
          </cell>
        </row>
        <row r="61">
          <cell r="AA61">
            <v>100</v>
          </cell>
        </row>
        <row r="62">
          <cell r="AA62">
            <v>100</v>
          </cell>
        </row>
        <row r="63">
          <cell r="AA63">
            <v>100</v>
          </cell>
        </row>
        <row r="64">
          <cell r="AA64">
            <v>100</v>
          </cell>
        </row>
        <row r="65">
          <cell r="AA65">
            <v>100</v>
          </cell>
        </row>
        <row r="66">
          <cell r="AA66">
            <v>100</v>
          </cell>
        </row>
        <row r="67">
          <cell r="AA67">
            <v>100</v>
          </cell>
        </row>
        <row r="68">
          <cell r="AA68">
            <v>100</v>
          </cell>
        </row>
        <row r="69">
          <cell r="AA69">
            <v>100</v>
          </cell>
        </row>
        <row r="70">
          <cell r="AA70">
            <v>100</v>
          </cell>
        </row>
        <row r="71">
          <cell r="AA71">
            <v>100</v>
          </cell>
        </row>
        <row r="72">
          <cell r="AA72" t="str">
            <v>n.a.</v>
          </cell>
        </row>
        <row r="73">
          <cell r="AA73" t="str">
            <v>n.a.</v>
          </cell>
        </row>
        <row r="74">
          <cell r="AA74">
            <v>100</v>
          </cell>
        </row>
        <row r="75">
          <cell r="AA75">
            <v>100</v>
          </cell>
        </row>
        <row r="76">
          <cell r="AA76">
            <v>100</v>
          </cell>
        </row>
        <row r="77">
          <cell r="AA77" t="str">
            <v>n.a.</v>
          </cell>
        </row>
        <row r="78">
          <cell r="AA78">
            <v>100</v>
          </cell>
        </row>
        <row r="79">
          <cell r="AA79">
            <v>100</v>
          </cell>
        </row>
        <row r="80">
          <cell r="AA80">
            <v>100</v>
          </cell>
        </row>
        <row r="81">
          <cell r="AA81">
            <v>100</v>
          </cell>
        </row>
        <row r="82">
          <cell r="AA82">
            <v>100</v>
          </cell>
        </row>
        <row r="83">
          <cell r="AA83">
            <v>100</v>
          </cell>
        </row>
        <row r="84">
          <cell r="AA84">
            <v>100</v>
          </cell>
        </row>
        <row r="85">
          <cell r="AA85">
            <v>100</v>
          </cell>
        </row>
        <row r="86">
          <cell r="AA86">
            <v>100</v>
          </cell>
        </row>
        <row r="87">
          <cell r="AA87">
            <v>100</v>
          </cell>
        </row>
        <row r="88">
          <cell r="AA88">
            <v>100</v>
          </cell>
        </row>
        <row r="89">
          <cell r="AA89">
            <v>100</v>
          </cell>
        </row>
        <row r="90">
          <cell r="AA90">
            <v>100</v>
          </cell>
        </row>
        <row r="91">
          <cell r="AA91">
            <v>100</v>
          </cell>
        </row>
        <row r="92">
          <cell r="AA92">
            <v>100</v>
          </cell>
        </row>
        <row r="93">
          <cell r="AA93">
            <v>100</v>
          </cell>
        </row>
        <row r="94">
          <cell r="AA94">
            <v>100</v>
          </cell>
        </row>
        <row r="95">
          <cell r="AA95">
            <v>100</v>
          </cell>
        </row>
        <row r="96">
          <cell r="AA96">
            <v>100</v>
          </cell>
        </row>
        <row r="97">
          <cell r="AA97">
            <v>100</v>
          </cell>
        </row>
        <row r="98">
          <cell r="AA98">
            <v>100</v>
          </cell>
        </row>
        <row r="99">
          <cell r="AA99">
            <v>100</v>
          </cell>
        </row>
        <row r="100">
          <cell r="AA100">
            <v>100</v>
          </cell>
        </row>
        <row r="101">
          <cell r="AA101">
            <v>100</v>
          </cell>
        </row>
        <row r="102">
          <cell r="AA102">
            <v>100</v>
          </cell>
        </row>
        <row r="103">
          <cell r="AA103">
            <v>100</v>
          </cell>
        </row>
        <row r="104">
          <cell r="AA104">
            <v>100</v>
          </cell>
        </row>
        <row r="105">
          <cell r="AA105">
            <v>100</v>
          </cell>
        </row>
        <row r="106">
          <cell r="AA106">
            <v>100</v>
          </cell>
        </row>
        <row r="107">
          <cell r="AA107">
            <v>100</v>
          </cell>
        </row>
        <row r="108">
          <cell r="AA108">
            <v>100</v>
          </cell>
        </row>
        <row r="109">
          <cell r="AA109">
            <v>100</v>
          </cell>
        </row>
        <row r="110">
          <cell r="AA110">
            <v>100</v>
          </cell>
        </row>
        <row r="111">
          <cell r="AA111">
            <v>100</v>
          </cell>
        </row>
        <row r="112">
          <cell r="AA112">
            <v>100</v>
          </cell>
        </row>
        <row r="113">
          <cell r="AA113">
            <v>100</v>
          </cell>
        </row>
        <row r="114">
          <cell r="AA114">
            <v>100</v>
          </cell>
        </row>
        <row r="115">
          <cell r="AA115">
            <v>100</v>
          </cell>
        </row>
        <row r="116">
          <cell r="AA116">
            <v>100</v>
          </cell>
        </row>
        <row r="117">
          <cell r="AA117">
            <v>100</v>
          </cell>
        </row>
        <row r="118">
          <cell r="AA118">
            <v>100</v>
          </cell>
        </row>
        <row r="119">
          <cell r="AA119">
            <v>100</v>
          </cell>
        </row>
        <row r="120">
          <cell r="AA120">
            <v>100</v>
          </cell>
        </row>
        <row r="121">
          <cell r="AA121">
            <v>100</v>
          </cell>
        </row>
        <row r="122">
          <cell r="AA122">
            <v>100</v>
          </cell>
        </row>
        <row r="123">
          <cell r="AA123">
            <v>100</v>
          </cell>
        </row>
        <row r="124">
          <cell r="AA124">
            <v>100</v>
          </cell>
        </row>
        <row r="125">
          <cell r="AA125">
            <v>100</v>
          </cell>
        </row>
        <row r="126">
          <cell r="AA126">
            <v>100</v>
          </cell>
        </row>
        <row r="127">
          <cell r="AA127">
            <v>100</v>
          </cell>
        </row>
        <row r="128">
          <cell r="AA128">
            <v>100</v>
          </cell>
        </row>
        <row r="129">
          <cell r="AA129">
            <v>100</v>
          </cell>
        </row>
        <row r="130">
          <cell r="AA130">
            <v>100</v>
          </cell>
        </row>
        <row r="131">
          <cell r="AA131">
            <v>100</v>
          </cell>
        </row>
        <row r="132">
          <cell r="AA132">
            <v>100</v>
          </cell>
        </row>
        <row r="133">
          <cell r="AA133">
            <v>100</v>
          </cell>
        </row>
        <row r="134">
          <cell r="AA134">
            <v>100</v>
          </cell>
        </row>
        <row r="135">
          <cell r="AA135">
            <v>100</v>
          </cell>
        </row>
        <row r="136">
          <cell r="AA136">
            <v>100</v>
          </cell>
        </row>
        <row r="137">
          <cell r="AA137">
            <v>100</v>
          </cell>
        </row>
        <row r="138">
          <cell r="AA138">
            <v>100</v>
          </cell>
        </row>
        <row r="139">
          <cell r="AA139">
            <v>100</v>
          </cell>
        </row>
        <row r="140">
          <cell r="AA140">
            <v>100</v>
          </cell>
        </row>
        <row r="141">
          <cell r="AA141">
            <v>100</v>
          </cell>
        </row>
        <row r="142">
          <cell r="AA142">
            <v>100</v>
          </cell>
        </row>
        <row r="143">
          <cell r="AA143">
            <v>100</v>
          </cell>
        </row>
        <row r="144">
          <cell r="AA144">
            <v>100</v>
          </cell>
        </row>
        <row r="145">
          <cell r="AA145">
            <v>100</v>
          </cell>
        </row>
        <row r="146">
          <cell r="AA146">
            <v>100</v>
          </cell>
        </row>
        <row r="147">
          <cell r="AA147">
            <v>100</v>
          </cell>
        </row>
        <row r="148">
          <cell r="AA148">
            <v>100</v>
          </cell>
        </row>
        <row r="149">
          <cell r="AA149">
            <v>100</v>
          </cell>
        </row>
        <row r="150">
          <cell r="AA150">
            <v>100</v>
          </cell>
        </row>
        <row r="151">
          <cell r="AA151">
            <v>100</v>
          </cell>
        </row>
        <row r="152">
          <cell r="AA152">
            <v>100</v>
          </cell>
        </row>
        <row r="153">
          <cell r="AA153">
            <v>100</v>
          </cell>
        </row>
        <row r="154">
          <cell r="AA154">
            <v>100</v>
          </cell>
        </row>
        <row r="155">
          <cell r="AA155">
            <v>100</v>
          </cell>
        </row>
        <row r="156">
          <cell r="AA156">
            <v>100</v>
          </cell>
        </row>
        <row r="157">
          <cell r="AA157">
            <v>100</v>
          </cell>
        </row>
        <row r="158">
          <cell r="AA158">
            <v>100</v>
          </cell>
        </row>
        <row r="159">
          <cell r="AA159">
            <v>100</v>
          </cell>
        </row>
        <row r="160">
          <cell r="AA160">
            <v>100</v>
          </cell>
        </row>
        <row r="161">
          <cell r="AA161">
            <v>100</v>
          </cell>
        </row>
        <row r="162">
          <cell r="AA162">
            <v>100</v>
          </cell>
        </row>
        <row r="163">
          <cell r="AA163">
            <v>100</v>
          </cell>
        </row>
        <row r="164">
          <cell r="AA164">
            <v>100</v>
          </cell>
        </row>
        <row r="165">
          <cell r="AA165">
            <v>100</v>
          </cell>
        </row>
        <row r="166">
          <cell r="AA166">
            <v>100</v>
          </cell>
        </row>
        <row r="167">
          <cell r="AA167">
            <v>100</v>
          </cell>
        </row>
        <row r="168">
          <cell r="AA168">
            <v>100</v>
          </cell>
        </row>
        <row r="169">
          <cell r="AA169">
            <v>100</v>
          </cell>
        </row>
        <row r="170">
          <cell r="AA170">
            <v>100</v>
          </cell>
        </row>
        <row r="171">
          <cell r="AA171">
            <v>100</v>
          </cell>
        </row>
        <row r="172">
          <cell r="AA172">
            <v>100</v>
          </cell>
        </row>
        <row r="173">
          <cell r="AA173">
            <v>100</v>
          </cell>
        </row>
        <row r="174">
          <cell r="AA174">
            <v>100</v>
          </cell>
        </row>
        <row r="175">
          <cell r="AA175">
            <v>100</v>
          </cell>
        </row>
        <row r="176">
          <cell r="AA176">
            <v>100</v>
          </cell>
        </row>
        <row r="177">
          <cell r="D177">
            <v>155.69999694824219</v>
          </cell>
          <cell r="J177">
            <v>155.86000061035156</v>
          </cell>
          <cell r="AA177">
            <v>100</v>
          </cell>
        </row>
        <row r="178">
          <cell r="D178">
            <v>155.5</v>
          </cell>
          <cell r="J178">
            <v>155.22999572753906</v>
          </cell>
          <cell r="AA178">
            <v>100</v>
          </cell>
        </row>
        <row r="179">
          <cell r="D179">
            <v>154.89999389648437</v>
          </cell>
          <cell r="J179">
            <v>154.47999572753906</v>
          </cell>
          <cell r="AA179">
            <v>100</v>
          </cell>
        </row>
        <row r="180">
          <cell r="D180">
            <v>155</v>
          </cell>
          <cell r="J180">
            <v>154.66999816894531</v>
          </cell>
          <cell r="AA180">
            <v>100</v>
          </cell>
        </row>
        <row r="181">
          <cell r="D181">
            <v>155.10000610351562</v>
          </cell>
          <cell r="J181">
            <v>154.72999572753906</v>
          </cell>
          <cell r="AA181">
            <v>100</v>
          </cell>
        </row>
        <row r="182">
          <cell r="D182">
            <v>155.10000610351562</v>
          </cell>
          <cell r="J182">
            <v>154.50999450683594</v>
          </cell>
          <cell r="AA182">
            <v>100</v>
          </cell>
        </row>
        <row r="183">
          <cell r="D183">
            <v>155</v>
          </cell>
          <cell r="J183">
            <v>154.21000671386719</v>
          </cell>
          <cell r="AA183">
            <v>100</v>
          </cell>
        </row>
        <row r="184">
          <cell r="D184">
            <v>154.85000610351562</v>
          </cell>
          <cell r="J184">
            <v>154.1199951171875</v>
          </cell>
          <cell r="AA184">
            <v>100</v>
          </cell>
        </row>
        <row r="185">
          <cell r="D185">
            <v>153.69999694824219</v>
          </cell>
          <cell r="J185">
            <v>153.21000671386719</v>
          </cell>
          <cell r="AA185">
            <v>100</v>
          </cell>
        </row>
        <row r="186">
          <cell r="D186">
            <v>152.39999389648437</v>
          </cell>
          <cell r="J186">
            <v>152.46000671386719</v>
          </cell>
          <cell r="AA186">
            <v>100</v>
          </cell>
        </row>
        <row r="187">
          <cell r="D187">
            <v>152.60000610351562</v>
          </cell>
          <cell r="J187">
            <v>151.92999267578125</v>
          </cell>
          <cell r="AA187">
            <v>100</v>
          </cell>
        </row>
        <row r="188">
          <cell r="D188">
            <v>154</v>
          </cell>
          <cell r="J188">
            <v>152.80999755859375</v>
          </cell>
          <cell r="AA188">
            <v>100</v>
          </cell>
        </row>
        <row r="189">
          <cell r="D189">
            <v>153.80000305175781</v>
          </cell>
          <cell r="J189">
            <v>153.03999328613281</v>
          </cell>
          <cell r="AA189">
            <v>100</v>
          </cell>
        </row>
        <row r="190">
          <cell r="D190">
            <v>154.10000610351562</v>
          </cell>
          <cell r="J190">
            <v>153.25999450683594</v>
          </cell>
          <cell r="AA190">
            <v>100</v>
          </cell>
        </row>
        <row r="191">
          <cell r="D191">
            <v>154.19999694824219</v>
          </cell>
          <cell r="J191">
            <v>153.60000610351562</v>
          </cell>
          <cell r="AA191">
            <v>100</v>
          </cell>
        </row>
        <row r="192">
          <cell r="D192">
            <v>155</v>
          </cell>
          <cell r="J192">
            <v>154.08999633789062</v>
          </cell>
          <cell r="AA192">
            <v>100</v>
          </cell>
        </row>
        <row r="193">
          <cell r="D193">
            <v>156</v>
          </cell>
          <cell r="J193">
            <v>154.69000244140625</v>
          </cell>
          <cell r="AA193">
            <v>100</v>
          </cell>
        </row>
        <row r="194">
          <cell r="D194">
            <v>155.69999694824219</v>
          </cell>
          <cell r="J194">
            <v>154.77999877929687</v>
          </cell>
          <cell r="AA194">
            <v>100</v>
          </cell>
        </row>
        <row r="195">
          <cell r="D195">
            <v>154.80000305175781</v>
          </cell>
          <cell r="J195">
            <v>154.67999267578125</v>
          </cell>
          <cell r="AA195">
            <v>100</v>
          </cell>
        </row>
        <row r="196">
          <cell r="D196">
            <v>153.5</v>
          </cell>
          <cell r="J196">
            <v>153.44000244140625</v>
          </cell>
          <cell r="AA196">
            <v>100</v>
          </cell>
        </row>
        <row r="197">
          <cell r="D197">
            <v>153.80000305175781</v>
          </cell>
          <cell r="J197">
            <v>153.19000244140625</v>
          </cell>
          <cell r="AA197">
            <v>100</v>
          </cell>
        </row>
        <row r="198">
          <cell r="D198">
            <v>154.39999389648437</v>
          </cell>
          <cell r="J198">
            <v>153.94999694824219</v>
          </cell>
          <cell r="AA198">
            <v>100</v>
          </cell>
        </row>
        <row r="199">
          <cell r="D199">
            <v>153.80000305175781</v>
          </cell>
          <cell r="J199">
            <v>153.16000366210937</v>
          </cell>
          <cell r="AA199">
            <v>100</v>
          </cell>
        </row>
        <row r="200">
          <cell r="D200">
            <v>153.75999450683594</v>
          </cell>
          <cell r="J200">
            <v>153.21000671386719</v>
          </cell>
          <cell r="AA200">
            <v>100</v>
          </cell>
        </row>
        <row r="201">
          <cell r="D201">
            <v>153.92999267578125</v>
          </cell>
          <cell r="J201">
            <v>153.02999877929687</v>
          </cell>
          <cell r="AA201">
            <v>100</v>
          </cell>
        </row>
        <row r="202">
          <cell r="D202">
            <v>153.6300048828125</v>
          </cell>
          <cell r="J202">
            <v>153.03999328613281</v>
          </cell>
          <cell r="AA202">
            <v>100</v>
          </cell>
        </row>
        <row r="203">
          <cell r="D203">
            <v>153.35000610351562</v>
          </cell>
          <cell r="J203">
            <v>152.82000732421875</v>
          </cell>
          <cell r="AA203">
            <v>100</v>
          </cell>
        </row>
        <row r="204">
          <cell r="D204">
            <v>154.00999450683594</v>
          </cell>
          <cell r="J204">
            <v>153.05000305175781</v>
          </cell>
          <cell r="AA204">
            <v>100</v>
          </cell>
        </row>
        <row r="205">
          <cell r="D205">
            <v>153.77000427246094</v>
          </cell>
          <cell r="J205">
            <v>152.75</v>
          </cell>
          <cell r="AA205">
            <v>100</v>
          </cell>
        </row>
        <row r="206">
          <cell r="D206">
            <v>153.39999389648437</v>
          </cell>
          <cell r="J206">
            <v>152.82000732421875</v>
          </cell>
          <cell r="AA206">
            <v>100</v>
          </cell>
        </row>
        <row r="207">
          <cell r="D207">
            <v>153</v>
          </cell>
          <cell r="J207">
            <v>153.3800048828125</v>
          </cell>
          <cell r="AA207">
            <v>100</v>
          </cell>
        </row>
        <row r="208">
          <cell r="D208">
            <v>153.10000610351562</v>
          </cell>
          <cell r="J208">
            <v>153</v>
          </cell>
          <cell r="AA208">
            <v>100</v>
          </cell>
        </row>
        <row r="209">
          <cell r="D209">
            <v>152.80000305175781</v>
          </cell>
          <cell r="J209">
            <v>152.38999938964844</v>
          </cell>
          <cell r="AA209">
            <v>100</v>
          </cell>
        </row>
        <row r="210">
          <cell r="D210">
            <v>152.69999694824219</v>
          </cell>
          <cell r="J210">
            <v>151.8699951171875</v>
          </cell>
          <cell r="AA210">
            <v>100</v>
          </cell>
        </row>
        <row r="211">
          <cell r="D211">
            <v>152.10000610351562</v>
          </cell>
          <cell r="J211">
            <v>150.8699951171875</v>
          </cell>
          <cell r="AA211">
            <v>100</v>
          </cell>
        </row>
        <row r="212">
          <cell r="D212">
            <v>152.10000610351562</v>
          </cell>
          <cell r="J212">
            <v>151.60000610351562</v>
          </cell>
          <cell r="AA212">
            <v>100</v>
          </cell>
        </row>
        <row r="213">
          <cell r="D213">
            <v>151.60000610351562</v>
          </cell>
          <cell r="J213">
            <v>151.22999572753906</v>
          </cell>
          <cell r="AA213">
            <v>100</v>
          </cell>
        </row>
        <row r="214">
          <cell r="D214">
            <v>150.80000305175781</v>
          </cell>
          <cell r="J214">
            <v>150.41999816894531</v>
          </cell>
          <cell r="AA214">
            <v>100</v>
          </cell>
        </row>
        <row r="215">
          <cell r="D215">
            <v>149.5</v>
          </cell>
          <cell r="J215">
            <v>149.58999633789063</v>
          </cell>
          <cell r="AA215">
            <v>100</v>
          </cell>
        </row>
        <row r="216">
          <cell r="D216">
            <v>149.30000305175781</v>
          </cell>
          <cell r="J216">
            <v>149.8699951171875</v>
          </cell>
          <cell r="AA216">
            <v>100</v>
          </cell>
        </row>
        <row r="217">
          <cell r="D217">
            <v>150</v>
          </cell>
          <cell r="J217">
            <v>149.6199951171875</v>
          </cell>
          <cell r="AA217">
            <v>100</v>
          </cell>
        </row>
        <row r="218">
          <cell r="D218">
            <v>149.89999389648437</v>
          </cell>
          <cell r="J218">
            <v>149.30000305175781</v>
          </cell>
          <cell r="AA218">
            <v>100</v>
          </cell>
        </row>
        <row r="219">
          <cell r="D219">
            <v>149.39999389648437</v>
          </cell>
          <cell r="J219">
            <v>149.10000610351562</v>
          </cell>
          <cell r="AA219">
            <v>100</v>
          </cell>
        </row>
        <row r="220">
          <cell r="D220">
            <v>149.69999694824219</v>
          </cell>
          <cell r="J220">
            <v>149.13999938964844</v>
          </cell>
          <cell r="AA220">
            <v>100</v>
          </cell>
        </row>
        <row r="221">
          <cell r="D221">
            <v>149.5</v>
          </cell>
          <cell r="J221">
            <v>149.16000366210937</v>
          </cell>
          <cell r="AA221">
            <v>100</v>
          </cell>
        </row>
        <row r="222">
          <cell r="D222">
            <v>149.80000305175781</v>
          </cell>
          <cell r="J222">
            <v>149.41999816894531</v>
          </cell>
          <cell r="AA222">
            <v>100</v>
          </cell>
        </row>
        <row r="223">
          <cell r="D223">
            <v>149.64999389648437</v>
          </cell>
          <cell r="J223">
            <v>149.41999816894531</v>
          </cell>
          <cell r="AA223">
            <v>100</v>
          </cell>
        </row>
        <row r="224">
          <cell r="D224">
            <v>149.39999389648437</v>
          </cell>
          <cell r="J224">
            <v>149.05000305175781</v>
          </cell>
          <cell r="AA224">
            <v>100</v>
          </cell>
        </row>
        <row r="225">
          <cell r="D225">
            <v>149.25</v>
          </cell>
          <cell r="J225">
            <v>149.05000305175781</v>
          </cell>
          <cell r="AA225">
            <v>100</v>
          </cell>
        </row>
        <row r="226">
          <cell r="D226">
            <v>147.875</v>
          </cell>
          <cell r="J226">
            <v>149.05000305175781</v>
          </cell>
          <cell r="AA226">
            <v>100</v>
          </cell>
        </row>
        <row r="227">
          <cell r="D227">
            <v>147.875</v>
          </cell>
          <cell r="J227">
            <v>149.05000305175781</v>
          </cell>
          <cell r="AA227">
            <v>100</v>
          </cell>
        </row>
        <row r="228">
          <cell r="D228">
            <v>147.875</v>
          </cell>
          <cell r="J228">
            <v>149.05000305175781</v>
          </cell>
          <cell r="AA228">
            <v>100</v>
          </cell>
        </row>
        <row r="229">
          <cell r="D229">
            <v>146.5</v>
          </cell>
          <cell r="J229">
            <v>146.58000183105469</v>
          </cell>
          <cell r="AA229">
            <v>100</v>
          </cell>
        </row>
        <row r="230">
          <cell r="D230">
            <v>148.5</v>
          </cell>
          <cell r="J230">
            <v>145.46000671386719</v>
          </cell>
          <cell r="AA230">
            <v>100</v>
          </cell>
        </row>
        <row r="231">
          <cell r="D231">
            <v>146.60000610351562</v>
          </cell>
          <cell r="J231">
            <v>146.14999389648437</v>
          </cell>
          <cell r="AA231">
            <v>100</v>
          </cell>
        </row>
        <row r="232">
          <cell r="D232">
            <v>146.60000610351562</v>
          </cell>
          <cell r="J232">
            <v>145.97999572753906</v>
          </cell>
          <cell r="AA232">
            <v>100</v>
          </cell>
        </row>
        <row r="233">
          <cell r="D233">
            <v>146.5</v>
          </cell>
          <cell r="J233">
            <v>145.91000366210937</v>
          </cell>
          <cell r="AA233">
            <v>100</v>
          </cell>
        </row>
        <row r="234">
          <cell r="D234">
            <v>146.5</v>
          </cell>
          <cell r="J234">
            <v>146.19000244140625</v>
          </cell>
          <cell r="AA234">
            <v>100</v>
          </cell>
        </row>
        <row r="235">
          <cell r="D235">
            <v>146.75</v>
          </cell>
          <cell r="J235">
            <v>146.49000549316406</v>
          </cell>
          <cell r="AA235">
            <v>100</v>
          </cell>
        </row>
        <row r="236">
          <cell r="D236">
            <v>147.5</v>
          </cell>
          <cell r="J236">
            <v>146.57000732421875</v>
          </cell>
          <cell r="AA236">
            <v>100</v>
          </cell>
        </row>
        <row r="237">
          <cell r="D237">
            <v>149</v>
          </cell>
          <cell r="J237">
            <v>147.67999267578125</v>
          </cell>
          <cell r="AA237">
            <v>100</v>
          </cell>
        </row>
        <row r="238">
          <cell r="D238">
            <v>149.35000610351562</v>
          </cell>
          <cell r="J238">
            <v>148.6199951171875</v>
          </cell>
          <cell r="AA238">
            <v>100</v>
          </cell>
        </row>
        <row r="239">
          <cell r="D239">
            <v>150.69999694824219</v>
          </cell>
          <cell r="J239">
            <v>149.77000427246094</v>
          </cell>
          <cell r="AA239">
            <v>100</v>
          </cell>
        </row>
        <row r="240">
          <cell r="D240">
            <v>150.80000305175781</v>
          </cell>
          <cell r="J240">
            <v>150.25999450683594</v>
          </cell>
          <cell r="AA240">
            <v>100</v>
          </cell>
        </row>
        <row r="241">
          <cell r="D241">
            <v>151.80000305175781</v>
          </cell>
          <cell r="J241">
            <v>151.5</v>
          </cell>
          <cell r="AA241">
            <v>100</v>
          </cell>
        </row>
        <row r="242">
          <cell r="D242">
            <v>151.60000610351562</v>
          </cell>
          <cell r="J242">
            <v>150.25999450683594</v>
          </cell>
          <cell r="AA242">
            <v>100</v>
          </cell>
        </row>
        <row r="243">
          <cell r="D243">
            <v>151.60000610351562</v>
          </cell>
          <cell r="J243">
            <v>150.66999816894531</v>
          </cell>
          <cell r="AA243">
            <v>100</v>
          </cell>
        </row>
        <row r="244">
          <cell r="D244">
            <v>151</v>
          </cell>
          <cell r="J244">
            <v>149.77999877929687</v>
          </cell>
          <cell r="AA244">
            <v>100</v>
          </cell>
        </row>
        <row r="245">
          <cell r="D245">
            <v>150.89999389648437</v>
          </cell>
          <cell r="J245">
            <v>150.14999389648437</v>
          </cell>
          <cell r="AA245">
            <v>100</v>
          </cell>
        </row>
        <row r="246">
          <cell r="D246">
            <v>151</v>
          </cell>
          <cell r="J246">
            <v>149.83000183105469</v>
          </cell>
          <cell r="AA246">
            <v>100</v>
          </cell>
        </row>
        <row r="247">
          <cell r="D247">
            <v>151.30000305175781</v>
          </cell>
          <cell r="J247">
            <v>150.8699951171875</v>
          </cell>
          <cell r="AA247">
            <v>100</v>
          </cell>
        </row>
        <row r="248">
          <cell r="D248">
            <v>151.10000610351562</v>
          </cell>
          <cell r="J248">
            <v>150.1300048828125</v>
          </cell>
          <cell r="AA248">
            <v>100</v>
          </cell>
        </row>
        <row r="249">
          <cell r="D249">
            <v>151</v>
          </cell>
          <cell r="J249">
            <v>149.91999816894531</v>
          </cell>
          <cell r="AA249">
            <v>100</v>
          </cell>
        </row>
        <row r="250">
          <cell r="D250">
            <v>151.10000610351562</v>
          </cell>
          <cell r="J250">
            <v>149.89999389648437</v>
          </cell>
          <cell r="AA250">
            <v>100</v>
          </cell>
        </row>
        <row r="251">
          <cell r="D251">
            <v>150.80000305175781</v>
          </cell>
          <cell r="J251">
            <v>149.80000305175781</v>
          </cell>
          <cell r="AA251">
            <v>100</v>
          </cell>
        </row>
        <row r="252">
          <cell r="D252">
            <v>150.89999389648437</v>
          </cell>
          <cell r="J252">
            <v>150.17999267578125</v>
          </cell>
          <cell r="AA252">
            <v>100</v>
          </cell>
        </row>
        <row r="253">
          <cell r="D253">
            <v>150.30000305175781</v>
          </cell>
          <cell r="J253">
            <v>150.02000427246094</v>
          </cell>
          <cell r="AA253">
            <v>100</v>
          </cell>
        </row>
        <row r="254">
          <cell r="D254">
            <v>149.80000305175781</v>
          </cell>
          <cell r="J254">
            <v>149.25</v>
          </cell>
          <cell r="AA254">
            <v>100</v>
          </cell>
        </row>
        <row r="255">
          <cell r="D255">
            <v>149.19999694824219</v>
          </cell>
          <cell r="J255">
            <v>149.33000183105469</v>
          </cell>
          <cell r="AA255">
            <v>100</v>
          </cell>
        </row>
        <row r="256">
          <cell r="D256">
            <v>149.5</v>
          </cell>
          <cell r="J256">
            <v>149.41000366210937</v>
          </cell>
          <cell r="AA256">
            <v>100</v>
          </cell>
        </row>
        <row r="257">
          <cell r="D257">
            <v>148.39999389648437</v>
          </cell>
          <cell r="J257">
            <v>148.3800048828125</v>
          </cell>
          <cell r="AA257">
            <v>100</v>
          </cell>
        </row>
        <row r="258">
          <cell r="D258">
            <v>147.19999694824219</v>
          </cell>
          <cell r="J258">
            <v>147.13999938964844</v>
          </cell>
          <cell r="AA258">
            <v>100</v>
          </cell>
        </row>
        <row r="259">
          <cell r="D259">
            <v>147.19999694824219</v>
          </cell>
          <cell r="J259">
            <v>147.13999938964844</v>
          </cell>
          <cell r="AA259">
            <v>100</v>
          </cell>
        </row>
        <row r="260">
          <cell r="D260">
            <v>149</v>
          </cell>
          <cell r="J260">
            <v>147.69000244140625</v>
          </cell>
          <cell r="AA260">
            <v>100</v>
          </cell>
        </row>
        <row r="261">
          <cell r="D261">
            <v>148.5</v>
          </cell>
          <cell r="J261">
            <v>147.60000610351562</v>
          </cell>
          <cell r="AA261">
            <v>100</v>
          </cell>
        </row>
        <row r="262">
          <cell r="D262">
            <v>148.19999694824219</v>
          </cell>
          <cell r="J262">
            <v>147.85000610351562</v>
          </cell>
          <cell r="AA262">
            <v>100</v>
          </cell>
        </row>
        <row r="263">
          <cell r="D263">
            <v>148.69999694824219</v>
          </cell>
          <cell r="J263">
            <v>147.49000549316406</v>
          </cell>
          <cell r="AA263">
            <v>100</v>
          </cell>
        </row>
        <row r="264">
          <cell r="D264">
            <v>148.5</v>
          </cell>
          <cell r="J264">
            <v>147.57000732421875</v>
          </cell>
          <cell r="AA264">
            <v>100</v>
          </cell>
        </row>
        <row r="265">
          <cell r="D265">
            <v>148.39999389648437</v>
          </cell>
          <cell r="J265">
            <v>147.27999877929687</v>
          </cell>
          <cell r="AA265">
            <v>100</v>
          </cell>
        </row>
        <row r="266">
          <cell r="D266">
            <v>147.80000305175781</v>
          </cell>
          <cell r="J266">
            <v>147.3699951171875</v>
          </cell>
          <cell r="AA266">
            <v>100</v>
          </cell>
        </row>
        <row r="267">
          <cell r="D267">
            <v>147.60000610351562</v>
          </cell>
          <cell r="J267">
            <v>146.8699951171875</v>
          </cell>
          <cell r="AA267">
            <v>100</v>
          </cell>
        </row>
        <row r="268">
          <cell r="D268">
            <v>147</v>
          </cell>
          <cell r="J268">
            <v>146.47000122070313</v>
          </cell>
          <cell r="AA268">
            <v>100</v>
          </cell>
        </row>
        <row r="269">
          <cell r="D269">
            <v>147.39999389648437</v>
          </cell>
          <cell r="J269">
            <v>146.63999938964844</v>
          </cell>
          <cell r="AA269">
            <v>100</v>
          </cell>
        </row>
        <row r="270">
          <cell r="D270">
            <v>147.19999694824219</v>
          </cell>
          <cell r="J270">
            <v>146.36000061035156</v>
          </cell>
          <cell r="AA270">
            <v>100</v>
          </cell>
        </row>
        <row r="271">
          <cell r="D271">
            <v>147</v>
          </cell>
          <cell r="J271">
            <v>146.16000366210937</v>
          </cell>
          <cell r="AA271">
            <v>100</v>
          </cell>
        </row>
        <row r="272">
          <cell r="D272">
            <v>145.39999389648437</v>
          </cell>
          <cell r="J272">
            <v>145.27999877929687</v>
          </cell>
          <cell r="AA272">
            <v>100</v>
          </cell>
        </row>
        <row r="273">
          <cell r="D273">
            <v>144.69999694824219</v>
          </cell>
          <cell r="J273">
            <v>144.86000061035156</v>
          </cell>
          <cell r="AA273">
            <v>100</v>
          </cell>
        </row>
        <row r="274">
          <cell r="D274">
            <v>143.5</v>
          </cell>
          <cell r="J274">
            <v>143.60000610351562</v>
          </cell>
          <cell r="AA274">
            <v>100</v>
          </cell>
        </row>
        <row r="275">
          <cell r="D275">
            <v>143.19999694824219</v>
          </cell>
          <cell r="J275">
            <v>143.47000122070312</v>
          </cell>
          <cell r="AA275">
            <v>100</v>
          </cell>
        </row>
        <row r="276">
          <cell r="D276">
            <v>143.89999389648437</v>
          </cell>
          <cell r="J276">
            <v>143.55000305175781</v>
          </cell>
          <cell r="AA276">
            <v>100</v>
          </cell>
        </row>
        <row r="277">
          <cell r="D277">
            <v>142</v>
          </cell>
          <cell r="J277">
            <v>142.11000061035156</v>
          </cell>
          <cell r="AA277">
            <v>100</v>
          </cell>
        </row>
        <row r="278">
          <cell r="D278">
            <v>143.19999694824219</v>
          </cell>
          <cell r="J278">
            <v>142.89999389648437</v>
          </cell>
          <cell r="AA278">
            <v>100</v>
          </cell>
        </row>
        <row r="279">
          <cell r="D279">
            <v>143.5</v>
          </cell>
          <cell r="J279">
            <v>143.55999755859375</v>
          </cell>
          <cell r="AA279">
            <v>100</v>
          </cell>
        </row>
        <row r="280">
          <cell r="D280">
            <v>143.80000305175781</v>
          </cell>
          <cell r="J280">
            <v>143.22000122070312</v>
          </cell>
          <cell r="AA280">
            <v>100</v>
          </cell>
        </row>
        <row r="281">
          <cell r="D281">
            <v>143.19999694824219</v>
          </cell>
          <cell r="J281">
            <v>142.3699951171875</v>
          </cell>
          <cell r="AA281">
            <v>100</v>
          </cell>
        </row>
        <row r="282">
          <cell r="D282">
            <v>143</v>
          </cell>
          <cell r="J282">
            <v>142.72999572753906</v>
          </cell>
          <cell r="AA282">
            <v>100</v>
          </cell>
        </row>
        <row r="283">
          <cell r="D283">
            <v>141.89999389648437</v>
          </cell>
          <cell r="J283">
            <v>142.08999633789062</v>
          </cell>
          <cell r="AA283">
            <v>100</v>
          </cell>
        </row>
        <row r="284">
          <cell r="D284">
            <v>141.19999694824219</v>
          </cell>
          <cell r="J284">
            <v>141.58999633789062</v>
          </cell>
          <cell r="AA284">
            <v>100</v>
          </cell>
        </row>
        <row r="285">
          <cell r="D285">
            <v>141.89999389648437</v>
          </cell>
          <cell r="J285">
            <v>141.32000732421875</v>
          </cell>
          <cell r="AA285">
            <v>100</v>
          </cell>
        </row>
        <row r="286">
          <cell r="D286">
            <v>141.69999694824219</v>
          </cell>
          <cell r="J286">
            <v>141.27999877929687</v>
          </cell>
          <cell r="AA286">
            <v>100</v>
          </cell>
        </row>
        <row r="287">
          <cell r="D287">
            <v>142.19999694824219</v>
          </cell>
          <cell r="J287">
            <v>141.44999694824219</v>
          </cell>
          <cell r="AA287">
            <v>100</v>
          </cell>
        </row>
        <row r="288">
          <cell r="D288">
            <v>141.60000610351562</v>
          </cell>
          <cell r="J288">
            <v>141.24000549316406</v>
          </cell>
          <cell r="AA288">
            <v>100</v>
          </cell>
        </row>
        <row r="289">
          <cell r="D289">
            <v>141.69999694824219</v>
          </cell>
          <cell r="J289">
            <v>141.66999816894531</v>
          </cell>
          <cell r="AA289">
            <v>100</v>
          </cell>
        </row>
        <row r="290">
          <cell r="D290">
            <v>142</v>
          </cell>
          <cell r="J290">
            <v>142.02999877929687</v>
          </cell>
          <cell r="AA290">
            <v>100</v>
          </cell>
        </row>
        <row r="291">
          <cell r="D291">
            <v>141.80000305175781</v>
          </cell>
          <cell r="J291">
            <v>141.46000671386719</v>
          </cell>
          <cell r="AA291">
            <v>100</v>
          </cell>
        </row>
        <row r="292">
          <cell r="D292">
            <v>141.69999694824219</v>
          </cell>
          <cell r="J292">
            <v>141.22999572753906</v>
          </cell>
          <cell r="AA292">
            <v>100</v>
          </cell>
        </row>
        <row r="293">
          <cell r="D293">
            <v>141.60000610351562</v>
          </cell>
          <cell r="J293">
            <v>141.08999633789063</v>
          </cell>
          <cell r="AA293">
            <v>100</v>
          </cell>
        </row>
        <row r="294">
          <cell r="D294">
            <v>141.39999389648437</v>
          </cell>
          <cell r="J294">
            <v>140.72999572753906</v>
          </cell>
          <cell r="AA294">
            <v>100</v>
          </cell>
        </row>
        <row r="295">
          <cell r="D295">
            <v>141.19999694824219</v>
          </cell>
          <cell r="J295">
            <v>140.46000671386719</v>
          </cell>
          <cell r="AA295">
            <v>100</v>
          </cell>
        </row>
        <row r="296">
          <cell r="D296">
            <v>140.89999389648437</v>
          </cell>
          <cell r="J296">
            <v>140.47999572753906</v>
          </cell>
          <cell r="AA296">
            <v>100</v>
          </cell>
        </row>
        <row r="297">
          <cell r="D297">
            <v>141</v>
          </cell>
          <cell r="J297">
            <v>140.52000427246094</v>
          </cell>
          <cell r="AA297">
            <v>100</v>
          </cell>
        </row>
        <row r="298">
          <cell r="D298">
            <v>140.69999694824219</v>
          </cell>
          <cell r="J298">
            <v>140.27999877929687</v>
          </cell>
          <cell r="AA298">
            <v>100</v>
          </cell>
        </row>
        <row r="299">
          <cell r="D299">
            <v>141.30000305175781</v>
          </cell>
          <cell r="J299">
            <v>140.67999267578125</v>
          </cell>
          <cell r="AA299">
            <v>100</v>
          </cell>
        </row>
        <row r="300">
          <cell r="D300">
            <v>141.80000305175781</v>
          </cell>
          <cell r="J300">
            <v>141.27999877929687</v>
          </cell>
          <cell r="AA300">
            <v>100</v>
          </cell>
        </row>
        <row r="301">
          <cell r="D301">
            <v>142.30000305175781</v>
          </cell>
          <cell r="J301">
            <v>141.75999450683594</v>
          </cell>
          <cell r="AA301">
            <v>100</v>
          </cell>
        </row>
        <row r="302">
          <cell r="D302">
            <v>142.30000305175781</v>
          </cell>
          <cell r="J302">
            <v>141.66999816894531</v>
          </cell>
          <cell r="AA302">
            <v>100</v>
          </cell>
        </row>
        <row r="303">
          <cell r="D303">
            <v>142.10000610351562</v>
          </cell>
          <cell r="J303">
            <v>141.42999267578125</v>
          </cell>
          <cell r="AA303">
            <v>100</v>
          </cell>
        </row>
        <row r="304">
          <cell r="D304">
            <v>142.10000610351562</v>
          </cell>
          <cell r="J304">
            <v>141.22999572753906</v>
          </cell>
          <cell r="AA304">
            <v>100</v>
          </cell>
        </row>
        <row r="305">
          <cell r="D305">
            <v>141.80000305175781</v>
          </cell>
          <cell r="J305">
            <v>140.8699951171875</v>
          </cell>
          <cell r="AA305">
            <v>100</v>
          </cell>
        </row>
        <row r="306">
          <cell r="D306">
            <v>141.60000610351562</v>
          </cell>
          <cell r="J306">
            <v>140.71000671386719</v>
          </cell>
          <cell r="AA306">
            <v>100</v>
          </cell>
        </row>
        <row r="307">
          <cell r="D307">
            <v>141.53999328613281</v>
          </cell>
          <cell r="J307">
            <v>140.69000244140625</v>
          </cell>
          <cell r="AA307">
            <v>100</v>
          </cell>
        </row>
        <row r="308">
          <cell r="D308">
            <v>141.60000610351562</v>
          </cell>
          <cell r="J308">
            <v>141</v>
          </cell>
          <cell r="AA308">
            <v>100</v>
          </cell>
        </row>
        <row r="309">
          <cell r="D309">
            <v>142.30000305175781</v>
          </cell>
          <cell r="J309">
            <v>141.6199951171875</v>
          </cell>
          <cell r="AA309">
            <v>100</v>
          </cell>
        </row>
        <row r="310">
          <cell r="D310">
            <v>142.89999389648437</v>
          </cell>
          <cell r="J310">
            <v>142.24000549316406</v>
          </cell>
          <cell r="AA310">
            <v>100</v>
          </cell>
        </row>
        <row r="311">
          <cell r="D311">
            <v>142.89999389648437</v>
          </cell>
          <cell r="J311">
            <v>142.05999755859375</v>
          </cell>
          <cell r="AA311">
            <v>100</v>
          </cell>
        </row>
        <row r="312">
          <cell r="D312">
            <v>142.69999694824219</v>
          </cell>
          <cell r="J312">
            <v>141.85000610351562</v>
          </cell>
          <cell r="AA312">
            <v>100</v>
          </cell>
        </row>
        <row r="313">
          <cell r="D313">
            <v>142.69999694824219</v>
          </cell>
          <cell r="J313">
            <v>141.21000671386719</v>
          </cell>
          <cell r="AA313">
            <v>100</v>
          </cell>
        </row>
        <row r="314">
          <cell r="D314">
            <v>142.69999694824219</v>
          </cell>
          <cell r="J314">
            <v>141.41999816894531</v>
          </cell>
          <cell r="AA314">
            <v>100</v>
          </cell>
        </row>
        <row r="315">
          <cell r="D315">
            <v>142.89999389648437</v>
          </cell>
          <cell r="J315">
            <v>141.78999328613281</v>
          </cell>
          <cell r="AA315">
            <v>100</v>
          </cell>
        </row>
        <row r="316">
          <cell r="D316">
            <v>142.89999389648437</v>
          </cell>
          <cell r="J316">
            <v>141.41999816894531</v>
          </cell>
          <cell r="AA316">
            <v>100</v>
          </cell>
        </row>
        <row r="317">
          <cell r="D317">
            <v>142.5</v>
          </cell>
          <cell r="J317">
            <v>141.78999328613281</v>
          </cell>
          <cell r="AA317">
            <v>100</v>
          </cell>
        </row>
        <row r="318">
          <cell r="D318">
            <v>142.19999694824219</v>
          </cell>
          <cell r="J318">
            <v>141.17999267578125</v>
          </cell>
          <cell r="AA318">
            <v>100</v>
          </cell>
        </row>
        <row r="319">
          <cell r="D319">
            <v>142.10000610351562</v>
          </cell>
          <cell r="J319">
            <v>141.14999389648437</v>
          </cell>
          <cell r="AA319">
            <v>100</v>
          </cell>
        </row>
        <row r="320">
          <cell r="D320">
            <v>141.69999694824219</v>
          </cell>
          <cell r="J320">
            <v>140.71000671386719</v>
          </cell>
          <cell r="AA320">
            <v>100</v>
          </cell>
        </row>
        <row r="321">
          <cell r="D321">
            <v>141.30000305175781</v>
          </cell>
          <cell r="J321">
            <v>140.60000610351562</v>
          </cell>
          <cell r="AA321">
            <v>100</v>
          </cell>
        </row>
        <row r="322">
          <cell r="D322">
            <v>140.60000610351562</v>
          </cell>
          <cell r="J322">
            <v>140.16999816894531</v>
          </cell>
          <cell r="AA322">
            <v>100</v>
          </cell>
        </row>
        <row r="323">
          <cell r="D323">
            <v>140.19999694824219</v>
          </cell>
          <cell r="J323">
            <v>140</v>
          </cell>
          <cell r="AA323">
            <v>100</v>
          </cell>
        </row>
        <row r="324">
          <cell r="D324">
            <v>140.10000610351562</v>
          </cell>
          <cell r="J324">
            <v>139.72999572753906</v>
          </cell>
          <cell r="AA324">
            <v>100</v>
          </cell>
        </row>
        <row r="325">
          <cell r="D325">
            <v>140.39999389648437</v>
          </cell>
          <cell r="J325">
            <v>139.88999938964844</v>
          </cell>
          <cell r="AA325">
            <v>100</v>
          </cell>
        </row>
        <row r="326">
          <cell r="D326">
            <v>140.5</v>
          </cell>
          <cell r="J326">
            <v>139.94000244140625</v>
          </cell>
          <cell r="AA326">
            <v>100</v>
          </cell>
        </row>
        <row r="327">
          <cell r="D327">
            <v>140.80000305175781</v>
          </cell>
          <cell r="J327">
            <v>140.25</v>
          </cell>
          <cell r="AA327">
            <v>100</v>
          </cell>
        </row>
        <row r="328">
          <cell r="D328">
            <v>140.69999694824219</v>
          </cell>
          <cell r="J328">
            <v>140.05000305175781</v>
          </cell>
          <cell r="AA328">
            <v>100</v>
          </cell>
        </row>
        <row r="329">
          <cell r="D329">
            <v>140.10000610351562</v>
          </cell>
          <cell r="J329">
            <v>139.74000549316406</v>
          </cell>
          <cell r="AA329">
            <v>100</v>
          </cell>
        </row>
        <row r="330">
          <cell r="D330">
            <v>139.69999694824219</v>
          </cell>
          <cell r="J330">
            <v>139.03999328613281</v>
          </cell>
          <cell r="AA330">
            <v>100</v>
          </cell>
        </row>
        <row r="331">
          <cell r="D331">
            <v>139.5</v>
          </cell>
          <cell r="J331">
            <v>139.16000366210937</v>
          </cell>
          <cell r="AA331">
            <v>100</v>
          </cell>
        </row>
        <row r="332">
          <cell r="D332">
            <v>139.39999389648437</v>
          </cell>
          <cell r="J332">
            <v>139.17999267578125</v>
          </cell>
          <cell r="AA332">
            <v>100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Definitions"/>
      <sheetName val="Introduction"/>
      <sheetName val="Sheet1"/>
      <sheetName val="A_Current_Data"/>
      <sheetName val="A_Previous_Data"/>
      <sheetName val="Q_Current_Data"/>
      <sheetName val="Q_Previous_Data"/>
      <sheetName val="Weights_Data"/>
      <sheetName val="Compare_(Non-Euro)"/>
      <sheetName val="Annual_(Non-Euro)"/>
      <sheetName val="Quarterly_(Non-Euro)"/>
      <sheetName val="Weights_(Non-Euro)"/>
      <sheetName val="A_Current_Data_(Non-Euro)"/>
      <sheetName val="A_Previous_Data_(Non-Euro)"/>
      <sheetName val="Q_Current_Data_(Non-Euro)"/>
      <sheetName val="Q_Previous_Data_(Non-Euro)"/>
      <sheetName val="Weights_Data_(Non-Euro)"/>
    </sheetNames>
    <sheetDataSet>
      <sheetData sheetId="0" refreshError="1"/>
      <sheetData sheetId="1" refreshError="1"/>
      <sheetData sheetId="2" refreshError="1"/>
      <sheetData sheetId="3" refreshError="1"/>
      <sheetData sheetId="4" refreshError="1"/>
      <sheetData sheetId="5" refreshError="1">
        <row r="60">
          <cell r="D60" t="str">
            <v>W2008REV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heck"/>
      <sheetName val="DA"/>
      <sheetName val="Micro"/>
      <sheetName val="Q1"/>
      <sheetName val="Q2"/>
      <sheetName val="Q3"/>
      <sheetName val="Q4"/>
      <sheetName val="Q5"/>
      <sheetName val="Q6"/>
      <sheetName val="Q7"/>
      <sheetName val="QQ"/>
      <sheetName val="QC"/>
      <sheetName val="Sheet2"/>
      <sheetName val="Sheet3"/>
      <sheetName val="Data_Check"/>
    </sheetNames>
    <sheetDataSet>
      <sheetData sheetId="0" refreshError="1"/>
      <sheetData sheetId="1" refreshError="1">
        <row r="9">
          <cell r="E9" t="str">
            <v/>
          </cell>
          <cell r="F9" t="str">
            <v/>
          </cell>
          <cell r="G9" t="str">
            <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cell r="U9">
            <v>1E-3</v>
          </cell>
          <cell r="V9">
            <v>1E-3</v>
          </cell>
          <cell r="W9">
            <v>1E-3</v>
          </cell>
          <cell r="X9">
            <v>1E-3</v>
          </cell>
          <cell r="Y9">
            <v>1E-3</v>
          </cell>
          <cell r="Z9">
            <v>1E-3</v>
          </cell>
          <cell r="AA9">
            <v>1E-3</v>
          </cell>
          <cell r="AB9">
            <v>1E-3</v>
          </cell>
          <cell r="AC9">
            <v>1E-3</v>
          </cell>
          <cell r="AD9">
            <v>1E-3</v>
          </cell>
          <cell r="AE9">
            <v>1E-3</v>
          </cell>
          <cell r="AF9">
            <v>1E-3</v>
          </cell>
          <cell r="AG9">
            <v>1E-3</v>
          </cell>
          <cell r="AH9">
            <v>1E-3</v>
          </cell>
        </row>
        <row r="10">
          <cell r="E10">
            <v>1E-3</v>
          </cell>
          <cell r="F10">
            <v>1E-3</v>
          </cell>
          <cell r="G10">
            <v>1E-3</v>
          </cell>
          <cell r="H10">
            <v>1E-3</v>
          </cell>
          <cell r="I10">
            <v>1E-3</v>
          </cell>
          <cell r="J10">
            <v>1E-3</v>
          </cell>
          <cell r="K10">
            <v>1E-3</v>
          </cell>
          <cell r="L10">
            <v>1E-3</v>
          </cell>
          <cell r="M10">
            <v>1E-3</v>
          </cell>
          <cell r="N10">
            <v>1E-3</v>
          </cell>
          <cell r="O10">
            <v>1E-3</v>
          </cell>
          <cell r="P10">
            <v>1E-3</v>
          </cell>
          <cell r="Q10">
            <v>1E-3</v>
          </cell>
          <cell r="R10">
            <v>1E-3</v>
          </cell>
          <cell r="S10">
            <v>1E-3</v>
          </cell>
          <cell r="T10">
            <v>1E-3</v>
          </cell>
          <cell r="U10">
            <v>1E-3</v>
          </cell>
          <cell r="V10">
            <v>1E-3</v>
          </cell>
          <cell r="W10">
            <v>1E-3</v>
          </cell>
          <cell r="X10">
            <v>1E-3</v>
          </cell>
          <cell r="Y10">
            <v>1E-3</v>
          </cell>
          <cell r="Z10">
            <v>1E-3</v>
          </cell>
          <cell r="AA10">
            <v>1E-3</v>
          </cell>
          <cell r="AB10">
            <v>1E-3</v>
          </cell>
          <cell r="AC10">
            <v>1E-3</v>
          </cell>
          <cell r="AD10">
            <v>1E-3</v>
          </cell>
          <cell r="AE10">
            <v>1E-3</v>
          </cell>
          <cell r="AF10">
            <v>1E-3</v>
          </cell>
          <cell r="AG10">
            <v>1E-3</v>
          </cell>
          <cell r="AH10">
            <v>1E-3</v>
          </cell>
        </row>
        <row r="11">
          <cell r="E11">
            <v>1E-3</v>
          </cell>
          <cell r="F11">
            <v>1E-3</v>
          </cell>
          <cell r="G11">
            <v>1E-3</v>
          </cell>
          <cell r="H11">
            <v>1E-3</v>
          </cell>
          <cell r="I11">
            <v>1E-3</v>
          </cell>
          <cell r="J11">
            <v>1E-3</v>
          </cell>
          <cell r="K11">
            <v>1E-3</v>
          </cell>
          <cell r="L11">
            <v>1E-3</v>
          </cell>
          <cell r="M11">
            <v>1E-3</v>
          </cell>
          <cell r="N11">
            <v>1E-3</v>
          </cell>
          <cell r="O11">
            <v>1E-3</v>
          </cell>
          <cell r="P11">
            <v>1E-3</v>
          </cell>
          <cell r="Q11">
            <v>1E-3</v>
          </cell>
          <cell r="R11">
            <v>1E-3</v>
          </cell>
          <cell r="S11">
            <v>1E-3</v>
          </cell>
          <cell r="T11">
            <v>1E-3</v>
          </cell>
          <cell r="U11">
            <v>1E-3</v>
          </cell>
          <cell r="V11">
            <v>1E-3</v>
          </cell>
          <cell r="W11">
            <v>1E-3</v>
          </cell>
          <cell r="X11">
            <v>1E-3</v>
          </cell>
          <cell r="Y11">
            <v>1E-3</v>
          </cell>
          <cell r="Z11">
            <v>1E-3</v>
          </cell>
          <cell r="AA11">
            <v>1E-3</v>
          </cell>
          <cell r="AB11">
            <v>1E-3</v>
          </cell>
          <cell r="AC11">
            <v>1E-3</v>
          </cell>
          <cell r="AD11">
            <v>1E-3</v>
          </cell>
          <cell r="AE11">
            <v>1E-3</v>
          </cell>
          <cell r="AF11">
            <v>1E-3</v>
          </cell>
          <cell r="AG11">
            <v>1E-3</v>
          </cell>
          <cell r="AH11">
            <v>1E-3</v>
          </cell>
        </row>
        <row r="12">
          <cell r="E12" t="str">
            <v/>
          </cell>
          <cell r="F12" t="str">
            <v/>
          </cell>
          <cell r="G12" t="str">
            <v/>
          </cell>
          <cell r="H12" t="str">
            <v/>
          </cell>
          <cell r="I12" t="str">
            <v/>
          </cell>
          <cell r="J12" t="str">
            <v/>
          </cell>
          <cell r="K12" t="str">
            <v/>
          </cell>
          <cell r="L12" t="str">
            <v/>
          </cell>
          <cell r="M12" t="str">
            <v/>
          </cell>
          <cell r="N12" t="str">
            <v/>
          </cell>
          <cell r="O12">
            <v>1E-3</v>
          </cell>
          <cell r="P12">
            <v>1E-3</v>
          </cell>
          <cell r="Q12">
            <v>1E-3</v>
          </cell>
          <cell r="R12">
            <v>1E-3</v>
          </cell>
          <cell r="S12">
            <v>1E-3</v>
          </cell>
          <cell r="T12">
            <v>1E-3</v>
          </cell>
          <cell r="U12">
            <v>1E-3</v>
          </cell>
          <cell r="V12">
            <v>1E-3</v>
          </cell>
          <cell r="W12">
            <v>1E-3</v>
          </cell>
          <cell r="X12">
            <v>1E-3</v>
          </cell>
          <cell r="Y12">
            <v>1E-3</v>
          </cell>
          <cell r="Z12">
            <v>1E-3</v>
          </cell>
          <cell r="AA12">
            <v>1E-3</v>
          </cell>
          <cell r="AB12">
            <v>1E-3</v>
          </cell>
          <cell r="AC12">
            <v>1E-3</v>
          </cell>
          <cell r="AD12">
            <v>1E-3</v>
          </cell>
          <cell r="AE12">
            <v>1E-3</v>
          </cell>
          <cell r="AF12">
            <v>1E-3</v>
          </cell>
          <cell r="AG12">
            <v>1E-3</v>
          </cell>
          <cell r="AH12">
            <v>1E-3</v>
          </cell>
        </row>
        <row r="13">
          <cell r="E13">
            <v>1E-3</v>
          </cell>
          <cell r="F13">
            <v>1E-3</v>
          </cell>
          <cell r="G13">
            <v>1E-3</v>
          </cell>
          <cell r="H13">
            <v>1E-3</v>
          </cell>
          <cell r="I13">
            <v>1E-3</v>
          </cell>
          <cell r="J13">
            <v>1E-3</v>
          </cell>
          <cell r="K13">
            <v>1E-3</v>
          </cell>
          <cell r="L13">
            <v>1E-3</v>
          </cell>
          <cell r="M13">
            <v>1E-3</v>
          </cell>
          <cell r="N13">
            <v>1E-3</v>
          </cell>
          <cell r="O13">
            <v>1E-3</v>
          </cell>
          <cell r="P13">
            <v>1E-3</v>
          </cell>
          <cell r="Q13">
            <v>1E-3</v>
          </cell>
          <cell r="R13">
            <v>1E-3</v>
          </cell>
          <cell r="S13">
            <v>1E-3</v>
          </cell>
          <cell r="T13">
            <v>1E-3</v>
          </cell>
          <cell r="U13">
            <v>1E-3</v>
          </cell>
          <cell r="V13">
            <v>1E-3</v>
          </cell>
          <cell r="W13">
            <v>1E-3</v>
          </cell>
          <cell r="X13">
            <v>1E-3</v>
          </cell>
          <cell r="Y13">
            <v>1E-3</v>
          </cell>
          <cell r="Z13">
            <v>1E-3</v>
          </cell>
          <cell r="AA13">
            <v>1E-3</v>
          </cell>
          <cell r="AB13">
            <v>1E-3</v>
          </cell>
          <cell r="AC13">
            <v>1E-3</v>
          </cell>
          <cell r="AD13">
            <v>1E-3</v>
          </cell>
          <cell r="AE13">
            <v>1E-3</v>
          </cell>
          <cell r="AF13">
            <v>1E-3</v>
          </cell>
          <cell r="AG13">
            <v>1E-3</v>
          </cell>
          <cell r="AH13">
            <v>1E-3</v>
          </cell>
        </row>
        <row r="16">
          <cell r="E16" t="str">
            <v/>
          </cell>
          <cell r="F16" t="str">
            <v/>
          </cell>
          <cell r="G16" t="str">
            <v/>
          </cell>
          <cell r="H16" t="str">
            <v/>
          </cell>
          <cell r="I16" t="str">
            <v/>
          </cell>
          <cell r="J16" t="str">
            <v/>
          </cell>
          <cell r="K16" t="str">
            <v/>
          </cell>
          <cell r="L16" t="str">
            <v/>
          </cell>
          <cell r="M16" t="str">
            <v/>
          </cell>
          <cell r="N16" t="str">
            <v/>
          </cell>
          <cell r="O16">
            <v>9.0082191780821912</v>
          </cell>
          <cell r="P16">
            <v>14.643835616438356</v>
          </cell>
          <cell r="Q16">
            <v>75.099999999999994</v>
          </cell>
          <cell r="R16">
            <v>102.1</v>
          </cell>
          <cell r="S16">
            <v>94.7</v>
          </cell>
          <cell r="T16">
            <v>92.8</v>
          </cell>
          <cell r="U16">
            <v>104.5</v>
          </cell>
          <cell r="V16">
            <v>146.69999999999999</v>
          </cell>
          <cell r="W16">
            <v>151.16</v>
          </cell>
          <cell r="X16">
            <v>138.1</v>
          </cell>
          <cell r="Y16">
            <v>144.00800000000001</v>
          </cell>
          <cell r="Z16">
            <v>143.66</v>
          </cell>
          <cell r="AA16">
            <v>140.18223919004498</v>
          </cell>
          <cell r="AB16">
            <v>121.528975</v>
          </cell>
          <cell r="AC16">
            <v>106.4811736784044</v>
          </cell>
          <cell r="AD16">
            <v>106.24431706331148</v>
          </cell>
          <cell r="AE16">
            <v>106.13745973750483</v>
          </cell>
          <cell r="AF16">
            <v>106.08529431894542</v>
          </cell>
          <cell r="AG16">
            <v>106.07543060970114</v>
          </cell>
          <cell r="AH16">
            <v>106.06719806087224</v>
          </cell>
        </row>
        <row r="17">
          <cell r="E17" t="str">
            <v/>
          </cell>
          <cell r="F17" t="str">
            <v/>
          </cell>
          <cell r="G17" t="str">
            <v/>
          </cell>
          <cell r="H17" t="str">
            <v/>
          </cell>
          <cell r="I17" t="str">
            <v/>
          </cell>
          <cell r="J17" t="str">
            <v/>
          </cell>
          <cell r="K17" t="str">
            <v/>
          </cell>
          <cell r="L17" t="str">
            <v/>
          </cell>
          <cell r="M17" t="str">
            <v/>
          </cell>
          <cell r="N17" t="str">
            <v/>
          </cell>
          <cell r="O17">
            <v>0.11100973236009733</v>
          </cell>
          <cell r="P17">
            <v>6.8288119738072972E-2</v>
          </cell>
          <cell r="Q17">
            <v>1.3315579227696406E-2</v>
          </cell>
          <cell r="R17">
            <v>9.7943192948090115E-3</v>
          </cell>
          <cell r="S17">
            <v>1.0559662090813094E-2</v>
          </cell>
          <cell r="T17">
            <v>1.0775862068965518E-2</v>
          </cell>
          <cell r="U17">
            <v>9.5693779904306216E-3</v>
          </cell>
          <cell r="V17">
            <v>6.8166325835037501E-3</v>
          </cell>
          <cell r="W17">
            <v>6.6155067478168832E-3</v>
          </cell>
          <cell r="X17">
            <v>7.2411296162201303E-3</v>
          </cell>
          <cell r="Y17">
            <v>6.9440586634075879E-3</v>
          </cell>
          <cell r="Z17">
            <v>6.960879855213699E-3</v>
          </cell>
          <cell r="AA17">
            <v>7.1335713124420887E-3</v>
          </cell>
          <cell r="AB17">
            <v>8.2284903661863345E-3</v>
          </cell>
          <cell r="AC17">
            <v>9.3913314950886135E-3</v>
          </cell>
          <cell r="AD17">
            <v>9.412268134813228E-3</v>
          </cell>
          <cell r="AE17">
            <v>9.421744240658881E-3</v>
          </cell>
          <cell r="AF17">
            <v>9.4263772035500064E-3</v>
          </cell>
          <cell r="AG17">
            <v>9.4272537405899991E-3</v>
          </cell>
          <cell r="AH17">
            <v>9.4279854496212619E-3</v>
          </cell>
        </row>
        <row r="21">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v>-9.7634002942988012</v>
          </cell>
          <cell r="W21">
            <v>13.719900194844371</v>
          </cell>
          <cell r="X21">
            <v>6.7475261994223477</v>
          </cell>
          <cell r="Y21">
            <v>12.150539588047645</v>
          </cell>
          <cell r="Z21">
            <v>9.0030168585960517</v>
          </cell>
          <cell r="AA21">
            <v>11.012286706655759</v>
          </cell>
          <cell r="AB21">
            <v>7.3070332571084116</v>
          </cell>
          <cell r="AC21">
            <v>9.5795163217783852</v>
          </cell>
          <cell r="AD21">
            <v>6.8682150102449073</v>
          </cell>
          <cell r="AE21">
            <v>5.9749283571611853</v>
          </cell>
          <cell r="AF21">
            <v>6.1033965498833158</v>
          </cell>
          <cell r="AG21">
            <v>5.8473505695686265</v>
          </cell>
          <cell r="AH21">
            <v>5.7031043956465588</v>
          </cell>
        </row>
        <row r="22">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row>
        <row r="23">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6">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row>
        <row r="27">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row>
        <row r="28">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v>-10.199999999999994</v>
          </cell>
          <cell r="W28">
            <v>12.699999999999992</v>
          </cell>
          <cell r="X28">
            <v>10.100000000000007</v>
          </cell>
          <cell r="Y28">
            <v>7.2999999999999954</v>
          </cell>
          <cell r="Z28">
            <v>7.600000000000005</v>
          </cell>
          <cell r="AA28">
            <v>4.699999999999986</v>
          </cell>
          <cell r="AB28">
            <v>5.9964190072474999</v>
          </cell>
          <cell r="AC28">
            <v>6.2030024526205523</v>
          </cell>
          <cell r="AD28">
            <v>6.0079475802139086</v>
          </cell>
          <cell r="AE28">
            <v>5.9999999999999991</v>
          </cell>
          <cell r="AF28">
            <v>6.0000000000000036</v>
          </cell>
          <cell r="AG28">
            <v>6.0000000000000213</v>
          </cell>
          <cell r="AH28">
            <v>5.9999999999999876</v>
          </cell>
        </row>
        <row r="29">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row>
        <row r="30">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v>9.8389973351784842E-5</v>
          </cell>
          <cell r="V32">
            <v>-1.5439127576522181E-14</v>
          </cell>
          <cell r="W32">
            <v>4.5664382066022424E-15</v>
          </cell>
          <cell r="X32">
            <v>-4.1475369723907743E-14</v>
          </cell>
          <cell r="Y32">
            <v>-7.7307306102344337E-15</v>
          </cell>
          <cell r="Z32">
            <v>-7.1846938756825608E-15</v>
          </cell>
          <cell r="AA32">
            <v>0</v>
          </cell>
          <cell r="AB32">
            <v>1.2947931383539973E-14</v>
          </cell>
          <cell r="AC32">
            <v>3.6575043316641608E-14</v>
          </cell>
          <cell r="AD32">
            <v>4.6002894627582612E-14</v>
          </cell>
          <cell r="AE32">
            <v>-3.2549217896874485E-14</v>
          </cell>
          <cell r="AF32">
            <v>-1.023560311222468E-14</v>
          </cell>
          <cell r="AG32">
            <v>9.6562293511553582E-15</v>
          </cell>
          <cell r="AH32">
            <v>-9.1096503312786394E-15</v>
          </cell>
        </row>
        <row r="35">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v>314.87799999999999</v>
          </cell>
          <cell r="V35">
            <v>322.18599999999998</v>
          </cell>
          <cell r="W35">
            <v>412.32600000000002</v>
          </cell>
          <cell r="X35">
            <v>474.291</v>
          </cell>
          <cell r="Y35">
            <v>530.90600000000006</v>
          </cell>
          <cell r="Z35">
            <v>610.41700000000003</v>
          </cell>
          <cell r="AA35">
            <v>677.67393340884701</v>
          </cell>
          <cell r="AB35">
            <v>746.31796934264457</v>
          </cell>
          <cell r="AC35">
            <v>836.93720130634063</v>
          </cell>
          <cell r="AD35">
            <v>919.73128745807696</v>
          </cell>
          <cell r="AE35">
            <v>1006.9888683033082</v>
          </cell>
          <cell r="AF35">
            <v>1101.0315190530609</v>
          </cell>
          <cell r="AG35">
            <v>1206.2553245966651</v>
          </cell>
          <cell r="AH35">
            <v>1308.9715680299946</v>
          </cell>
        </row>
        <row r="36">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v>3.0131866028708134</v>
          </cell>
          <cell r="V36">
            <v>2.1962235855487395</v>
          </cell>
          <cell r="W36">
            <v>2.7277454353003443</v>
          </cell>
          <cell r="X36">
            <v>3.4344026068066618</v>
          </cell>
          <cell r="Y36">
            <v>3.6866424087550693</v>
          </cell>
          <cell r="Z36">
            <v>4.2490393985799813</v>
          </cell>
          <cell r="AA36">
            <v>4.834235330555142</v>
          </cell>
          <cell r="AB36">
            <v>6.1410702208477002</v>
          </cell>
          <cell r="AC36">
            <v>7.859954698039556</v>
          </cell>
          <cell r="AD36">
            <v>8.6567574895324029</v>
          </cell>
          <cell r="AE36">
            <v>9.4875915703442999</v>
          </cell>
          <cell r="AF36">
            <v>10.378738411591808</v>
          </cell>
          <cell r="AG36">
            <v>11.371675020910514</v>
          </cell>
          <cell r="AH36">
            <v>12.340964897354718</v>
          </cell>
        </row>
        <row r="37">
          <cell r="E37">
            <v>4.7565366426046696</v>
          </cell>
          <cell r="F37">
            <v>5.4969563629735703</v>
          </cell>
          <cell r="G37">
            <v>6.0088892392956099</v>
          </cell>
          <cell r="H37">
            <v>6.3155030781496899</v>
          </cell>
          <cell r="I37">
            <v>6.6814430059898999</v>
          </cell>
          <cell r="J37">
            <v>6.7888890522137997</v>
          </cell>
          <cell r="K37">
            <v>7.3268199445860898</v>
          </cell>
          <cell r="L37">
            <v>7.4866206441209098</v>
          </cell>
          <cell r="M37">
            <v>7.6328170799002102</v>
          </cell>
          <cell r="N37">
            <v>8.7000892229620508</v>
          </cell>
          <cell r="O37">
            <v>8.1350344943580293</v>
          </cell>
          <cell r="P37">
            <v>6.0703852840578998</v>
          </cell>
          <cell r="Q37">
            <v>5.7703922950845898</v>
          </cell>
          <cell r="R37">
            <v>6.4761686512029701</v>
          </cell>
          <cell r="S37">
            <v>7.2324271326019103</v>
          </cell>
          <cell r="T37">
            <v>8.0479136365814998</v>
          </cell>
          <cell r="U37">
            <v>8.9503175725519704</v>
          </cell>
          <cell r="V37">
            <v>8.1665064715584403</v>
          </cell>
          <cell r="W37">
            <v>9.3170653056165804</v>
          </cell>
          <cell r="X37">
            <v>10.2922845074965</v>
          </cell>
          <cell r="Y37">
            <v>11.3177897402015</v>
          </cell>
          <cell r="Z37">
            <v>12.373041696864</v>
          </cell>
          <cell r="AA37">
            <v>13.103446657464801</v>
          </cell>
          <cell r="AB37">
            <v>14.0925770217662</v>
          </cell>
          <cell r="AC37">
            <v>15.118229837649</v>
          </cell>
          <cell r="AD37">
            <v>16.2970312705312</v>
          </cell>
          <cell r="AE37">
            <v>17.618192564371402</v>
          </cell>
          <cell r="AF37">
            <v>19.0498938205073</v>
          </cell>
          <cell r="AG37">
            <v>20.6131659104596</v>
          </cell>
          <cell r="AH37">
            <v>22.304723210305902</v>
          </cell>
        </row>
        <row r="39">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v>917.81498716747285</v>
          </cell>
          <cell r="V39">
            <v>660.71708349841754</v>
          </cell>
          <cell r="W39">
            <v>813.281286613102</v>
          </cell>
          <cell r="X39">
            <v>1018.204152625752</v>
          </cell>
          <cell r="Y39">
            <v>1083.9877708777035</v>
          </cell>
          <cell r="Z39">
            <v>1238.2061588543397</v>
          </cell>
          <cell r="AA39">
            <v>1396.1716771691861</v>
          </cell>
          <cell r="AB39">
            <v>1757.7776281855022</v>
          </cell>
          <cell r="AC39">
            <v>2229.7118710239074</v>
          </cell>
          <cell r="AD39">
            <v>2433.844280511541</v>
          </cell>
          <cell r="AE39">
            <v>2643.6402239762097</v>
          </cell>
          <cell r="AF39">
            <v>2866.1556423867237</v>
          </cell>
          <cell r="AG39">
            <v>3112.3503467097235</v>
          </cell>
          <cell r="AH39">
            <v>3347.5108162024317</v>
          </cell>
        </row>
        <row r="40">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v>2726.2618253280448</v>
          </cell>
          <cell r="V40">
            <v>2456.8310684592179</v>
          </cell>
          <cell r="W40">
            <v>2777.8966325630827</v>
          </cell>
          <cell r="X40">
            <v>3051.3740016295583</v>
          </cell>
          <cell r="Y40">
            <v>3327.7829286096735</v>
          </cell>
          <cell r="Z40">
            <v>3605.6094085497507</v>
          </cell>
          <cell r="AA40">
            <v>3784.396051391383</v>
          </cell>
          <cell r="AB40">
            <v>4033.7621491848495</v>
          </cell>
          <cell r="AC40">
            <v>4288.7392908615175</v>
          </cell>
          <cell r="AD40">
            <v>4581.9045289257119</v>
          </cell>
          <cell r="AE40">
            <v>4909.1660609121873</v>
          </cell>
          <cell r="AF40">
            <v>5260.7512103333638</v>
          </cell>
          <cell r="AG40">
            <v>5641.6837405424867</v>
          </cell>
          <cell r="AH40">
            <v>6050.1997064188163</v>
          </cell>
        </row>
        <row r="42">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v>9.8389973351784842E-5</v>
          </cell>
          <cell r="V42">
            <v>2.2362910718358271E-4</v>
          </cell>
          <cell r="W42">
            <v>7.8692285941323541E-5</v>
          </cell>
          <cell r="X42">
            <v>3.1631022928450673E-4</v>
          </cell>
          <cell r="Y42">
            <v>1.8835726098405368E-4</v>
          </cell>
          <cell r="Z42">
            <v>1.6382243613791882E-4</v>
          </cell>
          <cell r="AA42">
            <v>0</v>
          </cell>
          <cell r="AB42">
            <v>3.8996555961754881E-14</v>
          </cell>
          <cell r="AC42">
            <v>0</v>
          </cell>
          <cell r="AD42">
            <v>6.3287681638340068E-15</v>
          </cell>
          <cell r="AE42">
            <v>5.7803678616172225E-15</v>
          </cell>
          <cell r="AF42">
            <v>-1.0573296023991891E-14</v>
          </cell>
          <cell r="AG42">
            <v>-2.4127421337157732E-14</v>
          </cell>
          <cell r="AH42">
            <v>-4.4468239291912259E-15</v>
          </cell>
        </row>
        <row r="44">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v>12.5</v>
          </cell>
          <cell r="V44">
            <v>8.9</v>
          </cell>
          <cell r="W44">
            <v>12</v>
          </cell>
          <cell r="X44">
            <v>16.3</v>
          </cell>
          <cell r="Y44">
            <v>19.399999999999999</v>
          </cell>
          <cell r="Z44">
            <v>26.3</v>
          </cell>
          <cell r="AA44">
            <v>19.7</v>
          </cell>
          <cell r="AB44">
            <v>20.2</v>
          </cell>
          <cell r="AC44">
            <v>21.4</v>
          </cell>
          <cell r="AD44">
            <v>20.8</v>
          </cell>
          <cell r="AE44">
            <v>21.9</v>
          </cell>
          <cell r="AF44">
            <v>23.3</v>
          </cell>
          <cell r="AG44">
            <v>29.5</v>
          </cell>
          <cell r="AH44">
            <v>29.2</v>
          </cell>
        </row>
        <row r="46">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v>6.183405010806907</v>
          </cell>
          <cell r="V46">
            <v>-2.119966314372034</v>
          </cell>
          <cell r="W46">
            <v>10.084014990847814</v>
          </cell>
          <cell r="X46">
            <v>8.5392969338567237</v>
          </cell>
          <cell r="Y46">
            <v>20.908217136155439</v>
          </cell>
          <cell r="Z46">
            <v>19.565822287062741</v>
          </cell>
          <cell r="AA46">
            <v>18.060696329494728</v>
          </cell>
          <cell r="AB46">
            <v>18.444156197249523</v>
          </cell>
          <cell r="AC46">
            <v>20.200240131170347</v>
          </cell>
          <cell r="AD46">
            <v>19.538061246389187</v>
          </cell>
          <cell r="AE46">
            <v>20.523362231110536</v>
          </cell>
          <cell r="AF46">
            <v>21.996092895999066</v>
          </cell>
          <cell r="AG46">
            <v>22.043703628524121</v>
          </cell>
          <cell r="AH46">
            <v>22.552305839714915</v>
          </cell>
        </row>
        <row r="50">
          <cell r="E50" t="str">
            <v/>
          </cell>
          <cell r="F50" t="str">
            <v/>
          </cell>
          <cell r="G50" t="str">
            <v/>
          </cell>
          <cell r="H50" t="str">
            <v/>
          </cell>
          <cell r="I50" t="str">
            <v/>
          </cell>
          <cell r="J50" t="str">
            <v/>
          </cell>
          <cell r="K50" t="str">
            <v/>
          </cell>
          <cell r="L50" t="str">
            <v/>
          </cell>
          <cell r="M50" t="str">
            <v/>
          </cell>
          <cell r="N50" t="str">
            <v/>
          </cell>
          <cell r="O50" t="str">
            <v/>
          </cell>
          <cell r="P50">
            <v>12.549724734974999</v>
          </cell>
          <cell r="Q50">
            <v>40.912782988413298</v>
          </cell>
          <cell r="R50">
            <v>75.690592392549604</v>
          </cell>
          <cell r="S50">
            <v>92.770214449852006</v>
          </cell>
          <cell r="T50">
            <v>100</v>
          </cell>
          <cell r="U50">
            <v>112.72547780871</v>
          </cell>
          <cell r="V50">
            <v>150.12810063661601</v>
          </cell>
          <cell r="W50">
            <v>181.11883257082999</v>
          </cell>
          <cell r="X50">
            <v>181.824177502552</v>
          </cell>
          <cell r="Y50">
            <v>181.91512256756701</v>
          </cell>
          <cell r="Z50">
            <v>187.56829557840399</v>
          </cell>
          <cell r="AA50">
            <v>202.14333844331</v>
          </cell>
          <cell r="AB50" t="str">
            <v/>
          </cell>
          <cell r="AC50" t="str">
            <v/>
          </cell>
          <cell r="AD50" t="str">
            <v/>
          </cell>
          <cell r="AE50" t="str">
            <v/>
          </cell>
          <cell r="AF50" t="str">
            <v/>
          </cell>
          <cell r="AG50" t="str">
            <v/>
          </cell>
          <cell r="AH50" t="str">
            <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v>226.00542125352678</v>
          </cell>
          <cell r="R51">
            <v>85.00475123871567</v>
          </cell>
          <cell r="S51">
            <v>22.565052693369577</v>
          </cell>
          <cell r="T51">
            <v>7.7932185378919616</v>
          </cell>
          <cell r="U51">
            <v>12.725477808709995</v>
          </cell>
          <cell r="V51">
            <v>33.180274375395918</v>
          </cell>
          <cell r="W51">
            <v>20.64285886705969</v>
          </cell>
          <cell r="X51">
            <v>0.3894376535616037</v>
          </cell>
          <cell r="Y51">
            <v>5.0018136346982711E-2</v>
          </cell>
          <cell r="Z51">
            <v>3.1075882703139621</v>
          </cell>
          <cell r="AA51">
            <v>7.770525834315964</v>
          </cell>
          <cell r="AB51" t="str">
            <v/>
          </cell>
          <cell r="AC51" t="str">
            <v/>
          </cell>
          <cell r="AD51" t="str">
            <v/>
          </cell>
          <cell r="AE51" t="str">
            <v/>
          </cell>
          <cell r="AF51" t="str">
            <v/>
          </cell>
          <cell r="AG51" t="str">
            <v/>
          </cell>
          <cell r="AH51" t="str">
            <v/>
          </cell>
        </row>
        <row r="52">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v>32.099999999999987</v>
          </cell>
          <cell r="W52">
            <v>20.900000000000009</v>
          </cell>
          <cell r="X52">
            <v>0.40000000000000607</v>
          </cell>
          <cell r="Y52">
            <v>3.9999999999994776E-2</v>
          </cell>
          <cell r="Z52">
            <v>3.0617354471450078</v>
          </cell>
          <cell r="AA52">
            <v>5.1816672463614255</v>
          </cell>
          <cell r="AB52">
            <v>2.3632700229612293</v>
          </cell>
          <cell r="AC52">
            <v>3.361336310444627</v>
          </cell>
          <cell r="AD52">
            <v>2.9999999999999933</v>
          </cell>
          <cell r="AE52">
            <v>3.0000000000000058</v>
          </cell>
          <cell r="AF52">
            <v>3.0000000000000036</v>
          </cell>
          <cell r="AG52">
            <v>2.9999999999999973</v>
          </cell>
          <cell r="AH52">
            <v>3.0000000000000009</v>
          </cell>
        </row>
        <row r="53">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row>
        <row r="54">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7">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v>13.943094529869954</v>
          </cell>
          <cell r="W57">
            <v>13.556014046040005</v>
          </cell>
          <cell r="X57">
            <v>4.4760738708628311</v>
          </cell>
          <cell r="Y57">
            <v>4.3213090029394223</v>
          </cell>
          <cell r="Z57">
            <v>6.8554592733300028</v>
          </cell>
          <cell r="AA57">
            <v>6.0345698932216774</v>
          </cell>
          <cell r="AB57">
            <v>3.8991331609184163</v>
          </cell>
          <cell r="AC57">
            <v>5.592282846599705</v>
          </cell>
          <cell r="AD57">
            <v>3.6644056337020912</v>
          </cell>
          <cell r="AE57">
            <v>3.2898968811746232</v>
          </cell>
          <cell r="AF57">
            <v>3.1499962843555691</v>
          </cell>
          <cell r="AG57">
            <v>3.3555081417035284</v>
          </cell>
          <cell r="AH57">
            <v>2.3729232595969485</v>
          </cell>
        </row>
        <row r="59">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row>
        <row r="62">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v>-10.173391599286072</v>
          </cell>
          <cell r="V62">
            <v>-13.549828360015642</v>
          </cell>
          <cell r="W62">
            <v>-12.803382936397339</v>
          </cell>
          <cell r="X62">
            <v>-12.855867729744821</v>
          </cell>
          <cell r="Y62">
            <v>-9.1985699916746118</v>
          </cell>
          <cell r="Z62">
            <v>-8.1102522660555056</v>
          </cell>
          <cell r="AA62">
            <v>-5.0750380536255415</v>
          </cell>
          <cell r="AB62">
            <v>-3.2940555225078745</v>
          </cell>
          <cell r="AC62">
            <v>-5.0182825573644223</v>
          </cell>
          <cell r="AD62">
            <v>-4.5284519653711106</v>
          </cell>
          <cell r="AE62">
            <v>-2.9034017370119254</v>
          </cell>
          <cell r="AF62">
            <v>-2.9184995723029807</v>
          </cell>
          <cell r="AG62">
            <v>-2.9109061440252417</v>
          </cell>
          <cell r="AH62">
            <v>-2.9117284995442554</v>
          </cell>
        </row>
        <row r="63">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v>-10.173391599286072</v>
          </cell>
          <cell r="V63">
            <v>-13.549828360015642</v>
          </cell>
          <cell r="W63">
            <v>-12.803382936397339</v>
          </cell>
          <cell r="X63">
            <v>-12.855867729744821</v>
          </cell>
          <cell r="Y63">
            <v>-9.1985699916746118</v>
          </cell>
          <cell r="Z63">
            <v>-8.1102522660555056</v>
          </cell>
          <cell r="AA63">
            <v>-6.1088553003298314</v>
          </cell>
          <cell r="AB63">
            <v>-4.1408038442139912</v>
          </cell>
          <cell r="AC63">
            <v>-5.7503565995311012</v>
          </cell>
          <cell r="AD63">
            <v>-4.8267666442763613</v>
          </cell>
          <cell r="AE63">
            <v>-3.976648734982982</v>
          </cell>
          <cell r="AF63">
            <v>-3.7485060061354316</v>
          </cell>
          <cell r="AG63">
            <v>-3.986927157798493</v>
          </cell>
          <cell r="AH63">
            <v>-3.9880534983226865</v>
          </cell>
        </row>
        <row r="66">
          <cell r="E66">
            <v>35.948333333333302</v>
          </cell>
          <cell r="F66">
            <v>34.268333333333302</v>
          </cell>
          <cell r="G66">
            <v>31.7558333333333</v>
          </cell>
          <cell r="H66">
            <v>29.640833333333301</v>
          </cell>
          <cell r="I66">
            <v>28.5461899439494</v>
          </cell>
          <cell r="J66">
            <v>27.370513174268901</v>
          </cell>
          <cell r="K66">
            <v>14.170526001188501</v>
          </cell>
          <cell r="L66">
            <v>18.198072724872201</v>
          </cell>
          <cell r="M66">
            <v>14.7697514163123</v>
          </cell>
          <cell r="N66">
            <v>17.906410296758001</v>
          </cell>
          <cell r="O66">
            <v>22.985672341452702</v>
          </cell>
          <cell r="P66">
            <v>19.366776731279199</v>
          </cell>
          <cell r="Q66">
            <v>19.036187304390801</v>
          </cell>
          <cell r="R66">
            <v>16.786377959781198</v>
          </cell>
          <cell r="S66">
            <v>15.946896314621</v>
          </cell>
          <cell r="T66">
            <v>17.2039112779829</v>
          </cell>
          <cell r="U66">
            <v>20.374279048707798</v>
          </cell>
          <cell r="V66">
            <v>19.2682949701945</v>
          </cell>
          <cell r="W66">
            <v>13.0754604869419</v>
          </cell>
          <cell r="X66">
            <v>17.980604629417702</v>
          </cell>
          <cell r="Y66">
            <v>28.235305627710201</v>
          </cell>
          <cell r="Z66">
            <v>24.3308640415543</v>
          </cell>
          <cell r="AA66">
            <v>24.950144614482301</v>
          </cell>
          <cell r="AB66">
            <v>28.893197682025299</v>
          </cell>
          <cell r="AC66">
            <v>34.494999999999997</v>
          </cell>
          <cell r="AD66">
            <v>32.75</v>
          </cell>
          <cell r="AE66">
            <v>30.5</v>
          </cell>
          <cell r="AF66">
            <v>29.5</v>
          </cell>
          <cell r="AG66">
            <v>29</v>
          </cell>
          <cell r="AH66">
            <v>28</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9.9999999999999995E-7</v>
          </cell>
          <cell r="AG67">
            <v>9.9999999999999995E-7</v>
          </cell>
          <cell r="AH67">
            <v>9.9999999999999995E-7</v>
          </cell>
        </row>
        <row r="69">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v>-30.738740264463853</v>
          </cell>
          <cell r="W69">
            <v>29.585783130040817</v>
          </cell>
          <cell r="X69">
            <v>36.587801428500875</v>
          </cell>
          <cell r="Y69">
            <v>-5.1976190021640463</v>
          </cell>
          <cell r="Z69">
            <v>23.583834624248269</v>
          </cell>
          <cell r="AA69">
            <v>6.2966545076833897</v>
          </cell>
          <cell r="AB69">
            <v>22.218728963521066</v>
          </cell>
          <cell r="AC69">
            <v>23.902102004078117</v>
          </cell>
          <cell r="AD69">
            <v>13.411433322294444</v>
          </cell>
          <cell r="AE69">
            <v>13.646260264674142</v>
          </cell>
          <cell r="AF69">
            <v>13.809002909947447</v>
          </cell>
          <cell r="AG69">
            <v>13.804900793676811</v>
          </cell>
          <cell r="AH69">
            <v>9.846469461722867</v>
          </cell>
        </row>
        <row r="70">
          <cell r="E70" t="str">
            <v/>
          </cell>
          <cell r="F70" t="str">
            <v/>
          </cell>
          <cell r="G70" t="str">
            <v/>
          </cell>
          <cell r="H70" t="str">
            <v/>
          </cell>
          <cell r="I70" t="str">
            <v/>
          </cell>
          <cell r="J70" t="str">
            <v/>
          </cell>
          <cell r="K70" t="str">
            <v/>
          </cell>
          <cell r="L70" t="str">
            <v/>
          </cell>
          <cell r="M70" t="str">
            <v/>
          </cell>
          <cell r="N70" t="str">
            <v/>
          </cell>
          <cell r="O70">
            <v>0</v>
          </cell>
          <cell r="P70">
            <v>0</v>
          </cell>
          <cell r="Q70">
            <v>0</v>
          </cell>
          <cell r="R70">
            <v>0</v>
          </cell>
          <cell r="S70">
            <v>0</v>
          </cell>
          <cell r="T70">
            <v>0</v>
          </cell>
          <cell r="U70">
            <v>0</v>
          </cell>
          <cell r="V70">
            <v>0</v>
          </cell>
          <cell r="W70">
            <v>0</v>
          </cell>
          <cell r="X70">
            <v>28.423696739577096</v>
          </cell>
          <cell r="Y70">
            <v>28.423696739577096</v>
          </cell>
          <cell r="Z70">
            <v>24.755693604295391</v>
          </cell>
          <cell r="AA70">
            <v>5.6579632894558696</v>
          </cell>
          <cell r="AB70">
            <v>18.994522336357477</v>
          </cell>
          <cell r="AC70">
            <v>17.237407839868936</v>
          </cell>
          <cell r="AD70">
            <v>14.733319695471003</v>
          </cell>
          <cell r="AE70">
            <v>15.570331728163067</v>
          </cell>
          <cell r="AF70">
            <v>14.429236453095108</v>
          </cell>
          <cell r="AG70">
            <v>14.088249351585036</v>
          </cell>
          <cell r="AH70">
            <v>9.9026509743838531</v>
          </cell>
        </row>
        <row r="72">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v>-19.765407013141893</v>
          </cell>
          <cell r="W72">
            <v>27.287146581512179</v>
          </cell>
          <cell r="X72">
            <v>8.051116074701385</v>
          </cell>
          <cell r="Y72">
            <v>29.187504596300911</v>
          </cell>
          <cell r="Z72">
            <v>25.937591670335653</v>
          </cell>
          <cell r="AA72">
            <v>7.9596023164211509</v>
          </cell>
          <cell r="AB72">
            <v>9.0573726625354212</v>
          </cell>
          <cell r="AC72">
            <v>19.949102149167842</v>
          </cell>
          <cell r="AD72">
            <v>9.5179056306084107</v>
          </cell>
          <cell r="AE72">
            <v>8.0818682310854566</v>
          </cell>
          <cell r="AF72">
            <v>8.8400581280853459</v>
          </cell>
          <cell r="AG72">
            <v>8.0190514133784241</v>
          </cell>
          <cell r="AH72">
            <v>7.2829849874405621</v>
          </cell>
        </row>
        <row r="73">
          <cell r="E73" t="str">
            <v/>
          </cell>
          <cell r="F73" t="str">
            <v/>
          </cell>
          <cell r="G73" t="str">
            <v/>
          </cell>
          <cell r="H73" t="str">
            <v/>
          </cell>
          <cell r="I73" t="str">
            <v/>
          </cell>
          <cell r="J73" t="str">
            <v/>
          </cell>
          <cell r="K73" t="str">
            <v/>
          </cell>
          <cell r="L73" t="str">
            <v/>
          </cell>
          <cell r="M73" t="str">
            <v/>
          </cell>
          <cell r="N73" t="str">
            <v/>
          </cell>
          <cell r="O73">
            <v>0</v>
          </cell>
          <cell r="P73">
            <v>0</v>
          </cell>
          <cell r="Q73">
            <v>0</v>
          </cell>
          <cell r="R73">
            <v>0</v>
          </cell>
          <cell r="S73">
            <v>0</v>
          </cell>
          <cell r="T73">
            <v>0</v>
          </cell>
          <cell r="U73">
            <v>0</v>
          </cell>
          <cell r="V73">
            <v>0</v>
          </cell>
          <cell r="W73">
            <v>0</v>
          </cell>
          <cell r="X73">
            <v>6.2863101954914917</v>
          </cell>
          <cell r="Y73">
            <v>7.2477107380049048</v>
          </cell>
          <cell r="Z73">
            <v>28.286011758781655</v>
          </cell>
          <cell r="AA73">
            <v>6.2158807060240351</v>
          </cell>
          <cell r="AB73">
            <v>10.39486392199651</v>
          </cell>
          <cell r="AC73">
            <v>13.8</v>
          </cell>
          <cell r="AD73">
            <v>10.1</v>
          </cell>
          <cell r="AE73">
            <v>8.1620929112968437</v>
          </cell>
          <cell r="AF73">
            <v>8.275199107502047</v>
          </cell>
          <cell r="AG73">
            <v>7.8</v>
          </cell>
          <cell r="AH73">
            <v>7.5</v>
          </cell>
        </row>
        <row r="77">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v>-8.8577322010429427</v>
          </cell>
          <cell r="V77">
            <v>-12.226988261439043</v>
          </cell>
          <cell r="W77">
            <v>-7.1466771010643066</v>
          </cell>
          <cell r="X77">
            <v>-7.927765145122101</v>
          </cell>
          <cell r="Y77">
            <v>-7.422598488456071</v>
          </cell>
          <cell r="Z77">
            <v>-6.1796341353492537</v>
          </cell>
          <cell r="AA77">
            <v>-8.9935530930670993</v>
          </cell>
          <cell r="AB77">
            <v>-7.6342141101535033</v>
          </cell>
          <cell r="AC77">
            <v>-7.535966612778938</v>
          </cell>
          <cell r="AD77">
            <v>-7.3352957468272333</v>
          </cell>
          <cell r="AE77">
            <v>-7.082708381306178</v>
          </cell>
          <cell r="AF77">
            <v>-6.5999779176879496</v>
          </cell>
          <cell r="AG77">
            <v>-6.312775380192523</v>
          </cell>
          <cell r="AH77">
            <v>-5.8041731690017233</v>
          </cell>
        </row>
        <row r="78">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v>-3.5610141070509851</v>
          </cell>
          <cell r="V78">
            <v>-12.395482035221889</v>
          </cell>
          <cell r="W78">
            <v>-2.3854865325009822</v>
          </cell>
          <cell r="X78">
            <v>-4.524804392240207</v>
          </cell>
          <cell r="Y78">
            <v>-4.2396300663394264</v>
          </cell>
          <cell r="Z78">
            <v>-5.1140970844521032</v>
          </cell>
          <cell r="AA78">
            <v>-8.4298750916042451</v>
          </cell>
          <cell r="AB78" t="str">
            <v/>
          </cell>
          <cell r="AC78" t="str">
            <v/>
          </cell>
          <cell r="AD78" t="str">
            <v/>
          </cell>
          <cell r="AE78" t="str">
            <v/>
          </cell>
          <cell r="AF78" t="str">
            <v/>
          </cell>
          <cell r="AG78" t="str">
            <v/>
          </cell>
          <cell r="AH78" t="str">
            <v/>
          </cell>
        </row>
        <row r="84">
          <cell r="E84" t="str">
            <v/>
          </cell>
          <cell r="F84" t="str">
            <v/>
          </cell>
          <cell r="G84" t="str">
            <v/>
          </cell>
          <cell r="H84" t="str">
            <v/>
          </cell>
          <cell r="I84" t="str">
            <v/>
          </cell>
          <cell r="J84" t="str">
            <v/>
          </cell>
          <cell r="K84" t="str">
            <v/>
          </cell>
          <cell r="L84" t="str">
            <v/>
          </cell>
          <cell r="M84" t="str">
            <v/>
          </cell>
          <cell r="N84" t="str">
            <v/>
          </cell>
          <cell r="O84" t="str">
            <v/>
          </cell>
          <cell r="P84">
            <v>202.5416921111111</v>
          </cell>
          <cell r="Q84">
            <v>1.8024386920551763</v>
          </cell>
          <cell r="R84">
            <v>39.259964023721878</v>
          </cell>
          <cell r="S84">
            <v>-3.4722340362781239</v>
          </cell>
          <cell r="T84">
            <v>-100.71104881377815</v>
          </cell>
          <cell r="U84">
            <v>-100.55492116377815</v>
          </cell>
          <cell r="V84">
            <v>-47.750963443778119</v>
          </cell>
          <cell r="W84">
            <v>-9.6097387204448097</v>
          </cell>
          <cell r="X84">
            <v>5.5529235414996521</v>
          </cell>
          <cell r="Y84">
            <v>-65.378162609715815</v>
          </cell>
          <cell r="Z84">
            <v>-94.757984005199972</v>
          </cell>
          <cell r="AA84">
            <v>-91.697958680013414</v>
          </cell>
          <cell r="AB84">
            <v>-115.95250578760692</v>
          </cell>
          <cell r="AC84">
            <v>41.193782982995629</v>
          </cell>
          <cell r="AD84">
            <v>-164.35127244336363</v>
          </cell>
          <cell r="AE84">
            <v>-152.66380709745499</v>
          </cell>
          <cell r="AF84">
            <v>-86.633927454290927</v>
          </cell>
          <cell r="AG84">
            <v>-98.829073841867853</v>
          </cell>
          <cell r="AH84">
            <v>-49.389794823178875</v>
          </cell>
        </row>
        <row r="85">
          <cell r="E85" t="str">
            <v/>
          </cell>
          <cell r="F85" t="str">
            <v/>
          </cell>
          <cell r="G85" t="str">
            <v/>
          </cell>
          <cell r="H85" t="str">
            <v/>
          </cell>
          <cell r="I85" t="str">
            <v/>
          </cell>
          <cell r="J85" t="str">
            <v/>
          </cell>
          <cell r="K85" t="str">
            <v/>
          </cell>
          <cell r="L85" t="str">
            <v/>
          </cell>
          <cell r="M85" t="str">
            <v/>
          </cell>
          <cell r="N85" t="str">
            <v/>
          </cell>
          <cell r="O85">
            <v>0</v>
          </cell>
          <cell r="P85">
            <v>8.3000000000000007</v>
          </cell>
          <cell r="Q85">
            <v>32</v>
          </cell>
          <cell r="R85">
            <v>45</v>
          </cell>
          <cell r="S85">
            <v>64.900000000000006</v>
          </cell>
          <cell r="T85">
            <v>89</v>
          </cell>
          <cell r="U85">
            <v>97</v>
          </cell>
          <cell r="V85">
            <v>41.5</v>
          </cell>
          <cell r="W85">
            <v>44.5</v>
          </cell>
          <cell r="X85">
            <v>50.8</v>
          </cell>
          <cell r="Y85">
            <v>142.6</v>
          </cell>
          <cell r="Z85">
            <v>203.72013100000001</v>
          </cell>
          <cell r="AA85">
            <v>134.95580690749154</v>
          </cell>
          <cell r="AB85">
            <v>177.59056725925927</v>
          </cell>
          <cell r="AC85">
            <v>376.70241200297841</v>
          </cell>
          <cell r="AD85">
            <v>252.42898080000001</v>
          </cell>
          <cell r="AE85">
            <v>280.57804966399999</v>
          </cell>
          <cell r="AF85">
            <v>308.88023163712</v>
          </cell>
          <cell r="AG85">
            <v>347.35646730083198</v>
          </cell>
          <cell r="AH85">
            <v>372.0213005309152</v>
          </cell>
        </row>
        <row r="86">
          <cell r="E86" t="str">
            <v/>
          </cell>
          <cell r="F86" t="str">
            <v/>
          </cell>
          <cell r="G86" t="str">
            <v/>
          </cell>
          <cell r="H86" t="str">
            <v/>
          </cell>
          <cell r="I86" t="str">
            <v/>
          </cell>
          <cell r="J86" t="str">
            <v/>
          </cell>
          <cell r="K86" t="str">
            <v/>
          </cell>
          <cell r="L86" t="str">
            <v/>
          </cell>
          <cell r="M86" t="str">
            <v/>
          </cell>
          <cell r="N86" t="str">
            <v/>
          </cell>
          <cell r="O86">
            <v>0</v>
          </cell>
          <cell r="P86">
            <v>0</v>
          </cell>
          <cell r="Q86">
            <v>0</v>
          </cell>
          <cell r="R86">
            <v>0</v>
          </cell>
          <cell r="S86">
            <v>0</v>
          </cell>
          <cell r="T86">
            <v>0</v>
          </cell>
          <cell r="U86">
            <v>0</v>
          </cell>
          <cell r="V86">
            <v>0</v>
          </cell>
          <cell r="W86">
            <v>0</v>
          </cell>
          <cell r="X86">
            <v>0</v>
          </cell>
          <cell r="Y86">
            <v>-25</v>
          </cell>
          <cell r="Z86">
            <v>0</v>
          </cell>
          <cell r="AA86">
            <v>0</v>
          </cell>
          <cell r="AB86">
            <v>0</v>
          </cell>
          <cell r="AC86">
            <v>0</v>
          </cell>
          <cell r="AD86">
            <v>0</v>
          </cell>
          <cell r="AE86">
            <v>0</v>
          </cell>
          <cell r="AF86">
            <v>0</v>
          </cell>
          <cell r="AG86">
            <v>0</v>
          </cell>
          <cell r="AH86">
            <v>0</v>
          </cell>
        </row>
        <row r="87">
          <cell r="E87" t="str">
            <v/>
          </cell>
          <cell r="F87" t="str">
            <v/>
          </cell>
          <cell r="G87" t="str">
            <v/>
          </cell>
          <cell r="H87" t="str">
            <v/>
          </cell>
          <cell r="I87" t="str">
            <v/>
          </cell>
          <cell r="J87" t="str">
            <v/>
          </cell>
          <cell r="K87" t="str">
            <v/>
          </cell>
          <cell r="L87" t="str">
            <v/>
          </cell>
          <cell r="M87" t="str">
            <v/>
          </cell>
          <cell r="N87" t="str">
            <v/>
          </cell>
          <cell r="O87" t="str">
            <v/>
          </cell>
          <cell r="P87">
            <v>194.24169211111109</v>
          </cell>
          <cell r="Q87">
            <v>-30.197561307944824</v>
          </cell>
          <cell r="R87">
            <v>-5.7400359762781221</v>
          </cell>
          <cell r="S87">
            <v>-68.37223403627813</v>
          </cell>
          <cell r="T87">
            <v>-189.71104881377815</v>
          </cell>
          <cell r="U87">
            <v>-197.55492116377815</v>
          </cell>
          <cell r="V87">
            <v>-89.250963443778119</v>
          </cell>
          <cell r="W87">
            <v>-54.10973872044481</v>
          </cell>
          <cell r="X87">
            <v>-45.247076458500345</v>
          </cell>
          <cell r="Y87">
            <v>-182.97816260971581</v>
          </cell>
          <cell r="Z87">
            <v>-298.47811500519998</v>
          </cell>
          <cell r="AA87">
            <v>-226.65376558750495</v>
          </cell>
          <cell r="AB87">
            <v>-293.5430730468662</v>
          </cell>
          <cell r="AC87">
            <v>-335.50862901998278</v>
          </cell>
          <cell r="AD87">
            <v>-416.78025324336363</v>
          </cell>
          <cell r="AE87">
            <v>-433.24185676145498</v>
          </cell>
          <cell r="AF87">
            <v>-395.51415909141093</v>
          </cell>
          <cell r="AG87">
            <v>-446.18554114269983</v>
          </cell>
          <cell r="AH87">
            <v>-421.41109535409407</v>
          </cell>
        </row>
        <row r="89">
          <cell r="E89" t="str">
            <v/>
          </cell>
          <cell r="F89" t="str">
            <v/>
          </cell>
          <cell r="G89" t="str">
            <v/>
          </cell>
          <cell r="H89" t="str">
            <v/>
          </cell>
          <cell r="I89" t="str">
            <v/>
          </cell>
          <cell r="J89" t="str">
            <v/>
          </cell>
          <cell r="K89" t="str">
            <v/>
          </cell>
          <cell r="L89" t="str">
            <v/>
          </cell>
          <cell r="M89" t="str">
            <v/>
          </cell>
          <cell r="N89" t="str">
            <v/>
          </cell>
          <cell r="O89" t="str">
            <v/>
          </cell>
          <cell r="P89">
            <v>21</v>
          </cell>
          <cell r="Q89">
            <v>72.64</v>
          </cell>
          <cell r="R89">
            <v>55.122869999999999</v>
          </cell>
          <cell r="S89">
            <v>82.518959999999993</v>
          </cell>
          <cell r="T89">
            <v>92.458020000000005</v>
          </cell>
          <cell r="U89">
            <v>118.505</v>
          </cell>
          <cell r="V89">
            <v>65.600999999999999</v>
          </cell>
          <cell r="W89">
            <v>69.926666666666677</v>
          </cell>
          <cell r="X89">
            <v>100.92</v>
          </cell>
          <cell r="Y89">
            <v>98.75798300000001</v>
          </cell>
          <cell r="Z89">
            <v>102.49924379179845</v>
          </cell>
          <cell r="AA89">
            <v>125.9780659977805</v>
          </cell>
          <cell r="AB89">
            <v>125.22343548772027</v>
          </cell>
          <cell r="AC89">
            <v>189.25428530276565</v>
          </cell>
          <cell r="AD89">
            <v>217.77120299042909</v>
          </cell>
          <cell r="AE89">
            <v>221.15448512410671</v>
          </cell>
          <cell r="AF89">
            <v>232.53515842971154</v>
          </cell>
          <cell r="AG89">
            <v>234.57430812734378</v>
          </cell>
          <cell r="AH89">
            <v>243.07678157545166</v>
          </cell>
        </row>
        <row r="91">
          <cell r="E91" t="str">
            <v/>
          </cell>
          <cell r="F91" t="str">
            <v/>
          </cell>
          <cell r="G91" t="str">
            <v/>
          </cell>
          <cell r="H91" t="str">
            <v/>
          </cell>
          <cell r="I91" t="str">
            <v/>
          </cell>
          <cell r="J91" t="str">
            <v/>
          </cell>
          <cell r="K91" t="str">
            <v/>
          </cell>
          <cell r="L91" t="str">
            <v/>
          </cell>
          <cell r="M91" t="str">
            <v/>
          </cell>
          <cell r="N91" t="str">
            <v/>
          </cell>
          <cell r="O91">
            <v>217</v>
          </cell>
          <cell r="P91">
            <v>223.5416921111111</v>
          </cell>
          <cell r="Q91">
            <v>74.442438692055177</v>
          </cell>
          <cell r="R91">
            <v>94.38283402372187</v>
          </cell>
          <cell r="S91">
            <v>79.046725963721869</v>
          </cell>
          <cell r="T91">
            <v>-8.2530288137781476</v>
          </cell>
          <cell r="U91">
            <v>17.950078836221849</v>
          </cell>
          <cell r="V91">
            <v>17.85003655622188</v>
          </cell>
          <cell r="W91">
            <v>60.316927946221867</v>
          </cell>
          <cell r="X91">
            <v>106.47292354149965</v>
          </cell>
          <cell r="Y91">
            <v>33.379820390284195</v>
          </cell>
          <cell r="Z91">
            <v>7.7412597865984765</v>
          </cell>
          <cell r="AA91">
            <v>34.280107317767076</v>
          </cell>
          <cell r="AB91">
            <v>9.2709297001133564</v>
          </cell>
          <cell r="AC91">
            <v>230.44806828576128</v>
          </cell>
          <cell r="AD91">
            <v>53.419930547065491</v>
          </cell>
          <cell r="AE91">
            <v>68.490678026651722</v>
          </cell>
          <cell r="AF91">
            <v>145.90123097542062</v>
          </cell>
          <cell r="AG91">
            <v>135.74523428547593</v>
          </cell>
          <cell r="AH91">
            <v>193.68698675227279</v>
          </cell>
        </row>
        <row r="93">
          <cell r="E93" t="str">
            <v/>
          </cell>
          <cell r="F93" t="str">
            <v/>
          </cell>
          <cell r="G93" t="str">
            <v/>
          </cell>
          <cell r="H93" t="str">
            <v/>
          </cell>
          <cell r="I93" t="str">
            <v/>
          </cell>
          <cell r="J93" t="str">
            <v/>
          </cell>
          <cell r="K93" t="str">
            <v/>
          </cell>
          <cell r="L93" t="str">
            <v/>
          </cell>
          <cell r="M93" t="str">
            <v/>
          </cell>
          <cell r="N93" t="str">
            <v/>
          </cell>
          <cell r="O93">
            <v>201</v>
          </cell>
          <cell r="P93">
            <v>221</v>
          </cell>
          <cell r="Q93">
            <v>-57.36</v>
          </cell>
          <cell r="R93">
            <v>-58.377130000000001</v>
          </cell>
          <cell r="S93">
            <v>-34.761039999999994</v>
          </cell>
          <cell r="T93">
            <v>-26.474354999999999</v>
          </cell>
          <cell r="U93">
            <v>-43.212504320000001</v>
          </cell>
          <cell r="V93">
            <v>-26.5</v>
          </cell>
          <cell r="W93">
            <v>-71.080636341333317</v>
          </cell>
          <cell r="X93">
            <v>-83.213547000000005</v>
          </cell>
          <cell r="Y93">
            <v>-126.48441449999997</v>
          </cell>
          <cell r="Z93">
            <v>-147.00163231964027</v>
          </cell>
          <cell r="AA93">
            <v>-66.709632559276926</v>
          </cell>
          <cell r="AB93">
            <v>-76.813599469758699</v>
          </cell>
          <cell r="AC93">
            <v>-97.936166402539044</v>
          </cell>
          <cell r="AD93">
            <v>-103.32292392084348</v>
          </cell>
          <cell r="AE93">
            <v>-79.624778152101669</v>
          </cell>
          <cell r="AF93">
            <v>-101.19804763443352</v>
          </cell>
          <cell r="AG93">
            <v>-127.65739940985455</v>
          </cell>
          <cell r="AH93">
            <v>-123.98481570872914</v>
          </cell>
        </row>
        <row r="99">
          <cell r="E99" t="str">
            <v/>
          </cell>
          <cell r="F99" t="str">
            <v/>
          </cell>
          <cell r="G99" t="str">
            <v/>
          </cell>
          <cell r="H99" t="str">
            <v/>
          </cell>
          <cell r="I99" t="str">
            <v/>
          </cell>
          <cell r="J99" t="str">
            <v/>
          </cell>
          <cell r="K99" t="str">
            <v/>
          </cell>
          <cell r="L99" t="str">
            <v/>
          </cell>
          <cell r="M99" t="str">
            <v/>
          </cell>
          <cell r="N99" t="str">
            <v/>
          </cell>
          <cell r="O99">
            <v>-0.13520593881666665</v>
          </cell>
          <cell r="P99">
            <v>0.53091374651666667</v>
          </cell>
          <cell r="Q99">
            <v>-6.4206099999999849E-2</v>
          </cell>
          <cell r="R99">
            <v>-8.2563947331000254E-2</v>
          </cell>
          <cell r="S99">
            <v>-0.10300576179617604</v>
          </cell>
          <cell r="T99">
            <v>-0.70054304164143644</v>
          </cell>
          <cell r="U99">
            <v>-0.11175721450626305</v>
          </cell>
          <cell r="V99">
            <v>7.1557561710218168E-2</v>
          </cell>
          <cell r="W99">
            <v>-8.5890546008393104E-2</v>
          </cell>
          <cell r="X99">
            <v>-0.20673353078792461</v>
          </cell>
          <cell r="Y99">
            <v>2.2689164808999712E-2</v>
          </cell>
          <cell r="Z99">
            <v>0.22176176078672918</v>
          </cell>
          <cell r="AA99">
            <v>8.0591843260633858E-2</v>
          </cell>
          <cell r="AB99">
            <v>0.39873263634931433</v>
          </cell>
          <cell r="AC99">
            <v>0.31530050796216014</v>
          </cell>
          <cell r="AD99">
            <v>0.35399620752197053</v>
          </cell>
          <cell r="AE99">
            <v>0.36547408278935312</v>
          </cell>
          <cell r="AF99">
            <v>0.32450118184360549</v>
          </cell>
          <cell r="AG99">
            <v>0.39225173498889071</v>
          </cell>
          <cell r="AH99">
            <v>0.34744882773024988</v>
          </cell>
        </row>
        <row r="100">
          <cell r="E100" t="str">
            <v/>
          </cell>
          <cell r="F100" t="str">
            <v/>
          </cell>
          <cell r="G100" t="str">
            <v/>
          </cell>
          <cell r="H100" t="str">
            <v/>
          </cell>
          <cell r="I100" t="str">
            <v/>
          </cell>
          <cell r="J100" t="str">
            <v/>
          </cell>
          <cell r="K100" t="str">
            <v/>
          </cell>
          <cell r="L100" t="str">
            <v/>
          </cell>
          <cell r="M100" t="str">
            <v/>
          </cell>
          <cell r="N100" t="str">
            <v/>
          </cell>
          <cell r="O100">
            <v>-165.30043484895052</v>
          </cell>
          <cell r="P100">
            <v>64.123928649970765</v>
          </cell>
          <cell r="Q100">
            <v>-7.1309540037566972</v>
          </cell>
          <cell r="R100">
            <v>-8.1705651910727184</v>
          </cell>
          <cell r="S100">
            <v>-9.3349190439630032</v>
          </cell>
          <cell r="T100">
            <v>-89.054011443329856</v>
          </cell>
          <cell r="U100">
            <v>-13.234437717736366</v>
          </cell>
          <cell r="V100">
            <v>8.1635451550455596</v>
          </cell>
          <cell r="W100">
            <v>-8.5320904111218034</v>
          </cell>
          <cell r="X100">
            <v>-18.652943529787478</v>
          </cell>
          <cell r="Y100">
            <v>1.9349699917663068</v>
          </cell>
          <cell r="Z100">
            <v>18.50531811362114</v>
          </cell>
          <cell r="AA100">
            <v>6.8397645928311004</v>
          </cell>
          <cell r="AB100">
            <v>28.305070016839899</v>
          </cell>
          <cell r="AC100">
            <v>19.984275032952361</v>
          </cell>
          <cell r="AD100">
            <v>20.429967028621821</v>
          </cell>
          <cell r="AE100">
            <v>19.377064147412408</v>
          </cell>
          <cell r="AF100">
            <v>15.847577039322868</v>
          </cell>
          <cell r="AG100">
            <v>17.603344610840143</v>
          </cell>
          <cell r="AH100">
            <v>14.492770598963418</v>
          </cell>
        </row>
        <row r="102">
          <cell r="E102" t="str">
            <v/>
          </cell>
          <cell r="F102" t="str">
            <v/>
          </cell>
          <cell r="G102" t="str">
            <v/>
          </cell>
          <cell r="H102" t="str">
            <v/>
          </cell>
          <cell r="I102" t="str">
            <v/>
          </cell>
          <cell r="J102" t="str">
            <v/>
          </cell>
          <cell r="K102" t="str">
            <v/>
          </cell>
          <cell r="L102" t="str">
            <v/>
          </cell>
          <cell r="M102" t="str">
            <v/>
          </cell>
          <cell r="N102" t="str">
            <v/>
          </cell>
          <cell r="O102" t="str">
            <v/>
          </cell>
          <cell r="P102">
            <v>0.72515543862777776</v>
          </cell>
          <cell r="Q102">
            <v>-2.0366130794464976E-4</v>
          </cell>
          <cell r="R102">
            <v>5.4996016692721632E-2</v>
          </cell>
          <cell r="S102">
            <v>1.0422004167545837E-2</v>
          </cell>
          <cell r="T102">
            <v>-0.40925409045521455</v>
          </cell>
          <cell r="U102">
            <v>-6.0712135670041217E-2</v>
          </cell>
          <cell r="V102">
            <v>-3.3493401733559955E-2</v>
          </cell>
          <cell r="W102">
            <v>6.0199715271162094E-2</v>
          </cell>
          <cell r="X102">
            <v>7.1939275357502108E-4</v>
          </cell>
          <cell r="Y102">
            <v>-3.4488997800716084E-2</v>
          </cell>
          <cell r="Z102">
            <v>-7.6716354218470811E-2</v>
          </cell>
          <cell r="AA102">
            <v>-0.1460619223268711</v>
          </cell>
          <cell r="AB102">
            <v>0.10518956330244814</v>
          </cell>
          <cell r="AC102">
            <v>-2.0208121057822659E-2</v>
          </cell>
          <cell r="AD102">
            <v>-6.2784045721393095E-2</v>
          </cell>
          <cell r="AE102">
            <v>-6.7767773972101847E-2</v>
          </cell>
          <cell r="AF102">
            <v>-7.1012977247805448E-2</v>
          </cell>
          <cell r="AG102">
            <v>-5.3933806153809133E-2</v>
          </cell>
          <cell r="AH102">
            <v>-7.3962267623844197E-2</v>
          </cell>
        </row>
        <row r="103">
          <cell r="E103" t="str">
            <v/>
          </cell>
          <cell r="F103" t="str">
            <v/>
          </cell>
          <cell r="G103" t="str">
            <v/>
          </cell>
          <cell r="H103" t="str">
            <v/>
          </cell>
          <cell r="I103" t="str">
            <v/>
          </cell>
          <cell r="J103" t="str">
            <v/>
          </cell>
          <cell r="K103" t="str">
            <v/>
          </cell>
          <cell r="L103" t="str">
            <v/>
          </cell>
          <cell r="M103" t="str">
            <v/>
          </cell>
          <cell r="N103" t="str">
            <v/>
          </cell>
          <cell r="O103" t="str">
            <v/>
          </cell>
          <cell r="P103">
            <v>87.584501082881886</v>
          </cell>
          <cell r="Q103">
            <v>-2.2619337092553964E-2</v>
          </cell>
          <cell r="R103">
            <v>5.442430433173933</v>
          </cell>
          <cell r="S103">
            <v>0.94449634159685558</v>
          </cell>
          <cell r="T103">
            <v>-52.02495248433641</v>
          </cell>
          <cell r="U103">
            <v>-7.1896117112948632</v>
          </cell>
          <cell r="V103">
            <v>-3.8210482709747473</v>
          </cell>
          <cell r="W103">
            <v>5.980045968821222</v>
          </cell>
          <cell r="X103">
            <v>6.4908640398246342E-2</v>
          </cell>
          <cell r="Y103">
            <v>-2.9412795205229019</v>
          </cell>
          <cell r="Z103">
            <v>-6.4017373161793527</v>
          </cell>
          <cell r="AA103">
            <v>-12.396157281839566</v>
          </cell>
          <cell r="AB103">
            <v>7.467153884309143</v>
          </cell>
          <cell r="AC103">
            <v>-1.2808246067500484</v>
          </cell>
          <cell r="AD103">
            <v>-3.6234173043561135</v>
          </cell>
          <cell r="AE103">
            <v>-3.5929784496965609</v>
          </cell>
          <cell r="AF103">
            <v>-3.4680416919672776</v>
          </cell>
          <cell r="AG103">
            <v>-2.4204236494368652</v>
          </cell>
          <cell r="AH103">
            <v>-3.0851109346200527</v>
          </cell>
        </row>
        <row r="105">
          <cell r="E105" t="str">
            <v/>
          </cell>
          <cell r="F105" t="str">
            <v/>
          </cell>
          <cell r="G105" t="str">
            <v/>
          </cell>
          <cell r="H105" t="str">
            <v/>
          </cell>
          <cell r="I105" t="str">
            <v/>
          </cell>
          <cell r="J105" t="str">
            <v/>
          </cell>
          <cell r="K105" t="str">
            <v/>
          </cell>
          <cell r="L105" t="str">
            <v/>
          </cell>
          <cell r="M105" t="str">
            <v/>
          </cell>
          <cell r="N105" t="str">
            <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row>
        <row r="108">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row>
        <row r="109">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row>
        <row r="111">
          <cell r="E111" t="str">
            <v/>
          </cell>
          <cell r="F111" t="str">
            <v/>
          </cell>
          <cell r="G111" t="str">
            <v/>
          </cell>
          <cell r="H111" t="str">
            <v/>
          </cell>
          <cell r="I111" t="str">
            <v/>
          </cell>
          <cell r="J111" t="str">
            <v/>
          </cell>
          <cell r="K111" t="str">
            <v/>
          </cell>
          <cell r="L111" t="str">
            <v/>
          </cell>
          <cell r="M111" t="str">
            <v/>
          </cell>
          <cell r="N111" t="str">
            <v/>
          </cell>
          <cell r="O111">
            <v>8.1794061183333336E-2</v>
          </cell>
          <cell r="P111">
            <v>0.5282554386277778</v>
          </cell>
          <cell r="Q111">
            <v>1.3543837776528095E-2</v>
          </cell>
          <cell r="R111">
            <v>2.7892133837217684E-3</v>
          </cell>
          <cell r="S111">
            <v>5.2427339603721854E-2</v>
          </cell>
          <cell r="T111">
            <v>4.0776971186221811E-2</v>
          </cell>
          <cell r="U111">
            <v>4.0630788314535071E-3</v>
          </cell>
          <cell r="V111">
            <v>-3.0000000000003461E-4</v>
          </cell>
          <cell r="W111">
            <v>0.14749999999999988</v>
          </cell>
          <cell r="X111">
            <v>-1.3000000000000018E-2</v>
          </cell>
          <cell r="Y111">
            <v>-1.5126444653500331E-2</v>
          </cell>
          <cell r="Z111">
            <v>-2.1070961448353312E-2</v>
          </cell>
          <cell r="AA111">
            <v>-1.4239764784059639E-2</v>
          </cell>
          <cell r="AB111">
            <v>0</v>
          </cell>
          <cell r="AC111">
            <v>-5.882706696E-2</v>
          </cell>
          <cell r="AD111">
            <v>0</v>
          </cell>
          <cell r="AE111">
            <v>0</v>
          </cell>
          <cell r="AF111">
            <v>-3.6957502333714309E-3</v>
          </cell>
          <cell r="AG111">
            <v>-6.1595837222857136E-3</v>
          </cell>
          <cell r="AH111">
            <v>-6.1595837222857205E-3</v>
          </cell>
        </row>
        <row r="112">
          <cell r="E112" t="str">
            <v/>
          </cell>
          <cell r="F112" t="str">
            <v/>
          </cell>
          <cell r="G112" t="str">
            <v/>
          </cell>
          <cell r="H112" t="str">
            <v/>
          </cell>
          <cell r="I112" t="str">
            <v/>
          </cell>
          <cell r="J112" t="str">
            <v/>
          </cell>
          <cell r="K112" t="str">
            <v/>
          </cell>
          <cell r="L112" t="str">
            <v/>
          </cell>
          <cell r="M112" t="str">
            <v/>
          </cell>
          <cell r="N112" t="str">
            <v/>
          </cell>
          <cell r="O112">
            <v>100</v>
          </cell>
          <cell r="P112">
            <v>65.536352141099115</v>
          </cell>
          <cell r="Q112">
            <v>1.5777160502220939</v>
          </cell>
          <cell r="R112">
            <v>0.31017623010458606</v>
          </cell>
          <cell r="S112">
            <v>6.0354103178977763</v>
          </cell>
          <cell r="T112">
            <v>8.9533260688220544</v>
          </cell>
          <cell r="U112">
            <v>0.88208442864987113</v>
          </cell>
          <cell r="V112">
            <v>-6.4561602883506514E-2</v>
          </cell>
          <cell r="W112">
            <v>31.141834510951501</v>
          </cell>
          <cell r="X112">
            <v>-2.7934439272914369</v>
          </cell>
          <cell r="Y112">
            <v>-3.3479780808219015</v>
          </cell>
          <cell r="Z112">
            <v>-5.2783246531230992</v>
          </cell>
          <cell r="AA112">
            <v>-13.968201571918232</v>
          </cell>
          <cell r="AB112">
            <v>0</v>
          </cell>
          <cell r="AC112">
            <v>-136.43562759226364</v>
          </cell>
          <cell r="AD112">
            <v>0</v>
          </cell>
          <cell r="AE112">
            <v>0</v>
          </cell>
          <cell r="AF112">
            <v>-9.3750000000000053</v>
          </cell>
          <cell r="AG112">
            <v>-18.518518518518519</v>
          </cell>
          <cell r="AH112">
            <v>-22.727272727272755</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v>0</v>
          </cell>
          <cell r="F115">
            <v>0</v>
          </cell>
          <cell r="G115">
            <v>0</v>
          </cell>
          <cell r="H115">
            <v>0</v>
          </cell>
          <cell r="I115">
            <v>0</v>
          </cell>
          <cell r="J115">
            <v>0</v>
          </cell>
          <cell r="K115">
            <v>0</v>
          </cell>
          <cell r="L115">
            <v>0</v>
          </cell>
          <cell r="M115">
            <v>0</v>
          </cell>
          <cell r="N115">
            <v>0</v>
          </cell>
          <cell r="O115">
            <v>81.794061183333341</v>
          </cell>
          <cell r="P115">
            <v>827.94949981111108</v>
          </cell>
          <cell r="Q115">
            <v>900.38583850316638</v>
          </cell>
          <cell r="R115">
            <v>1010.5047251958881</v>
          </cell>
          <cell r="S115">
            <v>1103.445689363434</v>
          </cell>
          <cell r="T115">
            <v>786.6496189082194</v>
          </cell>
          <cell r="U115">
            <v>844.44248323817817</v>
          </cell>
          <cell r="V115">
            <v>876.55008150461822</v>
          </cell>
          <cell r="W115">
            <v>1006.676463442447</v>
          </cell>
          <cell r="X115">
            <v>1108.315856196022</v>
          </cell>
          <cell r="Y115">
            <v>1172.5848413953058</v>
          </cell>
          <cell r="Z115">
            <v>1198.3677309686336</v>
          </cell>
          <cell r="AA115">
            <v>1178.283874639543</v>
          </cell>
          <cell r="AB115">
            <v>1408.6968734297113</v>
          </cell>
          <cell r="AC115">
            <v>1577.7430376746543</v>
          </cell>
          <cell r="AD115">
            <v>1732.7301949436903</v>
          </cell>
          <cell r="AE115">
            <v>1886.1169060956952</v>
          </cell>
          <cell r="AF115">
            <v>2047.6390872776014</v>
          </cell>
          <cell r="AG115">
            <v>2228.2795892511358</v>
          </cell>
          <cell r="AH115">
            <v>2397.3941032027433</v>
          </cell>
        </row>
        <row r="117">
          <cell r="E117">
            <v>0</v>
          </cell>
          <cell r="F117">
            <v>0</v>
          </cell>
          <cell r="G117">
            <v>0</v>
          </cell>
          <cell r="H117">
            <v>0</v>
          </cell>
          <cell r="I117">
            <v>0</v>
          </cell>
          <cell r="J117">
            <v>0</v>
          </cell>
          <cell r="K117">
            <v>0</v>
          </cell>
          <cell r="L117">
            <v>0</v>
          </cell>
          <cell r="M117">
            <v>0</v>
          </cell>
          <cell r="N117">
            <v>0</v>
          </cell>
          <cell r="O117">
            <v>81.794061183333341</v>
          </cell>
          <cell r="P117">
            <v>827.94949981111108</v>
          </cell>
          <cell r="Q117">
            <v>900.38583850316638</v>
          </cell>
          <cell r="R117">
            <v>1010.5047251958881</v>
          </cell>
          <cell r="S117">
            <v>1103.445689363434</v>
          </cell>
          <cell r="T117">
            <v>786.6496189082194</v>
          </cell>
          <cell r="U117">
            <v>844.44248323817817</v>
          </cell>
          <cell r="V117">
            <v>876.55008150461822</v>
          </cell>
          <cell r="W117">
            <v>1006.676463442447</v>
          </cell>
          <cell r="X117">
            <v>1108.315856196022</v>
          </cell>
          <cell r="Y117">
            <v>1172.5848413953058</v>
          </cell>
          <cell r="Z117">
            <v>1198.3677309686336</v>
          </cell>
          <cell r="AA117">
            <v>1178.283874639543</v>
          </cell>
          <cell r="AB117">
            <v>1408.6968734297113</v>
          </cell>
          <cell r="AC117">
            <v>1577.7430376746543</v>
          </cell>
          <cell r="AD117">
            <v>1732.7301949436903</v>
          </cell>
          <cell r="AE117">
            <v>1886.1169060956952</v>
          </cell>
          <cell r="AF117">
            <v>2047.6390872776014</v>
          </cell>
          <cell r="AG117">
            <v>2228.2795892511358</v>
          </cell>
          <cell r="AH117">
            <v>2397.3941032027433</v>
          </cell>
        </row>
        <row r="118">
          <cell r="E118">
            <v>83.267014573502806</v>
          </cell>
          <cell r="F118">
            <v>108.26983070001</v>
          </cell>
          <cell r="G118">
            <v>94.566059618111495</v>
          </cell>
          <cell r="H118">
            <v>52.594333784043599</v>
          </cell>
          <cell r="I118">
            <v>40.176821840279402</v>
          </cell>
          <cell r="J118">
            <v>23.411148410756098</v>
          </cell>
          <cell r="K118">
            <v>23.4310118147114</v>
          </cell>
          <cell r="L118">
            <v>36.709776943025602</v>
          </cell>
          <cell r="M118">
            <v>166.21979893842899</v>
          </cell>
          <cell r="N118">
            <v>430.19886840786802</v>
          </cell>
          <cell r="O118">
            <v>223.59170000581099</v>
          </cell>
          <cell r="P118">
            <v>2.5917125883058998</v>
          </cell>
          <cell r="Q118">
            <v>41.991716977163399</v>
          </cell>
          <cell r="R118">
            <v>149.76735813120001</v>
          </cell>
          <cell r="S118">
            <v>207.30929592404999</v>
          </cell>
          <cell r="T118">
            <v>244.3126094175</v>
          </cell>
          <cell r="U118">
            <v>286.65559349384</v>
          </cell>
          <cell r="V118">
            <v>314.37851696899997</v>
          </cell>
          <cell r="W118">
            <v>389.99161236635001</v>
          </cell>
          <cell r="X118">
            <v>494.06120919861797</v>
          </cell>
          <cell r="Y118">
            <v>620.74157486522404</v>
          </cell>
          <cell r="Z118">
            <v>744.78329858956704</v>
          </cell>
          <cell r="AA118">
            <v>842.62309239808803</v>
          </cell>
          <cell r="AB118">
            <v>1013.04066449506</v>
          </cell>
          <cell r="AC118" t="str">
            <v/>
          </cell>
          <cell r="AD118" t="str">
            <v/>
          </cell>
          <cell r="AE118" t="str">
            <v/>
          </cell>
          <cell r="AF118" t="str">
            <v/>
          </cell>
          <cell r="AG118" t="str">
            <v/>
          </cell>
          <cell r="AH118" t="str">
            <v/>
          </cell>
        </row>
        <row r="119">
          <cell r="E119">
            <v>0</v>
          </cell>
          <cell r="F119">
            <v>0</v>
          </cell>
          <cell r="G119">
            <v>0</v>
          </cell>
          <cell r="H119">
            <v>0</v>
          </cell>
          <cell r="I119">
            <v>0</v>
          </cell>
          <cell r="J119">
            <v>0</v>
          </cell>
          <cell r="K119">
            <v>0</v>
          </cell>
          <cell r="L119">
            <v>0</v>
          </cell>
          <cell r="M119">
            <v>0</v>
          </cell>
          <cell r="N119">
            <v>0</v>
          </cell>
          <cell r="O119">
            <v>81.794061183333341</v>
          </cell>
          <cell r="P119">
            <v>806.0494998111111</v>
          </cell>
          <cell r="Q119">
            <v>858.44583850316644</v>
          </cell>
          <cell r="R119">
            <v>899.23505188688819</v>
          </cell>
          <cell r="S119">
            <v>868.66239149061005</v>
          </cell>
          <cell r="T119">
            <v>455.43936267683188</v>
          </cell>
          <cell r="U119">
            <v>460.62244151305373</v>
          </cell>
          <cell r="V119">
            <v>464.6724780692756</v>
          </cell>
          <cell r="W119">
            <v>473.63940601549746</v>
          </cell>
          <cell r="X119">
            <v>465.3753695569971</v>
          </cell>
          <cell r="Y119">
            <v>451.80835382849676</v>
          </cell>
          <cell r="Z119">
            <v>399.19790526499662</v>
          </cell>
          <cell r="AA119">
            <v>101.944153016</v>
          </cell>
          <cell r="AB119">
            <v>101.944153016</v>
          </cell>
          <cell r="AC119">
            <v>43.117086055999998</v>
          </cell>
          <cell r="AD119">
            <v>43.117086055999998</v>
          </cell>
          <cell r="AE119">
            <v>43.117086055999998</v>
          </cell>
          <cell r="AF119">
            <v>39.421335822628571</v>
          </cell>
          <cell r="AG119">
            <v>33.261752100342854</v>
          </cell>
          <cell r="AH119">
            <v>27.102168378057137</v>
          </cell>
        </row>
        <row r="120">
          <cell r="E120" t="str">
            <v/>
          </cell>
          <cell r="F120" t="str">
            <v/>
          </cell>
          <cell r="G120" t="str">
            <v/>
          </cell>
          <cell r="H120" t="str">
            <v/>
          </cell>
          <cell r="I120" t="str">
            <v/>
          </cell>
          <cell r="J120" t="str">
            <v/>
          </cell>
          <cell r="K120" t="str">
            <v/>
          </cell>
          <cell r="L120" t="str">
            <v/>
          </cell>
          <cell r="M120" t="str">
            <v/>
          </cell>
          <cell r="N120" t="str">
            <v/>
          </cell>
          <cell r="O120">
            <v>217</v>
          </cell>
          <cell r="P120">
            <v>215.24169211111109</v>
          </cell>
          <cell r="Q120">
            <v>136.64243869205518</v>
          </cell>
          <cell r="R120">
            <v>192.68283402372188</v>
          </cell>
          <cell r="S120">
            <v>195.94672596372186</v>
          </cell>
          <cell r="T120">
            <v>383.74697118622186</v>
          </cell>
          <cell r="U120">
            <v>169.55007883622184</v>
          </cell>
          <cell r="V120">
            <v>-39.449963443778117</v>
          </cell>
          <cell r="W120">
            <v>216.01692794622187</v>
          </cell>
          <cell r="X120">
            <v>308.37292354149963</v>
          </cell>
          <cell r="Y120">
            <v>41.579820390284212</v>
          </cell>
          <cell r="Z120">
            <v>-195.97887121340153</v>
          </cell>
          <cell r="AA120">
            <v>-100.67569958972446</v>
          </cell>
          <cell r="AB120">
            <v>-168.31963755914592</v>
          </cell>
          <cell r="AC120">
            <v>-146.25434371721713</v>
          </cell>
          <cell r="AD120">
            <v>-199.00905025293451</v>
          </cell>
          <cell r="AE120">
            <v>-212.08737163734827</v>
          </cell>
          <cell r="AF120">
            <v>-162.97900066169939</v>
          </cell>
          <cell r="AG120">
            <v>-211.61123301535605</v>
          </cell>
          <cell r="AH120">
            <v>-178.33431377864241</v>
          </cell>
        </row>
        <row r="121">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row>
        <row r="122">
          <cell r="E122" t="str">
            <v/>
          </cell>
          <cell r="F122" t="str">
            <v/>
          </cell>
          <cell r="G122" t="str">
            <v/>
          </cell>
          <cell r="H122" t="str">
            <v/>
          </cell>
          <cell r="I122" t="str">
            <v/>
          </cell>
          <cell r="J122" t="str">
            <v/>
          </cell>
          <cell r="K122" t="str">
            <v/>
          </cell>
          <cell r="L122" t="str">
            <v/>
          </cell>
          <cell r="M122" t="str">
            <v/>
          </cell>
          <cell r="N122" t="str">
            <v/>
          </cell>
          <cell r="O122" t="str">
            <v/>
          </cell>
          <cell r="P122">
            <v>21</v>
          </cell>
          <cell r="Q122">
            <v>72.64</v>
          </cell>
          <cell r="R122">
            <v>55.122869999999999</v>
          </cell>
          <cell r="S122">
            <v>82.518959999999993</v>
          </cell>
          <cell r="T122">
            <v>92.458020000000005</v>
          </cell>
          <cell r="U122">
            <v>118.505</v>
          </cell>
          <cell r="V122">
            <v>65.600999999999999</v>
          </cell>
          <cell r="W122">
            <v>69.926666666666677</v>
          </cell>
          <cell r="X122">
            <v>100.92</v>
          </cell>
          <cell r="Y122">
            <v>98.75798300000001</v>
          </cell>
          <cell r="Z122">
            <v>102.49924379179845</v>
          </cell>
          <cell r="AA122">
            <v>125.9780659977805</v>
          </cell>
          <cell r="AB122">
            <v>125.22343548772027</v>
          </cell>
          <cell r="AC122">
            <v>189.25428530276565</v>
          </cell>
          <cell r="AD122">
            <v>217.77120299042909</v>
          </cell>
          <cell r="AE122">
            <v>221.15448512410671</v>
          </cell>
          <cell r="AF122">
            <v>232.53515842971154</v>
          </cell>
          <cell r="AG122">
            <v>234.57430812734378</v>
          </cell>
          <cell r="AH122">
            <v>243.07678157545166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SUPPORT"/>
      <sheetName val="2002"/>
      <sheetName val="2003"/>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zprom1"/>
      <sheetName val="Triangle private"/>
      <sheetName val="energy trg"/>
      <sheetName val="Triangle_private"/>
      <sheetName val="energy_trg"/>
    </sheetNames>
    <sheetDataSet>
      <sheetData sheetId="0" refreshError="1"/>
      <sheetData sheetId="1" refreshError="1">
        <row r="14">
          <cell r="C14">
            <v>4</v>
          </cell>
        </row>
        <row r="15">
          <cell r="C15">
            <v>14</v>
          </cell>
        </row>
        <row r="16">
          <cell r="C16">
            <v>7.0000000000000007E-2</v>
          </cell>
        </row>
        <row r="17">
          <cell r="C17">
            <v>7.0000000000000007E-2</v>
          </cell>
        </row>
      </sheetData>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rian"/>
      <sheetName val="A5"/>
      <sheetName val="debt stock table"/>
      <sheetName val="Aggregate "/>
      <sheetName val="03-05 previous"/>
      <sheetName val="new disbursements assumption"/>
      <sheetName val="BOP"/>
      <sheetName val="Disrbursments"/>
      <sheetName val="Sheet1"/>
      <sheetName val="Table debt service"/>
      <sheetName val="Aid"/>
      <sheetName val="Triangle arrears interests"/>
      <sheetName val="copydebt service"/>
      <sheetName val="Obligations "/>
      <sheetName val="Triangle lower ceilings"/>
      <sheetName val="Stress_Depreciation"/>
      <sheetName val="Stress_Combined"/>
      <sheetName val="Stress_CAB"/>
      <sheetName val="Stress_deflator"/>
      <sheetName val="Stress_GDP"/>
      <sheetName val="Stress_irate"/>
      <sheetName val="Stress_base"/>
      <sheetName val="Table_GEF"/>
      <sheetName val="Table"/>
      <sheetName val="Input_external"/>
      <sheetName val="NETpv"/>
      <sheetName val="Triangle arrears"/>
      <sheetName val="Stock arrears"/>
      <sheetName val="arrears"/>
      <sheetName val="Trian.new non-conc.disbur"/>
      <sheetName val="Instructions"/>
      <sheetName val="Aggregate previous"/>
      <sheetName val="debt stock"/>
      <sheetName val="private debt triangle"/>
      <sheetName val="00-02"/>
      <sheetName val="2002"/>
      <sheetName val="Input"/>
      <sheetName val="Goods"/>
      <sheetName val="ouput fiscal"/>
      <sheetName val="Table BOP  presenation"/>
      <sheetName val="TradeProj"/>
      <sheetName val="Services"/>
      <sheetName val="FDI, incl Privatization"/>
      <sheetName val="Capital"/>
      <sheetName val="private debt"/>
      <sheetName val="Disbursements2003"/>
      <sheetName val="03-05"/>
      <sheetName val="06-08"/>
      <sheetName val="09-11"/>
      <sheetName val="12-13"/>
      <sheetName val="Debt"/>
      <sheetName val="Output real"/>
      <sheetName val="rescheduling"/>
      <sheetName val="IMF disb"/>
      <sheetName val="Prog Finance"/>
      <sheetName val="X-budget"/>
      <sheetName val="Table Fin req"/>
      <sheetName val="PC-cap"/>
      <sheetName val="RED-tb26"/>
      <sheetName val="RED-tb27-30"/>
      <sheetName val="RED-tb27-30 (2)"/>
      <sheetName val="RED-tb31"/>
      <sheetName val="Sustainability Input"/>
      <sheetName val="9 monthsbop"/>
      <sheetName val="Table Fin req "/>
      <sheetName val="Q5"/>
      <sheetName val="ControlSheet"/>
      <sheetName val="Q6"/>
      <sheetName val="Q7"/>
      <sheetName val="Sheet1 (2)"/>
      <sheetName val="BOP formatted"/>
      <sheetName val="deflators and volume"/>
      <sheetName val="table  "/>
      <sheetName val="BOP GDP"/>
      <sheetName val="Sheet1 (3)"/>
      <sheetName val="table deflat and volume  "/>
      <sheetName val="Stock april"/>
      <sheetName val="09-10"/>
      <sheetName val="Output for charts_BOP"/>
      <sheetName val="out_real"/>
      <sheetName val="imf new borrowing"/>
      <sheetName val="debt service of arrears"/>
      <sheetName val="ouput marian"/>
      <sheetName val="FDI"/>
      <sheetName val="input pier"/>
      <sheetName val="Output for charts_trade"/>
      <sheetName val="Disb 2004"/>
      <sheetName val="BOP formatted EU"/>
      <sheetName val="WEOQ5"/>
      <sheetName val="WEOQ6"/>
      <sheetName val="WEOQ7"/>
      <sheetName val="Table Fin req  EU"/>
      <sheetName val="IMF "/>
      <sheetName val="out-DSA"/>
      <sheetName val="out fiscal"/>
      <sheetName val="BOP table"/>
      <sheetName val="Main"/>
      <sheetName val="chart "/>
      <sheetName val="disb MT"/>
      <sheetName val="Trian. non-conc.disb"/>
      <sheetName val="Disb.proj"/>
      <sheetName val="Dbt.Serv"/>
      <sheetName val="DS of arrears"/>
      <sheetName val="Fin req"/>
      <sheetName val="BOP Euro"/>
      <sheetName val="IMF  REDLINE"/>
      <sheetName val=""/>
      <sheetName val="debt_stock_table"/>
      <sheetName val="Aggregate_"/>
      <sheetName val="03-05_previous"/>
      <sheetName val="new_disbursements_assumption"/>
      <sheetName val="Table_debt_service"/>
      <sheetName val="Triangle_arrears_interests"/>
      <sheetName val="copydebt_service"/>
      <sheetName val="Obligations_"/>
      <sheetName val="Triangle_lower_ceilings"/>
      <sheetName val="Triangle_arrears"/>
      <sheetName val="Stock_arrears"/>
      <sheetName val="Trian_new_non-conc_disbur"/>
      <sheetName val="Aggregate_previous"/>
      <sheetName val="debt_stock"/>
      <sheetName val="private_debt_triangle"/>
      <sheetName val="ouput_fiscal"/>
      <sheetName val="Table_BOP__presenation"/>
      <sheetName val="FDI,_incl_Privatization"/>
      <sheetName val="private_debt"/>
      <sheetName val="Output_real"/>
      <sheetName val="IMF_disb"/>
      <sheetName val="Prog_Finance"/>
      <sheetName val="Table_Fin_req"/>
      <sheetName val="RED-tb27-30_(2)"/>
      <sheetName val="Sustainability_Input"/>
      <sheetName val="9_monthsbop"/>
      <sheetName val="Table_Fin_req_"/>
      <sheetName val="Sheet1_(2)"/>
      <sheetName val="BOP_formatted"/>
      <sheetName val="deflators_and_volume"/>
      <sheetName val="table__"/>
      <sheetName val="BOP_GDP"/>
      <sheetName val="Sheet1_(3)"/>
      <sheetName val="table_deflat_and_volume__"/>
      <sheetName val="Stock_april"/>
      <sheetName val="Output_for_charts_BOP"/>
      <sheetName val="imf_new_borrowing"/>
      <sheetName val="debt_service_of_arrears"/>
      <sheetName val="ouput_marian"/>
      <sheetName val="input_pier"/>
      <sheetName val="Output_for_charts_trade"/>
      <sheetName val="Disb_2004"/>
      <sheetName val="BOP_formatted_EU"/>
      <sheetName val="Table_Fin_req__EU"/>
      <sheetName val="IMF_"/>
      <sheetName val="out_fiscal"/>
      <sheetName val="BOP_table"/>
      <sheetName val="chart_"/>
      <sheetName val="disb_MT"/>
      <sheetName val="Trian__non-conc_disb"/>
      <sheetName val="Disb_proj"/>
      <sheetName val="Dbt_Serv"/>
      <sheetName val="DS_of_arrears"/>
      <sheetName val="Fin_req"/>
      <sheetName val="BOP_Euro"/>
      <sheetName val="IMF__REDL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9">
          <cell r="B39" t="str">
            <v xml:space="preserve">      Greece 2/</v>
          </cell>
          <cell r="AE39">
            <v>0.28749999999999998</v>
          </cell>
          <cell r="AF39">
            <v>0.28749999999999998</v>
          </cell>
          <cell r="AG39">
            <v>0.28749999999999998</v>
          </cell>
          <cell r="AH39">
            <v>0.28749999999999998</v>
          </cell>
          <cell r="AI39">
            <v>1.1499999999999999</v>
          </cell>
          <cell r="AJ39">
            <v>0.3</v>
          </cell>
        </row>
        <row r="40">
          <cell r="B40" t="str">
            <v xml:space="preserve">      UK</v>
          </cell>
          <cell r="AE40">
            <v>0.2175</v>
          </cell>
          <cell r="AF40">
            <v>0.2175</v>
          </cell>
          <cell r="AG40">
            <v>0.2175</v>
          </cell>
          <cell r="AH40">
            <v>0.2175</v>
          </cell>
          <cell r="AI40">
            <v>0.87</v>
          </cell>
          <cell r="AJ40">
            <v>0.129</v>
          </cell>
        </row>
        <row r="41">
          <cell r="B41" t="str">
            <v xml:space="preserve">    others including  Stability Pact</v>
          </cell>
          <cell r="AE41">
            <v>0</v>
          </cell>
          <cell r="AF41">
            <v>0</v>
          </cell>
          <cell r="AG41">
            <v>0</v>
          </cell>
          <cell r="AH41">
            <v>0</v>
          </cell>
          <cell r="AI41">
            <v>0</v>
          </cell>
          <cell r="AJ41">
            <v>0</v>
          </cell>
        </row>
        <row r="43">
          <cell r="A43" t="str">
            <v>c.</v>
          </cell>
          <cell r="B43" t="str">
            <v>Food, commodity and humanitarian aid</v>
          </cell>
          <cell r="D43">
            <v>0</v>
          </cell>
          <cell r="E43">
            <v>0</v>
          </cell>
          <cell r="F43">
            <v>0</v>
          </cell>
          <cell r="G43">
            <v>0</v>
          </cell>
          <cell r="H43">
            <v>81</v>
          </cell>
          <cell r="I43">
            <v>252</v>
          </cell>
          <cell r="J43">
            <v>228.26</v>
          </cell>
          <cell r="K43">
            <v>104.56</v>
          </cell>
          <cell r="L43">
            <v>0</v>
          </cell>
          <cell r="M43">
            <v>0</v>
          </cell>
          <cell r="N43">
            <v>0</v>
          </cell>
          <cell r="O43">
            <v>0</v>
          </cell>
          <cell r="P43">
            <v>0</v>
          </cell>
          <cell r="Q43">
            <v>1.6500000000000001</v>
          </cell>
          <cell r="R43">
            <v>0</v>
          </cell>
          <cell r="S43">
            <v>0</v>
          </cell>
          <cell r="T43">
            <v>0</v>
          </cell>
          <cell r="U43">
            <v>0</v>
          </cell>
          <cell r="V43">
            <v>0</v>
          </cell>
          <cell r="W43">
            <v>0</v>
          </cell>
          <cell r="X43">
            <v>11.759</v>
          </cell>
          <cell r="Y43">
            <v>12.021000000000001</v>
          </cell>
          <cell r="Z43">
            <v>23.78</v>
          </cell>
          <cell r="AA43">
            <v>3</v>
          </cell>
          <cell r="AB43">
            <v>13.323998211091233</v>
          </cell>
          <cell r="AC43">
            <v>16.323998211091233</v>
          </cell>
          <cell r="AD43">
            <v>196.30999999999997</v>
          </cell>
          <cell r="AE43">
            <v>0.69</v>
          </cell>
          <cell r="AF43">
            <v>0.69</v>
          </cell>
          <cell r="AG43">
            <v>0.42000000000000004</v>
          </cell>
          <cell r="AH43">
            <v>23.470799999999997</v>
          </cell>
          <cell r="AI43">
            <v>25.270799999999998</v>
          </cell>
          <cell r="AJ43">
            <v>0.6978357083333333</v>
          </cell>
        </row>
        <row r="44">
          <cell r="B44" t="str">
            <v xml:space="preserve">      ECHO 2/</v>
          </cell>
          <cell r="D44">
            <v>0</v>
          </cell>
          <cell r="E44">
            <v>0</v>
          </cell>
          <cell r="F44">
            <v>0</v>
          </cell>
          <cell r="G44">
            <v>0</v>
          </cell>
          <cell r="H44">
            <v>0</v>
          </cell>
          <cell r="I44">
            <v>74</v>
          </cell>
          <cell r="J44">
            <v>5</v>
          </cell>
          <cell r="K44">
            <v>0</v>
          </cell>
          <cell r="L44">
            <v>0</v>
          </cell>
          <cell r="M44">
            <v>0</v>
          </cell>
          <cell r="N44">
            <v>0</v>
          </cell>
          <cell r="O44">
            <v>0</v>
          </cell>
          <cell r="P44">
            <v>0</v>
          </cell>
          <cell r="Q44">
            <v>0</v>
          </cell>
          <cell r="R44">
            <v>0</v>
          </cell>
          <cell r="S44">
            <v>0</v>
          </cell>
          <cell r="U44">
            <v>0</v>
          </cell>
          <cell r="V44">
            <v>0</v>
          </cell>
          <cell r="W44">
            <v>0</v>
          </cell>
          <cell r="X44">
            <v>2</v>
          </cell>
          <cell r="Y44">
            <v>7.49</v>
          </cell>
          <cell r="Z44">
            <v>9.49</v>
          </cell>
          <cell r="AA44">
            <v>0</v>
          </cell>
          <cell r="AB44">
            <v>9.8389982110912335</v>
          </cell>
          <cell r="AC44">
            <v>9.8389982110912335</v>
          </cell>
          <cell r="AD44">
            <v>10</v>
          </cell>
          <cell r="AE44">
            <v>0.24</v>
          </cell>
          <cell r="AF44">
            <v>0.24</v>
          </cell>
          <cell r="AG44">
            <v>0.24</v>
          </cell>
          <cell r="AH44">
            <v>1.6800000000000002</v>
          </cell>
          <cell r="AI44">
            <v>2.4</v>
          </cell>
          <cell r="AJ44">
            <v>0.44783570833333336</v>
          </cell>
        </row>
        <row r="45">
          <cell r="B45" t="str">
            <v xml:space="preserve">      Italy direct financing 2/</v>
          </cell>
          <cell r="D45">
            <v>0</v>
          </cell>
          <cell r="E45">
            <v>0</v>
          </cell>
          <cell r="F45">
            <v>0</v>
          </cell>
          <cell r="G45">
            <v>0</v>
          </cell>
          <cell r="H45">
            <v>0</v>
          </cell>
          <cell r="I45">
            <v>0</v>
          </cell>
          <cell r="J45">
            <v>36.200000000000003</v>
          </cell>
          <cell r="K45">
            <v>1.2</v>
          </cell>
          <cell r="Q45">
            <v>0</v>
          </cell>
          <cell r="W45">
            <v>0</v>
          </cell>
          <cell r="X45">
            <v>1.18</v>
          </cell>
          <cell r="Y45">
            <v>0</v>
          </cell>
          <cell r="Z45">
            <v>1.18</v>
          </cell>
          <cell r="AA45">
            <v>3</v>
          </cell>
          <cell r="AB45">
            <v>3</v>
          </cell>
          <cell r="AC45">
            <v>6</v>
          </cell>
          <cell r="AD45">
            <v>3</v>
          </cell>
          <cell r="AE45">
            <v>0.45</v>
          </cell>
          <cell r="AF45">
            <v>0.45</v>
          </cell>
          <cell r="AG45">
            <v>0.18000000000000002</v>
          </cell>
          <cell r="AH45">
            <v>0.72000000000000008</v>
          </cell>
          <cell r="AI45">
            <v>1.8</v>
          </cell>
          <cell r="AJ45">
            <v>0.25</v>
          </cell>
        </row>
        <row r="46">
          <cell r="B46" t="str">
            <v xml:space="preserve">      Switzerland 3/</v>
          </cell>
          <cell r="D46">
            <v>0</v>
          </cell>
          <cell r="E46">
            <v>0</v>
          </cell>
          <cell r="F46">
            <v>0</v>
          </cell>
          <cell r="G46">
            <v>0</v>
          </cell>
          <cell r="H46">
            <v>0</v>
          </cell>
          <cell r="I46">
            <v>0</v>
          </cell>
          <cell r="J46">
            <v>0.26</v>
          </cell>
          <cell r="K46">
            <v>0.66</v>
          </cell>
          <cell r="Q46">
            <v>1.0840000000000001</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2" refreshError="1">
        <row r="39">
          <cell r="A39">
            <v>2004</v>
          </cell>
          <cell r="B39" t="str">
            <v>Stock</v>
          </cell>
          <cell r="C39">
            <v>10.665966232275231</v>
          </cell>
          <cell r="H39">
            <v>10.665966232275231</v>
          </cell>
          <cell r="I39">
            <v>10.665966232275231</v>
          </cell>
          <cell r="J39">
            <v>9.4808588731335384</v>
          </cell>
          <cell r="K39">
            <v>8.2957515139918456</v>
          </cell>
          <cell r="L39">
            <v>7.1106441548501529</v>
          </cell>
          <cell r="M39">
            <v>5.9255367957084601</v>
          </cell>
          <cell r="N39">
            <v>4.7404294365667674</v>
          </cell>
          <cell r="O39">
            <v>3.5553220774250751</v>
          </cell>
          <cell r="P39">
            <v>2.3702147182833828</v>
          </cell>
          <cell r="Q39">
            <v>1.1851073591416905</v>
          </cell>
          <cell r="R39">
            <v>-1.7763568394002505E-15</v>
          </cell>
          <cell r="S39">
            <v>-1.7763568394002505E-15</v>
          </cell>
          <cell r="T39">
            <v>-1.7763568394002505E-15</v>
          </cell>
          <cell r="U39">
            <v>-1.7763568394002505E-15</v>
          </cell>
          <cell r="V39">
            <v>-1.7763568394002505E-15</v>
          </cell>
          <cell r="W39">
            <v>-1.7763568394002505E-15</v>
          </cell>
          <cell r="X39">
            <v>-1.7763568394002505E-15</v>
          </cell>
          <cell r="Y39">
            <v>-1.7763568394002505E-15</v>
          </cell>
          <cell r="Z39">
            <v>-1.7763568394002505E-15</v>
          </cell>
          <cell r="AA39">
            <v>-1.7763568394002505E-15</v>
          </cell>
          <cell r="AB39">
            <v>-1.7763568394002505E-15</v>
          </cell>
          <cell r="AC39">
            <v>-1.7763568394002505E-15</v>
          </cell>
          <cell r="AD39">
            <v>-1.7763568394002505E-15</v>
          </cell>
          <cell r="AE39">
            <v>-1.7763568394002505E-15</v>
          </cell>
          <cell r="AF39">
            <v>-1.7763568394002505E-15</v>
          </cell>
          <cell r="AG39">
            <v>-1.7763568394002505E-15</v>
          </cell>
          <cell r="AH39">
            <v>-1.7763568394002505E-15</v>
          </cell>
          <cell r="AI39">
            <v>-1.7763568394002505E-15</v>
          </cell>
          <cell r="AJ39">
            <v>-1.7763568394002505E-15</v>
          </cell>
        </row>
        <row r="40">
          <cell r="B40" t="str">
            <v>Amortization</v>
          </cell>
          <cell r="H40">
            <v>0</v>
          </cell>
          <cell r="I40">
            <v>0</v>
          </cell>
          <cell r="J40">
            <v>1.1851073591416923</v>
          </cell>
          <cell r="K40">
            <v>1.1851073591416923</v>
          </cell>
          <cell r="L40">
            <v>1.1851073591416923</v>
          </cell>
          <cell r="M40">
            <v>1.1851073591416923</v>
          </cell>
          <cell r="N40">
            <v>1.1851073591416923</v>
          </cell>
          <cell r="O40">
            <v>1.1851073591416923</v>
          </cell>
          <cell r="P40">
            <v>1.1851073591416923</v>
          </cell>
          <cell r="Q40">
            <v>1.1851073591416923</v>
          </cell>
          <cell r="R40">
            <v>1.1851073591416923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0.26664915580688081</v>
          </cell>
          <cell r="I41">
            <v>0.26664915580688081</v>
          </cell>
          <cell r="J41">
            <v>0.25183531381760965</v>
          </cell>
          <cell r="K41">
            <v>0.22220762983906731</v>
          </cell>
          <cell r="L41">
            <v>0.19257994586052499</v>
          </cell>
          <cell r="M41">
            <v>0.16295226188198267</v>
          </cell>
          <cell r="N41">
            <v>0.13332457790344035</v>
          </cell>
          <cell r="O41">
            <v>0.10369689392489803</v>
          </cell>
          <cell r="P41">
            <v>7.4069209946355727E-2</v>
          </cell>
          <cell r="Q41">
            <v>4.4441525967813422E-2</v>
          </cell>
          <cell r="R41">
            <v>1.4813841989271111E-2</v>
          </cell>
          <cell r="S41">
            <v>-4.4408920985006264E-17</v>
          </cell>
          <cell r="T41">
            <v>-4.4408920985006264E-17</v>
          </cell>
          <cell r="U41">
            <v>-4.4408920985006264E-17</v>
          </cell>
          <cell r="V41">
            <v>-4.4408920985006264E-17</v>
          </cell>
          <cell r="W41">
            <v>-4.4408920985006264E-17</v>
          </cell>
          <cell r="X41">
            <v>-4.4408920985006264E-17</v>
          </cell>
          <cell r="Y41">
            <v>-4.4408920985006264E-17</v>
          </cell>
          <cell r="Z41">
            <v>-4.4408920985006264E-17</v>
          </cell>
          <cell r="AA41">
            <v>-4.4408920985006264E-17</v>
          </cell>
          <cell r="AB41">
            <v>-4.4408920985006264E-17</v>
          </cell>
          <cell r="AC41">
            <v>-4.4408920985006264E-17</v>
          </cell>
          <cell r="AD41">
            <v>-4.4408920985006264E-17</v>
          </cell>
          <cell r="AE41">
            <v>-4.4408920985006264E-17</v>
          </cell>
          <cell r="AF41">
            <v>-4.4408920985006264E-17</v>
          </cell>
          <cell r="AG41">
            <v>-4.4408920985006264E-17</v>
          </cell>
          <cell r="AH41">
            <v>-4.4408920985006264E-17</v>
          </cell>
          <cell r="AI41">
            <v>-4.4408920985006264E-17</v>
          </cell>
          <cell r="AJ41">
            <v>-4.4408920985006264E-17</v>
          </cell>
        </row>
        <row r="42">
          <cell r="B42" t="str">
            <v>DS total</v>
          </cell>
          <cell r="H42">
            <v>0.26664915580688081</v>
          </cell>
          <cell r="I42">
            <v>0.26664915580688081</v>
          </cell>
          <cell r="J42">
            <v>1.436942672959302</v>
          </cell>
          <cell r="K42">
            <v>1.4073149889807597</v>
          </cell>
          <cell r="L42">
            <v>1.3776873050022174</v>
          </cell>
          <cell r="M42">
            <v>1.348059621023675</v>
          </cell>
          <cell r="N42">
            <v>1.3184319370451327</v>
          </cell>
          <cell r="O42">
            <v>1.2888042530665904</v>
          </cell>
          <cell r="P42">
            <v>1.2591765690880481</v>
          </cell>
          <cell r="Q42">
            <v>1.2295488851095058</v>
          </cell>
          <cell r="R42">
            <v>1.1999212011309635</v>
          </cell>
          <cell r="S42">
            <v>-4.4408920985006264E-17</v>
          </cell>
          <cell r="T42">
            <v>-4.4408920985006264E-17</v>
          </cell>
          <cell r="U42">
            <v>-4.4408920985006264E-17</v>
          </cell>
          <cell r="V42">
            <v>-4.4408920985006264E-17</v>
          </cell>
          <cell r="W42">
            <v>-4.4408920985006264E-17</v>
          </cell>
          <cell r="X42">
            <v>-4.4408920985006264E-17</v>
          </cell>
          <cell r="Y42">
            <v>-4.4408920985006264E-17</v>
          </cell>
          <cell r="Z42">
            <v>-4.4408920985006264E-17</v>
          </cell>
          <cell r="AA42">
            <v>-4.4408920985006264E-17</v>
          </cell>
          <cell r="AB42">
            <v>-4.4408920985006264E-17</v>
          </cell>
          <cell r="AC42">
            <v>-4.4408920985006264E-17</v>
          </cell>
          <cell r="AD42">
            <v>-4.4408920985006264E-17</v>
          </cell>
          <cell r="AE42">
            <v>-4.4408920985006264E-17</v>
          </cell>
          <cell r="AF42">
            <v>-4.4408920985006264E-17</v>
          </cell>
          <cell r="AG42">
            <v>-4.4408920985006264E-17</v>
          </cell>
          <cell r="AH42">
            <v>-4.4408920985006264E-17</v>
          </cell>
          <cell r="AI42">
            <v>-4.4408920985006264E-17</v>
          </cell>
          <cell r="AJ42">
            <v>-4.4408920985006264E-17</v>
          </cell>
        </row>
        <row r="43">
          <cell r="B43" t="str">
            <v>NPV</v>
          </cell>
          <cell r="H43">
            <v>8.8966578217354364</v>
          </cell>
          <cell r="I43">
            <v>9.1415664906783416</v>
          </cell>
          <cell r="J43">
            <v>8.2302638909330472</v>
          </cell>
          <cell r="K43">
            <v>7.2961890756809389</v>
          </cell>
          <cell r="L43">
            <v>6.3380326425303783</v>
          </cell>
          <cell r="M43">
            <v>5.3544098984521993</v>
          </cell>
          <cell r="N43">
            <v>4.3438565305680692</v>
          </cell>
          <cell r="O43">
            <v>3.3048240280091434</v>
          </cell>
          <cell r="P43">
            <v>2.2356748405316216</v>
          </cell>
          <cell r="Q43">
            <v>1.1346772587526841</v>
          </cell>
          <cell r="R43">
            <v>-6.2798760020864426E-16</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10.665966232275231</v>
          </cell>
          <cell r="I44">
            <v>10.665966232275231</v>
          </cell>
          <cell r="J44">
            <v>10.665966232275231</v>
          </cell>
          <cell r="K44">
            <v>9.4808588731335384</v>
          </cell>
          <cell r="L44">
            <v>8.2957515139918456</v>
          </cell>
          <cell r="M44">
            <v>7.1106441548501529</v>
          </cell>
          <cell r="N44">
            <v>5.9255367957084601</v>
          </cell>
          <cell r="O44">
            <v>4.7404294365667674</v>
          </cell>
          <cell r="P44">
            <v>3.5553220774250751</v>
          </cell>
          <cell r="Q44">
            <v>2.3702147182833828</v>
          </cell>
          <cell r="R44">
            <v>1.1851073591416905</v>
          </cell>
          <cell r="S44">
            <v>-1.7763568394002505E-15</v>
          </cell>
          <cell r="T44">
            <v>-1.7763568394002505E-15</v>
          </cell>
          <cell r="U44">
            <v>-1.7763568394002505E-15</v>
          </cell>
          <cell r="V44">
            <v>-1.7763568394002505E-15</v>
          </cell>
          <cell r="W44">
            <v>-1.7763568394002505E-15</v>
          </cell>
          <cell r="X44">
            <v>-1.7763568394002505E-15</v>
          </cell>
          <cell r="Y44">
            <v>-1.7763568394002505E-15</v>
          </cell>
          <cell r="Z44">
            <v>-1.7763568394002505E-15</v>
          </cell>
          <cell r="AA44">
            <v>-1.7763568394002505E-15</v>
          </cell>
          <cell r="AB44">
            <v>-1.7763568394002505E-15</v>
          </cell>
          <cell r="AC44">
            <v>-1.7763568394002505E-15</v>
          </cell>
          <cell r="AD44">
            <v>-1.7763568394002505E-15</v>
          </cell>
          <cell r="AE44">
            <v>-1.7763568394002505E-15</v>
          </cell>
          <cell r="AF44">
            <v>-1.7763568394002505E-15</v>
          </cell>
          <cell r="AG44">
            <v>-1.7763568394002505E-15</v>
          </cell>
          <cell r="AH44">
            <v>-1.7763568394002505E-15</v>
          </cell>
          <cell r="AI44">
            <v>-1.7763568394002505E-15</v>
          </cell>
          <cell r="AJ44">
            <v>-1.7763568394002505E-15</v>
          </cell>
        </row>
        <row r="45">
          <cell r="B45" t="str">
            <v>Amortization</v>
          </cell>
          <cell r="I45">
            <v>0</v>
          </cell>
          <cell r="J45">
            <v>0</v>
          </cell>
          <cell r="K45">
            <v>1.1851073591416923</v>
          </cell>
          <cell r="L45">
            <v>1.1851073591416923</v>
          </cell>
          <cell r="M45">
            <v>1.1851073591416923</v>
          </cell>
          <cell r="N45">
            <v>1.1851073591416923</v>
          </cell>
          <cell r="O45">
            <v>1.1851073591416923</v>
          </cell>
          <cell r="P45">
            <v>1.1851073591416923</v>
          </cell>
          <cell r="Q45">
            <v>1.1851073591416923</v>
          </cell>
          <cell r="R45">
            <v>1.1851073591416923</v>
          </cell>
          <cell r="S45">
            <v>1.1851073591416923</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0.26664915580688081</v>
          </cell>
          <cell r="J46">
            <v>0.26664915580688081</v>
          </cell>
          <cell r="K46">
            <v>0.25183531381760965</v>
          </cell>
          <cell r="L46">
            <v>0.22220762983906731</v>
          </cell>
          <cell r="M46">
            <v>0.19257994586052499</v>
          </cell>
          <cell r="N46">
            <v>0.16295226188198267</v>
          </cell>
          <cell r="O46">
            <v>0.13332457790344035</v>
          </cell>
          <cell r="P46">
            <v>0.10369689392489803</v>
          </cell>
          <cell r="Q46">
            <v>7.4069209946355727E-2</v>
          </cell>
          <cell r="R46">
            <v>4.4441525967813422E-2</v>
          </cell>
          <cell r="S46">
            <v>1.4813841989271111E-2</v>
          </cell>
          <cell r="T46">
            <v>-4.4408920985006264E-17</v>
          </cell>
          <cell r="U46">
            <v>-4.4408920985006264E-17</v>
          </cell>
          <cell r="V46">
            <v>-4.4408920985006264E-17</v>
          </cell>
          <cell r="W46">
            <v>-4.4408920985006264E-17</v>
          </cell>
          <cell r="X46">
            <v>-4.4408920985006264E-17</v>
          </cell>
          <cell r="Y46">
            <v>-4.4408920985006264E-17</v>
          </cell>
          <cell r="Z46">
            <v>-4.4408920985006264E-17</v>
          </cell>
          <cell r="AA46">
            <v>-4.4408920985006264E-17</v>
          </cell>
          <cell r="AB46">
            <v>-4.4408920985006264E-17</v>
          </cell>
          <cell r="AC46">
            <v>-4.4408920985006264E-17</v>
          </cell>
          <cell r="AD46">
            <v>-4.4408920985006264E-17</v>
          </cell>
          <cell r="AE46">
            <v>-4.4408920985006264E-17</v>
          </cell>
          <cell r="AF46">
            <v>-4.4408920985006264E-17</v>
          </cell>
          <cell r="AG46">
            <v>-4.4408920985006264E-17</v>
          </cell>
          <cell r="AH46">
            <v>-4.4408920985006264E-17</v>
          </cell>
          <cell r="AI46">
            <v>-4.4408920985006264E-17</v>
          </cell>
          <cell r="AJ46">
            <v>-4.4408920985006264E-17</v>
          </cell>
        </row>
      </sheetData>
      <sheetData sheetId="13" refreshError="1"/>
      <sheetData sheetId="14" refreshError="1">
        <row r="40">
          <cell r="A40" t="str">
            <v>2. Charges and Interest 2/</v>
          </cell>
        </row>
        <row r="41">
          <cell r="A41" t="str">
            <v>PRGF Interest</v>
          </cell>
          <cell r="B41">
            <v>2.1426499999999997</v>
          </cell>
          <cell r="C41">
            <v>0.2</v>
          </cell>
          <cell r="D41">
            <v>0.15637999999999999</v>
          </cell>
          <cell r="E41">
            <v>0.31802999999999998</v>
          </cell>
          <cell r="F41">
            <v>0.32630999999999999</v>
          </cell>
          <cell r="G41">
            <v>0.19619999999999999</v>
          </cell>
          <cell r="H41">
            <v>0.28199000000000002</v>
          </cell>
          <cell r="I41">
            <v>0.23777999999999999</v>
          </cell>
          <cell r="J41">
            <v>0.18539</v>
          </cell>
          <cell r="K41">
            <v>0.15311999999999998</v>
          </cell>
          <cell r="L41">
            <v>8.0960000000000004E-2</v>
          </cell>
          <cell r="M41">
            <v>6.4900000000000001E-3</v>
          </cell>
          <cell r="N41">
            <v>0</v>
          </cell>
          <cell r="O41">
            <v>1.94265</v>
          </cell>
        </row>
        <row r="42">
          <cell r="A42" t="str">
            <v>SDR Net Charges</v>
          </cell>
          <cell r="B42">
            <v>-0.4</v>
          </cell>
          <cell r="C42">
            <v>-0.4</v>
          </cell>
          <cell r="D42">
            <v>0</v>
          </cell>
          <cell r="E42">
            <v>0</v>
          </cell>
          <cell r="F42">
            <v>0</v>
          </cell>
          <cell r="G42">
            <v>0</v>
          </cell>
          <cell r="H42">
            <v>0</v>
          </cell>
          <cell r="I42">
            <v>0</v>
          </cell>
          <cell r="J42">
            <v>0</v>
          </cell>
          <cell r="K42">
            <v>0</v>
          </cell>
          <cell r="L42">
            <v>0</v>
          </cell>
          <cell r="M42">
            <v>0</v>
          </cell>
          <cell r="N42">
            <v>0</v>
          </cell>
          <cell r="O42">
            <v>0</v>
          </cell>
        </row>
        <row r="44">
          <cell r="A44" t="str">
            <v>Total Obligations</v>
          </cell>
          <cell r="B44" t="e">
            <v>#REF!</v>
          </cell>
          <cell r="C44" t="e">
            <v>#REF!</v>
          </cell>
          <cell r="D44">
            <v>0.15637999999999999</v>
          </cell>
          <cell r="E44">
            <v>6.7123300000000006</v>
          </cell>
          <cell r="F44">
            <v>6.4951100000000004</v>
          </cell>
          <cell r="G44">
            <v>7.7927</v>
          </cell>
          <cell r="H44">
            <v>9.6899899999999999</v>
          </cell>
          <cell r="I44">
            <v>9.8572800000000012</v>
          </cell>
          <cell r="J44">
            <v>9.2700900000000015</v>
          </cell>
          <cell r="K44">
            <v>8.0983199999999993</v>
          </cell>
          <cell r="L44">
            <v>7.09246</v>
          </cell>
          <cell r="M44">
            <v>5.2064900000000005</v>
          </cell>
          <cell r="N44">
            <v>8.4</v>
          </cell>
          <cell r="O44">
            <v>78.77115000000002</v>
          </cell>
        </row>
        <row r="45">
          <cell r="A45" t="str">
            <v>(percent of quota)</v>
          </cell>
          <cell r="C45" t="e">
            <v>#REF!</v>
          </cell>
          <cell r="D45">
            <v>0.3211088295687885</v>
          </cell>
          <cell r="E45">
            <v>13.783018480492814</v>
          </cell>
          <cell r="F45">
            <v>13.336981519507187</v>
          </cell>
          <cell r="G45">
            <v>16.001437371663243</v>
          </cell>
          <cell r="H45">
            <v>19.89731006160164</v>
          </cell>
          <cell r="I45">
            <v>20.24082135523614</v>
          </cell>
          <cell r="J45">
            <v>19.03509240246407</v>
          </cell>
          <cell r="K45">
            <v>16.628993839835726</v>
          </cell>
          <cell r="L45">
            <v>14.563572895277208</v>
          </cell>
          <cell r="M45">
            <v>10.69094455852156</v>
          </cell>
          <cell r="N45">
            <v>17.248459958932237</v>
          </cell>
          <cell r="O45">
            <v>161.74774127310064</v>
          </cell>
        </row>
      </sheetData>
      <sheetData sheetId="15" refreshError="1">
        <row r="39">
          <cell r="A39">
            <v>2006</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6"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-30</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-27.293751243369503</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One time 30 percent nominal depreciation in 2003</v>
          </cell>
        </row>
      </sheetData>
      <sheetData sheetId="17"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-7.6387408626685316</v>
          </cell>
          <cell r="Q41">
            <v>-7.6387408626685316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9.0967739251921991</v>
          </cell>
          <cell r="Q42">
            <v>9.0967739251921991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Combination of stress tests 2-5 using one standard deviation shocks</v>
          </cell>
        </row>
      </sheetData>
      <sheetData sheetId="18"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 xml:space="preserve">II. Stress Test: Non-interest current account is at historical average minus two standard deviations in 2003 and 2004 </v>
          </cell>
        </row>
      </sheetData>
      <sheetData sheetId="19"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-19.914093899916953</v>
          </cell>
          <cell r="Q41">
            <v>-19.914093899916953</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Change in US dollar GDP deflator is at historical average minus two standard deviations in 2003 and 2004</v>
          </cell>
        </row>
      </sheetData>
      <sheetData sheetId="20"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is at historical average minus two standard deviations in 2003 and 2004</v>
          </cell>
        </row>
      </sheetData>
      <sheetData sheetId="21"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9.8862649023084721</v>
          </cell>
          <cell r="Q42">
            <v>9.8862649023084721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Nominal interest rate is at historical average plus two standard deviations in 2003 and 2004</v>
          </cell>
        </row>
      </sheetData>
      <sheetData sheetId="22"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4.6366121745798887</v>
          </cell>
          <cell r="Q41">
            <v>4.6366121745798887</v>
          </cell>
          <cell r="R41">
            <v>4.6366121745798887</v>
          </cell>
          <cell r="S41">
            <v>4.6366121745798887</v>
          </cell>
          <cell r="T41">
            <v>4.6366121745798887</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8.307282948075926</v>
          </cell>
          <cell r="Q42">
            <v>8.307282948075926</v>
          </cell>
          <cell r="R42">
            <v>8.307282948075926</v>
          </cell>
          <cell r="S42">
            <v>8.307282948075926</v>
          </cell>
          <cell r="T42">
            <v>8.307282948075926</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nominal interest rate, dollar deflator, non-interest current account, and non-debt inflows are at historical average in 2003-2007</v>
          </cell>
        </row>
      </sheetData>
      <sheetData sheetId="23" refreshError="1">
        <row r="39">
          <cell r="B39" t="str">
            <v>debt. Interest expenditures are derived by applying the respective interest rate to the previous period debt stock under each alternative scenario.</v>
          </cell>
        </row>
      </sheetData>
      <sheetData sheetId="24" refreshError="1">
        <row r="39">
          <cell r="B39" t="str">
            <v>Real GDP growth (in percent)</v>
          </cell>
          <cell r="D39">
            <v>3.628630667121846</v>
          </cell>
          <cell r="E39">
            <v>1.9505059066729169</v>
          </cell>
          <cell r="F39">
            <v>4.4153258154336239</v>
          </cell>
          <cell r="G39">
            <v>-6.1669941277728739</v>
          </cell>
          <cell r="H39">
            <v>5.1533150618820356</v>
          </cell>
          <cell r="I39">
            <v>6.7719724015153027</v>
          </cell>
          <cell r="J39">
            <v>5.0303764143624807</v>
          </cell>
          <cell r="K39">
            <v>3.5931136761357951</v>
          </cell>
          <cell r="L39">
            <v>6.6353155630409999</v>
          </cell>
          <cell r="M39">
            <v>-0.27626180384086041</v>
          </cell>
          <cell r="N39">
            <v>1.5052228397315348</v>
          </cell>
          <cell r="O39">
            <v>4.021898175698313</v>
          </cell>
          <cell r="P39">
            <v>4.7500000000004095</v>
          </cell>
          <cell r="Q39">
            <v>4.6999999999996822</v>
          </cell>
          <cell r="R39">
            <v>4.3300000000003891</v>
          </cell>
          <cell r="S39">
            <v>4.329999999999723</v>
          </cell>
        </row>
        <row r="40">
          <cell r="B40" t="str">
            <v>Exchange rate appreciation (US dollar value of local currency, change in percent)</v>
          </cell>
          <cell r="D40">
            <v>-2.4847332063730576</v>
          </cell>
          <cell r="E40">
            <v>-0.65271003326620169</v>
          </cell>
          <cell r="F40">
            <v>-7.6999807414066641</v>
          </cell>
          <cell r="G40">
            <v>-47.419967518347114</v>
          </cell>
          <cell r="H40">
            <v>-15.533158686000048</v>
          </cell>
          <cell r="I40">
            <v>-4.0287724357118133</v>
          </cell>
          <cell r="J40">
            <v>-13.323615612449036</v>
          </cell>
          <cell r="K40">
            <v>-4.44405123842464</v>
          </cell>
          <cell r="L40">
            <v>1.1101044534612026</v>
          </cell>
          <cell r="M40">
            <v>1.2197784760976882</v>
          </cell>
          <cell r="N40">
            <v>2.4924899529386035</v>
          </cell>
          <cell r="O40">
            <v>3.8045410576044603</v>
          </cell>
          <cell r="P40">
            <v>0</v>
          </cell>
          <cell r="Q40">
            <v>0</v>
          </cell>
          <cell r="R40">
            <v>0</v>
          </cell>
          <cell r="S40">
            <v>0</v>
          </cell>
        </row>
        <row r="41">
          <cell r="A41" t="str">
            <v>hide</v>
          </cell>
          <cell r="B41" t="str">
            <v>GDP deflator (change in domestic currency)</v>
          </cell>
          <cell r="D41">
            <v>14.411034200462192</v>
          </cell>
          <cell r="E41">
            <v>9.4930284775049287</v>
          </cell>
          <cell r="F41">
            <v>8.27182712642065</v>
          </cell>
          <cell r="G41">
            <v>37.854492984192412</v>
          </cell>
          <cell r="H41">
            <v>30.744564293556454</v>
          </cell>
          <cell r="I41">
            <v>17.713707368008347</v>
          </cell>
          <cell r="J41">
            <v>15.326075747008261</v>
          </cell>
          <cell r="K41">
            <v>15.474976599303968</v>
          </cell>
          <cell r="L41">
            <v>11.955656491242772</v>
          </cell>
          <cell r="M41">
            <v>5.4057123136509899</v>
          </cell>
          <cell r="N41">
            <v>4.7638682258481335</v>
          </cell>
          <cell r="O41">
            <v>2.7234197189025977</v>
          </cell>
          <cell r="P41">
            <v>3.1227338590734899</v>
          </cell>
          <cell r="Q41">
            <v>3.1388518245510921</v>
          </cell>
          <cell r="R41">
            <v>3.1353041170979257</v>
          </cell>
          <cell r="S41">
            <v>3.1437347309743346</v>
          </cell>
        </row>
        <row r="42">
          <cell r="B42" t="str">
            <v>GDP deflator in US dollars (change in percent)</v>
          </cell>
          <cell r="D42">
            <v>11.568225241928465</v>
          </cell>
          <cell r="E42">
            <v>8.7783564949052373</v>
          </cell>
          <cell r="F42">
            <v>-6.5082710682862199E-2</v>
          </cell>
          <cell r="G42">
            <v>-27.516062811493736</v>
          </cell>
          <cell r="H42">
            <v>10.43580364851897</v>
          </cell>
          <cell r="I42">
            <v>12.971289972511556</v>
          </cell>
          <cell r="J42">
            <v>-3.9527286444929199E-2</v>
          </cell>
          <cell r="K42">
            <v>10.343209471672044</v>
          </cell>
          <cell r="L42">
            <v>13.198481219853786</v>
          </cell>
          <cell r="M42">
            <v>6.6914285050303501</v>
          </cell>
          <cell r="N42">
            <v>7.3750971156872458</v>
          </cell>
          <cell r="O42">
            <v>6.6315743978835995</v>
          </cell>
          <cell r="P42">
            <v>3.1227338590734899</v>
          </cell>
          <cell r="Q42">
            <v>3.1388518245510921</v>
          </cell>
          <cell r="R42">
            <v>3.1353041170979257</v>
          </cell>
          <cell r="S42">
            <v>3.1437347309743346</v>
          </cell>
        </row>
        <row r="43">
          <cell r="B43" t="str">
            <v>Nominal external interest rate (in percent)</v>
          </cell>
          <cell r="D43">
            <v>8.3666903382013746</v>
          </cell>
          <cell r="E43">
            <v>9.5951383846393998</v>
          </cell>
          <cell r="F43">
            <v>8.9644165616936533</v>
          </cell>
          <cell r="G43">
            <v>9.546489740191948</v>
          </cell>
          <cell r="H43">
            <v>7.9171658343474149</v>
          </cell>
          <cell r="I43">
            <v>7.536122927038261</v>
          </cell>
          <cell r="J43">
            <v>8.0936428272771259</v>
          </cell>
          <cell r="K43">
            <v>7.8097599650656289</v>
          </cell>
          <cell r="L43">
            <v>7.6193814173031509</v>
          </cell>
          <cell r="M43">
            <v>7.624021485001311</v>
          </cell>
          <cell r="N43">
            <v>6.4330318212275017</v>
          </cell>
          <cell r="O43">
            <v>7.330261768660435</v>
          </cell>
          <cell r="P43">
            <v>7.4886689337506773</v>
          </cell>
          <cell r="Q43">
            <v>7.4708817172006805</v>
          </cell>
          <cell r="R43">
            <v>7.3031138678915664</v>
          </cell>
          <cell r="S43">
            <v>7.3204518880157989</v>
          </cell>
        </row>
        <row r="44">
          <cell r="B44" t="str">
            <v>Growth of exports (US dollar terms, in percent)</v>
          </cell>
          <cell r="D44">
            <v>3.0818946933328428</v>
          </cell>
          <cell r="E44">
            <v>-5.9748866404395145</v>
          </cell>
          <cell r="F44">
            <v>13.051473952294579</v>
          </cell>
          <cell r="G44">
            <v>24.27336749072073</v>
          </cell>
          <cell r="H44">
            <v>21.015830675541558</v>
          </cell>
          <cell r="I44">
            <v>11.923835064276943</v>
          </cell>
          <cell r="J44">
            <v>1.2386103281008642</v>
          </cell>
          <cell r="K44">
            <v>13.014002325473029</v>
          </cell>
          <cell r="L44">
            <v>21.277697523121009</v>
          </cell>
          <cell r="M44">
            <v>-4.180397025430671</v>
          </cell>
          <cell r="N44">
            <v>6.7887408089450929</v>
          </cell>
          <cell r="O44">
            <v>10.595065526783465</v>
          </cell>
          <cell r="P44">
            <v>11.18343116019307</v>
          </cell>
          <cell r="Q44">
            <v>11.76753255837879</v>
          </cell>
          <cell r="R44">
            <v>10.622645298271216</v>
          </cell>
          <cell r="S44">
            <v>11.135739338374574</v>
          </cell>
        </row>
        <row r="45">
          <cell r="B45" t="str">
            <v>Growth of imports  (US dollar terms, in percent)</v>
          </cell>
          <cell r="D45">
            <v>18.406933569804384</v>
          </cell>
          <cell r="E45">
            <v>-16.186702429169642</v>
          </cell>
          <cell r="F45">
            <v>17.655370592634668</v>
          </cell>
          <cell r="G45">
            <v>-22.311086400667534</v>
          </cell>
          <cell r="H45">
            <v>25.182903457299165</v>
          </cell>
          <cell r="I45">
            <v>23.239793326981161</v>
          </cell>
          <cell r="J45">
            <v>11.689572728856778</v>
          </cell>
          <cell r="K45">
            <v>10.302055393664823</v>
          </cell>
          <cell r="L45">
            <v>22.585603634405761</v>
          </cell>
          <cell r="M45">
            <v>-1.3730287374846606</v>
          </cell>
          <cell r="N45">
            <v>5.7628443176454658</v>
          </cell>
          <cell r="O45">
            <v>11.817501325220725</v>
          </cell>
          <cell r="P45">
            <v>13.081907240149837</v>
          </cell>
          <cell r="Q45">
            <v>12.051195997795805</v>
          </cell>
          <cell r="R45">
            <v>10.258206283993676</v>
          </cell>
          <cell r="S45">
            <v>10.083290360154118</v>
          </cell>
        </row>
      </sheetData>
      <sheetData sheetId="25" refreshError="1"/>
      <sheetData sheetId="26" refreshError="1">
        <row r="39">
          <cell r="A39" t="str">
            <v>rest of non concessional</v>
          </cell>
          <cell r="D39">
            <v>1.585</v>
          </cell>
          <cell r="E39">
            <v>1.585</v>
          </cell>
          <cell r="F39">
            <v>1.585</v>
          </cell>
          <cell r="G39">
            <v>0.45200000000000001</v>
          </cell>
          <cell r="H39">
            <v>0.45200000000000001</v>
          </cell>
          <cell r="I39">
            <v>0</v>
          </cell>
          <cell r="J39">
            <v>0</v>
          </cell>
        </row>
        <row r="40">
          <cell r="A40" t="str">
            <v>all other concessional loans</v>
          </cell>
          <cell r="C40">
            <v>182.392</v>
          </cell>
          <cell r="D40">
            <v>93.657999999999987</v>
          </cell>
          <cell r="E40">
            <v>42.583000000000006</v>
          </cell>
          <cell r="F40">
            <v>30.161999999999999</v>
          </cell>
          <cell r="G40">
            <v>7.6129999999999995</v>
          </cell>
          <cell r="H40">
            <v>3.9159999999999999</v>
          </cell>
          <cell r="I40">
            <v>2.96</v>
          </cell>
          <cell r="J40">
            <v>1.5</v>
          </cell>
        </row>
        <row r="41">
          <cell r="A41" t="str">
            <v>arrears</v>
          </cell>
          <cell r="B41">
            <v>121.43817946481587</v>
          </cell>
        </row>
        <row r="42">
          <cell r="A42" t="str">
            <v>IDA bnew borrowing</v>
          </cell>
          <cell r="D42">
            <v>152.00000000000003</v>
          </cell>
          <cell r="E42">
            <v>152.00000000000003</v>
          </cell>
          <cell r="F42">
            <v>152.00000000000003</v>
          </cell>
          <cell r="G42">
            <v>152.00000000000003</v>
          </cell>
          <cell r="H42">
            <v>152.00000000000003</v>
          </cell>
          <cell r="I42">
            <v>152.00000000000003</v>
          </cell>
          <cell r="J42">
            <v>152.00000000000003</v>
          </cell>
          <cell r="K42">
            <v>152.00000000000003</v>
          </cell>
          <cell r="L42">
            <v>150.64000000000001</v>
          </cell>
          <cell r="M42">
            <v>148.46</v>
          </cell>
          <cell r="N42">
            <v>145.9</v>
          </cell>
          <cell r="O42">
            <v>143</v>
          </cell>
          <cell r="P42">
            <v>139.96</v>
          </cell>
          <cell r="Q42">
            <v>136.92000000000002</v>
          </cell>
          <cell r="R42">
            <v>133.88000000000002</v>
          </cell>
          <cell r="S42">
            <v>130.84000000000003</v>
          </cell>
          <cell r="T42">
            <v>127.80000000000003</v>
          </cell>
          <cell r="U42">
            <v>124.76000000000002</v>
          </cell>
          <cell r="V42">
            <v>120.36000000000001</v>
          </cell>
          <cell r="W42">
            <v>115.14000000000001</v>
          </cell>
          <cell r="X42">
            <v>109.54000000000002</v>
          </cell>
          <cell r="Y42">
            <v>103.60000000000002</v>
          </cell>
          <cell r="Z42">
            <v>97.520000000000024</v>
          </cell>
          <cell r="AA42">
            <v>91.440000000000026</v>
          </cell>
          <cell r="AB42">
            <v>85.360000000000028</v>
          </cell>
          <cell r="AC42">
            <v>79.28000000000003</v>
          </cell>
          <cell r="AD42">
            <v>73.200000000000031</v>
          </cell>
          <cell r="AE42">
            <v>67.120000000000033</v>
          </cell>
          <cell r="AF42">
            <v>61.040000000000035</v>
          </cell>
          <cell r="AG42">
            <v>54.960000000000036</v>
          </cell>
          <cell r="AH42">
            <v>48.880000000000038</v>
          </cell>
          <cell r="AI42">
            <v>42.80000000000004</v>
          </cell>
          <cell r="AJ42">
            <v>36.720000000000041</v>
          </cell>
        </row>
        <row r="43">
          <cell r="A43" t="str">
            <v>interest</v>
          </cell>
          <cell r="B43">
            <v>152.00000000000003</v>
          </cell>
          <cell r="D43">
            <v>0.51</v>
          </cell>
          <cell r="E43">
            <v>0.8175</v>
          </cell>
          <cell r="F43">
            <v>0.96</v>
          </cell>
          <cell r="G43">
            <v>1.0874999999999999</v>
          </cell>
          <cell r="H43">
            <v>1.1399999999999999</v>
          </cell>
          <cell r="I43">
            <v>1.1399999999999999</v>
          </cell>
          <cell r="J43">
            <v>1.1399999999999999</v>
          </cell>
          <cell r="K43">
            <v>1.1399999999999999</v>
          </cell>
          <cell r="L43">
            <v>1.1348999999999998</v>
          </cell>
          <cell r="M43">
            <v>1.1216249999999999</v>
          </cell>
          <cell r="N43">
            <v>1.10385</v>
          </cell>
          <cell r="O43">
            <v>1.083375</v>
          </cell>
          <cell r="P43">
            <v>1.0611000000000002</v>
          </cell>
          <cell r="Q43">
            <v>1.0383</v>
          </cell>
          <cell r="R43">
            <v>1.0155000000000001</v>
          </cell>
          <cell r="S43">
            <v>0.99270000000000003</v>
          </cell>
          <cell r="T43">
            <v>0.9699000000000001</v>
          </cell>
          <cell r="U43">
            <v>0.94710000000000016</v>
          </cell>
          <cell r="V43">
            <v>0.91920000000000013</v>
          </cell>
          <cell r="W43">
            <v>0.88312500000000005</v>
          </cell>
          <cell r="X43">
            <v>0.84255000000000002</v>
          </cell>
          <cell r="Y43">
            <v>0.79927500000000018</v>
          </cell>
          <cell r="Z43">
            <v>0.75420000000000009</v>
          </cell>
          <cell r="AA43">
            <v>0.70860000000000023</v>
          </cell>
          <cell r="AB43">
            <v>0.66300000000000014</v>
          </cell>
          <cell r="AC43">
            <v>0.61740000000000017</v>
          </cell>
          <cell r="AD43">
            <v>0.57180000000000009</v>
          </cell>
          <cell r="AE43">
            <v>0.52620000000000011</v>
          </cell>
          <cell r="AF43">
            <v>0.48060000000000014</v>
          </cell>
          <cell r="AG43">
            <v>0.435</v>
          </cell>
          <cell r="AH43">
            <v>0.38940000000000013</v>
          </cell>
          <cell r="AI43">
            <v>0.34380000000000016</v>
          </cell>
          <cell r="AJ43">
            <v>0.29820000000000024</v>
          </cell>
        </row>
        <row r="44">
          <cell r="A44" t="str">
            <v>amortization</v>
          </cell>
          <cell r="D44">
            <v>0</v>
          </cell>
          <cell r="E44">
            <v>0</v>
          </cell>
          <cell r="F44">
            <v>0</v>
          </cell>
          <cell r="G44">
            <v>0</v>
          </cell>
          <cell r="H44">
            <v>0</v>
          </cell>
          <cell r="I44">
            <v>0</v>
          </cell>
          <cell r="J44">
            <v>0</v>
          </cell>
          <cell r="K44">
            <v>0</v>
          </cell>
          <cell r="L44">
            <v>1.36</v>
          </cell>
          <cell r="M44">
            <v>2.1800000000000002</v>
          </cell>
          <cell r="N44">
            <v>2.56</v>
          </cell>
          <cell r="O44">
            <v>2.9</v>
          </cell>
          <cell r="P44">
            <v>3.04</v>
          </cell>
          <cell r="Q44">
            <v>3.04</v>
          </cell>
          <cell r="R44">
            <v>3.04</v>
          </cell>
          <cell r="S44">
            <v>3.04</v>
          </cell>
          <cell r="T44">
            <v>3.04</v>
          </cell>
          <cell r="U44">
            <v>3.04</v>
          </cell>
          <cell r="V44">
            <v>4.4000000000000004</v>
          </cell>
          <cell r="W44">
            <v>5.22</v>
          </cell>
          <cell r="X44">
            <v>5.6</v>
          </cell>
          <cell r="Y44">
            <v>5.94</v>
          </cell>
          <cell r="Z44">
            <v>6.08</v>
          </cell>
          <cell r="AA44">
            <v>6.08</v>
          </cell>
          <cell r="AB44">
            <v>6.08</v>
          </cell>
          <cell r="AC44">
            <v>6.08</v>
          </cell>
          <cell r="AD44">
            <v>6.08</v>
          </cell>
          <cell r="AE44">
            <v>6.08</v>
          </cell>
          <cell r="AF44">
            <v>6.08</v>
          </cell>
          <cell r="AG44">
            <v>6.08</v>
          </cell>
          <cell r="AH44">
            <v>6.08</v>
          </cell>
          <cell r="AI44">
            <v>6.08</v>
          </cell>
          <cell r="AJ44">
            <v>6.08</v>
          </cell>
        </row>
        <row r="45">
          <cell r="N45">
            <v>148.46000000000004</v>
          </cell>
        </row>
        <row r="46">
          <cell r="A46" t="str">
            <v>non concessional new borrowing</v>
          </cell>
          <cell r="D46">
            <v>146.41800000000001</v>
          </cell>
          <cell r="E46">
            <v>146.41800000000001</v>
          </cell>
          <cell r="F46">
            <v>146.41800000000001</v>
          </cell>
          <cell r="G46">
            <v>141.17525000000001</v>
          </cell>
          <cell r="H46">
            <v>130.73412500000001</v>
          </cell>
          <cell r="I46">
            <v>115.74075000000001</v>
          </cell>
          <cell r="J46">
            <v>97.699000000000012</v>
          </cell>
          <cell r="K46">
            <v>79.396750000000011</v>
          </cell>
          <cell r="L46">
            <v>61.094500000000011</v>
          </cell>
          <cell r="M46">
            <v>42.79225000000001</v>
          </cell>
          <cell r="N46">
            <v>24.490000000000009</v>
          </cell>
          <cell r="O46">
            <v>11.430500000000009</v>
          </cell>
          <cell r="P46">
            <v>3.5693750000000088</v>
          </cell>
          <cell r="Q46">
            <v>0.26050000000000884</v>
          </cell>
          <cell r="R46">
            <v>8.8262730457699945E-15</v>
          </cell>
          <cell r="S46">
            <v>8.8262730457699945E-15</v>
          </cell>
          <cell r="T46">
            <v>8.8262730457699945E-15</v>
          </cell>
        </row>
      </sheetData>
      <sheetData sheetId="27" refreshError="1">
        <row r="39">
          <cell r="A39">
            <v>2004</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30.692229291599993</v>
          </cell>
          <cell r="I44">
            <v>30.692229291599993</v>
          </cell>
          <cell r="J44">
            <v>30.692229291599993</v>
          </cell>
          <cell r="K44">
            <v>26.307625107085709</v>
          </cell>
          <cell r="L44">
            <v>21.923020922571425</v>
          </cell>
          <cell r="M44">
            <v>17.538416738057141</v>
          </cell>
          <cell r="N44">
            <v>13.153812553542856</v>
          </cell>
          <cell r="O44">
            <v>8.769208369028572</v>
          </cell>
          <cell r="P44">
            <v>4.3846041845142869</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4.3846041845142851</v>
          </cell>
          <cell r="L45">
            <v>4.3846041845142851</v>
          </cell>
          <cell r="M45">
            <v>4.3846041845142851</v>
          </cell>
          <cell r="N45">
            <v>4.3846041845142851</v>
          </cell>
          <cell r="O45">
            <v>4.3846041845142851</v>
          </cell>
          <cell r="P45">
            <v>4.3846041845142851</v>
          </cell>
          <cell r="Q45">
            <v>4.3846041845142851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0.92076687874799978</v>
          </cell>
          <cell r="J46">
            <v>0.92076687874799978</v>
          </cell>
          <cell r="K46">
            <v>0.85499781598028546</v>
          </cell>
          <cell r="L46">
            <v>0.72345969044485692</v>
          </cell>
          <cell r="M46">
            <v>0.59192156490942838</v>
          </cell>
          <cell r="N46">
            <v>0.46038343937399995</v>
          </cell>
          <cell r="O46">
            <v>0.32884531383857141</v>
          </cell>
          <cell r="P46">
            <v>0.19730718830314289</v>
          </cell>
          <cell r="Q46">
            <v>6.5769062767714326E-2</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28" refreshError="1">
        <row r="39">
          <cell r="A39" t="str">
            <v>accrued interests</v>
          </cell>
        </row>
        <row r="40">
          <cell r="A40" t="str">
            <v>India</v>
          </cell>
          <cell r="L40">
            <v>538451</v>
          </cell>
        </row>
        <row r="41">
          <cell r="A41" t="str">
            <v>Italy</v>
          </cell>
          <cell r="L41">
            <v>1200000</v>
          </cell>
        </row>
        <row r="42">
          <cell r="A42" t="str">
            <v>Japan</v>
          </cell>
        </row>
        <row r="43">
          <cell r="A43" t="str">
            <v>Korea</v>
          </cell>
          <cell r="E43">
            <v>-149354.18</v>
          </cell>
          <cell r="F43">
            <v>-915170</v>
          </cell>
          <cell r="H43">
            <v>-623971.37</v>
          </cell>
          <cell r="I43">
            <v>-623882.61</v>
          </cell>
          <cell r="J43">
            <v>-499106.08799999999</v>
          </cell>
        </row>
        <row r="44">
          <cell r="A44" t="str">
            <v>Luxembourg</v>
          </cell>
        </row>
        <row r="45">
          <cell r="A45" t="str">
            <v>Holland</v>
          </cell>
        </row>
        <row r="46">
          <cell r="A46" t="str">
            <v>Macedonia</v>
          </cell>
        </row>
      </sheetData>
      <sheetData sheetId="29" refreshError="1">
        <row r="39">
          <cell r="A39" t="str">
            <v>Total stock of arrears exclduing arrears on accrued interest</v>
          </cell>
          <cell r="B39" t="str">
            <v>Rumania - reconciled</v>
          </cell>
          <cell r="C39">
            <v>8562041.7999999989</v>
          </cell>
          <cell r="D39">
            <v>8776092.8449999988</v>
          </cell>
          <cell r="E39">
            <v>8995495.1661249995</v>
          </cell>
          <cell r="F39">
            <v>9220382.5452781245</v>
          </cell>
          <cell r="G39">
            <v>9450892.1089100782</v>
          </cell>
          <cell r="H39">
            <v>9687164.4116328303</v>
          </cell>
          <cell r="I39">
            <v>9929343.5219236519</v>
          </cell>
          <cell r="J39">
            <v>10177577.109971743</v>
          </cell>
          <cell r="K39">
            <v>10432016.537721036</v>
          </cell>
          <cell r="L39">
            <v>10692816.951164061</v>
          </cell>
          <cell r="M39">
            <v>10759647.057108836</v>
          </cell>
          <cell r="N39">
            <v>10826894.851215767</v>
          </cell>
          <cell r="O39">
            <v>10894562.944035865</v>
          </cell>
        </row>
        <row r="40">
          <cell r="A40" t="str">
            <v>flow of arrears on accrued intersts</v>
          </cell>
          <cell r="D40">
            <v>214051.04499999998</v>
          </cell>
          <cell r="E40">
            <v>219402.32112499999</v>
          </cell>
          <cell r="F40">
            <v>224887.37915312499</v>
          </cell>
          <cell r="G40">
            <v>230509.56363195312</v>
          </cell>
          <cell r="H40">
            <v>236272.30272275198</v>
          </cell>
          <cell r="I40">
            <v>242179.11029082077</v>
          </cell>
          <cell r="J40">
            <v>248233.5880480913</v>
          </cell>
          <cell r="K40">
            <v>254439.42774929359</v>
          </cell>
          <cell r="L40">
            <v>260800.4134430259</v>
          </cell>
          <cell r="M40">
            <v>66830.10594477538</v>
          </cell>
          <cell r="N40">
            <v>67247.794106930232</v>
          </cell>
          <cell r="O40">
            <v>67668.092820098551</v>
          </cell>
        </row>
        <row r="42">
          <cell r="C42">
            <v>2.5000000000000001E-2</v>
          </cell>
        </row>
        <row r="43">
          <cell r="B43" t="str">
            <v>Vietnam</v>
          </cell>
          <cell r="C43">
            <v>515445.32800000004</v>
          </cell>
          <cell r="D43">
            <v>528331.46120000002</v>
          </cell>
          <cell r="E43">
            <v>541539.74773000006</v>
          </cell>
          <cell r="F43">
            <v>555078.24142325006</v>
          </cell>
          <cell r="G43">
            <v>568955.19745883136</v>
          </cell>
          <cell r="H43">
            <v>583179.07739530213</v>
          </cell>
          <cell r="I43">
            <v>597758.55433018471</v>
          </cell>
          <cell r="J43">
            <v>612702.51818843931</v>
          </cell>
          <cell r="K43">
            <v>628020.08114315034</v>
          </cell>
          <cell r="L43">
            <v>643720.58317172911</v>
          </cell>
        </row>
        <row r="44">
          <cell r="D44">
            <v>12886.133200000002</v>
          </cell>
          <cell r="E44">
            <v>13208.286530000001</v>
          </cell>
          <cell r="F44">
            <v>13538.493693250002</v>
          </cell>
          <cell r="G44">
            <v>13876.956035581252</v>
          </cell>
          <cell r="H44">
            <v>14223.879936470785</v>
          </cell>
          <cell r="I44">
            <v>14579.476934882554</v>
          </cell>
          <cell r="J44">
            <v>14943.963858254618</v>
          </cell>
          <cell r="K44">
            <v>15317.562954710984</v>
          </cell>
          <cell r="L44">
            <v>15700.50202857876</v>
          </cell>
        </row>
        <row r="45">
          <cell r="A45" t="str">
            <v>stock of arrears on accrued intersts</v>
          </cell>
          <cell r="C45">
            <v>2.5000000000000001E-2</v>
          </cell>
          <cell r="D45">
            <v>38583.6515</v>
          </cell>
          <cell r="E45">
            <v>78131.894287500007</v>
          </cell>
          <cell r="F45">
            <v>118668.8431446875</v>
          </cell>
          <cell r="G45">
            <v>160219.21572330469</v>
          </cell>
          <cell r="H45">
            <v>202808.3476163873</v>
          </cell>
          <cell r="I45">
            <v>246462.20780679697</v>
          </cell>
          <cell r="J45">
            <v>291207.41450196691</v>
          </cell>
          <cell r="K45">
            <v>337071.25136451609</v>
          </cell>
          <cell r="L45">
            <v>384081.68414862896</v>
          </cell>
          <cell r="M45">
            <v>396128.10754955787</v>
          </cell>
          <cell r="N45">
            <v>408249.82109674258</v>
          </cell>
          <cell r="O45">
            <v>420447.2953535972</v>
          </cell>
        </row>
        <row r="46">
          <cell r="A46" t="str">
            <v>Total stock of arrears excluding arrears on accrued interest</v>
          </cell>
          <cell r="B46" t="str">
            <v>Greece</v>
          </cell>
          <cell r="C46">
            <v>1543346.06</v>
          </cell>
          <cell r="D46">
            <v>1581929.7115</v>
          </cell>
          <cell r="E46">
            <v>1621477.9542874999</v>
          </cell>
          <cell r="F46">
            <v>1662014.9031446874</v>
          </cell>
          <cell r="G46">
            <v>1703565.2757233046</v>
          </cell>
          <cell r="H46">
            <v>1746154.4076163871</v>
          </cell>
          <cell r="I46">
            <v>1789808.2678067968</v>
          </cell>
          <cell r="J46">
            <v>1834553.4745019667</v>
          </cell>
          <cell r="K46">
            <v>1880417.3113645159</v>
          </cell>
          <cell r="L46">
            <v>1927427.7441486288</v>
          </cell>
          <cell r="M46">
            <v>1939474.1675495578</v>
          </cell>
          <cell r="N46">
            <v>1951595.8810967426</v>
          </cell>
          <cell r="O46">
            <v>1963793.3553535973</v>
          </cell>
        </row>
      </sheetData>
      <sheetData sheetId="30" refreshError="1">
        <row r="39">
          <cell r="A39">
            <v>2006</v>
          </cell>
          <cell r="B39" t="str">
            <v>Stock</v>
          </cell>
          <cell r="C39">
            <v>83.940798922281871</v>
          </cell>
          <cell r="H39">
            <v>83.940798922281871</v>
          </cell>
          <cell r="I39">
            <v>83.940798922281871</v>
          </cell>
          <cell r="J39">
            <v>83.940798922281871</v>
          </cell>
          <cell r="K39">
            <v>83.940798922281871</v>
          </cell>
          <cell r="L39">
            <v>83.940798922281871</v>
          </cell>
          <cell r="M39">
            <v>75.54671903005368</v>
          </cell>
          <cell r="N39">
            <v>67.152639137825489</v>
          </cell>
          <cell r="O39">
            <v>58.758559245597297</v>
          </cell>
          <cell r="P39">
            <v>50.364479353369106</v>
          </cell>
          <cell r="Q39">
            <v>41.970399461140914</v>
          </cell>
          <cell r="R39">
            <v>33.576319568912723</v>
          </cell>
          <cell r="S39">
            <v>25.182239676684535</v>
          </cell>
          <cell r="T39">
            <v>16.788159784456347</v>
          </cell>
          <cell r="U39">
            <v>8.3940798922281594</v>
          </cell>
          <cell r="V39">
            <v>-2.8421709430404007E-14</v>
          </cell>
          <cell r="W39">
            <v>-2.8421709430404007E-14</v>
          </cell>
          <cell r="X39">
            <v>-2.8421709430404007E-14</v>
          </cell>
          <cell r="Y39">
            <v>-2.8421709430404007E-14</v>
          </cell>
          <cell r="Z39">
            <v>-2.8421709430404007E-14</v>
          </cell>
          <cell r="AA39">
            <v>-2.8421709430404007E-14</v>
          </cell>
          <cell r="AB39">
            <v>-2.8421709430404007E-14</v>
          </cell>
          <cell r="AC39">
            <v>-2.8421709430404007E-14</v>
          </cell>
          <cell r="AD39">
            <v>-2.8421709430404007E-14</v>
          </cell>
          <cell r="AE39">
            <v>-2.8421709430404007E-14</v>
          </cell>
          <cell r="AF39">
            <v>-2.8421709430404007E-14</v>
          </cell>
          <cell r="AG39">
            <v>-2.8421709430404007E-14</v>
          </cell>
          <cell r="AH39">
            <v>-2.8421709430404007E-14</v>
          </cell>
          <cell r="AI39">
            <v>-2.8421709430404007E-14</v>
          </cell>
          <cell r="AJ39">
            <v>-2.8421709430404007E-14</v>
          </cell>
        </row>
        <row r="40">
          <cell r="B40" t="str">
            <v>Amortization</v>
          </cell>
          <cell r="H40">
            <v>0</v>
          </cell>
          <cell r="I40">
            <v>0</v>
          </cell>
          <cell r="J40">
            <v>0</v>
          </cell>
          <cell r="K40">
            <v>0</v>
          </cell>
          <cell r="L40">
            <v>0</v>
          </cell>
          <cell r="M40">
            <v>8.3940798922281878</v>
          </cell>
          <cell r="N40">
            <v>8.3940798922281878</v>
          </cell>
          <cell r="O40">
            <v>8.3940798922281878</v>
          </cell>
          <cell r="P40">
            <v>8.3940798922281878</v>
          </cell>
          <cell r="Q40">
            <v>8.3940798922281878</v>
          </cell>
          <cell r="R40">
            <v>8.3940798922281878</v>
          </cell>
          <cell r="S40">
            <v>8.3940798922281878</v>
          </cell>
          <cell r="T40">
            <v>8.3940798922281878</v>
          </cell>
          <cell r="U40">
            <v>8.3940798922281878</v>
          </cell>
          <cell r="V40">
            <v>8.3940798922281878</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3.0218687612021471</v>
          </cell>
          <cell r="I41">
            <v>3.0218687612021471</v>
          </cell>
          <cell r="J41">
            <v>3.0218687612021471</v>
          </cell>
          <cell r="K41">
            <v>3.0218687612021471</v>
          </cell>
          <cell r="L41">
            <v>3.0218687612021471</v>
          </cell>
          <cell r="M41">
            <v>2.8707753231420399</v>
          </cell>
          <cell r="N41">
            <v>2.568588447021825</v>
          </cell>
          <cell r="O41">
            <v>2.2664015709016101</v>
          </cell>
          <cell r="P41">
            <v>1.9642146947813952</v>
          </cell>
          <cell r="Q41">
            <v>1.6620278186611803</v>
          </cell>
          <cell r="R41">
            <v>1.3598409425409654</v>
          </cell>
          <cell r="S41">
            <v>1.0576540664207505</v>
          </cell>
          <cell r="T41">
            <v>0.75546719030053588</v>
          </cell>
          <cell r="U41">
            <v>0.45328031418032111</v>
          </cell>
          <cell r="V41">
            <v>0.15109343806010633</v>
          </cell>
          <cell r="W41">
            <v>-1.0231815394945442E-15</v>
          </cell>
          <cell r="X41">
            <v>-1.0231815394945442E-15</v>
          </cell>
          <cell r="Y41">
            <v>-1.0231815394945442E-15</v>
          </cell>
          <cell r="Z41">
            <v>-1.0231815394945442E-15</v>
          </cell>
          <cell r="AA41">
            <v>-1.0231815394945442E-15</v>
          </cell>
          <cell r="AB41">
            <v>-1.0231815394945442E-15</v>
          </cell>
          <cell r="AC41">
            <v>-1.0231815394945442E-15</v>
          </cell>
          <cell r="AD41">
            <v>-1.0231815394945442E-15</v>
          </cell>
          <cell r="AE41">
            <v>-1.0231815394945442E-15</v>
          </cell>
          <cell r="AF41">
            <v>-1.0231815394945442E-15</v>
          </cell>
          <cell r="AG41">
            <v>-1.0231815394945442E-15</v>
          </cell>
          <cell r="AH41">
            <v>-1.0231815394945442E-15</v>
          </cell>
          <cell r="AI41">
            <v>-1.0231815394945442E-15</v>
          </cell>
          <cell r="AJ41">
            <v>-1.0231815394945442E-15</v>
          </cell>
        </row>
        <row r="42">
          <cell r="B42" t="str">
            <v>DS total</v>
          </cell>
          <cell r="H42">
            <v>3.0218687612021471</v>
          </cell>
          <cell r="I42">
            <v>3.0218687612021471</v>
          </cell>
          <cell r="J42">
            <v>3.0218687612021471</v>
          </cell>
          <cell r="K42">
            <v>3.0218687612021471</v>
          </cell>
          <cell r="L42">
            <v>3.0218687612021471</v>
          </cell>
          <cell r="M42">
            <v>11.264855215370227</v>
          </cell>
          <cell r="N42">
            <v>10.962668339250012</v>
          </cell>
          <cell r="O42">
            <v>10.660481463129798</v>
          </cell>
          <cell r="P42">
            <v>10.358294587009583</v>
          </cell>
          <cell r="Q42">
            <v>10.056107710889368</v>
          </cell>
          <cell r="R42">
            <v>9.7539208347691542</v>
          </cell>
          <cell r="S42">
            <v>9.4517339586489388</v>
          </cell>
          <cell r="T42">
            <v>9.1495470825287235</v>
          </cell>
          <cell r="U42">
            <v>8.8473602064085082</v>
          </cell>
          <cell r="V42">
            <v>8.5451733302882946</v>
          </cell>
          <cell r="W42">
            <v>-1.0231815394945442E-15</v>
          </cell>
          <cell r="X42">
            <v>-1.0231815394945442E-15</v>
          </cell>
          <cell r="Y42">
            <v>-1.0231815394945442E-15</v>
          </cell>
          <cell r="Z42">
            <v>-1.0231815394945442E-15</v>
          </cell>
          <cell r="AA42">
            <v>-1.0231815394945442E-15</v>
          </cell>
          <cell r="AB42">
            <v>-1.0231815394945442E-15</v>
          </cell>
          <cell r="AC42">
            <v>-1.0231815394945442E-15</v>
          </cell>
          <cell r="AD42">
            <v>-1.0231815394945442E-15</v>
          </cell>
          <cell r="AE42">
            <v>-1.0231815394945442E-15</v>
          </cell>
          <cell r="AF42">
            <v>-1.0231815394945442E-15</v>
          </cell>
          <cell r="AG42">
            <v>-1.0231815394945442E-15</v>
          </cell>
          <cell r="AH42">
            <v>-1.0231815394945442E-15</v>
          </cell>
          <cell r="AI42">
            <v>-1.0231815394945442E-15</v>
          </cell>
          <cell r="AJ42">
            <v>-1.0231815394945442E-15</v>
          </cell>
        </row>
        <row r="43">
          <cell r="B43" t="str">
            <v>NPV</v>
          </cell>
          <cell r="H43">
            <v>73.738205114493482</v>
          </cell>
          <cell r="I43">
            <v>74.491732455153382</v>
          </cell>
          <cell r="J43">
            <v>75.283840395655105</v>
          </cell>
          <cell r="K43">
            <v>76.116504262710478</v>
          </cell>
          <cell r="L43">
            <v>76.991800519759096</v>
          </cell>
          <cell r="M43">
            <v>69.668925491000522</v>
          </cell>
          <cell r="N43">
            <v>62.27330613688973</v>
          </cell>
          <cell r="O43">
            <v>54.801217947968702</v>
          </cell>
          <cell r="P43">
            <v>47.248745719895098</v>
          </cell>
          <cell r="Q43">
            <v>39.611773789864351</v>
          </cell>
          <cell r="R43">
            <v>31.885975773136249</v>
          </cell>
          <cell r="S43">
            <v>24.066803774071886</v>
          </cell>
          <cell r="T43">
            <v>16.14947704477564</v>
          </cell>
          <cell r="U43">
            <v>8.1289700630596382</v>
          </cell>
          <cell r="V43">
            <v>-1.4528149924257792E-14</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110.51268008090346</v>
          </cell>
          <cell r="I44">
            <v>110.51268008090346</v>
          </cell>
          <cell r="J44">
            <v>110.51268008090346</v>
          </cell>
          <cell r="K44">
            <v>110.51268008090346</v>
          </cell>
          <cell r="L44">
            <v>110.51268008090346</v>
          </cell>
          <cell r="M44">
            <v>110.51268008090346</v>
          </cell>
          <cell r="N44">
            <v>99.461412072813118</v>
          </cell>
          <cell r="O44">
            <v>88.410144064722772</v>
          </cell>
          <cell r="P44">
            <v>77.358876056632425</v>
          </cell>
          <cell r="Q44">
            <v>66.307608048542079</v>
          </cell>
          <cell r="R44">
            <v>55.256340040451732</v>
          </cell>
          <cell r="S44">
            <v>44.205072032361386</v>
          </cell>
          <cell r="T44">
            <v>33.153804024271039</v>
          </cell>
          <cell r="U44">
            <v>22.102536016180693</v>
          </cell>
          <cell r="V44">
            <v>11.051268008090346</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11.051268008090346</v>
          </cell>
          <cell r="O45">
            <v>11.051268008090346</v>
          </cell>
          <cell r="P45">
            <v>11.051268008090346</v>
          </cell>
          <cell r="Q45">
            <v>11.051268008090346</v>
          </cell>
          <cell r="R45">
            <v>11.051268008090346</v>
          </cell>
          <cell r="S45">
            <v>11.051268008090346</v>
          </cell>
          <cell r="T45">
            <v>11.051268008090346</v>
          </cell>
          <cell r="U45">
            <v>11.051268008090346</v>
          </cell>
          <cell r="V45">
            <v>11.051268008090346</v>
          </cell>
          <cell r="W45">
            <v>11.051268008090346</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3.9784564829125246</v>
          </cell>
          <cell r="J46">
            <v>3.9784564829125246</v>
          </cell>
          <cell r="K46">
            <v>3.9784564829125246</v>
          </cell>
          <cell r="L46">
            <v>3.9784564829125246</v>
          </cell>
          <cell r="M46">
            <v>3.9784564829125246</v>
          </cell>
          <cell r="N46">
            <v>3.7795336587668982</v>
          </cell>
          <cell r="O46">
            <v>3.3816880104756457</v>
          </cell>
          <cell r="P46">
            <v>2.9838423621843932</v>
          </cell>
          <cell r="Q46">
            <v>2.5859967138931408</v>
          </cell>
          <cell r="R46">
            <v>2.1881510656018883</v>
          </cell>
          <cell r="S46">
            <v>1.7903054173106361</v>
          </cell>
          <cell r="T46">
            <v>1.3924597690193836</v>
          </cell>
          <cell r="U46">
            <v>0.99461412072813116</v>
          </cell>
          <cell r="V46">
            <v>0.59676847243687869</v>
          </cell>
          <cell r="W46">
            <v>0.19892282414562623</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1" refreshError="1"/>
      <sheetData sheetId="32" refreshError="1">
        <row r="39">
          <cell r="A39" t="str">
            <v>CZECH REPUBLIC</v>
          </cell>
        </row>
        <row r="40">
          <cell r="A40" t="str">
            <v>GERMANY</v>
          </cell>
          <cell r="B40">
            <v>0</v>
          </cell>
          <cell r="C40">
            <v>13552.488000000001</v>
          </cell>
          <cell r="D40">
            <v>13576.293</v>
          </cell>
          <cell r="E40">
            <v>5843360.3229999999</v>
          </cell>
          <cell r="F40">
            <v>0</v>
          </cell>
          <cell r="G40">
            <v>25834.714</v>
          </cell>
          <cell r="H40">
            <v>32139.89</v>
          </cell>
          <cell r="I40">
            <v>12130717.67</v>
          </cell>
          <cell r="J40">
            <v>0</v>
          </cell>
          <cell r="K40">
            <v>77007.794999999998</v>
          </cell>
          <cell r="L40">
            <v>86485.014999999999</v>
          </cell>
          <cell r="M40">
            <v>16132581.734999999</v>
          </cell>
          <cell r="N40">
            <v>3706073.47</v>
          </cell>
          <cell r="O40">
            <v>737177.65999999992</v>
          </cell>
          <cell r="P40">
            <v>4460834.108</v>
          </cell>
          <cell r="Q40">
            <v>19172184.471000001</v>
          </cell>
          <cell r="R40">
            <v>0</v>
          </cell>
          <cell r="S40">
            <v>159160.77299999999</v>
          </cell>
          <cell r="T40">
            <v>170994.28599999999</v>
          </cell>
          <cell r="U40">
            <v>25063686.300000001</v>
          </cell>
          <cell r="V40">
            <v>0</v>
          </cell>
          <cell r="W40">
            <v>190046.38</v>
          </cell>
          <cell r="X40">
            <v>221841.12599999999</v>
          </cell>
          <cell r="Y40">
            <v>33554716.450999998</v>
          </cell>
          <cell r="Z40">
            <v>0</v>
          </cell>
          <cell r="AA40">
            <v>251701.30599999998</v>
          </cell>
          <cell r="AB40">
            <v>301906.14299999998</v>
          </cell>
          <cell r="AC40">
            <v>41064373.024999999</v>
          </cell>
          <cell r="AD40">
            <v>0</v>
          </cell>
          <cell r="AE40">
            <v>335526.49100000004</v>
          </cell>
          <cell r="AF40">
            <v>358827.65600000002</v>
          </cell>
          <cell r="AG40">
            <v>51254240.588</v>
          </cell>
          <cell r="AH40">
            <v>1476242.36</v>
          </cell>
          <cell r="AI40">
            <v>415325.82</v>
          </cell>
          <cell r="AJ40">
            <v>1153447</v>
          </cell>
        </row>
        <row r="41">
          <cell r="A41" t="str">
            <v>GREECE</v>
          </cell>
          <cell r="B41">
            <v>0</v>
          </cell>
          <cell r="C41">
            <v>0</v>
          </cell>
          <cell r="D41">
            <v>0</v>
          </cell>
          <cell r="E41">
            <v>0</v>
          </cell>
          <cell r="F41">
            <v>0</v>
          </cell>
          <cell r="G41">
            <v>0</v>
          </cell>
          <cell r="H41">
            <v>0</v>
          </cell>
          <cell r="I41">
            <v>3862802.83</v>
          </cell>
          <cell r="J41">
            <v>0</v>
          </cell>
          <cell r="K41">
            <v>0</v>
          </cell>
          <cell r="L41">
            <v>0</v>
          </cell>
          <cell r="M41">
            <v>17608797.300000001</v>
          </cell>
          <cell r="N41">
            <v>0</v>
          </cell>
          <cell r="O41">
            <v>860000</v>
          </cell>
          <cell r="P41">
            <v>0</v>
          </cell>
          <cell r="Q41">
            <v>17765070.739999998</v>
          </cell>
          <cell r="R41">
            <v>0</v>
          </cell>
          <cell r="S41">
            <v>0</v>
          </cell>
          <cell r="T41">
            <v>0</v>
          </cell>
          <cell r="U41">
            <v>18390418.07</v>
          </cell>
          <cell r="V41">
            <v>0</v>
          </cell>
          <cell r="W41">
            <v>0</v>
          </cell>
          <cell r="X41">
            <v>0</v>
          </cell>
          <cell r="Y41">
            <v>18593502.010000002</v>
          </cell>
          <cell r="Z41">
            <v>0</v>
          </cell>
          <cell r="AA41">
            <v>0</v>
          </cell>
          <cell r="AB41">
            <v>0</v>
          </cell>
          <cell r="AC41">
            <v>18593502.010000002</v>
          </cell>
          <cell r="AD41">
            <v>0</v>
          </cell>
          <cell r="AE41">
            <v>0</v>
          </cell>
          <cell r="AF41">
            <v>0</v>
          </cell>
          <cell r="AG41">
            <v>29219741.738000002</v>
          </cell>
          <cell r="AH41">
            <v>0</v>
          </cell>
          <cell r="AI41">
            <v>408873.60699999996</v>
          </cell>
          <cell r="AJ41">
            <v>408873.60699999996</v>
          </cell>
        </row>
        <row r="42">
          <cell r="A42" t="str">
            <v>HUNGARY</v>
          </cell>
        </row>
        <row r="43">
          <cell r="A43" t="str">
            <v>ITALY</v>
          </cell>
          <cell r="B43">
            <v>0</v>
          </cell>
          <cell r="C43">
            <v>0</v>
          </cell>
          <cell r="D43">
            <v>0</v>
          </cell>
          <cell r="E43">
            <v>0</v>
          </cell>
          <cell r="F43">
            <v>0</v>
          </cell>
          <cell r="G43">
            <v>111350.22</v>
          </cell>
          <cell r="H43">
            <v>111350.22</v>
          </cell>
          <cell r="I43">
            <v>0</v>
          </cell>
          <cell r="J43">
            <v>0</v>
          </cell>
          <cell r="K43">
            <v>330880.64899999998</v>
          </cell>
          <cell r="L43">
            <v>330880.658</v>
          </cell>
          <cell r="M43">
            <v>36539574.526000001</v>
          </cell>
          <cell r="N43">
            <v>0</v>
          </cell>
          <cell r="O43">
            <v>643281.66099999996</v>
          </cell>
          <cell r="P43">
            <v>643281.66099999996</v>
          </cell>
          <cell r="Q43">
            <v>38508142.141000003</v>
          </cell>
          <cell r="R43">
            <v>0</v>
          </cell>
          <cell r="S43">
            <v>584282.18300000008</v>
          </cell>
          <cell r="T43">
            <v>584282.18800000008</v>
          </cell>
          <cell r="U43">
            <v>45999410.754000001</v>
          </cell>
          <cell r="V43">
            <v>0</v>
          </cell>
          <cell r="W43">
            <v>683392.995</v>
          </cell>
          <cell r="X43">
            <v>683392.99300000002</v>
          </cell>
          <cell r="Y43">
            <v>56111744.963</v>
          </cell>
          <cell r="Z43">
            <v>0</v>
          </cell>
          <cell r="AA43">
            <v>744892.51699999999</v>
          </cell>
          <cell r="AB43">
            <v>744892.51</v>
          </cell>
          <cell r="AC43">
            <v>61424473.468999997</v>
          </cell>
          <cell r="AD43">
            <v>0</v>
          </cell>
          <cell r="AE43">
            <v>825700.58100000001</v>
          </cell>
          <cell r="AF43">
            <v>825700.58100000001</v>
          </cell>
          <cell r="AG43">
            <v>73856549.774000004</v>
          </cell>
          <cell r="AH43">
            <v>0</v>
          </cell>
          <cell r="AI43">
            <v>663959.43099999998</v>
          </cell>
          <cell r="AJ43">
            <v>663959.43099999998</v>
          </cell>
        </row>
        <row r="44">
          <cell r="A44" t="str">
            <v>JAPAN</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8445218.1970000006</v>
          </cell>
          <cell r="R44">
            <v>0</v>
          </cell>
          <cell r="S44">
            <v>101709.655</v>
          </cell>
          <cell r="T44">
            <v>101709.655</v>
          </cell>
          <cell r="U44">
            <v>10531945.93</v>
          </cell>
          <cell r="V44">
            <v>0</v>
          </cell>
          <cell r="W44">
            <v>105607.99400000001</v>
          </cell>
          <cell r="X44">
            <v>105607.993</v>
          </cell>
          <cell r="Y44">
            <v>9336206.8969999999</v>
          </cell>
          <cell r="Z44">
            <v>0</v>
          </cell>
          <cell r="AA44">
            <v>93362.06</v>
          </cell>
          <cell r="AB44">
            <v>93362.06</v>
          </cell>
          <cell r="AC44">
            <v>16728697.937000001</v>
          </cell>
          <cell r="AD44">
            <v>0</v>
          </cell>
          <cell r="AE44">
            <v>169899.965</v>
          </cell>
          <cell r="AF44">
            <v>169899.965</v>
          </cell>
          <cell r="AG44">
            <v>20365298.857999999</v>
          </cell>
          <cell r="AH44">
            <v>0</v>
          </cell>
          <cell r="AI44">
            <v>122641.072</v>
          </cell>
          <cell r="AJ44">
            <v>122641.072</v>
          </cell>
        </row>
        <row r="45">
          <cell r="A45" t="str">
            <v>KUWAIT</v>
          </cell>
          <cell r="B45">
            <v>0</v>
          </cell>
          <cell r="C45">
            <v>0</v>
          </cell>
          <cell r="D45">
            <v>0</v>
          </cell>
          <cell r="E45">
            <v>0</v>
          </cell>
          <cell r="F45">
            <v>0</v>
          </cell>
          <cell r="G45">
            <v>0</v>
          </cell>
          <cell r="H45">
            <v>0</v>
          </cell>
          <cell r="I45">
            <v>0</v>
          </cell>
          <cell r="J45">
            <v>0</v>
          </cell>
          <cell r="K45">
            <v>0</v>
          </cell>
          <cell r="L45">
            <v>0</v>
          </cell>
          <cell r="M45">
            <v>0</v>
          </cell>
          <cell r="N45">
            <v>0</v>
          </cell>
          <cell r="O45">
            <v>4300.9399999999996</v>
          </cell>
          <cell r="P45">
            <v>4300.9399999999996</v>
          </cell>
          <cell r="Q45">
            <v>833423.46400000004</v>
          </cell>
          <cell r="R45">
            <v>0</v>
          </cell>
          <cell r="S45">
            <v>51190.115000000005</v>
          </cell>
          <cell r="T45">
            <v>51190.115000000005</v>
          </cell>
          <cell r="U45">
            <v>6739442.6560000004</v>
          </cell>
          <cell r="V45">
            <v>0</v>
          </cell>
          <cell r="W45">
            <v>193238.609</v>
          </cell>
          <cell r="X45">
            <v>193238.60399999999</v>
          </cell>
          <cell r="Y45">
            <v>11677026.844000001</v>
          </cell>
          <cell r="Z45">
            <v>299043.06199999998</v>
          </cell>
          <cell r="AA45">
            <v>313124.49300000002</v>
          </cell>
          <cell r="AB45">
            <v>612167.55599999998</v>
          </cell>
          <cell r="AC45">
            <v>13268174.941</v>
          </cell>
          <cell r="AD45">
            <v>591241.71299999999</v>
          </cell>
          <cell r="AE45">
            <v>344615.57</v>
          </cell>
          <cell r="AF45">
            <v>935857.28300000005</v>
          </cell>
          <cell r="AG45">
            <v>14839729.395</v>
          </cell>
          <cell r="AH45">
            <v>861445.65300000005</v>
          </cell>
          <cell r="AI45">
            <v>388142.94400000002</v>
          </cell>
          <cell r="AJ45">
            <v>1249598.0109999999</v>
          </cell>
        </row>
        <row r="46">
          <cell r="A46" t="str">
            <v>NORWAY</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97955.46</v>
          </cell>
          <cell r="X46">
            <v>97955.46</v>
          </cell>
          <cell r="Y46">
            <v>2500000</v>
          </cell>
          <cell r="Z46">
            <v>0</v>
          </cell>
          <cell r="AA46">
            <v>152209.75</v>
          </cell>
          <cell r="AB46">
            <v>152209.75</v>
          </cell>
          <cell r="AC46">
            <v>2500000</v>
          </cell>
          <cell r="AD46">
            <v>0</v>
          </cell>
          <cell r="AE46">
            <v>154036.46000000002</v>
          </cell>
          <cell r="AF46">
            <v>154036.46000000002</v>
          </cell>
          <cell r="AG46">
            <v>2500000</v>
          </cell>
          <cell r="AH46">
            <v>0</v>
          </cell>
          <cell r="AI46">
            <v>138135.85</v>
          </cell>
          <cell r="AJ46">
            <v>138135.85</v>
          </cell>
        </row>
      </sheetData>
      <sheetData sheetId="33" refreshError="1">
        <row r="39">
          <cell r="A39" t="str">
            <v xml:space="preserve">                  HOLLANDE</v>
          </cell>
          <cell r="B39">
            <v>747.67399999999998</v>
          </cell>
          <cell r="C39">
            <v>580.42999999999995</v>
          </cell>
          <cell r="D39">
            <v>385.98</v>
          </cell>
          <cell r="E39">
            <v>255.07900000000001</v>
          </cell>
          <cell r="F39">
            <v>194.114</v>
          </cell>
          <cell r="G39">
            <v>172603</v>
          </cell>
          <cell r="H39">
            <v>179174</v>
          </cell>
          <cell r="I39" t="str">
            <v>NETHERLANDS</v>
          </cell>
          <cell r="J39">
            <v>0.17260300000000001</v>
          </cell>
          <cell r="K39">
            <v>0.179174</v>
          </cell>
        </row>
        <row r="40">
          <cell r="A40" t="str">
            <v xml:space="preserve">                  ITALI</v>
          </cell>
          <cell r="B40">
            <v>1538.684</v>
          </cell>
          <cell r="C40">
            <v>1150.498</v>
          </cell>
          <cell r="D40">
            <v>839.77200000000005</v>
          </cell>
          <cell r="E40">
            <v>5548.92</v>
          </cell>
          <cell r="F40">
            <v>4993.4579999999996</v>
          </cell>
          <cell r="G40">
            <v>5045302</v>
          </cell>
          <cell r="H40">
            <v>5157260</v>
          </cell>
          <cell r="I40" t="str">
            <v>ITALY</v>
          </cell>
          <cell r="J40">
            <v>5.0453020000000004</v>
          </cell>
          <cell r="K40">
            <v>5.15726</v>
          </cell>
        </row>
        <row r="41">
          <cell r="A41" t="str">
            <v xml:space="preserve">                 JAPONI</v>
          </cell>
          <cell r="F41">
            <v>164.10599999999999</v>
          </cell>
          <cell r="G41">
            <v>136169</v>
          </cell>
          <cell r="H41">
            <v>136204</v>
          </cell>
          <cell r="I41" t="str">
            <v>JAPAN</v>
          </cell>
          <cell r="J41">
            <v>0.13616900000000001</v>
          </cell>
          <cell r="K41">
            <v>0.13620399999999999</v>
          </cell>
        </row>
        <row r="42">
          <cell r="A42" t="str">
            <v xml:space="preserve">                  RUSI</v>
          </cell>
          <cell r="G42">
            <v>39206846</v>
          </cell>
          <cell r="H42">
            <v>39206846</v>
          </cell>
          <cell r="I42" t="str">
            <v>RUSSIA</v>
          </cell>
          <cell r="J42">
            <v>39.206845999999999</v>
          </cell>
          <cell r="K42">
            <v>39.206845999999999</v>
          </cell>
        </row>
        <row r="43">
          <cell r="A43" t="str">
            <v xml:space="preserve">                -Te tjere (B)</v>
          </cell>
          <cell r="B43">
            <v>0</v>
          </cell>
          <cell r="C43">
            <v>0</v>
          </cell>
          <cell r="D43">
            <v>0</v>
          </cell>
          <cell r="E43">
            <v>0</v>
          </cell>
          <cell r="F43">
            <v>22701.949000000001</v>
          </cell>
          <cell r="G43">
            <v>62317254</v>
          </cell>
          <cell r="H43">
            <v>62317259</v>
          </cell>
          <cell r="I43" t="str">
            <v>-Others (B)</v>
          </cell>
        </row>
        <row r="44">
          <cell r="A44" t="str">
            <v>TURQI</v>
          </cell>
          <cell r="F44">
            <v>22701.949000000001</v>
          </cell>
          <cell r="G44">
            <v>22701949</v>
          </cell>
          <cell r="H44">
            <v>22701949</v>
          </cell>
          <cell r="I44" t="str">
            <v>TURKEY</v>
          </cell>
          <cell r="J44">
            <v>22.701948999999999</v>
          </cell>
          <cell r="K44">
            <v>22.701948999999999</v>
          </cell>
        </row>
        <row r="45">
          <cell r="A45" t="str">
            <v xml:space="preserve">                  KINE</v>
          </cell>
          <cell r="G45">
            <v>39615305</v>
          </cell>
          <cell r="H45">
            <v>39615310</v>
          </cell>
          <cell r="I45" t="str">
            <v>CHINA</v>
          </cell>
          <cell r="J45">
            <v>39.615304999999999</v>
          </cell>
          <cell r="K45">
            <v>39.615310000000001</v>
          </cell>
        </row>
        <row r="46">
          <cell r="A46" t="str">
            <v>GJITHSEJ (I+II+III)</v>
          </cell>
          <cell r="B46">
            <v>347662.67500000005</v>
          </cell>
          <cell r="C46">
            <v>460660.48200000002</v>
          </cell>
          <cell r="D46">
            <v>550083.147</v>
          </cell>
          <cell r="E46">
            <v>616975.62300000014</v>
          </cell>
          <cell r="F46">
            <v>697707.25200000009</v>
          </cell>
          <cell r="G46">
            <v>979618646</v>
          </cell>
          <cell r="H46">
            <v>1007329802</v>
          </cell>
          <cell r="I46" t="str">
            <v>TOTAL (I+II+III)</v>
          </cell>
        </row>
      </sheetData>
      <sheetData sheetId="34" refreshError="1">
        <row r="39">
          <cell r="A39">
            <v>2006</v>
          </cell>
          <cell r="B39" t="str">
            <v>Stock</v>
          </cell>
          <cell r="C39">
            <v>15</v>
          </cell>
          <cell r="H39">
            <v>15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15</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0.15</v>
          </cell>
          <cell r="I41">
            <v>7.4999999999999997E-2</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0.15</v>
          </cell>
          <cell r="I42">
            <v>15.074999999999999</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14.253971255673221</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16</v>
          </cell>
          <cell r="I44">
            <v>16</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16</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0.16</v>
          </cell>
          <cell r="J46">
            <v>0.08</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5" refreshError="1">
        <row r="39">
          <cell r="A39" t="str">
            <v>TOTAL(II)</v>
          </cell>
          <cell r="B39">
            <v>0</v>
          </cell>
          <cell r="C39">
            <v>45329</v>
          </cell>
          <cell r="D39">
            <v>45329</v>
          </cell>
          <cell r="E39">
            <v>1300521.6499999999</v>
          </cell>
          <cell r="F39">
            <v>350075.98</v>
          </cell>
          <cell r="G39">
            <v>1650597.63</v>
          </cell>
          <cell r="H39">
            <v>0</v>
          </cell>
          <cell r="I39">
            <v>273742.64</v>
          </cell>
          <cell r="J39">
            <v>273742.64</v>
          </cell>
          <cell r="K39">
            <v>5047417.0999999996</v>
          </cell>
          <cell r="L39">
            <v>1122811.2999999998</v>
          </cell>
          <cell r="M39">
            <v>6170228.4000000013</v>
          </cell>
          <cell r="N39">
            <v>6347938.75</v>
          </cell>
          <cell r="O39">
            <v>1791958.92</v>
          </cell>
          <cell r="P39">
            <v>8139897.6700000018</v>
          </cell>
        </row>
        <row r="40">
          <cell r="A40" t="str">
            <v>TOTAL (I+II)</v>
          </cell>
          <cell r="B40">
            <v>250000</v>
          </cell>
          <cell r="C40">
            <v>1073970.73</v>
          </cell>
          <cell r="D40">
            <v>1323970.73</v>
          </cell>
          <cell r="E40">
            <v>1300521.6499999999</v>
          </cell>
          <cell r="F40">
            <v>801240.52</v>
          </cell>
          <cell r="G40">
            <v>2101762.17</v>
          </cell>
          <cell r="H40">
            <v>250000</v>
          </cell>
          <cell r="I40">
            <v>1368689.25</v>
          </cell>
          <cell r="J40">
            <v>1618689.25</v>
          </cell>
          <cell r="K40">
            <v>5047417.0999999996</v>
          </cell>
          <cell r="L40">
            <v>1608841.7099999997</v>
          </cell>
          <cell r="M40">
            <v>6656258.8100000015</v>
          </cell>
          <cell r="N40">
            <v>6847938.75</v>
          </cell>
          <cell r="O40">
            <v>4852742.21</v>
          </cell>
          <cell r="P40">
            <v>11700680.960000001</v>
          </cell>
        </row>
        <row r="43">
          <cell r="B43" t="str">
            <v>2001</v>
          </cell>
        </row>
        <row r="44">
          <cell r="A44" t="str">
            <v>MULTILATERAL(I)</v>
          </cell>
          <cell r="B44" t="str">
            <v>Qtr1</v>
          </cell>
          <cell r="E44" t="str">
            <v>Qtr2</v>
          </cell>
          <cell r="H44" t="str">
            <v>Qtr3</v>
          </cell>
          <cell r="K44" t="str">
            <v>Qtr4</v>
          </cell>
          <cell r="N44" t="str">
            <v>ANNUAL TOTAL</v>
          </cell>
        </row>
        <row r="45">
          <cell r="B45" t="str">
            <v>PR</v>
          </cell>
          <cell r="C45" t="str">
            <v>INT</v>
          </cell>
          <cell r="D45" t="str">
            <v>TDS</v>
          </cell>
          <cell r="E45" t="str">
            <v>PR</v>
          </cell>
          <cell r="F45" t="str">
            <v>INT</v>
          </cell>
          <cell r="G45" t="str">
            <v>TDS</v>
          </cell>
          <cell r="H45" t="str">
            <v>PR</v>
          </cell>
          <cell r="I45" t="str">
            <v>INT</v>
          </cell>
          <cell r="J45" t="str">
            <v>TDS</v>
          </cell>
          <cell r="K45" t="str">
            <v>PR</v>
          </cell>
          <cell r="L45" t="str">
            <v>INT</v>
          </cell>
          <cell r="M45" t="str">
            <v>TDS</v>
          </cell>
          <cell r="N45" t="str">
            <v>PR</v>
          </cell>
          <cell r="O45" t="str">
            <v>INT</v>
          </cell>
          <cell r="P45" t="str">
            <v>TDS</v>
          </cell>
        </row>
        <row r="46">
          <cell r="A46" t="str">
            <v>EBRD</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sheetData>
      <sheetData sheetId="36" refreshError="1">
        <row r="39">
          <cell r="A39">
            <v>10</v>
          </cell>
          <cell r="B39">
            <v>106</v>
          </cell>
          <cell r="C39" t="str">
            <v xml:space="preserve">1061         </v>
          </cell>
          <cell r="D39">
            <v>10617</v>
          </cell>
          <cell r="E39" t="str">
            <v>Komuniteti Europian (KE)</v>
          </cell>
          <cell r="F39">
            <v>1061767</v>
          </cell>
          <cell r="G39">
            <v>0</v>
          </cell>
          <cell r="H39">
            <v>0</v>
          </cell>
          <cell r="I39">
            <v>1</v>
          </cell>
          <cell r="J39">
            <v>1072.0999999999999</v>
          </cell>
          <cell r="K39">
            <v>12</v>
          </cell>
          <cell r="L39" t="str">
            <v>Dimensioni Europian /Sistemi Drejtesise(00-03)</v>
          </cell>
          <cell r="M39">
            <v>300356.62</v>
          </cell>
          <cell r="N39" t="str">
            <v>EURO</v>
          </cell>
          <cell r="O39">
            <v>36978.959824869999</v>
          </cell>
        </row>
        <row r="40">
          <cell r="A40">
            <v>10</v>
          </cell>
          <cell r="B40">
            <v>106</v>
          </cell>
          <cell r="C40" t="str">
            <v xml:space="preserve">1061         </v>
          </cell>
          <cell r="D40">
            <v>10617</v>
          </cell>
          <cell r="E40" t="str">
            <v>Komuniteti Europian (KE)</v>
          </cell>
          <cell r="F40">
            <v>1061768</v>
          </cell>
          <cell r="G40">
            <v>0</v>
          </cell>
          <cell r="H40">
            <v>0</v>
          </cell>
          <cell r="I40">
            <v>1</v>
          </cell>
          <cell r="J40">
            <v>1072.2</v>
          </cell>
          <cell r="K40">
            <v>12</v>
          </cell>
          <cell r="L40" t="str">
            <v>Dimensioni Europian /Zhvillimi I Policise(00-02)</v>
          </cell>
          <cell r="M40">
            <v>482.92</v>
          </cell>
          <cell r="N40" t="str">
            <v>EURO</v>
          </cell>
          <cell r="O40">
            <v>66.299362420000008</v>
          </cell>
        </row>
        <row r="41">
          <cell r="A41">
            <v>10</v>
          </cell>
          <cell r="B41">
            <v>106</v>
          </cell>
          <cell r="C41" t="str">
            <v xml:space="preserve">1061         </v>
          </cell>
          <cell r="D41">
            <v>10617</v>
          </cell>
          <cell r="E41" t="str">
            <v>Komuniteti Europian (KE)</v>
          </cell>
          <cell r="F41">
            <v>1061769</v>
          </cell>
          <cell r="G41">
            <v>0</v>
          </cell>
          <cell r="H41">
            <v>0</v>
          </cell>
          <cell r="I41">
            <v>1</v>
          </cell>
          <cell r="J41">
            <v>1072.3</v>
          </cell>
          <cell r="K41">
            <v>12</v>
          </cell>
          <cell r="L41" t="str">
            <v>Dimensioni Europian /Admnistrata Publike(00-01)</v>
          </cell>
          <cell r="M41">
            <v>570047.5</v>
          </cell>
          <cell r="N41" t="str">
            <v>EURO</v>
          </cell>
          <cell r="O41">
            <v>78274.134300999998</v>
          </cell>
        </row>
        <row r="42">
          <cell r="A42">
            <v>10</v>
          </cell>
          <cell r="B42">
            <v>106</v>
          </cell>
          <cell r="C42" t="str">
            <v xml:space="preserve">1061         </v>
          </cell>
          <cell r="D42">
            <v>10617</v>
          </cell>
          <cell r="E42" t="str">
            <v>Komuniteti Europian (KE)</v>
          </cell>
          <cell r="F42">
            <v>1061770</v>
          </cell>
          <cell r="G42">
            <v>0</v>
          </cell>
          <cell r="H42">
            <v>0</v>
          </cell>
          <cell r="I42">
            <v>1</v>
          </cell>
          <cell r="J42">
            <v>1072.4000000000001</v>
          </cell>
          <cell r="K42">
            <v>12</v>
          </cell>
          <cell r="L42" t="str">
            <v>Dimensioni Europian/Insti.Statistikes (00-06)</v>
          </cell>
          <cell r="M42">
            <v>5.08</v>
          </cell>
          <cell r="N42" t="str">
            <v>EURO</v>
          </cell>
          <cell r="O42">
            <v>0.70049237599999992</v>
          </cell>
        </row>
        <row r="43">
          <cell r="A43">
            <v>10</v>
          </cell>
          <cell r="B43">
            <v>106</v>
          </cell>
          <cell r="C43" t="str">
            <v xml:space="preserve">1061         </v>
          </cell>
          <cell r="D43">
            <v>10617</v>
          </cell>
          <cell r="E43" t="str">
            <v>Komuniteti Europian (KE)</v>
          </cell>
          <cell r="F43">
            <v>1061771</v>
          </cell>
          <cell r="G43">
            <v>0</v>
          </cell>
          <cell r="H43">
            <v>0</v>
          </cell>
          <cell r="I43">
            <v>1</v>
          </cell>
          <cell r="J43">
            <v>1072.5</v>
          </cell>
          <cell r="K43">
            <v>12</v>
          </cell>
          <cell r="L43" t="str">
            <v>Dimensioni Europian/Marr. e Stabilizim Asocimit (00-05)</v>
          </cell>
          <cell r="M43">
            <v>877.54</v>
          </cell>
          <cell r="N43" t="str">
            <v>EURO</v>
          </cell>
          <cell r="O43">
            <v>120.47615029000001</v>
          </cell>
        </row>
        <row r="44">
          <cell r="A44">
            <v>10</v>
          </cell>
          <cell r="B44">
            <v>106</v>
          </cell>
          <cell r="C44" t="str">
            <v xml:space="preserve">1061         </v>
          </cell>
          <cell r="D44">
            <v>10617</v>
          </cell>
          <cell r="E44" t="str">
            <v>Komuniteti Europian (KE)</v>
          </cell>
          <cell r="F44">
            <v>1061780</v>
          </cell>
          <cell r="G44">
            <v>0</v>
          </cell>
          <cell r="H44">
            <v>0</v>
          </cell>
          <cell r="I44">
            <v>1</v>
          </cell>
          <cell r="J44">
            <v>1074.0899999999999</v>
          </cell>
          <cell r="K44">
            <v>12</v>
          </cell>
          <cell r="L44" t="str">
            <v>Cross-Border AL 97-02</v>
          </cell>
          <cell r="M44">
            <v>901000</v>
          </cell>
          <cell r="N44" t="str">
            <v>EURO</v>
          </cell>
          <cell r="O44">
            <v>115004.541</v>
          </cell>
        </row>
        <row r="45">
          <cell r="A45">
            <v>10</v>
          </cell>
          <cell r="B45">
            <v>106</v>
          </cell>
          <cell r="C45" t="str">
            <v xml:space="preserve">1061         </v>
          </cell>
          <cell r="D45">
            <v>10617</v>
          </cell>
          <cell r="E45" t="str">
            <v>Komuniteti Europian (KE)</v>
          </cell>
          <cell r="F45">
            <v>1061781</v>
          </cell>
          <cell r="G45">
            <v>0</v>
          </cell>
          <cell r="H45">
            <v>0</v>
          </cell>
          <cell r="I45">
            <v>1</v>
          </cell>
          <cell r="J45">
            <v>1074.0999999999999</v>
          </cell>
          <cell r="K45">
            <v>12</v>
          </cell>
          <cell r="L45" t="str">
            <v>Cross-Border AL 97-03</v>
          </cell>
          <cell r="M45">
            <v>5036000</v>
          </cell>
          <cell r="N45" t="str">
            <v>EURO</v>
          </cell>
          <cell r="O45">
            <v>647838.45860000001</v>
          </cell>
        </row>
        <row r="46">
          <cell r="A46">
            <v>10</v>
          </cell>
          <cell r="B46">
            <v>106</v>
          </cell>
          <cell r="C46" t="str">
            <v xml:space="preserve">1061         </v>
          </cell>
          <cell r="D46">
            <v>10617</v>
          </cell>
          <cell r="E46" t="str">
            <v>Komuniteti Europian (KE)</v>
          </cell>
          <cell r="F46">
            <v>1061782</v>
          </cell>
          <cell r="G46">
            <v>0</v>
          </cell>
          <cell r="H46">
            <v>0</v>
          </cell>
          <cell r="I46">
            <v>1</v>
          </cell>
          <cell r="J46">
            <v>1074.2</v>
          </cell>
          <cell r="K46">
            <v>12</v>
          </cell>
          <cell r="L46" t="str">
            <v>Cross-Border AL 97-06</v>
          </cell>
          <cell r="M46">
            <v>1000000</v>
          </cell>
          <cell r="N46" t="str">
            <v>EURO</v>
          </cell>
          <cell r="O46">
            <v>137288.5</v>
          </cell>
        </row>
      </sheetData>
      <sheetData sheetId="37" refreshError="1">
        <row r="40">
          <cell r="A40" t="str">
            <v>World prices 3/</v>
          </cell>
        </row>
        <row r="41">
          <cell r="A41" t="str">
            <v xml:space="preserve">   Petroleum crude spot (US$, %change)</v>
          </cell>
          <cell r="E41">
            <v>28.2</v>
          </cell>
          <cell r="F41">
            <v>-17</v>
          </cell>
          <cell r="G41">
            <v>0.6</v>
          </cell>
          <cell r="H41">
            <v>-1.7</v>
          </cell>
          <cell r="I41">
            <v>-5</v>
          </cell>
          <cell r="J41">
            <v>7.9</v>
          </cell>
          <cell r="K41">
            <v>18.399999999999999</v>
          </cell>
          <cell r="N41">
            <v>-5.4</v>
          </cell>
          <cell r="Q41">
            <v>-32.1</v>
          </cell>
          <cell r="R41">
            <v>37.5</v>
          </cell>
          <cell r="W41">
            <v>57</v>
          </cell>
          <cell r="AB41">
            <v>-14</v>
          </cell>
          <cell r="AG41">
            <v>3.8</v>
          </cell>
        </row>
        <row r="42">
          <cell r="A42" t="str">
            <v xml:space="preserve">   Manufactures (U.S.$)</v>
          </cell>
          <cell r="E42">
            <v>3</v>
          </cell>
          <cell r="F42">
            <v>-1.3</v>
          </cell>
          <cell r="G42">
            <v>3.9</v>
          </cell>
          <cell r="H42">
            <v>-6.3</v>
          </cell>
          <cell r="I42">
            <v>3</v>
          </cell>
          <cell r="J42">
            <v>10.3</v>
          </cell>
          <cell r="K42">
            <v>-3.1</v>
          </cell>
          <cell r="N42">
            <v>-7.8</v>
          </cell>
          <cell r="Q42">
            <v>-1.7</v>
          </cell>
          <cell r="R42">
            <v>-2</v>
          </cell>
          <cell r="W42">
            <v>-5.2</v>
          </cell>
          <cell r="AB42">
            <v>-2.5</v>
          </cell>
          <cell r="AG42">
            <v>2.1</v>
          </cell>
        </row>
        <row r="44">
          <cell r="A44" t="str">
            <v>Export deflator 2/  [not updated]</v>
          </cell>
          <cell r="I44">
            <v>3</v>
          </cell>
          <cell r="J44">
            <v>10.3</v>
          </cell>
          <cell r="K44">
            <v>-3.1</v>
          </cell>
          <cell r="N44">
            <v>-7.8</v>
          </cell>
          <cell r="Q44">
            <v>-1.3</v>
          </cell>
          <cell r="R44">
            <v>0.6</v>
          </cell>
          <cell r="W44">
            <v>1.5</v>
          </cell>
          <cell r="AB44">
            <v>1</v>
          </cell>
          <cell r="AG44">
            <v>1</v>
          </cell>
        </row>
        <row r="45">
          <cell r="A45" t="str">
            <v>Import deflator 2/  [not updated]</v>
          </cell>
          <cell r="I45">
            <v>3</v>
          </cell>
          <cell r="J45">
            <v>10.3</v>
          </cell>
          <cell r="K45">
            <v>-3.1</v>
          </cell>
          <cell r="N45">
            <v>-7.8</v>
          </cell>
          <cell r="Q45">
            <v>-1.3</v>
          </cell>
          <cell r="R45">
            <v>0.6</v>
          </cell>
          <cell r="W45">
            <v>1.5</v>
          </cell>
          <cell r="AB45">
            <v>1</v>
          </cell>
          <cell r="AG45">
            <v>1</v>
          </cell>
        </row>
        <row r="46">
          <cell r="A46" t="str">
            <v>Export deflator 4/</v>
          </cell>
          <cell r="I46">
            <v>4.0999999999999996</v>
          </cell>
          <cell r="J46">
            <v>10.4</v>
          </cell>
          <cell r="K46">
            <v>-3.8</v>
          </cell>
          <cell r="N46">
            <v>-6.7</v>
          </cell>
          <cell r="Q46">
            <v>-5</v>
          </cell>
          <cell r="R46">
            <v>-2.1</v>
          </cell>
          <cell r="W46">
            <v>-2.8</v>
          </cell>
          <cell r="AB46">
            <v>-3.3932665147906604</v>
          </cell>
          <cell r="AC46">
            <v>-4.3265635206720106</v>
          </cell>
          <cell r="AD46">
            <v>1.6853717428099824</v>
          </cell>
          <cell r="AE46">
            <v>5.0251832652691508</v>
          </cell>
          <cell r="AF46">
            <v>5.8095301344575745</v>
          </cell>
          <cell r="AG46">
            <v>2</v>
          </cell>
          <cell r="AH46">
            <v>12.553290056564581</v>
          </cell>
          <cell r="AI46">
            <v>12.821348008817491</v>
          </cell>
          <cell r="AJ46">
            <v>9.3234873120759509</v>
          </cell>
        </row>
      </sheetData>
      <sheetData sheetId="38" refreshError="1">
        <row r="39">
          <cell r="B39" t="str">
            <v>Total exports (for non-circularity)</v>
          </cell>
          <cell r="D39">
            <v>100.30000000000001</v>
          </cell>
          <cell r="E39">
            <v>106.6</v>
          </cell>
          <cell r="F39">
            <v>132.69999999999999</v>
          </cell>
          <cell r="G39">
            <v>123</v>
          </cell>
          <cell r="H39">
            <v>73.099999999999994</v>
          </cell>
          <cell r="I39">
            <v>69.854532300000002</v>
          </cell>
          <cell r="J39">
            <v>111.7</v>
          </cell>
          <cell r="K39">
            <v>141.32493379031999</v>
          </cell>
          <cell r="L39">
            <v>41.95</v>
          </cell>
          <cell r="M39">
            <v>51.05</v>
          </cell>
          <cell r="N39">
            <v>57.25</v>
          </cell>
          <cell r="O39">
            <v>54.55</v>
          </cell>
          <cell r="P39">
            <v>204.8</v>
          </cell>
          <cell r="Q39">
            <v>67.88</v>
          </cell>
          <cell r="R39">
            <v>57.31</v>
          </cell>
          <cell r="S39">
            <v>50.22</v>
          </cell>
          <cell r="T39">
            <v>53.46</v>
          </cell>
          <cell r="U39">
            <v>228.86999999999998</v>
          </cell>
          <cell r="V39">
            <v>34.229999999999997</v>
          </cell>
          <cell r="W39">
            <v>47.12</v>
          </cell>
          <cell r="X39">
            <v>81.350000000000023</v>
          </cell>
          <cell r="Y39">
            <v>40.69</v>
          </cell>
          <cell r="Z39">
            <v>44.772000000000006</v>
          </cell>
          <cell r="AA39">
            <v>85.462000000000018</v>
          </cell>
          <cell r="AB39">
            <v>166.81199999999998</v>
          </cell>
          <cell r="AC39">
            <v>39.199999999999996</v>
          </cell>
          <cell r="AD39">
            <v>49.4</v>
          </cell>
          <cell r="AE39">
            <v>88.6</v>
          </cell>
          <cell r="AF39">
            <v>53</v>
          </cell>
          <cell r="AG39">
            <v>63.41</v>
          </cell>
          <cell r="AH39">
            <v>116.41</v>
          </cell>
          <cell r="AI39">
            <v>205.01</v>
          </cell>
        </row>
        <row r="40">
          <cell r="B40" t="str">
            <v>Domestic exports</v>
          </cell>
          <cell r="AC40">
            <v>12.689999999999994</v>
          </cell>
          <cell r="AD40">
            <v>23.019999999999996</v>
          </cell>
          <cell r="AE40">
            <v>35.709999999999994</v>
          </cell>
          <cell r="AF40">
            <v>27.53</v>
          </cell>
          <cell r="AG40">
            <v>18.509999999999998</v>
          </cell>
          <cell r="AH40">
            <v>46.040000000000006</v>
          </cell>
          <cell r="AI40">
            <v>81.75</v>
          </cell>
          <cell r="AJ40">
            <v>39.876103604702209</v>
          </cell>
        </row>
        <row r="41">
          <cell r="B41" t="str">
            <v>Nominal exports (growth rate)</v>
          </cell>
          <cell r="E41">
            <v>6.2811565304087491</v>
          </cell>
          <cell r="F41">
            <v>24.484052532833012</v>
          </cell>
          <cell r="G41">
            <v>-7.3097211755840164</v>
          </cell>
          <cell r="H41">
            <v>-40.569105691056919</v>
          </cell>
          <cell r="I41">
            <v>-4.4397642954856265</v>
          </cell>
          <cell r="J41">
            <v>59.903726103681912</v>
          </cell>
          <cell r="K41">
            <v>26.521874476562225</v>
          </cell>
          <cell r="P41">
            <v>44.914272738210705</v>
          </cell>
          <cell r="Q41" t="str">
            <v>...</v>
          </cell>
          <cell r="R41">
            <v>-15.571596935768994</v>
          </cell>
          <cell r="S41">
            <v>-12.371313906822579</v>
          </cell>
          <cell r="T41">
            <v>6.4516129032258451</v>
          </cell>
          <cell r="U41">
            <v>11.752929687499991</v>
          </cell>
          <cell r="V41">
            <v>-85.043911390745848</v>
          </cell>
          <cell r="W41">
            <v>37.657026000584295</v>
          </cell>
          <cell r="X41" t="str">
            <v>...</v>
          </cell>
          <cell r="Y41">
            <v>-13.646010186757218</v>
          </cell>
          <cell r="Z41">
            <v>10.031948881789155</v>
          </cell>
          <cell r="AA41">
            <v>5.0547019053472475</v>
          </cell>
          <cell r="AB41">
            <v>-27.114956088609254</v>
          </cell>
          <cell r="AC41">
            <v>-12.445278298936858</v>
          </cell>
          <cell r="AD41">
            <v>26.020408163265319</v>
          </cell>
          <cell r="AE41">
            <v>3.6718073529755646</v>
          </cell>
          <cell r="AF41">
            <v>7.2874493927125528</v>
          </cell>
          <cell r="AG41">
            <v>19.641509433962256</v>
          </cell>
          <cell r="AH41">
            <v>31.388261851015798</v>
          </cell>
          <cell r="AI41">
            <v>22.898832218305643</v>
          </cell>
        </row>
        <row r="42">
          <cell r="B42" t="str">
            <v>Export volume (growth rate)</v>
          </cell>
          <cell r="P42">
            <v>34.614272738210701</v>
          </cell>
          <cell r="Q42" t="str">
            <v>...</v>
          </cell>
          <cell r="R42" t="str">
            <v>...</v>
          </cell>
          <cell r="S42" t="str">
            <v>...</v>
          </cell>
          <cell r="T42" t="str">
            <v>...</v>
          </cell>
          <cell r="U42">
            <v>14.852929687499991</v>
          </cell>
          <cell r="V42" t="str">
            <v>...</v>
          </cell>
          <cell r="W42" t="str">
            <v>...</v>
          </cell>
          <cell r="X42" t="str">
            <v>...</v>
          </cell>
          <cell r="Y42" t="str">
            <v>...</v>
          </cell>
          <cell r="Z42" t="str">
            <v>...</v>
          </cell>
          <cell r="AA42" t="str">
            <v>...</v>
          </cell>
          <cell r="AB42">
            <v>-19.314956088609254</v>
          </cell>
          <cell r="AC42" t="str">
            <v>...</v>
          </cell>
          <cell r="AD42" t="str">
            <v>...</v>
          </cell>
          <cell r="AE42" t="str">
            <v>...</v>
          </cell>
          <cell r="AF42" t="str">
            <v>...</v>
          </cell>
          <cell r="AG42" t="str">
            <v>...</v>
          </cell>
          <cell r="AH42" t="str">
            <v>...</v>
          </cell>
          <cell r="AI42">
            <v>24.198832218305643</v>
          </cell>
        </row>
        <row r="43">
          <cell r="B43" t="str">
            <v>Export elasticity</v>
          </cell>
          <cell r="P43">
            <v>3.8892441278888428</v>
          </cell>
          <cell r="Q43" t="str">
            <v>...</v>
          </cell>
          <cell r="R43" t="str">
            <v>...</v>
          </cell>
          <cell r="S43" t="str">
            <v>...</v>
          </cell>
          <cell r="T43" t="str">
            <v>...</v>
          </cell>
          <cell r="U43">
            <v>1.6321900755494496</v>
          </cell>
          <cell r="V43" t="str">
            <v>...</v>
          </cell>
          <cell r="W43" t="str">
            <v>...</v>
          </cell>
          <cell r="X43" t="str">
            <v>...</v>
          </cell>
          <cell r="Y43" t="str">
            <v>...</v>
          </cell>
          <cell r="Z43" t="str">
            <v>...</v>
          </cell>
          <cell r="AA43" t="str">
            <v>...</v>
          </cell>
          <cell r="AB43">
            <v>1.8752384552047818</v>
          </cell>
          <cell r="AC43" t="str">
            <v>...</v>
          </cell>
          <cell r="AD43" t="str">
            <v>...</v>
          </cell>
          <cell r="AE43" t="str">
            <v>...</v>
          </cell>
          <cell r="AF43" t="str">
            <v>...</v>
          </cell>
          <cell r="AG43" t="str">
            <v>...</v>
          </cell>
          <cell r="AH43" t="str">
            <v>...</v>
          </cell>
          <cell r="AI43">
            <v>1.9054198597091059</v>
          </cell>
        </row>
        <row r="45">
          <cell r="B45" t="str">
            <v>nominal change of GDP</v>
          </cell>
        </row>
      </sheetData>
      <sheetData sheetId="39" refreshError="1">
        <row r="39">
          <cell r="A39" t="str">
            <v>Amortization</v>
          </cell>
          <cell r="B39">
            <v>2.3281457300000001</v>
          </cell>
          <cell r="C39">
            <v>6.8227897899999999</v>
          </cell>
          <cell r="D39">
            <v>4.0537863999999999</v>
          </cell>
          <cell r="E39">
            <v>10.366991339999998</v>
          </cell>
          <cell r="F39">
            <v>23.571713259999999</v>
          </cell>
          <cell r="G39">
            <v>3.17627886</v>
          </cell>
          <cell r="H39">
            <v>8.82924781</v>
          </cell>
          <cell r="I39">
            <v>4.6384936300000001</v>
          </cell>
          <cell r="J39">
            <v>9.003749560000001</v>
          </cell>
          <cell r="K39">
            <v>17.273257839999999</v>
          </cell>
          <cell r="P39">
            <v>38.621329650000007</v>
          </cell>
          <cell r="Q39">
            <v>51.576979620000003</v>
          </cell>
          <cell r="R39">
            <v>54.639279379999998</v>
          </cell>
          <cell r="S39">
            <v>51.681747889999997</v>
          </cell>
          <cell r="T39">
            <v>55.794520210000002</v>
          </cell>
          <cell r="U39">
            <v>61.361384220000005</v>
          </cell>
          <cell r="V39">
            <v>64.535126759999997</v>
          </cell>
          <cell r="W39">
            <v>66.288690360000004</v>
          </cell>
          <cell r="X39">
            <v>60.21542127</v>
          </cell>
          <cell r="Y39">
            <v>59</v>
          </cell>
          <cell r="Z39">
            <v>60</v>
          </cell>
          <cell r="AA39">
            <v>60</v>
          </cell>
          <cell r="AB39">
            <v>56</v>
          </cell>
          <cell r="AC39">
            <v>55</v>
          </cell>
          <cell r="AD39">
            <v>64</v>
          </cell>
          <cell r="AE39">
            <v>56</v>
          </cell>
          <cell r="AF39">
            <v>60.1</v>
          </cell>
          <cell r="AG39">
            <v>56</v>
          </cell>
          <cell r="AH39">
            <v>56</v>
          </cell>
          <cell r="AI39">
            <v>52</v>
          </cell>
          <cell r="AJ39">
            <v>47</v>
          </cell>
        </row>
        <row r="40">
          <cell r="A40" t="str">
            <v>Multilateral</v>
          </cell>
          <cell r="K40">
            <v>25.647769859999997</v>
          </cell>
          <cell r="P40">
            <v>33.584965910000008</v>
          </cell>
          <cell r="Q40">
            <v>46.540615980000005</v>
          </cell>
          <cell r="R40">
            <v>49.60291574</v>
          </cell>
          <cell r="S40">
            <v>46.645384249999999</v>
          </cell>
          <cell r="T40">
            <v>50.758156570000004</v>
          </cell>
          <cell r="U40">
            <v>59.160809800000003</v>
          </cell>
          <cell r="V40">
            <v>62.334552339999995</v>
          </cell>
          <cell r="W40">
            <v>64.454878340000008</v>
          </cell>
          <cell r="X40">
            <v>58.381609249999997</v>
          </cell>
          <cell r="Y40">
            <v>37</v>
          </cell>
          <cell r="Z40">
            <v>37</v>
          </cell>
          <cell r="AA40">
            <v>37</v>
          </cell>
          <cell r="AB40">
            <v>37</v>
          </cell>
          <cell r="AC40">
            <v>37</v>
          </cell>
          <cell r="AD40">
            <v>36</v>
          </cell>
          <cell r="AE40">
            <v>37</v>
          </cell>
          <cell r="AF40">
            <v>39.1</v>
          </cell>
          <cell r="AG40">
            <v>38</v>
          </cell>
          <cell r="AH40">
            <v>38</v>
          </cell>
          <cell r="AI40">
            <v>34</v>
          </cell>
          <cell r="AJ40">
            <v>30</v>
          </cell>
        </row>
        <row r="41">
          <cell r="A41" t="str">
            <v>bilateral</v>
          </cell>
          <cell r="K41">
            <v>17.273257839999999</v>
          </cell>
          <cell r="P41">
            <v>22.366167360000002</v>
          </cell>
          <cell r="Q41">
            <v>23.652164800000001</v>
          </cell>
          <cell r="R41">
            <v>25.056571430000002</v>
          </cell>
          <cell r="S41">
            <v>24.04438867</v>
          </cell>
          <cell r="T41">
            <v>22.509120840000001</v>
          </cell>
          <cell r="U41">
            <v>21.04187726</v>
          </cell>
          <cell r="V41">
            <v>19.36413232</v>
          </cell>
          <cell r="W41">
            <v>17.652059470000005</v>
          </cell>
          <cell r="X41">
            <v>15.616455469999998</v>
          </cell>
          <cell r="Y41">
            <v>22</v>
          </cell>
          <cell r="Z41">
            <v>23</v>
          </cell>
          <cell r="AA41">
            <v>23</v>
          </cell>
          <cell r="AB41">
            <v>19</v>
          </cell>
          <cell r="AC41">
            <v>18</v>
          </cell>
          <cell r="AD41">
            <v>28</v>
          </cell>
          <cell r="AE41">
            <v>19</v>
          </cell>
          <cell r="AF41">
            <v>21</v>
          </cell>
          <cell r="AG41">
            <v>18</v>
          </cell>
          <cell r="AH41">
            <v>18</v>
          </cell>
          <cell r="AI41">
            <v>18</v>
          </cell>
          <cell r="AJ41">
            <v>17</v>
          </cell>
        </row>
        <row r="42">
          <cell r="A42" t="str">
            <v>Interest excl. czech. hungary. and slovak</v>
          </cell>
          <cell r="B42">
            <v>3.8200866499999999</v>
          </cell>
          <cell r="C42">
            <v>13.433622410000002</v>
          </cell>
          <cell r="D42">
            <v>5.5874846599999994</v>
          </cell>
          <cell r="E42">
            <v>12.304414509999999</v>
          </cell>
          <cell r="F42">
            <v>35.145608230000001</v>
          </cell>
          <cell r="G42">
            <v>4.8395998900000006</v>
          </cell>
          <cell r="H42">
            <v>11.36483321</v>
          </cell>
          <cell r="I42">
            <v>6.3676154199999999</v>
          </cell>
          <cell r="J42">
            <v>12.17022805</v>
          </cell>
          <cell r="K42">
            <v>17.273257839999999</v>
          </cell>
          <cell r="L42">
            <v>9.3084715399999993</v>
          </cell>
          <cell r="M42">
            <v>16.303149490000003</v>
          </cell>
          <cell r="N42">
            <v>9.4106115800000012</v>
          </cell>
          <cell r="O42">
            <v>16.282900810000001</v>
          </cell>
          <cell r="P42">
            <v>22.366167360000002</v>
          </cell>
          <cell r="Q42">
            <v>23.652164800000001</v>
          </cell>
          <cell r="R42">
            <v>25.056571430000002</v>
          </cell>
          <cell r="S42">
            <v>24.04438867</v>
          </cell>
          <cell r="T42">
            <v>22.509120840000001</v>
          </cell>
          <cell r="U42">
            <v>21.04187726</v>
          </cell>
          <cell r="V42">
            <v>19.36413232</v>
          </cell>
          <cell r="W42">
            <v>17.652059470000005</v>
          </cell>
          <cell r="X42">
            <v>15.616455469999998</v>
          </cell>
          <cell r="Y42">
            <v>71</v>
          </cell>
          <cell r="Z42">
            <v>72</v>
          </cell>
          <cell r="AA42">
            <v>71</v>
          </cell>
          <cell r="AB42">
            <v>65</v>
          </cell>
          <cell r="AC42">
            <v>62</v>
          </cell>
          <cell r="AD42">
            <v>59</v>
          </cell>
          <cell r="AE42">
            <v>61</v>
          </cell>
          <cell r="AF42">
            <v>63.1</v>
          </cell>
          <cell r="AG42">
            <v>61</v>
          </cell>
          <cell r="AH42">
            <v>60</v>
          </cell>
          <cell r="AI42">
            <v>54</v>
          </cell>
          <cell r="AJ42">
            <v>49</v>
          </cell>
        </row>
        <row r="43">
          <cell r="A43" t="str">
            <v>amortization excl.czech. hungary. and slovak</v>
          </cell>
          <cell r="B43">
            <v>2.14656461</v>
          </cell>
          <cell r="C43">
            <v>7.991649380000001</v>
          </cell>
          <cell r="D43">
            <v>2.5010368600000001</v>
          </cell>
          <cell r="E43">
            <v>3.5196098899999999</v>
          </cell>
          <cell r="F43">
            <v>16.158860740000001</v>
          </cell>
          <cell r="G43">
            <v>2.4379891800000002</v>
          </cell>
          <cell r="H43">
            <v>4.4831115300000004</v>
          </cell>
          <cell r="I43">
            <v>2.5088232799999997</v>
          </cell>
          <cell r="J43">
            <v>5.1442193899999999</v>
          </cell>
          <cell r="K43">
            <v>25.647769859999997</v>
          </cell>
          <cell r="L43">
            <v>3.7575749900000002</v>
          </cell>
          <cell r="M43">
            <v>5.37457897</v>
          </cell>
          <cell r="N43">
            <v>3.5796442900000001</v>
          </cell>
          <cell r="O43">
            <v>5.5487234999999995</v>
          </cell>
          <cell r="P43">
            <v>33.584965910000008</v>
          </cell>
          <cell r="Q43">
            <v>46.540615980000005</v>
          </cell>
          <cell r="R43">
            <v>49.60291574</v>
          </cell>
          <cell r="S43">
            <v>46.645384249999999</v>
          </cell>
          <cell r="T43">
            <v>50.758156570000004</v>
          </cell>
          <cell r="U43">
            <v>59.160809800000003</v>
          </cell>
          <cell r="V43">
            <v>62.334552339999995</v>
          </cell>
          <cell r="W43">
            <v>64.454878340000008</v>
          </cell>
          <cell r="X43">
            <v>58.381609249999997</v>
          </cell>
          <cell r="Y43">
            <v>12</v>
          </cell>
          <cell r="Z43">
            <v>11</v>
          </cell>
          <cell r="AA43">
            <v>10</v>
          </cell>
          <cell r="AB43">
            <v>9</v>
          </cell>
          <cell r="AC43">
            <v>8</v>
          </cell>
          <cell r="AD43">
            <v>7</v>
          </cell>
          <cell r="AE43">
            <v>7</v>
          </cell>
          <cell r="AF43">
            <v>6</v>
          </cell>
          <cell r="AG43">
            <v>6</v>
          </cell>
          <cell r="AH43">
            <v>5</v>
          </cell>
          <cell r="AI43">
            <v>4</v>
          </cell>
          <cell r="AJ43">
            <v>4</v>
          </cell>
        </row>
        <row r="44">
          <cell r="A44" t="str">
            <v>Multilateral</v>
          </cell>
          <cell r="B44">
            <v>3.8200866499999999</v>
          </cell>
          <cell r="C44">
            <v>13.433622410000002</v>
          </cell>
          <cell r="D44">
            <v>5.5874846599999994</v>
          </cell>
          <cell r="E44">
            <v>12.304414509999999</v>
          </cell>
          <cell r="F44">
            <v>35.145608230000001</v>
          </cell>
          <cell r="G44">
            <v>4.8395998900000006</v>
          </cell>
          <cell r="H44">
            <v>11.36483321</v>
          </cell>
          <cell r="I44">
            <v>6.3676154199999999</v>
          </cell>
          <cell r="J44">
            <v>12.17022805</v>
          </cell>
          <cell r="K44">
            <v>34.742276570000001</v>
          </cell>
          <cell r="L44">
            <v>9.3084715399999993</v>
          </cell>
          <cell r="M44">
            <v>16.303149490000003</v>
          </cell>
          <cell r="N44">
            <v>9.4106115800000012</v>
          </cell>
          <cell r="O44">
            <v>16.282900810000001</v>
          </cell>
          <cell r="P44">
            <v>51.305133420000011</v>
          </cell>
          <cell r="Q44">
            <v>64.236002400000004</v>
          </cell>
          <cell r="R44">
            <v>63.139750179999993</v>
          </cell>
          <cell r="S44">
            <v>58.207302589999998</v>
          </cell>
          <cell r="T44">
            <v>60.038216540000001</v>
          </cell>
          <cell r="U44">
            <v>63.910018360000002</v>
          </cell>
          <cell r="V44">
            <v>65.919850050000008</v>
          </cell>
          <cell r="W44">
            <v>66.603202460000006</v>
          </cell>
          <cell r="X44">
            <v>62.378009919999997</v>
          </cell>
          <cell r="Y44">
            <v>8</v>
          </cell>
          <cell r="Z44">
            <v>7</v>
          </cell>
          <cell r="AA44">
            <v>6</v>
          </cell>
          <cell r="AB44">
            <v>6</v>
          </cell>
          <cell r="AC44">
            <v>5</v>
          </cell>
          <cell r="AD44">
            <v>5</v>
          </cell>
          <cell r="AE44">
            <v>5</v>
          </cell>
          <cell r="AF44">
            <v>4</v>
          </cell>
          <cell r="AG44">
            <v>4</v>
          </cell>
          <cell r="AH44">
            <v>4</v>
          </cell>
          <cell r="AI44">
            <v>3</v>
          </cell>
          <cell r="AJ44">
            <v>3.1</v>
          </cell>
        </row>
        <row r="45">
          <cell r="A45" t="str">
            <v>Public External Direct  Debt Service 2/</v>
          </cell>
          <cell r="B45">
            <v>3.8200866499999999</v>
          </cell>
          <cell r="C45">
            <v>13.433622410000002</v>
          </cell>
          <cell r="D45">
            <v>5.5874846599999994</v>
          </cell>
          <cell r="E45">
            <v>12.304414509999999</v>
          </cell>
          <cell r="F45">
            <v>35.145608230000001</v>
          </cell>
          <cell r="G45">
            <v>4.8395998900000006</v>
          </cell>
          <cell r="H45">
            <v>11.36483321</v>
          </cell>
          <cell r="I45">
            <v>6.3676154199999999</v>
          </cell>
          <cell r="J45">
            <v>12.17022805</v>
          </cell>
          <cell r="K45">
            <v>34.742276570000001</v>
          </cell>
          <cell r="L45">
            <v>9.3084715399999993</v>
          </cell>
          <cell r="M45">
            <v>16.303149490000003</v>
          </cell>
          <cell r="N45">
            <v>9.4106115800000012</v>
          </cell>
          <cell r="O45">
            <v>16.282900810000001</v>
          </cell>
          <cell r="P45">
            <v>51.305133420000011</v>
          </cell>
          <cell r="Q45">
            <v>64.236002400000004</v>
          </cell>
          <cell r="R45">
            <v>63.139750179999993</v>
          </cell>
          <cell r="S45">
            <v>58.207302589999998</v>
          </cell>
          <cell r="T45">
            <v>60.038216540000001</v>
          </cell>
          <cell r="U45">
            <v>63.910018360000002</v>
          </cell>
          <cell r="V45">
            <v>65.919850050000008</v>
          </cell>
          <cell r="W45">
            <v>66.603202460000006</v>
          </cell>
          <cell r="X45">
            <v>62.378009919999997</v>
          </cell>
          <cell r="Y45">
            <v>71</v>
          </cell>
          <cell r="Z45">
            <v>72</v>
          </cell>
          <cell r="AA45">
            <v>71</v>
          </cell>
          <cell r="AB45">
            <v>65</v>
          </cell>
          <cell r="AC45">
            <v>62</v>
          </cell>
          <cell r="AD45">
            <v>59</v>
          </cell>
          <cell r="AE45">
            <v>61</v>
          </cell>
          <cell r="AF45">
            <v>63.1</v>
          </cell>
          <cell r="AG45">
            <v>61</v>
          </cell>
          <cell r="AH45">
            <v>60</v>
          </cell>
          <cell r="AI45">
            <v>54</v>
          </cell>
          <cell r="AJ45">
            <v>49</v>
          </cell>
        </row>
        <row r="46">
          <cell r="A46" t="str">
            <v>Interest</v>
          </cell>
          <cell r="B46">
            <v>2.14656461</v>
          </cell>
          <cell r="C46">
            <v>7.991649380000001</v>
          </cell>
          <cell r="D46">
            <v>2.5010368600000001</v>
          </cell>
          <cell r="E46">
            <v>3.5196098899999999</v>
          </cell>
          <cell r="F46">
            <v>16.158860740000001</v>
          </cell>
          <cell r="G46">
            <v>2.4379891800000002</v>
          </cell>
          <cell r="H46">
            <v>4.4831115300000004</v>
          </cell>
          <cell r="I46">
            <v>2.5088232799999997</v>
          </cell>
          <cell r="J46">
            <v>5.1442193899999999</v>
          </cell>
          <cell r="K46">
            <v>14.574143380000001</v>
          </cell>
          <cell r="L46">
            <v>3.7575749900000002</v>
          </cell>
          <cell r="M46">
            <v>5.37457897</v>
          </cell>
          <cell r="N46">
            <v>3.5796442900000001</v>
          </cell>
          <cell r="O46">
            <v>5.5487234999999995</v>
          </cell>
          <cell r="P46">
            <v>18.260521750000002</v>
          </cell>
          <cell r="Q46">
            <v>18.650404439999999</v>
          </cell>
          <cell r="R46">
            <v>18.742898270000001</v>
          </cell>
          <cell r="S46">
            <v>18.40234676</v>
          </cell>
          <cell r="T46">
            <v>17.232382919999999</v>
          </cell>
          <cell r="U46">
            <v>16.282137540000001</v>
          </cell>
          <cell r="V46">
            <v>15.167110430000001</v>
          </cell>
          <cell r="W46">
            <v>14.018305280000003</v>
          </cell>
          <cell r="X46">
            <v>12.884197149999999</v>
          </cell>
          <cell r="Y46">
            <v>12</v>
          </cell>
          <cell r="Z46">
            <v>11</v>
          </cell>
          <cell r="AA46">
            <v>10</v>
          </cell>
          <cell r="AB46">
            <v>9</v>
          </cell>
          <cell r="AC46">
            <v>8</v>
          </cell>
          <cell r="AD46">
            <v>7</v>
          </cell>
          <cell r="AE46">
            <v>7</v>
          </cell>
          <cell r="AF46">
            <v>6</v>
          </cell>
          <cell r="AG46">
            <v>6</v>
          </cell>
          <cell r="AH46">
            <v>5</v>
          </cell>
          <cell r="AI46">
            <v>4</v>
          </cell>
          <cell r="AJ46">
            <v>4</v>
          </cell>
        </row>
      </sheetData>
      <sheetData sheetId="40" refreshError="1">
        <row r="39">
          <cell r="P39">
            <v>0</v>
          </cell>
        </row>
        <row r="40">
          <cell r="A40" t="str">
            <v>V.</v>
          </cell>
          <cell r="B40" t="str">
            <v>Available financing</v>
          </cell>
          <cell r="C40">
            <v>-105.14459410971585</v>
          </cell>
          <cell r="D40">
            <v>-143.62037253304172</v>
          </cell>
          <cell r="E40">
            <v>-15.929525241509843</v>
          </cell>
          <cell r="F40">
            <v>-31.012147121355667</v>
          </cell>
          <cell r="G40">
            <v>-7.568448225769588</v>
          </cell>
          <cell r="H40">
            <v>-12.69744049608876</v>
          </cell>
          <cell r="I40">
            <v>-16.547066612726645</v>
          </cell>
          <cell r="J40">
            <v>-67.826822966325736</v>
          </cell>
          <cell r="K40">
            <v>-43.542147121355669</v>
          </cell>
          <cell r="L40">
            <v>-29.688448225769587</v>
          </cell>
          <cell r="M40">
            <v>-0.80631491372447783</v>
          </cell>
          <cell r="N40">
            <v>-29.868181460487605</v>
          </cell>
          <cell r="O40">
            <v>-11.296314913724123</v>
          </cell>
          <cell r="P40">
            <v>-81.331721647553323</v>
          </cell>
          <cell r="Q40">
            <v>-123.30253293548955</v>
          </cell>
          <cell r="R40">
            <v>-42.403650231325742</v>
          </cell>
          <cell r="S40">
            <v>-35.589799869588312</v>
          </cell>
          <cell r="T40">
            <v>-1.8199483807738654</v>
          </cell>
          <cell r="U40">
            <v>-29.745627588086535</v>
          </cell>
          <cell r="V40">
            <v>-68.948757562562221</v>
          </cell>
          <cell r="W40">
            <v>-87.924822135097969</v>
          </cell>
          <cell r="X40">
            <v>-140.4402518281554</v>
          </cell>
          <cell r="Y40">
            <v>-176.51073376115585</v>
          </cell>
          <cell r="Z40">
            <v>-273.02501375524264</v>
          </cell>
          <cell r="AA40">
            <v>-339.1907614870388</v>
          </cell>
          <cell r="AB40">
            <v>-417.17320839267632</v>
          </cell>
        </row>
        <row r="41">
          <cell r="B41" t="str">
            <v xml:space="preserve">Change in net reserves (increase = -) </v>
          </cell>
          <cell r="C41">
            <v>-123.12441450000001</v>
          </cell>
          <cell r="D41">
            <v>-135.12163231964018</v>
          </cell>
          <cell r="E41">
            <v>-80</v>
          </cell>
          <cell r="F41">
            <v>-115.14963255927692</v>
          </cell>
          <cell r="G41">
            <v>-115.14481270629392</v>
          </cell>
          <cell r="H41">
            <v>-19.053456696099857</v>
          </cell>
          <cell r="I41">
            <v>-34.370995377765873</v>
          </cell>
          <cell r="K41">
            <v>-44.15478245993387</v>
          </cell>
          <cell r="L41">
            <v>-30.301083564347785</v>
          </cell>
          <cell r="M41">
            <v>-24.947440496088753</v>
          </cell>
          <cell r="N41">
            <v>-12.787066612726942</v>
          </cell>
          <cell r="O41">
            <v>-112.17359946975904</v>
          </cell>
          <cell r="P41">
            <v>-63.173599469758969</v>
          </cell>
          <cell r="Q41">
            <v>-42.270280007407152</v>
          </cell>
          <cell r="R41">
            <v>-42.403650231325742</v>
          </cell>
          <cell r="S41">
            <v>-35.589799869588312</v>
          </cell>
          <cell r="T41">
            <v>-1.8199483807738654</v>
          </cell>
          <cell r="U41">
            <v>-17.018181460487359</v>
          </cell>
          <cell r="V41">
            <v>-21.819948380773866</v>
          </cell>
          <cell r="W41">
            <v>-13.331721647553422</v>
          </cell>
          <cell r="X41">
            <v>-53.989799869588509</v>
          </cell>
          <cell r="Y41">
            <v>-42.407930610701527</v>
          </cell>
          <cell r="Z41">
            <v>-55.842400520390257</v>
          </cell>
        </row>
        <row r="42">
          <cell r="B42" t="str">
            <v xml:space="preserve">Change in gross reserves, (increase = -) </v>
          </cell>
          <cell r="C42">
            <v>-105.14459410971585</v>
          </cell>
          <cell r="D42">
            <v>-143.62037253304172</v>
          </cell>
          <cell r="E42">
            <v>-15.929525241509843</v>
          </cell>
          <cell r="F42">
            <v>-31.012147121355671</v>
          </cell>
          <cell r="G42">
            <v>-7.568448225769588</v>
          </cell>
          <cell r="H42">
            <v>-12.697440496088751</v>
          </cell>
          <cell r="I42">
            <v>-16.547066612726645</v>
          </cell>
          <cell r="J42">
            <v>-67.808328792602339</v>
          </cell>
          <cell r="K42">
            <v>-48.469999999999835</v>
          </cell>
          <cell r="L42">
            <v>-26.326000000000136</v>
          </cell>
          <cell r="M42">
            <v>-0.80631491372447917</v>
          </cell>
          <cell r="N42">
            <v>-29.868181460487602</v>
          </cell>
          <cell r="O42">
            <v>-11.296314913724125</v>
          </cell>
          <cell r="P42">
            <v>-81.331721647553323</v>
          </cell>
          <cell r="Q42">
            <v>-123.30253293548951</v>
          </cell>
          <cell r="R42">
            <v>-33.599999999999859</v>
          </cell>
          <cell r="S42">
            <v>-26.599999999999802</v>
          </cell>
          <cell r="T42">
            <v>0</v>
          </cell>
          <cell r="U42">
            <v>-29.745627588086542</v>
          </cell>
          <cell r="V42">
            <v>-68.948757562562221</v>
          </cell>
          <cell r="W42">
            <v>-87.924822135097969</v>
          </cell>
          <cell r="X42">
            <v>-54.909073195241618</v>
          </cell>
          <cell r="Y42">
            <v>-72.852822060967995</v>
          </cell>
          <cell r="Z42">
            <v>-85.118908507646097</v>
          </cell>
          <cell r="AA42">
            <v>-88.422255576228835</v>
          </cell>
          <cell r="AB42">
            <v>-57.29483925372601</v>
          </cell>
        </row>
        <row r="43">
          <cell r="B43" t="str">
            <v>Use of Fund Resources (net)</v>
          </cell>
          <cell r="C43">
            <v>-138.52441450000003</v>
          </cell>
          <cell r="D43">
            <v>-151.36163231964019</v>
          </cell>
          <cell r="E43">
            <v>-50.209632559276926</v>
          </cell>
          <cell r="F43">
            <v>-31.624782459933868</v>
          </cell>
          <cell r="G43">
            <v>-8.1810835643477855</v>
          </cell>
          <cell r="H43">
            <v>-12.697440496088751</v>
          </cell>
          <cell r="I43">
            <v>-35.447066612726644</v>
          </cell>
          <cell r="J43">
            <v>-87.933599469758747</v>
          </cell>
          <cell r="K43">
            <v>4.3152175400659667</v>
          </cell>
          <cell r="L43">
            <v>-3.975083564347651</v>
          </cell>
          <cell r="M43">
            <v>-0.80631491372447917</v>
          </cell>
          <cell r="N43">
            <v>-29.868181460487602</v>
          </cell>
          <cell r="O43">
            <v>-35.819948380773532</v>
          </cell>
          <cell r="P43">
            <v>-81.331721647553323</v>
          </cell>
          <cell r="Q43">
            <v>-147.82616640253892</v>
          </cell>
          <cell r="R43">
            <v>-8.8036502313258804</v>
          </cell>
          <cell r="S43">
            <v>-8.9897998695885111</v>
          </cell>
          <cell r="T43">
            <v>-1.8199483807738654</v>
          </cell>
          <cell r="U43">
            <v>-103.65392392084365</v>
          </cell>
          <cell r="V43">
            <v>-68.948757562562221</v>
          </cell>
          <cell r="W43">
            <v>-87.924822135097969</v>
          </cell>
          <cell r="X43">
            <v>-54.909073195241618</v>
          </cell>
          <cell r="Y43">
            <v>-72.852822060967995</v>
          </cell>
          <cell r="Z43">
            <v>-85.118908507646097</v>
          </cell>
          <cell r="AA43">
            <v>-88.422255576228835</v>
          </cell>
          <cell r="AB43">
            <v>-57.29483925372601</v>
          </cell>
        </row>
        <row r="44">
          <cell r="B44" t="str">
            <v>BOP support</v>
          </cell>
          <cell r="C44">
            <v>-135.23000000000002</v>
          </cell>
          <cell r="D44">
            <v>-133.65999999999997</v>
          </cell>
          <cell r="E44">
            <v>31</v>
          </cell>
          <cell r="F44">
            <v>31.4001167192617</v>
          </cell>
          <cell r="G44">
            <v>30.840697311058399</v>
          </cell>
          <cell r="H44">
            <v>0</v>
          </cell>
          <cell r="I44">
            <v>0</v>
          </cell>
          <cell r="J44">
            <v>-165.53999999999974</v>
          </cell>
          <cell r="K44">
            <v>0</v>
          </cell>
          <cell r="L44">
            <v>0</v>
          </cell>
          <cell r="M44">
            <v>-4.6100000000000243</v>
          </cell>
          <cell r="N44">
            <v>-27.850000000000243</v>
          </cell>
          <cell r="O44">
            <v>-33.999999999999666</v>
          </cell>
          <cell r="P44">
            <v>-77.999999999999901</v>
          </cell>
          <cell r="Q44">
            <v>-144.45999999999981</v>
          </cell>
          <cell r="R44">
            <v>0</v>
          </cell>
          <cell r="S44">
            <v>0</v>
          </cell>
          <cell r="T44">
            <v>0</v>
          </cell>
          <cell r="U44">
            <v>-95.000000000000384</v>
          </cell>
          <cell r="V44">
            <v>-58.291979410460364</v>
          </cell>
          <cell r="W44">
            <v>-74.726774500664447</v>
          </cell>
          <cell r="X44">
            <v>-41.414322002699812</v>
          </cell>
          <cell r="Y44">
            <v>-60.083065661950343</v>
          </cell>
          <cell r="Z44">
            <v>-73.972955269433797</v>
          </cell>
          <cell r="AA44">
            <v>-78.586146840171153</v>
          </cell>
          <cell r="AB44">
            <v>-50</v>
          </cell>
        </row>
        <row r="45">
          <cell r="B45" t="str">
            <v>Changes in arrears (increase = +) 2/</v>
          </cell>
          <cell r="C45">
            <v>4</v>
          </cell>
          <cell r="D45">
            <v>-29</v>
          </cell>
          <cell r="E45">
            <v>-283.01398746493749</v>
          </cell>
          <cell r="F45">
            <v>-279</v>
          </cell>
          <cell r="G45">
            <v>-283.01398746493749</v>
          </cell>
          <cell r="H45">
            <v>0</v>
          </cell>
          <cell r="I45">
            <v>0</v>
          </cell>
          <cell r="J45">
            <v>-89.559999999999746</v>
          </cell>
          <cell r="K45">
            <v>0.61263533857819763</v>
          </cell>
          <cell r="L45">
            <v>0.61263533857819763</v>
          </cell>
          <cell r="M45">
            <v>0</v>
          </cell>
          <cell r="N45">
            <v>0</v>
          </cell>
          <cell r="O45">
            <v>1.2252706771563953</v>
          </cell>
          <cell r="P45">
            <v>-30.532926927363985</v>
          </cell>
          <cell r="Q45">
            <v>-31.07756935521634</v>
          </cell>
          <cell r="R45">
            <v>-21.3</v>
          </cell>
          <cell r="S45">
            <v>-21.3</v>
          </cell>
          <cell r="T45">
            <v>-10.158087506000003</v>
          </cell>
          <cell r="U45">
            <v>-15.237131259000003</v>
          </cell>
          <cell r="V45">
            <v>-10.158087506000003</v>
          </cell>
          <cell r="W45">
            <v>-15.237131259000007</v>
          </cell>
          <cell r="X45">
            <v>-50.790437530000013</v>
          </cell>
          <cell r="Y45">
            <v>-41.358195523875224</v>
          </cell>
          <cell r="Z45">
            <v>-31.127452426675227</v>
          </cell>
        </row>
        <row r="46">
          <cell r="B46" t="str">
            <v xml:space="preserve">Overdue debt forgiveness </v>
          </cell>
          <cell r="C46">
            <v>12.105585500000002</v>
          </cell>
          <cell r="D46">
            <v>-1.461632319640211</v>
          </cell>
          <cell r="E46">
            <v>-8.6496325592767285</v>
          </cell>
          <cell r="F46">
            <v>4.3152175400659667</v>
          </cell>
          <cell r="G46">
            <v>-3.975083564347651</v>
          </cell>
          <cell r="H46">
            <v>4.4565595039112988</v>
          </cell>
          <cell r="I46">
            <v>-3.1870666127269254</v>
          </cell>
          <cell r="J46">
            <v>1.6264005302409963</v>
          </cell>
          <cell r="K46">
            <v>0</v>
          </cell>
          <cell r="L46">
            <v>0</v>
          </cell>
          <cell r="M46">
            <v>3.8036850862755451</v>
          </cell>
          <cell r="N46">
            <v>-2.0181814604873574</v>
          </cell>
          <cell r="O46">
            <v>-1.8199483807738654</v>
          </cell>
          <cell r="P46">
            <v>-3.3317216475534233</v>
          </cell>
          <cell r="Q46">
            <v>-3.3661664025391005</v>
          </cell>
          <cell r="R46">
            <v>0</v>
          </cell>
          <cell r="S46">
            <v>0</v>
          </cell>
          <cell r="T46">
            <v>0</v>
          </cell>
          <cell r="U46">
            <v>-8.6539239208432743</v>
          </cell>
          <cell r="V46">
            <v>-10.656778152101857</v>
          </cell>
          <cell r="W46">
            <v>-13.198047634433527</v>
          </cell>
          <cell r="X46">
            <v>-13.494751192541807</v>
          </cell>
          <cell r="Y46">
            <v>-12.76975639901765</v>
          </cell>
          <cell r="Z46">
            <v>-11.145953238212293</v>
          </cell>
          <cell r="AA46">
            <v>-9.83610873605768</v>
          </cell>
          <cell r="AB46">
            <v>-7.2948392537260132</v>
          </cell>
        </row>
      </sheetData>
      <sheetData sheetId="41" refreshError="1">
        <row r="39">
          <cell r="A39" t="str">
            <v>Imports before</v>
          </cell>
          <cell r="B39">
            <v>826.42467183788563</v>
          </cell>
          <cell r="C39">
            <v>937.88000000000011</v>
          </cell>
          <cell r="D39">
            <v>1076.3800000000001</v>
          </cell>
          <cell r="E39">
            <v>1331.5</v>
          </cell>
          <cell r="F39">
            <v>1484.942</v>
          </cell>
          <cell r="G39">
            <v>1647.5431489999999</v>
          </cell>
          <cell r="H39">
            <v>1769.461342026</v>
          </cell>
          <cell r="I39">
            <v>1893.3236359678201</v>
          </cell>
          <cell r="J39">
            <v>2025.8562904855676</v>
          </cell>
          <cell r="K39">
            <v>2167.6662308195573</v>
          </cell>
          <cell r="L39">
            <v>2315.0675345152872</v>
          </cell>
          <cell r="M39">
            <v>2472.492126862327</v>
          </cell>
          <cell r="N39">
            <v>2640.6215914889654</v>
          </cell>
          <cell r="O39">
            <v>2820.1838597102151</v>
          </cell>
          <cell r="P39">
            <v>3011.9563621705097</v>
          </cell>
          <cell r="Q39">
            <v>96.561270325162354</v>
          </cell>
          <cell r="R39">
            <v>93.242360284217924</v>
          </cell>
          <cell r="S39">
            <v>100.21482489167788</v>
          </cell>
          <cell r="T39">
            <v>100.21341381415456</v>
          </cell>
          <cell r="U39">
            <v>100.44081654408683</v>
          </cell>
          <cell r="V39">
            <v>100.90035586581452</v>
          </cell>
          <cell r="W39">
            <v>100.44235277893345</v>
          </cell>
          <cell r="AB39">
            <v>101.89441139912454</v>
          </cell>
          <cell r="AC39">
            <v>102.9133555131158</v>
          </cell>
          <cell r="AD39">
            <v>103.94248906824697</v>
          </cell>
          <cell r="AE39">
            <v>104.98191395892944</v>
          </cell>
          <cell r="AF39">
            <v>106.03173309851871</v>
          </cell>
          <cell r="AG39">
            <v>106.03173309851871</v>
          </cell>
          <cell r="AH39">
            <v>106.03173309851871</v>
          </cell>
          <cell r="AI39">
            <v>106.03173309851871</v>
          </cell>
          <cell r="AJ39">
            <v>106.03173309851871</v>
          </cell>
        </row>
        <row r="40">
          <cell r="A40" t="str">
            <v xml:space="preserve">     Food </v>
          </cell>
          <cell r="B40">
            <v>99.999999628396594</v>
          </cell>
          <cell r="C40">
            <v>11539</v>
          </cell>
          <cell r="D40">
            <v>12575.171230198097</v>
          </cell>
          <cell r="E40">
            <v>12808.607902692178</v>
          </cell>
          <cell r="F40">
            <v>13366.847266757108</v>
          </cell>
          <cell r="G40">
            <v>13746.753998447817</v>
          </cell>
          <cell r="H40">
            <v>14194.230339458069</v>
          </cell>
          <cell r="I40">
            <v>14696.754200022322</v>
          </cell>
          <cell r="J40">
            <v>79.711778285816351</v>
          </cell>
          <cell r="K40">
            <v>84.117271765820846</v>
          </cell>
          <cell r="L40">
            <v>84.937324926743045</v>
          </cell>
          <cell r="M40">
            <v>81.458258884295816</v>
          </cell>
          <cell r="N40">
            <v>89.830826085347155</v>
          </cell>
          <cell r="O40">
            <v>93.462946243924009</v>
          </cell>
          <cell r="P40">
            <v>93.114398482438148</v>
          </cell>
          <cell r="Q40">
            <v>96.561270325162354</v>
          </cell>
          <cell r="R40">
            <v>93.242360284217924</v>
          </cell>
          <cell r="S40">
            <v>100.21482489167788</v>
          </cell>
          <cell r="T40">
            <v>100.21341381415456</v>
          </cell>
          <cell r="U40">
            <v>100.44081654408683</v>
          </cell>
          <cell r="V40">
            <v>100.90035586581452</v>
          </cell>
          <cell r="W40">
            <v>100.44235277893345</v>
          </cell>
          <cell r="AB40">
            <v>101.89441139912454</v>
          </cell>
          <cell r="AC40">
            <v>102.9133555131158</v>
          </cell>
          <cell r="AD40">
            <v>103.94248906824697</v>
          </cell>
          <cell r="AE40">
            <v>104.98191395892944</v>
          </cell>
          <cell r="AF40">
            <v>106.03173309851871</v>
          </cell>
          <cell r="AG40">
            <v>106.03173309851871</v>
          </cell>
          <cell r="AH40">
            <v>106.03173309851871</v>
          </cell>
          <cell r="AI40">
            <v>106.03173309851871</v>
          </cell>
          <cell r="AJ40">
            <v>106.03173309851871</v>
          </cell>
        </row>
        <row r="41">
          <cell r="A41" t="str">
            <v xml:space="preserve">     Oil</v>
          </cell>
          <cell r="B41">
            <v>8859</v>
          </cell>
          <cell r="C41">
            <v>13041</v>
          </cell>
          <cell r="D41">
            <v>20193.06981146372</v>
          </cell>
          <cell r="E41">
            <v>17824.893727151524</v>
          </cell>
          <cell r="F41">
            <v>16063.39086446996</v>
          </cell>
          <cell r="G41">
            <v>16141.444961804598</v>
          </cell>
          <cell r="H41">
            <v>16832.791236421697</v>
          </cell>
          <cell r="I41">
            <v>17228.754673804364</v>
          </cell>
          <cell r="J41">
            <v>79.711778285816351</v>
          </cell>
          <cell r="K41">
            <v>84.117271765820846</v>
          </cell>
          <cell r="L41">
            <v>84.937324926743045</v>
          </cell>
          <cell r="M41">
            <v>81.458258884295816</v>
          </cell>
          <cell r="N41">
            <v>89.830826085347155</v>
          </cell>
          <cell r="O41">
            <v>93.462946243924009</v>
          </cell>
          <cell r="P41">
            <v>93.114398482438148</v>
          </cell>
          <cell r="Q41">
            <v>96.561270325162354</v>
          </cell>
          <cell r="R41">
            <v>93.242360284217924</v>
          </cell>
          <cell r="S41">
            <v>100.21482489167788</v>
          </cell>
          <cell r="T41">
            <v>100.21341381415456</v>
          </cell>
          <cell r="U41">
            <v>100.44081654408683</v>
          </cell>
          <cell r="V41">
            <v>100.90035586581452</v>
          </cell>
          <cell r="W41">
            <v>100.44235277893345</v>
          </cell>
          <cell r="AB41">
            <v>101.89441139912454</v>
          </cell>
          <cell r="AC41">
            <v>102.9133555131158</v>
          </cell>
          <cell r="AD41">
            <v>103.94248906824697</v>
          </cell>
          <cell r="AE41">
            <v>104.98191395892944</v>
          </cell>
          <cell r="AF41">
            <v>106.03173309851871</v>
          </cell>
          <cell r="AG41">
            <v>106.03173309851871</v>
          </cell>
          <cell r="AH41">
            <v>106.03173309851871</v>
          </cell>
          <cell r="AI41">
            <v>106.03173309851871</v>
          </cell>
          <cell r="AJ41">
            <v>106.03173309851871</v>
          </cell>
        </row>
        <row r="42">
          <cell r="A42" t="str">
            <v xml:space="preserve">     Capital goods </v>
          </cell>
          <cell r="B42">
            <v>24651</v>
          </cell>
          <cell r="C42">
            <v>27789</v>
          </cell>
          <cell r="D42">
            <v>30293.840875395461</v>
          </cell>
          <cell r="E42">
            <v>31424.743918087894</v>
          </cell>
          <cell r="F42">
            <v>32155.865731104237</v>
          </cell>
          <cell r="G42">
            <v>33161.845778725983</v>
          </cell>
          <cell r="H42">
            <v>34088.046756706906</v>
          </cell>
          <cell r="I42">
            <v>35059.450452326069</v>
          </cell>
          <cell r="M42">
            <v>11.291112621574641</v>
          </cell>
          <cell r="R42">
            <v>19.190459537716237</v>
          </cell>
        </row>
        <row r="43">
          <cell r="A43" t="str">
            <v xml:space="preserve">     Capital goods  without AT </v>
          </cell>
          <cell r="C43">
            <v>24355.742999999999</v>
          </cell>
          <cell r="D43">
            <v>26355.64156159405</v>
          </cell>
          <cell r="E43">
            <v>27339.527208736468</v>
          </cell>
          <cell r="F43">
            <v>27975.603186060685</v>
          </cell>
          <cell r="G43">
            <v>28850.805827491604</v>
          </cell>
          <cell r="H43">
            <v>29656.600678335009</v>
          </cell>
          <cell r="I43">
            <v>30501.721893523682</v>
          </cell>
        </row>
        <row r="44">
          <cell r="A44" t="str">
            <v xml:space="preserve">     Consumption goods </v>
          </cell>
          <cell r="B44">
            <v>23227.3</v>
          </cell>
          <cell r="C44">
            <v>24303</v>
          </cell>
          <cell r="D44">
            <v>25759.434212260145</v>
          </cell>
          <cell r="E44">
            <v>27295.926259486456</v>
          </cell>
          <cell r="F44">
            <v>28297.820922347932</v>
          </cell>
          <cell r="G44">
            <v>29288.725073692225</v>
          </cell>
          <cell r="H44">
            <v>30413.16892332822</v>
          </cell>
          <cell r="I44">
            <v>31711.226700161962</v>
          </cell>
          <cell r="M44">
            <v>86.28409126097749</v>
          </cell>
          <cell r="N44">
            <v>94.60178324413836</v>
          </cell>
          <cell r="O44">
            <v>94.242629476842239</v>
          </cell>
          <cell r="P44">
            <v>94.660594335663106</v>
          </cell>
          <cell r="Q44">
            <v>98.556554079022973</v>
          </cell>
          <cell r="R44">
            <v>95.515390283916673</v>
          </cell>
          <cell r="S44">
            <v>103.99665641707595</v>
          </cell>
          <cell r="T44">
            <v>99.541089809092028</v>
          </cell>
          <cell r="U44">
            <v>100.89135368855425</v>
          </cell>
          <cell r="V44">
            <v>100.41223005970409</v>
          </cell>
          <cell r="W44">
            <v>101.10599499155416</v>
          </cell>
          <cell r="AB44">
            <v>100.54235749184232</v>
          </cell>
          <cell r="AC44">
            <v>100.52179665766394</v>
          </cell>
          <cell r="AD44">
            <v>101.09215698914188</v>
          </cell>
          <cell r="AE44">
            <v>101.83640434333749</v>
          </cell>
          <cell r="AF44">
            <v>102.67859246837367</v>
          </cell>
          <cell r="AG44">
            <v>102.67859246837367</v>
          </cell>
          <cell r="AH44">
            <v>102.67859246837367</v>
          </cell>
          <cell r="AI44">
            <v>102.67859246837367</v>
          </cell>
          <cell r="AJ44">
            <v>102.67859246837367</v>
          </cell>
        </row>
        <row r="45">
          <cell r="A45" t="str">
            <v xml:space="preserve">     Other </v>
          </cell>
          <cell r="B45">
            <v>30500.199999999997</v>
          </cell>
          <cell r="C45">
            <v>29256</v>
          </cell>
          <cell r="D45">
            <v>32929.693464087177</v>
          </cell>
          <cell r="E45">
            <v>35556.704467188763</v>
          </cell>
          <cell r="F45">
            <v>38238.971731737438</v>
          </cell>
          <cell r="G45">
            <v>40775.220684888693</v>
          </cell>
          <cell r="H45">
            <v>43580.604003338201</v>
          </cell>
          <cell r="I45">
            <v>46545.065371033415</v>
          </cell>
          <cell r="M45">
            <v>2.715706684042587</v>
          </cell>
          <cell r="R45">
            <v>10.698726599574323</v>
          </cell>
          <cell r="W45">
            <v>5.8530930889980919</v>
          </cell>
          <cell r="AB45">
            <v>-0.55747188854519869</v>
          </cell>
          <cell r="AC45">
            <v>-2.0449922491673409E-2</v>
          </cell>
          <cell r="AD45">
            <v>0.56739965902157175</v>
          </cell>
          <cell r="AE45">
            <v>0.73620681995690895</v>
          </cell>
          <cell r="AF45">
            <v>0.82700104198177393</v>
          </cell>
          <cell r="AG45">
            <v>0</v>
          </cell>
          <cell r="AH45">
            <v>0</v>
          </cell>
          <cell r="AI45">
            <v>0</v>
          </cell>
          <cell r="AJ45">
            <v>0</v>
          </cell>
        </row>
        <row r="46">
          <cell r="A46" t="str">
            <v xml:space="preserve">food </v>
          </cell>
          <cell r="G46">
            <v>1.7186934443469846</v>
          </cell>
          <cell r="H46">
            <v>2.276775525231888</v>
          </cell>
          <cell r="M46">
            <v>0.7224957000550456</v>
          </cell>
          <cell r="R46">
            <v>5.8730676784152269</v>
          </cell>
          <cell r="W46">
            <v>3.1764424237049909</v>
          </cell>
          <cell r="AB46">
            <v>-1.9095169180731737</v>
          </cell>
          <cell r="AC46">
            <v>-1.6915128170967137</v>
          </cell>
          <cell r="AD46">
            <v>0.60661816406013924</v>
          </cell>
          <cell r="AE46">
            <v>1.4632110892446875</v>
          </cell>
          <cell r="AF46">
            <v>1.4135836618868725</v>
          </cell>
        </row>
      </sheetData>
      <sheetData sheetId="42" refreshError="1">
        <row r="39">
          <cell r="B39" t="str">
            <v>Memorandum items</v>
          </cell>
        </row>
        <row r="40">
          <cell r="B40" t="str">
            <v>Imports of services and income debits</v>
          </cell>
          <cell r="U40">
            <v>148.90333680443638</v>
          </cell>
          <cell r="V40">
            <v>32.63791942751034</v>
          </cell>
          <cell r="W40">
            <v>34.537919427510353</v>
          </cell>
          <cell r="X40">
            <v>38.13791942751034</v>
          </cell>
          <cell r="Y40">
            <v>44.530519427510342</v>
          </cell>
          <cell r="Z40">
            <v>149.84427771004141</v>
          </cell>
          <cell r="AA40">
            <v>26.01115027338998</v>
          </cell>
          <cell r="AB40">
            <v>17.517290273389982</v>
          </cell>
          <cell r="AC40">
            <v>43.528440546779962</v>
          </cell>
          <cell r="AD40">
            <v>29.530312773389984</v>
          </cell>
          <cell r="AE40">
            <v>48.701840773389982</v>
          </cell>
          <cell r="AF40">
            <v>78.232153546779969</v>
          </cell>
          <cell r="AG40">
            <v>121.76059409355996</v>
          </cell>
          <cell r="AH40">
            <v>30.990359100542797</v>
          </cell>
          <cell r="AI40">
            <v>31.388921755415709</v>
          </cell>
          <cell r="AJ40">
            <v>62.379280855958513</v>
          </cell>
        </row>
        <row r="41">
          <cell r="B41" t="str">
            <v>Income balance</v>
          </cell>
          <cell r="U41">
            <v>55.783336804436395</v>
          </cell>
          <cell r="V41">
            <v>11.169919427510345</v>
          </cell>
          <cell r="W41">
            <v>15.837919427510345</v>
          </cell>
          <cell r="X41">
            <v>18.456500902510342</v>
          </cell>
          <cell r="Y41">
            <v>13.364500902510345</v>
          </cell>
          <cell r="Z41">
            <v>58.828840660041386</v>
          </cell>
          <cell r="AA41">
            <v>8.8148248733899806</v>
          </cell>
          <cell r="AB41">
            <v>8.9360248733899788</v>
          </cell>
          <cell r="AC41">
            <v>17.750849746779959</v>
          </cell>
          <cell r="AD41">
            <v>14.104024873389978</v>
          </cell>
          <cell r="AE41">
            <v>12.299224873389978</v>
          </cell>
          <cell r="AF41">
            <v>26.403249746779956</v>
          </cell>
          <cell r="AG41">
            <v>44.154099493559919</v>
          </cell>
          <cell r="AH41">
            <v>13.637134100542795</v>
          </cell>
          <cell r="AI41">
            <v>14.681134100542796</v>
          </cell>
          <cell r="AJ41">
            <v>28.318268201085591</v>
          </cell>
        </row>
        <row r="42">
          <cell r="B42" t="str">
            <v>Private transfers</v>
          </cell>
          <cell r="D42">
            <v>6.9059999999999997</v>
          </cell>
          <cell r="E42">
            <v>7</v>
          </cell>
          <cell r="F42">
            <v>9.1</v>
          </cell>
          <cell r="G42">
            <v>15</v>
          </cell>
          <cell r="H42">
            <v>8.1</v>
          </cell>
          <cell r="I42">
            <v>148</v>
          </cell>
          <cell r="J42">
            <v>230</v>
          </cell>
          <cell r="K42">
            <v>54.7</v>
          </cell>
          <cell r="L42">
            <v>65.5</v>
          </cell>
          <cell r="M42">
            <v>74.599999999999994</v>
          </cell>
          <cell r="N42">
            <v>69.599999999999994</v>
          </cell>
          <cell r="O42">
            <v>264.39999999999998</v>
          </cell>
          <cell r="P42">
            <v>75</v>
          </cell>
          <cell r="Q42">
            <v>75</v>
          </cell>
          <cell r="R42">
            <v>150</v>
          </cell>
          <cell r="S42">
            <v>75</v>
          </cell>
          <cell r="T42">
            <v>75</v>
          </cell>
          <cell r="U42">
            <v>300</v>
          </cell>
          <cell r="V42">
            <v>68.600000000000009</v>
          </cell>
          <cell r="W42">
            <v>80</v>
          </cell>
          <cell r="X42">
            <v>165</v>
          </cell>
          <cell r="Y42">
            <v>111.39999999999998</v>
          </cell>
          <cell r="Z42">
            <v>425</v>
          </cell>
          <cell r="AA42">
            <v>44.590000000000011</v>
          </cell>
          <cell r="AB42">
            <v>45.600000000000009</v>
          </cell>
          <cell r="AC42">
            <v>90.190000000000026</v>
          </cell>
          <cell r="AD42">
            <v>87.45</v>
          </cell>
          <cell r="AE42">
            <v>72.409999999999982</v>
          </cell>
          <cell r="AF42">
            <v>159.85999999999999</v>
          </cell>
          <cell r="AG42">
            <v>250.05</v>
          </cell>
          <cell r="AH42">
            <v>103.3</v>
          </cell>
          <cell r="AI42">
            <v>112</v>
          </cell>
          <cell r="AJ42">
            <v>215.3</v>
          </cell>
        </row>
        <row r="43">
          <cell r="B43" t="str">
            <v>- Remittances from expatriates</v>
          </cell>
          <cell r="G43">
            <v>15</v>
          </cell>
          <cell r="H43">
            <v>8.1</v>
          </cell>
          <cell r="I43">
            <v>148</v>
          </cell>
          <cell r="J43">
            <v>230</v>
          </cell>
          <cell r="O43">
            <v>264.39999999999998</v>
          </cell>
          <cell r="U43">
            <v>300</v>
          </cell>
          <cell r="Z43">
            <v>425</v>
          </cell>
          <cell r="AG43">
            <v>250.05</v>
          </cell>
        </row>
        <row r="44">
          <cell r="B44" t="str">
            <v>- Other private transfers (debits)</v>
          </cell>
        </row>
        <row r="45">
          <cell r="B45" t="str">
            <v>Growth rate in net private transfers</v>
          </cell>
          <cell r="J45">
            <v>0.55405405405405395</v>
          </cell>
          <cell r="O45">
            <v>0.14956521739130424</v>
          </cell>
          <cell r="U45">
            <v>0.1346444780635403</v>
          </cell>
          <cell r="Z45">
            <v>0.41666666666666674</v>
          </cell>
          <cell r="AG45">
            <v>-0.41164705882352937</v>
          </cell>
        </row>
        <row r="46">
          <cell r="B46" t="str">
            <v>Growth rate in private remittances</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 val="E"/>
      <sheetName val="large projects"/>
      <sheetName val="F"/>
      <sheetName val="BoP OUT Medium"/>
      <sheetName val="BoP OUT Long"/>
      <sheetName val="IMF Assistance"/>
      <sheetName val="Terms of Trade"/>
      <sheetName val="Exports"/>
      <sheetName val="Services"/>
      <sheetName val="Key Ratios"/>
      <sheetName val="Debt Service  Long"/>
      <sheetName val="DebtService to budget"/>
      <sheetName val="Workspace contents"/>
      <sheetName val="OUTPUT"/>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 val="large_projects"/>
      <sheetName val="BoP_OUT_Medium"/>
      <sheetName val="BoP_OUT_Long"/>
      <sheetName val="IMF_Assistance"/>
      <sheetName val="Terms_of_Trade"/>
      <sheetName val="Key_Ratios"/>
      <sheetName val="Debt_Service__Long"/>
      <sheetName val="DebtService_to_budget"/>
      <sheetName val="Workspace_contents"/>
      <sheetName val="MULT-Ass_"/>
      <sheetName val="Tab_4"/>
      <sheetName val="by_creditor-after"/>
      <sheetName val="by_creditor-before"/>
      <sheetName val="Bilateral_Assistance"/>
      <sheetName val="by_type_of_debt-after"/>
      <sheetName val="by_type_of_debt-before"/>
    </sheetNames>
    <sheetDataSet>
      <sheetData sheetId="0" refreshError="1"/>
      <sheetData sheetId="1" refreshError="1"/>
      <sheetData sheetId="2" refreshError="1"/>
      <sheetData sheetId="3" refreshError="1">
        <row r="1">
          <cell r="O1" t="str">
            <v>Naples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OC"/>
      <sheetName val="Monthly"/>
      <sheetName val="Basket"/>
      <sheetName val="cpi_SA"/>
      <sheetName val="SA_HP"/>
      <sheetName val="Annual"/>
      <sheetName val="E"/>
      <sheetName val="SA CPI Fig."/>
      <sheetName val="SA HP Fig."/>
      <sheetName val="Chart1"/>
      <sheetName val="Chart2"/>
      <sheetName val="ControlSheet"/>
      <sheetName val="Module1"/>
      <sheetName val="HP-filt Fig."/>
      <sheetName val="SA_CPI_Fig_"/>
      <sheetName val="SA_HP_Fig_"/>
      <sheetName val="HP-filt_Fig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Quarterly Raw Data"/>
      <sheetName val="Quarterly MacroFlow"/>
      <sheetName val="Quarterly_Raw_Data"/>
      <sheetName val="Quarterly_MacroFlow"/>
    </sheetNames>
    <sheetDataSet>
      <sheetData sheetId="0" refreshError="1">
        <row r="18">
          <cell r="G18" t="str">
            <v>Last sent to WEO:</v>
          </cell>
        </row>
        <row r="20">
          <cell r="AB20" t="str">
            <v>weo@imf.org</v>
          </cell>
        </row>
        <row r="23">
          <cell r="AB23" t="str">
            <v>U</v>
          </cell>
        </row>
        <row r="26">
          <cell r="AB26" t="str">
            <v>I:\data\wrs\master\help\wrsbefor.rft</v>
          </cell>
        </row>
        <row r="27">
          <cell r="AB27" t="str">
            <v>I:\data\wrs\master\help\wrsnews.rft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Notes"/>
      <sheetName val="MS"/>
      <sheetName val="MSPR"/>
      <sheetName val="BOA"/>
      <sheetName val="NFA"/>
      <sheetName val="G"/>
      <sheetName val="M"/>
      <sheetName val="Mon-tab"/>
      <sheetName val="Chart. mon-growth"/>
      <sheetName val="Chart. mon-shares"/>
      <sheetName val="ChartData"/>
      <sheetName val="Module1"/>
      <sheetName val="Chart__mon-growth"/>
      <sheetName val="Chart__mon-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gues"/>
      <sheetName val="FMN1.1"/>
      <sheetName val="funks"/>
      <sheetName val="Ne % ndaj GDP"/>
      <sheetName val="Buxh_kons"/>
      <sheetName val="Krahasim me planin"/>
      <sheetName val="Funk94-97"/>
      <sheetName val="Shp_minis"/>
      <sheetName val="Shp_min"/>
      <sheetName val="shp_rreth"/>
      <sheetName val="Rrethet"/>
      <sheetName val="Inv-1"/>
      <sheetName val="Ardh-pa-tansf"/>
      <sheetName val="ardh"/>
      <sheetName val="tat_dog94_97"/>
      <sheetName val="tat_dog "/>
      <sheetName val="Deficiti"/>
      <sheetName val="deficiti (2)"/>
      <sheetName val="Borxhi ne vite"/>
      <sheetName val="borxh_b"/>
      <sheetName val="2006-reg (2)"/>
    </sheetNames>
    <sheetDataSet>
      <sheetData sheetId="0">
        <row r="1">
          <cell r="A1" t="str">
            <v>Treguesit Kryesore Makroekonomike per vitet 2000-2006</v>
          </cell>
        </row>
        <row r="2">
          <cell r="A2" t="str">
            <v>Main Macroeconomic Indicators 2000-2006</v>
          </cell>
        </row>
        <row r="4">
          <cell r="B4">
            <v>1990</v>
          </cell>
          <cell r="C4">
            <v>1991</v>
          </cell>
          <cell r="D4">
            <v>1992</v>
          </cell>
          <cell r="E4">
            <v>1993</v>
          </cell>
          <cell r="F4">
            <v>1994</v>
          </cell>
          <cell r="G4">
            <v>1995</v>
          </cell>
          <cell r="H4">
            <v>1996</v>
          </cell>
          <cell r="I4">
            <v>1997</v>
          </cell>
          <cell r="J4" t="str">
            <v>1998</v>
          </cell>
        </row>
        <row r="5">
          <cell r="A5" t="str">
            <v>Prodhimi dhe Çmimet</v>
          </cell>
        </row>
        <row r="6">
          <cell r="A6" t="str">
            <v>Prodhimi i Brendshem Bruto (PBB) (ne milion leke)</v>
          </cell>
        </row>
        <row r="7">
          <cell r="A7" t="str">
            <v>Me çmimet Korente</v>
          </cell>
          <cell r="B7">
            <v>16813</v>
          </cell>
          <cell r="C7">
            <v>16404</v>
          </cell>
          <cell r="D7">
            <v>50697</v>
          </cell>
          <cell r="E7">
            <v>125334</v>
          </cell>
          <cell r="F7">
            <v>184393</v>
          </cell>
          <cell r="G7">
            <v>229793</v>
          </cell>
          <cell r="H7">
            <v>314878</v>
          </cell>
          <cell r="I7">
            <v>322186</v>
          </cell>
          <cell r="J7">
            <v>412326</v>
          </cell>
        </row>
        <row r="8">
          <cell r="A8" t="str">
            <v xml:space="preserve">     'Me çmimet e vitit 1990</v>
          </cell>
          <cell r="B8">
            <v>16813</v>
          </cell>
          <cell r="C8">
            <v>12105</v>
          </cell>
          <cell r="D8">
            <v>11235</v>
          </cell>
          <cell r="E8">
            <v>12309</v>
          </cell>
          <cell r="F8">
            <v>13331</v>
          </cell>
          <cell r="G8">
            <v>15106</v>
          </cell>
          <cell r="H8">
            <v>16478</v>
          </cell>
          <cell r="I8">
            <v>15324.54</v>
          </cell>
          <cell r="J8">
            <v>16547</v>
          </cell>
        </row>
        <row r="9">
          <cell r="A9" t="str">
            <v>Rritja reale e PBB, ne %</v>
          </cell>
          <cell r="B9">
            <v>-10</v>
          </cell>
          <cell r="C9">
            <v>-28.002141200261701</v>
          </cell>
          <cell r="D9">
            <v>-7.1871127633209415</v>
          </cell>
          <cell r="E9">
            <v>9.5594125500667548</v>
          </cell>
          <cell r="F9">
            <v>8.3028678202940931</v>
          </cell>
          <cell r="G9">
            <v>13.314830095266672</v>
          </cell>
          <cell r="H9">
            <v>9.1</v>
          </cell>
          <cell r="I9">
            <v>-10.199999999999999</v>
          </cell>
          <cell r="J9">
            <v>12.7</v>
          </cell>
        </row>
        <row r="10">
          <cell r="A10" t="str">
            <v>Inflacioni</v>
          </cell>
        </row>
        <row r="11">
          <cell r="A11" t="str">
            <v xml:space="preserve">        Niveli ne fund te vitit (dhjetor/dhjetor 2001)</v>
          </cell>
          <cell r="B11">
            <v>11.1</v>
          </cell>
          <cell r="C11">
            <v>22.7</v>
          </cell>
          <cell r="D11">
            <v>76.400000000000006</v>
          </cell>
          <cell r="F11">
            <v>48.73</v>
          </cell>
          <cell r="G11">
            <v>51.66</v>
          </cell>
          <cell r="H11">
            <v>60.65</v>
          </cell>
          <cell r="I11">
            <v>86.17</v>
          </cell>
          <cell r="J11">
            <v>93.66</v>
          </cell>
        </row>
        <row r="12">
          <cell r="A12" t="str">
            <v xml:space="preserve">        Mesatare vjetore (ne %)</v>
          </cell>
          <cell r="G12">
            <v>6.0127231684793836</v>
          </cell>
          <cell r="H12">
            <v>17.402245451025934</v>
          </cell>
          <cell r="I12">
            <v>42.077493816982695</v>
          </cell>
          <cell r="J12">
            <v>8.6921202274573552</v>
          </cell>
        </row>
        <row r="13">
          <cell r="A13" t="str">
            <v xml:space="preserve">        Fundi i periudhes</v>
          </cell>
          <cell r="G13">
            <v>7.8027177006260358</v>
          </cell>
          <cell r="H13">
            <v>33.200000000000003</v>
          </cell>
          <cell r="I13">
            <v>32.1</v>
          </cell>
          <cell r="J13">
            <v>20.9</v>
          </cell>
        </row>
        <row r="14">
          <cell r="A14" t="str">
            <v>Kursi i Kembimit (mesatare vjetore)</v>
          </cell>
        </row>
        <row r="15">
          <cell r="A15" t="str">
            <v xml:space="preserve">        Lek/USD </v>
          </cell>
          <cell r="D15">
            <v>75.03</v>
          </cell>
          <cell r="E15">
            <v>102.063</v>
          </cell>
          <cell r="F15">
            <v>94.674999999999997</v>
          </cell>
          <cell r="G15">
            <v>92.789000000000001</v>
          </cell>
          <cell r="H15">
            <v>104.499</v>
          </cell>
          <cell r="I15">
            <v>148.9</v>
          </cell>
          <cell r="J15">
            <v>150.6</v>
          </cell>
        </row>
        <row r="16">
          <cell r="A16" t="str">
            <v xml:space="preserve">        Lek/EURO </v>
          </cell>
        </row>
        <row r="18">
          <cell r="A18" t="str">
            <v xml:space="preserve">Sektori i Jashtem </v>
          </cell>
        </row>
        <row r="19">
          <cell r="A19" t="str">
            <v>Bilanci Tregtar (ne million $)</v>
          </cell>
          <cell r="B19">
            <v>-150</v>
          </cell>
          <cell r="C19">
            <v>-308</v>
          </cell>
          <cell r="D19">
            <v>-470.5</v>
          </cell>
          <cell r="E19">
            <v>-489.90000000000003</v>
          </cell>
          <cell r="F19">
            <v>-459.7</v>
          </cell>
          <cell r="G19">
            <v>-474.99999999999994</v>
          </cell>
          <cell r="H19">
            <v>-678.3</v>
          </cell>
          <cell r="I19">
            <v>-534.9</v>
          </cell>
          <cell r="J19">
            <v>-604</v>
          </cell>
        </row>
        <row r="20">
          <cell r="A20" t="str">
            <v xml:space="preserve">     Eksporti</v>
          </cell>
          <cell r="B20">
            <v>231</v>
          </cell>
          <cell r="C20">
            <v>101</v>
          </cell>
          <cell r="D20">
            <v>70</v>
          </cell>
          <cell r="E20">
            <v>111.7</v>
          </cell>
          <cell r="F20">
            <v>141.30000000000001</v>
          </cell>
          <cell r="G20">
            <v>204.8</v>
          </cell>
          <cell r="H20">
            <v>243.7</v>
          </cell>
          <cell r="I20">
            <v>158.6</v>
          </cell>
          <cell r="J20">
            <v>208</v>
          </cell>
        </row>
        <row r="21">
          <cell r="A21" t="str">
            <v xml:space="preserve">     Importi</v>
          </cell>
          <cell r="B21">
            <v>381</v>
          </cell>
          <cell r="C21">
            <v>409</v>
          </cell>
          <cell r="D21">
            <v>540.5</v>
          </cell>
          <cell r="E21">
            <v>601.6</v>
          </cell>
          <cell r="F21">
            <v>601</v>
          </cell>
          <cell r="G21">
            <v>679.8</v>
          </cell>
          <cell r="H21">
            <v>922</v>
          </cell>
          <cell r="I21">
            <v>693.5</v>
          </cell>
          <cell r="J21">
            <v>811.7</v>
          </cell>
        </row>
        <row r="22">
          <cell r="A22" t="str">
            <v>Bilanci i Llogarise Korente (ne million $)</v>
          </cell>
          <cell r="B22">
            <v>-122</v>
          </cell>
          <cell r="C22">
            <v>-213</v>
          </cell>
          <cell r="D22">
            <v>50.8</v>
          </cell>
          <cell r="E22">
            <v>14.7</v>
          </cell>
          <cell r="F22">
            <v>-31</v>
          </cell>
          <cell r="G22">
            <v>-37</v>
          </cell>
          <cell r="H22">
            <v>-62.9</v>
          </cell>
          <cell r="I22">
            <v>-254</v>
          </cell>
          <cell r="J22">
            <v>-195</v>
          </cell>
        </row>
        <row r="24">
          <cell r="A24" t="str">
            <v>Treguesit Monetare</v>
          </cell>
        </row>
        <row r="25">
          <cell r="A25" t="str">
            <v>M3, ne fund te periudhes (ne milion leke)</v>
          </cell>
          <cell r="B25">
            <v>5569</v>
          </cell>
          <cell r="C25">
            <v>11384</v>
          </cell>
          <cell r="D25">
            <v>28771</v>
          </cell>
          <cell r="E25">
            <v>50355</v>
          </cell>
          <cell r="F25">
            <v>70775</v>
          </cell>
          <cell r="G25">
            <v>107449</v>
          </cell>
          <cell r="H25">
            <v>154552</v>
          </cell>
          <cell r="I25">
            <v>198547</v>
          </cell>
          <cell r="J25">
            <v>239526</v>
          </cell>
        </row>
        <row r="26">
          <cell r="A26" t="str">
            <v>Shpejtesia e Qarkullimit te M3</v>
          </cell>
          <cell r="C26">
            <v>1.4409697821503864</v>
          </cell>
          <cell r="D26">
            <v>1.7620868235375899</v>
          </cell>
          <cell r="E26">
            <v>2.4890080428954424</v>
          </cell>
          <cell r="F26">
            <v>2.6053408689509006</v>
          </cell>
          <cell r="G26">
            <v>2.138623905294605</v>
          </cell>
          <cell r="H26">
            <v>2.0373595941818934</v>
          </cell>
          <cell r="I26">
            <v>1.622719053926778</v>
          </cell>
          <cell r="J26">
            <v>1.7214248140076651</v>
          </cell>
        </row>
        <row r="28">
          <cell r="A28" t="str">
            <v xml:space="preserve">Sektori Fiskal </v>
          </cell>
        </row>
        <row r="29">
          <cell r="A29" t="str">
            <v>Te Ardhurat Buxhetore (ne milion leke)</v>
          </cell>
          <cell r="B29">
            <v>7866</v>
          </cell>
          <cell r="C29">
            <v>5168</v>
          </cell>
          <cell r="D29">
            <v>12500</v>
          </cell>
          <cell r="E29">
            <v>33476</v>
          </cell>
          <cell r="F29">
            <v>44475</v>
          </cell>
          <cell r="G29">
            <v>54314</v>
          </cell>
          <cell r="H29">
            <v>52294.395360000002</v>
          </cell>
          <cell r="I29">
            <v>58949.279369999997</v>
          </cell>
          <cell r="J29">
            <v>102523.50011000001</v>
          </cell>
        </row>
        <row r="30">
          <cell r="A30" t="str">
            <v>Ne % ndaj PBB</v>
          </cell>
          <cell r="B30">
            <v>46.785225718194255</v>
          </cell>
          <cell r="C30">
            <v>31.504511094854912</v>
          </cell>
          <cell r="D30">
            <v>24.656291299287926</v>
          </cell>
          <cell r="E30">
            <v>26.709432396636188</v>
          </cell>
          <cell r="F30">
            <v>24.119679163525731</v>
          </cell>
          <cell r="G30">
            <v>23.636055058248076</v>
          </cell>
          <cell r="H30">
            <v>16.607827590368334</v>
          </cell>
          <cell r="I30">
            <v>18.29666073944864</v>
          </cell>
          <cell r="J30">
            <v>24.864670214830014</v>
          </cell>
        </row>
        <row r="32">
          <cell r="A32" t="str">
            <v xml:space="preserve">      Te ardhura Tatimore</v>
          </cell>
          <cell r="C32">
            <v>2961</v>
          </cell>
          <cell r="D32">
            <v>7044</v>
          </cell>
          <cell r="E32">
            <v>23447</v>
          </cell>
          <cell r="F32">
            <v>35988</v>
          </cell>
          <cell r="G32">
            <v>39680</v>
          </cell>
          <cell r="H32">
            <v>42839.961790000001</v>
          </cell>
          <cell r="I32">
            <v>45579.069129999996</v>
          </cell>
          <cell r="J32">
            <v>72576.051990000007</v>
          </cell>
        </row>
        <row r="33">
          <cell r="A33" t="str">
            <v xml:space="preserve">      Ne % ndaj PBB</v>
          </cell>
          <cell r="C33">
            <v>18.050475493782006</v>
          </cell>
          <cell r="D33">
            <v>13.894313272974733</v>
          </cell>
          <cell r="E33">
            <v>18.707613257376291</v>
          </cell>
          <cell r="F33">
            <v>19.51700986479964</v>
          </cell>
          <cell r="G33">
            <v>17.267714856414251</v>
          </cell>
          <cell r="H33">
            <v>13.605257207553404</v>
          </cell>
          <cell r="I33">
            <v>14.146818648234248</v>
          </cell>
          <cell r="J33">
            <v>17.601619104786021</v>
          </cell>
        </row>
        <row r="34">
          <cell r="A34" t="str">
            <v>Shpenzimet  Buxhetore (ne milion leke)</v>
          </cell>
          <cell r="B34">
            <v>10449</v>
          </cell>
          <cell r="C34">
            <v>10202</v>
          </cell>
          <cell r="D34">
            <v>23405</v>
          </cell>
          <cell r="E34">
            <v>9851</v>
          </cell>
          <cell r="F34">
            <v>14524</v>
          </cell>
          <cell r="G34">
            <v>18438</v>
          </cell>
          <cell r="H34">
            <v>22982.785649999998</v>
          </cell>
          <cell r="I34">
            <v>25543.094369999999</v>
          </cell>
          <cell r="J34">
            <v>28335.61</v>
          </cell>
        </row>
        <row r="35">
          <cell r="A35" t="str">
            <v>Ne % ndaj PBB</v>
          </cell>
          <cell r="B35">
            <v>62.148337595907925</v>
          </cell>
          <cell r="C35">
            <v>62.192148256522799</v>
          </cell>
          <cell r="D35">
            <v>46.166439828786714</v>
          </cell>
          <cell r="E35">
            <v>7.8597986180924568</v>
          </cell>
          <cell r="F35">
            <v>7.8766547537054006</v>
          </cell>
          <cell r="G35">
            <v>8.0237431079275687</v>
          </cell>
          <cell r="H35">
            <v>7.2989493232299489</v>
          </cell>
          <cell r="I35">
            <v>7.9280584413972051</v>
          </cell>
          <cell r="J35">
            <v>6.8721375804581815</v>
          </cell>
        </row>
        <row r="36">
          <cell r="A36" t="str">
            <v xml:space="preserve">  Shpenzimet Korente</v>
          </cell>
          <cell r="B36">
            <v>7279</v>
          </cell>
          <cell r="C36">
            <v>9195</v>
          </cell>
          <cell r="D36">
            <v>21426</v>
          </cell>
          <cell r="E36">
            <v>8210</v>
          </cell>
          <cell r="F36">
            <v>9804</v>
          </cell>
          <cell r="G36">
            <v>14692</v>
          </cell>
          <cell r="H36">
            <v>17918.311819999999</v>
          </cell>
          <cell r="I36">
            <v>20376.475739999998</v>
          </cell>
          <cell r="J36">
            <v>22047.67</v>
          </cell>
        </row>
        <row r="37">
          <cell r="A37" t="str">
            <v xml:space="preserve">        Ne % ndaj PBB</v>
          </cell>
          <cell r="B37">
            <v>43.293879735918637</v>
          </cell>
          <cell r="C37">
            <v>56.053401609363569</v>
          </cell>
          <cell r="D37">
            <v>42.262855790283446</v>
          </cell>
          <cell r="E37">
            <v>6.5504970718240862</v>
          </cell>
          <cell r="F37">
            <v>5.3169046547320127</v>
          </cell>
          <cell r="G37">
            <v>6.3935803092348333</v>
          </cell>
          <cell r="H37">
            <v>5.6905569204580813</v>
          </cell>
          <cell r="I37">
            <v>6.3244448051746502</v>
          </cell>
          <cell r="J37">
            <v>5.3471452200443341</v>
          </cell>
        </row>
        <row r="38">
          <cell r="A38" t="str">
            <v xml:space="preserve">  Shpenzime Kapitale</v>
          </cell>
          <cell r="B38">
            <v>3162</v>
          </cell>
          <cell r="C38">
            <v>1007</v>
          </cell>
          <cell r="D38">
            <v>2154</v>
          </cell>
          <cell r="E38">
            <v>5578</v>
          </cell>
          <cell r="F38" t="str">
            <v>…</v>
          </cell>
          <cell r="G38">
            <v>7893</v>
          </cell>
          <cell r="H38">
            <v>7607.4914800000024</v>
          </cell>
          <cell r="I38">
            <v>7474.457980000001</v>
          </cell>
          <cell r="J38">
            <v>13626.43</v>
          </cell>
        </row>
        <row r="39">
          <cell r="A39" t="str">
            <v xml:space="preserve">       Ne % ndaj PBB</v>
          </cell>
          <cell r="B39">
            <v>18.806875631951467</v>
          </cell>
          <cell r="C39">
            <v>6.1387466471592296</v>
          </cell>
          <cell r="D39">
            <v>4.2487721166932957</v>
          </cell>
          <cell r="E39">
            <v>4.4505082419774364</v>
          </cell>
          <cell r="F39" t="e">
            <v>#VALUE!</v>
          </cell>
          <cell r="G39">
            <v>3.4348304778648608</v>
          </cell>
          <cell r="H39">
            <v>2.416012385749402</v>
          </cell>
          <cell r="I39">
            <v>2.3199201641287952</v>
          </cell>
          <cell r="J39">
            <v>3.3047709821839999</v>
          </cell>
        </row>
        <row r="44">
          <cell r="A44" t="str">
            <v>Defiçiti Buxhetor (ne milion leke)</v>
          </cell>
          <cell r="B44">
            <v>-2583</v>
          </cell>
          <cell r="C44">
            <v>-5034</v>
          </cell>
          <cell r="D44">
            <v>-10905</v>
          </cell>
          <cell r="E44">
            <v>11624</v>
          </cell>
          <cell r="F44">
            <v>15817</v>
          </cell>
          <cell r="G44">
            <v>14876</v>
          </cell>
          <cell r="H44">
            <v>28293.025189999997</v>
          </cell>
          <cell r="I44">
            <v>37725.549670000022</v>
          </cell>
          <cell r="J44">
            <v>27596.439149999998</v>
          </cell>
        </row>
        <row r="45">
          <cell r="A45" t="str">
            <v xml:space="preserve">     Ne % ndaj PBB</v>
          </cell>
          <cell r="B45">
            <v>-15.363111877713674</v>
          </cell>
          <cell r="C45">
            <v>-30.687637161667887</v>
          </cell>
          <cell r="D45">
            <v>-21.510148529498785</v>
          </cell>
          <cell r="E45">
            <v>9.274418753091739</v>
          </cell>
          <cell r="F45">
            <v>8.5778744312419661</v>
          </cell>
          <cell r="G45">
            <v>6.4736523740932057</v>
          </cell>
          <cell r="H45">
            <v>8.9853928156301794</v>
          </cell>
          <cell r="I45">
            <v>11.709245488630797</v>
          </cell>
          <cell r="J45">
            <v>6.6928690283901577</v>
          </cell>
        </row>
        <row r="48">
          <cell r="A48" t="str">
            <v>Huamarrja e brendshme (ne million leke)</v>
          </cell>
          <cell r="B48">
            <v>2583</v>
          </cell>
          <cell r="C48">
            <v>5034</v>
          </cell>
          <cell r="D48">
            <v>10905</v>
          </cell>
          <cell r="E48">
            <v>-11624</v>
          </cell>
          <cell r="F48">
            <v>-15817</v>
          </cell>
          <cell r="G48">
            <v>-14876</v>
          </cell>
          <cell r="H48">
            <v>-28293.025189999997</v>
          </cell>
          <cell r="I48">
            <v>-37725.549670000022</v>
          </cell>
          <cell r="J48">
            <v>-27596.439149999998</v>
          </cell>
        </row>
        <row r="49">
          <cell r="A49" t="str">
            <v xml:space="preserve">    Ne % ndaj PBB</v>
          </cell>
          <cell r="B49">
            <v>15.363111877713674</v>
          </cell>
          <cell r="C49">
            <v>30.687637161667887</v>
          </cell>
          <cell r="D49">
            <v>21.510148529498785</v>
          </cell>
          <cell r="E49">
            <v>-9.274418753091739</v>
          </cell>
          <cell r="F49">
            <v>-8.5778744312419661</v>
          </cell>
          <cell r="G49">
            <v>-6.4736523740932057</v>
          </cell>
          <cell r="H49">
            <v>-8.9853928156301794</v>
          </cell>
          <cell r="I49">
            <v>-11.709245488630797</v>
          </cell>
          <cell r="J49">
            <v>-6.6928690283901577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p_Tbl1"/>
      <sheetName val="Sheet1"/>
    </sheetNames>
    <sheetDataSet>
      <sheetData sheetId="0" refreshError="1">
        <row r="4">
          <cell r="B4" t="str">
            <v>Table 1.  Indonesia:  Summary of Central Government Operations,  FY2000 (9 months) 1/</v>
          </cell>
        </row>
        <row r="7">
          <cell r="D7" t="str">
            <v>1992/93</v>
          </cell>
          <cell r="E7" t="str">
            <v>1993/94</v>
          </cell>
          <cell r="F7" t="str">
            <v>1994/95</v>
          </cell>
          <cell r="G7" t="str">
            <v>1995/96</v>
          </cell>
          <cell r="H7" t="str">
            <v>1996/97</v>
          </cell>
          <cell r="I7" t="str">
            <v>1997/98</v>
          </cell>
          <cell r="W7" t="str">
            <v>1998/99</v>
          </cell>
          <cell r="AB7" t="str">
            <v>1999/2000</v>
          </cell>
          <cell r="AF7" t="str">
            <v>1999/2000</v>
          </cell>
        </row>
        <row r="8">
          <cell r="K8" t="str">
            <v>I-Q</v>
          </cell>
          <cell r="L8" t="str">
            <v>II-Q</v>
          </cell>
          <cell r="M8" t="str">
            <v>Apr-Sep</v>
          </cell>
          <cell r="N8" t="str">
            <v>1st Half</v>
          </cell>
          <cell r="O8" t="str">
            <v>III-Q</v>
          </cell>
          <cell r="P8" t="str">
            <v>IV-Q</v>
          </cell>
          <cell r="Q8" t="str">
            <v>Oct-Mar</v>
          </cell>
          <cell r="R8" t="str">
            <v>2nd Half</v>
          </cell>
          <cell r="S8" t="str">
            <v>Oct-Mar</v>
          </cell>
          <cell r="T8" t="str">
            <v>Oct-Mar</v>
          </cell>
          <cell r="U8" t="str">
            <v>2nd Half</v>
          </cell>
          <cell r="V8" t="str">
            <v>Year</v>
          </cell>
          <cell r="Z8" t="str">
            <v>I-Q</v>
          </cell>
          <cell r="AA8" t="str">
            <v>I-Q</v>
          </cell>
          <cell r="AB8" t="str">
            <v>II-Q</v>
          </cell>
          <cell r="AC8" t="str">
            <v>1st Half</v>
          </cell>
          <cell r="AD8" t="str">
            <v>III-Q</v>
          </cell>
          <cell r="AE8" t="str">
            <v>IV-Q</v>
          </cell>
          <cell r="AF8" t="str">
            <v>2nd Half</v>
          </cell>
        </row>
        <row r="9">
          <cell r="K9" t="str">
            <v>Actual</v>
          </cell>
          <cell r="L9" t="str">
            <v>Actual</v>
          </cell>
          <cell r="M9" t="str">
            <v>Program</v>
          </cell>
          <cell r="O9" t="str">
            <v>Actual</v>
          </cell>
          <cell r="P9" t="str">
            <v>Preliminary</v>
          </cell>
          <cell r="Q9" t="str">
            <v>Projection</v>
          </cell>
          <cell r="R9" t="str">
            <v>EBS/99/41</v>
          </cell>
          <cell r="S9" t="str">
            <v>Projection</v>
          </cell>
          <cell r="T9" t="str">
            <v>Projection</v>
          </cell>
          <cell r="U9" t="str">
            <v>Preliminary</v>
          </cell>
          <cell r="V9" t="str">
            <v>EBS/99/41</v>
          </cell>
          <cell r="Y9" t="str">
            <v>Sixth Review</v>
          </cell>
          <cell r="Z9" t="str">
            <v>Prel.</v>
          </cell>
          <cell r="AA9" t="str">
            <v>Projection</v>
          </cell>
          <cell r="AB9" t="str">
            <v>Projection</v>
          </cell>
          <cell r="AD9" t="str">
            <v>Projection</v>
          </cell>
          <cell r="AE9" t="str">
            <v>Projection</v>
          </cell>
          <cell r="AF9" t="str">
            <v>Projection</v>
          </cell>
        </row>
        <row r="10">
          <cell r="Q10" t="str">
            <v>Brief Jan 99</v>
          </cell>
          <cell r="S10" t="str">
            <v>SR</v>
          </cell>
          <cell r="T10" t="str">
            <v>SR</v>
          </cell>
        </row>
        <row r="12">
          <cell r="C12" t="str">
            <v>(In trillions of rupiah)</v>
          </cell>
        </row>
        <row r="14">
          <cell r="B14" t="str">
            <v>Total revenue and grants</v>
          </cell>
          <cell r="D14">
            <v>48.926000000000002</v>
          </cell>
          <cell r="E14">
            <v>55.438910000000007</v>
          </cell>
          <cell r="F14">
            <v>64.824439999999996</v>
          </cell>
          <cell r="G14">
            <v>70.271720000000002</v>
          </cell>
          <cell r="H14">
            <v>83.555499999999995</v>
          </cell>
          <cell r="I14">
            <v>107.81489999999999</v>
          </cell>
          <cell r="K14">
            <v>28.5002</v>
          </cell>
          <cell r="L14">
            <v>45.282599999999995</v>
          </cell>
          <cell r="M14">
            <v>45.282599999999995</v>
          </cell>
          <cell r="N14">
            <v>73.782800000000009</v>
          </cell>
          <cell r="O14">
            <v>35.644500000000001</v>
          </cell>
          <cell r="P14">
            <v>44.431199999999997</v>
          </cell>
          <cell r="Q14">
            <v>62.80117479058525</v>
          </cell>
          <cell r="R14">
            <v>68.572500000000005</v>
          </cell>
          <cell r="S14">
            <v>80.075699999999998</v>
          </cell>
          <cell r="T14">
            <v>142.3553</v>
          </cell>
          <cell r="U14">
            <v>80.075699999999998</v>
          </cell>
          <cell r="V14">
            <v>142.3553</v>
          </cell>
          <cell r="W14">
            <v>153.85849999999999</v>
          </cell>
          <cell r="Y14">
            <v>144.52302942412024</v>
          </cell>
          <cell r="Z14">
            <v>34.016500000000001</v>
          </cell>
          <cell r="AA14">
            <v>40.425698404877728</v>
          </cell>
          <cell r="AB14">
            <v>47.339900000000007</v>
          </cell>
          <cell r="AC14">
            <v>81.356400000000008</v>
          </cell>
          <cell r="AD14">
            <v>39.212741000000001</v>
          </cell>
          <cell r="AE14">
            <v>43.975174299999999</v>
          </cell>
          <cell r="AF14">
            <v>83.1879153</v>
          </cell>
        </row>
        <row r="15">
          <cell r="B15" t="str">
            <v xml:space="preserve">     of which: revenue devolution to regions</v>
          </cell>
        </row>
        <row r="16">
          <cell r="B16" t="str">
            <v xml:space="preserve">                   revenue sharing</v>
          </cell>
        </row>
        <row r="17">
          <cell r="B17" t="str">
            <v xml:space="preserve">  Tax revenue</v>
          </cell>
          <cell r="D17">
            <v>45.421999999999997</v>
          </cell>
          <cell r="E17">
            <v>49.173400000000001</v>
          </cell>
          <cell r="F17">
            <v>57.978999999999999</v>
          </cell>
          <cell r="G17">
            <v>64.741</v>
          </cell>
          <cell r="H17">
            <v>78.221100000000007</v>
          </cell>
          <cell r="I17">
            <v>101.47499999999999</v>
          </cell>
          <cell r="K17">
            <v>27.139400000000002</v>
          </cell>
          <cell r="L17">
            <v>42.421099999999996</v>
          </cell>
          <cell r="M17">
            <v>42.421099999999996</v>
          </cell>
          <cell r="N17">
            <v>69.560500000000005</v>
          </cell>
          <cell r="O17">
            <v>33.400700000000001</v>
          </cell>
          <cell r="P17">
            <v>40.561199999999999</v>
          </cell>
          <cell r="Q17">
            <v>56.951674790585251</v>
          </cell>
          <cell r="R17">
            <v>63.901099999999992</v>
          </cell>
          <cell r="S17">
            <v>73.9619</v>
          </cell>
          <cell r="T17">
            <v>133.46159999999998</v>
          </cell>
          <cell r="U17">
            <v>73.9619</v>
          </cell>
          <cell r="V17">
            <v>133.46159999999998</v>
          </cell>
          <cell r="W17">
            <v>143.5224</v>
          </cell>
          <cell r="Y17">
            <v>131.02392942412024</v>
          </cell>
          <cell r="Z17">
            <v>31.413599999999999</v>
          </cell>
          <cell r="AA17">
            <v>37.84719840487773</v>
          </cell>
          <cell r="AB17">
            <v>42.665100000000002</v>
          </cell>
          <cell r="AC17">
            <v>74.078699999999998</v>
          </cell>
          <cell r="AD17">
            <v>36.102141000000003</v>
          </cell>
          <cell r="AE17">
            <v>40.864374299999994</v>
          </cell>
          <cell r="AF17">
            <v>76.966515299999998</v>
          </cell>
        </row>
        <row r="18">
          <cell r="B18" t="str">
            <v xml:space="preserve">    Oil and gas</v>
          </cell>
          <cell r="D18">
            <v>15.33</v>
          </cell>
          <cell r="E18">
            <v>12.507999999999999</v>
          </cell>
          <cell r="F18">
            <v>13.537000000000001</v>
          </cell>
          <cell r="G18">
            <v>16.055</v>
          </cell>
          <cell r="H18">
            <v>20.1371</v>
          </cell>
          <cell r="I18">
            <v>30.559000000000001</v>
          </cell>
          <cell r="K18">
            <v>6.8308999999999997</v>
          </cell>
          <cell r="L18">
            <v>15.1686</v>
          </cell>
          <cell r="M18">
            <v>15.1686</v>
          </cell>
          <cell r="N18">
            <v>21.999500000000001</v>
          </cell>
          <cell r="O18">
            <v>7.2611999999999997</v>
          </cell>
          <cell r="P18">
            <v>11.962199999999999</v>
          </cell>
          <cell r="Q18">
            <v>19.944900000000001</v>
          </cell>
          <cell r="R18">
            <v>17.7453</v>
          </cell>
          <cell r="S18">
            <v>19.223399999999998</v>
          </cell>
          <cell r="T18">
            <v>39.744800000000005</v>
          </cell>
          <cell r="U18">
            <v>19.223399999999998</v>
          </cell>
          <cell r="V18">
            <v>39.744800000000005</v>
          </cell>
          <cell r="W18">
            <v>41.222899999999996</v>
          </cell>
          <cell r="Y18">
            <v>33.063409424120216</v>
          </cell>
          <cell r="Z18">
            <v>4.2741999999999996</v>
          </cell>
          <cell r="AA18">
            <v>10.707798404877732</v>
          </cell>
          <cell r="AB18">
            <v>17.416400000000003</v>
          </cell>
          <cell r="AC18">
            <v>21.690600000000003</v>
          </cell>
          <cell r="AD18">
            <v>14.241741000000003</v>
          </cell>
          <cell r="AE18">
            <v>13.234674300000002</v>
          </cell>
          <cell r="AF18">
            <v>27.476415300000006</v>
          </cell>
        </row>
        <row r="19">
          <cell r="B19" t="str">
            <v xml:space="preserve">    Non-oil and gas</v>
          </cell>
          <cell r="D19">
            <v>30.091999999999999</v>
          </cell>
          <cell r="E19">
            <v>36.665399999999998</v>
          </cell>
          <cell r="F19">
            <v>44.442</v>
          </cell>
          <cell r="G19">
            <v>48.686</v>
          </cell>
          <cell r="H19">
            <v>58.084000000000003</v>
          </cell>
          <cell r="I19">
            <v>70.915999999999997</v>
          </cell>
          <cell r="K19">
            <v>20.308499999999999</v>
          </cell>
          <cell r="L19">
            <v>27.252500000000001</v>
          </cell>
          <cell r="M19">
            <v>27.252500000000001</v>
          </cell>
          <cell r="N19">
            <v>47.561</v>
          </cell>
          <cell r="O19">
            <v>26.139499999999995</v>
          </cell>
          <cell r="P19">
            <v>28.599</v>
          </cell>
          <cell r="Q19">
            <v>37.006774790585254</v>
          </cell>
          <cell r="R19">
            <v>46.155799999999985</v>
          </cell>
          <cell r="S19">
            <v>54.738500000000002</v>
          </cell>
          <cell r="T19">
            <v>93.716799999999992</v>
          </cell>
          <cell r="U19">
            <v>54.738500000000002</v>
          </cell>
          <cell r="V19">
            <v>93.716799999999992</v>
          </cell>
          <cell r="W19">
            <v>102.29949999999999</v>
          </cell>
          <cell r="Y19">
            <v>97.960520000000002</v>
          </cell>
          <cell r="Z19">
            <v>27.139399999999998</v>
          </cell>
          <cell r="AA19">
            <v>27.139399999999998</v>
          </cell>
          <cell r="AB19">
            <v>25.248699999999999</v>
          </cell>
          <cell r="AC19">
            <v>52.388099999999994</v>
          </cell>
          <cell r="AD19">
            <v>21.860400000000002</v>
          </cell>
          <cell r="AE19">
            <v>27.629699999999996</v>
          </cell>
          <cell r="AF19">
            <v>49.490099999999998</v>
          </cell>
        </row>
        <row r="20">
          <cell r="B20" t="str">
            <v xml:space="preserve">  Nontax revenue</v>
          </cell>
          <cell r="D20">
            <v>2.9929999999999999</v>
          </cell>
          <cell r="E20">
            <v>5.8449999999999998</v>
          </cell>
          <cell r="F20">
            <v>6.3220000000000001</v>
          </cell>
          <cell r="G20">
            <v>5.03</v>
          </cell>
          <cell r="H20">
            <v>4.8579999999999997</v>
          </cell>
          <cell r="I20">
            <v>6.3398999999999992</v>
          </cell>
          <cell r="K20">
            <v>1.3608000000000002</v>
          </cell>
          <cell r="L20">
            <v>2.8614999999999999</v>
          </cell>
          <cell r="M20">
            <v>2.8614999999999999</v>
          </cell>
          <cell r="N20">
            <v>4.2222999999999988</v>
          </cell>
          <cell r="O20">
            <v>2.2438000000000002</v>
          </cell>
          <cell r="P20">
            <v>3.87</v>
          </cell>
          <cell r="Q20">
            <v>5.8494999999999999</v>
          </cell>
          <cell r="R20">
            <v>4.6713999999999993</v>
          </cell>
          <cell r="S20">
            <v>6.1138000000000003</v>
          </cell>
          <cell r="T20">
            <v>8.8936999999999991</v>
          </cell>
          <cell r="U20">
            <v>6.1138000000000003</v>
          </cell>
          <cell r="V20">
            <v>8.8936999999999991</v>
          </cell>
          <cell r="W20">
            <v>10.336099999999998</v>
          </cell>
          <cell r="Y20">
            <v>13.4991</v>
          </cell>
          <cell r="Z20">
            <v>2.6029</v>
          </cell>
          <cell r="AA20">
            <v>2.5785</v>
          </cell>
          <cell r="AB20">
            <v>4.6748000000000003</v>
          </cell>
          <cell r="AC20">
            <v>7.2777000000000003</v>
          </cell>
          <cell r="AD20">
            <v>3.1105999999999998</v>
          </cell>
          <cell r="AE20">
            <v>3.1108000000000007</v>
          </cell>
          <cell r="AF20">
            <v>6.2214000000000009</v>
          </cell>
        </row>
        <row r="21">
          <cell r="B21" t="str">
            <v xml:space="preserve">  Grants</v>
          </cell>
          <cell r="D21">
            <v>0.51100000000000001</v>
          </cell>
          <cell r="E21">
            <v>0.42050999999999999</v>
          </cell>
          <cell r="F21">
            <v>0.52344000000000002</v>
          </cell>
          <cell r="G21">
            <v>0.50072000000000005</v>
          </cell>
          <cell r="H21">
            <v>0.47639999999999999</v>
          </cell>
          <cell r="I21">
            <v>0</v>
          </cell>
          <cell r="K21">
            <v>0</v>
          </cell>
          <cell r="L21">
            <v>0</v>
          </cell>
          <cell r="M21">
            <v>0</v>
          </cell>
          <cell r="N21">
            <v>0</v>
          </cell>
          <cell r="O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3">
          <cell r="B23" t="str">
            <v xml:space="preserve">Total expenditure and net lending </v>
          </cell>
          <cell r="D23">
            <v>52.798999999999999</v>
          </cell>
          <cell r="E23">
            <v>57.261576331467047</v>
          </cell>
          <cell r="F23">
            <v>64.187086188488593</v>
          </cell>
          <cell r="G23">
            <v>65.790973321888075</v>
          </cell>
          <cell r="H23">
            <v>76.792194061123055</v>
          </cell>
          <cell r="I23">
            <v>115.655084658205</v>
          </cell>
          <cell r="J23">
            <v>0</v>
          </cell>
          <cell r="K23">
            <v>25.26256375007749</v>
          </cell>
          <cell r="L23">
            <v>48.562532218929363</v>
          </cell>
          <cell r="M23">
            <v>48.562532218929363</v>
          </cell>
          <cell r="N23">
            <v>73.825095969006853</v>
          </cell>
          <cell r="O23">
            <v>43.189718464363807</v>
          </cell>
          <cell r="P23">
            <v>58.732317836513381</v>
          </cell>
          <cell r="Q23">
            <v>121.02056979965373</v>
          </cell>
          <cell r="R23">
            <v>110.5646891893638</v>
          </cell>
          <cell r="S23">
            <v>101.9220363008772</v>
          </cell>
          <cell r="T23">
            <v>184.98978515837064</v>
          </cell>
          <cell r="U23">
            <v>101.9220363008772</v>
          </cell>
          <cell r="V23">
            <v>185.94598515837066</v>
          </cell>
          <cell r="W23">
            <v>175.74713226988405</v>
          </cell>
          <cell r="Y23">
            <v>228.36854380615898</v>
          </cell>
          <cell r="Z23">
            <v>29.592018200000005</v>
          </cell>
          <cell r="AA23">
            <v>32.041899999999998</v>
          </cell>
          <cell r="AB23">
            <v>49.470300000000009</v>
          </cell>
          <cell r="AC23">
            <v>79.062318200000007</v>
          </cell>
          <cell r="AD23">
            <v>50.264184999999998</v>
          </cell>
          <cell r="AE23">
            <v>78.280312799999905</v>
          </cell>
          <cell r="AF23">
            <v>128.5444977999999</v>
          </cell>
        </row>
        <row r="24">
          <cell r="B24" t="str">
            <v xml:space="preserve">     of which: expenditure devolution to regions</v>
          </cell>
        </row>
        <row r="25">
          <cell r="B25" t="str">
            <v xml:space="preserve">  Current expenditure</v>
          </cell>
          <cell r="D25">
            <v>25.4</v>
          </cell>
          <cell r="E25">
            <v>30.552900000000001</v>
          </cell>
          <cell r="F25">
            <v>34.209000000000003</v>
          </cell>
          <cell r="G25">
            <v>38.298000000000002</v>
          </cell>
          <cell r="H25">
            <v>45.59</v>
          </cell>
          <cell r="I25">
            <v>70.194345000000013</v>
          </cell>
          <cell r="J25">
            <v>0</v>
          </cell>
          <cell r="K25">
            <v>17.871853000000002</v>
          </cell>
          <cell r="L25">
            <v>35.717188</v>
          </cell>
          <cell r="M25">
            <v>35.717188</v>
          </cell>
          <cell r="N25">
            <v>53.589041000000002</v>
          </cell>
          <cell r="O25">
            <v>28.938500000000001</v>
          </cell>
          <cell r="P25">
            <v>42.130559999999996</v>
          </cell>
          <cell r="Q25">
            <v>95.495530815625017</v>
          </cell>
          <cell r="R25">
            <v>80.658195724999999</v>
          </cell>
          <cell r="S25">
            <v>71.069060000000007</v>
          </cell>
          <cell r="T25">
            <v>134.24723672499999</v>
          </cell>
          <cell r="U25">
            <v>71.069060000000007</v>
          </cell>
          <cell r="V25">
            <v>134.24723672499999</v>
          </cell>
          <cell r="W25">
            <v>124.65810100000002</v>
          </cell>
          <cell r="Y25">
            <v>168.90996373433563</v>
          </cell>
          <cell r="Z25">
            <v>24.230242999999998</v>
          </cell>
          <cell r="AA25">
            <v>25.155799999999999</v>
          </cell>
          <cell r="AB25">
            <v>38.932980000000001</v>
          </cell>
          <cell r="AC25">
            <v>63.163222999999995</v>
          </cell>
          <cell r="AD25">
            <v>39.048560000000002</v>
          </cell>
          <cell r="AE25">
            <v>55.208216999999912</v>
          </cell>
          <cell r="AF25">
            <v>94.256776999999914</v>
          </cell>
        </row>
        <row r="26">
          <cell r="B26" t="str">
            <v xml:space="preserve">  Current expenditure (excluding domestic interest costs)</v>
          </cell>
          <cell r="D26">
            <v>25.4</v>
          </cell>
          <cell r="E26">
            <v>30.552900000000001</v>
          </cell>
          <cell r="F26">
            <v>34.209000000000003</v>
          </cell>
          <cell r="G26">
            <v>38.298000000000002</v>
          </cell>
          <cell r="H26">
            <v>45.59</v>
          </cell>
          <cell r="I26">
            <v>70.194345000000013</v>
          </cell>
          <cell r="K26">
            <v>17.871853000000002</v>
          </cell>
          <cell r="L26">
            <v>35.717188</v>
          </cell>
          <cell r="M26">
            <v>35.717188</v>
          </cell>
          <cell r="N26">
            <v>53.589041000000002</v>
          </cell>
          <cell r="O26">
            <v>26.138500000000001</v>
          </cell>
          <cell r="P26">
            <v>38.945759999999993</v>
          </cell>
          <cell r="Q26">
            <v>80.495530815625017</v>
          </cell>
          <cell r="R26">
            <v>74.658195724999999</v>
          </cell>
          <cell r="S26">
            <v>65.08426</v>
          </cell>
          <cell r="T26">
            <v>128.24723672499999</v>
          </cell>
          <cell r="U26">
            <v>65.08426</v>
          </cell>
          <cell r="V26">
            <v>128.24723672499999</v>
          </cell>
          <cell r="W26">
            <v>118.67330100000001</v>
          </cell>
          <cell r="Y26">
            <v>134.90996373433563</v>
          </cell>
          <cell r="Z26">
            <v>23.930242999999997</v>
          </cell>
          <cell r="AA26">
            <v>23.430799999999998</v>
          </cell>
          <cell r="AB26">
            <v>32.29298</v>
          </cell>
          <cell r="AC26">
            <v>56.223222999999997</v>
          </cell>
          <cell r="AD26">
            <v>34.108560000000004</v>
          </cell>
          <cell r="AE26">
            <v>42.498216999999912</v>
          </cell>
          <cell r="AF26">
            <v>76.606776999999909</v>
          </cell>
        </row>
        <row r="27">
          <cell r="B27" t="str">
            <v xml:space="preserve">     Personnel</v>
          </cell>
          <cell r="D27">
            <v>9.5540000000000003</v>
          </cell>
          <cell r="E27">
            <v>11.145</v>
          </cell>
          <cell r="F27">
            <v>12.596</v>
          </cell>
          <cell r="G27">
            <v>13.000999999999999</v>
          </cell>
          <cell r="H27">
            <v>15.419</v>
          </cell>
          <cell r="I27">
            <v>18.051800000000004</v>
          </cell>
          <cell r="K27">
            <v>6.4437000000000006</v>
          </cell>
          <cell r="L27">
            <v>5.5724500000000008</v>
          </cell>
          <cell r="M27">
            <v>5.5724500000000008</v>
          </cell>
          <cell r="N27">
            <v>12.016150000000001</v>
          </cell>
          <cell r="O27">
            <v>5.5255000000000001</v>
          </cell>
          <cell r="P27">
            <v>5.3971</v>
          </cell>
          <cell r="Q27">
            <v>12.435700000000001</v>
          </cell>
          <cell r="R27">
            <v>12.4643</v>
          </cell>
          <cell r="S27">
            <v>10.922600000000001</v>
          </cell>
          <cell r="T27">
            <v>24.480450000000001</v>
          </cell>
          <cell r="U27">
            <v>10.922600000000001</v>
          </cell>
          <cell r="V27">
            <v>24.480450000000001</v>
          </cell>
          <cell r="W27">
            <v>22.938749999999999</v>
          </cell>
          <cell r="Y27">
            <v>34.012887693978918</v>
          </cell>
          <cell r="Z27">
            <v>9.1847999999999992</v>
          </cell>
          <cell r="AA27">
            <v>9.1847999999999992</v>
          </cell>
          <cell r="AB27">
            <v>7.9718999999999998</v>
          </cell>
          <cell r="AC27">
            <v>17.156700000000001</v>
          </cell>
          <cell r="AD27">
            <v>7.0865</v>
          </cell>
          <cell r="AE27">
            <v>9.2588999999999988</v>
          </cell>
          <cell r="AF27">
            <v>16.345399999999998</v>
          </cell>
        </row>
        <row r="28">
          <cell r="B28" t="str">
            <v xml:space="preserve">        of which: Central government payroll</v>
          </cell>
        </row>
        <row r="29">
          <cell r="B29" t="str">
            <v xml:space="preserve">                        transferred  to regions</v>
          </cell>
          <cell r="W29">
            <v>0</v>
          </cell>
        </row>
        <row r="30">
          <cell r="B30" t="str">
            <v xml:space="preserve">     Goods and nonlabor services</v>
          </cell>
          <cell r="D30">
            <v>2.9289999999999998</v>
          </cell>
          <cell r="E30">
            <v>3.032</v>
          </cell>
          <cell r="F30">
            <v>4.319</v>
          </cell>
          <cell r="G30">
            <v>5.1749999999999998</v>
          </cell>
          <cell r="H30">
            <v>7.0650000000000004</v>
          </cell>
          <cell r="I30">
            <v>6.7363</v>
          </cell>
          <cell r="K30">
            <v>1.2337</v>
          </cell>
          <cell r="L30">
            <v>2.2742240000000002</v>
          </cell>
          <cell r="M30">
            <v>2.2742240000000002</v>
          </cell>
          <cell r="N30">
            <v>3.507924</v>
          </cell>
          <cell r="O30">
            <v>2.3227999999999995</v>
          </cell>
          <cell r="P30">
            <v>4.0076999999999998</v>
          </cell>
          <cell r="Q30">
            <v>7.6606999999999994</v>
          </cell>
          <cell r="R30">
            <v>7.5097999999999994</v>
          </cell>
          <cell r="S30">
            <v>6.3304999999999998</v>
          </cell>
          <cell r="T30">
            <v>11.017723999999998</v>
          </cell>
          <cell r="U30">
            <v>6.3304999999999998</v>
          </cell>
          <cell r="V30">
            <v>11.017723999999998</v>
          </cell>
          <cell r="W30">
            <v>9.8384239999999998</v>
          </cell>
          <cell r="Y30">
            <v>10.100430000000001</v>
          </cell>
          <cell r="Z30">
            <v>1.6003999999999998</v>
          </cell>
          <cell r="AA30">
            <v>1.6004</v>
          </cell>
          <cell r="AB30">
            <v>2.3026000000000004</v>
          </cell>
          <cell r="AC30">
            <v>3.9030000000000005</v>
          </cell>
          <cell r="AD30">
            <v>2.1495000000000002</v>
          </cell>
          <cell r="AE30">
            <v>4.6595000000000004</v>
          </cell>
          <cell r="AF30">
            <v>6.8090000000000011</v>
          </cell>
        </row>
        <row r="31">
          <cell r="B31" t="str">
            <v xml:space="preserve">     Subsidies</v>
          </cell>
          <cell r="D31">
            <v>0.86699999999999999</v>
          </cell>
          <cell r="E31">
            <v>1.4549000000000001</v>
          </cell>
          <cell r="F31">
            <v>1.502</v>
          </cell>
          <cell r="G31">
            <v>0.14299999999999999</v>
          </cell>
          <cell r="H31">
            <v>1.6539999999999999</v>
          </cell>
          <cell r="I31">
            <v>20.861599999999999</v>
          </cell>
          <cell r="K31">
            <v>0.10678</v>
          </cell>
          <cell r="L31">
            <v>16.203390000000002</v>
          </cell>
          <cell r="M31">
            <v>16.203390000000002</v>
          </cell>
          <cell r="N31">
            <v>16.310170000000003</v>
          </cell>
          <cell r="O31">
            <v>8.3744999999999994</v>
          </cell>
          <cell r="P31">
            <v>17.393799999999999</v>
          </cell>
          <cell r="Q31">
            <v>36.053710815624996</v>
          </cell>
          <cell r="R31">
            <v>29.971299999999999</v>
          </cell>
          <cell r="S31">
            <v>25.7683</v>
          </cell>
          <cell r="T31">
            <v>46.281469999999999</v>
          </cell>
          <cell r="U31">
            <v>25.7683</v>
          </cell>
          <cell r="V31">
            <v>46.281469999999999</v>
          </cell>
          <cell r="W31">
            <v>42.078470000000003</v>
          </cell>
          <cell r="Y31">
            <v>34.028043820624063</v>
          </cell>
          <cell r="Z31">
            <v>0.17199999999999999</v>
          </cell>
          <cell r="AA31">
            <v>2.9999999999999997E-4</v>
          </cell>
          <cell r="AB31">
            <v>11.735099999999999</v>
          </cell>
          <cell r="AC31">
            <v>11.9071</v>
          </cell>
          <cell r="AD31">
            <v>13.900699999999999</v>
          </cell>
          <cell r="AE31">
            <v>16.731057</v>
          </cell>
          <cell r="AF31">
            <v>30.631757</v>
          </cell>
        </row>
        <row r="32">
          <cell r="B32" t="str">
            <v xml:space="preserve">     Interest payments</v>
          </cell>
          <cell r="D32">
            <v>5.3849999999999998</v>
          </cell>
          <cell r="E32">
            <v>6.157</v>
          </cell>
          <cell r="F32">
            <v>6.3449999999999998</v>
          </cell>
          <cell r="G32">
            <v>6.6150000000000002</v>
          </cell>
          <cell r="H32">
            <v>6.58</v>
          </cell>
          <cell r="I32">
            <v>11.262919</v>
          </cell>
          <cell r="K32">
            <v>6.1041000000000007</v>
          </cell>
          <cell r="L32">
            <v>8.1228999999999996</v>
          </cell>
          <cell r="M32">
            <v>8.1228999999999996</v>
          </cell>
          <cell r="N32">
            <v>14.227</v>
          </cell>
          <cell r="O32">
            <v>8.4585000000000008</v>
          </cell>
          <cell r="P32">
            <v>9.4732599999999998</v>
          </cell>
          <cell r="Q32">
            <v>26.506969999999999</v>
          </cell>
          <cell r="R32">
            <v>18.986795725</v>
          </cell>
          <cell r="S32">
            <v>17.931759999999997</v>
          </cell>
          <cell r="T32">
            <v>33.213795724999997</v>
          </cell>
          <cell r="U32">
            <v>17.931759999999997</v>
          </cell>
          <cell r="V32">
            <v>33.213795724999997</v>
          </cell>
          <cell r="W32">
            <v>32.158760000000001</v>
          </cell>
          <cell r="Y32">
            <v>53.054299999999998</v>
          </cell>
          <cell r="Z32">
            <v>5.6619429999999991</v>
          </cell>
          <cell r="AA32">
            <v>6.7591999999999999</v>
          </cell>
          <cell r="AB32">
            <v>11.86928</v>
          </cell>
          <cell r="AC32">
            <v>17.531222999999997</v>
          </cell>
          <cell r="AD32">
            <v>10.38996</v>
          </cell>
          <cell r="AE32">
            <v>18.394000000000002</v>
          </cell>
          <cell r="AF32">
            <v>28.783960000000004</v>
          </cell>
        </row>
        <row r="33">
          <cell r="B33" t="str">
            <v xml:space="preserve">       Interest on external debt</v>
          </cell>
          <cell r="D33">
            <v>5.3849999999999998</v>
          </cell>
          <cell r="E33">
            <v>6.157</v>
          </cell>
          <cell r="F33">
            <v>6.3449999999999998</v>
          </cell>
          <cell r="G33">
            <v>6.6150000000000002</v>
          </cell>
          <cell r="H33">
            <v>6.58</v>
          </cell>
          <cell r="I33">
            <v>11.262919</v>
          </cell>
          <cell r="K33">
            <v>6.1041000000000007</v>
          </cell>
          <cell r="L33">
            <v>8.1228999999999996</v>
          </cell>
          <cell r="M33">
            <v>8.1228999999999996</v>
          </cell>
          <cell r="N33">
            <v>14.227</v>
          </cell>
          <cell r="O33">
            <v>5.6585000000000001</v>
          </cell>
          <cell r="P33">
            <v>6.2884599999999997</v>
          </cell>
          <cell r="Q33">
            <v>11.506969999999999</v>
          </cell>
          <cell r="R33">
            <v>12.986795725</v>
          </cell>
          <cell r="S33">
            <v>11.946959999999999</v>
          </cell>
          <cell r="T33">
            <v>27.213795725000001</v>
          </cell>
          <cell r="U33">
            <v>11.946959999999999</v>
          </cell>
          <cell r="V33">
            <v>27.213795725000001</v>
          </cell>
          <cell r="W33">
            <v>26.173959999999997</v>
          </cell>
          <cell r="Y33">
            <v>19.054299999999998</v>
          </cell>
          <cell r="Z33">
            <v>5.3619429999999992</v>
          </cell>
          <cell r="AA33">
            <v>5.0342000000000002</v>
          </cell>
          <cell r="AB33">
            <v>5.2292800000000002</v>
          </cell>
          <cell r="AC33">
            <v>10.591222999999999</v>
          </cell>
          <cell r="AD33">
            <v>5.4499599999999999</v>
          </cell>
          <cell r="AE33">
            <v>5.6840000000000019</v>
          </cell>
          <cell r="AF33">
            <v>11.133960000000002</v>
          </cell>
        </row>
        <row r="34">
          <cell r="B34" t="str">
            <v xml:space="preserve">       Interest on bank restructuring bonds</v>
          </cell>
          <cell r="D34">
            <v>0</v>
          </cell>
          <cell r="E34">
            <v>0</v>
          </cell>
          <cell r="F34">
            <v>0</v>
          </cell>
          <cell r="G34">
            <v>0</v>
          </cell>
          <cell r="H34">
            <v>0</v>
          </cell>
          <cell r="I34">
            <v>0</v>
          </cell>
          <cell r="K34">
            <v>0</v>
          </cell>
          <cell r="L34">
            <v>0</v>
          </cell>
          <cell r="M34">
            <v>0</v>
          </cell>
          <cell r="N34">
            <v>0</v>
          </cell>
          <cell r="O34">
            <v>2.8</v>
          </cell>
          <cell r="P34">
            <v>3.1848000000000001</v>
          </cell>
          <cell r="Q34">
            <v>15</v>
          </cell>
          <cell r="R34">
            <v>6</v>
          </cell>
          <cell r="S34">
            <v>5.9847999999999999</v>
          </cell>
          <cell r="T34">
            <v>6</v>
          </cell>
          <cell r="U34">
            <v>5.9847999999999999</v>
          </cell>
          <cell r="V34">
            <v>6</v>
          </cell>
          <cell r="W34">
            <v>5.9847999999999999</v>
          </cell>
          <cell r="Y34">
            <v>34</v>
          </cell>
          <cell r="Z34">
            <v>0.3</v>
          </cell>
          <cell r="AA34">
            <v>1.7250000000000001</v>
          </cell>
          <cell r="AB34">
            <v>6.64</v>
          </cell>
          <cell r="AC34">
            <v>6.9399999999999995</v>
          </cell>
          <cell r="AD34">
            <v>4.9400000000000004</v>
          </cell>
          <cell r="AE34">
            <v>12.71</v>
          </cell>
          <cell r="AF34">
            <v>17.650000000000002</v>
          </cell>
        </row>
        <row r="35">
          <cell r="B35" t="str">
            <v xml:space="preserve">     Other</v>
          </cell>
          <cell r="D35">
            <v>6.6649999999999974</v>
          </cell>
          <cell r="E35">
            <v>8.7640000000000011</v>
          </cell>
          <cell r="F35">
            <v>9.4470000000000027</v>
          </cell>
          <cell r="G35">
            <v>13.364000000000003</v>
          </cell>
          <cell r="H35">
            <v>14.872000000000002</v>
          </cell>
          <cell r="I35">
            <v>13.281726000000013</v>
          </cell>
          <cell r="K35">
            <v>3.9835729999999998</v>
          </cell>
          <cell r="L35">
            <v>3.544223999999998</v>
          </cell>
          <cell r="M35">
            <v>3.544223999999998</v>
          </cell>
          <cell r="N35">
            <v>7.5277969999999925</v>
          </cell>
          <cell r="O35">
            <v>4.2571999999999992</v>
          </cell>
          <cell r="P35">
            <v>5.8586999999999927</v>
          </cell>
          <cell r="Q35">
            <v>12.838450000000027</v>
          </cell>
          <cell r="R35">
            <v>11.725999999999999</v>
          </cell>
          <cell r="S35">
            <v>10.115899999999998</v>
          </cell>
          <cell r="T35">
            <v>19.253796999999988</v>
          </cell>
          <cell r="U35">
            <v>10.115899999999998</v>
          </cell>
          <cell r="V35">
            <v>19.253796999999988</v>
          </cell>
          <cell r="W35">
            <v>17.643697000000007</v>
          </cell>
          <cell r="Y35">
            <v>37.714302219732659</v>
          </cell>
          <cell r="Z35">
            <v>7.6110999999999978</v>
          </cell>
          <cell r="AA35">
            <v>7.6110999999999986</v>
          </cell>
          <cell r="AB35">
            <v>5.0541000000000009</v>
          </cell>
          <cell r="AC35">
            <v>12.665199999999999</v>
          </cell>
          <cell r="AD35">
            <v>5.5219000000000049</v>
          </cell>
          <cell r="AE35">
            <v>6.1647599999999114</v>
          </cell>
          <cell r="AF35">
            <v>11.686659999999916</v>
          </cell>
        </row>
        <row r="36">
          <cell r="B36" t="str">
            <v xml:space="preserve">        of which: Transfers to regions</v>
          </cell>
          <cell r="I36">
            <v>8.3711000000000002</v>
          </cell>
          <cell r="W36">
            <v>13.074382</v>
          </cell>
          <cell r="Y36">
            <v>18.8</v>
          </cell>
          <cell r="AC36">
            <v>9.7707999999999995</v>
          </cell>
          <cell r="AF36">
            <v>9.0434999999999999</v>
          </cell>
        </row>
        <row r="37">
          <cell r="B37" t="str">
            <v xml:space="preserve">  Development expenditure and net lending  2/</v>
          </cell>
          <cell r="D37">
            <v>27.399000000000001</v>
          </cell>
          <cell r="E37">
            <v>26.708676331467046</v>
          </cell>
          <cell r="F37">
            <v>29.978086188488597</v>
          </cell>
          <cell r="G37">
            <v>27.492973321888069</v>
          </cell>
          <cell r="H37">
            <v>31.202194061123048</v>
          </cell>
          <cell r="I37">
            <v>45.460739658204986</v>
          </cell>
          <cell r="K37">
            <v>7.3907107500774893</v>
          </cell>
          <cell r="L37">
            <v>12.845344218929363</v>
          </cell>
          <cell r="M37">
            <v>12.845344218929363</v>
          </cell>
          <cell r="N37">
            <v>20.236054969006851</v>
          </cell>
          <cell r="O37">
            <v>14.251218464363802</v>
          </cell>
          <cell r="P37">
            <v>16.601757836513386</v>
          </cell>
          <cell r="Q37">
            <v>25.525038984028711</v>
          </cell>
          <cell r="R37">
            <v>29.906493464363805</v>
          </cell>
          <cell r="S37">
            <v>30.852976300877188</v>
          </cell>
          <cell r="T37">
            <v>50.742548433370658</v>
          </cell>
          <cell r="U37">
            <v>30.852976300877188</v>
          </cell>
          <cell r="V37">
            <v>51.698748433370653</v>
          </cell>
          <cell r="W37">
            <v>51.089031269884046</v>
          </cell>
          <cell r="Y37">
            <v>59.458580071823349</v>
          </cell>
          <cell r="Z37">
            <v>5.3617752000000065</v>
          </cell>
          <cell r="AA37">
            <v>6.8861000000000008</v>
          </cell>
          <cell r="AB37">
            <v>10.53732000000001</v>
          </cell>
          <cell r="AC37">
            <v>15.899095200000016</v>
          </cell>
          <cell r="AD37">
            <v>11.215624999999999</v>
          </cell>
          <cell r="AE37">
            <v>23.072095799999996</v>
          </cell>
          <cell r="AF37">
            <v>34.287720799999995</v>
          </cell>
        </row>
        <row r="38">
          <cell r="B38" t="str">
            <v xml:space="preserve">        of which: new poverty alleviation programs</v>
          </cell>
          <cell r="I38">
            <v>0</v>
          </cell>
          <cell r="W38">
            <v>0</v>
          </cell>
          <cell r="Y38">
            <v>0</v>
          </cell>
          <cell r="AC38">
            <v>0</v>
          </cell>
          <cell r="AF38">
            <v>0</v>
          </cell>
        </row>
        <row r="40">
          <cell r="B40" t="str">
            <v>Primary Balance</v>
          </cell>
          <cell r="D40">
            <v>1.5120000000000005</v>
          </cell>
          <cell r="E40">
            <v>4.3343336685329632</v>
          </cell>
          <cell r="F40">
            <v>6.9823538115114019</v>
          </cell>
          <cell r="G40">
            <v>11.095746678111929</v>
          </cell>
          <cell r="H40">
            <v>13.343305938876938</v>
          </cell>
          <cell r="I40">
            <v>3.4227343417949925</v>
          </cell>
          <cell r="K40">
            <v>9.3417362499225121</v>
          </cell>
          <cell r="L40">
            <v>4.8429677810706337</v>
          </cell>
          <cell r="M40">
            <v>4.8429677810706337</v>
          </cell>
          <cell r="N40">
            <v>14.18470403099316</v>
          </cell>
          <cell r="O40">
            <v>0.91328153563619452</v>
          </cell>
          <cell r="P40">
            <v>-4.8278578365133811</v>
          </cell>
          <cell r="Q40">
            <v>-31.712425009068482</v>
          </cell>
          <cell r="R40">
            <v>-23.005393464363792</v>
          </cell>
          <cell r="S40">
            <v>-3.9145763008772008</v>
          </cell>
          <cell r="T40">
            <v>-9.4206894333706259</v>
          </cell>
          <cell r="U40">
            <v>-3.9145763008772008</v>
          </cell>
          <cell r="V40">
            <v>-10.37688943337065</v>
          </cell>
          <cell r="W40">
            <v>10.270127730115945</v>
          </cell>
          <cell r="Y40">
            <v>-30.791214382038731</v>
          </cell>
          <cell r="Z40">
            <v>10.086424799999996</v>
          </cell>
          <cell r="AA40">
            <v>15.14299840487773</v>
          </cell>
          <cell r="AB40">
            <v>9.7388800000000018</v>
          </cell>
          <cell r="AC40">
            <v>19.825304799999998</v>
          </cell>
          <cell r="AD40">
            <v>-0.66148399999999441</v>
          </cell>
          <cell r="AE40">
            <v>-15.9111384999999</v>
          </cell>
          <cell r="AF40">
            <v>-16.572622499999895</v>
          </cell>
        </row>
        <row r="41">
          <cell r="B41" t="str">
            <v>Overall balance</v>
          </cell>
          <cell r="D41">
            <v>-3.8729999999999976</v>
          </cell>
          <cell r="E41">
            <v>-1.8226663314670404</v>
          </cell>
          <cell r="F41">
            <v>0.63735381151140302</v>
          </cell>
          <cell r="G41">
            <v>4.4807466781119274</v>
          </cell>
          <cell r="H41">
            <v>6.7633059388769396</v>
          </cell>
          <cell r="I41">
            <v>-7.8401846582050041</v>
          </cell>
          <cell r="J41">
            <v>0</v>
          </cell>
          <cell r="K41">
            <v>3.2376362499225095</v>
          </cell>
          <cell r="L41">
            <v>-3.2799322189293676</v>
          </cell>
          <cell r="M41">
            <v>-3.2799322189293676</v>
          </cell>
          <cell r="N41">
            <v>-4.2295969006843848E-2</v>
          </cell>
          <cell r="O41">
            <v>-7.5452184643638063</v>
          </cell>
          <cell r="P41">
            <v>-14.301117836513384</v>
          </cell>
          <cell r="Q41">
            <v>-58.219395009068478</v>
          </cell>
          <cell r="R41">
            <v>-41.992189189363799</v>
          </cell>
          <cell r="S41">
            <v>-21.846336300877198</v>
          </cell>
          <cell r="T41">
            <v>-42.634485158370637</v>
          </cell>
          <cell r="U41">
            <v>-21.846336300877198</v>
          </cell>
          <cell r="V41">
            <v>-43.590685158370661</v>
          </cell>
          <cell r="W41">
            <v>-21.888632269884056</v>
          </cell>
          <cell r="Y41">
            <v>-83.845514382038743</v>
          </cell>
          <cell r="Z41">
            <v>4.4244817999999952</v>
          </cell>
          <cell r="AA41">
            <v>8.3837984048777301</v>
          </cell>
          <cell r="AB41">
            <v>-2.1304000000000016</v>
          </cell>
          <cell r="AC41">
            <v>2.2940818000000007</v>
          </cell>
          <cell r="AD41">
            <v>-11.051443999999996</v>
          </cell>
          <cell r="AE41">
            <v>-34.305138499999906</v>
          </cell>
          <cell r="AF41">
            <v>-45.356582499999902</v>
          </cell>
        </row>
        <row r="42">
          <cell r="B42" t="str">
            <v>Measures/financing gap</v>
          </cell>
          <cell r="I42">
            <v>0</v>
          </cell>
          <cell r="W42">
            <v>0</v>
          </cell>
          <cell r="Y42">
            <v>0</v>
          </cell>
          <cell r="AC42">
            <v>0</v>
          </cell>
          <cell r="AF42">
            <v>0</v>
          </cell>
        </row>
        <row r="43">
          <cell r="B43" t="str">
            <v>Repayments of arrears</v>
          </cell>
          <cell r="O43">
            <v>-8</v>
          </cell>
          <cell r="P43">
            <v>-7</v>
          </cell>
          <cell r="Q43">
            <v>-6</v>
          </cell>
          <cell r="R43">
            <v>-5</v>
          </cell>
          <cell r="S43">
            <v>-4</v>
          </cell>
          <cell r="T43">
            <v>-3</v>
          </cell>
          <cell r="V43">
            <v>-1</v>
          </cell>
          <cell r="W43">
            <v>0</v>
          </cell>
          <cell r="Y43">
            <v>0</v>
          </cell>
          <cell r="AF43">
            <v>-13.8</v>
          </cell>
        </row>
        <row r="44">
          <cell r="B44" t="str">
            <v>Primary Balance after arrears</v>
          </cell>
          <cell r="O44">
            <v>-7.0867184643638055</v>
          </cell>
          <cell r="P44">
            <v>-11.827857836513381</v>
          </cell>
          <cell r="Q44">
            <v>-37.712425009068482</v>
          </cell>
          <cell r="R44">
            <v>-28.005393464363792</v>
          </cell>
          <cell r="S44">
            <v>-7.9145763008772008</v>
          </cell>
          <cell r="T44">
            <v>-12.420689433370626</v>
          </cell>
          <cell r="U44">
            <v>-3.9145763008772008</v>
          </cell>
          <cell r="V44">
            <v>-11.37688943337065</v>
          </cell>
          <cell r="W44">
            <v>10.270127730115945</v>
          </cell>
          <cell r="Y44">
            <v>-30.791214382038731</v>
          </cell>
          <cell r="Z44">
            <v>10.086424799999996</v>
          </cell>
          <cell r="AA44">
            <v>15.14299840487773</v>
          </cell>
          <cell r="AB44">
            <v>9.7388800000000018</v>
          </cell>
          <cell r="AC44">
            <v>19.825304799999998</v>
          </cell>
          <cell r="AD44">
            <v>-0.66148399999999441</v>
          </cell>
          <cell r="AE44">
            <v>-15.9111384999999</v>
          </cell>
          <cell r="AF44">
            <v>-30.372622499999895</v>
          </cell>
        </row>
        <row r="45">
          <cell r="B45" t="str">
            <v>Overall balance after arrears</v>
          </cell>
          <cell r="I45">
            <v>-7.8401846582050041</v>
          </cell>
          <cell r="J45">
            <v>0</v>
          </cell>
          <cell r="K45">
            <v>3.2376362499225095</v>
          </cell>
          <cell r="L45">
            <v>-3.2799322189293676</v>
          </cell>
          <cell r="M45">
            <v>-3.2799322189293676</v>
          </cell>
          <cell r="O45">
            <v>-7.5452184643638063</v>
          </cell>
          <cell r="P45">
            <v>-14.301117836513384</v>
          </cell>
          <cell r="Q45">
            <v>-58.219395009068478</v>
          </cell>
          <cell r="R45">
            <v>-41.992189189363799</v>
          </cell>
          <cell r="S45">
            <v>-21.846336300877198</v>
          </cell>
          <cell r="T45">
            <v>-42.634485158370637</v>
          </cell>
          <cell r="U45">
            <v>-21.846336300877198</v>
          </cell>
          <cell r="V45">
            <v>-43.590685158370661</v>
          </cell>
          <cell r="W45">
            <v>-21.888632269884056</v>
          </cell>
          <cell r="Y45">
            <v>-83.845514382038743</v>
          </cell>
          <cell r="Z45">
            <v>4.4244817999999952</v>
          </cell>
          <cell r="AA45">
            <v>8.3837984048777301</v>
          </cell>
          <cell r="AB45">
            <v>-2.1304000000000016</v>
          </cell>
          <cell r="AC45">
            <v>2.2940818000000007</v>
          </cell>
          <cell r="AD45">
            <v>-11.051443999999996</v>
          </cell>
          <cell r="AE45">
            <v>-34.305138499999906</v>
          </cell>
          <cell r="AF45">
            <v>-45.356582499999902</v>
          </cell>
        </row>
        <row r="46">
          <cell r="B46" t="str">
            <v>Total financing need</v>
          </cell>
          <cell r="O46">
            <v>-15.545218464363806</v>
          </cell>
          <cell r="P46">
            <v>-21.301117836513384</v>
          </cell>
          <cell r="Q46">
            <v>-64.219395009068478</v>
          </cell>
          <cell r="R46">
            <v>-46.992189189363799</v>
          </cell>
          <cell r="S46">
            <v>-25.846336300877198</v>
          </cell>
          <cell r="T46">
            <v>-45.634485158370637</v>
          </cell>
          <cell r="U46">
            <v>-21.846336300877198</v>
          </cell>
          <cell r="V46">
            <v>-44.590685158370661</v>
          </cell>
          <cell r="W46">
            <v>-21.888632269884056</v>
          </cell>
          <cell r="Y46">
            <v>-83.845514382038743</v>
          </cell>
          <cell r="Z46">
            <v>4.4244817999999952</v>
          </cell>
          <cell r="AA46">
            <v>8.3837984048777301</v>
          </cell>
          <cell r="AB46">
            <v>-2.1304000000000016</v>
          </cell>
          <cell r="AC46">
            <v>2.2940818000000007</v>
          </cell>
          <cell r="AD46">
            <v>-11.051443999999996</v>
          </cell>
          <cell r="AE46">
            <v>-34.305138499999906</v>
          </cell>
          <cell r="AF46">
            <v>-59.156582499999899</v>
          </cell>
        </row>
        <row r="48">
          <cell r="B48" t="str">
            <v>Financing</v>
          </cell>
          <cell r="D48">
            <v>3.9129999999999994</v>
          </cell>
          <cell r="E48">
            <v>1.822666331467043</v>
          </cell>
          <cell r="F48">
            <v>-2.3543538115114089</v>
          </cell>
          <cell r="G48">
            <v>-6.2397466781119322</v>
          </cell>
          <cell r="H48">
            <v>-8.1153059388769506</v>
          </cell>
          <cell r="I48">
            <v>7.8401846582050023</v>
          </cell>
          <cell r="J48">
            <v>0</v>
          </cell>
          <cell r="K48">
            <v>-3.2376362499225042</v>
          </cell>
          <cell r="L48">
            <v>3.2799322189293614</v>
          </cell>
          <cell r="M48">
            <v>2.2799322189293614</v>
          </cell>
          <cell r="N48">
            <v>4.2295969006858058E-2</v>
          </cell>
          <cell r="O48">
            <v>7.5452184643637992</v>
          </cell>
          <cell r="P48">
            <v>14.301117836513377</v>
          </cell>
          <cell r="Q48">
            <v>58.219395009068464</v>
          </cell>
          <cell r="R48">
            <v>41.992189189363813</v>
          </cell>
          <cell r="S48">
            <v>22.846336300877184</v>
          </cell>
          <cell r="T48">
            <v>44.634485158370659</v>
          </cell>
          <cell r="U48">
            <v>21.846336300877184</v>
          </cell>
          <cell r="V48">
            <v>43.59068515837064</v>
          </cell>
          <cell r="W48">
            <v>21.888632269884059</v>
          </cell>
          <cell r="Y48">
            <v>83.845514382038758</v>
          </cell>
          <cell r="Z48">
            <v>-4.4244817999999979</v>
          </cell>
          <cell r="AA48">
            <v>-8.3837984048777301</v>
          </cell>
          <cell r="AB48">
            <v>2.1304000000000003</v>
          </cell>
          <cell r="AC48">
            <v>-2.2940817999999976</v>
          </cell>
          <cell r="AD48">
            <v>11.051444000000004</v>
          </cell>
          <cell r="AE48">
            <v>49.689282499999905</v>
          </cell>
          <cell r="AF48">
            <v>59.174458978997102</v>
          </cell>
        </row>
        <row r="49">
          <cell r="B49" t="str">
            <v xml:space="preserve">  Domestic bank financing 3/</v>
          </cell>
          <cell r="D49">
            <v>2.5529999999999999</v>
          </cell>
          <cell r="E49">
            <v>8.1656814670429869E-3</v>
          </cell>
          <cell r="F49">
            <v>-2.0599188115114093</v>
          </cell>
          <cell r="G49">
            <v>-5.2633426781119317</v>
          </cell>
          <cell r="H49">
            <v>-5.6856659388769515</v>
          </cell>
          <cell r="I49">
            <v>-2.4545313417950019</v>
          </cell>
          <cell r="K49">
            <v>-15.787636249922507</v>
          </cell>
          <cell r="L49">
            <v>-1.256767781070639</v>
          </cell>
          <cell r="M49">
            <v>-1.256767781070639</v>
          </cell>
          <cell r="N49">
            <v>-17.044404030993146</v>
          </cell>
          <cell r="O49">
            <v>2.1136184643638005</v>
          </cell>
          <cell r="P49">
            <v>-9.9344821634866207</v>
          </cell>
          <cell r="Q49">
            <v>15.017308492401789</v>
          </cell>
          <cell r="R49">
            <v>14.988237189363815</v>
          </cell>
          <cell r="S49">
            <v>-7.8208636991228158</v>
          </cell>
          <cell r="T49">
            <v>-1.4561668416293396</v>
          </cell>
          <cell r="U49">
            <v>-7.8208636991228158</v>
          </cell>
          <cell r="V49">
            <v>-0.49996684162935706</v>
          </cell>
          <cell r="W49">
            <v>-24.865267730115939</v>
          </cell>
          <cell r="Y49">
            <v>16.369296604038752</v>
          </cell>
          <cell r="Z49">
            <v>-10.357899999999999</v>
          </cell>
          <cell r="AA49">
            <v>-13.829402182877729</v>
          </cell>
          <cell r="AB49">
            <v>1.5775999999999999</v>
          </cell>
          <cell r="AC49">
            <v>-8.7802999999999987</v>
          </cell>
          <cell r="AD49">
            <v>1.0585840000000033</v>
          </cell>
          <cell r="AE49">
            <v>21.575874978997099</v>
          </cell>
          <cell r="AF49">
            <v>22.634458978997102</v>
          </cell>
        </row>
        <row r="50">
          <cell r="B50" t="str">
            <v xml:space="preserve">  Domestic nonbank financing</v>
          </cell>
          <cell r="D50">
            <v>0</v>
          </cell>
          <cell r="E50">
            <v>0</v>
          </cell>
          <cell r="F50">
            <v>0</v>
          </cell>
          <cell r="G50">
            <v>0</v>
          </cell>
          <cell r="H50">
            <v>0</v>
          </cell>
          <cell r="I50">
            <v>0</v>
          </cell>
          <cell r="J50">
            <v>0</v>
          </cell>
          <cell r="K50">
            <v>0</v>
          </cell>
          <cell r="L50">
            <v>0</v>
          </cell>
          <cell r="M50">
            <v>-1</v>
          </cell>
          <cell r="N50">
            <v>0</v>
          </cell>
          <cell r="O50">
            <v>0</v>
          </cell>
          <cell r="P50">
            <v>1.633</v>
          </cell>
          <cell r="Q50">
            <v>10</v>
          </cell>
          <cell r="R50">
            <v>5</v>
          </cell>
          <cell r="S50">
            <v>2.633</v>
          </cell>
          <cell r="T50">
            <v>7</v>
          </cell>
          <cell r="U50">
            <v>1.633</v>
          </cell>
          <cell r="V50">
            <v>5</v>
          </cell>
          <cell r="W50">
            <v>1.633</v>
          </cell>
          <cell r="Y50">
            <v>29.8</v>
          </cell>
          <cell r="Z50">
            <v>0</v>
          </cell>
          <cell r="AA50">
            <v>0.9094000000000001</v>
          </cell>
          <cell r="AB50">
            <v>3.6</v>
          </cell>
          <cell r="AC50">
            <v>3.6</v>
          </cell>
          <cell r="AD50">
            <v>5.26</v>
          </cell>
          <cell r="AE50">
            <v>16.740000000000002</v>
          </cell>
          <cell r="AF50">
            <v>22</v>
          </cell>
        </row>
        <row r="51">
          <cell r="B51" t="str">
            <v xml:space="preserve">    Privatization proceeds</v>
          </cell>
          <cell r="D51">
            <v>0</v>
          </cell>
          <cell r="E51">
            <v>0</v>
          </cell>
          <cell r="F51">
            <v>0</v>
          </cell>
          <cell r="G51">
            <v>0</v>
          </cell>
          <cell r="H51">
            <v>0</v>
          </cell>
          <cell r="I51">
            <v>0</v>
          </cell>
          <cell r="K51">
            <v>0</v>
          </cell>
          <cell r="L51">
            <v>0</v>
          </cell>
          <cell r="M51">
            <v>0</v>
          </cell>
          <cell r="N51">
            <v>0</v>
          </cell>
          <cell r="O51">
            <v>0</v>
          </cell>
          <cell r="P51">
            <v>1.633</v>
          </cell>
          <cell r="Q51">
            <v>10</v>
          </cell>
          <cell r="R51">
            <v>5</v>
          </cell>
          <cell r="S51">
            <v>1.633</v>
          </cell>
          <cell r="T51">
            <v>5</v>
          </cell>
          <cell r="U51">
            <v>1.633</v>
          </cell>
          <cell r="V51">
            <v>5</v>
          </cell>
          <cell r="W51">
            <v>1.633</v>
          </cell>
          <cell r="Y51">
            <v>12.8</v>
          </cell>
          <cell r="Z51">
            <v>0</v>
          </cell>
          <cell r="AA51">
            <v>0.9094000000000001</v>
          </cell>
          <cell r="AB51">
            <v>3.6</v>
          </cell>
          <cell r="AC51">
            <v>3.6</v>
          </cell>
          <cell r="AD51">
            <v>2.2599999999999998</v>
          </cell>
          <cell r="AE51">
            <v>2.74</v>
          </cell>
          <cell r="AF51">
            <v>5</v>
          </cell>
        </row>
        <row r="52">
          <cell r="B52" t="str">
            <v xml:space="preserve">    Cash recovery of bank assets</v>
          </cell>
          <cell r="D52">
            <v>0</v>
          </cell>
          <cell r="E52">
            <v>0</v>
          </cell>
          <cell r="F52">
            <v>0</v>
          </cell>
          <cell r="G52">
            <v>0</v>
          </cell>
          <cell r="H52">
            <v>0</v>
          </cell>
          <cell r="I52">
            <v>0</v>
          </cell>
          <cell r="K52">
            <v>0</v>
          </cell>
          <cell r="L52">
            <v>0</v>
          </cell>
          <cell r="M52">
            <v>-1</v>
          </cell>
          <cell r="N52">
            <v>0</v>
          </cell>
          <cell r="O52">
            <v>0</v>
          </cell>
          <cell r="P52">
            <v>0</v>
          </cell>
          <cell r="Q52">
            <v>0</v>
          </cell>
          <cell r="R52">
            <v>0</v>
          </cell>
          <cell r="S52">
            <v>1</v>
          </cell>
          <cell r="T52">
            <v>2</v>
          </cell>
          <cell r="U52">
            <v>0</v>
          </cell>
          <cell r="V52">
            <v>0</v>
          </cell>
          <cell r="W52">
            <v>0</v>
          </cell>
          <cell r="Y52">
            <v>17</v>
          </cell>
          <cell r="Z52">
            <v>0</v>
          </cell>
          <cell r="AA52">
            <v>0</v>
          </cell>
          <cell r="AB52">
            <v>0</v>
          </cell>
          <cell r="AC52">
            <v>0</v>
          </cell>
          <cell r="AD52">
            <v>3</v>
          </cell>
          <cell r="AE52">
            <v>14</v>
          </cell>
          <cell r="AF52">
            <v>17</v>
          </cell>
        </row>
        <row r="53">
          <cell r="B53" t="str">
            <v xml:space="preserve">  Net foreign financing</v>
          </cell>
          <cell r="D53">
            <v>1.3599999999999994</v>
          </cell>
          <cell r="E53">
            <v>1.81450065</v>
          </cell>
          <cell r="F53">
            <v>-0.2944349999999995</v>
          </cell>
          <cell r="G53">
            <v>-0.97640400000000049</v>
          </cell>
          <cell r="H53">
            <v>-2.4296399999999996</v>
          </cell>
          <cell r="I53">
            <v>10.294716000000005</v>
          </cell>
          <cell r="K53">
            <v>12.550000000000002</v>
          </cell>
          <cell r="L53">
            <v>4.5367000000000006</v>
          </cell>
          <cell r="M53">
            <v>4.5367000000000006</v>
          </cell>
          <cell r="N53">
            <v>17.086700000000004</v>
          </cell>
          <cell r="O53">
            <v>5.4315999999999987</v>
          </cell>
          <cell r="P53">
            <v>22.602599999999999</v>
          </cell>
          <cell r="Q53">
            <v>33.202086516666675</v>
          </cell>
          <cell r="R53">
            <v>22.003951999999995</v>
          </cell>
          <cell r="S53">
            <v>28.034199999999998</v>
          </cell>
          <cell r="T53">
            <v>39.090651999999999</v>
          </cell>
          <cell r="U53">
            <v>28.034199999999998</v>
          </cell>
          <cell r="V53">
            <v>39.090651999999999</v>
          </cell>
          <cell r="W53">
            <v>45.120899999999999</v>
          </cell>
          <cell r="Y53">
            <v>37.676217778000009</v>
          </cell>
          <cell r="Z53">
            <v>5.9334182000000011</v>
          </cell>
          <cell r="AA53">
            <v>4.536203778</v>
          </cell>
          <cell r="AB53">
            <v>-3.0471999999999997</v>
          </cell>
          <cell r="AC53">
            <v>2.8862182000000014</v>
          </cell>
          <cell r="AD53">
            <v>4.7328599999999996</v>
          </cell>
          <cell r="AE53">
            <v>11.3734075210028</v>
          </cell>
          <cell r="AF53">
            <v>14.54</v>
          </cell>
        </row>
        <row r="54">
          <cell r="B54" t="str">
            <v xml:space="preserve">    Drawings</v>
          </cell>
          <cell r="D54">
            <v>11.257999999999999</v>
          </cell>
          <cell r="E54">
            <v>12.604787250000001</v>
          </cell>
          <cell r="F54">
            <v>11.801390999999999</v>
          </cell>
          <cell r="G54">
            <v>12.540760000000001</v>
          </cell>
          <cell r="H54">
            <v>12.143435999999999</v>
          </cell>
          <cell r="I54">
            <v>29.498300000000004</v>
          </cell>
          <cell r="K54">
            <v>19.733400000000003</v>
          </cell>
          <cell r="L54">
            <v>17.304500000000001</v>
          </cell>
          <cell r="M54">
            <v>17.304500000000001</v>
          </cell>
          <cell r="N54">
            <v>37.0379</v>
          </cell>
          <cell r="O54">
            <v>9.0375999999999994</v>
          </cell>
          <cell r="P54">
            <v>29.777000000000001</v>
          </cell>
          <cell r="Q54">
            <v>35.961173183333337</v>
          </cell>
          <cell r="R54">
            <v>23.864174999999996</v>
          </cell>
          <cell r="S54">
            <v>38.814599999999999</v>
          </cell>
          <cell r="T54">
            <v>60.902074999999996</v>
          </cell>
          <cell r="U54">
            <v>38.814599999999999</v>
          </cell>
          <cell r="V54">
            <v>60.902074999999996</v>
          </cell>
          <cell r="W54">
            <v>75.852500000000006</v>
          </cell>
          <cell r="Y54">
            <v>50.719499578000004</v>
          </cell>
          <cell r="Z54">
            <v>9.4707000000000008</v>
          </cell>
          <cell r="AA54">
            <v>8.0734855779999997</v>
          </cell>
          <cell r="AB54">
            <v>2.9053</v>
          </cell>
          <cell r="AD54">
            <v>7.0992899999999999</v>
          </cell>
          <cell r="AE54">
            <v>13.013</v>
          </cell>
        </row>
        <row r="55">
          <cell r="B55" t="str">
            <v xml:space="preserve">    Amortization</v>
          </cell>
          <cell r="D55">
            <v>-9.8979999999999997</v>
          </cell>
          <cell r="E55">
            <v>-10.790286600000002</v>
          </cell>
          <cell r="F55">
            <v>-12.095825999999999</v>
          </cell>
          <cell r="G55">
            <v>-13.517164000000001</v>
          </cell>
          <cell r="H55">
            <v>-14.573075999999999</v>
          </cell>
          <cell r="I55">
            <v>-19.203583999999999</v>
          </cell>
          <cell r="K55">
            <v>-7.1833999999999998</v>
          </cell>
          <cell r="L55">
            <v>-12.767799999999999</v>
          </cell>
          <cell r="M55">
            <v>-12.767799999999999</v>
          </cell>
          <cell r="N55">
            <v>-19.951199999999996</v>
          </cell>
          <cell r="O55">
            <v>-3.6059999999999999</v>
          </cell>
          <cell r="P55">
            <v>-7.1744000000000003</v>
          </cell>
          <cell r="Q55">
            <v>-2.7590866666666662</v>
          </cell>
          <cell r="R55">
            <v>-1.8602230000000002</v>
          </cell>
          <cell r="S55">
            <v>-10.780400000000002</v>
          </cell>
          <cell r="T55">
            <v>-21.811422999999998</v>
          </cell>
          <cell r="U55">
            <v>-10.780400000000002</v>
          </cell>
          <cell r="V55">
            <v>-21.811422999999998</v>
          </cell>
          <cell r="W55">
            <v>-30.7316</v>
          </cell>
          <cell r="Y55">
            <v>-13.043281800000001</v>
          </cell>
          <cell r="Z55">
            <v>-3.5372817999999997</v>
          </cell>
          <cell r="AA55">
            <v>-3.5372817999999997</v>
          </cell>
          <cell r="AB55">
            <v>-5.9524999999999997</v>
          </cell>
          <cell r="AD55">
            <v>-2.3664300000000003</v>
          </cell>
          <cell r="AE55">
            <v>-1.6395924789972003</v>
          </cell>
        </row>
        <row r="56">
          <cell r="B56" t="str">
            <v xml:space="preserve">  Repayments of oil arrears</v>
          </cell>
          <cell r="I56">
            <v>0</v>
          </cell>
          <cell r="W56">
            <v>0</v>
          </cell>
          <cell r="Y56">
            <v>0</v>
          </cell>
          <cell r="AC56">
            <v>0</v>
          </cell>
          <cell r="AF56">
            <v>0</v>
          </cell>
        </row>
        <row r="57">
          <cell r="B57" t="str">
            <v xml:space="preserve">  Unidentified</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Y57" t="str">
            <v>...</v>
          </cell>
          <cell r="Z57" t="str">
            <v>...</v>
          </cell>
          <cell r="AA57" t="str">
            <v>...</v>
          </cell>
          <cell r="AB57" t="str">
            <v>...</v>
          </cell>
          <cell r="AC57" t="str">
            <v>...</v>
          </cell>
          <cell r="AD57" t="str">
            <v>...</v>
          </cell>
          <cell r="AE57" t="str">
            <v>...</v>
          </cell>
          <cell r="AF57" t="str">
            <v>...</v>
          </cell>
        </row>
        <row r="59">
          <cell r="C59" t="str">
            <v>(In percent of GDP) 4/</v>
          </cell>
        </row>
        <row r="61">
          <cell r="B61" t="str">
            <v>Total revenue and grants</v>
          </cell>
          <cell r="D61">
            <v>16.62797929574258</v>
          </cell>
          <cell r="E61">
            <v>16.297259748857346</v>
          </cell>
          <cell r="F61">
            <v>16.174416231394581</v>
          </cell>
          <cell r="G61">
            <v>14.935528216341581</v>
          </cell>
          <cell r="H61">
            <v>15.032309692331991</v>
          </cell>
          <cell r="I61">
            <v>15.645891561963969</v>
          </cell>
          <cell r="K61">
            <v>13.295571066427939</v>
          </cell>
          <cell r="L61">
            <v>17.202158199864073</v>
          </cell>
          <cell r="M61">
            <v>17.202158199864073</v>
          </cell>
          <cell r="N61">
            <v>15.448773179870457</v>
          </cell>
          <cell r="O61">
            <v>13.813138496046083</v>
          </cell>
          <cell r="P61">
            <v>15.611806043569921</v>
          </cell>
          <cell r="Q61">
            <v>11.414244782003861</v>
          </cell>
          <cell r="R61">
            <v>12.308831448572965</v>
          </cell>
          <cell r="S61">
            <v>14.940653054294316</v>
          </cell>
          <cell r="T61">
            <v>13.758169666177475</v>
          </cell>
          <cell r="U61">
            <v>14.940653054294316</v>
          </cell>
          <cell r="V61">
            <v>13.460221255673224</v>
          </cell>
          <cell r="W61">
            <v>15.180083961896493</v>
          </cell>
          <cell r="Y61">
            <v>11.883163083713224</v>
          </cell>
          <cell r="Z61">
            <v>11.996036175191183</v>
          </cell>
          <cell r="AA61">
            <v>14.256236984422523</v>
          </cell>
          <cell r="AB61">
            <v>16.605899842429533</v>
          </cell>
          <cell r="AC61">
            <v>14.307106054006091</v>
          </cell>
          <cell r="AD61">
            <v>13.865406055445725</v>
          </cell>
          <cell r="AE61">
            <v>15.148881932545287</v>
          </cell>
          <cell r="AF61">
            <v>14.515516200151284</v>
          </cell>
        </row>
        <row r="62">
          <cell r="B62" t="str">
            <v xml:space="preserve">       of which:  revenue devolution to regions</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Y62" t="e">
            <v>#REF!</v>
          </cell>
          <cell r="Z62" t="e">
            <v>#REF!</v>
          </cell>
          <cell r="AA62" t="e">
            <v>#REF!</v>
          </cell>
          <cell r="AB62" t="e">
            <v>#REF!</v>
          </cell>
          <cell r="AC62" t="e">
            <v>#REF!</v>
          </cell>
          <cell r="AD62" t="e">
            <v>#REF!</v>
          </cell>
          <cell r="AE62" t="e">
            <v>#REF!</v>
          </cell>
          <cell r="AF62" t="e">
            <v>#REF!</v>
          </cell>
        </row>
        <row r="63">
          <cell r="B63" t="str">
            <v xml:space="preserve">  Tax revenue</v>
          </cell>
          <cell r="D63">
            <v>15.437110648146575</v>
          </cell>
          <cell r="E63">
            <v>14.455400954572553</v>
          </cell>
          <cell r="F63">
            <v>14.46640308315855</v>
          </cell>
          <cell r="G63">
            <v>13.76003080975064</v>
          </cell>
          <cell r="H63">
            <v>14.072608023108833</v>
          </cell>
          <cell r="I63">
            <v>14.725857430190946</v>
          </cell>
          <cell r="K63">
            <v>12.660746991256708</v>
          </cell>
          <cell r="L63">
            <v>16.115118681618412</v>
          </cell>
          <cell r="M63">
            <v>16.115118681618412</v>
          </cell>
          <cell r="N63">
            <v>14.564700536959547</v>
          </cell>
          <cell r="O63">
            <v>12.943609672316525</v>
          </cell>
          <cell r="P63">
            <v>14.252002810962754</v>
          </cell>
          <cell r="Q63">
            <v>10.351085930677071</v>
          </cell>
          <cell r="R63">
            <v>11.470310536707951</v>
          </cell>
          <cell r="S63">
            <v>13.799930405059348</v>
          </cell>
          <cell r="T63">
            <v>12.898622929525709</v>
          </cell>
          <cell r="U63">
            <v>13.799930405059348</v>
          </cell>
          <cell r="V63">
            <v>12.619288956127079</v>
          </cell>
          <cell r="W63">
            <v>14.160297171835767</v>
          </cell>
          <cell r="Y63">
            <v>10.773222284502568</v>
          </cell>
          <cell r="Z63">
            <v>11.078114503049569</v>
          </cell>
          <cell r="AA63">
            <v>13.346921659893757</v>
          </cell>
          <cell r="AB63">
            <v>14.966072538540223</v>
          </cell>
          <cell r="AC63">
            <v>13.027270346806162</v>
          </cell>
          <cell r="AD63">
            <v>12.765515280759265</v>
          </cell>
          <cell r="AE63">
            <v>14.077251344016569</v>
          </cell>
          <cell r="AF63">
            <v>13.429939861785931</v>
          </cell>
        </row>
        <row r="64">
          <cell r="B64" t="str">
            <v xml:space="preserve">    Oil and gas</v>
          </cell>
          <cell r="D64">
            <v>5.210050333232509</v>
          </cell>
          <cell r="E64">
            <v>3.6769504475955186</v>
          </cell>
          <cell r="F64">
            <v>3.3776315310149769</v>
          </cell>
          <cell r="G64">
            <v>3.412324410351192</v>
          </cell>
          <cell r="H64">
            <v>3.6228270252162762</v>
          </cell>
          <cell r="I64">
            <v>4.4346634856782963</v>
          </cell>
          <cell r="K64">
            <v>3.1866694408341911</v>
          </cell>
          <cell r="L64">
            <v>5.7623161406469201</v>
          </cell>
          <cell r="M64">
            <v>5.7623161406469201</v>
          </cell>
          <cell r="N64">
            <v>4.6062942253555041</v>
          </cell>
          <cell r="O64">
            <v>2.8138972701956768</v>
          </cell>
          <cell r="P64">
            <v>4.2031623330990859</v>
          </cell>
          <cell r="Q64">
            <v>3.6250272628135223</v>
          </cell>
          <cell r="R64">
            <v>3.18529886914378</v>
          </cell>
          <cell r="S64">
            <v>3.5867329280158815</v>
          </cell>
          <cell r="T64">
            <v>3.8412036766336803</v>
          </cell>
          <cell r="U64">
            <v>3.5867329280158815</v>
          </cell>
          <cell r="V64">
            <v>3.75801815431165</v>
          </cell>
          <cell r="W64">
            <v>4.0671596509316217</v>
          </cell>
          <cell r="Y64">
            <v>2.7185832448709273</v>
          </cell>
          <cell r="Z64">
            <v>1.507311387708969</v>
          </cell>
          <cell r="AA64">
            <v>3.7761354204072193</v>
          </cell>
          <cell r="AB64">
            <v>6.1093283681564543</v>
          </cell>
          <cell r="AC64">
            <v>3.8144474752450273</v>
          </cell>
          <cell r="AD64">
            <v>5.0358000197305683</v>
          </cell>
          <cell r="AE64">
            <v>4.5591750704303964</v>
          </cell>
          <cell r="AF64">
            <v>4.7943784859966883</v>
          </cell>
        </row>
        <row r="65">
          <cell r="B65" t="str">
            <v xml:space="preserve">    Non-oil and gas</v>
          </cell>
          <cell r="D65">
            <v>10.227060314914068</v>
          </cell>
          <cell r="E65">
            <v>10.778450506977034</v>
          </cell>
          <cell r="F65">
            <v>11.088771552143575</v>
          </cell>
          <cell r="G65">
            <v>10.347706399399447</v>
          </cell>
          <cell r="H65">
            <v>10.449780997892557</v>
          </cell>
          <cell r="I65">
            <v>10.291193944512649</v>
          </cell>
          <cell r="K65">
            <v>9.4740775504225159</v>
          </cell>
          <cell r="L65">
            <v>10.352802540971494</v>
          </cell>
          <cell r="M65">
            <v>10.352802540971494</v>
          </cell>
          <cell r="N65">
            <v>9.9584063116040422</v>
          </cell>
          <cell r="O65">
            <v>10.129712402120845</v>
          </cell>
          <cell r="P65">
            <v>10.048840477863667</v>
          </cell>
          <cell r="Q65">
            <v>6.7260586678635494</v>
          </cell>
          <cell r="R65">
            <v>8.2850116675641683</v>
          </cell>
          <cell r="S65">
            <v>10.213197477043465</v>
          </cell>
          <cell r="T65">
            <v>9.0574192528920303</v>
          </cell>
          <cell r="U65">
            <v>10.213197477043465</v>
          </cell>
          <cell r="V65">
            <v>8.8612708018154311</v>
          </cell>
          <cell r="W65">
            <v>10.093137520904143</v>
          </cell>
          <cell r="Y65">
            <v>8.0546390396316383</v>
          </cell>
          <cell r="Z65">
            <v>9.5708031153406008</v>
          </cell>
          <cell r="AA65">
            <v>9.5707862394865373</v>
          </cell>
          <cell r="AB65">
            <v>8.8567441703837684</v>
          </cell>
          <cell r="AC65">
            <v>9.2128228715611353</v>
          </cell>
          <cell r="AD65">
            <v>7.7297152610286979</v>
          </cell>
          <cell r="AE65">
            <v>9.518076273586173</v>
          </cell>
          <cell r="AF65">
            <v>8.6355613757892424</v>
          </cell>
        </row>
        <row r="66">
          <cell r="B66" t="str">
            <v xml:space="preserve">  Nontax revenue</v>
          </cell>
          <cell r="D66">
            <v>1.0172003031549184</v>
          </cell>
          <cell r="E66">
            <v>1.7182423541889837</v>
          </cell>
          <cell r="F66">
            <v>1.5774090669333443</v>
          </cell>
          <cell r="G66">
            <v>1.0690745427634067</v>
          </cell>
          <cell r="H66">
            <v>0.87399345926179373</v>
          </cell>
          <cell r="I66">
            <v>0.92003413177302351</v>
          </cell>
          <cell r="K66">
            <v>0.63482407517123185</v>
          </cell>
          <cell r="L66">
            <v>1.0870395182456627</v>
          </cell>
          <cell r="M66">
            <v>1.0870395182456627</v>
          </cell>
          <cell r="N66">
            <v>0.88407264291090892</v>
          </cell>
          <cell r="O66">
            <v>0.8695288237295572</v>
          </cell>
          <cell r="P66">
            <v>1.3598032326071678</v>
          </cell>
          <cell r="Q66">
            <v>1.0631588513267902</v>
          </cell>
          <cell r="R66">
            <v>0.8385209118650151</v>
          </cell>
          <cell r="S66">
            <v>1.1407226492349689</v>
          </cell>
          <cell r="T66">
            <v>0.85954673665176207</v>
          </cell>
          <cell r="U66">
            <v>1.1407226492349689</v>
          </cell>
          <cell r="V66">
            <v>0.84093229954614213</v>
          </cell>
          <cell r="W66">
            <v>1.0197867900607267</v>
          </cell>
          <cell r="Y66">
            <v>1.1099407992106562</v>
          </cell>
          <cell r="Z66">
            <v>0.91792167214161158</v>
          </cell>
          <cell r="AA66">
            <v>0.90931532452876773</v>
          </cell>
          <cell r="AB66">
            <v>1.6398273038893108</v>
          </cell>
          <cell r="AC66">
            <v>1.2798357071999267</v>
          </cell>
          <cell r="AD66">
            <v>1.0998907746864588</v>
          </cell>
          <cell r="AE66">
            <v>1.0716305885287163</v>
          </cell>
          <cell r="AF66">
            <v>1.0855763383653541</v>
          </cell>
        </row>
        <row r="67">
          <cell r="B67" t="str">
            <v xml:space="preserve">  Grants</v>
          </cell>
          <cell r="D67">
            <v>0.17366834444108362</v>
          </cell>
          <cell r="E67">
            <v>0.12361644009581002</v>
          </cell>
          <cell r="F67">
            <v>0.13060408130268739</v>
          </cell>
          <cell r="G67">
            <v>0.10642286382753341</v>
          </cell>
          <cell r="H67">
            <v>8.5708209961366535E-2</v>
          </cell>
          <cell r="I67">
            <v>0</v>
          </cell>
          <cell r="K67">
            <v>0</v>
          </cell>
          <cell r="L67">
            <v>0</v>
          </cell>
          <cell r="M67">
            <v>0</v>
          </cell>
          <cell r="N67">
            <v>0</v>
          </cell>
          <cell r="O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9">
          <cell r="B69" t="str">
            <v>Total expenditure and net lending</v>
          </cell>
          <cell r="D69">
            <v>17.944256199891925</v>
          </cell>
          <cell r="E69">
            <v>16.83306513607393</v>
          </cell>
          <cell r="F69">
            <v>16.01538939160929</v>
          </cell>
          <cell r="G69">
            <v>13.983191793649501</v>
          </cell>
          <cell r="H69">
            <v>13.815536297197184</v>
          </cell>
          <cell r="I69">
            <v>16.783644126665592</v>
          </cell>
          <cell r="K69">
            <v>11.785187881464745</v>
          </cell>
          <cell r="L69">
            <v>18.448153635524886</v>
          </cell>
          <cell r="M69">
            <v>18.448153635524886</v>
          </cell>
          <cell r="N69">
            <v>15.457629184679297</v>
          </cell>
          <cell r="O69">
            <v>16.737100050596752</v>
          </cell>
          <cell r="P69">
            <v>20.636794742274553</v>
          </cell>
          <cell r="Q69">
            <v>19.2694601598789</v>
          </cell>
          <cell r="R69">
            <v>18.76946494154798</v>
          </cell>
          <cell r="S69">
            <v>19.016777661120628</v>
          </cell>
          <cell r="T69">
            <v>17.878651871188378</v>
          </cell>
          <cell r="U69">
            <v>19.016777661120628</v>
          </cell>
          <cell r="V69">
            <v>17.014559867470751</v>
          </cell>
          <cell r="W69">
            <v>17.339673946641678</v>
          </cell>
          <cell r="Y69">
            <v>18.656036582481743</v>
          </cell>
          <cell r="Z69">
            <v>10.435727391827964</v>
          </cell>
          <cell r="AA69">
            <v>11.299666743074779</v>
          </cell>
          <cell r="AB69">
            <v>17.353201991870321</v>
          </cell>
          <cell r="AC69">
            <v>13.903675326870117</v>
          </cell>
          <cell r="AD69">
            <v>17.773134886720722</v>
          </cell>
          <cell r="AE69">
            <v>26.966560909115305</v>
          </cell>
          <cell r="AF69">
            <v>22.429817282080748</v>
          </cell>
        </row>
        <row r="70">
          <cell r="B70" t="str">
            <v xml:space="preserve">       of which:  expenditure devolution to regions</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Y70" t="e">
            <v>#REF!</v>
          </cell>
          <cell r="Z70" t="e">
            <v>#REF!</v>
          </cell>
          <cell r="AA70" t="e">
            <v>#REF!</v>
          </cell>
          <cell r="AB70" t="e">
            <v>#REF!</v>
          </cell>
          <cell r="AC70" t="e">
            <v>#REF!</v>
          </cell>
          <cell r="AD70" t="e">
            <v>#REF!</v>
          </cell>
          <cell r="AE70" t="e">
            <v>#REF!</v>
          </cell>
          <cell r="AF70" t="e">
            <v>#REF!</v>
          </cell>
        </row>
        <row r="71">
          <cell r="B71" t="str">
            <v xml:space="preserve">  Current expenditure</v>
          </cell>
          <cell r="D71">
            <v>8.6324382559755843</v>
          </cell>
          <cell r="E71">
            <v>8.9815717405133615</v>
          </cell>
          <cell r="F71">
            <v>8.5355246394689619</v>
          </cell>
          <cell r="G71">
            <v>8.1398443019389575</v>
          </cell>
          <cell r="H71">
            <v>8.2020094293423593</v>
          </cell>
          <cell r="I71">
            <v>10.18646875462564</v>
          </cell>
          <cell r="J71" t="e">
            <v>#DIV/0!</v>
          </cell>
          <cell r="K71">
            <v>8.3373622518527366</v>
          </cell>
          <cell r="L71">
            <v>13.568406373094451</v>
          </cell>
          <cell r="M71">
            <v>13.568406373094451</v>
          </cell>
          <cell r="N71">
            <v>11.220568199306317</v>
          </cell>
          <cell r="O71">
            <v>11.214395162446648</v>
          </cell>
          <cell r="P71">
            <v>14.803429374560784</v>
          </cell>
          <cell r="Q71">
            <v>17.356512325631591</v>
          </cell>
          <cell r="R71">
            <v>14.478225762879195</v>
          </cell>
          <cell r="S71">
            <v>13.260179659432589</v>
          </cell>
          <cell r="T71">
            <v>12.974552124705168</v>
          </cell>
          <cell r="U71">
            <v>13.260179659432589</v>
          </cell>
          <cell r="V71">
            <v>12.693573820442513</v>
          </cell>
          <cell r="W71">
            <v>12.299095855676311</v>
          </cell>
          <cell r="Y71">
            <v>13.798706293140727</v>
          </cell>
          <cell r="Z71">
            <v>8.5448788547226453</v>
          </cell>
          <cell r="AA71">
            <v>8.8712640840724344</v>
          </cell>
          <cell r="AB71">
            <v>13.656918718613943</v>
          </cell>
          <cell r="AC71">
            <v>11.107705480746894</v>
          </cell>
          <cell r="AD71">
            <v>13.807352571462314</v>
          </cell>
          <cell r="AE71">
            <v>19.018520661994014</v>
          </cell>
          <cell r="AF71">
            <v>16.446929443819656</v>
          </cell>
        </row>
        <row r="72">
          <cell r="B72" t="str">
            <v xml:space="preserve">    o/w: Subsidies</v>
          </cell>
          <cell r="D72">
            <v>0.29465842393428476</v>
          </cell>
          <cell r="E72">
            <v>0.42769389240539818</v>
          </cell>
          <cell r="F72">
            <v>0.37476564671526147</v>
          </cell>
          <cell r="G72">
            <v>3.0393172885719116E-2</v>
          </cell>
          <cell r="H72">
            <v>0.29756796657451773</v>
          </cell>
          <cell r="I72">
            <v>3.027395391630169</v>
          </cell>
          <cell r="K72">
            <v>4.9813723358894862E-2</v>
          </cell>
          <cell r="L72">
            <v>6.155416830175291</v>
          </cell>
          <cell r="M72">
            <v>6.155416830175291</v>
          </cell>
          <cell r="N72">
            <v>3.4150522459858905</v>
          </cell>
          <cell r="O72">
            <v>3.2453289661837843</v>
          </cell>
          <cell r="P72">
            <v>6.1116654954321845</v>
          </cell>
          <cell r="Q72">
            <v>6.5528372983687726</v>
          </cell>
          <cell r="R72">
            <v>5.379877939328666</v>
          </cell>
          <cell r="S72">
            <v>4.8078909094640725</v>
          </cell>
          <cell r="T72">
            <v>4.4729512470565034</v>
          </cell>
          <cell r="U72">
            <v>4.8078909094640725</v>
          </cell>
          <cell r="V72">
            <v>4.3760845310136158</v>
          </cell>
          <cell r="W72">
            <v>4.1515724356349679</v>
          </cell>
          <cell r="Y72">
            <v>2.7798418283329847</v>
          </cell>
          <cell r="Z72">
            <v>6.0656393871588291E-2</v>
          </cell>
          <cell r="AA72">
            <v>1.0579584927618005E-4</v>
          </cell>
          <cell r="AB72">
            <v>4.116440787599779</v>
          </cell>
          <cell r="AC72">
            <v>2.0939488779697224</v>
          </cell>
          <cell r="AD72">
            <v>4.9152098282273702</v>
          </cell>
          <cell r="AE72">
            <v>5.7636339396995941</v>
          </cell>
          <cell r="AF72">
            <v>5.3449562159252419</v>
          </cell>
        </row>
        <row r="73">
          <cell r="B73" t="str">
            <v xml:space="preserve">           Interest on bank restructuring bonds</v>
          </cell>
          <cell r="D73">
            <v>0</v>
          </cell>
          <cell r="E73">
            <v>0</v>
          </cell>
          <cell r="F73">
            <v>0</v>
          </cell>
          <cell r="G73">
            <v>0</v>
          </cell>
          <cell r="H73">
            <v>0</v>
          </cell>
          <cell r="I73">
            <v>0</v>
          </cell>
          <cell r="J73" t="e">
            <v>#DIV/0!</v>
          </cell>
          <cell r="K73">
            <v>0</v>
          </cell>
          <cell r="L73">
            <v>0</v>
          </cell>
          <cell r="M73">
            <v>0</v>
          </cell>
          <cell r="N73">
            <v>0</v>
          </cell>
          <cell r="O73">
            <v>1.0850702854277385</v>
          </cell>
          <cell r="P73">
            <v>1.1190442726633871</v>
          </cell>
          <cell r="Q73">
            <v>2.7262813522355507</v>
          </cell>
          <cell r="R73">
            <v>1.0770059235325793</v>
          </cell>
          <cell r="S73">
            <v>1.116653621502411</v>
          </cell>
          <cell r="T73">
            <v>0.57988018708867772</v>
          </cell>
          <cell r="U73">
            <v>1.116653621502411</v>
          </cell>
          <cell r="V73" t="e">
            <v>#DIV/0!</v>
          </cell>
          <cell r="W73">
            <v>0.59047609651178279</v>
          </cell>
          <cell r="Y73">
            <v>2.7775508536884241</v>
          </cell>
          <cell r="Z73" t="e">
            <v>#DIV/0!</v>
          </cell>
          <cell r="AA73" t="e">
            <v>#DIV/0!</v>
          </cell>
          <cell r="AB73" t="e">
            <v>#DIV/0!</v>
          </cell>
          <cell r="AC73">
            <v>1.2204487417683458</v>
          </cell>
          <cell r="AD73" t="e">
            <v>#DIV/0!</v>
          </cell>
          <cell r="AE73" t="e">
            <v>#DIV/0!</v>
          </cell>
          <cell r="AF73">
            <v>3.0797605638840935</v>
          </cell>
        </row>
        <row r="74">
          <cell r="B74" t="str">
            <v xml:space="preserve">           Transfers to regions</v>
          </cell>
          <cell r="I74">
            <v>1.2147979811172349</v>
          </cell>
          <cell r="J74" t="e">
            <v>#DIV/0!</v>
          </cell>
          <cell r="K74">
            <v>0</v>
          </cell>
          <cell r="L74">
            <v>0</v>
          </cell>
          <cell r="M74">
            <v>0</v>
          </cell>
          <cell r="N74">
            <v>0</v>
          </cell>
          <cell r="O74">
            <v>0</v>
          </cell>
          <cell r="P74">
            <v>0</v>
          </cell>
          <cell r="Q74">
            <v>0</v>
          </cell>
          <cell r="R74">
            <v>0</v>
          </cell>
          <cell r="S74">
            <v>0</v>
          </cell>
          <cell r="T74">
            <v>0</v>
          </cell>
          <cell r="U74">
            <v>0</v>
          </cell>
          <cell r="V74">
            <v>0</v>
          </cell>
          <cell r="W74">
            <v>1.2899528885950937</v>
          </cell>
          <cell r="Y74">
            <v>1.5358222367453642</v>
          </cell>
          <cell r="Z74">
            <v>0</v>
          </cell>
          <cell r="AA74">
            <v>0</v>
          </cell>
          <cell r="AB74">
            <v>0</v>
          </cell>
          <cell r="AC74">
            <v>1.7182652112493018</v>
          </cell>
          <cell r="AD74">
            <v>0</v>
          </cell>
          <cell r="AE74">
            <v>0</v>
          </cell>
          <cell r="AF74">
            <v>1.5780064962881468</v>
          </cell>
        </row>
        <row r="76">
          <cell r="B76" t="str">
            <v xml:space="preserve">  Development expenditure and net lending 2/</v>
          </cell>
          <cell r="D76">
            <v>9.311817943916342</v>
          </cell>
          <cell r="E76">
            <v>7.8514933955605688</v>
          </cell>
          <cell r="F76">
            <v>7.4798647521403305</v>
          </cell>
          <cell r="G76">
            <v>5.843347491710543</v>
          </cell>
          <cell r="H76">
            <v>5.6135268678548238</v>
          </cell>
          <cell r="I76">
            <v>6.5971753720399509</v>
          </cell>
          <cell r="K76">
            <v>3.44782562961201</v>
          </cell>
          <cell r="L76">
            <v>4.879747262430433</v>
          </cell>
          <cell r="M76">
            <v>4.879747262430433</v>
          </cell>
          <cell r="N76">
            <v>4.2370609853729775</v>
          </cell>
          <cell r="O76">
            <v>5.5227048881501029</v>
          </cell>
          <cell r="P76">
            <v>5.8333653677137685</v>
          </cell>
          <cell r="Q76">
            <v>4.6392291864828623</v>
          </cell>
          <cell r="R76">
            <v>5.3682451022013655</v>
          </cell>
          <cell r="S76">
            <v>5.7565980016880394</v>
          </cell>
          <cell r="T76">
            <v>4.9040997464832108</v>
          </cell>
          <cell r="U76">
            <v>5.7565980016880394</v>
          </cell>
          <cell r="V76">
            <v>4.8883082860600098</v>
          </cell>
          <cell r="W76">
            <v>5.0405780909653695</v>
          </cell>
          <cell r="Y76">
            <v>4.8573302893410135</v>
          </cell>
          <cell r="Z76">
            <v>1.8908485371053168</v>
          </cell>
          <cell r="AA76">
            <v>2.4284026590023458</v>
          </cell>
          <cell r="AB76">
            <v>3.6962832732563808</v>
          </cell>
          <cell r="AC76">
            <v>2.795969846123223</v>
          </cell>
          <cell r="AD76">
            <v>3.9657823152584117</v>
          </cell>
          <cell r="AE76">
            <v>7.948040247121293</v>
          </cell>
          <cell r="AF76">
            <v>5.982887838261095</v>
          </cell>
        </row>
        <row r="77">
          <cell r="B77" t="str">
            <v xml:space="preserve">        of which: new poverty alleviation programs</v>
          </cell>
          <cell r="I77">
            <v>0</v>
          </cell>
          <cell r="J77" t="e">
            <v>#DIV/0!</v>
          </cell>
          <cell r="K77">
            <v>0</v>
          </cell>
          <cell r="L77">
            <v>0</v>
          </cell>
          <cell r="M77">
            <v>0</v>
          </cell>
          <cell r="N77">
            <v>0</v>
          </cell>
          <cell r="O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9">
          <cell r="B79" t="str">
            <v>Overall balance</v>
          </cell>
          <cell r="D79">
            <v>-1.3162769041493472</v>
          </cell>
          <cell r="E79">
            <v>-0.53580538721658266</v>
          </cell>
          <cell r="F79">
            <v>0.15902683978529147</v>
          </cell>
          <cell r="G79">
            <v>0.95233642269208008</v>
          </cell>
          <cell r="H79">
            <v>1.2167733951348068</v>
          </cell>
          <cell r="I79">
            <v>-1.1377525647016231</v>
          </cell>
          <cell r="K79">
            <v>1.5103831849631921</v>
          </cell>
          <cell r="L79">
            <v>-1.2459954356608098</v>
          </cell>
          <cell r="M79">
            <v>-1.2459954356608098</v>
          </cell>
          <cell r="N79">
            <v>-8.856004808838391E-3</v>
          </cell>
          <cell r="O79">
            <v>-2.923961554550671</v>
          </cell>
          <cell r="P79">
            <v>-5.0249886987046324</v>
          </cell>
          <cell r="Q79">
            <v>-8.7639758286202216</v>
          </cell>
          <cell r="R79">
            <v>-6.6401344802304427</v>
          </cell>
          <cell r="S79">
            <v>-4.0761246068263119</v>
          </cell>
          <cell r="T79">
            <v>-4.1204822050109025</v>
          </cell>
          <cell r="U79">
            <v>-4.0761246068263119</v>
          </cell>
          <cell r="V79">
            <v>-3.648892318302821</v>
          </cell>
          <cell r="W79">
            <v>-2.1595899847451849</v>
          </cell>
          <cell r="Y79">
            <v>-6.8495641191110819</v>
          </cell>
          <cell r="Z79">
            <v>1.560308783363219</v>
          </cell>
          <cell r="AA79">
            <v>2.9565702413477437</v>
          </cell>
          <cell r="AB79">
            <v>-0.74730214944078677</v>
          </cell>
          <cell r="AC79">
            <v>0.4034307271359745</v>
          </cell>
          <cell r="AD79">
            <v>-3.907728831275</v>
          </cell>
          <cell r="AE79">
            <v>-11.817678976570022</v>
          </cell>
          <cell r="AF79">
            <v>-7.9143010819294668</v>
          </cell>
        </row>
        <row r="80">
          <cell r="B80" t="str">
            <v>Measures/financing gap</v>
          </cell>
          <cell r="I80">
            <v>0</v>
          </cell>
          <cell r="W80">
            <v>0</v>
          </cell>
          <cell r="Y80">
            <v>0</v>
          </cell>
          <cell r="AC80">
            <v>0</v>
          </cell>
          <cell r="AF80">
            <v>0</v>
          </cell>
        </row>
        <row r="81">
          <cell r="B81" t="str">
            <v>Repayments of arrears</v>
          </cell>
          <cell r="W81">
            <v>0</v>
          </cell>
          <cell r="Y81">
            <v>0</v>
          </cell>
          <cell r="Z81">
            <v>0</v>
          </cell>
          <cell r="AA81">
            <v>0</v>
          </cell>
          <cell r="AB81">
            <v>0</v>
          </cell>
          <cell r="AC81">
            <v>0</v>
          </cell>
          <cell r="AD81">
            <v>0</v>
          </cell>
          <cell r="AE81">
            <v>0</v>
          </cell>
          <cell r="AF81">
            <v>-2.4079714323852963</v>
          </cell>
        </row>
        <row r="82">
          <cell r="B82" t="str">
            <v>Overall balance</v>
          </cell>
          <cell r="I82">
            <v>-1.1377525647016231</v>
          </cell>
          <cell r="J82">
            <v>0</v>
          </cell>
          <cell r="K82">
            <v>1.5103831849631921</v>
          </cell>
          <cell r="L82">
            <v>-1.2459954356608098</v>
          </cell>
          <cell r="M82">
            <v>-1.2459954356608098</v>
          </cell>
          <cell r="N82">
            <v>-8.856004808838391E-3</v>
          </cell>
          <cell r="O82">
            <v>-2.923961554550671</v>
          </cell>
          <cell r="P82">
            <v>-5.0249886987046324</v>
          </cell>
          <cell r="Q82">
            <v>-8.7639758286202216</v>
          </cell>
          <cell r="R82">
            <v>-6.6401344802304427</v>
          </cell>
          <cell r="S82">
            <v>-4.0761246068263119</v>
          </cell>
          <cell r="T82">
            <v>-4.1204822050109025</v>
          </cell>
          <cell r="U82">
            <v>-4.0761246068263119</v>
          </cell>
          <cell r="V82">
            <v>-3.648892318302821</v>
          </cell>
          <cell r="W82">
            <v>-2.1595899847451849</v>
          </cell>
          <cell r="Y82">
            <v>-6.8495641191110819</v>
          </cell>
          <cell r="Z82">
            <v>1.560308783363219</v>
          </cell>
          <cell r="AA82">
            <v>2.9565702413477437</v>
          </cell>
          <cell r="AB82">
            <v>-0.74730214944078677</v>
          </cell>
          <cell r="AC82">
            <v>0.4034307271359745</v>
          </cell>
          <cell r="AD82">
            <v>-3.907728831275</v>
          </cell>
          <cell r="AE82">
            <v>-11.817678976570022</v>
          </cell>
          <cell r="AF82">
            <v>-7.9143010819294668</v>
          </cell>
        </row>
        <row r="83">
          <cell r="B83" t="str">
            <v>Total financing need</v>
          </cell>
          <cell r="W83">
            <v>-2.1595899847451845</v>
          </cell>
          <cell r="Y83">
            <v>-6.8495641191110819</v>
          </cell>
          <cell r="Z83">
            <v>1.560308783363219</v>
          </cell>
          <cell r="AA83">
            <v>2.9565702413477437</v>
          </cell>
          <cell r="AB83">
            <v>-0.74730214944078677</v>
          </cell>
          <cell r="AC83">
            <v>0.40343072713597455</v>
          </cell>
          <cell r="AD83">
            <v>-3.9077288312749996</v>
          </cell>
          <cell r="AE83">
            <v>-11.81767897657002</v>
          </cell>
          <cell r="AF83">
            <v>-10.322272514314761</v>
          </cell>
        </row>
        <row r="85">
          <cell r="B85" t="str">
            <v>Financing</v>
          </cell>
          <cell r="D85">
            <v>1.3298712951036402</v>
          </cell>
          <cell r="E85">
            <v>0.53580538721658344</v>
          </cell>
          <cell r="F85">
            <v>-0.58743736935260582</v>
          </cell>
          <cell r="G85">
            <v>-1.326193703153479</v>
          </cell>
          <cell r="H85">
            <v>-1.4600091211376793</v>
          </cell>
          <cell r="I85">
            <v>1.1377525647016229</v>
          </cell>
          <cell r="K85">
            <v>-1.5103831849631899</v>
          </cell>
          <cell r="L85">
            <v>1.2459954356608076</v>
          </cell>
          <cell r="M85">
            <v>0.86611092814878143</v>
          </cell>
          <cell r="N85">
            <v>8.8560048088413678E-3</v>
          </cell>
          <cell r="O85">
            <v>2.9239615545506683</v>
          </cell>
          <cell r="P85">
            <v>5.0249886987046297</v>
          </cell>
          <cell r="Q85">
            <v>8.7639758286202216</v>
          </cell>
          <cell r="R85">
            <v>6.6401344802304445</v>
          </cell>
          <cell r="S85">
            <v>4.2627062171562136</v>
          </cell>
          <cell r="T85">
            <v>4.3137756007071308</v>
          </cell>
          <cell r="U85">
            <v>4.0761246068263093</v>
          </cell>
          <cell r="V85">
            <v>3.6488923183028223</v>
          </cell>
          <cell r="W85">
            <v>2.1595899847451854</v>
          </cell>
          <cell r="Y85">
            <v>6.8495641191110836</v>
          </cell>
          <cell r="Z85">
            <v>-1.5603087833632201</v>
          </cell>
          <cell r="AA85">
            <v>-2.9565702413477437</v>
          </cell>
          <cell r="AB85">
            <v>0.74730214944078621</v>
          </cell>
          <cell r="AC85">
            <v>-0.40343072713597394</v>
          </cell>
          <cell r="AD85">
            <v>3.9077288312750023</v>
          </cell>
          <cell r="AE85">
            <v>17.117318711921225</v>
          </cell>
          <cell r="AF85">
            <v>10.325391793353667</v>
          </cell>
        </row>
        <row r="86">
          <cell r="B86" t="str">
            <v xml:space="preserve">  Domestic bank financing 3/</v>
          </cell>
          <cell r="D86">
            <v>0.86766200265770344</v>
          </cell>
          <cell r="E86">
            <v>2.4004482031632669E-3</v>
          </cell>
          <cell r="F86">
            <v>-0.51397257361984428</v>
          </cell>
          <cell r="G86">
            <v>-1.1186691186897888</v>
          </cell>
          <cell r="H86">
            <v>-1.0228972503347102</v>
          </cell>
          <cell r="I86">
            <v>-0.35619688196312865</v>
          </cell>
          <cell r="K86">
            <v>-7.3650584814056943</v>
          </cell>
          <cell r="L86">
            <v>-0.47742660956900157</v>
          </cell>
          <cell r="M86">
            <v>-0.47742660956900157</v>
          </cell>
          <cell r="N86">
            <v>-3.5687874661964956</v>
          </cell>
          <cell r="O86">
            <v>0.8190802108616313</v>
          </cell>
          <cell r="P86">
            <v>-3.4906824186530638</v>
          </cell>
          <cell r="Q86">
            <v>2.7294272069069043</v>
          </cell>
          <cell r="R86">
            <v>2.6904033727093548</v>
          </cell>
          <cell r="S86">
            <v>-1.459229343153027</v>
          </cell>
          <cell r="T86">
            <v>-0.14073371675939172</v>
          </cell>
          <cell r="U86">
            <v>-1.459229343153027</v>
          </cell>
          <cell r="V86">
            <v>-4.7273718005801546E-2</v>
          </cell>
          <cell r="W86">
            <v>-2.4532726620771386</v>
          </cell>
          <cell r="Y86">
            <v>1.3372515810831429</v>
          </cell>
          <cell r="Z86">
            <v>-3.6527491981542117</v>
          </cell>
          <cell r="AA86">
            <v>-4.8769778297313593</v>
          </cell>
          <cell r="AB86">
            <v>0.55339085193286908</v>
          </cell>
          <cell r="AC86">
            <v>-1.5440786869378396</v>
          </cell>
          <cell r="AD86">
            <v>0.37430938591612356</v>
          </cell>
          <cell r="AE86">
            <v>7.4326114188519554</v>
          </cell>
          <cell r="AF86">
            <v>3.9495022180378183</v>
          </cell>
        </row>
        <row r="87">
          <cell r="B87" t="str">
            <v xml:space="preserve">  Domestic nonbank financing</v>
          </cell>
          <cell r="D87">
            <v>0</v>
          </cell>
          <cell r="E87">
            <v>0</v>
          </cell>
          <cell r="F87">
            <v>0</v>
          </cell>
          <cell r="G87">
            <v>0</v>
          </cell>
          <cell r="H87">
            <v>0</v>
          </cell>
          <cell r="I87">
            <v>0</v>
          </cell>
          <cell r="W87">
            <v>0.16111607164880054</v>
          </cell>
          <cell r="Y87">
            <v>2.4344416305857366</v>
          </cell>
          <cell r="Z87">
            <v>0</v>
          </cell>
          <cell r="AA87">
            <v>0.32070248443919386</v>
          </cell>
          <cell r="AB87">
            <v>1.2628087391977236</v>
          </cell>
          <cell r="AC87">
            <v>0.63308580264640424</v>
          </cell>
          <cell r="AD87">
            <v>1.8599066015722927</v>
          </cell>
          <cell r="AE87">
            <v>5.766714688173689</v>
          </cell>
          <cell r="AF87">
            <v>3.8387950371359798</v>
          </cell>
        </row>
        <row r="88">
          <cell r="B88" t="str">
            <v xml:space="preserve">    Privatization proceeds</v>
          </cell>
          <cell r="D88">
            <v>0</v>
          </cell>
          <cell r="E88">
            <v>0</v>
          </cell>
          <cell r="F88">
            <v>0</v>
          </cell>
          <cell r="G88">
            <v>0</v>
          </cell>
          <cell r="H88">
            <v>0</v>
          </cell>
          <cell r="I88">
            <v>0</v>
          </cell>
          <cell r="W88">
            <v>0.16111607164880054</v>
          </cell>
          <cell r="Y88">
            <v>1.0456662037415245</v>
          </cell>
          <cell r="Z88">
            <v>0</v>
          </cell>
          <cell r="AA88">
            <v>0.32070248443919386</v>
          </cell>
          <cell r="AB88">
            <v>1.2628087391977236</v>
          </cell>
          <cell r="AC88">
            <v>0.63308580264640424</v>
          </cell>
          <cell r="AD88">
            <v>0.79912336873638423</v>
          </cell>
          <cell r="AE88">
            <v>0.94389475780142806</v>
          </cell>
          <cell r="AF88">
            <v>0.87245341753090444</v>
          </cell>
        </row>
        <row r="89">
          <cell r="B89" t="str">
            <v xml:space="preserve">    Cash recovery of bank assets</v>
          </cell>
          <cell r="D89">
            <v>0</v>
          </cell>
          <cell r="E89">
            <v>0</v>
          </cell>
          <cell r="F89">
            <v>0</v>
          </cell>
          <cell r="G89">
            <v>0</v>
          </cell>
          <cell r="H89">
            <v>0</v>
          </cell>
          <cell r="I89">
            <v>0</v>
          </cell>
          <cell r="K89">
            <v>0</v>
          </cell>
          <cell r="L89">
            <v>0</v>
          </cell>
          <cell r="M89">
            <v>-0.37988450751202618</v>
          </cell>
          <cell r="N89">
            <v>0</v>
          </cell>
          <cell r="O89">
            <v>0</v>
          </cell>
          <cell r="P89">
            <v>1</v>
          </cell>
          <cell r="Q89">
            <v>0</v>
          </cell>
          <cell r="R89">
            <v>0</v>
          </cell>
          <cell r="S89">
            <v>1</v>
          </cell>
          <cell r="T89">
            <v>2</v>
          </cell>
          <cell r="U89">
            <v>3</v>
          </cell>
          <cell r="V89">
            <v>0</v>
          </cell>
          <cell r="W89">
            <v>0</v>
          </cell>
          <cell r="Y89">
            <v>1.3887754268442121</v>
          </cell>
          <cell r="Z89">
            <v>0</v>
          </cell>
          <cell r="AA89">
            <v>0</v>
          </cell>
          <cell r="AB89">
            <v>0</v>
          </cell>
          <cell r="AC89">
            <v>0</v>
          </cell>
          <cell r="AD89">
            <v>1.0607832328359084</v>
          </cell>
          <cell r="AE89">
            <v>4.8228199303722601</v>
          </cell>
          <cell r="AF89">
            <v>2.9663416196050751</v>
          </cell>
        </row>
        <row r="90">
          <cell r="B90" t="str">
            <v xml:space="preserve">  Net foreign financing</v>
          </cell>
          <cell r="D90">
            <v>0.46220929244593667</v>
          </cell>
          <cell r="E90">
            <v>0.53340493901342023</v>
          </cell>
          <cell r="F90">
            <v>-7.3464795732761531E-2</v>
          </cell>
          <cell r="G90">
            <v>-0.20752458446369026</v>
          </cell>
          <cell r="H90">
            <v>-0.43711187080296926</v>
          </cell>
          <cell r="I90">
            <v>1.4939494466647518</v>
          </cell>
          <cell r="K90">
            <v>5.8546752964425046</v>
          </cell>
          <cell r="L90">
            <v>1.7234220452298092</v>
          </cell>
          <cell r="M90">
            <v>1.7234220452298092</v>
          </cell>
          <cell r="N90">
            <v>3.5776434710053366</v>
          </cell>
          <cell r="O90">
            <v>2.104881343689037</v>
          </cell>
          <cell r="P90">
            <v>7.9418833450456763</v>
          </cell>
          <cell r="Q90">
            <v>6.0345486217133182</v>
          </cell>
          <cell r="R90">
            <v>3.9497311075210901</v>
          </cell>
          <cell r="S90">
            <v>5.2306661803106032</v>
          </cell>
          <cell r="T90">
            <v>3.7779824325297322</v>
          </cell>
          <cell r="U90">
            <v>5.2306661803106032</v>
          </cell>
          <cell r="V90">
            <v>3.6961660363086235</v>
          </cell>
          <cell r="W90">
            <v>4.451746575173523</v>
          </cell>
          <cell r="Y90">
            <v>3.0778709074422035</v>
          </cell>
          <cell r="Z90">
            <v>2.0924404147909912</v>
          </cell>
          <cell r="AA90">
            <v>1.5997051039444219</v>
          </cell>
          <cell r="AB90">
            <v>-1.0688974416898063</v>
          </cell>
          <cell r="AC90">
            <v>0.50756215715546138</v>
          </cell>
          <cell r="AD90">
            <v>1.6735128437865856</v>
          </cell>
          <cell r="AE90">
            <v>3.9179926048955762</v>
          </cell>
          <cell r="AF90">
            <v>2.5370945381798702</v>
          </cell>
        </row>
        <row r="91">
          <cell r="B91" t="str">
            <v xml:space="preserve">  Repayments of arrears</v>
          </cell>
          <cell r="I91">
            <v>0</v>
          </cell>
          <cell r="J91" t="e">
            <v>#DIV/0!</v>
          </cell>
          <cell r="K91">
            <v>0</v>
          </cell>
          <cell r="L91">
            <v>0</v>
          </cell>
          <cell r="M91">
            <v>0</v>
          </cell>
          <cell r="N91">
            <v>0</v>
          </cell>
          <cell r="O91">
            <v>0</v>
          </cell>
          <cell r="P91">
            <v>0</v>
          </cell>
          <cell r="Q91">
            <v>0</v>
          </cell>
          <cell r="R91">
            <v>0</v>
          </cell>
          <cell r="S91">
            <v>0</v>
          </cell>
          <cell r="T91">
            <v>0</v>
          </cell>
          <cell r="U91">
            <v>0</v>
          </cell>
          <cell r="V91" t="e">
            <v>#DIV/0!</v>
          </cell>
          <cell r="W91">
            <v>0</v>
          </cell>
          <cell r="Y91">
            <v>0</v>
          </cell>
          <cell r="Z91" t="e">
            <v>#DIV/0!</v>
          </cell>
          <cell r="AA91" t="e">
            <v>#DIV/0!</v>
          </cell>
          <cell r="AB91" t="e">
            <v>#DIV/0!</v>
          </cell>
          <cell r="AC91">
            <v>0</v>
          </cell>
          <cell r="AD91" t="e">
            <v>#DIV/0!</v>
          </cell>
          <cell r="AE91" t="e">
            <v>#DIV/0!</v>
          </cell>
          <cell r="AF91">
            <v>0</v>
          </cell>
        </row>
        <row r="93">
          <cell r="B93" t="str">
            <v>Memorandum item (in percent of GDP):</v>
          </cell>
        </row>
        <row r="94">
          <cell r="B94" t="str">
            <v>Primary Balance</v>
          </cell>
          <cell r="D94">
            <v>0.5138679780722476</v>
          </cell>
          <cell r="E94">
            <v>1.2741549506348422</v>
          </cell>
          <cell r="F94">
            <v>1.7421746616283897</v>
          </cell>
          <cell r="G94">
            <v>2.3582863432447514</v>
          </cell>
          <cell r="H94">
            <v>2.4005685705038067</v>
          </cell>
          <cell r="I94">
            <v>0.4967006448750087</v>
          </cell>
          <cell r="J94" t="e">
            <v>#DIV/0!</v>
          </cell>
          <cell r="K94">
            <v>4.3579946173946427</v>
          </cell>
          <cell r="L94">
            <v>1.8397684304086277</v>
          </cell>
          <cell r="M94">
            <v>1.8397684304086277</v>
          </cell>
          <cell r="N94">
            <v>2.9700184216159791</v>
          </cell>
          <cell r="O94">
            <v>0.35391952019594608</v>
          </cell>
          <cell r="P94">
            <v>-1.6963660704544556</v>
          </cell>
          <cell r="Q94">
            <v>-5.7637995290927808</v>
          </cell>
          <cell r="R94">
            <v>-4.1294908390529148</v>
          </cell>
          <cell r="S94">
            <v>-0.730387949976948</v>
          </cell>
          <cell r="T94">
            <v>-0.91047852518788119</v>
          </cell>
          <cell r="U94">
            <v>-0.730387949976948</v>
          </cell>
          <cell r="V94">
            <v>-0.98117335792082561</v>
          </cell>
          <cell r="W94">
            <v>1.013277792533799</v>
          </cell>
          <cell r="Y94">
            <v>-2.515416582145146</v>
          </cell>
          <cell r="Z94">
            <v>3.5570125315404417</v>
          </cell>
          <cell r="AA94">
            <v>5.3402212561062656</v>
          </cell>
          <cell r="AB94">
            <v>3.4162063261105358</v>
          </cell>
          <cell r="AC94">
            <v>3.4864219450048917</v>
          </cell>
          <cell r="AD94">
            <v>-0.2338970453297407</v>
          </cell>
          <cell r="AE94">
            <v>-5.4811825623366364</v>
          </cell>
          <cell r="AF94">
            <v>-2.8917682275148944</v>
          </cell>
        </row>
        <row r="95">
          <cell r="B95" t="str">
            <v>Overall balance excluding interest costs</v>
          </cell>
        </row>
        <row r="96">
          <cell r="B96" t="str">
            <v>of bank restructuring</v>
          </cell>
          <cell r="D96">
            <v>-1.3162769041493474</v>
          </cell>
          <cell r="E96">
            <v>-0.53580538721658266</v>
          </cell>
          <cell r="F96">
            <v>0.15902683978529147</v>
          </cell>
          <cell r="G96">
            <v>0.95233642269208008</v>
          </cell>
          <cell r="H96">
            <v>1.2167733951348065</v>
          </cell>
          <cell r="I96">
            <v>-1.1377525647016231</v>
          </cell>
          <cell r="J96" t="e">
            <v>#DIV/0!</v>
          </cell>
          <cell r="K96">
            <v>1.5103831849631923</v>
          </cell>
          <cell r="L96">
            <v>-1.2459954356608098</v>
          </cell>
          <cell r="M96">
            <v>-1.2459954356608098</v>
          </cell>
          <cell r="N96">
            <v>-8.8560048088383928E-3</v>
          </cell>
          <cell r="O96">
            <v>-1.8388912691229335</v>
          </cell>
          <cell r="P96">
            <v>-3.9059444260412439</v>
          </cell>
          <cell r="Q96">
            <v>-7.8552153778750409</v>
          </cell>
          <cell r="R96">
            <v>-6.4606334929750124</v>
          </cell>
          <cell r="S96">
            <v>-2.9594709853239021</v>
          </cell>
          <cell r="T96">
            <v>-3.5406020179222253</v>
          </cell>
          <cell r="U96">
            <v>-2.9594709853239021</v>
          </cell>
          <cell r="V96">
            <v>-3.5543386117975286</v>
          </cell>
          <cell r="W96">
            <v>-1.5691138882334013</v>
          </cell>
          <cell r="Y96">
            <v>-4.0720132654226573</v>
          </cell>
          <cell r="Z96">
            <v>1.6661048191857568</v>
          </cell>
          <cell r="AA96">
            <v>3.5648963746857798</v>
          </cell>
          <cell r="AB96">
            <v>1.5818784139683479</v>
          </cell>
          <cell r="AC96">
            <v>1.6238794689043201</v>
          </cell>
          <cell r="AD96">
            <v>-2.1609724412052045</v>
          </cell>
          <cell r="AE96">
            <v>-7.4392474540677735</v>
          </cell>
          <cell r="AF96">
            <v>-4.8345405180453724</v>
          </cell>
        </row>
        <row r="97">
          <cell r="B97" t="str">
            <v>Fiscal impulse 5/</v>
          </cell>
          <cell r="I97">
            <v>5.1376167220625426</v>
          </cell>
          <cell r="W97">
            <v>6.4555772222240471</v>
          </cell>
          <cell r="Y97">
            <v>-4.6353191238488236</v>
          </cell>
          <cell r="AC97">
            <v>-7.8309096408483931</v>
          </cell>
          <cell r="AF97">
            <v>-2.624653079154017</v>
          </cell>
        </row>
        <row r="98">
          <cell r="B98" t="str">
            <v>Fiscal impulse 6/</v>
          </cell>
          <cell r="I98">
            <v>4.4265381174019307</v>
          </cell>
          <cell r="W98">
            <v>-2.3345552568749781</v>
          </cell>
          <cell r="Y98">
            <v>1.0590134369143271</v>
          </cell>
          <cell r="AC98">
            <v>-3.5350707121814118</v>
          </cell>
          <cell r="AF98">
            <v>3.9625635900523992</v>
          </cell>
        </row>
        <row r="99">
          <cell r="B99" t="str">
            <v>Adjusted balance 7/</v>
          </cell>
          <cell r="D99">
            <v>-6.5263272373818531</v>
          </cell>
          <cell r="E99">
            <v>-4.2127558348121035</v>
          </cell>
          <cell r="F99">
            <v>-3.218604691229686</v>
          </cell>
          <cell r="G99">
            <v>-2.4599879876591135</v>
          </cell>
          <cell r="H99">
            <v>-2.4060536300814697</v>
          </cell>
          <cell r="I99">
            <v>-5.5724160503799194</v>
          </cell>
          <cell r="J99">
            <v>0</v>
          </cell>
          <cell r="K99">
            <v>-1.6762862558709966</v>
          </cell>
          <cell r="L99">
            <v>-7.008311576307733</v>
          </cell>
          <cell r="M99">
            <v>-7.3881960838197607</v>
          </cell>
          <cell r="N99">
            <v>-4.6151502301643443</v>
          </cell>
          <cell r="O99">
            <v>-5.7378588247463451</v>
          </cell>
          <cell r="P99">
            <v>-8.2281510318037192</v>
          </cell>
          <cell r="Q99">
            <v>-11.480242640688562</v>
          </cell>
          <cell r="R99">
            <v>-9.6459323621187956</v>
          </cell>
          <cell r="S99">
            <v>-6.6628575348421926</v>
          </cell>
          <cell r="T99">
            <v>-5.9616858816445841</v>
          </cell>
          <cell r="U99">
            <v>-4.6628575348421926</v>
          </cell>
          <cell r="V99">
            <v>-7.3123567661091773</v>
          </cell>
          <cell r="W99">
            <v>-6.2267496356768071</v>
          </cell>
          <cell r="Y99">
            <v>-8.1026813167952341</v>
          </cell>
          <cell r="Z99">
            <v>5.2997395654250212E-2</v>
          </cell>
          <cell r="AA99">
            <v>-0.81956517905947557</v>
          </cell>
          <cell r="AB99">
            <v>-6.8566305175972424</v>
          </cell>
          <cell r="AC99">
            <v>-3.4110167481090521</v>
          </cell>
          <cell r="AD99">
            <v>-7.8827456181696576</v>
          </cell>
          <cell r="AE99">
            <v>-11.554034116628156</v>
          </cell>
          <cell r="AF99">
            <v>-9.7423379483210777</v>
          </cell>
        </row>
        <row r="100">
          <cell r="B100" t="str">
            <v>Nominal GDP (trillion Rp)</v>
          </cell>
          <cell r="D100">
            <v>294.23899999999998</v>
          </cell>
          <cell r="E100">
            <v>340.17320000000001</v>
          </cell>
          <cell r="F100">
            <v>400.78379999999999</v>
          </cell>
          <cell r="G100">
            <v>470.50040000000001</v>
          </cell>
          <cell r="H100">
            <v>555.83940000000007</v>
          </cell>
          <cell r="I100">
            <v>689.09400000000005</v>
          </cell>
          <cell r="J100">
            <v>0</v>
          </cell>
          <cell r="K100">
            <v>214.3586</v>
          </cell>
          <cell r="L100">
            <v>263.23790000000002</v>
          </cell>
          <cell r="M100">
            <v>263.23790000000002</v>
          </cell>
          <cell r="N100">
            <v>477.59649999999999</v>
          </cell>
          <cell r="O100">
            <v>258.0478</v>
          </cell>
          <cell r="P100">
            <v>284.60000000000002</v>
          </cell>
          <cell r="Q100">
            <v>550.20000000000005</v>
          </cell>
          <cell r="R100">
            <v>557.1</v>
          </cell>
          <cell r="S100">
            <v>535.95849999999996</v>
          </cell>
          <cell r="T100">
            <v>1034.6965</v>
          </cell>
          <cell r="U100">
            <v>535.95849999999996</v>
          </cell>
          <cell r="W100">
            <v>1013.5549999999999</v>
          </cell>
          <cell r="Y100">
            <v>1224.0999999999999</v>
          </cell>
          <cell r="AC100">
            <v>568.64329999999995</v>
          </cell>
          <cell r="AF100">
            <v>573.09649999999999</v>
          </cell>
        </row>
        <row r="103">
          <cell r="B103" t="str">
            <v>Sources: Data provided by the Indonesian authorities; and IMF staff estimates.</v>
          </cell>
        </row>
        <row r="105">
          <cell r="B105" t="str">
            <v xml:space="preserve">  1/  The fiscal year runs from April 1 to March 31. Projections exclude impact of Fiscal decentralization which is expected to begin in 2001.</v>
          </cell>
        </row>
        <row r="106">
          <cell r="B106" t="str">
            <v xml:space="preserve">  2/  For 1999/2000, including payments of subsidies due in the previous year.</v>
          </cell>
        </row>
        <row r="107">
          <cell r="B107" t="str">
            <v xml:space="preserve">  2/  Including statistical discrepancy.</v>
          </cell>
        </row>
        <row r="108">
          <cell r="B108" t="str">
            <v xml:space="preserve">  4/  Prior to 1998/99, privatization proceeds are recorded as a financing item.</v>
          </cell>
        </row>
        <row r="109">
          <cell r="B109" t="str">
            <v xml:space="preserve">  3/  Projection for 1999/2000 reflects carry-over of external disbursements received in the fourth quarter of 1998/99.</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i-cpi"/>
      <sheetName val="kursi"/>
      <sheetName val="Fillestare e Mozes"/>
      <sheetName val="Fillestare Lokali"/>
      <sheetName val="Pasqyra Fiskale"/>
      <sheetName val="FMN1.1"/>
      <sheetName val="% ndaj PBB"/>
      <sheetName val="Sheet1"/>
      <sheetName val="Buxheti i Konsoliduar 2007"/>
      <sheetName val="Te ardhura Tatime&amp;Dogana"/>
      <sheetName val="Shpenzime.Klas.Funksional"/>
      <sheetName val="FUNKSIONAL"/>
      <sheetName val="Fakt_Plan progresiv"/>
      <sheetName val="Fatk_Plan mujor"/>
      <sheetName val="Klas.Ekonomik Te ardhurat"/>
      <sheetName val="Shpenzime.Klas.Institucional"/>
      <sheetName val="Shpenzime.Sipas.Rretheve"/>
      <sheetName val="Shpenzime per Investime"/>
      <sheetName val="Deficiti"/>
      <sheetName val="Borxhi i Brendshem"/>
      <sheetName val="MINISTRI"/>
      <sheetName val="bb"/>
      <sheetName val="bb 6-mujori 2007"/>
      <sheetName val="funksionali sipas issh"/>
      <sheetName val="Shp_min (2) sipas ISSH"/>
      <sheetName val="invest"/>
      <sheetName val="defi"/>
      <sheetName val="DISTRIKT"/>
      <sheetName val="treg_kr"/>
      <sheetName val="Totaltax"/>
      <sheetName val="kontroll"/>
      <sheetName val="Klas.Ekonomik Te ardhurat (2)"/>
      <sheetName val="Tregues"/>
    </sheetNames>
    <sheetDataSet>
      <sheetData sheetId="0" refreshError="1"/>
      <sheetData sheetId="1" refreshError="1">
        <row r="27">
          <cell r="B27">
            <v>2006</v>
          </cell>
        </row>
        <row r="29">
          <cell r="B29" t="str">
            <v>Jan</v>
          </cell>
          <cell r="C29" t="str">
            <v>Shkurt</v>
          </cell>
          <cell r="D29" t="str">
            <v>Mars</v>
          </cell>
          <cell r="E29" t="str">
            <v>Prill</v>
          </cell>
          <cell r="F29" t="str">
            <v>Maj</v>
          </cell>
          <cell r="G29" t="str">
            <v>Qershor</v>
          </cell>
          <cell r="H29" t="str">
            <v xml:space="preserve">Korrik </v>
          </cell>
          <cell r="I29" t="str">
            <v>Gusht</v>
          </cell>
          <cell r="J29" t="str">
            <v>Shtator</v>
          </cell>
          <cell r="K29" t="str">
            <v>Tetor</v>
          </cell>
          <cell r="L29" t="str">
            <v>Nentor</v>
          </cell>
          <cell r="M29" t="str">
            <v>Dhjetor</v>
          </cell>
        </row>
        <row r="30">
          <cell r="A30" t="str">
            <v>CPI</v>
          </cell>
          <cell r="B30">
            <v>109.7</v>
          </cell>
          <cell r="C30">
            <v>110.2</v>
          </cell>
          <cell r="D30">
            <v>110.3</v>
          </cell>
          <cell r="E30">
            <v>110.9</v>
          </cell>
          <cell r="F30">
            <v>110.5</v>
          </cell>
          <cell r="G30">
            <v>109.2</v>
          </cell>
          <cell r="H30">
            <v>108.8</v>
          </cell>
          <cell r="I30">
            <v>108.6</v>
          </cell>
          <cell r="J30">
            <v>109.3</v>
          </cell>
          <cell r="K30">
            <v>109.4</v>
          </cell>
          <cell r="L30">
            <v>110.3</v>
          </cell>
          <cell r="M30">
            <v>112.3</v>
          </cell>
        </row>
        <row r="32">
          <cell r="A32" t="str">
            <v>Kursi I Kembimit</v>
          </cell>
          <cell r="B32">
            <v>102.05</v>
          </cell>
          <cell r="C32">
            <v>102.56</v>
          </cell>
          <cell r="D32">
            <v>102.06</v>
          </cell>
          <cell r="E32">
            <v>100.26</v>
          </cell>
          <cell r="F32">
            <v>96.31</v>
          </cell>
          <cell r="G32">
            <v>97.18</v>
          </cell>
          <cell r="H32">
            <v>96.69</v>
          </cell>
          <cell r="I32">
            <v>95.54</v>
          </cell>
          <cell r="J32">
            <v>96.76</v>
          </cell>
          <cell r="K32">
            <v>97.66</v>
          </cell>
          <cell r="L32">
            <v>96.5</v>
          </cell>
          <cell r="M32">
            <v>93.6</v>
          </cell>
        </row>
        <row r="35">
          <cell r="A35" t="str">
            <v>CPI2005/CPI2006</v>
          </cell>
          <cell r="B35">
            <v>0.98669097538742012</v>
          </cell>
          <cell r="C35">
            <v>0.98638838475499091</v>
          </cell>
          <cell r="D35">
            <v>0.98549410698096107</v>
          </cell>
          <cell r="E35">
            <v>0.97745716862037868</v>
          </cell>
          <cell r="F35">
            <v>0.97013574660633484</v>
          </cell>
          <cell r="G35">
            <v>0.97619047619047616</v>
          </cell>
          <cell r="H35">
            <v>0.96875000000000011</v>
          </cell>
          <cell r="I35">
            <v>0.97237569060773477</v>
          </cell>
          <cell r="J35">
            <v>0.97438243366880151</v>
          </cell>
          <cell r="K35">
            <v>0.97806215722120649</v>
          </cell>
          <cell r="L35">
            <v>0.97189483227561202</v>
          </cell>
          <cell r="M35">
            <v>0.97506678539626002</v>
          </cell>
        </row>
        <row r="37">
          <cell r="A37" t="str">
            <v>KK2005/KK2006</v>
          </cell>
          <cell r="B37">
            <v>0.94855463008329255</v>
          </cell>
          <cell r="C37">
            <v>0.9490054602184087</v>
          </cell>
          <cell r="D37">
            <v>0.93905545757397613</v>
          </cell>
          <cell r="E37">
            <v>0.97067624177139422</v>
          </cell>
          <cell r="F37">
            <v>1.0206624441906345</v>
          </cell>
          <cell r="G37">
            <v>1.0459971187487138</v>
          </cell>
          <cell r="H37">
            <v>1.047471300031027</v>
          </cell>
          <cell r="I37">
            <v>1.0379945572535063</v>
          </cell>
          <cell r="J37">
            <v>1.0441298057048367</v>
          </cell>
          <cell r="K37">
            <v>1.0471021912758551</v>
          </cell>
          <cell r="L37">
            <v>1.0783419689119171</v>
          </cell>
          <cell r="M37">
            <v>1.1039529914529915</v>
          </cell>
        </row>
        <row r="41">
          <cell r="A41" t="str">
            <v>.</v>
          </cell>
          <cell r="B41">
            <v>2007</v>
          </cell>
        </row>
        <row r="43">
          <cell r="B43" t="str">
            <v>Jan</v>
          </cell>
          <cell r="C43" t="str">
            <v>Shkurt</v>
          </cell>
          <cell r="D43" t="str">
            <v>Mars</v>
          </cell>
          <cell r="E43" t="str">
            <v>Prill</v>
          </cell>
          <cell r="F43" t="str">
            <v>Maj</v>
          </cell>
          <cell r="G43" t="str">
            <v>Qershor</v>
          </cell>
          <cell r="H43" t="str">
            <v xml:space="preserve">Korrik </v>
          </cell>
          <cell r="I43" t="str">
            <v>Gusht</v>
          </cell>
          <cell r="J43" t="str">
            <v>Shtator</v>
          </cell>
          <cell r="K43" t="str">
            <v>Tetor</v>
          </cell>
          <cell r="L43" t="str">
            <v>Nentor</v>
          </cell>
          <cell r="M43" t="str">
            <v>Dhjetor</v>
          </cell>
        </row>
        <row r="44">
          <cell r="A44" t="str">
            <v>CPI</v>
          </cell>
          <cell r="B44">
            <v>112.9</v>
          </cell>
          <cell r="C44">
            <v>113.4</v>
          </cell>
          <cell r="D44">
            <v>113.3</v>
          </cell>
          <cell r="E44">
            <v>113</v>
          </cell>
          <cell r="F44">
            <v>112.1</v>
          </cell>
          <cell r="G44">
            <v>111.4</v>
          </cell>
          <cell r="H44">
            <v>111.1</v>
          </cell>
          <cell r="I44">
            <v>113.1</v>
          </cell>
          <cell r="J44">
            <v>114.1</v>
          </cell>
          <cell r="K44">
            <v>114</v>
          </cell>
          <cell r="L44">
            <v>114.2</v>
          </cell>
          <cell r="M44">
            <v>115.3</v>
          </cell>
        </row>
        <row r="46">
          <cell r="A46" t="str">
            <v>Kursi I Kembimit</v>
          </cell>
          <cell r="B46">
            <v>96.04</v>
          </cell>
          <cell r="C46">
            <v>95.8</v>
          </cell>
          <cell r="D46">
            <v>95.32</v>
          </cell>
          <cell r="E46">
            <v>93.36</v>
          </cell>
          <cell r="F46">
            <v>92.71</v>
          </cell>
          <cell r="G46">
            <v>91.76</v>
          </cell>
          <cell r="H46">
            <v>89.18</v>
          </cell>
          <cell r="I46">
            <v>89.68</v>
          </cell>
          <cell r="J46">
            <v>89.19</v>
          </cell>
          <cell r="K46">
            <v>86.047142857142873</v>
          </cell>
          <cell r="L46">
            <v>83.014500000000012</v>
          </cell>
          <cell r="M46">
            <v>83.029473684210529</v>
          </cell>
        </row>
        <row r="49">
          <cell r="A49" t="str">
            <v>CPI2006/CPI2007</v>
          </cell>
          <cell r="B49">
            <v>0.97165633303808674</v>
          </cell>
          <cell r="C49">
            <v>0.97178130511463845</v>
          </cell>
          <cell r="D49">
            <v>0.97352162400706088</v>
          </cell>
          <cell r="E49">
            <v>0.98141592920353993</v>
          </cell>
          <cell r="F49">
            <v>0.98572702943800183</v>
          </cell>
          <cell r="G49">
            <v>0.98025134649910228</v>
          </cell>
          <cell r="H49">
            <v>0.97929792979297936</v>
          </cell>
          <cell r="I49">
            <v>0.96021220159151188</v>
          </cell>
          <cell r="J49">
            <v>0.95793163891323407</v>
          </cell>
          <cell r="K49" t="e">
            <v>#DIV/0!</v>
          </cell>
          <cell r="L49" t="e">
            <v>#DIV/0!</v>
          </cell>
          <cell r="M49" t="e">
            <v>#DIV/0!</v>
          </cell>
        </row>
        <row r="51">
          <cell r="A51" t="str">
            <v>KK2005/KK2006</v>
          </cell>
          <cell r="B51">
            <v>1.0625780924614743</v>
          </cell>
          <cell r="C51">
            <v>1.0705636743215032</v>
          </cell>
          <cell r="D51">
            <v>1.0707091900965171</v>
          </cell>
          <cell r="E51">
            <v>1.0739074550128536</v>
          </cell>
          <cell r="F51">
            <v>1.0388307625930322</v>
          </cell>
          <cell r="G51">
            <v>1.0590671316477769</v>
          </cell>
          <cell r="H51">
            <v>1.0842117066606862</v>
          </cell>
          <cell r="I51">
            <v>1.065343443354148</v>
          </cell>
          <cell r="J51">
            <v>1.084874985984976</v>
          </cell>
          <cell r="K51" t="e">
            <v>#DIV/0!</v>
          </cell>
          <cell r="L51" t="e">
            <v>#DIV/0!</v>
          </cell>
          <cell r="M51"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Ext_debt"/>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row r="5">
          <cell r="C5" t="str">
            <v>Table.  Georgia: Projected Fund Position</v>
          </cell>
        </row>
      </sheetData>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ow r="14">
          <cell r="D14">
            <v>184.46999999999997</v>
          </cell>
        </row>
      </sheetData>
      <sheetData sheetId="11">
        <row r="102">
          <cell r="G102">
            <v>0</v>
          </cell>
        </row>
      </sheetData>
      <sheetData sheetId="12">
        <row r="249">
          <cell r="G249" t="str">
            <v>Table 9. Georgia:  External Debt Service Payments Capacity, 1998-2007</v>
          </cell>
        </row>
      </sheetData>
      <sheetData sheetId="13">
        <row r="13">
          <cell r="G13" t="e">
            <v>#REF!</v>
          </cell>
        </row>
      </sheetData>
      <sheetData sheetId="14" refreshError="1"/>
      <sheetData sheetId="15" refreshError="1"/>
      <sheetData sheetId="16" refreshError="1"/>
      <sheetData sheetId="17">
        <row r="7">
          <cell r="G7" t="str">
            <v>Table 4.  Georgia: Key Indicators of External Indebtedness</v>
          </cell>
        </row>
      </sheetData>
      <sheetData sheetId="18">
        <row r="5">
          <cell r="C5" t="str">
            <v>Table 3.  Georgia: External financing requirements and sources</v>
          </cell>
        </row>
      </sheetData>
      <sheetData sheetId="19">
        <row r="2">
          <cell r="C2" t="str">
            <v>Table 33.  Georgia:  Balance of Payments</v>
          </cell>
        </row>
      </sheetData>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Mon-tab with 2007 for Auth(2)"/>
      <sheetName val="Table for Auth--Final Apr 28 04"/>
      <sheetName val="BOA cash flow 2004"/>
      <sheetName val="Contents"/>
      <sheetName val="Notes"/>
      <sheetName val="Sheet1"/>
      <sheetName val="MS"/>
      <sheetName val="MSPR"/>
      <sheetName val="Monetary output to REAL"/>
      <sheetName val="BOA"/>
      <sheetName val="BOA cash flow 2003"/>
      <sheetName val="BOP CF2004 Revised April 8 2004"/>
      <sheetName val="INTEREST RATES"/>
      <sheetName val="NFA"/>
      <sheetName val="G"/>
      <sheetName val="M"/>
      <sheetName val="2003-2005 plan-present"/>
      <sheetName val="Data for 2003 BOP"/>
      <sheetName val="Imports in months of G&amp;S"/>
      <sheetName val="Domestic financing 2004-05"/>
      <sheetName val="WEO"/>
      <sheetName val="Mon-tab"/>
      <sheetName val="Pierre output table"/>
      <sheetName val="Output for charts--Monetary"/>
      <sheetName val="Charts for SR"/>
      <sheetName val="Fiscal data sheet for charts"/>
      <sheetName val="Mon-tab with 2007"/>
      <sheetName val="12. Disbursements"/>
      <sheetName val="1. Quant Cond Table"/>
      <sheetName val="Old charts 1"/>
      <sheetName val="Old charts 2"/>
      <sheetName val="Old charts 3"/>
      <sheetName val="Old charts 4"/>
      <sheetName val="Old charts 5"/>
      <sheetName val="Junk follows--&gt;"/>
      <sheetName val="nEW 4 MONTHS OF RES DATA"/>
      <sheetName val="Changes to CA for PDR"/>
      <sheetName val="Changes to CA due to PDR"/>
      <sheetName val="4 months of imports--OLD"/>
      <sheetName val="Chart1"/>
      <sheetName val="Chart3"/>
      <sheetName val="Chart4"/>
      <sheetName val="Chart5"/>
      <sheetName val="Module1"/>
      <sheetName val=""/>
      <sheetName val="#REF"/>
      <sheetName val="Mon-tab_with_2007_for_Auth(2)"/>
      <sheetName val="Table_for_Auth--Final_Apr_28_04"/>
      <sheetName val="BOA_cash_flow_2004"/>
      <sheetName val="Monetary_output_to_REAL"/>
      <sheetName val="BOA_cash_flow_2003"/>
      <sheetName val="BOP_CF2004_Revised_April_8_2004"/>
      <sheetName val="INTEREST_RATES"/>
      <sheetName val="2003-2005_plan-present"/>
      <sheetName val="Data_for_2003_BOP"/>
      <sheetName val="Imports_in_months_of_G&amp;S"/>
      <sheetName val="Domestic_financing_2004-05"/>
      <sheetName val="Pierre_output_table"/>
      <sheetName val="Output_for_charts--Monetary"/>
      <sheetName val="Charts_for_SR"/>
      <sheetName val="Fiscal_data_sheet_for_charts"/>
      <sheetName val="Mon-tab_with_2007"/>
      <sheetName val="12__Disbursements"/>
      <sheetName val="1__Quant_Cond_Table"/>
      <sheetName val="Old_charts_1"/>
      <sheetName val="Old_charts_2"/>
      <sheetName val="Old_charts_3"/>
      <sheetName val="Old_charts_4"/>
      <sheetName val="Old_charts_5"/>
      <sheetName val="Junk_follows--&gt;"/>
      <sheetName val="nEW_4_MONTHS_OF_RES_DATA"/>
      <sheetName val="Changes_to_CA_for_PDR"/>
      <sheetName val="Changes_to_CA_due_to_PDR"/>
      <sheetName val="4_months_of_imports--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3">
          <cell r="AX73">
            <v>489.5</v>
          </cell>
          <cell r="AY73">
            <v>492.4</v>
          </cell>
          <cell r="AZ73">
            <v>495.2</v>
          </cell>
          <cell r="BA73">
            <v>507.5</v>
          </cell>
          <cell r="BB73">
            <v>510</v>
          </cell>
          <cell r="BC73">
            <v>520.79999999999995</v>
          </cell>
          <cell r="BD73">
            <v>528.79999999999995</v>
          </cell>
          <cell r="BE73">
            <v>537.4</v>
          </cell>
          <cell r="BF73">
            <v>528.29999999999995</v>
          </cell>
          <cell r="BG73">
            <v>538.5</v>
          </cell>
          <cell r="BH73">
            <v>548.1</v>
          </cell>
          <cell r="BI73">
            <v>563.1</v>
          </cell>
          <cell r="BJ73">
            <v>585.9</v>
          </cell>
          <cell r="BK73">
            <v>592.4</v>
          </cell>
          <cell r="BL73">
            <v>585</v>
          </cell>
          <cell r="BM73">
            <v>594.20000000000005</v>
          </cell>
          <cell r="BN73">
            <v>599.29999999999995</v>
          </cell>
          <cell r="BO73">
            <v>580</v>
          </cell>
          <cell r="BP73">
            <v>44.3</v>
          </cell>
          <cell r="BQ73">
            <v>28.6</v>
          </cell>
          <cell r="BR73">
            <v>28.4</v>
          </cell>
          <cell r="BS73">
            <v>40.64</v>
          </cell>
          <cell r="BT73">
            <v>40.250999999999998</v>
          </cell>
          <cell r="BU73">
            <v>40.411999999999999</v>
          </cell>
          <cell r="BV73">
            <v>40.411999999999999</v>
          </cell>
          <cell r="BW73">
            <v>40.411999999999999</v>
          </cell>
          <cell r="BX73">
            <v>40.400000000000006</v>
          </cell>
        </row>
        <row r="74">
          <cell r="AX74">
            <v>112.5</v>
          </cell>
          <cell r="AY74">
            <v>114.5</v>
          </cell>
          <cell r="AZ74">
            <v>117.3</v>
          </cell>
          <cell r="BA74">
            <v>122.2</v>
          </cell>
          <cell r="BB74">
            <v>124.2</v>
          </cell>
          <cell r="BC74">
            <v>112.2</v>
          </cell>
          <cell r="BD74">
            <v>115</v>
          </cell>
          <cell r="BE74">
            <v>118</v>
          </cell>
          <cell r="BF74">
            <v>118.5</v>
          </cell>
          <cell r="BG74">
            <v>123.6</v>
          </cell>
          <cell r="BH74">
            <v>127.1</v>
          </cell>
          <cell r="BI74">
            <v>134.30000000000001</v>
          </cell>
          <cell r="BJ74">
            <v>142.30000000000001</v>
          </cell>
          <cell r="BK74">
            <v>147</v>
          </cell>
          <cell r="BL74">
            <v>145.19999999999999</v>
          </cell>
          <cell r="BM74">
            <v>149.5</v>
          </cell>
          <cell r="BN74">
            <v>154.4</v>
          </cell>
          <cell r="BO74">
            <v>146.9</v>
          </cell>
          <cell r="BP74" t="str">
            <v>na</v>
          </cell>
          <cell r="BQ74" t="str">
            <v>na</v>
          </cell>
          <cell r="BR74" t="str">
            <v>na</v>
          </cell>
          <cell r="BS74" t="str">
            <v>na</v>
          </cell>
          <cell r="BT74" t="str">
            <v>na</v>
          </cell>
          <cell r="BU74" t="str">
            <v>na</v>
          </cell>
          <cell r="BV74" t="str">
            <v>na</v>
          </cell>
          <cell r="BW74" t="str">
            <v>na</v>
          </cell>
          <cell r="BX74" t="str">
            <v>na</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tofe"/>
      <sheetName val="tofetrim"/>
      <sheetName val="rev"/>
      <sheetName val="revtrim"/>
      <sheetName val="revmens"/>
      <sheetName val="revagtrim"/>
      <sheetName val="rev new"/>
      <sheetName val="extfintrim"/>
      <sheetName val="weta"/>
      <sheetName val="pclub"/>
      <sheetName val="SR_Table"/>
      <sheetName val="SR_Table_FR"/>
      <sheetName val="SR_Table_Perc_"/>
      <sheetName val="SR_Table_Perc__FR"/>
      <sheetName val="SR_Table6"/>
      <sheetName val="rev_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Con"/>
      <sheetName val="Asm"/>
      <sheetName val="Gout"/>
      <sheetName val="Fout"/>
      <sheetName val="Mout"/>
      <sheetName val="Bout"/>
      <sheetName val="BoutUSD"/>
      <sheetName val="DSAout"/>
      <sheetName val="Gin"/>
      <sheetName val="Fin"/>
      <sheetName val="Min"/>
      <sheetName val="Bin"/>
      <sheetName val="BinUSD"/>
      <sheetName val="FoF"/>
      <sheetName val="AnM"/>
      <sheetName val="PIN"/>
      <sheetName val="Cht"/>
      <sheetName val="MONA"/>
      <sheetName val="Old"/>
      <sheetName val="Ch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 val="SUMMARY_TABLE"/>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52"/>
  <sheetViews>
    <sheetView view="pageBreakPreview" zoomScale="60" zoomScaleNormal="120" workbookViewId="0">
      <selection activeCell="B2" sqref="B2:G2"/>
    </sheetView>
  </sheetViews>
  <sheetFormatPr defaultRowHeight="15" x14ac:dyDescent="0.25"/>
  <cols>
    <col min="1" max="1" width="31.42578125" style="246" customWidth="1"/>
    <col min="2" max="2" width="8.28515625" style="1389" customWidth="1"/>
    <col min="5" max="5" width="12.42578125" customWidth="1"/>
    <col min="6" max="6" width="10.42578125" customWidth="1"/>
    <col min="7" max="7" width="28.5703125" customWidth="1"/>
    <col min="10" max="10" width="8.5703125" customWidth="1"/>
  </cols>
  <sheetData>
    <row r="1" spans="1:9" ht="15.75" thickBot="1" x14ac:dyDescent="0.3"/>
    <row r="2" spans="1:9" ht="45" customHeight="1" thickBot="1" x14ac:dyDescent="0.3">
      <c r="A2" s="1390" t="s">
        <v>2331</v>
      </c>
      <c r="B2" s="1391" t="s">
        <v>2332</v>
      </c>
      <c r="C2" s="1392"/>
      <c r="D2" s="1392"/>
      <c r="E2" s="1392"/>
      <c r="F2" s="1392"/>
      <c r="G2" s="1393"/>
    </row>
    <row r="3" spans="1:9" ht="38.25" customHeight="1" thickBot="1" x14ac:dyDescent="0.3">
      <c r="A3" s="1390" t="s">
        <v>2333</v>
      </c>
      <c r="B3" s="1394">
        <v>6</v>
      </c>
      <c r="C3" s="1395"/>
      <c r="D3" s="1395"/>
      <c r="E3" s="1395"/>
      <c r="F3" s="1395"/>
      <c r="G3" s="1396"/>
    </row>
    <row r="4" spans="1:9" ht="141" customHeight="1" thickBot="1" x14ac:dyDescent="0.3">
      <c r="A4" s="1397" t="s">
        <v>2334</v>
      </c>
      <c r="B4" s="1398" t="s">
        <v>2335</v>
      </c>
      <c r="C4" s="1399"/>
      <c r="D4" s="1399"/>
      <c r="E4" s="1399"/>
      <c r="F4" s="1399"/>
      <c r="G4" s="1400"/>
      <c r="H4" s="1401"/>
      <c r="I4" s="1401"/>
    </row>
    <row r="5" spans="1:9" ht="25.5" customHeight="1" thickBot="1" x14ac:dyDescent="0.3">
      <c r="A5" s="1397" t="s">
        <v>2336</v>
      </c>
      <c r="B5" s="1402" t="s">
        <v>4</v>
      </c>
      <c r="C5" s="1403" t="s">
        <v>2337</v>
      </c>
      <c r="D5" s="1403"/>
      <c r="E5" s="1403"/>
      <c r="F5" s="1403"/>
      <c r="G5" s="1404"/>
      <c r="H5" s="1401"/>
      <c r="I5" s="1401"/>
    </row>
    <row r="6" spans="1:9" ht="30" customHeight="1" thickBot="1" x14ac:dyDescent="0.3">
      <c r="A6" s="1390" t="s">
        <v>2338</v>
      </c>
      <c r="B6" s="1405" t="s">
        <v>99</v>
      </c>
      <c r="C6" s="895"/>
      <c r="D6" s="895"/>
      <c r="E6" s="895"/>
      <c r="F6" s="895"/>
      <c r="G6" s="908"/>
      <c r="H6" s="1401"/>
      <c r="I6" s="1401"/>
    </row>
    <row r="7" spans="1:9" ht="147.75" customHeight="1" thickBot="1" x14ac:dyDescent="0.3">
      <c r="A7" s="1390" t="s">
        <v>2339</v>
      </c>
      <c r="B7" s="1405" t="s">
        <v>2340</v>
      </c>
      <c r="C7" s="1398" t="s">
        <v>2341</v>
      </c>
      <c r="D7" s="1399"/>
      <c r="E7" s="1399"/>
      <c r="F7" s="1399"/>
      <c r="G7" s="1400"/>
    </row>
    <row r="8" spans="1:9" ht="120.75" customHeight="1" thickBot="1" x14ac:dyDescent="0.3">
      <c r="A8" s="1390" t="s">
        <v>2342</v>
      </c>
      <c r="B8" s="1406" t="s">
        <v>42</v>
      </c>
      <c r="C8" s="1398" t="s">
        <v>43</v>
      </c>
      <c r="D8" s="1399"/>
      <c r="E8" s="1399"/>
      <c r="F8" s="1399"/>
      <c r="G8" s="1400"/>
    </row>
    <row r="9" spans="1:9" ht="109.5" customHeight="1" thickBot="1" x14ac:dyDescent="0.3">
      <c r="A9" s="1390" t="s">
        <v>2343</v>
      </c>
      <c r="B9" s="1405">
        <v>4440</v>
      </c>
      <c r="C9" s="1398" t="s">
        <v>2344</v>
      </c>
      <c r="D9" s="1399"/>
      <c r="E9" s="1399"/>
      <c r="F9" s="1399"/>
      <c r="G9" s="1400"/>
    </row>
    <row r="10" spans="1:9" ht="72" customHeight="1" thickBot="1" x14ac:dyDescent="0.3">
      <c r="A10" s="1390" t="s">
        <v>2345</v>
      </c>
      <c r="B10" s="1405">
        <v>6220</v>
      </c>
      <c r="C10" s="1398" t="s">
        <v>53</v>
      </c>
      <c r="D10" s="1399"/>
      <c r="E10" s="1399"/>
      <c r="F10" s="1399"/>
      <c r="G10" s="1400"/>
    </row>
    <row r="11" spans="1:9" ht="99.75" customHeight="1" thickBot="1" x14ac:dyDescent="0.3">
      <c r="A11" s="1390" t="s">
        <v>904</v>
      </c>
      <c r="B11" s="1405">
        <v>4540</v>
      </c>
      <c r="C11" s="1398" t="s">
        <v>2346</v>
      </c>
      <c r="D11" s="1399"/>
      <c r="E11" s="1399"/>
      <c r="F11" s="1399"/>
      <c r="G11" s="1400"/>
    </row>
    <row r="12" spans="1:9" ht="103.5" customHeight="1" thickBot="1" x14ac:dyDescent="0.3">
      <c r="A12" s="1390" t="s">
        <v>95</v>
      </c>
      <c r="B12" s="1405">
        <v>4550</v>
      </c>
      <c r="C12" s="1398" t="s">
        <v>2347</v>
      </c>
      <c r="D12" s="1399"/>
      <c r="E12" s="1399"/>
      <c r="F12" s="1399"/>
      <c r="G12" s="1400"/>
    </row>
    <row r="13" spans="1:9" ht="171.75" customHeight="1" thickBot="1" x14ac:dyDescent="0.3">
      <c r="A13" s="1390" t="s">
        <v>2348</v>
      </c>
      <c r="B13" s="1405">
        <v>4520</v>
      </c>
      <c r="C13" s="1398" t="s">
        <v>1535</v>
      </c>
      <c r="D13" s="1399"/>
      <c r="E13" s="1399"/>
      <c r="F13" s="1399"/>
      <c r="G13" s="1400"/>
    </row>
    <row r="14" spans="1:9" ht="64.5" customHeight="1" thickBot="1" x14ac:dyDescent="0.3">
      <c r="A14" s="1390" t="s">
        <v>2349</v>
      </c>
      <c r="B14" s="1405">
        <v>6370</v>
      </c>
      <c r="C14" s="1398" t="s">
        <v>68</v>
      </c>
      <c r="D14" s="1399"/>
      <c r="E14" s="1399"/>
      <c r="F14" s="1399"/>
      <c r="G14" s="1400"/>
    </row>
    <row r="15" spans="1:9" ht="48.75" customHeight="1" thickBot="1" x14ac:dyDescent="0.3">
      <c r="A15" s="1390" t="s">
        <v>88</v>
      </c>
      <c r="B15" s="1405">
        <v>4560</v>
      </c>
      <c r="C15" s="1398" t="s">
        <v>2350</v>
      </c>
      <c r="D15" s="1399"/>
      <c r="E15" s="1399"/>
      <c r="F15" s="1399"/>
      <c r="G15" s="1400"/>
    </row>
    <row r="16" spans="1:9" ht="30" customHeight="1" x14ac:dyDescent="0.25">
      <c r="A16" s="1407"/>
      <c r="B16" s="1408"/>
      <c r="C16" s="1409"/>
      <c r="D16" s="1409"/>
      <c r="E16" s="1409"/>
      <c r="F16" s="1409"/>
      <c r="G16" s="1409"/>
    </row>
    <row r="28" spans="2:9" ht="15" customHeight="1" x14ac:dyDescent="0.25"/>
    <row r="32" spans="2:9" s="246" customFormat="1" ht="15" customHeight="1" x14ac:dyDescent="0.25">
      <c r="B32" s="1389"/>
      <c r="C32"/>
      <c r="D32"/>
      <c r="E32"/>
      <c r="F32"/>
      <c r="G32"/>
      <c r="H32"/>
      <c r="I32"/>
    </row>
    <row r="36" spans="2:9" s="246" customFormat="1" ht="15" customHeight="1" x14ac:dyDescent="0.25">
      <c r="B36" s="1389"/>
      <c r="C36"/>
      <c r="D36"/>
      <c r="E36"/>
      <c r="F36"/>
      <c r="G36"/>
      <c r="H36"/>
      <c r="I36"/>
    </row>
    <row r="40" spans="2:9" s="246" customFormat="1" ht="15" customHeight="1" x14ac:dyDescent="0.25">
      <c r="B40" s="1389"/>
      <c r="C40"/>
      <c r="D40"/>
      <c r="E40"/>
      <c r="F40"/>
      <c r="G40"/>
      <c r="H40"/>
      <c r="I40"/>
    </row>
    <row r="44" spans="2:9" s="246" customFormat="1" ht="15" customHeight="1" x14ac:dyDescent="0.25">
      <c r="B44" s="1389"/>
      <c r="C44"/>
      <c r="D44"/>
      <c r="E44"/>
      <c r="F44"/>
      <c r="G44"/>
      <c r="H44"/>
      <c r="I44"/>
    </row>
    <row r="48" spans="2:9" s="246" customFormat="1" ht="15" customHeight="1" x14ac:dyDescent="0.25">
      <c r="B48" s="1389"/>
      <c r="C48"/>
      <c r="D48"/>
      <c r="E48"/>
      <c r="F48"/>
      <c r="G48"/>
      <c r="H48"/>
      <c r="I48"/>
    </row>
    <row r="52" spans="2:9" s="246" customFormat="1" ht="15" customHeight="1" x14ac:dyDescent="0.25">
      <c r="B52" s="1389"/>
      <c r="C52"/>
      <c r="D52"/>
      <c r="E52"/>
      <c r="F52"/>
      <c r="G52"/>
      <c r="H52"/>
      <c r="I52"/>
    </row>
  </sheetData>
  <mergeCells count="14">
    <mergeCell ref="C14:G14"/>
    <mergeCell ref="C15:G15"/>
    <mergeCell ref="C8:G8"/>
    <mergeCell ref="C9:G9"/>
    <mergeCell ref="C10:G10"/>
    <mergeCell ref="C11:G11"/>
    <mergeCell ref="C12:G12"/>
    <mergeCell ref="C13:G13"/>
    <mergeCell ref="B2:G2"/>
    <mergeCell ref="B3:G3"/>
    <mergeCell ref="B4:G4"/>
    <mergeCell ref="C5:G5"/>
    <mergeCell ref="C6:G6"/>
    <mergeCell ref="C7:G7"/>
  </mergeCells>
  <pageMargins left="0.2" right="0.2" top="0.5" bottom="0.2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205"/>
  <sheetViews>
    <sheetView view="pageBreakPreview" zoomScale="130" zoomScaleNormal="170" zoomScaleSheetLayoutView="130" workbookViewId="0">
      <selection sqref="A1:E1"/>
    </sheetView>
  </sheetViews>
  <sheetFormatPr defaultRowHeight="15" x14ac:dyDescent="0.25"/>
  <cols>
    <col min="1" max="1" width="28.5703125" customWidth="1"/>
    <col min="2" max="5" width="11.7109375" style="80" customWidth="1"/>
  </cols>
  <sheetData>
    <row r="1" spans="1:5" ht="15.75" x14ac:dyDescent="0.25">
      <c r="A1" s="1410" t="s">
        <v>2332</v>
      </c>
      <c r="B1" s="1410"/>
      <c r="C1" s="1410"/>
      <c r="D1" s="1410"/>
      <c r="E1" s="1410"/>
    </row>
    <row r="2" spans="1:5" ht="33.75" customHeight="1" x14ac:dyDescent="0.25">
      <c r="A2" s="760" t="s">
        <v>808</v>
      </c>
      <c r="B2" s="760"/>
      <c r="C2" s="760"/>
      <c r="D2" s="760"/>
      <c r="E2" s="760"/>
    </row>
    <row r="3" spans="1:5" ht="18" customHeight="1" x14ac:dyDescent="0.25">
      <c r="A3" s="764" t="s">
        <v>809</v>
      </c>
      <c r="B3" s="764"/>
      <c r="C3" s="764"/>
      <c r="D3" s="764"/>
      <c r="E3" s="764"/>
    </row>
    <row r="4" spans="1:5" ht="15.75" thickBot="1" x14ac:dyDescent="0.3"/>
    <row r="5" spans="1:5" ht="15.75" thickBot="1" x14ac:dyDescent="0.3">
      <c r="A5" s="13" t="s">
        <v>19</v>
      </c>
      <c r="B5" s="1330" t="s">
        <v>1120</v>
      </c>
      <c r="C5" s="1330"/>
      <c r="D5" s="1330"/>
      <c r="E5" s="1330"/>
    </row>
    <row r="6" spans="1:5" ht="15.75" thickBot="1" x14ac:dyDescent="0.3">
      <c r="A6" s="13" t="s">
        <v>4</v>
      </c>
      <c r="B6" s="766"/>
      <c r="C6" s="767"/>
      <c r="D6" s="767"/>
      <c r="E6" s="768"/>
    </row>
    <row r="7" spans="1:5" ht="15.75" thickBot="1" x14ac:dyDescent="0.3">
      <c r="A7" s="13" t="s">
        <v>24</v>
      </c>
      <c r="B7" s="1331" t="s">
        <v>810</v>
      </c>
      <c r="C7" s="1332"/>
      <c r="D7" s="1332"/>
      <c r="E7" s="1333"/>
    </row>
    <row r="8" spans="1:5" ht="15.75" thickBot="1" x14ac:dyDescent="0.3">
      <c r="A8" s="772" t="s">
        <v>7</v>
      </c>
      <c r="B8" s="773"/>
      <c r="C8" s="773"/>
      <c r="D8" s="773"/>
      <c r="E8" s="774"/>
    </row>
    <row r="9" spans="1:5" x14ac:dyDescent="0.25">
      <c r="A9" s="1312" t="s">
        <v>1121</v>
      </c>
      <c r="B9" s="1313"/>
      <c r="C9" s="1313"/>
      <c r="D9" s="1313"/>
      <c r="E9" s="1314"/>
    </row>
    <row r="10" spans="1:5" ht="30" customHeight="1" x14ac:dyDescent="0.25">
      <c r="A10" s="1315"/>
      <c r="B10" s="1316"/>
      <c r="C10" s="1316"/>
      <c r="D10" s="1316"/>
      <c r="E10" s="1317"/>
    </row>
    <row r="11" spans="1:5" ht="56.25" customHeight="1" thickBot="1" x14ac:dyDescent="0.3">
      <c r="A11" s="1318"/>
      <c r="B11" s="1319"/>
      <c r="C11" s="1319"/>
      <c r="D11" s="1319"/>
      <c r="E11" s="1320"/>
    </row>
    <row r="12" spans="1:5" ht="147" customHeight="1" thickBot="1" x14ac:dyDescent="0.3">
      <c r="A12" s="334" t="s">
        <v>10</v>
      </c>
      <c r="B12" s="1054" t="s">
        <v>1122</v>
      </c>
      <c r="C12" s="1061"/>
      <c r="D12" s="1061"/>
      <c r="E12" s="1062"/>
    </row>
    <row r="13" spans="1:5" ht="23.25" customHeight="1" x14ac:dyDescent="0.25">
      <c r="A13" s="1321" t="s">
        <v>11</v>
      </c>
      <c r="B13" s="335">
        <v>2019</v>
      </c>
      <c r="C13" s="335">
        <v>2020</v>
      </c>
      <c r="D13" s="335">
        <v>2021</v>
      </c>
      <c r="E13" s="335">
        <v>2022</v>
      </c>
    </row>
    <row r="14" spans="1:5" ht="15.75" thickBot="1" x14ac:dyDescent="0.3">
      <c r="A14" s="1322"/>
      <c r="B14" s="336" t="s">
        <v>5</v>
      </c>
      <c r="C14" s="336" t="s">
        <v>6</v>
      </c>
      <c r="D14" s="336" t="s">
        <v>6</v>
      </c>
      <c r="E14" s="336" t="s">
        <v>6</v>
      </c>
    </row>
    <row r="15" spans="1:5" ht="31.5" customHeight="1" thickBot="1" x14ac:dyDescent="0.3">
      <c r="A15" s="3" t="s">
        <v>1123</v>
      </c>
      <c r="B15" s="90">
        <v>0.04</v>
      </c>
      <c r="C15" s="90">
        <v>0.05</v>
      </c>
      <c r="D15" s="90">
        <v>0.06</v>
      </c>
      <c r="E15" s="90">
        <v>7.0000000000000007E-2</v>
      </c>
    </row>
    <row r="16" spans="1:5" ht="23.25" thickBot="1" x14ac:dyDescent="0.3">
      <c r="A16" s="3" t="s">
        <v>1124</v>
      </c>
      <c r="B16" s="90">
        <v>0.2</v>
      </c>
      <c r="C16" s="90">
        <v>0.2</v>
      </c>
      <c r="D16" s="90">
        <v>0.2</v>
      </c>
      <c r="E16" s="90">
        <v>0.2</v>
      </c>
    </row>
    <row r="17" spans="1:5" ht="34.5" thickBot="1" x14ac:dyDescent="0.3">
      <c r="A17" s="337" t="s">
        <v>1125</v>
      </c>
      <c r="B17" s="90">
        <v>7.0000000000000007E-2</v>
      </c>
      <c r="C17" s="90">
        <v>0.09</v>
      </c>
      <c r="D17" s="90">
        <v>0.1</v>
      </c>
      <c r="E17" s="90">
        <v>0.13</v>
      </c>
    </row>
    <row r="18" spans="1:5" ht="23.25" customHeight="1" thickBot="1" x14ac:dyDescent="0.3">
      <c r="A18" s="1323" t="s">
        <v>13</v>
      </c>
      <c r="B18" s="787"/>
      <c r="C18" s="787"/>
      <c r="D18" s="787"/>
      <c r="E18" s="788"/>
    </row>
    <row r="19" spans="1:5" ht="27" customHeight="1" thickBot="1" x14ac:dyDescent="0.3">
      <c r="A19" s="338"/>
      <c r="B19" s="339" t="s">
        <v>28</v>
      </c>
      <c r="C19" s="340" t="s">
        <v>25</v>
      </c>
      <c r="D19" s="340" t="s">
        <v>25</v>
      </c>
      <c r="E19" s="340" t="s">
        <v>25</v>
      </c>
    </row>
    <row r="20" spans="1:5" ht="45" customHeight="1" thickBot="1" x14ac:dyDescent="0.3">
      <c r="A20" s="10" t="s">
        <v>1126</v>
      </c>
      <c r="B20" s="307" t="s">
        <v>1127</v>
      </c>
      <c r="C20" s="308" t="s">
        <v>1128</v>
      </c>
      <c r="D20" s="341">
        <v>9200</v>
      </c>
      <c r="E20" s="341">
        <v>9200</v>
      </c>
    </row>
    <row r="21" spans="1:5" ht="41.25" customHeight="1" thickBot="1" x14ac:dyDescent="0.3">
      <c r="A21" s="10" t="s">
        <v>1129</v>
      </c>
      <c r="B21" s="307">
        <v>3</v>
      </c>
      <c r="C21" s="308">
        <v>0.04</v>
      </c>
      <c r="D21" s="308">
        <v>0.05</v>
      </c>
      <c r="E21" s="308">
        <v>0.06</v>
      </c>
    </row>
    <row r="22" spans="1:5" ht="41.25" customHeight="1" thickBot="1" x14ac:dyDescent="0.3">
      <c r="A22" s="66" t="s">
        <v>1130</v>
      </c>
      <c r="B22" s="307">
        <v>4</v>
      </c>
      <c r="C22" s="308">
        <v>0.05</v>
      </c>
      <c r="D22" s="308">
        <v>0.06</v>
      </c>
      <c r="E22" s="308">
        <v>7.0000000000000007E-2</v>
      </c>
    </row>
    <row r="23" spans="1:5" ht="9" customHeight="1" thickBot="1" x14ac:dyDescent="0.3">
      <c r="A23" s="3"/>
      <c r="B23" s="342"/>
      <c r="C23" s="340"/>
      <c r="D23" s="340"/>
      <c r="E23" s="340"/>
    </row>
    <row r="24" spans="1:5" ht="24" customHeight="1" thickBot="1" x14ac:dyDescent="0.3">
      <c r="A24" s="1324" t="s">
        <v>1131</v>
      </c>
      <c r="B24" s="1325"/>
      <c r="C24" s="1325"/>
      <c r="D24" s="1325"/>
      <c r="E24" s="1326"/>
    </row>
    <row r="25" spans="1:5" ht="15.75" thickBot="1" x14ac:dyDescent="0.3">
      <c r="A25" s="1327" t="s">
        <v>45</v>
      </c>
      <c r="B25" s="1328"/>
      <c r="C25" s="1328"/>
      <c r="D25" s="1328"/>
      <c r="E25" s="1329"/>
    </row>
    <row r="26" spans="1:5" ht="18.75" customHeight="1" thickBot="1" x14ac:dyDescent="0.3">
      <c r="A26" s="213" t="s">
        <v>26</v>
      </c>
      <c r="B26" s="786" t="s">
        <v>1132</v>
      </c>
      <c r="C26" s="787"/>
      <c r="D26" s="787"/>
      <c r="E26" s="788"/>
    </row>
    <row r="27" spans="1:5" ht="32.25" customHeight="1" thickBot="1" x14ac:dyDescent="0.3">
      <c r="A27" s="3" t="s">
        <v>9</v>
      </c>
      <c r="B27" s="786" t="s">
        <v>1133</v>
      </c>
      <c r="C27" s="787"/>
      <c r="D27" s="787"/>
      <c r="E27" s="788"/>
    </row>
    <row r="28" spans="1:5" ht="15.75" thickBot="1" x14ac:dyDescent="0.3">
      <c r="A28" s="3" t="s">
        <v>14</v>
      </c>
      <c r="B28" s="803" t="s">
        <v>1134</v>
      </c>
      <c r="C28" s="804"/>
      <c r="D28" s="804"/>
      <c r="E28" s="805"/>
    </row>
    <row r="29" spans="1:5" ht="12.75" customHeight="1" x14ac:dyDescent="0.25">
      <c r="A29" s="781"/>
      <c r="B29" s="14">
        <v>2019</v>
      </c>
      <c r="C29" s="14">
        <v>2020</v>
      </c>
      <c r="D29" s="14">
        <v>2021</v>
      </c>
      <c r="E29" s="14">
        <v>2022</v>
      </c>
    </row>
    <row r="30" spans="1:5" ht="18.75" customHeight="1" thickBot="1" x14ac:dyDescent="0.3">
      <c r="A30" s="782"/>
      <c r="B30" s="15" t="s">
        <v>5</v>
      </c>
      <c r="C30" s="15" t="s">
        <v>6</v>
      </c>
      <c r="D30" s="15" t="s">
        <v>6</v>
      </c>
      <c r="E30" s="15" t="s">
        <v>6</v>
      </c>
    </row>
    <row r="31" spans="1:5" ht="15.75" thickBot="1" x14ac:dyDescent="0.3">
      <c r="A31" s="3" t="s">
        <v>8</v>
      </c>
      <c r="B31" s="4">
        <v>100</v>
      </c>
      <c r="C31" s="4">
        <v>100</v>
      </c>
      <c r="D31" s="4">
        <v>100</v>
      </c>
      <c r="E31" s="4">
        <v>100</v>
      </c>
    </row>
    <row r="32" spans="1:5" ht="15.75" thickBot="1" x14ac:dyDescent="0.3">
      <c r="A32" s="3" t="s">
        <v>15</v>
      </c>
      <c r="B32" s="4">
        <f>B61</f>
        <v>165208</v>
      </c>
      <c r="C32" s="4">
        <f>C61</f>
        <v>171500</v>
      </c>
      <c r="D32" s="4">
        <f>D61</f>
        <v>172500</v>
      </c>
      <c r="E32" s="4">
        <f>E61</f>
        <v>172500</v>
      </c>
    </row>
    <row r="33" spans="1:5" ht="15.75" thickBot="1" x14ac:dyDescent="0.3">
      <c r="A33" s="3" t="s">
        <v>21</v>
      </c>
      <c r="B33" s="4">
        <f>B32/B31</f>
        <v>1652.08</v>
      </c>
      <c r="C33" s="4">
        <f>C32/C31</f>
        <v>1715</v>
      </c>
      <c r="D33" s="4">
        <f>D32/D31</f>
        <v>1725</v>
      </c>
      <c r="E33" s="4">
        <f>E32/E31</f>
        <v>1725</v>
      </c>
    </row>
    <row r="34" spans="1:5" ht="15.75" thickBot="1" x14ac:dyDescent="0.3">
      <c r="A34" s="3" t="s">
        <v>16</v>
      </c>
      <c r="B34" s="89" t="s">
        <v>20</v>
      </c>
      <c r="C34" s="5">
        <f t="shared" ref="C34:E36" si="0">C31/B31-1</f>
        <v>0</v>
      </c>
      <c r="D34" s="5">
        <f t="shared" si="0"/>
        <v>0</v>
      </c>
      <c r="E34" s="5">
        <f t="shared" si="0"/>
        <v>0</v>
      </c>
    </row>
    <row r="35" spans="1:5" ht="15.75" thickBot="1" x14ac:dyDescent="0.3">
      <c r="A35" s="3" t="s">
        <v>17</v>
      </c>
      <c r="B35" s="89" t="s">
        <v>20</v>
      </c>
      <c r="C35" s="5">
        <f t="shared" si="0"/>
        <v>3.8085322744661365E-2</v>
      </c>
      <c r="D35" s="5">
        <f t="shared" si="0"/>
        <v>5.8309037900874383E-3</v>
      </c>
      <c r="E35" s="5">
        <f t="shared" si="0"/>
        <v>0</v>
      </c>
    </row>
    <row r="36" spans="1:5" ht="15.75" thickBot="1" x14ac:dyDescent="0.3">
      <c r="A36" s="3" t="s">
        <v>18</v>
      </c>
      <c r="B36" s="89" t="s">
        <v>20</v>
      </c>
      <c r="C36" s="5">
        <f t="shared" si="0"/>
        <v>3.8085322744661365E-2</v>
      </c>
      <c r="D36" s="5">
        <f t="shared" si="0"/>
        <v>5.8309037900874383E-3</v>
      </c>
      <c r="E36" s="5">
        <f t="shared" si="0"/>
        <v>0</v>
      </c>
    </row>
    <row r="37" spans="1:5" ht="15.75" thickBot="1" x14ac:dyDescent="0.3">
      <c r="A37" s="806" t="s">
        <v>34</v>
      </c>
      <c r="B37" s="807"/>
      <c r="C37" s="807"/>
      <c r="D37" s="807"/>
      <c r="E37" s="808"/>
    </row>
    <row r="38" spans="1:5" ht="12.75" customHeight="1" x14ac:dyDescent="0.25">
      <c r="A38" s="781"/>
      <c r="B38" s="14">
        <v>2019</v>
      </c>
      <c r="C38" s="14">
        <v>2020</v>
      </c>
      <c r="D38" s="14">
        <v>2021</v>
      </c>
      <c r="E38" s="14">
        <v>2022</v>
      </c>
    </row>
    <row r="39" spans="1:5" ht="15" customHeight="1" thickBot="1" x14ac:dyDescent="0.3">
      <c r="A39" s="782"/>
      <c r="B39" s="15" t="s">
        <v>5</v>
      </c>
      <c r="C39" s="15" t="s">
        <v>6</v>
      </c>
      <c r="D39" s="15" t="s">
        <v>6</v>
      </c>
      <c r="E39" s="15" t="s">
        <v>6</v>
      </c>
    </row>
    <row r="40" spans="1:5" ht="15.75" thickBot="1" x14ac:dyDescent="0.3">
      <c r="A40" s="1" t="s">
        <v>0</v>
      </c>
      <c r="B40" s="62">
        <f>B41+B42</f>
        <v>98000</v>
      </c>
      <c r="C40" s="62">
        <f>C41+C42</f>
        <v>98000</v>
      </c>
      <c r="D40" s="62">
        <f>D41+D42</f>
        <v>98000</v>
      </c>
      <c r="E40" s="62">
        <f>E41+E42</f>
        <v>98000</v>
      </c>
    </row>
    <row r="41" spans="1:5" ht="15.75" thickBot="1" x14ac:dyDescent="0.3">
      <c r="A41" s="8" t="s">
        <v>37</v>
      </c>
      <c r="B41" s="60">
        <v>98000</v>
      </c>
      <c r="C41" s="60">
        <v>98000</v>
      </c>
      <c r="D41" s="60">
        <v>98000</v>
      </c>
      <c r="E41" s="60">
        <v>98000</v>
      </c>
    </row>
    <row r="42" spans="1:5" ht="15.75" thickBot="1" x14ac:dyDescent="0.3">
      <c r="A42" s="8" t="s">
        <v>38</v>
      </c>
      <c r="B42" s="60"/>
      <c r="C42" s="60"/>
      <c r="D42" s="60"/>
      <c r="E42" s="60"/>
    </row>
    <row r="43" spans="1:5" ht="24.75" thickBot="1" x14ac:dyDescent="0.3">
      <c r="A43" s="1" t="s">
        <v>31</v>
      </c>
      <c r="B43" s="62">
        <f>B44+B45</f>
        <v>17208</v>
      </c>
      <c r="C43" s="62">
        <f>C44+C45</f>
        <v>18500</v>
      </c>
      <c r="D43" s="62">
        <f>D44+D45</f>
        <v>18500</v>
      </c>
      <c r="E43" s="62">
        <f>E44+E45</f>
        <v>18500</v>
      </c>
    </row>
    <row r="44" spans="1:5" ht="15.75" thickBot="1" x14ac:dyDescent="0.3">
      <c r="A44" s="8" t="s">
        <v>37</v>
      </c>
      <c r="B44" s="60">
        <v>17208</v>
      </c>
      <c r="C44" s="62">
        <v>18500</v>
      </c>
      <c r="D44" s="62">
        <v>18500</v>
      </c>
      <c r="E44" s="62">
        <v>18500</v>
      </c>
    </row>
    <row r="45" spans="1:5" ht="15.75" thickBot="1" x14ac:dyDescent="0.3">
      <c r="A45" s="8" t="s">
        <v>38</v>
      </c>
      <c r="B45" s="60"/>
      <c r="C45" s="62"/>
      <c r="D45" s="62"/>
      <c r="E45" s="62"/>
    </row>
    <row r="46" spans="1:5" ht="15.75" thickBot="1" x14ac:dyDescent="0.3">
      <c r="A46" s="1" t="s">
        <v>1</v>
      </c>
      <c r="B46" s="60">
        <f>B47</f>
        <v>50000</v>
      </c>
      <c r="C46" s="60">
        <f>C47</f>
        <v>55000</v>
      </c>
      <c r="D46" s="60">
        <f>D47</f>
        <v>56000</v>
      </c>
      <c r="E46" s="60">
        <f>E47</f>
        <v>56000</v>
      </c>
    </row>
    <row r="47" spans="1:5" ht="15.75" thickBot="1" x14ac:dyDescent="0.3">
      <c r="A47" s="8" t="s">
        <v>37</v>
      </c>
      <c r="B47" s="60">
        <v>50000</v>
      </c>
      <c r="C47" s="62">
        <v>55000</v>
      </c>
      <c r="D47" s="62">
        <v>56000</v>
      </c>
      <c r="E47" s="62">
        <v>56000</v>
      </c>
    </row>
    <row r="48" spans="1:5" ht="15.75" thickBot="1" x14ac:dyDescent="0.3">
      <c r="A48" s="8" t="s">
        <v>38</v>
      </c>
      <c r="B48" s="60">
        <v>0</v>
      </c>
      <c r="C48" s="62">
        <v>0</v>
      </c>
      <c r="D48" s="62">
        <v>0</v>
      </c>
      <c r="E48" s="62">
        <v>0</v>
      </c>
    </row>
    <row r="49" spans="1:5" ht="15.75" thickBot="1" x14ac:dyDescent="0.3">
      <c r="A49" s="1" t="s">
        <v>2</v>
      </c>
      <c r="B49" s="60">
        <v>0</v>
      </c>
      <c r="C49" s="62">
        <v>0</v>
      </c>
      <c r="D49" s="62">
        <v>0</v>
      </c>
      <c r="E49" s="62">
        <v>0</v>
      </c>
    </row>
    <row r="50" spans="1:5" ht="15.75" thickBot="1" x14ac:dyDescent="0.3">
      <c r="A50" s="8" t="s">
        <v>37</v>
      </c>
      <c r="B50" s="60">
        <v>0</v>
      </c>
      <c r="C50" s="62">
        <v>0</v>
      </c>
      <c r="D50" s="62">
        <v>0</v>
      </c>
      <c r="E50" s="62">
        <v>0</v>
      </c>
    </row>
    <row r="51" spans="1:5" ht="15.75" thickBot="1" x14ac:dyDescent="0.3">
      <c r="A51" s="8" t="s">
        <v>38</v>
      </c>
      <c r="B51" s="60">
        <v>0</v>
      </c>
      <c r="C51" s="62">
        <v>0</v>
      </c>
      <c r="D51" s="62">
        <v>0</v>
      </c>
      <c r="E51" s="62">
        <v>0</v>
      </c>
    </row>
    <row r="52" spans="1:5" ht="15.75" thickBot="1" x14ac:dyDescent="0.3">
      <c r="A52" s="1" t="s">
        <v>22</v>
      </c>
      <c r="B52" s="60">
        <v>0</v>
      </c>
      <c r="C52" s="62">
        <v>0</v>
      </c>
      <c r="D52" s="62">
        <v>0</v>
      </c>
      <c r="E52" s="62">
        <v>0</v>
      </c>
    </row>
    <row r="53" spans="1:5" ht="15.75" thickBot="1" x14ac:dyDescent="0.3">
      <c r="A53" s="8" t="s">
        <v>37</v>
      </c>
      <c r="B53" s="60">
        <v>0</v>
      </c>
      <c r="C53" s="62">
        <v>0</v>
      </c>
      <c r="D53" s="62">
        <v>0</v>
      </c>
      <c r="E53" s="62">
        <v>0</v>
      </c>
    </row>
    <row r="54" spans="1:5" ht="15.75" thickBot="1" x14ac:dyDescent="0.3">
      <c r="A54" s="8" t="s">
        <v>38</v>
      </c>
      <c r="B54" s="60">
        <v>0</v>
      </c>
      <c r="C54" s="62">
        <v>0</v>
      </c>
      <c r="D54" s="62">
        <v>0</v>
      </c>
      <c r="E54" s="62">
        <v>0</v>
      </c>
    </row>
    <row r="55" spans="1:5" ht="15.75" thickBot="1" x14ac:dyDescent="0.3">
      <c r="A55" s="1" t="s">
        <v>23</v>
      </c>
      <c r="B55" s="60">
        <f>B56+B57</f>
        <v>0</v>
      </c>
      <c r="C55" s="62">
        <f>C56+C57</f>
        <v>0</v>
      </c>
      <c r="D55" s="62">
        <f>D56+D57</f>
        <v>0</v>
      </c>
      <c r="E55" s="62">
        <f>E56+E57</f>
        <v>0</v>
      </c>
    </row>
    <row r="56" spans="1:5" ht="15.75" thickBot="1" x14ac:dyDescent="0.3">
      <c r="A56" s="8" t="s">
        <v>37</v>
      </c>
      <c r="B56" s="60">
        <v>0</v>
      </c>
      <c r="C56" s="62">
        <v>0</v>
      </c>
      <c r="D56" s="62">
        <v>0</v>
      </c>
      <c r="E56" s="62">
        <v>0</v>
      </c>
    </row>
    <row r="57" spans="1:5" ht="15.75" thickBot="1" x14ac:dyDescent="0.3">
      <c r="A57" s="8" t="s">
        <v>38</v>
      </c>
      <c r="B57" s="60">
        <v>0</v>
      </c>
      <c r="C57" s="62">
        <v>0</v>
      </c>
      <c r="D57" s="62">
        <v>0</v>
      </c>
      <c r="E57" s="62">
        <v>0</v>
      </c>
    </row>
    <row r="58" spans="1:5" ht="24.75" thickBot="1" x14ac:dyDescent="0.3">
      <c r="A58" s="1" t="s">
        <v>3</v>
      </c>
      <c r="B58" s="60">
        <v>0</v>
      </c>
      <c r="C58" s="62">
        <v>0</v>
      </c>
      <c r="D58" s="62">
        <f>C58*1.03*0.99</f>
        <v>0</v>
      </c>
      <c r="E58" s="62">
        <f>D58*1.03*0.99</f>
        <v>0</v>
      </c>
    </row>
    <row r="59" spans="1:5" ht="15.75" thickBot="1" x14ac:dyDescent="0.3">
      <c r="A59" s="8" t="s">
        <v>37</v>
      </c>
      <c r="B59" s="60"/>
      <c r="C59" s="609"/>
      <c r="D59" s="609"/>
      <c r="E59" s="609"/>
    </row>
    <row r="60" spans="1:5" ht="15.75" thickBot="1" x14ac:dyDescent="0.3">
      <c r="A60" s="8" t="s">
        <v>38</v>
      </c>
      <c r="B60" s="60"/>
      <c r="C60" s="610"/>
      <c r="D60" s="609"/>
      <c r="E60" s="609"/>
    </row>
    <row r="61" spans="1:5" ht="15.75" thickBot="1" x14ac:dyDescent="0.3">
      <c r="A61" s="17" t="s">
        <v>33</v>
      </c>
      <c r="B61" s="39">
        <f>B58+B55+B52+B49+B46+B43+B40</f>
        <v>165208</v>
      </c>
      <c r="C61" s="39">
        <f>C58+C55+C52+C49+C46+C43+C40</f>
        <v>171500</v>
      </c>
      <c r="D61" s="39">
        <f>D58+D55+D52+D49+D46+D43+D40</f>
        <v>172500</v>
      </c>
      <c r="E61" s="39">
        <f>E58+E55+E52+E49+E46+E43+E40</f>
        <v>172500</v>
      </c>
    </row>
    <row r="62" spans="1:5" ht="15.75" thickBot="1" x14ac:dyDescent="0.3">
      <c r="A62" s="18" t="s">
        <v>35</v>
      </c>
      <c r="B62" s="611">
        <f>IF(B61-B32=0,0,"Error")</f>
        <v>0</v>
      </c>
      <c r="C62" s="611">
        <f>IF(C61-C32=0,0,"Error")</f>
        <v>0</v>
      </c>
      <c r="D62" s="611">
        <f>IF(D61-D32=0,0,"Error")</f>
        <v>0</v>
      </c>
      <c r="E62" s="611">
        <f>IF(E61-E32=0,0,"Error")</f>
        <v>0</v>
      </c>
    </row>
    <row r="63" spans="1:5" ht="15.75" hidden="1" thickBot="1" x14ac:dyDescent="0.3">
      <c r="A63" s="211" t="s">
        <v>911</v>
      </c>
      <c r="B63" s="803"/>
      <c r="C63" s="804"/>
      <c r="D63" s="804"/>
      <c r="E63" s="805"/>
    </row>
    <row r="64" spans="1:5" ht="26.25" hidden="1" customHeight="1" thickBot="1" x14ac:dyDescent="0.3">
      <c r="A64" s="3" t="s">
        <v>9</v>
      </c>
      <c r="B64" s="786"/>
      <c r="C64" s="787"/>
      <c r="D64" s="787"/>
      <c r="E64" s="788"/>
    </row>
    <row r="65" spans="1:5" ht="15.75" hidden="1" thickBot="1" x14ac:dyDescent="0.3">
      <c r="A65" s="3" t="s">
        <v>14</v>
      </c>
      <c r="B65" s="803"/>
      <c r="C65" s="804"/>
      <c r="D65" s="804"/>
      <c r="E65" s="805"/>
    </row>
    <row r="66" spans="1:5" ht="12.75" hidden="1" customHeight="1" x14ac:dyDescent="0.25">
      <c r="A66" s="781"/>
      <c r="B66" s="14">
        <v>2018</v>
      </c>
      <c r="C66" s="14">
        <v>2019</v>
      </c>
      <c r="D66" s="14">
        <v>2020</v>
      </c>
      <c r="E66" s="14">
        <v>2021</v>
      </c>
    </row>
    <row r="67" spans="1:5" ht="9" hidden="1" customHeight="1" thickBot="1" x14ac:dyDescent="0.3">
      <c r="A67" s="782"/>
      <c r="B67" s="15" t="s">
        <v>5</v>
      </c>
      <c r="C67" s="15" t="s">
        <v>6</v>
      </c>
      <c r="D67" s="15" t="s">
        <v>6</v>
      </c>
      <c r="E67" s="15" t="s">
        <v>6</v>
      </c>
    </row>
    <row r="68" spans="1:5" ht="15.75" hidden="1" thickBot="1" x14ac:dyDescent="0.3">
      <c r="A68" s="3" t="s">
        <v>8</v>
      </c>
      <c r="B68" s="3"/>
      <c r="C68" s="3"/>
      <c r="D68" s="3"/>
      <c r="E68" s="3"/>
    </row>
    <row r="69" spans="1:5" ht="15.75" hidden="1" thickBot="1" x14ac:dyDescent="0.3">
      <c r="A69" s="3" t="s">
        <v>15</v>
      </c>
      <c r="B69" s="4">
        <f>B98</f>
        <v>0</v>
      </c>
      <c r="C69" s="4">
        <f>C98</f>
        <v>0</v>
      </c>
      <c r="D69" s="4">
        <f>D98</f>
        <v>0</v>
      </c>
      <c r="E69" s="4">
        <f>E98</f>
        <v>0</v>
      </c>
    </row>
    <row r="70" spans="1:5" ht="15.75" hidden="1" thickBot="1" x14ac:dyDescent="0.3">
      <c r="A70" s="3" t="s">
        <v>21</v>
      </c>
      <c r="B70" s="4" t="e">
        <f>B69/B68</f>
        <v>#DIV/0!</v>
      </c>
      <c r="C70" s="4" t="e">
        <f>C69/C68</f>
        <v>#DIV/0!</v>
      </c>
      <c r="D70" s="4" t="e">
        <f>D69/D68</f>
        <v>#DIV/0!</v>
      </c>
      <c r="E70" s="4" t="e">
        <f>E69/E68</f>
        <v>#DIV/0!</v>
      </c>
    </row>
    <row r="71" spans="1:5" ht="15.75" hidden="1" thickBot="1" x14ac:dyDescent="0.3">
      <c r="A71" s="3" t="s">
        <v>16</v>
      </c>
      <c r="B71" s="89"/>
      <c r="C71" s="5" t="e">
        <f t="shared" ref="C71:E73" si="1">C68/B68-1</f>
        <v>#DIV/0!</v>
      </c>
      <c r="D71" s="5" t="e">
        <f t="shared" si="1"/>
        <v>#DIV/0!</v>
      </c>
      <c r="E71" s="5" t="e">
        <f t="shared" si="1"/>
        <v>#DIV/0!</v>
      </c>
    </row>
    <row r="72" spans="1:5" ht="15.75" hidden="1" thickBot="1" x14ac:dyDescent="0.3">
      <c r="A72" s="3" t="s">
        <v>17</v>
      </c>
      <c r="B72" s="89"/>
      <c r="C72" s="5" t="e">
        <f t="shared" si="1"/>
        <v>#DIV/0!</v>
      </c>
      <c r="D72" s="5" t="e">
        <f t="shared" si="1"/>
        <v>#DIV/0!</v>
      </c>
      <c r="E72" s="5" t="e">
        <f t="shared" si="1"/>
        <v>#DIV/0!</v>
      </c>
    </row>
    <row r="73" spans="1:5" ht="15.75" hidden="1" thickBot="1" x14ac:dyDescent="0.3">
      <c r="A73" s="3" t="s">
        <v>18</v>
      </c>
      <c r="B73" s="89"/>
      <c r="C73" s="5" t="e">
        <f t="shared" si="1"/>
        <v>#DIV/0!</v>
      </c>
      <c r="D73" s="5" t="e">
        <f t="shared" si="1"/>
        <v>#DIV/0!</v>
      </c>
      <c r="E73" s="5" t="e">
        <f t="shared" si="1"/>
        <v>#DIV/0!</v>
      </c>
    </row>
    <row r="74" spans="1:5" ht="24.75" hidden="1" customHeight="1" thickBot="1" x14ac:dyDescent="0.3">
      <c r="A74" s="806" t="s">
        <v>912</v>
      </c>
      <c r="B74" s="807"/>
      <c r="C74" s="807"/>
      <c r="D74" s="807"/>
      <c r="E74" s="808"/>
    </row>
    <row r="75" spans="1:5" ht="12.75" hidden="1" customHeight="1" x14ac:dyDescent="0.25">
      <c r="A75" s="781"/>
      <c r="B75" s="14">
        <v>2018</v>
      </c>
      <c r="C75" s="14">
        <v>2019</v>
      </c>
      <c r="D75" s="14">
        <v>2020</v>
      </c>
      <c r="E75" s="14">
        <v>2021</v>
      </c>
    </row>
    <row r="76" spans="1:5" ht="9" hidden="1" customHeight="1" thickBot="1" x14ac:dyDescent="0.3">
      <c r="A76" s="782"/>
      <c r="B76" s="15" t="s">
        <v>5</v>
      </c>
      <c r="C76" s="15" t="s">
        <v>6</v>
      </c>
      <c r="D76" s="15" t="s">
        <v>6</v>
      </c>
      <c r="E76" s="15" t="s">
        <v>6</v>
      </c>
    </row>
    <row r="77" spans="1:5" ht="24.75" hidden="1" customHeight="1" thickBot="1" x14ac:dyDescent="0.3">
      <c r="A77" s="1" t="s">
        <v>0</v>
      </c>
      <c r="B77" s="62"/>
      <c r="C77" s="62"/>
      <c r="D77" s="62"/>
      <c r="E77" s="62"/>
    </row>
    <row r="78" spans="1:5" ht="38.25" hidden="1" customHeight="1" thickBot="1" x14ac:dyDescent="0.3">
      <c r="A78" s="8" t="s">
        <v>37</v>
      </c>
      <c r="B78" s="60"/>
      <c r="C78" s="230"/>
      <c r="D78" s="230"/>
      <c r="E78" s="230"/>
    </row>
    <row r="79" spans="1:5" ht="24.75" hidden="1" customHeight="1" thickBot="1" x14ac:dyDescent="0.3">
      <c r="A79" s="8" t="s">
        <v>38</v>
      </c>
      <c r="B79" s="60"/>
      <c r="C79" s="230"/>
      <c r="D79" s="230"/>
      <c r="E79" s="230"/>
    </row>
    <row r="80" spans="1:5" ht="24.75" hidden="1" customHeight="1" thickBot="1" x14ac:dyDescent="0.3">
      <c r="A80" s="1" t="s">
        <v>31</v>
      </c>
      <c r="B80" s="62"/>
      <c r="C80" s="62"/>
      <c r="D80" s="62"/>
      <c r="E80" s="62"/>
    </row>
    <row r="81" spans="1:5" ht="15.75" hidden="1" thickBot="1" x14ac:dyDescent="0.3">
      <c r="A81" s="8" t="s">
        <v>37</v>
      </c>
      <c r="B81" s="60"/>
      <c r="C81" s="62"/>
      <c r="D81" s="62"/>
      <c r="E81" s="62"/>
    </row>
    <row r="82" spans="1:5" ht="15.75" hidden="1" thickBot="1" x14ac:dyDescent="0.3">
      <c r="A82" s="8" t="s">
        <v>38</v>
      </c>
      <c r="B82" s="60"/>
      <c r="C82" s="62"/>
      <c r="D82" s="62"/>
      <c r="E82" s="62"/>
    </row>
    <row r="83" spans="1:5" ht="24.75" hidden="1" customHeight="1" thickBot="1" x14ac:dyDescent="0.3">
      <c r="A83" s="1" t="s">
        <v>1</v>
      </c>
      <c r="B83" s="60">
        <v>0</v>
      </c>
      <c r="C83" s="62">
        <v>0</v>
      </c>
      <c r="D83" s="62">
        <v>0</v>
      </c>
      <c r="E83" s="62">
        <v>0</v>
      </c>
    </row>
    <row r="84" spans="1:5" ht="15.75" hidden="1" thickBot="1" x14ac:dyDescent="0.3">
      <c r="A84" s="8" t="s">
        <v>37</v>
      </c>
      <c r="B84" s="60"/>
      <c r="C84" s="62"/>
      <c r="D84" s="62"/>
      <c r="E84" s="62"/>
    </row>
    <row r="85" spans="1:5" ht="15.75" hidden="1" thickBot="1" x14ac:dyDescent="0.3">
      <c r="A85" s="8" t="s">
        <v>38</v>
      </c>
      <c r="B85" s="60"/>
      <c r="C85" s="62"/>
      <c r="D85" s="62"/>
      <c r="E85" s="62"/>
    </row>
    <row r="86" spans="1:5" ht="15.75" hidden="1" thickBot="1" x14ac:dyDescent="0.3">
      <c r="A86" s="1" t="s">
        <v>2</v>
      </c>
      <c r="B86" s="60"/>
      <c r="C86" s="62"/>
      <c r="D86" s="62"/>
      <c r="E86" s="62"/>
    </row>
    <row r="87" spans="1:5" ht="15.75" hidden="1" thickBot="1" x14ac:dyDescent="0.3">
      <c r="A87" s="8" t="s">
        <v>37</v>
      </c>
      <c r="B87" s="60"/>
      <c r="C87" s="62"/>
      <c r="D87" s="62"/>
      <c r="E87" s="62"/>
    </row>
    <row r="88" spans="1:5" ht="15.75" hidden="1" thickBot="1" x14ac:dyDescent="0.3">
      <c r="A88" s="8" t="s">
        <v>38</v>
      </c>
      <c r="B88" s="60"/>
      <c r="C88" s="62"/>
      <c r="D88" s="62"/>
      <c r="E88" s="62"/>
    </row>
    <row r="89" spans="1:5" ht="15.75" hidden="1" thickBot="1" x14ac:dyDescent="0.3">
      <c r="A89" s="1" t="s">
        <v>22</v>
      </c>
      <c r="B89" s="60"/>
      <c r="C89" s="62"/>
      <c r="D89" s="62"/>
      <c r="E89" s="62"/>
    </row>
    <row r="90" spans="1:5" ht="15.75" hidden="1" thickBot="1" x14ac:dyDescent="0.3">
      <c r="A90" s="8" t="s">
        <v>37</v>
      </c>
      <c r="B90" s="60"/>
      <c r="C90" s="62"/>
      <c r="D90" s="62"/>
      <c r="E90" s="62"/>
    </row>
    <row r="91" spans="1:5" ht="15.75" hidden="1" thickBot="1" x14ac:dyDescent="0.3">
      <c r="A91" s="8" t="s">
        <v>38</v>
      </c>
      <c r="B91" s="60"/>
      <c r="C91" s="62"/>
      <c r="D91" s="62"/>
      <c r="E91" s="62"/>
    </row>
    <row r="92" spans="1:5" ht="15.75" hidden="1" thickBot="1" x14ac:dyDescent="0.3">
      <c r="A92" s="1" t="s">
        <v>23</v>
      </c>
      <c r="B92" s="60"/>
      <c r="C92" s="62"/>
      <c r="D92" s="62"/>
      <c r="E92" s="62"/>
    </row>
    <row r="93" spans="1:5" ht="15.75" hidden="1" thickBot="1" x14ac:dyDescent="0.3">
      <c r="A93" s="8" t="s">
        <v>37</v>
      </c>
      <c r="B93" s="60"/>
      <c r="C93" s="62"/>
      <c r="D93" s="62"/>
      <c r="E93" s="62"/>
    </row>
    <row r="94" spans="1:5" ht="15.75" hidden="1" thickBot="1" x14ac:dyDescent="0.3">
      <c r="A94" s="8" t="s">
        <v>38</v>
      </c>
      <c r="B94" s="60"/>
      <c r="C94" s="62"/>
      <c r="D94" s="62"/>
      <c r="E94" s="62"/>
    </row>
    <row r="95" spans="1:5" ht="24.75" hidden="1" thickBot="1" x14ac:dyDescent="0.3">
      <c r="A95" s="1" t="s">
        <v>3</v>
      </c>
      <c r="B95" s="60"/>
      <c r="C95" s="62"/>
      <c r="D95" s="62"/>
      <c r="E95" s="62"/>
    </row>
    <row r="96" spans="1:5" ht="15.75" hidden="1" thickBot="1" x14ac:dyDescent="0.3">
      <c r="A96" s="8" t="s">
        <v>37</v>
      </c>
      <c r="B96" s="60"/>
      <c r="C96" s="62"/>
      <c r="D96" s="62"/>
      <c r="E96" s="62"/>
    </row>
    <row r="97" spans="1:5" ht="15.75" hidden="1" thickBot="1" x14ac:dyDescent="0.3">
      <c r="A97" s="8" t="s">
        <v>38</v>
      </c>
      <c r="B97" s="60"/>
      <c r="C97" s="62"/>
      <c r="D97" s="62"/>
      <c r="E97" s="62"/>
    </row>
    <row r="98" spans="1:5" ht="15.75" hidden="1" thickBot="1" x14ac:dyDescent="0.3">
      <c r="A98" s="212" t="s">
        <v>71</v>
      </c>
      <c r="B98" s="60">
        <f>B95+B92+B89+B86+B83+B80+B77</f>
        <v>0</v>
      </c>
      <c r="C98" s="60">
        <f>C95+C92+C89+C86+C83+C80+C77</f>
        <v>0</v>
      </c>
      <c r="D98" s="60">
        <f>D95+D92+D89+D86+D83+D80+D77</f>
        <v>0</v>
      </c>
      <c r="E98" s="60">
        <f>E95+E92+E89+E86+E83+E80+E77</f>
        <v>0</v>
      </c>
    </row>
    <row r="99" spans="1:5" ht="17.25" hidden="1" customHeight="1" thickBot="1" x14ac:dyDescent="0.3">
      <c r="A99" s="18" t="s">
        <v>35</v>
      </c>
      <c r="B99" s="611">
        <f>IF(B98-B69=0,0,"Error")</f>
        <v>0</v>
      </c>
      <c r="C99" s="611">
        <f>IF(C98-C69=0,0,"Error")</f>
        <v>0</v>
      </c>
      <c r="D99" s="611">
        <f>IF(D98-D69=0,0,"Error")</f>
        <v>0</v>
      </c>
      <c r="E99" s="611">
        <f>IF(E98-E69=0,0,"Error")</f>
        <v>0</v>
      </c>
    </row>
    <row r="100" spans="1:5" ht="15.75" hidden="1" thickBot="1" x14ac:dyDescent="0.3">
      <c r="A100" s="211" t="s">
        <v>913</v>
      </c>
      <c r="B100" s="803"/>
      <c r="C100" s="804"/>
      <c r="D100" s="804"/>
      <c r="E100" s="805"/>
    </row>
    <row r="101" spans="1:5" ht="26.25" hidden="1" customHeight="1" thickBot="1" x14ac:dyDescent="0.3">
      <c r="A101" s="3" t="s">
        <v>9</v>
      </c>
      <c r="B101" s="786"/>
      <c r="C101" s="787"/>
      <c r="D101" s="787"/>
      <c r="E101" s="788"/>
    </row>
    <row r="102" spans="1:5" ht="15.75" hidden="1" thickBot="1" x14ac:dyDescent="0.3">
      <c r="A102" s="3" t="s">
        <v>14</v>
      </c>
      <c r="B102" s="803"/>
      <c r="C102" s="804"/>
      <c r="D102" s="804"/>
      <c r="E102" s="805"/>
    </row>
    <row r="103" spans="1:5" ht="12.75" hidden="1" customHeight="1" x14ac:dyDescent="0.25">
      <c r="A103" s="781"/>
      <c r="B103" s="14">
        <v>2018</v>
      </c>
      <c r="C103" s="14">
        <v>2019</v>
      </c>
      <c r="D103" s="14">
        <v>2020</v>
      </c>
      <c r="E103" s="14">
        <v>2021</v>
      </c>
    </row>
    <row r="104" spans="1:5" ht="9" hidden="1" customHeight="1" thickBot="1" x14ac:dyDescent="0.3">
      <c r="A104" s="782"/>
      <c r="B104" s="15" t="s">
        <v>5</v>
      </c>
      <c r="C104" s="15" t="s">
        <v>6</v>
      </c>
      <c r="D104" s="15" t="s">
        <v>6</v>
      </c>
      <c r="E104" s="15" t="s">
        <v>6</v>
      </c>
    </row>
    <row r="105" spans="1:5" ht="15.75" hidden="1" thickBot="1" x14ac:dyDescent="0.3">
      <c r="A105" s="3" t="s">
        <v>8</v>
      </c>
      <c r="B105" s="4"/>
      <c r="C105" s="4"/>
      <c r="D105" s="4"/>
      <c r="E105" s="4"/>
    </row>
    <row r="106" spans="1:5" ht="15.75" hidden="1" thickBot="1" x14ac:dyDescent="0.3">
      <c r="A106" s="3" t="s">
        <v>15</v>
      </c>
      <c r="B106" s="4">
        <f>B135</f>
        <v>0</v>
      </c>
      <c r="C106" s="4">
        <f>C135</f>
        <v>0</v>
      </c>
      <c r="D106" s="4">
        <f>D135</f>
        <v>0</v>
      </c>
      <c r="E106" s="4">
        <f>E135</f>
        <v>0</v>
      </c>
    </row>
    <row r="107" spans="1:5" ht="15.75" hidden="1" thickBot="1" x14ac:dyDescent="0.3">
      <c r="A107" s="3" t="s">
        <v>21</v>
      </c>
      <c r="B107" s="4" t="e">
        <f>B106/B105</f>
        <v>#DIV/0!</v>
      </c>
      <c r="C107" s="4" t="e">
        <f>C106/C105</f>
        <v>#DIV/0!</v>
      </c>
      <c r="D107" s="4" t="e">
        <f>D106/D105</f>
        <v>#DIV/0!</v>
      </c>
      <c r="E107" s="4" t="e">
        <f>E106/E105</f>
        <v>#DIV/0!</v>
      </c>
    </row>
    <row r="108" spans="1:5" ht="15.75" hidden="1" thickBot="1" x14ac:dyDescent="0.3">
      <c r="A108" s="3" t="s">
        <v>16</v>
      </c>
      <c r="B108" s="89"/>
      <c r="C108" s="5" t="e">
        <f t="shared" ref="C108:E110" si="2">C105/B105-1</f>
        <v>#DIV/0!</v>
      </c>
      <c r="D108" s="5" t="e">
        <f t="shared" si="2"/>
        <v>#DIV/0!</v>
      </c>
      <c r="E108" s="5" t="e">
        <f t="shared" si="2"/>
        <v>#DIV/0!</v>
      </c>
    </row>
    <row r="109" spans="1:5" ht="15.75" hidden="1" thickBot="1" x14ac:dyDescent="0.3">
      <c r="A109" s="3" t="s">
        <v>17</v>
      </c>
      <c r="B109" s="89"/>
      <c r="C109" s="5" t="e">
        <f t="shared" si="2"/>
        <v>#DIV/0!</v>
      </c>
      <c r="D109" s="5" t="e">
        <f t="shared" si="2"/>
        <v>#DIV/0!</v>
      </c>
      <c r="E109" s="5" t="e">
        <f t="shared" si="2"/>
        <v>#DIV/0!</v>
      </c>
    </row>
    <row r="110" spans="1:5" ht="15.75" hidden="1" thickBot="1" x14ac:dyDescent="0.3">
      <c r="A110" s="3" t="s">
        <v>18</v>
      </c>
      <c r="B110" s="89"/>
      <c r="C110" s="5" t="e">
        <f t="shared" si="2"/>
        <v>#DIV/0!</v>
      </c>
      <c r="D110" s="5" t="e">
        <f t="shared" si="2"/>
        <v>#DIV/0!</v>
      </c>
      <c r="E110" s="5" t="e">
        <f t="shared" si="2"/>
        <v>#DIV/0!</v>
      </c>
    </row>
    <row r="111" spans="1:5" ht="24.75" hidden="1" customHeight="1" thickBot="1" x14ac:dyDescent="0.3">
      <c r="A111" s="806" t="s">
        <v>912</v>
      </c>
      <c r="B111" s="807"/>
      <c r="C111" s="807"/>
      <c r="D111" s="807"/>
      <c r="E111" s="808"/>
    </row>
    <row r="112" spans="1:5" ht="12.75" hidden="1" customHeight="1" x14ac:dyDescent="0.25">
      <c r="A112" s="781"/>
      <c r="B112" s="14">
        <v>2018</v>
      </c>
      <c r="C112" s="14">
        <v>2019</v>
      </c>
      <c r="D112" s="14">
        <v>2020</v>
      </c>
      <c r="E112" s="14">
        <v>2021</v>
      </c>
    </row>
    <row r="113" spans="1:5" ht="9" hidden="1" customHeight="1" thickBot="1" x14ac:dyDescent="0.3">
      <c r="A113" s="782"/>
      <c r="B113" s="15" t="s">
        <v>5</v>
      </c>
      <c r="C113" s="15" t="s">
        <v>6</v>
      </c>
      <c r="D113" s="15" t="s">
        <v>6</v>
      </c>
      <c r="E113" s="15" t="s">
        <v>6</v>
      </c>
    </row>
    <row r="114" spans="1:5" ht="24.75" hidden="1" customHeight="1" thickBot="1" x14ac:dyDescent="0.3">
      <c r="A114" s="1" t="s">
        <v>0</v>
      </c>
      <c r="B114" s="62"/>
      <c r="C114" s="62"/>
      <c r="D114" s="62"/>
      <c r="E114" s="62"/>
    </row>
    <row r="115" spans="1:5" ht="15.75" hidden="1" thickBot="1" x14ac:dyDescent="0.3">
      <c r="A115" s="8" t="s">
        <v>37</v>
      </c>
      <c r="B115" s="60"/>
      <c r="C115" s="230"/>
      <c r="D115" s="230"/>
      <c r="E115" s="230"/>
    </row>
    <row r="116" spans="1:5" ht="15.75" hidden="1" thickBot="1" x14ac:dyDescent="0.3">
      <c r="A116" s="8" t="s">
        <v>38</v>
      </c>
      <c r="B116" s="60"/>
      <c r="C116" s="230"/>
      <c r="D116" s="230"/>
      <c r="E116" s="230"/>
    </row>
    <row r="117" spans="1:5" ht="24.75" hidden="1" customHeight="1" thickBot="1" x14ac:dyDescent="0.3">
      <c r="A117" s="1" t="s">
        <v>31</v>
      </c>
      <c r="B117" s="62"/>
      <c r="C117" s="62"/>
      <c r="D117" s="62"/>
      <c r="E117" s="62"/>
    </row>
    <row r="118" spans="1:5" ht="15.75" hidden="1" thickBot="1" x14ac:dyDescent="0.3">
      <c r="A118" s="8" t="s">
        <v>37</v>
      </c>
      <c r="B118" s="60"/>
      <c r="C118" s="62"/>
      <c r="D118" s="62"/>
      <c r="E118" s="62"/>
    </row>
    <row r="119" spans="1:5" ht="15.75" hidden="1" thickBot="1" x14ac:dyDescent="0.3">
      <c r="A119" s="8" t="s">
        <v>38</v>
      </c>
      <c r="B119" s="60"/>
      <c r="C119" s="62"/>
      <c r="D119" s="62"/>
      <c r="E119" s="62"/>
    </row>
    <row r="120" spans="1:5" ht="24.75" hidden="1" customHeight="1" thickBot="1" x14ac:dyDescent="0.3">
      <c r="A120" s="1" t="s">
        <v>1</v>
      </c>
      <c r="B120" s="60">
        <v>0</v>
      </c>
      <c r="C120" s="62">
        <v>0</v>
      </c>
      <c r="D120" s="62">
        <v>0</v>
      </c>
      <c r="E120" s="62">
        <v>0</v>
      </c>
    </row>
    <row r="121" spans="1:5" ht="15.75" hidden="1" thickBot="1" x14ac:dyDescent="0.3">
      <c r="A121" s="8" t="s">
        <v>37</v>
      </c>
      <c r="B121" s="60"/>
      <c r="C121" s="62"/>
      <c r="D121" s="62"/>
      <c r="E121" s="62"/>
    </row>
    <row r="122" spans="1:5" ht="15.75" hidden="1" thickBot="1" x14ac:dyDescent="0.3">
      <c r="A122" s="8" t="s">
        <v>38</v>
      </c>
      <c r="B122" s="60"/>
      <c r="C122" s="62"/>
      <c r="D122" s="62"/>
      <c r="E122" s="62"/>
    </row>
    <row r="123" spans="1:5" ht="15.75" hidden="1" thickBot="1" x14ac:dyDescent="0.3">
      <c r="A123" s="1" t="s">
        <v>2</v>
      </c>
      <c r="B123" s="60"/>
      <c r="C123" s="62"/>
      <c r="D123" s="62"/>
      <c r="E123" s="62"/>
    </row>
    <row r="124" spans="1:5" ht="15.75" hidden="1" thickBot="1" x14ac:dyDescent="0.3">
      <c r="A124" s="8" t="s">
        <v>37</v>
      </c>
      <c r="B124" s="60"/>
      <c r="C124" s="62"/>
      <c r="D124" s="62"/>
      <c r="E124" s="62"/>
    </row>
    <row r="125" spans="1:5" ht="15.75" hidden="1" thickBot="1" x14ac:dyDescent="0.3">
      <c r="A125" s="8" t="s">
        <v>38</v>
      </c>
      <c r="B125" s="60"/>
      <c r="C125" s="62"/>
      <c r="D125" s="62"/>
      <c r="E125" s="62"/>
    </row>
    <row r="126" spans="1:5" ht="15.75" hidden="1" thickBot="1" x14ac:dyDescent="0.3">
      <c r="A126" s="1" t="s">
        <v>22</v>
      </c>
      <c r="B126" s="60"/>
      <c r="C126" s="62"/>
      <c r="D126" s="62"/>
      <c r="E126" s="62"/>
    </row>
    <row r="127" spans="1:5" ht="15.75" hidden="1" thickBot="1" x14ac:dyDescent="0.3">
      <c r="A127" s="8" t="s">
        <v>37</v>
      </c>
      <c r="B127" s="60"/>
      <c r="C127" s="62"/>
      <c r="D127" s="62"/>
      <c r="E127" s="62"/>
    </row>
    <row r="128" spans="1:5" ht="15" hidden="1" customHeight="1" thickBot="1" x14ac:dyDescent="0.3">
      <c r="A128" s="8" t="s">
        <v>38</v>
      </c>
      <c r="B128" s="60"/>
      <c r="C128" s="62"/>
      <c r="D128" s="62"/>
      <c r="E128" s="62"/>
    </row>
    <row r="129" spans="1:5" ht="15.75" hidden="1" thickBot="1" x14ac:dyDescent="0.3">
      <c r="A129" s="1" t="s">
        <v>23</v>
      </c>
      <c r="B129" s="60">
        <v>0</v>
      </c>
      <c r="C129" s="62">
        <v>0</v>
      </c>
      <c r="D129" s="62">
        <v>0</v>
      </c>
      <c r="E129" s="62">
        <v>0</v>
      </c>
    </row>
    <row r="130" spans="1:5" ht="15.75" hidden="1" thickBot="1" x14ac:dyDescent="0.3">
      <c r="A130" s="8" t="s">
        <v>37</v>
      </c>
      <c r="B130" s="60"/>
      <c r="C130" s="62"/>
      <c r="D130" s="62"/>
      <c r="E130" s="62"/>
    </row>
    <row r="131" spans="1:5" ht="15.75" hidden="1" thickBot="1" x14ac:dyDescent="0.3">
      <c r="A131" s="8" t="s">
        <v>38</v>
      </c>
      <c r="B131" s="60"/>
      <c r="C131" s="62"/>
      <c r="D131" s="62"/>
      <c r="E131" s="62"/>
    </row>
    <row r="132" spans="1:5" ht="24.75" hidden="1" thickBot="1" x14ac:dyDescent="0.3">
      <c r="A132" s="1" t="s">
        <v>3</v>
      </c>
      <c r="B132" s="60"/>
      <c r="C132" s="62"/>
      <c r="D132" s="62"/>
      <c r="E132" s="62"/>
    </row>
    <row r="133" spans="1:5" ht="15.75" hidden="1" thickBot="1" x14ac:dyDescent="0.3">
      <c r="A133" s="8" t="s">
        <v>37</v>
      </c>
      <c r="B133" s="60"/>
      <c r="C133" s="62"/>
      <c r="D133" s="62"/>
      <c r="E133" s="62"/>
    </row>
    <row r="134" spans="1:5" ht="15.75" hidden="1" thickBot="1" x14ac:dyDescent="0.3">
      <c r="A134" s="8" t="s">
        <v>38</v>
      </c>
      <c r="B134" s="60"/>
      <c r="C134" s="62"/>
      <c r="D134" s="62"/>
      <c r="E134" s="62"/>
    </row>
    <row r="135" spans="1:5" ht="15.75" hidden="1" thickBot="1" x14ac:dyDescent="0.3">
      <c r="A135" s="212" t="s">
        <v>71</v>
      </c>
      <c r="B135" s="60">
        <f>B132+B129+B126+B123+B120+B117+B114</f>
        <v>0</v>
      </c>
      <c r="C135" s="60">
        <f>C132+C129+C126+C123+C120+C117+C114</f>
        <v>0</v>
      </c>
      <c r="D135" s="60">
        <f>D132+D129+D126+D123+D120+D117+D114</f>
        <v>0</v>
      </c>
      <c r="E135" s="60">
        <f>E132+E129+E126+E123+E120+E117+E114</f>
        <v>0</v>
      </c>
    </row>
    <row r="136" spans="1:5" ht="17.25" hidden="1" customHeight="1" thickBot="1" x14ac:dyDescent="0.3">
      <c r="A136" s="18" t="s">
        <v>35</v>
      </c>
      <c r="B136" s="611">
        <f>IF(B135-B106=0,0,"Error")</f>
        <v>0</v>
      </c>
      <c r="C136" s="611">
        <f>IF(C135-C106=0,0,"Error")</f>
        <v>0</v>
      </c>
      <c r="D136" s="611">
        <f>IF(D135-D106=0,0,"Error")</f>
        <v>0</v>
      </c>
      <c r="E136" s="611">
        <f>IF(E135-E106=0,0,"Error")</f>
        <v>0</v>
      </c>
    </row>
    <row r="137" spans="1:5" ht="24" customHeight="1" thickBot="1" x14ac:dyDescent="0.3">
      <c r="A137" s="213" t="s">
        <v>70</v>
      </c>
      <c r="B137" s="786" t="s">
        <v>1135</v>
      </c>
      <c r="C137" s="787"/>
      <c r="D137" s="787"/>
      <c r="E137" s="788"/>
    </row>
    <row r="138" spans="1:5" ht="26.25" customHeight="1" thickBot="1" x14ac:dyDescent="0.3">
      <c r="A138" s="3" t="s">
        <v>9</v>
      </c>
      <c r="B138" s="786" t="s">
        <v>1136</v>
      </c>
      <c r="C138" s="787"/>
      <c r="D138" s="787"/>
      <c r="E138" s="788"/>
    </row>
    <row r="139" spans="1:5" ht="17.25" customHeight="1" thickBot="1" x14ac:dyDescent="0.3">
      <c r="A139" s="3" t="s">
        <v>14</v>
      </c>
      <c r="B139" s="803" t="s">
        <v>1134</v>
      </c>
      <c r="C139" s="804"/>
      <c r="D139" s="804"/>
      <c r="E139" s="805"/>
    </row>
    <row r="140" spans="1:5" ht="17.25" customHeight="1" x14ac:dyDescent="0.25">
      <c r="A140" s="781"/>
      <c r="B140" s="14">
        <v>2019</v>
      </c>
      <c r="C140" s="14">
        <v>2020</v>
      </c>
      <c r="D140" s="14">
        <v>2021</v>
      </c>
      <c r="E140" s="14">
        <v>2022</v>
      </c>
    </row>
    <row r="141" spans="1:5" ht="17.25" customHeight="1" thickBot="1" x14ac:dyDescent="0.3">
      <c r="A141" s="782"/>
      <c r="B141" s="15" t="s">
        <v>5</v>
      </c>
      <c r="C141" s="15" t="s">
        <v>6</v>
      </c>
      <c r="D141" s="15" t="s">
        <v>6</v>
      </c>
      <c r="E141" s="15" t="s">
        <v>6</v>
      </c>
    </row>
    <row r="142" spans="1:5" ht="17.25" customHeight="1" thickBot="1" x14ac:dyDescent="0.3">
      <c r="A142" s="3" t="s">
        <v>8</v>
      </c>
      <c r="B142" s="4">
        <v>47</v>
      </c>
      <c r="C142" s="4">
        <v>47</v>
      </c>
      <c r="D142" s="4">
        <v>47</v>
      </c>
      <c r="E142" s="4">
        <v>47</v>
      </c>
    </row>
    <row r="143" spans="1:5" ht="17.25" customHeight="1" thickBot="1" x14ac:dyDescent="0.3">
      <c r="A143" s="3" t="s">
        <v>15</v>
      </c>
      <c r="B143" s="4">
        <f>B172</f>
        <v>74500</v>
      </c>
      <c r="C143" s="4">
        <f>C172</f>
        <v>82500</v>
      </c>
      <c r="D143" s="4">
        <f>D172</f>
        <v>82500</v>
      </c>
      <c r="E143" s="4">
        <f>E172</f>
        <v>82500</v>
      </c>
    </row>
    <row r="144" spans="1:5" ht="17.25" customHeight="1" thickBot="1" x14ac:dyDescent="0.3">
      <c r="A144" s="3" t="s">
        <v>21</v>
      </c>
      <c r="B144" s="4">
        <f>B143/B142</f>
        <v>1585.1063829787233</v>
      </c>
      <c r="C144" s="4">
        <f>C143/C142</f>
        <v>1755.3191489361702</v>
      </c>
      <c r="D144" s="4">
        <f>D143/D142</f>
        <v>1755.3191489361702</v>
      </c>
      <c r="E144" s="4">
        <f>E143/E142</f>
        <v>1755.3191489361702</v>
      </c>
    </row>
    <row r="145" spans="1:5" ht="17.25" customHeight="1" thickBot="1" x14ac:dyDescent="0.3">
      <c r="A145" s="3" t="s">
        <v>16</v>
      </c>
      <c r="B145" s="89" t="s">
        <v>20</v>
      </c>
      <c r="C145" s="5">
        <f t="shared" ref="C145:E147" si="3">C142/B142-1</f>
        <v>0</v>
      </c>
      <c r="D145" s="5">
        <f t="shared" si="3"/>
        <v>0</v>
      </c>
      <c r="E145" s="5">
        <f t="shared" si="3"/>
        <v>0</v>
      </c>
    </row>
    <row r="146" spans="1:5" ht="17.25" customHeight="1" thickBot="1" x14ac:dyDescent="0.3">
      <c r="A146" s="3" t="s">
        <v>17</v>
      </c>
      <c r="B146" s="89" t="s">
        <v>20</v>
      </c>
      <c r="C146" s="5">
        <f t="shared" si="3"/>
        <v>0.10738255033557054</v>
      </c>
      <c r="D146" s="5">
        <f t="shared" si="3"/>
        <v>0</v>
      </c>
      <c r="E146" s="5">
        <f t="shared" si="3"/>
        <v>0</v>
      </c>
    </row>
    <row r="147" spans="1:5" ht="17.25" customHeight="1" thickBot="1" x14ac:dyDescent="0.3">
      <c r="A147" s="3" t="s">
        <v>18</v>
      </c>
      <c r="B147" s="89" t="s">
        <v>20</v>
      </c>
      <c r="C147" s="5">
        <f t="shared" si="3"/>
        <v>0.10738255033557054</v>
      </c>
      <c r="D147" s="5">
        <f t="shared" si="3"/>
        <v>0</v>
      </c>
      <c r="E147" s="5">
        <f t="shared" si="3"/>
        <v>0</v>
      </c>
    </row>
    <row r="148" spans="1:5" ht="17.25" customHeight="1" thickBot="1" x14ac:dyDescent="0.3">
      <c r="A148" s="806" t="s">
        <v>112</v>
      </c>
      <c r="B148" s="807"/>
      <c r="C148" s="807"/>
      <c r="D148" s="807"/>
      <c r="E148" s="808"/>
    </row>
    <row r="149" spans="1:5" ht="17.25" customHeight="1" x14ac:dyDescent="0.25">
      <c r="A149" s="781"/>
      <c r="B149" s="14">
        <v>2019</v>
      </c>
      <c r="C149" s="14">
        <v>2020</v>
      </c>
      <c r="D149" s="14">
        <v>2021</v>
      </c>
      <c r="E149" s="14">
        <v>2022</v>
      </c>
    </row>
    <row r="150" spans="1:5" ht="17.25" customHeight="1" thickBot="1" x14ac:dyDescent="0.3">
      <c r="A150" s="782"/>
      <c r="B150" s="15" t="s">
        <v>5</v>
      </c>
      <c r="C150" s="15" t="s">
        <v>6</v>
      </c>
      <c r="D150" s="15" t="s">
        <v>6</v>
      </c>
      <c r="E150" s="15" t="s">
        <v>6</v>
      </c>
    </row>
    <row r="151" spans="1:5" ht="17.25" customHeight="1" thickBot="1" x14ac:dyDescent="0.3">
      <c r="A151" s="1" t="s">
        <v>0</v>
      </c>
      <c r="B151" s="62">
        <f>B152</f>
        <v>40000</v>
      </c>
      <c r="C151" s="62">
        <f>C152</f>
        <v>41500</v>
      </c>
      <c r="D151" s="62">
        <f>D152</f>
        <v>41500</v>
      </c>
      <c r="E151" s="62">
        <f>E152</f>
        <v>41500</v>
      </c>
    </row>
    <row r="152" spans="1:5" ht="17.25" customHeight="1" thickBot="1" x14ac:dyDescent="0.3">
      <c r="A152" s="8" t="s">
        <v>37</v>
      </c>
      <c r="B152" s="60">
        <v>40000</v>
      </c>
      <c r="C152" s="60">
        <v>41500</v>
      </c>
      <c r="D152" s="60">
        <v>41500</v>
      </c>
      <c r="E152" s="60">
        <v>41500</v>
      </c>
    </row>
    <row r="153" spans="1:5" ht="17.25" customHeight="1" thickBot="1" x14ac:dyDescent="0.3">
      <c r="A153" s="8" t="s">
        <v>38</v>
      </c>
      <c r="B153" s="60"/>
      <c r="C153" s="60"/>
      <c r="D153" s="60"/>
      <c r="E153" s="60"/>
    </row>
    <row r="154" spans="1:5" ht="23.25" customHeight="1" thickBot="1" x14ac:dyDescent="0.3">
      <c r="A154" s="1" t="s">
        <v>31</v>
      </c>
      <c r="B154" s="62">
        <f>B155</f>
        <v>6500</v>
      </c>
      <c r="C154" s="62">
        <f>C155</f>
        <v>7000</v>
      </c>
      <c r="D154" s="62">
        <f>D155</f>
        <v>7000</v>
      </c>
      <c r="E154" s="62">
        <f>E155</f>
        <v>7000</v>
      </c>
    </row>
    <row r="155" spans="1:5" ht="17.25" customHeight="1" thickBot="1" x14ac:dyDescent="0.3">
      <c r="A155" s="8" t="s">
        <v>37</v>
      </c>
      <c r="B155" s="60">
        <v>6500</v>
      </c>
      <c r="C155" s="62">
        <v>7000</v>
      </c>
      <c r="D155" s="62">
        <v>7000</v>
      </c>
      <c r="E155" s="62">
        <v>7000</v>
      </c>
    </row>
    <row r="156" spans="1:5" ht="17.25" customHeight="1" thickBot="1" x14ac:dyDescent="0.3">
      <c r="A156" s="8" t="s">
        <v>38</v>
      </c>
      <c r="B156" s="60"/>
      <c r="C156" s="62"/>
      <c r="D156" s="62"/>
      <c r="E156" s="62"/>
    </row>
    <row r="157" spans="1:5" ht="17.25" customHeight="1" thickBot="1" x14ac:dyDescent="0.3">
      <c r="A157" s="1" t="s">
        <v>1</v>
      </c>
      <c r="B157" s="60">
        <v>28000</v>
      </c>
      <c r="C157" s="62">
        <v>34000</v>
      </c>
      <c r="D157" s="62">
        <f>D158</f>
        <v>34000</v>
      </c>
      <c r="E157" s="62">
        <f>E158</f>
        <v>34000</v>
      </c>
    </row>
    <row r="158" spans="1:5" ht="17.25" customHeight="1" thickBot="1" x14ac:dyDescent="0.3">
      <c r="A158" s="8" t="s">
        <v>37</v>
      </c>
      <c r="B158" s="60">
        <v>28000</v>
      </c>
      <c r="C158" s="62">
        <v>34000</v>
      </c>
      <c r="D158" s="62">
        <v>34000</v>
      </c>
      <c r="E158" s="62">
        <v>34000</v>
      </c>
    </row>
    <row r="159" spans="1:5" ht="17.25" customHeight="1" thickBot="1" x14ac:dyDescent="0.3">
      <c r="A159" s="8" t="s">
        <v>38</v>
      </c>
      <c r="B159" s="60">
        <v>0</v>
      </c>
      <c r="C159" s="62">
        <v>0</v>
      </c>
      <c r="D159" s="62">
        <v>0</v>
      </c>
      <c r="E159" s="62">
        <v>0</v>
      </c>
    </row>
    <row r="160" spans="1:5" ht="17.25" customHeight="1" thickBot="1" x14ac:dyDescent="0.3">
      <c r="A160" s="1" t="s">
        <v>2</v>
      </c>
      <c r="B160" s="60">
        <v>0</v>
      </c>
      <c r="C160" s="62">
        <v>0</v>
      </c>
      <c r="D160" s="62">
        <v>0</v>
      </c>
      <c r="E160" s="62">
        <v>0</v>
      </c>
    </row>
    <row r="161" spans="1:5" ht="17.25" customHeight="1" thickBot="1" x14ac:dyDescent="0.3">
      <c r="A161" s="8" t="s">
        <v>37</v>
      </c>
      <c r="B161" s="60">
        <v>0</v>
      </c>
      <c r="C161" s="62">
        <v>0</v>
      </c>
      <c r="D161" s="62">
        <v>0</v>
      </c>
      <c r="E161" s="62">
        <v>0</v>
      </c>
    </row>
    <row r="162" spans="1:5" ht="17.25" customHeight="1" thickBot="1" x14ac:dyDescent="0.3">
      <c r="A162" s="8" t="s">
        <v>38</v>
      </c>
      <c r="B162" s="60">
        <v>0</v>
      </c>
      <c r="C162" s="62">
        <v>0</v>
      </c>
      <c r="D162" s="62">
        <v>0</v>
      </c>
      <c r="E162" s="62">
        <v>0</v>
      </c>
    </row>
    <row r="163" spans="1:5" ht="17.25" customHeight="1" thickBot="1" x14ac:dyDescent="0.3">
      <c r="A163" s="1" t="s">
        <v>22</v>
      </c>
      <c r="B163" s="60">
        <v>0</v>
      </c>
      <c r="C163" s="62">
        <v>0</v>
      </c>
      <c r="D163" s="62">
        <v>0</v>
      </c>
      <c r="E163" s="62">
        <v>0</v>
      </c>
    </row>
    <row r="164" spans="1:5" ht="17.25" customHeight="1" thickBot="1" x14ac:dyDescent="0.3">
      <c r="A164" s="8" t="s">
        <v>37</v>
      </c>
      <c r="B164" s="60">
        <v>0</v>
      </c>
      <c r="C164" s="62">
        <v>0</v>
      </c>
      <c r="D164" s="62">
        <v>0</v>
      </c>
      <c r="E164" s="62">
        <v>0</v>
      </c>
    </row>
    <row r="165" spans="1:5" ht="17.25" customHeight="1" thickBot="1" x14ac:dyDescent="0.3">
      <c r="A165" s="8" t="s">
        <v>38</v>
      </c>
      <c r="B165" s="60">
        <v>0</v>
      </c>
      <c r="C165" s="62">
        <v>0</v>
      </c>
      <c r="D165" s="62">
        <v>0</v>
      </c>
      <c r="E165" s="62">
        <v>0</v>
      </c>
    </row>
    <row r="166" spans="1:5" ht="17.25" customHeight="1" thickBot="1" x14ac:dyDescent="0.3">
      <c r="A166" s="1" t="s">
        <v>23</v>
      </c>
      <c r="B166" s="60">
        <f>B167+B168</f>
        <v>0</v>
      </c>
      <c r="C166" s="62">
        <f>C167+C168</f>
        <v>0</v>
      </c>
      <c r="D166" s="62">
        <f>D167+D168</f>
        <v>0</v>
      </c>
      <c r="E166" s="62">
        <f>E167+E168</f>
        <v>0</v>
      </c>
    </row>
    <row r="167" spans="1:5" ht="17.25" customHeight="1" thickBot="1" x14ac:dyDescent="0.3">
      <c r="A167" s="8" t="s">
        <v>37</v>
      </c>
      <c r="B167" s="60">
        <v>0</v>
      </c>
      <c r="C167" s="62">
        <v>0</v>
      </c>
      <c r="D167" s="62">
        <v>0</v>
      </c>
      <c r="E167" s="62">
        <v>0</v>
      </c>
    </row>
    <row r="168" spans="1:5" ht="17.25" customHeight="1" thickBot="1" x14ac:dyDescent="0.3">
      <c r="A168" s="8" t="s">
        <v>38</v>
      </c>
      <c r="B168" s="60">
        <v>0</v>
      </c>
      <c r="C168" s="62">
        <v>0</v>
      </c>
      <c r="D168" s="62">
        <v>0</v>
      </c>
      <c r="E168" s="62">
        <v>0</v>
      </c>
    </row>
    <row r="169" spans="1:5" ht="21.75" customHeight="1" thickBot="1" x14ac:dyDescent="0.3">
      <c r="A169" s="1" t="s">
        <v>3</v>
      </c>
      <c r="B169" s="60">
        <v>0</v>
      </c>
      <c r="C169" s="62">
        <v>0</v>
      </c>
      <c r="D169" s="62">
        <f>C169*1.03*0.99</f>
        <v>0</v>
      </c>
      <c r="E169" s="62">
        <f>D169*1.03*0.99</f>
        <v>0</v>
      </c>
    </row>
    <row r="170" spans="1:5" ht="17.25" customHeight="1" thickBot="1" x14ac:dyDescent="0.3">
      <c r="A170" s="8" t="s">
        <v>37</v>
      </c>
      <c r="B170" s="60"/>
      <c r="C170" s="609"/>
      <c r="D170" s="609"/>
      <c r="E170" s="609"/>
    </row>
    <row r="171" spans="1:5" ht="17.25" customHeight="1" thickBot="1" x14ac:dyDescent="0.3">
      <c r="A171" s="8" t="s">
        <v>38</v>
      </c>
      <c r="B171" s="60"/>
      <c r="C171" s="610"/>
      <c r="D171" s="609"/>
      <c r="E171" s="609"/>
    </row>
    <row r="172" spans="1:5" ht="17.25" customHeight="1" thickBot="1" x14ac:dyDescent="0.3">
      <c r="A172" s="17" t="s">
        <v>49</v>
      </c>
      <c r="B172" s="39">
        <f>B169+B166+B163+B160+B157+B154+B151</f>
        <v>74500</v>
      </c>
      <c r="C172" s="39">
        <f>C169+C166+C163+C160+C157+C154+C151</f>
        <v>82500</v>
      </c>
      <c r="D172" s="39">
        <f>D169+D166+D163+D160+D157+D154+D151</f>
        <v>82500</v>
      </c>
      <c r="E172" s="39">
        <f>E169+E166+E163+E160+E157+E154+E151</f>
        <v>82500</v>
      </c>
    </row>
    <row r="173" spans="1:5" ht="17.25" customHeight="1" thickBot="1" x14ac:dyDescent="0.3">
      <c r="A173" s="18" t="s">
        <v>35</v>
      </c>
      <c r="B173" s="611">
        <f>IF(B172-B143=0,0,"Error")</f>
        <v>0</v>
      </c>
      <c r="C173" s="611">
        <f>IF(C172-C143=0,0,"Error")</f>
        <v>0</v>
      </c>
      <c r="D173" s="611">
        <f>IF(D172-D143=0,0,"Error")</f>
        <v>0</v>
      </c>
      <c r="E173" s="611">
        <f>IF(E172-E143=0,0,"Error")</f>
        <v>0</v>
      </c>
    </row>
    <row r="174" spans="1:5" ht="23.25" customHeight="1" thickBot="1" x14ac:dyDescent="0.3">
      <c r="A174" s="260" t="s">
        <v>100</v>
      </c>
      <c r="B174" s="786" t="s">
        <v>1137</v>
      </c>
      <c r="C174" s="787"/>
      <c r="D174" s="787"/>
      <c r="E174" s="788"/>
    </row>
    <row r="175" spans="1:5" ht="24.75" customHeight="1" thickBot="1" x14ac:dyDescent="0.3">
      <c r="A175" s="51" t="s">
        <v>9</v>
      </c>
      <c r="B175" s="786" t="s">
        <v>1138</v>
      </c>
      <c r="C175" s="787"/>
      <c r="D175" s="787"/>
      <c r="E175" s="788"/>
    </row>
    <row r="176" spans="1:5" ht="17.25" customHeight="1" thickBot="1" x14ac:dyDescent="0.3">
      <c r="A176" s="51" t="s">
        <v>14</v>
      </c>
      <c r="B176" s="803" t="s">
        <v>1134</v>
      </c>
      <c r="C176" s="804"/>
      <c r="D176" s="804"/>
      <c r="E176" s="805"/>
    </row>
    <row r="177" spans="1:5" ht="17.25" customHeight="1" x14ac:dyDescent="0.25">
      <c r="A177" s="781"/>
      <c r="B177" s="14">
        <v>2019</v>
      </c>
      <c r="C177" s="14">
        <v>2020</v>
      </c>
      <c r="D177" s="14">
        <v>2021</v>
      </c>
      <c r="E177" s="14">
        <v>2022</v>
      </c>
    </row>
    <row r="178" spans="1:5" ht="17.25" customHeight="1" thickBot="1" x14ac:dyDescent="0.3">
      <c r="A178" s="782"/>
      <c r="B178" s="15" t="s">
        <v>5</v>
      </c>
      <c r="C178" s="15" t="s">
        <v>6</v>
      </c>
      <c r="D178" s="15" t="s">
        <v>6</v>
      </c>
      <c r="E178" s="15" t="s">
        <v>6</v>
      </c>
    </row>
    <row r="179" spans="1:5" ht="17.25" customHeight="1" thickBot="1" x14ac:dyDescent="0.3">
      <c r="A179" s="3" t="s">
        <v>8</v>
      </c>
      <c r="B179" s="4">
        <v>9</v>
      </c>
      <c r="C179" s="4">
        <v>9</v>
      </c>
      <c r="D179" s="4">
        <v>9</v>
      </c>
      <c r="E179" s="4">
        <v>9</v>
      </c>
    </row>
    <row r="180" spans="1:5" ht="17.25" customHeight="1" thickBot="1" x14ac:dyDescent="0.3">
      <c r="A180" s="3" t="s">
        <v>15</v>
      </c>
      <c r="B180" s="4">
        <f>B209</f>
        <v>14292</v>
      </c>
      <c r="C180" s="4">
        <f>C209</f>
        <v>16000</v>
      </c>
      <c r="D180" s="4">
        <f>D209</f>
        <v>16000</v>
      </c>
      <c r="E180" s="4">
        <f>E209</f>
        <v>16000</v>
      </c>
    </row>
    <row r="181" spans="1:5" ht="17.25" customHeight="1" thickBot="1" x14ac:dyDescent="0.3">
      <c r="A181" s="3" t="s">
        <v>21</v>
      </c>
      <c r="B181" s="4">
        <f>B180/B179</f>
        <v>1588</v>
      </c>
      <c r="C181" s="4">
        <f>C180/C179</f>
        <v>1777.7777777777778</v>
      </c>
      <c r="D181" s="4">
        <f>D180/D179</f>
        <v>1777.7777777777778</v>
      </c>
      <c r="E181" s="4">
        <f>E180/E179</f>
        <v>1777.7777777777778</v>
      </c>
    </row>
    <row r="182" spans="1:5" ht="17.25" customHeight="1" thickBot="1" x14ac:dyDescent="0.3">
      <c r="A182" s="3" t="s">
        <v>16</v>
      </c>
      <c r="B182" s="89" t="s">
        <v>20</v>
      </c>
      <c r="C182" s="5">
        <f t="shared" ref="C182:E184" si="4">C179/B179-1</f>
        <v>0</v>
      </c>
      <c r="D182" s="5">
        <f t="shared" si="4"/>
        <v>0</v>
      </c>
      <c r="E182" s="5">
        <f t="shared" si="4"/>
        <v>0</v>
      </c>
    </row>
    <row r="183" spans="1:5" ht="17.25" customHeight="1" thickBot="1" x14ac:dyDescent="0.3">
      <c r="A183" s="3" t="s">
        <v>17</v>
      </c>
      <c r="B183" s="89" t="s">
        <v>20</v>
      </c>
      <c r="C183" s="5">
        <f t="shared" si="4"/>
        <v>0.1195074167366359</v>
      </c>
      <c r="D183" s="5">
        <f t="shared" si="4"/>
        <v>0</v>
      </c>
      <c r="E183" s="5">
        <f t="shared" si="4"/>
        <v>0</v>
      </c>
    </row>
    <row r="184" spans="1:5" ht="17.25" customHeight="1" thickBot="1" x14ac:dyDescent="0.3">
      <c r="A184" s="3" t="s">
        <v>18</v>
      </c>
      <c r="B184" s="89" t="s">
        <v>20</v>
      </c>
      <c r="C184" s="5">
        <f t="shared" si="4"/>
        <v>0.1195074167366359</v>
      </c>
      <c r="D184" s="5">
        <f t="shared" si="4"/>
        <v>0</v>
      </c>
      <c r="E184" s="5">
        <f t="shared" si="4"/>
        <v>0</v>
      </c>
    </row>
    <row r="185" spans="1:5" ht="17.25" customHeight="1" thickBot="1" x14ac:dyDescent="0.3">
      <c r="A185" s="806" t="s">
        <v>113</v>
      </c>
      <c r="B185" s="807"/>
      <c r="C185" s="807"/>
      <c r="D185" s="807"/>
      <c r="E185" s="808"/>
    </row>
    <row r="186" spans="1:5" ht="17.25" customHeight="1" x14ac:dyDescent="0.25">
      <c r="A186" s="781"/>
      <c r="B186" s="14">
        <v>2019</v>
      </c>
      <c r="C186" s="14">
        <v>2020</v>
      </c>
      <c r="D186" s="14">
        <v>2021</v>
      </c>
      <c r="E186" s="14">
        <v>2022</v>
      </c>
    </row>
    <row r="187" spans="1:5" ht="13.5" customHeight="1" thickBot="1" x14ac:dyDescent="0.3">
      <c r="A187" s="782"/>
      <c r="B187" s="15" t="s">
        <v>5</v>
      </c>
      <c r="C187" s="15" t="s">
        <v>6</v>
      </c>
      <c r="D187" s="15" t="s">
        <v>6</v>
      </c>
      <c r="E187" s="15" t="s">
        <v>6</v>
      </c>
    </row>
    <row r="188" spans="1:5" ht="17.25" customHeight="1" thickBot="1" x14ac:dyDescent="0.3">
      <c r="A188" s="1" t="s">
        <v>0</v>
      </c>
      <c r="B188" s="62">
        <f>B189</f>
        <v>7792</v>
      </c>
      <c r="C188" s="62">
        <f>C189</f>
        <v>8000</v>
      </c>
      <c r="D188" s="62">
        <f>D189</f>
        <v>8000</v>
      </c>
      <c r="E188" s="62">
        <f>E189</f>
        <v>8000</v>
      </c>
    </row>
    <row r="189" spans="1:5" ht="17.25" customHeight="1" thickBot="1" x14ac:dyDescent="0.3">
      <c r="A189" s="8" t="s">
        <v>37</v>
      </c>
      <c r="B189" s="60">
        <v>7792</v>
      </c>
      <c r="C189" s="60">
        <v>8000</v>
      </c>
      <c r="D189" s="60">
        <v>8000</v>
      </c>
      <c r="E189" s="60">
        <v>8000</v>
      </c>
    </row>
    <row r="190" spans="1:5" ht="17.25" customHeight="1" thickBot="1" x14ac:dyDescent="0.3">
      <c r="A190" s="8" t="s">
        <v>38</v>
      </c>
      <c r="B190" s="60"/>
      <c r="C190" s="60"/>
      <c r="D190" s="60"/>
      <c r="E190" s="60"/>
    </row>
    <row r="191" spans="1:5" ht="27.75" customHeight="1" thickBot="1" x14ac:dyDescent="0.3">
      <c r="A191" s="1" t="s">
        <v>31</v>
      </c>
      <c r="B191" s="62">
        <f>B192</f>
        <v>1500</v>
      </c>
      <c r="C191" s="62">
        <f>C192</f>
        <v>2000</v>
      </c>
      <c r="D191" s="62">
        <f>D192</f>
        <v>2000</v>
      </c>
      <c r="E191" s="62">
        <f>E192</f>
        <v>2000</v>
      </c>
    </row>
    <row r="192" spans="1:5" ht="17.25" customHeight="1" thickBot="1" x14ac:dyDescent="0.3">
      <c r="A192" s="8" t="s">
        <v>37</v>
      </c>
      <c r="B192" s="60">
        <v>1500</v>
      </c>
      <c r="C192" s="62">
        <v>2000</v>
      </c>
      <c r="D192" s="62">
        <v>2000</v>
      </c>
      <c r="E192" s="62">
        <v>2000</v>
      </c>
    </row>
    <row r="193" spans="1:5" ht="17.25" customHeight="1" thickBot="1" x14ac:dyDescent="0.3">
      <c r="A193" s="8" t="s">
        <v>38</v>
      </c>
      <c r="B193" s="60"/>
      <c r="C193" s="62"/>
      <c r="D193" s="62"/>
      <c r="E193" s="62"/>
    </row>
    <row r="194" spans="1:5" ht="17.25" customHeight="1" thickBot="1" x14ac:dyDescent="0.3">
      <c r="A194" s="1" t="s">
        <v>1</v>
      </c>
      <c r="B194" s="248">
        <f>B195</f>
        <v>5000</v>
      </c>
      <c r="C194" s="248">
        <f>C195</f>
        <v>6000</v>
      </c>
      <c r="D194" s="248">
        <f>D195</f>
        <v>6000</v>
      </c>
      <c r="E194" s="248">
        <f>E195</f>
        <v>6000</v>
      </c>
    </row>
    <row r="195" spans="1:5" ht="17.25" customHeight="1" thickBot="1" x14ac:dyDescent="0.3">
      <c r="A195" s="8" t="s">
        <v>37</v>
      </c>
      <c r="B195" s="60">
        <v>5000</v>
      </c>
      <c r="C195" s="62">
        <v>6000</v>
      </c>
      <c r="D195" s="62">
        <v>6000</v>
      </c>
      <c r="E195" s="62">
        <v>6000</v>
      </c>
    </row>
    <row r="196" spans="1:5" ht="17.25" customHeight="1" thickBot="1" x14ac:dyDescent="0.3">
      <c r="A196" s="8" t="s">
        <v>38</v>
      </c>
      <c r="B196" s="60">
        <v>0</v>
      </c>
      <c r="C196" s="62">
        <v>0</v>
      </c>
      <c r="D196" s="62">
        <v>0</v>
      </c>
      <c r="E196" s="62">
        <v>0</v>
      </c>
    </row>
    <row r="197" spans="1:5" ht="17.25" customHeight="1" thickBot="1" x14ac:dyDescent="0.3">
      <c r="A197" s="1" t="s">
        <v>2</v>
      </c>
      <c r="B197" s="60">
        <v>0</v>
      </c>
      <c r="C197" s="62">
        <v>0</v>
      </c>
      <c r="D197" s="62">
        <v>0</v>
      </c>
      <c r="E197" s="62">
        <v>0</v>
      </c>
    </row>
    <row r="198" spans="1:5" ht="17.25" customHeight="1" thickBot="1" x14ac:dyDescent="0.3">
      <c r="A198" s="8" t="s">
        <v>37</v>
      </c>
      <c r="B198" s="60">
        <v>0</v>
      </c>
      <c r="C198" s="62">
        <v>0</v>
      </c>
      <c r="D198" s="62">
        <v>0</v>
      </c>
      <c r="E198" s="62">
        <v>0</v>
      </c>
    </row>
    <row r="199" spans="1:5" ht="17.25" customHeight="1" thickBot="1" x14ac:dyDescent="0.3">
      <c r="A199" s="8" t="s">
        <v>38</v>
      </c>
      <c r="B199" s="60">
        <v>0</v>
      </c>
      <c r="C199" s="62">
        <v>0</v>
      </c>
      <c r="D199" s="62">
        <v>0</v>
      </c>
      <c r="E199" s="62">
        <v>0</v>
      </c>
    </row>
    <row r="200" spans="1:5" ht="17.25" customHeight="1" thickBot="1" x14ac:dyDescent="0.3">
      <c r="A200" s="1" t="s">
        <v>22</v>
      </c>
      <c r="B200" s="60">
        <v>0</v>
      </c>
      <c r="C200" s="62">
        <v>0</v>
      </c>
      <c r="D200" s="62">
        <v>0</v>
      </c>
      <c r="E200" s="62">
        <v>0</v>
      </c>
    </row>
    <row r="201" spans="1:5" ht="17.25" customHeight="1" thickBot="1" x14ac:dyDescent="0.3">
      <c r="A201" s="8" t="s">
        <v>37</v>
      </c>
      <c r="B201" s="60">
        <v>0</v>
      </c>
      <c r="C201" s="62">
        <v>0</v>
      </c>
      <c r="D201" s="62">
        <v>0</v>
      </c>
      <c r="E201" s="62">
        <v>0</v>
      </c>
    </row>
    <row r="202" spans="1:5" ht="17.25" customHeight="1" thickBot="1" x14ac:dyDescent="0.3">
      <c r="A202" s="8" t="s">
        <v>38</v>
      </c>
      <c r="B202" s="60">
        <v>0</v>
      </c>
      <c r="C202" s="62">
        <v>0</v>
      </c>
      <c r="D202" s="62">
        <v>0</v>
      </c>
      <c r="E202" s="62">
        <v>0</v>
      </c>
    </row>
    <row r="203" spans="1:5" ht="17.25" customHeight="1" thickBot="1" x14ac:dyDescent="0.3">
      <c r="A203" s="1" t="s">
        <v>23</v>
      </c>
      <c r="B203" s="60">
        <f>B204+B205</f>
        <v>0</v>
      </c>
      <c r="C203" s="62">
        <f>C204+C205</f>
        <v>0</v>
      </c>
      <c r="D203" s="62">
        <f>D204+D205</f>
        <v>0</v>
      </c>
      <c r="E203" s="62">
        <f>E204+E205</f>
        <v>0</v>
      </c>
    </row>
    <row r="204" spans="1:5" ht="17.25" customHeight="1" thickBot="1" x14ac:dyDescent="0.3">
      <c r="A204" s="8" t="s">
        <v>37</v>
      </c>
      <c r="B204" s="60">
        <v>0</v>
      </c>
      <c r="C204" s="62">
        <v>0</v>
      </c>
      <c r="D204" s="62">
        <v>0</v>
      </c>
      <c r="E204" s="62">
        <v>0</v>
      </c>
    </row>
    <row r="205" spans="1:5" ht="17.25" customHeight="1" thickBot="1" x14ac:dyDescent="0.3">
      <c r="A205" s="8" t="s">
        <v>38</v>
      </c>
      <c r="B205" s="60">
        <v>0</v>
      </c>
      <c r="C205" s="62">
        <v>0</v>
      </c>
      <c r="D205" s="62">
        <v>0</v>
      </c>
      <c r="E205" s="62">
        <v>0</v>
      </c>
    </row>
    <row r="206" spans="1:5" ht="24" customHeight="1" thickBot="1" x14ac:dyDescent="0.3">
      <c r="A206" s="1" t="s">
        <v>3</v>
      </c>
      <c r="B206" s="60">
        <v>0</v>
      </c>
      <c r="C206" s="62">
        <v>0</v>
      </c>
      <c r="D206" s="62">
        <f>C206*1.03*0.99</f>
        <v>0</v>
      </c>
      <c r="E206" s="62">
        <f>D206*1.03*0.99</f>
        <v>0</v>
      </c>
    </row>
    <row r="207" spans="1:5" ht="17.25" customHeight="1" thickBot="1" x14ac:dyDescent="0.3">
      <c r="A207" s="8" t="s">
        <v>37</v>
      </c>
      <c r="B207" s="60">
        <v>0</v>
      </c>
      <c r="C207" s="609"/>
      <c r="D207" s="609"/>
      <c r="E207" s="609"/>
    </row>
    <row r="208" spans="1:5" ht="17.25" customHeight="1" thickBot="1" x14ac:dyDescent="0.3">
      <c r="A208" s="8" t="s">
        <v>38</v>
      </c>
      <c r="B208" s="60"/>
      <c r="C208" s="610"/>
      <c r="D208" s="609"/>
      <c r="E208" s="609"/>
    </row>
    <row r="209" spans="1:5" ht="17.25" customHeight="1" thickBot="1" x14ac:dyDescent="0.3">
      <c r="A209" s="17" t="s">
        <v>50</v>
      </c>
      <c r="B209" s="39">
        <f>B206+B203+B200+B197+B194+B191+B188</f>
        <v>14292</v>
      </c>
      <c r="C209" s="39">
        <f>C206+C203+C200+C197+C194+C191+C188</f>
        <v>16000</v>
      </c>
      <c r="D209" s="39">
        <f>D206+D203+D200+D197+D194+D191+D188</f>
        <v>16000</v>
      </c>
      <c r="E209" s="39">
        <f>E206+E203+E200+E197+E194+E191+E188</f>
        <v>16000</v>
      </c>
    </row>
    <row r="210" spans="1:5" ht="17.25" customHeight="1" thickBot="1" x14ac:dyDescent="0.3">
      <c r="A210" s="18" t="s">
        <v>35</v>
      </c>
      <c r="B210" s="611">
        <v>0</v>
      </c>
      <c r="C210" s="611">
        <f>IF(C209-C180=0,0,"Error")</f>
        <v>0</v>
      </c>
      <c r="D210" s="611">
        <f>IF(D209-D180=0,0,"Error")</f>
        <v>0</v>
      </c>
      <c r="E210" s="611">
        <f>IF(E209-E180=0,0,"Error")</f>
        <v>0</v>
      </c>
    </row>
    <row r="211" spans="1:5" ht="15.75" thickBot="1" x14ac:dyDescent="0.3">
      <c r="A211" s="794" t="s">
        <v>102</v>
      </c>
      <c r="B211" s="795"/>
      <c r="C211" s="795"/>
      <c r="D211" s="795"/>
      <c r="E211" s="796"/>
    </row>
    <row r="212" spans="1:5" ht="15.75" thickBot="1" x14ac:dyDescent="0.3">
      <c r="A212" s="794" t="s">
        <v>103</v>
      </c>
      <c r="B212" s="795"/>
      <c r="C212" s="795"/>
      <c r="D212" s="795"/>
      <c r="E212" s="796"/>
    </row>
    <row r="213" spans="1:5" ht="15.75" thickBot="1" x14ac:dyDescent="0.3">
      <c r="A213" s="16" t="s">
        <v>104</v>
      </c>
      <c r="B213" s="1334" t="s">
        <v>1139</v>
      </c>
      <c r="C213" s="1335"/>
      <c r="D213" s="1336"/>
      <c r="E213" s="1337"/>
    </row>
    <row r="214" spans="1:5" ht="38.25" customHeight="1" thickBot="1" x14ac:dyDescent="0.3">
      <c r="A214" s="16" t="s">
        <v>135</v>
      </c>
      <c r="B214" s="612" t="s">
        <v>354</v>
      </c>
      <c r="C214" s="605" t="s">
        <v>105</v>
      </c>
      <c r="D214" s="1338" t="s">
        <v>1140</v>
      </c>
      <c r="E214" s="1339"/>
    </row>
    <row r="215" spans="1:5" ht="11.25" customHeight="1" thickBot="1" x14ac:dyDescent="0.3">
      <c r="A215" s="30"/>
      <c r="B215" s="1058"/>
      <c r="C215" s="1340"/>
      <c r="D215" s="1340"/>
      <c r="E215" s="1059"/>
    </row>
    <row r="216" spans="1:5" ht="17.25" customHeight="1" thickBot="1" x14ac:dyDescent="0.3">
      <c r="A216" s="3" t="s">
        <v>9</v>
      </c>
      <c r="B216" s="786" t="s">
        <v>1141</v>
      </c>
      <c r="C216" s="787"/>
      <c r="D216" s="787"/>
      <c r="E216" s="788"/>
    </row>
    <row r="217" spans="1:5" ht="15.75" thickBot="1" x14ac:dyDescent="0.3">
      <c r="A217" s="3" t="s">
        <v>14</v>
      </c>
      <c r="B217" s="803" t="s">
        <v>940</v>
      </c>
      <c r="C217" s="804"/>
      <c r="D217" s="804"/>
      <c r="E217" s="805"/>
    </row>
    <row r="218" spans="1:5" ht="12.75" customHeight="1" x14ac:dyDescent="0.25">
      <c r="A218" s="781"/>
      <c r="B218" s="14">
        <v>2019</v>
      </c>
      <c r="C218" s="14">
        <v>2020</v>
      </c>
      <c r="D218" s="14">
        <v>2021</v>
      </c>
      <c r="E218" s="14">
        <v>2022</v>
      </c>
    </row>
    <row r="219" spans="1:5" ht="17.25" customHeight="1" thickBot="1" x14ac:dyDescent="0.3">
      <c r="A219" s="782"/>
      <c r="B219" s="15" t="s">
        <v>5</v>
      </c>
      <c r="C219" s="15" t="s">
        <v>6</v>
      </c>
      <c r="D219" s="15" t="s">
        <v>6</v>
      </c>
      <c r="E219" s="15" t="s">
        <v>6</v>
      </c>
    </row>
    <row r="220" spans="1:5" ht="15.75" thickBot="1" x14ac:dyDescent="0.3">
      <c r="A220" s="3" t="s">
        <v>8</v>
      </c>
      <c r="B220" s="4">
        <v>1</v>
      </c>
      <c r="C220" s="4">
        <v>1</v>
      </c>
      <c r="D220" s="4">
        <v>1</v>
      </c>
      <c r="E220" s="4"/>
    </row>
    <row r="221" spans="1:5" ht="15.75" thickBot="1" x14ac:dyDescent="0.3">
      <c r="A221" s="3" t="s">
        <v>15</v>
      </c>
      <c r="B221" s="4">
        <v>540</v>
      </c>
      <c r="C221" s="4">
        <v>4000</v>
      </c>
      <c r="D221" s="4">
        <v>4000</v>
      </c>
      <c r="E221" s="4">
        <v>0</v>
      </c>
    </row>
    <row r="222" spans="1:5" ht="15.75" thickBot="1" x14ac:dyDescent="0.3">
      <c r="A222" s="3" t="s">
        <v>21</v>
      </c>
      <c r="B222" s="4">
        <f>B221/B220</f>
        <v>540</v>
      </c>
      <c r="C222" s="4">
        <f>C221/C220</f>
        <v>4000</v>
      </c>
      <c r="D222" s="4">
        <f>D221/D220</f>
        <v>4000</v>
      </c>
      <c r="E222" s="4" t="e">
        <f>E221/E220</f>
        <v>#DIV/0!</v>
      </c>
    </row>
    <row r="223" spans="1:5" ht="15.75" thickBot="1" x14ac:dyDescent="0.3">
      <c r="A223" s="3" t="s">
        <v>16</v>
      </c>
      <c r="B223" s="89" t="s">
        <v>20</v>
      </c>
      <c r="C223" s="5">
        <f t="shared" ref="C223:E225" si="5">C220/B220-1</f>
        <v>0</v>
      </c>
      <c r="D223" s="5">
        <f t="shared" si="5"/>
        <v>0</v>
      </c>
      <c r="E223" s="5">
        <f t="shared" si="5"/>
        <v>-1</v>
      </c>
    </row>
    <row r="224" spans="1:5" ht="15.75" thickBot="1" x14ac:dyDescent="0.3">
      <c r="A224" s="3" t="s">
        <v>17</v>
      </c>
      <c r="B224" s="89" t="s">
        <v>20</v>
      </c>
      <c r="C224" s="5">
        <f t="shared" si="5"/>
        <v>6.4074074074074074</v>
      </c>
      <c r="D224" s="5">
        <f t="shared" si="5"/>
        <v>0</v>
      </c>
      <c r="E224" s="5">
        <f t="shared" si="5"/>
        <v>-1</v>
      </c>
    </row>
    <row r="225" spans="1:5" ht="15.75" thickBot="1" x14ac:dyDescent="0.3">
      <c r="A225" s="3" t="s">
        <v>18</v>
      </c>
      <c r="B225" s="89" t="s">
        <v>20</v>
      </c>
      <c r="C225" s="5">
        <f t="shared" si="5"/>
        <v>6.4074074074074074</v>
      </c>
      <c r="D225" s="5">
        <f t="shared" si="5"/>
        <v>0</v>
      </c>
      <c r="E225" s="5" t="e">
        <f t="shared" si="5"/>
        <v>#DIV/0!</v>
      </c>
    </row>
    <row r="226" spans="1:5" ht="15.75" thickBot="1" x14ac:dyDescent="0.3">
      <c r="A226" s="806" t="s">
        <v>140</v>
      </c>
      <c r="B226" s="807"/>
      <c r="C226" s="807"/>
      <c r="D226" s="807"/>
      <c r="E226" s="808"/>
    </row>
    <row r="227" spans="1:5" ht="12.75" customHeight="1" x14ac:dyDescent="0.25">
      <c r="A227" s="781"/>
      <c r="B227" s="14">
        <v>2019</v>
      </c>
      <c r="C227" s="14">
        <v>2020</v>
      </c>
      <c r="D227" s="14">
        <v>2021</v>
      </c>
      <c r="E227" s="14">
        <v>2022</v>
      </c>
    </row>
    <row r="228" spans="1:5" ht="15" customHeight="1" thickBot="1" x14ac:dyDescent="0.3">
      <c r="A228" s="782"/>
      <c r="B228" s="15" t="s">
        <v>5</v>
      </c>
      <c r="C228" s="15" t="s">
        <v>6</v>
      </c>
      <c r="D228" s="15" t="s">
        <v>6</v>
      </c>
      <c r="E228" s="15" t="s">
        <v>6</v>
      </c>
    </row>
    <row r="229" spans="1:5" ht="15.75" thickBot="1" x14ac:dyDescent="0.3">
      <c r="A229" s="1" t="s">
        <v>107</v>
      </c>
      <c r="B229" s="62">
        <f>B230+B231+B232+B233</f>
        <v>540</v>
      </c>
      <c r="C229" s="62">
        <f>C230+C231+C232+C233</f>
        <v>4000</v>
      </c>
      <c r="D229" s="62">
        <f>D230+D231+D232+D233</f>
        <v>4000</v>
      </c>
      <c r="E229" s="62">
        <f>E230+E231+E232+E233</f>
        <v>0</v>
      </c>
    </row>
    <row r="230" spans="1:5" ht="15.75" thickBot="1" x14ac:dyDescent="0.3">
      <c r="A230" s="8" t="s">
        <v>37</v>
      </c>
      <c r="B230" s="62">
        <v>540</v>
      </c>
      <c r="C230" s="62">
        <v>4000</v>
      </c>
      <c r="D230" s="62">
        <v>4000</v>
      </c>
      <c r="E230" s="62">
        <v>0</v>
      </c>
    </row>
    <row r="231" spans="1:5" ht="15.75" thickBot="1" x14ac:dyDescent="0.3">
      <c r="A231" s="8" t="s">
        <v>108</v>
      </c>
      <c r="B231" s="62"/>
      <c r="C231" s="62"/>
      <c r="D231" s="62"/>
      <c r="E231" s="62"/>
    </row>
    <row r="232" spans="1:5" ht="15.75" thickBot="1" x14ac:dyDescent="0.3">
      <c r="A232" s="8" t="s">
        <v>72</v>
      </c>
      <c r="B232" s="62"/>
      <c r="C232" s="62"/>
      <c r="D232" s="62"/>
      <c r="E232" s="62"/>
    </row>
    <row r="233" spans="1:5" ht="15.75" thickBot="1" x14ac:dyDescent="0.3">
      <c r="A233" s="8" t="s">
        <v>73</v>
      </c>
      <c r="B233" s="62"/>
      <c r="C233" s="62"/>
      <c r="D233" s="62"/>
      <c r="E233" s="62"/>
    </row>
    <row r="234" spans="1:5" ht="15.75" thickBot="1" x14ac:dyDescent="0.3">
      <c r="A234" s="1" t="s">
        <v>109</v>
      </c>
      <c r="B234" s="60">
        <f>B235+B236+B237+B238</f>
        <v>0</v>
      </c>
      <c r="C234" s="60">
        <f>C235+C236+C237+C238</f>
        <v>0</v>
      </c>
      <c r="D234" s="60">
        <f>D235+D236+D237+D238</f>
        <v>0</v>
      </c>
      <c r="E234" s="60">
        <f>E235+E236+E237+E238</f>
        <v>0</v>
      </c>
    </row>
    <row r="235" spans="1:5" ht="15.75" thickBot="1" x14ac:dyDescent="0.3">
      <c r="A235" s="8" t="s">
        <v>37</v>
      </c>
      <c r="B235" s="60">
        <v>0</v>
      </c>
      <c r="C235" s="62">
        <v>0</v>
      </c>
      <c r="D235" s="62">
        <v>0</v>
      </c>
      <c r="E235" s="62"/>
    </row>
    <row r="236" spans="1:5" ht="15.75" thickBot="1" x14ac:dyDescent="0.3">
      <c r="A236" s="8" t="s">
        <v>108</v>
      </c>
      <c r="B236" s="60"/>
      <c r="C236" s="62"/>
      <c r="D236" s="62"/>
      <c r="E236" s="62"/>
    </row>
    <row r="237" spans="1:5" ht="15.75" thickBot="1" x14ac:dyDescent="0.3">
      <c r="A237" s="8" t="s">
        <v>72</v>
      </c>
      <c r="B237" s="60"/>
      <c r="C237" s="62"/>
      <c r="D237" s="62"/>
      <c r="E237" s="62"/>
    </row>
    <row r="238" spans="1:5" ht="15.75" thickBot="1" x14ac:dyDescent="0.3">
      <c r="A238" s="8" t="s">
        <v>73</v>
      </c>
      <c r="B238" s="60"/>
      <c r="C238" s="62"/>
      <c r="D238" s="62"/>
      <c r="E238" s="62"/>
    </row>
    <row r="239" spans="1:5" ht="15.75" thickBot="1" x14ac:dyDescent="0.3">
      <c r="A239" s="32" t="s">
        <v>33</v>
      </c>
      <c r="B239" s="29">
        <f>B229+B234</f>
        <v>540</v>
      </c>
      <c r="C239" s="29">
        <f>C229+C234</f>
        <v>4000</v>
      </c>
      <c r="D239" s="29">
        <f>D229+D234</f>
        <v>4000</v>
      </c>
      <c r="E239" s="29">
        <f>E229+E234</f>
        <v>0</v>
      </c>
    </row>
    <row r="240" spans="1:5" ht="58.5" customHeight="1" thickBot="1" x14ac:dyDescent="0.3">
      <c r="A240" s="16" t="s">
        <v>70</v>
      </c>
      <c r="B240" s="604" t="s">
        <v>353</v>
      </c>
      <c r="C240" s="605" t="s">
        <v>105</v>
      </c>
      <c r="D240" s="1338" t="s">
        <v>1142</v>
      </c>
      <c r="E240" s="1339"/>
    </row>
    <row r="241" spans="1:5" ht="15.75" thickBot="1" x14ac:dyDescent="0.3">
      <c r="A241" s="30"/>
      <c r="B241" s="1058"/>
      <c r="C241" s="1284"/>
      <c r="D241" s="1340"/>
      <c r="E241" s="1059"/>
    </row>
    <row r="242" spans="1:5" ht="15.75" thickBot="1" x14ac:dyDescent="0.3">
      <c r="A242" s="3" t="s">
        <v>9</v>
      </c>
      <c r="B242" s="786" t="s">
        <v>1141</v>
      </c>
      <c r="C242" s="787"/>
      <c r="D242" s="787"/>
      <c r="E242" s="788"/>
    </row>
    <row r="243" spans="1:5" ht="15.75" thickBot="1" x14ac:dyDescent="0.3">
      <c r="A243" s="3" t="s">
        <v>14</v>
      </c>
      <c r="B243" s="803" t="s">
        <v>940</v>
      </c>
      <c r="C243" s="804"/>
      <c r="D243" s="804"/>
      <c r="E243" s="805"/>
    </row>
    <row r="244" spans="1:5" x14ac:dyDescent="0.25">
      <c r="A244" s="781"/>
      <c r="B244" s="14">
        <v>2019</v>
      </c>
      <c r="C244" s="14">
        <v>2020</v>
      </c>
      <c r="D244" s="14">
        <v>2021</v>
      </c>
      <c r="E244" s="14">
        <v>2022</v>
      </c>
    </row>
    <row r="245" spans="1:5" ht="15.75" thickBot="1" x14ac:dyDescent="0.3">
      <c r="A245" s="782"/>
      <c r="B245" s="15" t="s">
        <v>5</v>
      </c>
      <c r="C245" s="15" t="s">
        <v>6</v>
      </c>
      <c r="D245" s="15" t="s">
        <v>6</v>
      </c>
      <c r="E245" s="15" t="s">
        <v>6</v>
      </c>
    </row>
    <row r="246" spans="1:5" ht="15.75" thickBot="1" x14ac:dyDescent="0.3">
      <c r="A246" s="3" t="s">
        <v>8</v>
      </c>
      <c r="B246" s="4">
        <v>1</v>
      </c>
      <c r="C246" s="4">
        <v>0</v>
      </c>
      <c r="D246" s="4">
        <v>0</v>
      </c>
      <c r="E246" s="4">
        <v>0</v>
      </c>
    </row>
    <row r="247" spans="1:5" ht="15.75" thickBot="1" x14ac:dyDescent="0.3">
      <c r="A247" s="3" t="s">
        <v>15</v>
      </c>
      <c r="B247" s="4">
        <f>B265</f>
        <v>960</v>
      </c>
      <c r="C247" s="4">
        <f>C265</f>
        <v>0</v>
      </c>
      <c r="D247" s="4">
        <f>D265</f>
        <v>0</v>
      </c>
      <c r="E247" s="4">
        <f>E265</f>
        <v>0</v>
      </c>
    </row>
    <row r="248" spans="1:5" ht="15.75" thickBot="1" x14ac:dyDescent="0.3">
      <c r="A248" s="3" t="s">
        <v>21</v>
      </c>
      <c r="B248" s="4">
        <f>B247/B246</f>
        <v>960</v>
      </c>
      <c r="C248" s="4" t="e">
        <f>C247/C246</f>
        <v>#DIV/0!</v>
      </c>
      <c r="D248" s="4" t="e">
        <f>D247/D246</f>
        <v>#DIV/0!</v>
      </c>
      <c r="E248" s="4" t="e">
        <f>E247/E246</f>
        <v>#DIV/0!</v>
      </c>
    </row>
    <row r="249" spans="1:5" ht="15.75" thickBot="1" x14ac:dyDescent="0.3">
      <c r="A249" s="3" t="s">
        <v>16</v>
      </c>
      <c r="B249" s="89" t="s">
        <v>20</v>
      </c>
      <c r="C249" s="5">
        <f t="shared" ref="C249:E251" si="6">C246/B246-1</f>
        <v>-1</v>
      </c>
      <c r="D249" s="5" t="e">
        <f t="shared" si="6"/>
        <v>#DIV/0!</v>
      </c>
      <c r="E249" s="5" t="e">
        <f t="shared" si="6"/>
        <v>#DIV/0!</v>
      </c>
    </row>
    <row r="250" spans="1:5" ht="15.75" thickBot="1" x14ac:dyDescent="0.3">
      <c r="A250" s="3" t="s">
        <v>17</v>
      </c>
      <c r="B250" s="89" t="s">
        <v>20</v>
      </c>
      <c r="C250" s="5">
        <f t="shared" si="6"/>
        <v>-1</v>
      </c>
      <c r="D250" s="5" t="e">
        <f t="shared" si="6"/>
        <v>#DIV/0!</v>
      </c>
      <c r="E250" s="5" t="e">
        <f t="shared" si="6"/>
        <v>#DIV/0!</v>
      </c>
    </row>
    <row r="251" spans="1:5" ht="15.75" thickBot="1" x14ac:dyDescent="0.3">
      <c r="A251" s="3" t="s">
        <v>18</v>
      </c>
      <c r="B251" s="89" t="s">
        <v>20</v>
      </c>
      <c r="C251" s="5" t="e">
        <f t="shared" si="6"/>
        <v>#DIV/0!</v>
      </c>
      <c r="D251" s="5" t="e">
        <f t="shared" si="6"/>
        <v>#DIV/0!</v>
      </c>
      <c r="E251" s="5" t="e">
        <f t="shared" si="6"/>
        <v>#DIV/0!</v>
      </c>
    </row>
    <row r="252" spans="1:5" ht="15.75" thickBot="1" x14ac:dyDescent="0.3">
      <c r="A252" s="806" t="s">
        <v>210</v>
      </c>
      <c r="B252" s="807"/>
      <c r="C252" s="807"/>
      <c r="D252" s="807"/>
      <c r="E252" s="808"/>
    </row>
    <row r="253" spans="1:5" x14ac:dyDescent="0.25">
      <c r="A253" s="781"/>
      <c r="B253" s="14">
        <v>2019</v>
      </c>
      <c r="C253" s="14">
        <v>2020</v>
      </c>
      <c r="D253" s="14">
        <v>2021</v>
      </c>
      <c r="E253" s="14">
        <v>2022</v>
      </c>
    </row>
    <row r="254" spans="1:5" ht="15.75" thickBot="1" x14ac:dyDescent="0.3">
      <c r="A254" s="782"/>
      <c r="B254" s="15" t="s">
        <v>5</v>
      </c>
      <c r="C254" s="15" t="s">
        <v>6</v>
      </c>
      <c r="D254" s="15" t="s">
        <v>6</v>
      </c>
      <c r="E254" s="15" t="s">
        <v>6</v>
      </c>
    </row>
    <row r="255" spans="1:5" ht="15.75" thickBot="1" x14ac:dyDescent="0.3">
      <c r="A255" s="1" t="s">
        <v>107</v>
      </c>
      <c r="B255" s="62">
        <f>B256+B257+B258+B259</f>
        <v>960</v>
      </c>
      <c r="C255" s="62">
        <f>C256+C257+C258+C259</f>
        <v>0</v>
      </c>
      <c r="D255" s="62">
        <f>D256+D257+D258+D259</f>
        <v>0</v>
      </c>
      <c r="E255" s="62">
        <f>E256+E257+E258+E259</f>
        <v>0</v>
      </c>
    </row>
    <row r="256" spans="1:5" ht="15.75" thickBot="1" x14ac:dyDescent="0.3">
      <c r="A256" s="8" t="s">
        <v>37</v>
      </c>
      <c r="B256" s="62">
        <v>960</v>
      </c>
      <c r="C256" s="62">
        <v>0</v>
      </c>
      <c r="D256" s="62">
        <v>0</v>
      </c>
      <c r="E256" s="62">
        <v>0</v>
      </c>
    </row>
    <row r="257" spans="1:5" ht="15.75" thickBot="1" x14ac:dyDescent="0.3">
      <c r="A257" s="8" t="s">
        <v>108</v>
      </c>
      <c r="B257" s="62"/>
      <c r="C257" s="62"/>
      <c r="D257" s="62"/>
      <c r="E257" s="62"/>
    </row>
    <row r="258" spans="1:5" ht="15.75" thickBot="1" x14ac:dyDescent="0.3">
      <c r="A258" s="8" t="s">
        <v>72</v>
      </c>
      <c r="B258" s="62"/>
      <c r="C258" s="62"/>
      <c r="D258" s="62"/>
      <c r="E258" s="62"/>
    </row>
    <row r="259" spans="1:5" ht="15.75" thickBot="1" x14ac:dyDescent="0.3">
      <c r="A259" s="8" t="s">
        <v>73</v>
      </c>
      <c r="B259" s="62"/>
      <c r="C259" s="62"/>
      <c r="D259" s="62"/>
      <c r="E259" s="62"/>
    </row>
    <row r="260" spans="1:5" ht="15.75" thickBot="1" x14ac:dyDescent="0.3">
      <c r="A260" s="1" t="s">
        <v>109</v>
      </c>
      <c r="B260" s="60">
        <f>B261+B262+B263+B264</f>
        <v>0</v>
      </c>
      <c r="C260" s="60">
        <f>C261+C262+C263+C264</f>
        <v>0</v>
      </c>
      <c r="D260" s="60">
        <f>D261+D262+D263+D264</f>
        <v>0</v>
      </c>
      <c r="E260" s="60">
        <f>E261+E262+E263+E264</f>
        <v>0</v>
      </c>
    </row>
    <row r="261" spans="1:5" ht="15.75" thickBot="1" x14ac:dyDescent="0.3">
      <c r="A261" s="8" t="s">
        <v>37</v>
      </c>
      <c r="B261" s="60">
        <v>0</v>
      </c>
      <c r="C261" s="62">
        <v>0</v>
      </c>
      <c r="D261" s="62">
        <v>0</v>
      </c>
      <c r="E261" s="62"/>
    </row>
    <row r="262" spans="1:5" ht="15.75" thickBot="1" x14ac:dyDescent="0.3">
      <c r="A262" s="8" t="s">
        <v>108</v>
      </c>
      <c r="B262" s="60"/>
      <c r="C262" s="62"/>
      <c r="D262" s="62"/>
      <c r="E262" s="62"/>
    </row>
    <row r="263" spans="1:5" ht="15.75" thickBot="1" x14ac:dyDescent="0.3">
      <c r="A263" s="8" t="s">
        <v>72</v>
      </c>
      <c r="B263" s="60"/>
      <c r="C263" s="62"/>
      <c r="D263" s="62"/>
      <c r="E263" s="62"/>
    </row>
    <row r="264" spans="1:5" ht="15.75" thickBot="1" x14ac:dyDescent="0.3">
      <c r="A264" s="8" t="s">
        <v>73</v>
      </c>
      <c r="B264" s="60"/>
      <c r="C264" s="62"/>
      <c r="D264" s="62"/>
      <c r="E264" s="62"/>
    </row>
    <row r="265" spans="1:5" ht="15.75" thickBot="1" x14ac:dyDescent="0.3">
      <c r="A265" s="32" t="s">
        <v>49</v>
      </c>
      <c r="B265" s="248">
        <f>B255+B260</f>
        <v>960</v>
      </c>
      <c r="C265" s="248">
        <f>C255+C260</f>
        <v>0</v>
      </c>
      <c r="D265" s="248">
        <f>D255+D260</f>
        <v>0</v>
      </c>
      <c r="E265" s="248">
        <f>E255+E260</f>
        <v>0</v>
      </c>
    </row>
    <row r="266" spans="1:5" ht="33" customHeight="1" thickBot="1" x14ac:dyDescent="0.3">
      <c r="A266" s="16" t="s">
        <v>100</v>
      </c>
      <c r="B266" s="604" t="s">
        <v>1143</v>
      </c>
      <c r="C266" s="605" t="s">
        <v>105</v>
      </c>
      <c r="D266" s="1338" t="s">
        <v>1144</v>
      </c>
      <c r="E266" s="1339"/>
    </row>
    <row r="267" spans="1:5" ht="15.75" thickBot="1" x14ac:dyDescent="0.3">
      <c r="A267" s="30"/>
      <c r="B267" s="1058"/>
      <c r="C267" s="1284"/>
      <c r="D267" s="1340"/>
      <c r="E267" s="1059"/>
    </row>
    <row r="268" spans="1:5" ht="15.75" thickBot="1" x14ac:dyDescent="0.3">
      <c r="A268" s="3" t="s">
        <v>9</v>
      </c>
      <c r="B268" s="786" t="s">
        <v>1141</v>
      </c>
      <c r="C268" s="787"/>
      <c r="D268" s="787"/>
      <c r="E268" s="788"/>
    </row>
    <row r="269" spans="1:5" ht="15.75" thickBot="1" x14ac:dyDescent="0.3">
      <c r="A269" s="3" t="s">
        <v>14</v>
      </c>
      <c r="B269" s="803" t="s">
        <v>262</v>
      </c>
      <c r="C269" s="804"/>
      <c r="D269" s="804"/>
      <c r="E269" s="805"/>
    </row>
    <row r="270" spans="1:5" x14ac:dyDescent="0.25">
      <c r="A270" s="781"/>
      <c r="B270" s="14">
        <v>2019</v>
      </c>
      <c r="C270" s="14">
        <v>2020</v>
      </c>
      <c r="D270" s="14">
        <v>2021</v>
      </c>
      <c r="E270" s="14">
        <v>2022</v>
      </c>
    </row>
    <row r="271" spans="1:5" ht="15.75" thickBot="1" x14ac:dyDescent="0.3">
      <c r="A271" s="782"/>
      <c r="B271" s="15" t="s">
        <v>5</v>
      </c>
      <c r="C271" s="15" t="s">
        <v>6</v>
      </c>
      <c r="D271" s="15" t="s">
        <v>6</v>
      </c>
      <c r="E271" s="15" t="s">
        <v>6</v>
      </c>
    </row>
    <row r="272" spans="1:5" ht="15.75" thickBot="1" x14ac:dyDescent="0.3">
      <c r="A272" s="3" t="s">
        <v>8</v>
      </c>
      <c r="B272" s="4">
        <v>1</v>
      </c>
      <c r="C272" s="4">
        <v>0</v>
      </c>
      <c r="D272" s="4">
        <v>0</v>
      </c>
      <c r="E272" s="4">
        <v>0</v>
      </c>
    </row>
    <row r="273" spans="1:5" ht="15.75" thickBot="1" x14ac:dyDescent="0.3">
      <c r="A273" s="3" t="s">
        <v>15</v>
      </c>
      <c r="B273" s="4">
        <f>B291</f>
        <v>500</v>
      </c>
      <c r="C273" s="4">
        <f>C291</f>
        <v>0</v>
      </c>
      <c r="D273" s="4">
        <f>D291</f>
        <v>0</v>
      </c>
      <c r="E273" s="4">
        <f>E291</f>
        <v>0</v>
      </c>
    </row>
    <row r="274" spans="1:5" ht="15.75" thickBot="1" x14ac:dyDescent="0.3">
      <c r="A274" s="3" t="s">
        <v>21</v>
      </c>
      <c r="B274" s="4">
        <f>B273/B272</f>
        <v>500</v>
      </c>
      <c r="C274" s="4" t="e">
        <f>C273/C272</f>
        <v>#DIV/0!</v>
      </c>
      <c r="D274" s="4" t="e">
        <f>D273/D272</f>
        <v>#DIV/0!</v>
      </c>
      <c r="E274" s="4" t="e">
        <f>E273/E272</f>
        <v>#DIV/0!</v>
      </c>
    </row>
    <row r="275" spans="1:5" ht="15.75" thickBot="1" x14ac:dyDescent="0.3">
      <c r="A275" s="3" t="s">
        <v>16</v>
      </c>
      <c r="B275" s="89" t="s">
        <v>20</v>
      </c>
      <c r="C275" s="5">
        <f t="shared" ref="C275:E277" si="7">C272/B272-1</f>
        <v>-1</v>
      </c>
      <c r="D275" s="5" t="e">
        <f t="shared" si="7"/>
        <v>#DIV/0!</v>
      </c>
      <c r="E275" s="5" t="e">
        <f t="shared" si="7"/>
        <v>#DIV/0!</v>
      </c>
    </row>
    <row r="276" spans="1:5" ht="15.75" thickBot="1" x14ac:dyDescent="0.3">
      <c r="A276" s="3" t="s">
        <v>17</v>
      </c>
      <c r="B276" s="89" t="s">
        <v>20</v>
      </c>
      <c r="C276" s="5">
        <f t="shared" si="7"/>
        <v>-1</v>
      </c>
      <c r="D276" s="5" t="e">
        <f t="shared" si="7"/>
        <v>#DIV/0!</v>
      </c>
      <c r="E276" s="5" t="e">
        <f t="shared" si="7"/>
        <v>#DIV/0!</v>
      </c>
    </row>
    <row r="277" spans="1:5" ht="15.75" thickBot="1" x14ac:dyDescent="0.3">
      <c r="A277" s="3" t="s">
        <v>18</v>
      </c>
      <c r="B277" s="89" t="s">
        <v>20</v>
      </c>
      <c r="C277" s="5" t="e">
        <f t="shared" si="7"/>
        <v>#DIV/0!</v>
      </c>
      <c r="D277" s="5" t="e">
        <f t="shared" si="7"/>
        <v>#DIV/0!</v>
      </c>
      <c r="E277" s="5" t="e">
        <f t="shared" si="7"/>
        <v>#DIV/0!</v>
      </c>
    </row>
    <row r="278" spans="1:5" ht="15.75" thickBot="1" x14ac:dyDescent="0.3">
      <c r="A278" s="806" t="s">
        <v>233</v>
      </c>
      <c r="B278" s="807"/>
      <c r="C278" s="807"/>
      <c r="D278" s="807"/>
      <c r="E278" s="808"/>
    </row>
    <row r="279" spans="1:5" x14ac:dyDescent="0.25">
      <c r="A279" s="781"/>
      <c r="B279" s="14">
        <v>2019</v>
      </c>
      <c r="C279" s="14">
        <v>2020</v>
      </c>
      <c r="D279" s="14">
        <v>2021</v>
      </c>
      <c r="E279" s="14">
        <v>2022</v>
      </c>
    </row>
    <row r="280" spans="1:5" ht="12" customHeight="1" thickBot="1" x14ac:dyDescent="0.3">
      <c r="A280" s="782"/>
      <c r="B280" s="15" t="s">
        <v>5</v>
      </c>
      <c r="C280" s="15" t="s">
        <v>6</v>
      </c>
      <c r="D280" s="15" t="s">
        <v>6</v>
      </c>
      <c r="E280" s="15" t="s">
        <v>6</v>
      </c>
    </row>
    <row r="281" spans="1:5" ht="15.75" thickBot="1" x14ac:dyDescent="0.3">
      <c r="A281" s="1" t="s">
        <v>107</v>
      </c>
      <c r="B281" s="62">
        <f>B282+B283+B284+B285</f>
        <v>500</v>
      </c>
      <c r="C281" s="62">
        <f>C282+C283+C284+C285</f>
        <v>0</v>
      </c>
      <c r="D281" s="62">
        <f>D282+D283+D284+D285</f>
        <v>0</v>
      </c>
      <c r="E281" s="62">
        <f>E282+E283+E284+E285</f>
        <v>0</v>
      </c>
    </row>
    <row r="282" spans="1:5" ht="15.75" thickBot="1" x14ac:dyDescent="0.3">
      <c r="A282" s="8" t="s">
        <v>37</v>
      </c>
      <c r="B282" s="62">
        <v>500</v>
      </c>
      <c r="C282" s="62">
        <v>0</v>
      </c>
      <c r="D282" s="62">
        <v>0</v>
      </c>
      <c r="E282" s="62">
        <v>0</v>
      </c>
    </row>
    <row r="283" spans="1:5" ht="15.75" thickBot="1" x14ac:dyDescent="0.3">
      <c r="A283" s="8" t="s">
        <v>108</v>
      </c>
      <c r="B283" s="62"/>
      <c r="C283" s="62"/>
      <c r="D283" s="62"/>
      <c r="E283" s="62"/>
    </row>
    <row r="284" spans="1:5" ht="15.75" thickBot="1" x14ac:dyDescent="0.3">
      <c r="A284" s="8" t="s">
        <v>72</v>
      </c>
      <c r="B284" s="62"/>
      <c r="C284" s="62"/>
      <c r="D284" s="62"/>
      <c r="E284" s="62"/>
    </row>
    <row r="285" spans="1:5" ht="15.75" thickBot="1" x14ac:dyDescent="0.3">
      <c r="A285" s="8" t="s">
        <v>73</v>
      </c>
      <c r="B285" s="62"/>
      <c r="C285" s="62"/>
      <c r="D285" s="62"/>
      <c r="E285" s="62"/>
    </row>
    <row r="286" spans="1:5" ht="15.75" thickBot="1" x14ac:dyDescent="0.3">
      <c r="A286" s="1" t="s">
        <v>109</v>
      </c>
      <c r="B286" s="60">
        <f>B287+B288+B289+B290</f>
        <v>0</v>
      </c>
      <c r="C286" s="60">
        <f>C287+C288+C289+C290</f>
        <v>0</v>
      </c>
      <c r="D286" s="60">
        <f>D287+D288+D289+D290</f>
        <v>0</v>
      </c>
      <c r="E286" s="60">
        <f>E287+E288+E289+E290</f>
        <v>0</v>
      </c>
    </row>
    <row r="287" spans="1:5" ht="15.75" thickBot="1" x14ac:dyDescent="0.3">
      <c r="A287" s="8" t="s">
        <v>37</v>
      </c>
      <c r="B287" s="60">
        <v>0</v>
      </c>
      <c r="C287" s="62">
        <v>0</v>
      </c>
      <c r="D287" s="62">
        <v>0</v>
      </c>
      <c r="E287" s="62"/>
    </row>
    <row r="288" spans="1:5" ht="15.75" thickBot="1" x14ac:dyDescent="0.3">
      <c r="A288" s="8" t="s">
        <v>108</v>
      </c>
      <c r="B288" s="60"/>
      <c r="C288" s="62"/>
      <c r="D288" s="62"/>
      <c r="E288" s="62"/>
    </row>
    <row r="289" spans="1:5" ht="15.75" thickBot="1" x14ac:dyDescent="0.3">
      <c r="A289" s="8" t="s">
        <v>72</v>
      </c>
      <c r="B289" s="60"/>
      <c r="C289" s="62"/>
      <c r="D289" s="62"/>
      <c r="E289" s="62"/>
    </row>
    <row r="290" spans="1:5" ht="15.75" thickBot="1" x14ac:dyDescent="0.3">
      <c r="A290" s="8" t="s">
        <v>73</v>
      </c>
      <c r="B290" s="60"/>
      <c r="C290" s="62"/>
      <c r="D290" s="62"/>
      <c r="E290" s="62"/>
    </row>
    <row r="291" spans="1:5" ht="15.75" thickBot="1" x14ac:dyDescent="0.3">
      <c r="A291" s="32" t="s">
        <v>50</v>
      </c>
      <c r="B291" s="29">
        <f>B281+B286</f>
        <v>500</v>
      </c>
      <c r="C291" s="29">
        <f>C281+C286</f>
        <v>0</v>
      </c>
      <c r="D291" s="29">
        <f>D281+D286</f>
        <v>0</v>
      </c>
      <c r="E291" s="29">
        <f>E281+E286</f>
        <v>0</v>
      </c>
    </row>
    <row r="292" spans="1:5" ht="51.75" thickBot="1" x14ac:dyDescent="0.3">
      <c r="A292" s="78" t="s">
        <v>114</v>
      </c>
      <c r="B292" s="606" t="s">
        <v>1145</v>
      </c>
      <c r="C292" s="343" t="s">
        <v>105</v>
      </c>
      <c r="D292" s="607"/>
      <c r="E292" s="88"/>
    </row>
    <row r="293" spans="1:5" ht="15.75" thickBot="1" x14ac:dyDescent="0.3">
      <c r="A293" s="3" t="s">
        <v>9</v>
      </c>
      <c r="B293" s="786" t="s">
        <v>1146</v>
      </c>
      <c r="C293" s="787"/>
      <c r="D293" s="787"/>
      <c r="E293" s="788"/>
    </row>
    <row r="294" spans="1:5" ht="15.75" thickBot="1" x14ac:dyDescent="0.3">
      <c r="A294" s="3" t="s">
        <v>14</v>
      </c>
      <c r="B294" s="803" t="s">
        <v>1147</v>
      </c>
      <c r="C294" s="804"/>
      <c r="D294" s="804"/>
      <c r="E294" s="805"/>
    </row>
    <row r="295" spans="1:5" x14ac:dyDescent="0.25">
      <c r="A295" s="781"/>
      <c r="B295" s="14">
        <v>2019</v>
      </c>
      <c r="C295" s="14">
        <v>2020</v>
      </c>
      <c r="D295" s="14">
        <v>2021</v>
      </c>
      <c r="E295" s="14">
        <v>2022</v>
      </c>
    </row>
    <row r="296" spans="1:5" ht="15.75" thickBot="1" x14ac:dyDescent="0.3">
      <c r="A296" s="782"/>
      <c r="B296" s="15" t="s">
        <v>5</v>
      </c>
      <c r="C296" s="15" t="s">
        <v>6</v>
      </c>
      <c r="D296" s="15" t="s">
        <v>6</v>
      </c>
      <c r="E296" s="15" t="s">
        <v>6</v>
      </c>
    </row>
    <row r="297" spans="1:5" ht="15.75" thickBot="1" x14ac:dyDescent="0.3">
      <c r="A297" s="3" t="s">
        <v>8</v>
      </c>
      <c r="B297" s="89">
        <v>0</v>
      </c>
      <c r="C297" s="89">
        <v>1</v>
      </c>
      <c r="D297" s="89">
        <v>1</v>
      </c>
      <c r="E297" s="89">
        <v>0</v>
      </c>
    </row>
    <row r="298" spans="1:5" ht="15.75" thickBot="1" x14ac:dyDescent="0.3">
      <c r="A298" s="3" t="s">
        <v>15</v>
      </c>
      <c r="B298" s="4">
        <f>B316</f>
        <v>0</v>
      </c>
      <c r="C298" s="4">
        <f t="shared" ref="C298:E298" si="8">C316</f>
        <v>1000</v>
      </c>
      <c r="D298" s="4">
        <f t="shared" si="8"/>
        <v>1000</v>
      </c>
      <c r="E298" s="4">
        <f t="shared" si="8"/>
        <v>0</v>
      </c>
    </row>
    <row r="299" spans="1:5" ht="15.75" thickBot="1" x14ac:dyDescent="0.3">
      <c r="A299" s="3" t="s">
        <v>21</v>
      </c>
      <c r="B299" s="4" t="e">
        <f>B298/B297</f>
        <v>#DIV/0!</v>
      </c>
      <c r="C299" s="4">
        <f t="shared" ref="C299:E299" si="9">C298/C297</f>
        <v>1000</v>
      </c>
      <c r="D299" s="4">
        <f t="shared" si="9"/>
        <v>1000</v>
      </c>
      <c r="E299" s="4" t="e">
        <f t="shared" si="9"/>
        <v>#DIV/0!</v>
      </c>
    </row>
    <row r="300" spans="1:5" ht="15.75" thickBot="1" x14ac:dyDescent="0.3">
      <c r="A300" s="3" t="s">
        <v>16</v>
      </c>
      <c r="B300" s="89" t="s">
        <v>20</v>
      </c>
      <c r="C300" s="5" t="e">
        <f>C297/B297-1</f>
        <v>#DIV/0!</v>
      </c>
      <c r="D300" s="5">
        <f t="shared" ref="D300:E302" si="10">D297/C297-1</f>
        <v>0</v>
      </c>
      <c r="E300" s="5">
        <f t="shared" si="10"/>
        <v>-1</v>
      </c>
    </row>
    <row r="301" spans="1:5" ht="15.75" thickBot="1" x14ac:dyDescent="0.3">
      <c r="A301" s="3" t="s">
        <v>17</v>
      </c>
      <c r="B301" s="89" t="s">
        <v>20</v>
      </c>
      <c r="C301" s="5" t="e">
        <f>C298/B298-1</f>
        <v>#DIV/0!</v>
      </c>
      <c r="D301" s="5">
        <f t="shared" si="10"/>
        <v>0</v>
      </c>
      <c r="E301" s="5">
        <f t="shared" si="10"/>
        <v>-1</v>
      </c>
    </row>
    <row r="302" spans="1:5" ht="15.75" thickBot="1" x14ac:dyDescent="0.3">
      <c r="A302" s="3" t="s">
        <v>18</v>
      </c>
      <c r="B302" s="89" t="s">
        <v>20</v>
      </c>
      <c r="C302" s="5" t="e">
        <f>C299/B299-1</f>
        <v>#DIV/0!</v>
      </c>
      <c r="D302" s="5">
        <f t="shared" si="10"/>
        <v>0</v>
      </c>
      <c r="E302" s="5" t="e">
        <f t="shared" si="10"/>
        <v>#DIV/0!</v>
      </c>
    </row>
    <row r="303" spans="1:5" ht="15.75" thickBot="1" x14ac:dyDescent="0.3">
      <c r="A303" s="1341" t="s">
        <v>116</v>
      </c>
      <c r="B303" s="1342"/>
      <c r="C303" s="1342"/>
      <c r="D303" s="1342"/>
      <c r="E303" s="1343"/>
    </row>
    <row r="304" spans="1:5" x14ac:dyDescent="0.25">
      <c r="A304" s="781"/>
      <c r="B304" s="14">
        <v>2019</v>
      </c>
      <c r="C304" s="14">
        <v>2020</v>
      </c>
      <c r="D304" s="14">
        <v>2021</v>
      </c>
      <c r="E304" s="14">
        <v>2022</v>
      </c>
    </row>
    <row r="305" spans="1:5" ht="15.75" thickBot="1" x14ac:dyDescent="0.3">
      <c r="A305" s="782"/>
      <c r="B305" s="15" t="s">
        <v>5</v>
      </c>
      <c r="C305" s="15" t="s">
        <v>6</v>
      </c>
      <c r="D305" s="15" t="s">
        <v>6</v>
      </c>
      <c r="E305" s="15" t="s">
        <v>6</v>
      </c>
    </row>
    <row r="306" spans="1:5" ht="15.75" thickBot="1" x14ac:dyDescent="0.3">
      <c r="A306" s="61" t="s">
        <v>107</v>
      </c>
      <c r="B306" s="62">
        <f>B307+B308+B309+B310</f>
        <v>0</v>
      </c>
      <c r="C306" s="62">
        <f t="shared" ref="C306:E306" si="11">C307+C308+C309+C310</f>
        <v>1000</v>
      </c>
      <c r="D306" s="62">
        <f t="shared" si="11"/>
        <v>1000</v>
      </c>
      <c r="E306" s="62">
        <f t="shared" si="11"/>
        <v>0</v>
      </c>
    </row>
    <row r="307" spans="1:5" ht="15.75" thickBot="1" x14ac:dyDescent="0.3">
      <c r="A307" s="63" t="s">
        <v>37</v>
      </c>
      <c r="B307" s="62"/>
      <c r="C307" s="62">
        <v>1000</v>
      </c>
      <c r="D307" s="62">
        <v>1000</v>
      </c>
      <c r="E307" s="62">
        <v>0</v>
      </c>
    </row>
    <row r="308" spans="1:5" ht="15.75" thickBot="1" x14ac:dyDescent="0.3">
      <c r="A308" s="63" t="s">
        <v>108</v>
      </c>
      <c r="B308" s="62"/>
      <c r="C308" s="62"/>
      <c r="D308" s="62"/>
      <c r="E308" s="62"/>
    </row>
    <row r="309" spans="1:5" ht="15.75" thickBot="1" x14ac:dyDescent="0.3">
      <c r="A309" s="63" t="s">
        <v>72</v>
      </c>
      <c r="B309" s="62"/>
      <c r="C309" s="62"/>
      <c r="D309" s="62"/>
      <c r="E309" s="62"/>
    </row>
    <row r="310" spans="1:5" ht="15.75" thickBot="1" x14ac:dyDescent="0.3">
      <c r="A310" s="63" t="s">
        <v>73</v>
      </c>
      <c r="B310" s="62"/>
      <c r="C310" s="62"/>
      <c r="D310" s="62"/>
      <c r="E310" s="62"/>
    </row>
    <row r="311" spans="1:5" ht="15.75" thickBot="1" x14ac:dyDescent="0.3">
      <c r="A311" s="61" t="s">
        <v>109</v>
      </c>
      <c r="B311" s="60">
        <f>B312+B313+B314+B315</f>
        <v>0</v>
      </c>
      <c r="C311" s="60">
        <f t="shared" ref="C311:E311" si="12">C312+C313+C314+C315</f>
        <v>0</v>
      </c>
      <c r="D311" s="60">
        <f t="shared" si="12"/>
        <v>0</v>
      </c>
      <c r="E311" s="60">
        <f t="shared" si="12"/>
        <v>0</v>
      </c>
    </row>
    <row r="312" spans="1:5" ht="15.75" thickBot="1" x14ac:dyDescent="0.3">
      <c r="A312" s="63" t="s">
        <v>37</v>
      </c>
      <c r="B312" s="60">
        <v>0</v>
      </c>
      <c r="C312" s="60">
        <v>0</v>
      </c>
      <c r="D312" s="60">
        <v>0</v>
      </c>
      <c r="E312" s="60">
        <v>0</v>
      </c>
    </row>
    <row r="313" spans="1:5" ht="15.75" thickBot="1" x14ac:dyDescent="0.3">
      <c r="A313" s="63" t="s">
        <v>108</v>
      </c>
      <c r="B313" s="60"/>
      <c r="C313" s="60"/>
      <c r="D313" s="60"/>
      <c r="E313" s="60"/>
    </row>
    <row r="314" spans="1:5" ht="15.75" thickBot="1" x14ac:dyDescent="0.3">
      <c r="A314" s="63" t="s">
        <v>72</v>
      </c>
      <c r="B314" s="60"/>
      <c r="C314" s="60"/>
      <c r="D314" s="60"/>
      <c r="E314" s="60"/>
    </row>
    <row r="315" spans="1:5" ht="15.75" thickBot="1" x14ac:dyDescent="0.3">
      <c r="A315" s="63" t="s">
        <v>73</v>
      </c>
      <c r="B315" s="60"/>
      <c r="C315" s="60"/>
      <c r="D315" s="60"/>
      <c r="E315" s="60"/>
    </row>
    <row r="316" spans="1:5" ht="15.75" thickBot="1" x14ac:dyDescent="0.3">
      <c r="A316" s="42" t="s">
        <v>117</v>
      </c>
      <c r="B316" s="60">
        <f>B306+B311</f>
        <v>0</v>
      </c>
      <c r="C316" s="60">
        <f t="shared" ref="C316:E316" si="13">C306+C311</f>
        <v>1000</v>
      </c>
      <c r="D316" s="60">
        <f t="shared" si="13"/>
        <v>1000</v>
      </c>
      <c r="E316" s="60">
        <f t="shared" si="13"/>
        <v>0</v>
      </c>
    </row>
    <row r="317" spans="1:5" ht="51.75" thickBot="1" x14ac:dyDescent="0.3">
      <c r="A317" s="78" t="s">
        <v>235</v>
      </c>
      <c r="B317" s="606" t="s">
        <v>1148</v>
      </c>
      <c r="C317" s="343" t="s">
        <v>105</v>
      </c>
      <c r="D317" s="607"/>
      <c r="E317" s="88"/>
    </row>
    <row r="318" spans="1:5" ht="15.75" thickBot="1" x14ac:dyDescent="0.3">
      <c r="A318" s="3" t="s">
        <v>9</v>
      </c>
      <c r="B318" s="786" t="s">
        <v>1149</v>
      </c>
      <c r="C318" s="787"/>
      <c r="D318" s="787"/>
      <c r="E318" s="788"/>
    </row>
    <row r="319" spans="1:5" ht="15.75" thickBot="1" x14ac:dyDescent="0.3">
      <c r="A319" s="3" t="s">
        <v>14</v>
      </c>
      <c r="B319" s="803" t="s">
        <v>262</v>
      </c>
      <c r="C319" s="804"/>
      <c r="D319" s="804"/>
      <c r="E319" s="805"/>
    </row>
    <row r="320" spans="1:5" x14ac:dyDescent="0.25">
      <c r="A320" s="781"/>
      <c r="B320" s="14">
        <v>2019</v>
      </c>
      <c r="C320" s="14">
        <v>2020</v>
      </c>
      <c r="D320" s="14">
        <v>2021</v>
      </c>
      <c r="E320" s="14">
        <v>2022</v>
      </c>
    </row>
    <row r="321" spans="1:5" ht="15.75" thickBot="1" x14ac:dyDescent="0.3">
      <c r="A321" s="782"/>
      <c r="B321" s="15" t="s">
        <v>5</v>
      </c>
      <c r="C321" s="15" t="s">
        <v>6</v>
      </c>
      <c r="D321" s="15" t="s">
        <v>6</v>
      </c>
      <c r="E321" s="15" t="s">
        <v>6</v>
      </c>
    </row>
    <row r="322" spans="1:5" ht="15.75" thickBot="1" x14ac:dyDescent="0.3">
      <c r="A322" s="3" t="s">
        <v>8</v>
      </c>
      <c r="B322" s="89">
        <v>0</v>
      </c>
      <c r="C322" s="89">
        <v>1</v>
      </c>
      <c r="D322" s="89">
        <v>1</v>
      </c>
      <c r="E322" s="89">
        <v>1</v>
      </c>
    </row>
    <row r="323" spans="1:5" ht="15.75" thickBot="1" x14ac:dyDescent="0.3">
      <c r="A323" s="3" t="s">
        <v>15</v>
      </c>
      <c r="B323" s="4">
        <f>B341</f>
        <v>0</v>
      </c>
      <c r="C323" s="4">
        <f t="shared" ref="C323:E323" si="14">C341</f>
        <v>1000</v>
      </c>
      <c r="D323" s="4">
        <f t="shared" si="14"/>
        <v>1000</v>
      </c>
      <c r="E323" s="4">
        <f t="shared" si="14"/>
        <v>1000</v>
      </c>
    </row>
    <row r="324" spans="1:5" ht="15.75" thickBot="1" x14ac:dyDescent="0.3">
      <c r="A324" s="3" t="s">
        <v>21</v>
      </c>
      <c r="B324" s="4" t="e">
        <f>B323/B322</f>
        <v>#DIV/0!</v>
      </c>
      <c r="C324" s="4">
        <f t="shared" ref="C324:E324" si="15">C323/C322</f>
        <v>1000</v>
      </c>
      <c r="D324" s="4">
        <f t="shared" si="15"/>
        <v>1000</v>
      </c>
      <c r="E324" s="4">
        <f t="shared" si="15"/>
        <v>1000</v>
      </c>
    </row>
    <row r="325" spans="1:5" ht="15.75" thickBot="1" x14ac:dyDescent="0.3">
      <c r="A325" s="3" t="s">
        <v>16</v>
      </c>
      <c r="B325" s="89" t="s">
        <v>20</v>
      </c>
      <c r="C325" s="5" t="e">
        <f>C322/B322-1</f>
        <v>#DIV/0!</v>
      </c>
      <c r="D325" s="5">
        <f t="shared" ref="D325:E327" si="16">D322/C322-1</f>
        <v>0</v>
      </c>
      <c r="E325" s="5">
        <f t="shared" si="16"/>
        <v>0</v>
      </c>
    </row>
    <row r="326" spans="1:5" ht="15.75" thickBot="1" x14ac:dyDescent="0.3">
      <c r="A326" s="3" t="s">
        <v>17</v>
      </c>
      <c r="B326" s="89" t="s">
        <v>20</v>
      </c>
      <c r="C326" s="5" t="e">
        <f>C323/B323-1</f>
        <v>#DIV/0!</v>
      </c>
      <c r="D326" s="5">
        <f t="shared" si="16"/>
        <v>0</v>
      </c>
      <c r="E326" s="5">
        <f t="shared" si="16"/>
        <v>0</v>
      </c>
    </row>
    <row r="327" spans="1:5" ht="15.75" thickBot="1" x14ac:dyDescent="0.3">
      <c r="A327" s="3" t="s">
        <v>18</v>
      </c>
      <c r="B327" s="89" t="s">
        <v>20</v>
      </c>
      <c r="C327" s="5" t="e">
        <f>C324/B324-1</f>
        <v>#DIV/0!</v>
      </c>
      <c r="D327" s="5">
        <f t="shared" si="16"/>
        <v>0</v>
      </c>
      <c r="E327" s="5">
        <f t="shared" si="16"/>
        <v>0</v>
      </c>
    </row>
    <row r="328" spans="1:5" ht="15.75" thickBot="1" x14ac:dyDescent="0.3">
      <c r="A328" s="806" t="s">
        <v>302</v>
      </c>
      <c r="B328" s="807"/>
      <c r="C328" s="807"/>
      <c r="D328" s="807"/>
      <c r="E328" s="808"/>
    </row>
    <row r="329" spans="1:5" x14ac:dyDescent="0.25">
      <c r="A329" s="781"/>
      <c r="B329" s="14">
        <v>2019</v>
      </c>
      <c r="C329" s="14">
        <v>2020</v>
      </c>
      <c r="D329" s="14">
        <v>2021</v>
      </c>
      <c r="E329" s="14">
        <v>2022</v>
      </c>
    </row>
    <row r="330" spans="1:5" ht="15.75" thickBot="1" x14ac:dyDescent="0.3">
      <c r="A330" s="782"/>
      <c r="B330" s="15" t="s">
        <v>5</v>
      </c>
      <c r="C330" s="15" t="s">
        <v>6</v>
      </c>
      <c r="D330" s="15" t="s">
        <v>6</v>
      </c>
      <c r="E330" s="15" t="s">
        <v>6</v>
      </c>
    </row>
    <row r="331" spans="1:5" ht="15.75" thickBot="1" x14ac:dyDescent="0.3">
      <c r="A331" s="1" t="s">
        <v>107</v>
      </c>
      <c r="B331" s="62">
        <f>B332+B333+B334+B335</f>
        <v>0</v>
      </c>
      <c r="C331" s="62">
        <f t="shared" ref="C331:E331" si="17">C332+C333+C334+C335</f>
        <v>1000</v>
      </c>
      <c r="D331" s="62">
        <f t="shared" si="17"/>
        <v>1000</v>
      </c>
      <c r="E331" s="62">
        <f t="shared" si="17"/>
        <v>1000</v>
      </c>
    </row>
    <row r="332" spans="1:5" ht="15.75" thickBot="1" x14ac:dyDescent="0.3">
      <c r="A332" s="8" t="s">
        <v>37</v>
      </c>
      <c r="B332" s="62">
        <v>0</v>
      </c>
      <c r="C332" s="62">
        <v>1000</v>
      </c>
      <c r="D332" s="62">
        <v>1000</v>
      </c>
      <c r="E332" s="62">
        <v>1000</v>
      </c>
    </row>
    <row r="333" spans="1:5" ht="15.75" thickBot="1" x14ac:dyDescent="0.3">
      <c r="A333" s="8" t="s">
        <v>108</v>
      </c>
      <c r="B333" s="62"/>
      <c r="C333" s="62"/>
      <c r="D333" s="62"/>
      <c r="E333" s="62"/>
    </row>
    <row r="334" spans="1:5" ht="15.75" thickBot="1" x14ac:dyDescent="0.3">
      <c r="A334" s="8" t="s">
        <v>72</v>
      </c>
      <c r="B334" s="62"/>
      <c r="C334" s="62"/>
      <c r="D334" s="62"/>
      <c r="E334" s="62"/>
    </row>
    <row r="335" spans="1:5" ht="15.75" thickBot="1" x14ac:dyDescent="0.3">
      <c r="A335" s="8" t="s">
        <v>73</v>
      </c>
      <c r="B335" s="62"/>
      <c r="C335" s="62"/>
      <c r="D335" s="62"/>
      <c r="E335" s="62"/>
    </row>
    <row r="336" spans="1:5" ht="15.75" thickBot="1" x14ac:dyDescent="0.3">
      <c r="A336" s="1" t="s">
        <v>109</v>
      </c>
      <c r="B336" s="60">
        <f>B337+B338+B339+B340</f>
        <v>0</v>
      </c>
      <c r="C336" s="60">
        <f t="shared" ref="C336:E336" si="18">C337+C338+C339+C340</f>
        <v>0</v>
      </c>
      <c r="D336" s="60">
        <f t="shared" si="18"/>
        <v>0</v>
      </c>
      <c r="E336" s="60">
        <f t="shared" si="18"/>
        <v>0</v>
      </c>
    </row>
    <row r="337" spans="1:5" ht="15.75" thickBot="1" x14ac:dyDescent="0.3">
      <c r="A337" s="8" t="s">
        <v>37</v>
      </c>
      <c r="B337" s="60">
        <v>0</v>
      </c>
      <c r="C337" s="60">
        <v>0</v>
      </c>
      <c r="D337" s="60"/>
      <c r="E337" s="60">
        <v>0</v>
      </c>
    </row>
    <row r="338" spans="1:5" ht="15.75" thickBot="1" x14ac:dyDescent="0.3">
      <c r="A338" s="8" t="s">
        <v>108</v>
      </c>
      <c r="B338" s="60"/>
      <c r="C338" s="60"/>
      <c r="D338" s="60"/>
      <c r="E338" s="60"/>
    </row>
    <row r="339" spans="1:5" ht="15.75" thickBot="1" x14ac:dyDescent="0.3">
      <c r="A339" s="8" t="s">
        <v>72</v>
      </c>
      <c r="B339" s="60"/>
      <c r="C339" s="60"/>
      <c r="D339" s="60"/>
      <c r="E339" s="60"/>
    </row>
    <row r="340" spans="1:5" ht="15.75" thickBot="1" x14ac:dyDescent="0.3">
      <c r="A340" s="8" t="s">
        <v>73</v>
      </c>
      <c r="B340" s="60"/>
      <c r="C340" s="60"/>
      <c r="D340" s="60"/>
      <c r="E340" s="60"/>
    </row>
    <row r="341" spans="1:5" ht="15.75" thickBot="1" x14ac:dyDescent="0.3">
      <c r="A341" s="17" t="s">
        <v>120</v>
      </c>
      <c r="B341" s="60">
        <f>B331+B336</f>
        <v>0</v>
      </c>
      <c r="C341" s="60">
        <f t="shared" ref="C341:E341" si="19">C331+C336</f>
        <v>1000</v>
      </c>
      <c r="D341" s="60">
        <f t="shared" si="19"/>
        <v>1000</v>
      </c>
      <c r="E341" s="60">
        <f t="shared" si="19"/>
        <v>1000</v>
      </c>
    </row>
    <row r="342" spans="1:5" ht="42.75" customHeight="1" thickBot="1" x14ac:dyDescent="0.3">
      <c r="A342" s="78" t="s">
        <v>121</v>
      </c>
      <c r="B342" s="606" t="s">
        <v>1150</v>
      </c>
      <c r="C342" s="343" t="s">
        <v>105</v>
      </c>
      <c r="D342" s="607"/>
      <c r="E342" s="88"/>
    </row>
    <row r="343" spans="1:5" ht="15.75" thickBot="1" x14ac:dyDescent="0.3">
      <c r="A343" s="3" t="s">
        <v>9</v>
      </c>
      <c r="B343" s="786" t="s">
        <v>355</v>
      </c>
      <c r="C343" s="787"/>
      <c r="D343" s="787"/>
      <c r="E343" s="788"/>
    </row>
    <row r="344" spans="1:5" ht="15.75" thickBot="1" x14ac:dyDescent="0.3">
      <c r="A344" s="3" t="s">
        <v>14</v>
      </c>
      <c r="B344" s="803" t="s">
        <v>262</v>
      </c>
      <c r="C344" s="804"/>
      <c r="D344" s="804"/>
      <c r="E344" s="805"/>
    </row>
    <row r="345" spans="1:5" x14ac:dyDescent="0.25">
      <c r="A345" s="781"/>
      <c r="B345" s="14">
        <v>2019</v>
      </c>
      <c r="C345" s="14">
        <v>2020</v>
      </c>
      <c r="D345" s="14">
        <v>2021</v>
      </c>
      <c r="E345" s="14">
        <v>2022</v>
      </c>
    </row>
    <row r="346" spans="1:5" ht="15.75" thickBot="1" x14ac:dyDescent="0.3">
      <c r="A346" s="782"/>
      <c r="B346" s="15" t="s">
        <v>5</v>
      </c>
      <c r="C346" s="15" t="s">
        <v>6</v>
      </c>
      <c r="D346" s="15" t="s">
        <v>6</v>
      </c>
      <c r="E346" s="15" t="s">
        <v>6</v>
      </c>
    </row>
    <row r="347" spans="1:5" ht="15.75" thickBot="1" x14ac:dyDescent="0.3">
      <c r="A347" s="3" t="s">
        <v>8</v>
      </c>
      <c r="B347" s="89">
        <v>0</v>
      </c>
      <c r="C347" s="89">
        <v>1</v>
      </c>
      <c r="D347" s="89">
        <v>1</v>
      </c>
      <c r="E347" s="89">
        <v>1</v>
      </c>
    </row>
    <row r="348" spans="1:5" ht="15.75" thickBot="1" x14ac:dyDescent="0.3">
      <c r="A348" s="3" t="s">
        <v>15</v>
      </c>
      <c r="B348" s="4">
        <f>B366</f>
        <v>0</v>
      </c>
      <c r="C348" s="4">
        <f t="shared" ref="C348:E348" si="20">C366</f>
        <v>2000</v>
      </c>
      <c r="D348" s="4">
        <f t="shared" si="20"/>
        <v>1000</v>
      </c>
      <c r="E348" s="4">
        <f t="shared" si="20"/>
        <v>1000</v>
      </c>
    </row>
    <row r="349" spans="1:5" ht="15.75" thickBot="1" x14ac:dyDescent="0.3">
      <c r="A349" s="3" t="s">
        <v>21</v>
      </c>
      <c r="B349" s="4" t="e">
        <f>B348/B347</f>
        <v>#DIV/0!</v>
      </c>
      <c r="C349" s="4">
        <f t="shared" ref="C349:E349" si="21">C348/C347</f>
        <v>2000</v>
      </c>
      <c r="D349" s="4">
        <f t="shared" si="21"/>
        <v>1000</v>
      </c>
      <c r="E349" s="4">
        <f t="shared" si="21"/>
        <v>1000</v>
      </c>
    </row>
    <row r="350" spans="1:5" ht="15.75" thickBot="1" x14ac:dyDescent="0.3">
      <c r="A350" s="3" t="s">
        <v>16</v>
      </c>
      <c r="B350" s="89" t="s">
        <v>20</v>
      </c>
      <c r="C350" s="5" t="e">
        <f>C347/B347-1</f>
        <v>#DIV/0!</v>
      </c>
      <c r="D350" s="5">
        <f t="shared" ref="D350:E352" si="22">D347/C347-1</f>
        <v>0</v>
      </c>
      <c r="E350" s="5">
        <f t="shared" si="22"/>
        <v>0</v>
      </c>
    </row>
    <row r="351" spans="1:5" ht="15.75" thickBot="1" x14ac:dyDescent="0.3">
      <c r="A351" s="3" t="s">
        <v>17</v>
      </c>
      <c r="B351" s="89" t="s">
        <v>20</v>
      </c>
      <c r="C351" s="5" t="e">
        <f>C348/B348-1</f>
        <v>#DIV/0!</v>
      </c>
      <c r="D351" s="5">
        <f t="shared" si="22"/>
        <v>-0.5</v>
      </c>
      <c r="E351" s="5">
        <f t="shared" si="22"/>
        <v>0</v>
      </c>
    </row>
    <row r="352" spans="1:5" ht="15.75" thickBot="1" x14ac:dyDescent="0.3">
      <c r="A352" s="3" t="s">
        <v>18</v>
      </c>
      <c r="B352" s="89" t="s">
        <v>20</v>
      </c>
      <c r="C352" s="5" t="e">
        <f>C349/B349-1</f>
        <v>#DIV/0!</v>
      </c>
      <c r="D352" s="5">
        <f t="shared" si="22"/>
        <v>-0.5</v>
      </c>
      <c r="E352" s="5">
        <f t="shared" si="22"/>
        <v>0</v>
      </c>
    </row>
    <row r="353" spans="1:5" ht="15.75" thickBot="1" x14ac:dyDescent="0.3">
      <c r="A353" s="806" t="s">
        <v>124</v>
      </c>
      <c r="B353" s="807"/>
      <c r="C353" s="807"/>
      <c r="D353" s="807"/>
      <c r="E353" s="808"/>
    </row>
    <row r="354" spans="1:5" x14ac:dyDescent="0.25">
      <c r="A354" s="781"/>
      <c r="B354" s="14">
        <v>2019</v>
      </c>
      <c r="C354" s="14">
        <v>2020</v>
      </c>
      <c r="D354" s="14">
        <v>2021</v>
      </c>
      <c r="E354" s="14">
        <v>2022</v>
      </c>
    </row>
    <row r="355" spans="1:5" ht="15.75" thickBot="1" x14ac:dyDescent="0.3">
      <c r="A355" s="782"/>
      <c r="B355" s="15" t="s">
        <v>5</v>
      </c>
      <c r="C355" s="15" t="s">
        <v>6</v>
      </c>
      <c r="D355" s="15" t="s">
        <v>6</v>
      </c>
      <c r="E355" s="15" t="s">
        <v>6</v>
      </c>
    </row>
    <row r="356" spans="1:5" ht="15.75" thickBot="1" x14ac:dyDescent="0.3">
      <c r="A356" s="1" t="s">
        <v>107</v>
      </c>
      <c r="B356" s="62">
        <f>B357+B358+B359+B360</f>
        <v>0</v>
      </c>
      <c r="C356" s="62">
        <f t="shared" ref="C356:E356" si="23">C357+C358+C359+C360</f>
        <v>2000</v>
      </c>
      <c r="D356" s="62">
        <f t="shared" si="23"/>
        <v>1000</v>
      </c>
      <c r="E356" s="62">
        <f t="shared" si="23"/>
        <v>1000</v>
      </c>
    </row>
    <row r="357" spans="1:5" ht="15.75" thickBot="1" x14ac:dyDescent="0.3">
      <c r="A357" s="8" t="s">
        <v>37</v>
      </c>
      <c r="B357" s="62">
        <v>0</v>
      </c>
      <c r="C357" s="62">
        <v>2000</v>
      </c>
      <c r="D357" s="62">
        <v>1000</v>
      </c>
      <c r="E357" s="62">
        <v>1000</v>
      </c>
    </row>
    <row r="358" spans="1:5" ht="15.75" thickBot="1" x14ac:dyDescent="0.3">
      <c r="A358" s="8" t="s">
        <v>108</v>
      </c>
      <c r="B358" s="62"/>
      <c r="C358" s="62"/>
      <c r="D358" s="62"/>
      <c r="E358" s="62"/>
    </row>
    <row r="359" spans="1:5" ht="15.75" thickBot="1" x14ac:dyDescent="0.3">
      <c r="A359" s="8" t="s">
        <v>72</v>
      </c>
      <c r="B359" s="62"/>
      <c r="C359" s="62"/>
      <c r="D359" s="62"/>
      <c r="E359" s="62"/>
    </row>
    <row r="360" spans="1:5" ht="15.75" thickBot="1" x14ac:dyDescent="0.3">
      <c r="A360" s="8" t="s">
        <v>73</v>
      </c>
      <c r="B360" s="62"/>
      <c r="C360" s="62"/>
      <c r="D360" s="62"/>
      <c r="E360" s="62"/>
    </row>
    <row r="361" spans="1:5" ht="15.75" thickBot="1" x14ac:dyDescent="0.3">
      <c r="A361" s="1" t="s">
        <v>109</v>
      </c>
      <c r="B361" s="60">
        <f>B362+B363+B364+B365</f>
        <v>0</v>
      </c>
      <c r="C361" s="60">
        <f t="shared" ref="C361:E361" si="24">C362+C363+C364+C365</f>
        <v>0</v>
      </c>
      <c r="D361" s="60">
        <f t="shared" si="24"/>
        <v>0</v>
      </c>
      <c r="E361" s="60">
        <f t="shared" si="24"/>
        <v>0</v>
      </c>
    </row>
    <row r="362" spans="1:5" ht="15.75" thickBot="1" x14ac:dyDescent="0.3">
      <c r="A362" s="8" t="s">
        <v>37</v>
      </c>
      <c r="B362" s="60">
        <v>0</v>
      </c>
      <c r="C362" s="60">
        <v>0</v>
      </c>
      <c r="D362" s="60"/>
      <c r="E362" s="60">
        <v>0</v>
      </c>
    </row>
    <row r="363" spans="1:5" ht="15.75" thickBot="1" x14ac:dyDescent="0.3">
      <c r="A363" s="8" t="s">
        <v>108</v>
      </c>
      <c r="B363" s="60"/>
      <c r="C363" s="60"/>
      <c r="D363" s="60"/>
      <c r="E363" s="60"/>
    </row>
    <row r="364" spans="1:5" ht="15.75" thickBot="1" x14ac:dyDescent="0.3">
      <c r="A364" s="8" t="s">
        <v>72</v>
      </c>
      <c r="B364" s="60"/>
      <c r="C364" s="60"/>
      <c r="D364" s="60"/>
      <c r="E364" s="60"/>
    </row>
    <row r="365" spans="1:5" ht="15.75" thickBot="1" x14ac:dyDescent="0.3">
      <c r="A365" s="8" t="s">
        <v>73</v>
      </c>
      <c r="B365" s="60"/>
      <c r="C365" s="60"/>
      <c r="D365" s="60"/>
      <c r="E365" s="60"/>
    </row>
    <row r="366" spans="1:5" ht="15.75" thickBot="1" x14ac:dyDescent="0.3">
      <c r="A366" s="17" t="s">
        <v>125</v>
      </c>
      <c r="B366" s="60">
        <f>B356+B361</f>
        <v>0</v>
      </c>
      <c r="C366" s="60">
        <f t="shared" ref="C366:E366" si="25">C356+C361</f>
        <v>2000</v>
      </c>
      <c r="D366" s="60">
        <f t="shared" si="25"/>
        <v>1000</v>
      </c>
      <c r="E366" s="60">
        <f t="shared" si="25"/>
        <v>1000</v>
      </c>
    </row>
    <row r="367" spans="1:5" ht="34.5" thickBot="1" x14ac:dyDescent="0.3">
      <c r="A367" s="78" t="s">
        <v>126</v>
      </c>
      <c r="B367" s="606" t="s">
        <v>1151</v>
      </c>
      <c r="C367" s="343" t="s">
        <v>105</v>
      </c>
      <c r="D367" s="607"/>
      <c r="E367" s="88"/>
    </row>
    <row r="368" spans="1:5" ht="15.75" thickBot="1" x14ac:dyDescent="0.3">
      <c r="A368" s="3" t="s">
        <v>9</v>
      </c>
      <c r="B368" s="786" t="s">
        <v>1151</v>
      </c>
      <c r="C368" s="787"/>
      <c r="D368" s="787"/>
      <c r="E368" s="788"/>
    </row>
    <row r="369" spans="1:5" ht="15.75" thickBot="1" x14ac:dyDescent="0.3">
      <c r="A369" s="3" t="s">
        <v>14</v>
      </c>
      <c r="B369" s="803" t="s">
        <v>262</v>
      </c>
      <c r="C369" s="804"/>
      <c r="D369" s="804"/>
      <c r="E369" s="805"/>
    </row>
    <row r="370" spans="1:5" x14ac:dyDescent="0.25">
      <c r="A370" s="781"/>
      <c r="B370" s="14">
        <v>2019</v>
      </c>
      <c r="C370" s="14">
        <v>2020</v>
      </c>
      <c r="D370" s="14">
        <v>2021</v>
      </c>
      <c r="E370" s="14">
        <v>2022</v>
      </c>
    </row>
    <row r="371" spans="1:5" ht="15.75" thickBot="1" x14ac:dyDescent="0.3">
      <c r="A371" s="782"/>
      <c r="B371" s="15" t="s">
        <v>5</v>
      </c>
      <c r="C371" s="15" t="s">
        <v>6</v>
      </c>
      <c r="D371" s="15" t="s">
        <v>6</v>
      </c>
      <c r="E371" s="15" t="s">
        <v>6</v>
      </c>
    </row>
    <row r="372" spans="1:5" ht="15.75" thickBot="1" x14ac:dyDescent="0.3">
      <c r="A372" s="3" t="s">
        <v>8</v>
      </c>
      <c r="B372" s="89">
        <v>0</v>
      </c>
      <c r="C372" s="89">
        <v>1</v>
      </c>
      <c r="D372" s="89">
        <v>1</v>
      </c>
      <c r="E372" s="89">
        <v>1</v>
      </c>
    </row>
    <row r="373" spans="1:5" ht="15.75" thickBot="1" x14ac:dyDescent="0.3">
      <c r="A373" s="3" t="s">
        <v>15</v>
      </c>
      <c r="B373" s="4">
        <f>B391</f>
        <v>0</v>
      </c>
      <c r="C373" s="4">
        <f t="shared" ref="C373:E373" si="26">C391</f>
        <v>700</v>
      </c>
      <c r="D373" s="4">
        <f t="shared" si="26"/>
        <v>700</v>
      </c>
      <c r="E373" s="4">
        <f t="shared" si="26"/>
        <v>700</v>
      </c>
    </row>
    <row r="374" spans="1:5" ht="15.75" thickBot="1" x14ac:dyDescent="0.3">
      <c r="A374" s="3" t="s">
        <v>21</v>
      </c>
      <c r="B374" s="4" t="e">
        <f>B373/B372</f>
        <v>#DIV/0!</v>
      </c>
      <c r="C374" s="4">
        <f t="shared" ref="C374:E374" si="27">C373/C372</f>
        <v>700</v>
      </c>
      <c r="D374" s="4">
        <f t="shared" si="27"/>
        <v>700</v>
      </c>
      <c r="E374" s="4">
        <f t="shared" si="27"/>
        <v>700</v>
      </c>
    </row>
    <row r="375" spans="1:5" ht="15.75" thickBot="1" x14ac:dyDescent="0.3">
      <c r="A375" s="3" t="s">
        <v>16</v>
      </c>
      <c r="B375" s="89" t="s">
        <v>20</v>
      </c>
      <c r="C375" s="5" t="e">
        <f>C372/B372-1</f>
        <v>#DIV/0!</v>
      </c>
      <c r="D375" s="5">
        <f t="shared" ref="D375:E377" si="28">D372/C372-1</f>
        <v>0</v>
      </c>
      <c r="E375" s="5">
        <f t="shared" si="28"/>
        <v>0</v>
      </c>
    </row>
    <row r="376" spans="1:5" ht="15.75" thickBot="1" x14ac:dyDescent="0.3">
      <c r="A376" s="3" t="s">
        <v>17</v>
      </c>
      <c r="B376" s="89" t="s">
        <v>20</v>
      </c>
      <c r="C376" s="5" t="e">
        <f>C373/B373-1</f>
        <v>#DIV/0!</v>
      </c>
      <c r="D376" s="5">
        <f t="shared" si="28"/>
        <v>0</v>
      </c>
      <c r="E376" s="5">
        <f t="shared" si="28"/>
        <v>0</v>
      </c>
    </row>
    <row r="377" spans="1:5" ht="15.75" thickBot="1" x14ac:dyDescent="0.3">
      <c r="A377" s="3" t="s">
        <v>18</v>
      </c>
      <c r="B377" s="89" t="s">
        <v>20</v>
      </c>
      <c r="C377" s="5" t="e">
        <f>C374/B374-1</f>
        <v>#DIV/0!</v>
      </c>
      <c r="D377" s="5">
        <f t="shared" si="28"/>
        <v>0</v>
      </c>
      <c r="E377" s="5">
        <f t="shared" si="28"/>
        <v>0</v>
      </c>
    </row>
    <row r="378" spans="1:5" ht="15.75" thickBot="1" x14ac:dyDescent="0.3">
      <c r="A378" s="806" t="s">
        <v>128</v>
      </c>
      <c r="B378" s="807"/>
      <c r="C378" s="807"/>
      <c r="D378" s="807"/>
      <c r="E378" s="808"/>
    </row>
    <row r="379" spans="1:5" x14ac:dyDescent="0.25">
      <c r="A379" s="781"/>
      <c r="B379" s="14">
        <v>2019</v>
      </c>
      <c r="C379" s="14">
        <v>2020</v>
      </c>
      <c r="D379" s="14">
        <v>2021</v>
      </c>
      <c r="E379" s="14">
        <v>2022</v>
      </c>
    </row>
    <row r="380" spans="1:5" ht="15.75" thickBot="1" x14ac:dyDescent="0.3">
      <c r="A380" s="782"/>
      <c r="B380" s="15" t="s">
        <v>5</v>
      </c>
      <c r="C380" s="15" t="s">
        <v>6</v>
      </c>
      <c r="D380" s="15" t="s">
        <v>6</v>
      </c>
      <c r="E380" s="15" t="s">
        <v>6</v>
      </c>
    </row>
    <row r="381" spans="1:5" ht="15.75" thickBot="1" x14ac:dyDescent="0.3">
      <c r="A381" s="1" t="s">
        <v>107</v>
      </c>
      <c r="B381" s="62">
        <f>B382+B383+B384+B385</f>
        <v>0</v>
      </c>
      <c r="C381" s="62">
        <f t="shared" ref="C381:E381" si="29">C382+C383+C384+C385</f>
        <v>700</v>
      </c>
      <c r="D381" s="62">
        <f t="shared" si="29"/>
        <v>700</v>
      </c>
      <c r="E381" s="62">
        <f t="shared" si="29"/>
        <v>700</v>
      </c>
    </row>
    <row r="382" spans="1:5" ht="15.75" thickBot="1" x14ac:dyDescent="0.3">
      <c r="A382" s="8" t="s">
        <v>37</v>
      </c>
      <c r="B382" s="62">
        <v>0</v>
      </c>
      <c r="C382" s="62">
        <v>700</v>
      </c>
      <c r="D382" s="62">
        <v>700</v>
      </c>
      <c r="E382" s="62">
        <v>700</v>
      </c>
    </row>
    <row r="383" spans="1:5" ht="15.75" thickBot="1" x14ac:dyDescent="0.3">
      <c r="A383" s="8" t="s">
        <v>108</v>
      </c>
      <c r="B383" s="62"/>
      <c r="C383" s="62"/>
      <c r="D383" s="62"/>
      <c r="E383" s="62"/>
    </row>
    <row r="384" spans="1:5" ht="15.75" thickBot="1" x14ac:dyDescent="0.3">
      <c r="A384" s="8" t="s">
        <v>72</v>
      </c>
      <c r="B384" s="62"/>
      <c r="C384" s="62"/>
      <c r="D384" s="62"/>
      <c r="E384" s="62"/>
    </row>
    <row r="385" spans="1:5" ht="15.75" thickBot="1" x14ac:dyDescent="0.3">
      <c r="A385" s="8" t="s">
        <v>73</v>
      </c>
      <c r="B385" s="62"/>
      <c r="C385" s="62"/>
      <c r="D385" s="62"/>
      <c r="E385" s="62"/>
    </row>
    <row r="386" spans="1:5" ht="15.75" thickBot="1" x14ac:dyDescent="0.3">
      <c r="A386" s="1" t="s">
        <v>109</v>
      </c>
      <c r="B386" s="60">
        <f>B387+B388+B389+B390</f>
        <v>0</v>
      </c>
      <c r="C386" s="60">
        <f t="shared" ref="C386:E386" si="30">C387+C388+C389+C390</f>
        <v>0</v>
      </c>
      <c r="D386" s="60">
        <f t="shared" si="30"/>
        <v>0</v>
      </c>
      <c r="E386" s="60">
        <f t="shared" si="30"/>
        <v>0</v>
      </c>
    </row>
    <row r="387" spans="1:5" ht="15.75" thickBot="1" x14ac:dyDescent="0.3">
      <c r="A387" s="8" t="s">
        <v>37</v>
      </c>
      <c r="B387" s="60">
        <v>0</v>
      </c>
      <c r="C387" s="60">
        <v>0</v>
      </c>
      <c r="D387" s="60"/>
      <c r="E387" s="60">
        <v>0</v>
      </c>
    </row>
    <row r="388" spans="1:5" ht="15.75" thickBot="1" x14ac:dyDescent="0.3">
      <c r="A388" s="8" t="s">
        <v>108</v>
      </c>
      <c r="B388" s="60"/>
      <c r="C388" s="60"/>
      <c r="D388" s="60"/>
      <c r="E388" s="60"/>
    </row>
    <row r="389" spans="1:5" ht="15.75" thickBot="1" x14ac:dyDescent="0.3">
      <c r="A389" s="8" t="s">
        <v>72</v>
      </c>
      <c r="B389" s="60"/>
      <c r="C389" s="60"/>
      <c r="D389" s="60"/>
      <c r="E389" s="60"/>
    </row>
    <row r="390" spans="1:5" ht="15.75" thickBot="1" x14ac:dyDescent="0.3">
      <c r="A390" s="8" t="s">
        <v>73</v>
      </c>
      <c r="B390" s="60"/>
      <c r="C390" s="60"/>
      <c r="D390" s="60"/>
      <c r="E390" s="60"/>
    </row>
    <row r="391" spans="1:5" ht="15.75" thickBot="1" x14ac:dyDescent="0.3">
      <c r="A391" s="17" t="s">
        <v>129</v>
      </c>
      <c r="B391" s="60">
        <f>B381+B386</f>
        <v>0</v>
      </c>
      <c r="C391" s="60">
        <f t="shared" ref="C391:E391" si="31">C381+C386</f>
        <v>700</v>
      </c>
      <c r="D391" s="60">
        <f t="shared" si="31"/>
        <v>700</v>
      </c>
      <c r="E391" s="60">
        <f t="shared" si="31"/>
        <v>700</v>
      </c>
    </row>
    <row r="392" spans="1:5" ht="15.75" thickBot="1" x14ac:dyDescent="0.3">
      <c r="A392" s="16" t="s">
        <v>104</v>
      </c>
      <c r="B392" s="1344" t="s">
        <v>1152</v>
      </c>
      <c r="C392" s="1345"/>
      <c r="D392" s="1338"/>
      <c r="E392" s="1339"/>
    </row>
    <row r="393" spans="1:5" ht="34.5" thickBot="1" x14ac:dyDescent="0.3">
      <c r="A393" s="16" t="s">
        <v>130</v>
      </c>
      <c r="B393" s="604" t="s">
        <v>1153</v>
      </c>
      <c r="C393" s="605" t="s">
        <v>105</v>
      </c>
      <c r="D393" s="1340" t="s">
        <v>1154</v>
      </c>
      <c r="E393" s="1059"/>
    </row>
    <row r="394" spans="1:5" ht="17.25" customHeight="1" thickBot="1" x14ac:dyDescent="0.3">
      <c r="A394" s="3" t="s">
        <v>9</v>
      </c>
      <c r="B394" s="786"/>
      <c r="C394" s="787"/>
      <c r="D394" s="787"/>
      <c r="E394" s="788"/>
    </row>
    <row r="395" spans="1:5" ht="15.75" thickBot="1" x14ac:dyDescent="0.3">
      <c r="A395" s="3" t="s">
        <v>14</v>
      </c>
      <c r="B395" s="803" t="s">
        <v>919</v>
      </c>
      <c r="C395" s="804"/>
      <c r="D395" s="804"/>
      <c r="E395" s="805"/>
    </row>
    <row r="396" spans="1:5" ht="12.75" customHeight="1" x14ac:dyDescent="0.25">
      <c r="A396" s="781"/>
      <c r="B396" s="14">
        <v>2019</v>
      </c>
      <c r="C396" s="14">
        <v>2020</v>
      </c>
      <c r="D396" s="14">
        <v>2021</v>
      </c>
      <c r="E396" s="14">
        <v>2022</v>
      </c>
    </row>
    <row r="397" spans="1:5" ht="13.5" customHeight="1" thickBot="1" x14ac:dyDescent="0.3">
      <c r="A397" s="782"/>
      <c r="B397" s="15" t="s">
        <v>5</v>
      </c>
      <c r="C397" s="15" t="s">
        <v>6</v>
      </c>
      <c r="D397" s="15" t="s">
        <v>6</v>
      </c>
      <c r="E397" s="15" t="s">
        <v>6</v>
      </c>
    </row>
    <row r="398" spans="1:5" ht="15.75" thickBot="1" x14ac:dyDescent="0.3">
      <c r="A398" s="3" t="s">
        <v>8</v>
      </c>
      <c r="B398" s="89">
        <v>1</v>
      </c>
      <c r="C398" s="89">
        <v>0</v>
      </c>
      <c r="D398" s="89">
        <v>0</v>
      </c>
      <c r="E398" s="89">
        <v>0</v>
      </c>
    </row>
    <row r="399" spans="1:5" ht="15.75" thickBot="1" x14ac:dyDescent="0.3">
      <c r="A399" s="3" t="s">
        <v>15</v>
      </c>
      <c r="B399" s="4">
        <f>B417</f>
        <v>300</v>
      </c>
      <c r="C399" s="4">
        <f>C417</f>
        <v>0</v>
      </c>
      <c r="D399" s="4">
        <v>0</v>
      </c>
      <c r="E399" s="4">
        <v>0</v>
      </c>
    </row>
    <row r="400" spans="1:5" ht="15.75" thickBot="1" x14ac:dyDescent="0.3">
      <c r="A400" s="3" t="s">
        <v>21</v>
      </c>
      <c r="B400" s="4">
        <f>B399/B398</f>
        <v>300</v>
      </c>
      <c r="C400" s="4" t="e">
        <f>C399/C398</f>
        <v>#DIV/0!</v>
      </c>
      <c r="D400" s="4" t="e">
        <f>D399/D398</f>
        <v>#DIV/0!</v>
      </c>
      <c r="E400" s="4" t="e">
        <f>E399/E398</f>
        <v>#DIV/0!</v>
      </c>
    </row>
    <row r="401" spans="1:5" ht="15.75" thickBot="1" x14ac:dyDescent="0.3">
      <c r="A401" s="3" t="s">
        <v>16</v>
      </c>
      <c r="B401" s="89" t="s">
        <v>20</v>
      </c>
      <c r="C401" s="5">
        <f t="shared" ref="C401:E403" si="32">C398/B398-1</f>
        <v>-1</v>
      </c>
      <c r="D401" s="5" t="e">
        <f t="shared" si="32"/>
        <v>#DIV/0!</v>
      </c>
      <c r="E401" s="5" t="e">
        <f t="shared" si="32"/>
        <v>#DIV/0!</v>
      </c>
    </row>
    <row r="402" spans="1:5" ht="15.75" thickBot="1" x14ac:dyDescent="0.3">
      <c r="A402" s="3" t="s">
        <v>17</v>
      </c>
      <c r="B402" s="89" t="s">
        <v>20</v>
      </c>
      <c r="C402" s="5">
        <f t="shared" si="32"/>
        <v>-1</v>
      </c>
      <c r="D402" s="5" t="e">
        <f t="shared" si="32"/>
        <v>#DIV/0!</v>
      </c>
      <c r="E402" s="5" t="e">
        <f t="shared" si="32"/>
        <v>#DIV/0!</v>
      </c>
    </row>
    <row r="403" spans="1:5" ht="15.75" thickBot="1" x14ac:dyDescent="0.3">
      <c r="A403" s="3" t="s">
        <v>18</v>
      </c>
      <c r="B403" s="89" t="s">
        <v>20</v>
      </c>
      <c r="C403" s="5" t="e">
        <f t="shared" si="32"/>
        <v>#DIV/0!</v>
      </c>
      <c r="D403" s="5" t="e">
        <f t="shared" si="32"/>
        <v>#DIV/0!</v>
      </c>
      <c r="E403" s="5" t="e">
        <f t="shared" si="32"/>
        <v>#DIV/0!</v>
      </c>
    </row>
    <row r="404" spans="1:5" ht="15.75" thickBot="1" x14ac:dyDescent="0.3">
      <c r="A404" s="806" t="s">
        <v>132</v>
      </c>
      <c r="B404" s="807"/>
      <c r="C404" s="807"/>
      <c r="D404" s="807"/>
      <c r="E404" s="808"/>
    </row>
    <row r="405" spans="1:5" ht="12.75" customHeight="1" x14ac:dyDescent="0.25">
      <c r="A405" s="781"/>
      <c r="B405" s="14">
        <v>2019</v>
      </c>
      <c r="C405" s="14">
        <v>2020</v>
      </c>
      <c r="D405" s="14">
        <v>2021</v>
      </c>
      <c r="E405" s="14">
        <v>2022</v>
      </c>
    </row>
    <row r="406" spans="1:5" ht="14.25" customHeight="1" thickBot="1" x14ac:dyDescent="0.3">
      <c r="A406" s="782"/>
      <c r="B406" s="15" t="s">
        <v>5</v>
      </c>
      <c r="C406" s="15" t="s">
        <v>6</v>
      </c>
      <c r="D406" s="15" t="s">
        <v>6</v>
      </c>
      <c r="E406" s="15" t="s">
        <v>6</v>
      </c>
    </row>
    <row r="407" spans="1:5" ht="15.75" thickBot="1" x14ac:dyDescent="0.3">
      <c r="A407" s="1" t="s">
        <v>107</v>
      </c>
      <c r="B407" s="62">
        <f>B408+B409+B410+B411</f>
        <v>0</v>
      </c>
      <c r="C407" s="62">
        <f>C408+C409+C410+C411</f>
        <v>0</v>
      </c>
      <c r="D407" s="62">
        <f>D408+D409+D410+D411</f>
        <v>0</v>
      </c>
      <c r="E407" s="62">
        <f>E408+E409+E410+E411</f>
        <v>0</v>
      </c>
    </row>
    <row r="408" spans="1:5" ht="15.75" thickBot="1" x14ac:dyDescent="0.3">
      <c r="A408" s="8" t="s">
        <v>37</v>
      </c>
      <c r="B408" s="62"/>
      <c r="C408" s="62"/>
      <c r="D408" s="62"/>
      <c r="E408" s="62"/>
    </row>
    <row r="409" spans="1:5" ht="15.75" thickBot="1" x14ac:dyDescent="0.3">
      <c r="A409" s="8" t="s">
        <v>108</v>
      </c>
      <c r="B409" s="62"/>
      <c r="C409" s="62"/>
      <c r="D409" s="62"/>
      <c r="E409" s="62"/>
    </row>
    <row r="410" spans="1:5" ht="15.75" thickBot="1" x14ac:dyDescent="0.3">
      <c r="A410" s="8" t="s">
        <v>72</v>
      </c>
      <c r="B410" s="62"/>
      <c r="C410" s="62"/>
      <c r="D410" s="62"/>
      <c r="E410" s="62"/>
    </row>
    <row r="411" spans="1:5" ht="15.75" thickBot="1" x14ac:dyDescent="0.3">
      <c r="A411" s="8" t="s">
        <v>73</v>
      </c>
      <c r="B411" s="62"/>
      <c r="C411" s="62"/>
      <c r="D411" s="62"/>
      <c r="E411" s="62"/>
    </row>
    <row r="412" spans="1:5" ht="15.75" thickBot="1" x14ac:dyDescent="0.3">
      <c r="A412" s="1" t="s">
        <v>109</v>
      </c>
      <c r="B412" s="60">
        <f>B413+B414+B415+B416</f>
        <v>300</v>
      </c>
      <c r="C412" s="60">
        <f>C413+C414+C415+C416</f>
        <v>0</v>
      </c>
      <c r="D412" s="60">
        <f>D413+D414+D415+D416</f>
        <v>0</v>
      </c>
      <c r="E412" s="60">
        <f>E413+E414+E415+E416</f>
        <v>0</v>
      </c>
    </row>
    <row r="413" spans="1:5" ht="15.75" thickBot="1" x14ac:dyDescent="0.3">
      <c r="A413" s="8" t="s">
        <v>37</v>
      </c>
      <c r="B413" s="60">
        <v>300</v>
      </c>
      <c r="C413" s="62">
        <v>0</v>
      </c>
      <c r="D413" s="62">
        <v>0</v>
      </c>
      <c r="E413" s="62">
        <v>0</v>
      </c>
    </row>
    <row r="414" spans="1:5" ht="15.75" thickBot="1" x14ac:dyDescent="0.3">
      <c r="A414" s="8" t="s">
        <v>108</v>
      </c>
      <c r="B414" s="60"/>
      <c r="C414" s="62"/>
      <c r="D414" s="62"/>
      <c r="E414" s="62"/>
    </row>
    <row r="415" spans="1:5" ht="15.75" thickBot="1" x14ac:dyDescent="0.3">
      <c r="A415" s="8" t="s">
        <v>72</v>
      </c>
      <c r="B415" s="60"/>
      <c r="C415" s="62"/>
      <c r="D415" s="62"/>
      <c r="E415" s="62"/>
    </row>
    <row r="416" spans="1:5" ht="15.75" thickBot="1" x14ac:dyDescent="0.3">
      <c r="A416" s="8" t="s">
        <v>73</v>
      </c>
      <c r="B416" s="60"/>
      <c r="C416" s="62"/>
      <c r="D416" s="62"/>
      <c r="E416" s="62"/>
    </row>
    <row r="417" spans="1:5" ht="15.75" thickBot="1" x14ac:dyDescent="0.3">
      <c r="A417" s="32" t="s">
        <v>1078</v>
      </c>
      <c r="B417" s="60">
        <f>B407+B412</f>
        <v>300</v>
      </c>
      <c r="C417" s="60">
        <f>C407+C412</f>
        <v>0</v>
      </c>
      <c r="D417" s="60">
        <f>D407+D412</f>
        <v>0</v>
      </c>
      <c r="E417" s="60">
        <f>E407+E412</f>
        <v>0</v>
      </c>
    </row>
    <row r="418" spans="1:5" ht="34.5" hidden="1" thickBot="1" x14ac:dyDescent="0.3">
      <c r="A418" s="16" t="s">
        <v>246</v>
      </c>
      <c r="B418" s="613"/>
      <c r="C418" s="614" t="s">
        <v>105</v>
      </c>
      <c r="D418" s="508"/>
      <c r="E418" s="88"/>
    </row>
    <row r="419" spans="1:5" ht="17.25" hidden="1" customHeight="1" thickBot="1" x14ac:dyDescent="0.3">
      <c r="A419" s="3" t="s">
        <v>9</v>
      </c>
      <c r="B419" s="786"/>
      <c r="C419" s="787"/>
      <c r="D419" s="787"/>
      <c r="E419" s="788"/>
    </row>
    <row r="420" spans="1:5" ht="15.75" hidden="1" thickBot="1" x14ac:dyDescent="0.3">
      <c r="A420" s="3" t="s">
        <v>14</v>
      </c>
      <c r="B420" s="803"/>
      <c r="C420" s="804"/>
      <c r="D420" s="804"/>
      <c r="E420" s="805"/>
    </row>
    <row r="421" spans="1:5" ht="12.75" hidden="1" customHeight="1" x14ac:dyDescent="0.25">
      <c r="A421" s="781"/>
      <c r="B421" s="14">
        <v>2018</v>
      </c>
      <c r="C421" s="14">
        <v>2019</v>
      </c>
      <c r="D421" s="14">
        <v>2020</v>
      </c>
      <c r="E421" s="14">
        <v>2021</v>
      </c>
    </row>
    <row r="422" spans="1:5" ht="9" hidden="1" customHeight="1" thickBot="1" x14ac:dyDescent="0.3">
      <c r="A422" s="782"/>
      <c r="B422" s="15" t="s">
        <v>5</v>
      </c>
      <c r="C422" s="15" t="s">
        <v>6</v>
      </c>
      <c r="D422" s="15" t="s">
        <v>6</v>
      </c>
      <c r="E422" s="15" t="s">
        <v>6</v>
      </c>
    </row>
    <row r="423" spans="1:5" ht="15.75" hidden="1" thickBot="1" x14ac:dyDescent="0.3">
      <c r="A423" s="3" t="s">
        <v>8</v>
      </c>
      <c r="B423" s="3"/>
      <c r="C423" s="3"/>
      <c r="D423" s="3"/>
      <c r="E423" s="3"/>
    </row>
    <row r="424" spans="1:5" ht="15.75" hidden="1" thickBot="1" x14ac:dyDescent="0.3">
      <c r="A424" s="3" t="s">
        <v>15</v>
      </c>
      <c r="B424" s="4">
        <f>B442</f>
        <v>0</v>
      </c>
      <c r="C424" s="4">
        <f>C442</f>
        <v>0</v>
      </c>
      <c r="D424" s="4">
        <f>D442</f>
        <v>0</v>
      </c>
      <c r="E424" s="4">
        <f>E442</f>
        <v>0</v>
      </c>
    </row>
    <row r="425" spans="1:5" ht="15.75" hidden="1" thickBot="1" x14ac:dyDescent="0.3">
      <c r="A425" s="3" t="s">
        <v>21</v>
      </c>
      <c r="B425" s="4" t="e">
        <f>B424/B423</f>
        <v>#DIV/0!</v>
      </c>
      <c r="C425" s="4" t="e">
        <f>C424/C423</f>
        <v>#DIV/0!</v>
      </c>
      <c r="D425" s="4" t="e">
        <f>D424/D423</f>
        <v>#DIV/0!</v>
      </c>
      <c r="E425" s="4" t="e">
        <f>E424/E423</f>
        <v>#DIV/0!</v>
      </c>
    </row>
    <row r="426" spans="1:5" ht="15.75" hidden="1" thickBot="1" x14ac:dyDescent="0.3">
      <c r="A426" s="3" t="s">
        <v>16</v>
      </c>
      <c r="B426" s="89" t="s">
        <v>20</v>
      </c>
      <c r="C426" s="5" t="e">
        <f t="shared" ref="C426:E428" si="33">C423/B423-1</f>
        <v>#DIV/0!</v>
      </c>
      <c r="D426" s="5" t="e">
        <f t="shared" si="33"/>
        <v>#DIV/0!</v>
      </c>
      <c r="E426" s="5" t="e">
        <f t="shared" si="33"/>
        <v>#DIV/0!</v>
      </c>
    </row>
    <row r="427" spans="1:5" ht="15.75" hidden="1" thickBot="1" x14ac:dyDescent="0.3">
      <c r="A427" s="3" t="s">
        <v>17</v>
      </c>
      <c r="B427" s="89" t="s">
        <v>20</v>
      </c>
      <c r="C427" s="5" t="e">
        <f t="shared" si="33"/>
        <v>#DIV/0!</v>
      </c>
      <c r="D427" s="5" t="e">
        <f t="shared" si="33"/>
        <v>#DIV/0!</v>
      </c>
      <c r="E427" s="5" t="e">
        <f t="shared" si="33"/>
        <v>#DIV/0!</v>
      </c>
    </row>
    <row r="428" spans="1:5" ht="15.75" hidden="1" thickBot="1" x14ac:dyDescent="0.3">
      <c r="A428" s="3" t="s">
        <v>18</v>
      </c>
      <c r="B428" s="89" t="s">
        <v>20</v>
      </c>
      <c r="C428" s="5" t="e">
        <f t="shared" si="33"/>
        <v>#DIV/0!</v>
      </c>
      <c r="D428" s="5" t="e">
        <f t="shared" si="33"/>
        <v>#DIV/0!</v>
      </c>
      <c r="E428" s="5" t="e">
        <f t="shared" si="33"/>
        <v>#DIV/0!</v>
      </c>
    </row>
    <row r="429" spans="1:5" ht="15.75" hidden="1" thickBot="1" x14ac:dyDescent="0.3">
      <c r="A429" s="806" t="s">
        <v>920</v>
      </c>
      <c r="B429" s="807"/>
      <c r="C429" s="807"/>
      <c r="D429" s="807"/>
      <c r="E429" s="808"/>
    </row>
    <row r="430" spans="1:5" ht="12.75" hidden="1" customHeight="1" x14ac:dyDescent="0.25">
      <c r="A430" s="781"/>
      <c r="B430" s="14">
        <v>2018</v>
      </c>
      <c r="C430" s="14">
        <v>2019</v>
      </c>
      <c r="D430" s="14">
        <v>2020</v>
      </c>
      <c r="E430" s="14">
        <v>2021</v>
      </c>
    </row>
    <row r="431" spans="1:5" ht="9" hidden="1" customHeight="1" thickBot="1" x14ac:dyDescent="0.3">
      <c r="A431" s="782"/>
      <c r="B431" s="15" t="s">
        <v>5</v>
      </c>
      <c r="C431" s="15" t="s">
        <v>6</v>
      </c>
      <c r="D431" s="15" t="s">
        <v>6</v>
      </c>
      <c r="E431" s="15" t="s">
        <v>6</v>
      </c>
    </row>
    <row r="432" spans="1:5" ht="15.75" hidden="1" thickBot="1" x14ac:dyDescent="0.3">
      <c r="A432" s="1" t="s">
        <v>107</v>
      </c>
      <c r="B432" s="62">
        <f>B433+B434+B435+B436</f>
        <v>0</v>
      </c>
      <c r="C432" s="62">
        <f>C433+C434+C435+C436</f>
        <v>0</v>
      </c>
      <c r="D432" s="62">
        <f>D433+D434+D435+D436</f>
        <v>0</v>
      </c>
      <c r="E432" s="62">
        <f>E433+E434+E435+E436</f>
        <v>0</v>
      </c>
    </row>
    <row r="433" spans="1:5" ht="15.75" hidden="1" thickBot="1" x14ac:dyDescent="0.3">
      <c r="A433" s="8" t="s">
        <v>37</v>
      </c>
      <c r="B433" s="62"/>
      <c r="C433" s="62"/>
      <c r="D433" s="62"/>
      <c r="E433" s="62"/>
    </row>
    <row r="434" spans="1:5" ht="15.75" hidden="1" thickBot="1" x14ac:dyDescent="0.3">
      <c r="A434" s="8" t="s">
        <v>108</v>
      </c>
      <c r="B434" s="62"/>
      <c r="C434" s="62"/>
      <c r="D434" s="62"/>
      <c r="E434" s="62"/>
    </row>
    <row r="435" spans="1:5" ht="15.75" hidden="1" thickBot="1" x14ac:dyDescent="0.3">
      <c r="A435" s="8" t="s">
        <v>72</v>
      </c>
      <c r="B435" s="62"/>
      <c r="C435" s="62"/>
      <c r="D435" s="62"/>
      <c r="E435" s="62"/>
    </row>
    <row r="436" spans="1:5" ht="15.75" hidden="1" thickBot="1" x14ac:dyDescent="0.3">
      <c r="A436" s="8" t="s">
        <v>73</v>
      </c>
      <c r="B436" s="62"/>
      <c r="C436" s="62"/>
      <c r="D436" s="62"/>
      <c r="E436" s="62"/>
    </row>
    <row r="437" spans="1:5" ht="15.75" hidden="1" thickBot="1" x14ac:dyDescent="0.3">
      <c r="A437" s="1" t="s">
        <v>109</v>
      </c>
      <c r="B437" s="60">
        <f>B438+B439+B440+B441</f>
        <v>0</v>
      </c>
      <c r="C437" s="60">
        <f>C438+C439+C440+C441</f>
        <v>0</v>
      </c>
      <c r="D437" s="60">
        <f>D438+D439+D440+D441</f>
        <v>0</v>
      </c>
      <c r="E437" s="60">
        <f>E438+E439+E440+E441</f>
        <v>0</v>
      </c>
    </row>
    <row r="438" spans="1:5" ht="15.75" hidden="1" thickBot="1" x14ac:dyDescent="0.3">
      <c r="A438" s="8" t="s">
        <v>37</v>
      </c>
      <c r="B438" s="60"/>
      <c r="C438" s="62"/>
      <c r="D438" s="62"/>
      <c r="E438" s="62"/>
    </row>
    <row r="439" spans="1:5" ht="15.75" hidden="1" thickBot="1" x14ac:dyDescent="0.3">
      <c r="A439" s="8" t="s">
        <v>108</v>
      </c>
      <c r="B439" s="60"/>
      <c r="C439" s="62"/>
      <c r="D439" s="62"/>
      <c r="E439" s="62"/>
    </row>
    <row r="440" spans="1:5" ht="15.75" hidden="1" thickBot="1" x14ac:dyDescent="0.3">
      <c r="A440" s="8" t="s">
        <v>72</v>
      </c>
      <c r="B440" s="60"/>
      <c r="C440" s="62"/>
      <c r="D440" s="62"/>
      <c r="E440" s="62"/>
    </row>
    <row r="441" spans="1:5" ht="15.75" hidden="1" thickBot="1" x14ac:dyDescent="0.3">
      <c r="A441" s="8" t="s">
        <v>73</v>
      </c>
      <c r="B441" s="60"/>
      <c r="C441" s="62"/>
      <c r="D441" s="62"/>
      <c r="E441" s="62"/>
    </row>
    <row r="442" spans="1:5" ht="15.75" hidden="1" thickBot="1" x14ac:dyDescent="0.3">
      <c r="A442" s="17" t="s">
        <v>318</v>
      </c>
      <c r="B442" s="60">
        <f>B432+B437</f>
        <v>0</v>
      </c>
      <c r="C442" s="60">
        <f>C432+C437</f>
        <v>0</v>
      </c>
      <c r="D442" s="60">
        <f>D432+D437</f>
        <v>0</v>
      </c>
      <c r="E442" s="60">
        <f>E432+E437</f>
        <v>0</v>
      </c>
    </row>
    <row r="443" spans="1:5" ht="54" customHeight="1" thickBot="1" x14ac:dyDescent="0.3">
      <c r="A443" s="16" t="s">
        <v>304</v>
      </c>
      <c r="B443" s="604" t="s">
        <v>1155</v>
      </c>
      <c r="C443" s="343" t="s">
        <v>105</v>
      </c>
      <c r="D443" s="608" t="s">
        <v>1156</v>
      </c>
      <c r="E443" s="88"/>
    </row>
    <row r="444" spans="1:5" ht="17.25" customHeight="1" thickBot="1" x14ac:dyDescent="0.3">
      <c r="A444" s="3" t="s">
        <v>9</v>
      </c>
      <c r="B444" s="786" t="s">
        <v>1157</v>
      </c>
      <c r="C444" s="787"/>
      <c r="D444" s="787"/>
      <c r="E444" s="788"/>
    </row>
    <row r="445" spans="1:5" ht="15.75" thickBot="1" x14ac:dyDescent="0.3">
      <c r="A445" s="3" t="s">
        <v>14</v>
      </c>
      <c r="B445" s="1283"/>
      <c r="C445" s="804"/>
      <c r="D445" s="804"/>
      <c r="E445" s="805"/>
    </row>
    <row r="446" spans="1:5" ht="12.75" customHeight="1" x14ac:dyDescent="0.25">
      <c r="A446" s="781"/>
      <c r="B446" s="14">
        <v>2019</v>
      </c>
      <c r="C446" s="14">
        <v>2020</v>
      </c>
      <c r="D446" s="14">
        <v>2021</v>
      </c>
      <c r="E446" s="14">
        <v>2022</v>
      </c>
    </row>
    <row r="447" spans="1:5" ht="15" customHeight="1" thickBot="1" x14ac:dyDescent="0.3">
      <c r="A447" s="782"/>
      <c r="B447" s="15" t="s">
        <v>5</v>
      </c>
      <c r="C447" s="15" t="s">
        <v>6</v>
      </c>
      <c r="D447" s="15" t="s">
        <v>6</v>
      </c>
      <c r="E447" s="15" t="s">
        <v>6</v>
      </c>
    </row>
    <row r="448" spans="1:5" ht="15.75" thickBot="1" x14ac:dyDescent="0.3">
      <c r="A448" s="3" t="s">
        <v>8</v>
      </c>
      <c r="B448" s="89">
        <v>1</v>
      </c>
      <c r="C448" s="89">
        <v>1</v>
      </c>
      <c r="D448" s="89">
        <v>1</v>
      </c>
      <c r="E448" s="89">
        <v>0</v>
      </c>
    </row>
    <row r="449" spans="1:5" ht="15.75" thickBot="1" x14ac:dyDescent="0.3">
      <c r="A449" s="3" t="s">
        <v>15</v>
      </c>
      <c r="B449" s="4">
        <f>B467</f>
        <v>2000</v>
      </c>
      <c r="C449" s="4">
        <f>C467</f>
        <v>1000</v>
      </c>
      <c r="D449" s="4">
        <f>D467</f>
        <v>500</v>
      </c>
      <c r="E449" s="4">
        <f>E467</f>
        <v>0</v>
      </c>
    </row>
    <row r="450" spans="1:5" ht="15.75" thickBot="1" x14ac:dyDescent="0.3">
      <c r="A450" s="3" t="s">
        <v>21</v>
      </c>
      <c r="B450" s="4">
        <f>B449/B448</f>
        <v>2000</v>
      </c>
      <c r="C450" s="4">
        <f>C449/C448</f>
        <v>1000</v>
      </c>
      <c r="D450" s="4">
        <f>D449/D448</f>
        <v>500</v>
      </c>
      <c r="E450" s="4" t="e">
        <f>E449/E448</f>
        <v>#DIV/0!</v>
      </c>
    </row>
    <row r="451" spans="1:5" ht="15.75" thickBot="1" x14ac:dyDescent="0.3">
      <c r="A451" s="3" t="s">
        <v>16</v>
      </c>
      <c r="B451" s="89" t="s">
        <v>20</v>
      </c>
      <c r="C451" s="5">
        <f t="shared" ref="C451:E453" si="34">C448/B448-1</f>
        <v>0</v>
      </c>
      <c r="D451" s="5">
        <f t="shared" si="34"/>
        <v>0</v>
      </c>
      <c r="E451" s="5">
        <f t="shared" si="34"/>
        <v>-1</v>
      </c>
    </row>
    <row r="452" spans="1:5" ht="15.75" thickBot="1" x14ac:dyDescent="0.3">
      <c r="A452" s="3" t="s">
        <v>17</v>
      </c>
      <c r="B452" s="89" t="s">
        <v>20</v>
      </c>
      <c r="C452" s="5">
        <f t="shared" si="34"/>
        <v>-0.5</v>
      </c>
      <c r="D452" s="5">
        <f t="shared" si="34"/>
        <v>-0.5</v>
      </c>
      <c r="E452" s="5">
        <f t="shared" si="34"/>
        <v>-1</v>
      </c>
    </row>
    <row r="453" spans="1:5" ht="15.75" thickBot="1" x14ac:dyDescent="0.3">
      <c r="A453" s="3" t="s">
        <v>18</v>
      </c>
      <c r="B453" s="89" t="s">
        <v>20</v>
      </c>
      <c r="C453" s="5">
        <f t="shared" si="34"/>
        <v>-0.5</v>
      </c>
      <c r="D453" s="5">
        <f t="shared" si="34"/>
        <v>-0.5</v>
      </c>
      <c r="E453" s="5" t="e">
        <f t="shared" si="34"/>
        <v>#DIV/0!</v>
      </c>
    </row>
    <row r="454" spans="1:5" ht="15.75" thickBot="1" x14ac:dyDescent="0.3">
      <c r="A454" s="806" t="s">
        <v>267</v>
      </c>
      <c r="B454" s="807"/>
      <c r="C454" s="807"/>
      <c r="D454" s="807"/>
      <c r="E454" s="808"/>
    </row>
    <row r="455" spans="1:5" ht="12.75" customHeight="1" x14ac:dyDescent="0.25">
      <c r="A455" s="781"/>
      <c r="B455" s="14">
        <v>2019</v>
      </c>
      <c r="C455" s="14">
        <v>2020</v>
      </c>
      <c r="D455" s="14">
        <v>2021</v>
      </c>
      <c r="E455" s="14">
        <v>2022</v>
      </c>
    </row>
    <row r="456" spans="1:5" ht="15.75" customHeight="1" thickBot="1" x14ac:dyDescent="0.3">
      <c r="A456" s="782"/>
      <c r="B456" s="15" t="s">
        <v>5</v>
      </c>
      <c r="C456" s="15" t="s">
        <v>6</v>
      </c>
      <c r="D456" s="15" t="s">
        <v>6</v>
      </c>
      <c r="E456" s="15" t="s">
        <v>6</v>
      </c>
    </row>
    <row r="457" spans="1:5" ht="15.75" thickBot="1" x14ac:dyDescent="0.3">
      <c r="A457" s="1" t="s">
        <v>107</v>
      </c>
      <c r="B457" s="62">
        <f>B458+B459+B460+B461</f>
        <v>0</v>
      </c>
      <c r="C457" s="62">
        <f>C458+C459+C460+C461</f>
        <v>0</v>
      </c>
      <c r="D457" s="62">
        <f>D458+D459+D460+D461</f>
        <v>0</v>
      </c>
      <c r="E457" s="62">
        <f>E458+E459+E460+E461</f>
        <v>0</v>
      </c>
    </row>
    <row r="458" spans="1:5" ht="15.75" thickBot="1" x14ac:dyDescent="0.3">
      <c r="A458" s="8" t="s">
        <v>37</v>
      </c>
      <c r="B458" s="62"/>
      <c r="C458" s="62"/>
      <c r="D458" s="62"/>
      <c r="E458" s="62"/>
    </row>
    <row r="459" spans="1:5" ht="15.75" thickBot="1" x14ac:dyDescent="0.3">
      <c r="A459" s="8" t="s">
        <v>108</v>
      </c>
      <c r="B459" s="62"/>
      <c r="C459" s="62"/>
      <c r="D459" s="62"/>
      <c r="E459" s="62"/>
    </row>
    <row r="460" spans="1:5" ht="15.75" thickBot="1" x14ac:dyDescent="0.3">
      <c r="A460" s="8" t="s">
        <v>72</v>
      </c>
      <c r="B460" s="62"/>
      <c r="C460" s="62"/>
      <c r="D460" s="62"/>
      <c r="E460" s="62"/>
    </row>
    <row r="461" spans="1:5" ht="15.75" thickBot="1" x14ac:dyDescent="0.3">
      <c r="A461" s="8" t="s">
        <v>73</v>
      </c>
      <c r="B461" s="62"/>
      <c r="C461" s="62"/>
      <c r="D461" s="62"/>
      <c r="E461" s="62"/>
    </row>
    <row r="462" spans="1:5" ht="15.75" thickBot="1" x14ac:dyDescent="0.3">
      <c r="A462" s="1" t="s">
        <v>109</v>
      </c>
      <c r="B462" s="60">
        <f>B463+B464+B465+B466</f>
        <v>2000</v>
      </c>
      <c r="C462" s="60">
        <f>C463+C464+C465+C466</f>
        <v>1000</v>
      </c>
      <c r="D462" s="60">
        <f>D463+D464+D465+D466</f>
        <v>500</v>
      </c>
      <c r="E462" s="60">
        <f>E463+E464+E465+E466</f>
        <v>0</v>
      </c>
    </row>
    <row r="463" spans="1:5" ht="15.75" thickBot="1" x14ac:dyDescent="0.3">
      <c r="A463" s="8" t="s">
        <v>37</v>
      </c>
      <c r="B463" s="60">
        <v>2000</v>
      </c>
      <c r="C463" s="60">
        <v>1000</v>
      </c>
      <c r="D463" s="60">
        <v>500</v>
      </c>
      <c r="E463" s="60">
        <v>0</v>
      </c>
    </row>
    <row r="464" spans="1:5" ht="15.75" thickBot="1" x14ac:dyDescent="0.3">
      <c r="A464" s="8" t="s">
        <v>108</v>
      </c>
      <c r="B464" s="60"/>
      <c r="C464" s="60"/>
      <c r="D464" s="60"/>
      <c r="E464" s="60"/>
    </row>
    <row r="465" spans="1:5" ht="15.75" thickBot="1" x14ac:dyDescent="0.3">
      <c r="A465" s="8" t="s">
        <v>72</v>
      </c>
      <c r="B465" s="60"/>
      <c r="C465" s="60"/>
      <c r="D465" s="60"/>
      <c r="E465" s="60"/>
    </row>
    <row r="466" spans="1:5" ht="15.75" thickBot="1" x14ac:dyDescent="0.3">
      <c r="A466" s="8" t="s">
        <v>73</v>
      </c>
      <c r="B466" s="60"/>
      <c r="C466" s="60"/>
      <c r="D466" s="60"/>
      <c r="E466" s="60"/>
    </row>
    <row r="467" spans="1:5" ht="15.75" thickBot="1" x14ac:dyDescent="0.3">
      <c r="A467" s="17" t="s">
        <v>268</v>
      </c>
      <c r="B467" s="60">
        <f>B457+B462</f>
        <v>2000</v>
      </c>
      <c r="C467" s="60">
        <f>C457+C462</f>
        <v>1000</v>
      </c>
      <c r="D467" s="60">
        <f>D457+D462</f>
        <v>500</v>
      </c>
      <c r="E467" s="60">
        <f>E457+E462</f>
        <v>0</v>
      </c>
    </row>
    <row r="468" spans="1:5" ht="41.25" customHeight="1" thickBot="1" x14ac:dyDescent="0.3">
      <c r="A468" s="16" t="s">
        <v>305</v>
      </c>
      <c r="B468" s="604" t="s">
        <v>1158</v>
      </c>
      <c r="C468" s="605" t="s">
        <v>105</v>
      </c>
      <c r="D468" s="1340" t="s">
        <v>1159</v>
      </c>
      <c r="E468" s="1059"/>
    </row>
    <row r="469" spans="1:5" ht="15.75" thickBot="1" x14ac:dyDescent="0.3">
      <c r="A469" s="30"/>
      <c r="B469" s="1058"/>
      <c r="C469" s="1284"/>
      <c r="D469" s="1340"/>
      <c r="E469" s="1059"/>
    </row>
    <row r="470" spans="1:5" ht="17.25" customHeight="1" thickBot="1" x14ac:dyDescent="0.3">
      <c r="A470" s="3" t="s">
        <v>9</v>
      </c>
      <c r="B470" s="786" t="s">
        <v>1158</v>
      </c>
      <c r="C470" s="787"/>
      <c r="D470" s="787"/>
      <c r="E470" s="788"/>
    </row>
    <row r="471" spans="1:5" ht="15.75" thickBot="1" x14ac:dyDescent="0.3">
      <c r="A471" s="3" t="s">
        <v>14</v>
      </c>
      <c r="B471" s="803" t="s">
        <v>1160</v>
      </c>
      <c r="C471" s="804"/>
      <c r="D471" s="804"/>
      <c r="E471" s="805"/>
    </row>
    <row r="472" spans="1:5" ht="12.75" customHeight="1" x14ac:dyDescent="0.25">
      <c r="A472" s="781"/>
      <c r="B472" s="14">
        <v>2019</v>
      </c>
      <c r="C472" s="14">
        <v>2020</v>
      </c>
      <c r="D472" s="14">
        <v>2021</v>
      </c>
      <c r="E472" s="14">
        <v>2022</v>
      </c>
    </row>
    <row r="473" spans="1:5" ht="12" customHeight="1" thickBot="1" x14ac:dyDescent="0.3">
      <c r="A473" s="782"/>
      <c r="B473" s="15" t="s">
        <v>5</v>
      </c>
      <c r="C473" s="15" t="s">
        <v>6</v>
      </c>
      <c r="D473" s="15" t="s">
        <v>6</v>
      </c>
      <c r="E473" s="15" t="s">
        <v>6</v>
      </c>
    </row>
    <row r="474" spans="1:5" ht="15.75" thickBot="1" x14ac:dyDescent="0.3">
      <c r="A474" s="3" t="s">
        <v>8</v>
      </c>
      <c r="B474" s="4">
        <v>1</v>
      </c>
      <c r="C474" s="4">
        <v>0</v>
      </c>
      <c r="D474" s="4">
        <v>0</v>
      </c>
      <c r="E474" s="4">
        <v>0</v>
      </c>
    </row>
    <row r="475" spans="1:5" ht="15.75" thickBot="1" x14ac:dyDescent="0.3">
      <c r="A475" s="3" t="s">
        <v>15</v>
      </c>
      <c r="B475" s="4">
        <f>B488</f>
        <v>800</v>
      </c>
      <c r="C475" s="4">
        <f>C488</f>
        <v>0</v>
      </c>
      <c r="D475" s="4">
        <f>D488</f>
        <v>0</v>
      </c>
      <c r="E475" s="4">
        <f>E488</f>
        <v>0</v>
      </c>
    </row>
    <row r="476" spans="1:5" ht="15.75" thickBot="1" x14ac:dyDescent="0.3">
      <c r="A476" s="3" t="s">
        <v>21</v>
      </c>
      <c r="B476" s="4">
        <f>B475/B474</f>
        <v>800</v>
      </c>
      <c r="C476" s="4" t="e">
        <f>C475/C474</f>
        <v>#DIV/0!</v>
      </c>
      <c r="D476" s="4" t="e">
        <f>D475/D474</f>
        <v>#DIV/0!</v>
      </c>
      <c r="E476" s="4" t="e">
        <f>E475/E474</f>
        <v>#DIV/0!</v>
      </c>
    </row>
    <row r="477" spans="1:5" ht="15.75" thickBot="1" x14ac:dyDescent="0.3">
      <c r="A477" s="3" t="s">
        <v>16</v>
      </c>
      <c r="B477" s="89" t="s">
        <v>20</v>
      </c>
      <c r="C477" s="5">
        <f t="shared" ref="C477:E479" si="35">C474/B474-1</f>
        <v>-1</v>
      </c>
      <c r="D477" s="5" t="e">
        <f t="shared" si="35"/>
        <v>#DIV/0!</v>
      </c>
      <c r="E477" s="5" t="e">
        <f t="shared" si="35"/>
        <v>#DIV/0!</v>
      </c>
    </row>
    <row r="478" spans="1:5" ht="15.75" thickBot="1" x14ac:dyDescent="0.3">
      <c r="A478" s="3" t="s">
        <v>17</v>
      </c>
      <c r="B478" s="89" t="s">
        <v>20</v>
      </c>
      <c r="C478" s="5">
        <f t="shared" si="35"/>
        <v>-1</v>
      </c>
      <c r="D478" s="5" t="e">
        <f t="shared" si="35"/>
        <v>#DIV/0!</v>
      </c>
      <c r="E478" s="5" t="e">
        <f t="shared" si="35"/>
        <v>#DIV/0!</v>
      </c>
    </row>
    <row r="479" spans="1:5" ht="15.75" thickBot="1" x14ac:dyDescent="0.3">
      <c r="A479" s="3" t="s">
        <v>18</v>
      </c>
      <c r="B479" s="89" t="s">
        <v>20</v>
      </c>
      <c r="C479" s="5" t="e">
        <f t="shared" si="35"/>
        <v>#DIV/0!</v>
      </c>
      <c r="D479" s="5" t="e">
        <f t="shared" si="35"/>
        <v>#DIV/0!</v>
      </c>
      <c r="E479" s="5" t="e">
        <f t="shared" si="35"/>
        <v>#DIV/0!</v>
      </c>
    </row>
    <row r="480" spans="1:5" ht="15.75" thickBot="1" x14ac:dyDescent="0.3">
      <c r="A480" s="806" t="s">
        <v>270</v>
      </c>
      <c r="B480" s="807"/>
      <c r="C480" s="807"/>
      <c r="D480" s="807"/>
      <c r="E480" s="808"/>
    </row>
    <row r="481" spans="1:5" ht="12.75" customHeight="1" x14ac:dyDescent="0.25">
      <c r="A481" s="781"/>
      <c r="B481" s="14">
        <v>2019</v>
      </c>
      <c r="C481" s="14">
        <v>2020</v>
      </c>
      <c r="D481" s="14">
        <v>2021</v>
      </c>
      <c r="E481" s="14">
        <v>2022</v>
      </c>
    </row>
    <row r="482" spans="1:5" ht="15" customHeight="1" thickBot="1" x14ac:dyDescent="0.3">
      <c r="A482" s="782"/>
      <c r="B482" s="15" t="s">
        <v>5</v>
      </c>
      <c r="C482" s="15" t="s">
        <v>6</v>
      </c>
      <c r="D482" s="15" t="s">
        <v>6</v>
      </c>
      <c r="E482" s="15" t="s">
        <v>6</v>
      </c>
    </row>
    <row r="483" spans="1:5" ht="15.75" thickBot="1" x14ac:dyDescent="0.3">
      <c r="A483" s="1" t="s">
        <v>107</v>
      </c>
      <c r="B483" s="62">
        <f>B484+B485+B486+B487</f>
        <v>0</v>
      </c>
      <c r="C483" s="62">
        <f>C484+C485+C486+C487</f>
        <v>0</v>
      </c>
      <c r="D483" s="62">
        <f>D484+D485+D486+D487</f>
        <v>0</v>
      </c>
      <c r="E483" s="62">
        <f>E484+E485+E486+E487</f>
        <v>0</v>
      </c>
    </row>
    <row r="484" spans="1:5" ht="15.75" thickBot="1" x14ac:dyDescent="0.3">
      <c r="A484" s="8" t="s">
        <v>37</v>
      </c>
      <c r="B484" s="62"/>
      <c r="C484" s="62"/>
      <c r="D484" s="62"/>
      <c r="E484" s="62"/>
    </row>
    <row r="485" spans="1:5" ht="15.75" thickBot="1" x14ac:dyDescent="0.3">
      <c r="A485" s="8" t="s">
        <v>108</v>
      </c>
      <c r="B485" s="62"/>
      <c r="C485" s="62"/>
      <c r="D485" s="62"/>
      <c r="E485" s="62"/>
    </row>
    <row r="486" spans="1:5" ht="15.75" thickBot="1" x14ac:dyDescent="0.3">
      <c r="A486" s="8" t="s">
        <v>72</v>
      </c>
      <c r="B486" s="62"/>
      <c r="C486" s="62"/>
      <c r="D486" s="62"/>
      <c r="E486" s="62"/>
    </row>
    <row r="487" spans="1:5" ht="15.75" thickBot="1" x14ac:dyDescent="0.3">
      <c r="A487" s="8" t="s">
        <v>73</v>
      </c>
      <c r="B487" s="62"/>
      <c r="C487" s="62"/>
      <c r="D487" s="62"/>
      <c r="E487" s="62"/>
    </row>
    <row r="488" spans="1:5" ht="15.75" thickBot="1" x14ac:dyDescent="0.3">
      <c r="A488" s="1" t="s">
        <v>109</v>
      </c>
      <c r="B488" s="60">
        <f>B489+B490+B491+B492</f>
        <v>800</v>
      </c>
      <c r="C488" s="60">
        <f>C489+C490+C491+C492</f>
        <v>0</v>
      </c>
      <c r="D488" s="60">
        <f>D489+D490+D491+D492</f>
        <v>0</v>
      </c>
      <c r="E488" s="60">
        <f>E489+E490+E491+E492</f>
        <v>0</v>
      </c>
    </row>
    <row r="489" spans="1:5" ht="15.75" thickBot="1" x14ac:dyDescent="0.3">
      <c r="A489" s="8" t="s">
        <v>37</v>
      </c>
      <c r="B489" s="60">
        <v>800</v>
      </c>
      <c r="C489" s="62">
        <v>0</v>
      </c>
      <c r="D489" s="62">
        <v>0</v>
      </c>
      <c r="E489" s="62">
        <v>0</v>
      </c>
    </row>
    <row r="490" spans="1:5" ht="15.75" thickBot="1" x14ac:dyDescent="0.3">
      <c r="A490" s="8" t="s">
        <v>108</v>
      </c>
      <c r="B490" s="60"/>
      <c r="C490" s="62"/>
      <c r="D490" s="62"/>
      <c r="E490" s="62"/>
    </row>
    <row r="491" spans="1:5" ht="15.75" thickBot="1" x14ac:dyDescent="0.3">
      <c r="A491" s="8" t="s">
        <v>72</v>
      </c>
      <c r="B491" s="60"/>
      <c r="C491" s="62"/>
      <c r="D491" s="62"/>
      <c r="E491" s="62"/>
    </row>
    <row r="492" spans="1:5" ht="15.75" thickBot="1" x14ac:dyDescent="0.3">
      <c r="A492" s="8" t="s">
        <v>73</v>
      </c>
      <c r="B492" s="60"/>
      <c r="C492" s="62"/>
      <c r="D492" s="62"/>
      <c r="E492" s="62"/>
    </row>
    <row r="493" spans="1:5" ht="15.75" thickBot="1" x14ac:dyDescent="0.3">
      <c r="A493" s="32" t="s">
        <v>271</v>
      </c>
      <c r="B493" s="60">
        <f>B483+B488</f>
        <v>800</v>
      </c>
      <c r="C493" s="60">
        <f>C483+C488</f>
        <v>0</v>
      </c>
      <c r="D493" s="60">
        <f>D483+D488</f>
        <v>0</v>
      </c>
      <c r="E493" s="60">
        <f>E483+E488</f>
        <v>0</v>
      </c>
    </row>
    <row r="494" spans="1:5" ht="36" customHeight="1" thickBot="1" x14ac:dyDescent="0.3">
      <c r="A494" s="16" t="s">
        <v>306</v>
      </c>
      <c r="B494" s="604" t="s">
        <v>1161</v>
      </c>
      <c r="C494" s="605" t="s">
        <v>105</v>
      </c>
      <c r="D494" s="1340" t="s">
        <v>1162</v>
      </c>
      <c r="E494" s="1059"/>
    </row>
    <row r="495" spans="1:5" ht="17.25" customHeight="1" thickBot="1" x14ac:dyDescent="0.3">
      <c r="A495" s="3" t="s">
        <v>9</v>
      </c>
      <c r="B495" s="786" t="s">
        <v>1161</v>
      </c>
      <c r="C495" s="787"/>
      <c r="D495" s="787"/>
      <c r="E495" s="788"/>
    </row>
    <row r="496" spans="1:5" ht="15.75" thickBot="1" x14ac:dyDescent="0.3">
      <c r="A496" s="3" t="s">
        <v>14</v>
      </c>
      <c r="B496" s="803"/>
      <c r="C496" s="804"/>
      <c r="D496" s="804"/>
      <c r="E496" s="805"/>
    </row>
    <row r="497" spans="1:5" ht="12.75" customHeight="1" x14ac:dyDescent="0.25">
      <c r="A497" s="781"/>
      <c r="B497" s="14">
        <v>2019</v>
      </c>
      <c r="C497" s="14">
        <v>2020</v>
      </c>
      <c r="D497" s="14">
        <v>2021</v>
      </c>
      <c r="E497" s="14">
        <v>2022</v>
      </c>
    </row>
    <row r="498" spans="1:5" ht="15.75" customHeight="1" thickBot="1" x14ac:dyDescent="0.3">
      <c r="A498" s="782"/>
      <c r="B498" s="15" t="s">
        <v>5</v>
      </c>
      <c r="C498" s="15" t="s">
        <v>6</v>
      </c>
      <c r="D498" s="15" t="s">
        <v>6</v>
      </c>
      <c r="E498" s="15" t="s">
        <v>6</v>
      </c>
    </row>
    <row r="499" spans="1:5" ht="15.75" thickBot="1" x14ac:dyDescent="0.3">
      <c r="A499" s="3" t="s">
        <v>8</v>
      </c>
      <c r="B499" s="89">
        <v>1</v>
      </c>
      <c r="C499" s="89">
        <v>1</v>
      </c>
      <c r="D499" s="89">
        <v>0</v>
      </c>
      <c r="E499" s="89">
        <v>0</v>
      </c>
    </row>
    <row r="500" spans="1:5" ht="15.75" thickBot="1" x14ac:dyDescent="0.3">
      <c r="A500" s="3" t="s">
        <v>15</v>
      </c>
      <c r="B500" s="4">
        <f>B513</f>
        <v>400</v>
      </c>
      <c r="C500" s="4">
        <f>C513</f>
        <v>300</v>
      </c>
      <c r="D500" s="4">
        <v>0</v>
      </c>
      <c r="E500" s="4">
        <v>0</v>
      </c>
    </row>
    <row r="501" spans="1:5" ht="15.75" thickBot="1" x14ac:dyDescent="0.3">
      <c r="A501" s="3" t="s">
        <v>21</v>
      </c>
      <c r="B501" s="4">
        <f>B500/B499</f>
        <v>400</v>
      </c>
      <c r="C501" s="4">
        <f>C500/C499</f>
        <v>300</v>
      </c>
      <c r="D501" s="4" t="e">
        <f>D500/D499</f>
        <v>#DIV/0!</v>
      </c>
      <c r="E501" s="4" t="e">
        <f>E500/E499</f>
        <v>#DIV/0!</v>
      </c>
    </row>
    <row r="502" spans="1:5" ht="15.75" thickBot="1" x14ac:dyDescent="0.3">
      <c r="A502" s="3" t="s">
        <v>16</v>
      </c>
      <c r="B502" s="89" t="s">
        <v>20</v>
      </c>
      <c r="C502" s="5">
        <f t="shared" ref="C502:E504" si="36">C499/B499-1</f>
        <v>0</v>
      </c>
      <c r="D502" s="5">
        <f t="shared" si="36"/>
        <v>-1</v>
      </c>
      <c r="E502" s="5" t="e">
        <f t="shared" si="36"/>
        <v>#DIV/0!</v>
      </c>
    </row>
    <row r="503" spans="1:5" ht="15.75" thickBot="1" x14ac:dyDescent="0.3">
      <c r="A503" s="3" t="s">
        <v>17</v>
      </c>
      <c r="B503" s="89" t="s">
        <v>20</v>
      </c>
      <c r="C503" s="5">
        <f t="shared" si="36"/>
        <v>-0.25</v>
      </c>
      <c r="D503" s="5">
        <f t="shared" si="36"/>
        <v>-1</v>
      </c>
      <c r="E503" s="5" t="e">
        <f t="shared" si="36"/>
        <v>#DIV/0!</v>
      </c>
    </row>
    <row r="504" spans="1:5" ht="15.75" thickBot="1" x14ac:dyDescent="0.3">
      <c r="A504" s="3" t="s">
        <v>18</v>
      </c>
      <c r="B504" s="89" t="s">
        <v>20</v>
      </c>
      <c r="C504" s="5">
        <f t="shared" si="36"/>
        <v>-0.25</v>
      </c>
      <c r="D504" s="5" t="e">
        <f t="shared" si="36"/>
        <v>#DIV/0!</v>
      </c>
      <c r="E504" s="5" t="e">
        <f t="shared" si="36"/>
        <v>#DIV/0!</v>
      </c>
    </row>
    <row r="505" spans="1:5" ht="15.75" thickBot="1" x14ac:dyDescent="0.3">
      <c r="A505" s="806" t="s">
        <v>273</v>
      </c>
      <c r="B505" s="807"/>
      <c r="C505" s="807"/>
      <c r="D505" s="807"/>
      <c r="E505" s="808"/>
    </row>
    <row r="506" spans="1:5" ht="12.75" customHeight="1" x14ac:dyDescent="0.25">
      <c r="A506" s="781"/>
      <c r="B506" s="14">
        <v>2019</v>
      </c>
      <c r="C506" s="14">
        <v>2020</v>
      </c>
      <c r="D506" s="14">
        <v>2021</v>
      </c>
      <c r="E506" s="14">
        <v>2022</v>
      </c>
    </row>
    <row r="507" spans="1:5" ht="16.5" customHeight="1" thickBot="1" x14ac:dyDescent="0.3">
      <c r="A507" s="782"/>
      <c r="B507" s="15" t="s">
        <v>5</v>
      </c>
      <c r="C507" s="15" t="s">
        <v>6</v>
      </c>
      <c r="D507" s="15" t="s">
        <v>6</v>
      </c>
      <c r="E507" s="15" t="s">
        <v>6</v>
      </c>
    </row>
    <row r="508" spans="1:5" ht="15.75" thickBot="1" x14ac:dyDescent="0.3">
      <c r="A508" s="1" t="s">
        <v>107</v>
      </c>
      <c r="B508" s="62">
        <f>B509+B510+B511+B512</f>
        <v>0</v>
      </c>
      <c r="C508" s="62">
        <f>C509+C510+C511+C512</f>
        <v>0</v>
      </c>
      <c r="D508" s="62">
        <f>D509+D510+D511+D512</f>
        <v>0</v>
      </c>
      <c r="E508" s="62">
        <f>E509+E510+E511+E512</f>
        <v>0</v>
      </c>
    </row>
    <row r="509" spans="1:5" ht="15.75" thickBot="1" x14ac:dyDescent="0.3">
      <c r="A509" s="8" t="s">
        <v>37</v>
      </c>
      <c r="B509" s="62"/>
      <c r="C509" s="62"/>
      <c r="D509" s="62"/>
      <c r="E509" s="62"/>
    </row>
    <row r="510" spans="1:5" ht="15.75" thickBot="1" x14ac:dyDescent="0.3">
      <c r="A510" s="8" t="s">
        <v>108</v>
      </c>
      <c r="B510" s="62"/>
      <c r="C510" s="62"/>
      <c r="D510" s="62"/>
      <c r="E510" s="62"/>
    </row>
    <row r="511" spans="1:5" ht="15.75" thickBot="1" x14ac:dyDescent="0.3">
      <c r="A511" s="8" t="s">
        <v>72</v>
      </c>
      <c r="B511" s="62"/>
      <c r="C511" s="62"/>
      <c r="D511" s="62"/>
      <c r="E511" s="62"/>
    </row>
    <row r="512" spans="1:5" ht="15.75" thickBot="1" x14ac:dyDescent="0.3">
      <c r="A512" s="8" t="s">
        <v>73</v>
      </c>
      <c r="B512" s="62"/>
      <c r="C512" s="62"/>
      <c r="D512" s="62"/>
      <c r="E512" s="62"/>
    </row>
    <row r="513" spans="1:5" ht="15.75" thickBot="1" x14ac:dyDescent="0.3">
      <c r="A513" s="1" t="s">
        <v>109</v>
      </c>
      <c r="B513" s="60">
        <f>B514+B515+B516+B517</f>
        <v>400</v>
      </c>
      <c r="C513" s="60">
        <f>C514+C515+C516+C517</f>
        <v>300</v>
      </c>
      <c r="D513" s="60">
        <f>D514+D515+D516+D517</f>
        <v>0</v>
      </c>
      <c r="E513" s="60">
        <f>E514+E515+E516+E517</f>
        <v>0</v>
      </c>
    </row>
    <row r="514" spans="1:5" ht="15.75" thickBot="1" x14ac:dyDescent="0.3">
      <c r="A514" s="8" t="s">
        <v>37</v>
      </c>
      <c r="B514" s="60">
        <v>400</v>
      </c>
      <c r="C514" s="62">
        <v>300</v>
      </c>
      <c r="D514" s="62">
        <v>0</v>
      </c>
      <c r="E514" s="62">
        <v>0</v>
      </c>
    </row>
    <row r="515" spans="1:5" ht="15.75" thickBot="1" x14ac:dyDescent="0.3">
      <c r="A515" s="8" t="s">
        <v>108</v>
      </c>
      <c r="B515" s="60"/>
      <c r="C515" s="62"/>
      <c r="D515" s="62"/>
      <c r="E515" s="62"/>
    </row>
    <row r="516" spans="1:5" ht="15.75" thickBot="1" x14ac:dyDescent="0.3">
      <c r="A516" s="8" t="s">
        <v>72</v>
      </c>
      <c r="B516" s="60"/>
      <c r="C516" s="62"/>
      <c r="D516" s="62"/>
      <c r="E516" s="62"/>
    </row>
    <row r="517" spans="1:5" ht="15.75" thickBot="1" x14ac:dyDescent="0.3">
      <c r="A517" s="8" t="s">
        <v>73</v>
      </c>
      <c r="B517" s="60"/>
      <c r="C517" s="62"/>
      <c r="D517" s="62"/>
      <c r="E517" s="62"/>
    </row>
    <row r="518" spans="1:5" ht="15.75" thickBot="1" x14ac:dyDescent="0.3">
      <c r="A518" s="32" t="s">
        <v>1090</v>
      </c>
      <c r="B518" s="39">
        <f>B508+B513</f>
        <v>400</v>
      </c>
      <c r="C518" s="39">
        <f>C508+C513</f>
        <v>300</v>
      </c>
      <c r="D518" s="39">
        <f>D508+D513</f>
        <v>0</v>
      </c>
      <c r="E518" s="39">
        <f>E508+E513</f>
        <v>0</v>
      </c>
    </row>
    <row r="519" spans="1:5" ht="33" customHeight="1" thickBot="1" x14ac:dyDescent="0.3">
      <c r="A519" s="16" t="s">
        <v>310</v>
      </c>
      <c r="B519" s="604" t="s">
        <v>1163</v>
      </c>
      <c r="C519" s="343" t="s">
        <v>105</v>
      </c>
      <c r="D519" s="608" t="s">
        <v>1164</v>
      </c>
      <c r="E519" s="88"/>
    </row>
    <row r="520" spans="1:5" ht="17.25" customHeight="1" thickBot="1" x14ac:dyDescent="0.3">
      <c r="A520" s="3" t="s">
        <v>9</v>
      </c>
      <c r="B520" s="786" t="s">
        <v>1163</v>
      </c>
      <c r="C520" s="787"/>
      <c r="D520" s="787"/>
      <c r="E520" s="788"/>
    </row>
    <row r="521" spans="1:5" ht="15.75" thickBot="1" x14ac:dyDescent="0.3">
      <c r="A521" s="3" t="s">
        <v>14</v>
      </c>
      <c r="B521" s="803"/>
      <c r="C521" s="804"/>
      <c r="D521" s="804"/>
      <c r="E521" s="805"/>
    </row>
    <row r="522" spans="1:5" ht="12.75" customHeight="1" x14ac:dyDescent="0.25">
      <c r="A522" s="781"/>
      <c r="B522" s="14">
        <v>2019</v>
      </c>
      <c r="C522" s="14">
        <v>2020</v>
      </c>
      <c r="D522" s="14">
        <v>2021</v>
      </c>
      <c r="E522" s="14">
        <v>2022</v>
      </c>
    </row>
    <row r="523" spans="1:5" ht="17.25" customHeight="1" thickBot="1" x14ac:dyDescent="0.3">
      <c r="A523" s="782"/>
      <c r="B523" s="15" t="s">
        <v>5</v>
      </c>
      <c r="C523" s="15" t="s">
        <v>6</v>
      </c>
      <c r="D523" s="15" t="s">
        <v>6</v>
      </c>
      <c r="E523" s="15" t="s">
        <v>6</v>
      </c>
    </row>
    <row r="524" spans="1:5" ht="15.75" thickBot="1" x14ac:dyDescent="0.3">
      <c r="A524" s="3" t="s">
        <v>8</v>
      </c>
      <c r="B524" s="89">
        <v>1</v>
      </c>
      <c r="C524" s="89">
        <v>1</v>
      </c>
      <c r="D524" s="89"/>
      <c r="E524" s="89"/>
    </row>
    <row r="525" spans="1:5" ht="15.75" thickBot="1" x14ac:dyDescent="0.3">
      <c r="A525" s="3" t="s">
        <v>15</v>
      </c>
      <c r="B525" s="4">
        <f>B543</f>
        <v>300</v>
      </c>
      <c r="C525" s="4">
        <f>C543</f>
        <v>300</v>
      </c>
      <c r="D525" s="4">
        <f>D543</f>
        <v>0</v>
      </c>
      <c r="E525" s="4">
        <f>E543</f>
        <v>0</v>
      </c>
    </row>
    <row r="526" spans="1:5" ht="15.75" thickBot="1" x14ac:dyDescent="0.3">
      <c r="A526" s="3" t="s">
        <v>21</v>
      </c>
      <c r="B526" s="4">
        <f>B525/B524</f>
        <v>300</v>
      </c>
      <c r="C526" s="4">
        <f>C525/C524</f>
        <v>300</v>
      </c>
      <c r="D526" s="4" t="e">
        <f>D525/D524</f>
        <v>#DIV/0!</v>
      </c>
      <c r="E526" s="4" t="e">
        <f>E525/E524</f>
        <v>#DIV/0!</v>
      </c>
    </row>
    <row r="527" spans="1:5" ht="15.75" thickBot="1" x14ac:dyDescent="0.3">
      <c r="A527" s="3" t="s">
        <v>16</v>
      </c>
      <c r="B527" s="89" t="s">
        <v>20</v>
      </c>
      <c r="C527" s="5">
        <f t="shared" ref="C527:E529" si="37">C524/B524-1</f>
        <v>0</v>
      </c>
      <c r="D527" s="5">
        <f t="shared" si="37"/>
        <v>-1</v>
      </c>
      <c r="E527" s="5" t="e">
        <f t="shared" si="37"/>
        <v>#DIV/0!</v>
      </c>
    </row>
    <row r="528" spans="1:5" ht="15.75" thickBot="1" x14ac:dyDescent="0.3">
      <c r="A528" s="3" t="s">
        <v>17</v>
      </c>
      <c r="B528" s="89" t="s">
        <v>20</v>
      </c>
      <c r="C528" s="5">
        <f t="shared" si="37"/>
        <v>0</v>
      </c>
      <c r="D528" s="5">
        <f t="shared" si="37"/>
        <v>-1</v>
      </c>
      <c r="E528" s="5" t="e">
        <f t="shared" si="37"/>
        <v>#DIV/0!</v>
      </c>
    </row>
    <row r="529" spans="1:5" ht="15.75" thickBot="1" x14ac:dyDescent="0.3">
      <c r="A529" s="3" t="s">
        <v>18</v>
      </c>
      <c r="B529" s="89" t="s">
        <v>20</v>
      </c>
      <c r="C529" s="5">
        <f t="shared" si="37"/>
        <v>0</v>
      </c>
      <c r="D529" s="5" t="e">
        <f t="shared" si="37"/>
        <v>#DIV/0!</v>
      </c>
      <c r="E529" s="5" t="e">
        <f t="shared" si="37"/>
        <v>#DIV/0!</v>
      </c>
    </row>
    <row r="530" spans="1:5" ht="15.75" thickBot="1" x14ac:dyDescent="0.3">
      <c r="A530" s="806" t="s">
        <v>275</v>
      </c>
      <c r="B530" s="807"/>
      <c r="C530" s="807"/>
      <c r="D530" s="807"/>
      <c r="E530" s="808"/>
    </row>
    <row r="531" spans="1:5" ht="12.75" customHeight="1" x14ac:dyDescent="0.25">
      <c r="A531" s="781"/>
      <c r="B531" s="14">
        <v>2018</v>
      </c>
      <c r="C531" s="14">
        <v>2019</v>
      </c>
      <c r="D531" s="14">
        <v>2020</v>
      </c>
      <c r="E531" s="14">
        <v>2021</v>
      </c>
    </row>
    <row r="532" spans="1:5" ht="14.25" customHeight="1" thickBot="1" x14ac:dyDescent="0.3">
      <c r="A532" s="782"/>
      <c r="B532" s="15" t="s">
        <v>5</v>
      </c>
      <c r="C532" s="15" t="s">
        <v>6</v>
      </c>
      <c r="D532" s="15" t="s">
        <v>6</v>
      </c>
      <c r="E532" s="15" t="s">
        <v>6</v>
      </c>
    </row>
    <row r="533" spans="1:5" ht="15.75" thickBot="1" x14ac:dyDescent="0.3">
      <c r="A533" s="1" t="s">
        <v>107</v>
      </c>
      <c r="B533" s="62">
        <f>B534+B535+B536+B537</f>
        <v>0</v>
      </c>
      <c r="C533" s="62">
        <f>C534+C535+C536+C537</f>
        <v>0</v>
      </c>
      <c r="D533" s="62">
        <f>D534+D535+D536+D537</f>
        <v>0</v>
      </c>
      <c r="E533" s="62">
        <f>E534+E535+E536+E537</f>
        <v>0</v>
      </c>
    </row>
    <row r="534" spans="1:5" ht="15.75" thickBot="1" x14ac:dyDescent="0.3">
      <c r="A534" s="8" t="s">
        <v>37</v>
      </c>
      <c r="B534" s="62"/>
      <c r="C534" s="62"/>
      <c r="D534" s="62"/>
      <c r="E534" s="62"/>
    </row>
    <row r="535" spans="1:5" ht="15.75" thickBot="1" x14ac:dyDescent="0.3">
      <c r="A535" s="8" t="s">
        <v>108</v>
      </c>
      <c r="B535" s="62"/>
      <c r="C535" s="62"/>
      <c r="D535" s="62"/>
      <c r="E535" s="62"/>
    </row>
    <row r="536" spans="1:5" ht="15.75" thickBot="1" x14ac:dyDescent="0.3">
      <c r="A536" s="8" t="s">
        <v>72</v>
      </c>
      <c r="B536" s="62"/>
      <c r="C536" s="62"/>
      <c r="D536" s="62"/>
      <c r="E536" s="62"/>
    </row>
    <row r="537" spans="1:5" ht="15.75" thickBot="1" x14ac:dyDescent="0.3">
      <c r="A537" s="8" t="s">
        <v>73</v>
      </c>
      <c r="B537" s="62"/>
      <c r="C537" s="62"/>
      <c r="D537" s="62"/>
      <c r="E537" s="62"/>
    </row>
    <row r="538" spans="1:5" ht="15.75" thickBot="1" x14ac:dyDescent="0.3">
      <c r="A538" s="1" t="s">
        <v>109</v>
      </c>
      <c r="B538" s="60">
        <f>B539+B540+B541+B542</f>
        <v>300</v>
      </c>
      <c r="C538" s="60">
        <f>C539+C540+C541+C542</f>
        <v>300</v>
      </c>
      <c r="D538" s="60">
        <f>D539+D540+D541+D542</f>
        <v>0</v>
      </c>
      <c r="E538" s="60">
        <f>E539+E540+E541+E542</f>
        <v>0</v>
      </c>
    </row>
    <row r="539" spans="1:5" ht="15.75" thickBot="1" x14ac:dyDescent="0.3">
      <c r="A539" s="8" t="s">
        <v>37</v>
      </c>
      <c r="B539" s="60">
        <v>300</v>
      </c>
      <c r="C539" s="62">
        <v>300</v>
      </c>
      <c r="D539" s="62">
        <v>0</v>
      </c>
      <c r="E539" s="62">
        <v>0</v>
      </c>
    </row>
    <row r="540" spans="1:5" ht="15.75" thickBot="1" x14ac:dyDescent="0.3">
      <c r="A540" s="8" t="s">
        <v>108</v>
      </c>
      <c r="B540" s="60"/>
      <c r="C540" s="62"/>
      <c r="D540" s="62"/>
      <c r="E540" s="62"/>
    </row>
    <row r="541" spans="1:5" ht="15.75" thickBot="1" x14ac:dyDescent="0.3">
      <c r="A541" s="8" t="s">
        <v>72</v>
      </c>
      <c r="B541" s="60"/>
      <c r="C541" s="62"/>
      <c r="D541" s="62"/>
      <c r="E541" s="62"/>
    </row>
    <row r="542" spans="1:5" ht="15.75" thickBot="1" x14ac:dyDescent="0.3">
      <c r="A542" s="8" t="s">
        <v>73</v>
      </c>
      <c r="B542" s="60"/>
      <c r="C542" s="62"/>
      <c r="D542" s="62"/>
      <c r="E542" s="62"/>
    </row>
    <row r="543" spans="1:5" ht="15.75" thickBot="1" x14ac:dyDescent="0.3">
      <c r="A543" s="17" t="s">
        <v>276</v>
      </c>
      <c r="B543" s="60">
        <f>B533+B538</f>
        <v>300</v>
      </c>
      <c r="C543" s="60">
        <f>C533+C538</f>
        <v>300</v>
      </c>
      <c r="D543" s="60">
        <f>D533+D538</f>
        <v>0</v>
      </c>
      <c r="E543" s="60">
        <f>E533+E538</f>
        <v>0</v>
      </c>
    </row>
    <row r="544" spans="1:5" ht="34.5" thickBot="1" x14ac:dyDescent="0.3">
      <c r="A544" s="16" t="s">
        <v>277</v>
      </c>
      <c r="B544" s="604" t="s">
        <v>1165</v>
      </c>
      <c r="C544" s="343" t="s">
        <v>105</v>
      </c>
      <c r="D544" s="608" t="s">
        <v>1166</v>
      </c>
      <c r="E544" s="88"/>
    </row>
    <row r="545" spans="1:5" ht="17.25" customHeight="1" thickBot="1" x14ac:dyDescent="0.3">
      <c r="A545" s="3" t="s">
        <v>9</v>
      </c>
      <c r="B545" s="786" t="s">
        <v>1165</v>
      </c>
      <c r="C545" s="787"/>
      <c r="D545" s="787"/>
      <c r="E545" s="788"/>
    </row>
    <row r="546" spans="1:5" ht="15.75" thickBot="1" x14ac:dyDescent="0.3">
      <c r="A546" s="3" t="s">
        <v>14</v>
      </c>
      <c r="B546" s="803" t="s">
        <v>123</v>
      </c>
      <c r="C546" s="804"/>
      <c r="D546" s="804"/>
      <c r="E546" s="805"/>
    </row>
    <row r="547" spans="1:5" ht="12.75" customHeight="1" x14ac:dyDescent="0.25">
      <c r="A547" s="781"/>
      <c r="B547" s="14">
        <v>2019</v>
      </c>
      <c r="C547" s="14">
        <v>2020</v>
      </c>
      <c r="D547" s="14">
        <v>2021</v>
      </c>
      <c r="E547" s="14">
        <v>2022</v>
      </c>
    </row>
    <row r="548" spans="1:5" ht="15.75" customHeight="1" thickBot="1" x14ac:dyDescent="0.3">
      <c r="A548" s="782"/>
      <c r="B548" s="15" t="s">
        <v>5</v>
      </c>
      <c r="C548" s="15" t="s">
        <v>6</v>
      </c>
      <c r="D548" s="15" t="s">
        <v>6</v>
      </c>
      <c r="E548" s="15" t="s">
        <v>6</v>
      </c>
    </row>
    <row r="549" spans="1:5" ht="15.75" thickBot="1" x14ac:dyDescent="0.3">
      <c r="A549" s="3" t="s">
        <v>8</v>
      </c>
      <c r="B549" s="89">
        <v>5</v>
      </c>
      <c r="C549" s="89">
        <v>4</v>
      </c>
      <c r="D549" s="3"/>
      <c r="E549" s="3"/>
    </row>
    <row r="550" spans="1:5" ht="15.75" thickBot="1" x14ac:dyDescent="0.3">
      <c r="A550" s="3" t="s">
        <v>15</v>
      </c>
      <c r="B550" s="4">
        <f>B568</f>
        <v>600</v>
      </c>
      <c r="C550" s="4">
        <f>C568</f>
        <v>500</v>
      </c>
      <c r="D550" s="4">
        <f>D568</f>
        <v>0</v>
      </c>
      <c r="E550" s="4">
        <f>E568</f>
        <v>0</v>
      </c>
    </row>
    <row r="551" spans="1:5" ht="15.75" thickBot="1" x14ac:dyDescent="0.3">
      <c r="A551" s="3" t="s">
        <v>21</v>
      </c>
      <c r="B551" s="4">
        <f>B550/B549</f>
        <v>120</v>
      </c>
      <c r="C551" s="4">
        <f>C550/C549</f>
        <v>125</v>
      </c>
      <c r="D551" s="4" t="e">
        <f>D550/D549</f>
        <v>#DIV/0!</v>
      </c>
      <c r="E551" s="4" t="e">
        <f>E550/E549</f>
        <v>#DIV/0!</v>
      </c>
    </row>
    <row r="552" spans="1:5" ht="15.75" thickBot="1" x14ac:dyDescent="0.3">
      <c r="A552" s="3" t="s">
        <v>16</v>
      </c>
      <c r="B552" s="89" t="s">
        <v>20</v>
      </c>
      <c r="C552" s="5">
        <f t="shared" ref="C552:E554" si="38">C549/B549-1</f>
        <v>-0.19999999999999996</v>
      </c>
      <c r="D552" s="5">
        <f t="shared" si="38"/>
        <v>-1</v>
      </c>
      <c r="E552" s="5" t="e">
        <f t="shared" si="38"/>
        <v>#DIV/0!</v>
      </c>
    </row>
    <row r="553" spans="1:5" ht="15.75" thickBot="1" x14ac:dyDescent="0.3">
      <c r="A553" s="3" t="s">
        <v>17</v>
      </c>
      <c r="B553" s="89" t="s">
        <v>20</v>
      </c>
      <c r="C553" s="5">
        <f t="shared" si="38"/>
        <v>-0.16666666666666663</v>
      </c>
      <c r="D553" s="5">
        <f t="shared" si="38"/>
        <v>-1</v>
      </c>
      <c r="E553" s="5" t="e">
        <f t="shared" si="38"/>
        <v>#DIV/0!</v>
      </c>
    </row>
    <row r="554" spans="1:5" ht="15.75" thickBot="1" x14ac:dyDescent="0.3">
      <c r="A554" s="3" t="s">
        <v>18</v>
      </c>
      <c r="B554" s="89" t="s">
        <v>20</v>
      </c>
      <c r="C554" s="5">
        <f t="shared" si="38"/>
        <v>4.1666666666666741E-2</v>
      </c>
      <c r="D554" s="5" t="e">
        <f t="shared" si="38"/>
        <v>#DIV/0!</v>
      </c>
      <c r="E554" s="5" t="e">
        <f t="shared" si="38"/>
        <v>#DIV/0!</v>
      </c>
    </row>
    <row r="555" spans="1:5" ht="15.75" thickBot="1" x14ac:dyDescent="0.3">
      <c r="A555" s="806" t="s">
        <v>340</v>
      </c>
      <c r="B555" s="807"/>
      <c r="C555" s="807"/>
      <c r="D555" s="807"/>
      <c r="E555" s="808"/>
    </row>
    <row r="556" spans="1:5" ht="12.75" customHeight="1" x14ac:dyDescent="0.25">
      <c r="A556" s="781"/>
      <c r="B556" s="14">
        <v>2019</v>
      </c>
      <c r="C556" s="14">
        <v>2020</v>
      </c>
      <c r="D556" s="14">
        <v>2021</v>
      </c>
      <c r="E556" s="14">
        <v>2022</v>
      </c>
    </row>
    <row r="557" spans="1:5" ht="13.5" customHeight="1" thickBot="1" x14ac:dyDescent="0.3">
      <c r="A557" s="782"/>
      <c r="B557" s="15" t="s">
        <v>5</v>
      </c>
      <c r="C557" s="15" t="s">
        <v>6</v>
      </c>
      <c r="D557" s="15" t="s">
        <v>6</v>
      </c>
      <c r="E557" s="15" t="s">
        <v>6</v>
      </c>
    </row>
    <row r="558" spans="1:5" ht="15.75" thickBot="1" x14ac:dyDescent="0.3">
      <c r="A558" s="1" t="s">
        <v>107</v>
      </c>
      <c r="B558" s="62">
        <f>B559+B560+B561+B562</f>
        <v>0</v>
      </c>
      <c r="C558" s="62">
        <f>C559+C560+C561+C562</f>
        <v>0</v>
      </c>
      <c r="D558" s="62">
        <f>D559+D560+D561+D562</f>
        <v>0</v>
      </c>
      <c r="E558" s="62">
        <f>E559+E560+E561+E562</f>
        <v>0</v>
      </c>
    </row>
    <row r="559" spans="1:5" ht="15.75" thickBot="1" x14ac:dyDescent="0.3">
      <c r="A559" s="8" t="s">
        <v>37</v>
      </c>
      <c r="B559" s="62"/>
      <c r="C559" s="62"/>
      <c r="D559" s="62"/>
      <c r="E559" s="62"/>
    </row>
    <row r="560" spans="1:5" ht="15.75" thickBot="1" x14ac:dyDescent="0.3">
      <c r="A560" s="8" t="s">
        <v>108</v>
      </c>
      <c r="B560" s="62"/>
      <c r="C560" s="62"/>
      <c r="D560" s="62"/>
      <c r="E560" s="62"/>
    </row>
    <row r="561" spans="1:5" ht="15.75" thickBot="1" x14ac:dyDescent="0.3">
      <c r="A561" s="8" t="s">
        <v>72</v>
      </c>
      <c r="B561" s="62"/>
      <c r="C561" s="62"/>
      <c r="D561" s="62"/>
      <c r="E561" s="62"/>
    </row>
    <row r="562" spans="1:5" ht="15.75" thickBot="1" x14ac:dyDescent="0.3">
      <c r="A562" s="8" t="s">
        <v>73</v>
      </c>
      <c r="B562" s="62"/>
      <c r="C562" s="62"/>
      <c r="D562" s="62"/>
      <c r="E562" s="62"/>
    </row>
    <row r="563" spans="1:5" ht="15.75" thickBot="1" x14ac:dyDescent="0.3">
      <c r="A563" s="1" t="s">
        <v>109</v>
      </c>
      <c r="B563" s="60">
        <f>B564+B565+B566+B567</f>
        <v>600</v>
      </c>
      <c r="C563" s="60">
        <f>C564+C565+C566+C567</f>
        <v>500</v>
      </c>
      <c r="D563" s="60">
        <f>D564+D565+D566+D567</f>
        <v>0</v>
      </c>
      <c r="E563" s="60">
        <f>E564+E565+E566+E567</f>
        <v>0</v>
      </c>
    </row>
    <row r="564" spans="1:5" ht="15.75" thickBot="1" x14ac:dyDescent="0.3">
      <c r="A564" s="8" t="s">
        <v>37</v>
      </c>
      <c r="B564" s="60">
        <v>600</v>
      </c>
      <c r="C564" s="60">
        <v>500</v>
      </c>
      <c r="D564" s="60">
        <v>0</v>
      </c>
      <c r="E564" s="60">
        <v>0</v>
      </c>
    </row>
    <row r="565" spans="1:5" ht="15.75" thickBot="1" x14ac:dyDescent="0.3">
      <c r="A565" s="8" t="s">
        <v>108</v>
      </c>
      <c r="B565" s="60"/>
      <c r="C565" s="60"/>
      <c r="D565" s="60"/>
      <c r="E565" s="60"/>
    </row>
    <row r="566" spans="1:5" ht="15.75" thickBot="1" x14ac:dyDescent="0.3">
      <c r="A566" s="8" t="s">
        <v>72</v>
      </c>
      <c r="B566" s="60"/>
      <c r="C566" s="60"/>
      <c r="D566" s="60"/>
      <c r="E566" s="60"/>
    </row>
    <row r="567" spans="1:5" ht="15.75" thickBot="1" x14ac:dyDescent="0.3">
      <c r="A567" s="8" t="s">
        <v>73</v>
      </c>
      <c r="B567" s="60"/>
      <c r="C567" s="60"/>
      <c r="D567" s="60"/>
      <c r="E567" s="60"/>
    </row>
    <row r="568" spans="1:5" ht="15.75" thickBot="1" x14ac:dyDescent="0.3">
      <c r="A568" s="17" t="s">
        <v>280</v>
      </c>
      <c r="B568" s="60">
        <f>B558+B563</f>
        <v>600</v>
      </c>
      <c r="C568" s="60">
        <f>C558+C563</f>
        <v>500</v>
      </c>
      <c r="D568" s="60">
        <f>D558+D563</f>
        <v>0</v>
      </c>
      <c r="E568" s="60">
        <f>E558+E563</f>
        <v>0</v>
      </c>
    </row>
    <row r="569" spans="1:5" ht="39" thickBot="1" x14ac:dyDescent="0.3">
      <c r="A569" s="16" t="s">
        <v>281</v>
      </c>
      <c r="B569" s="604" t="s">
        <v>1167</v>
      </c>
      <c r="C569" s="343" t="s">
        <v>105</v>
      </c>
      <c r="D569" s="608" t="s">
        <v>1168</v>
      </c>
      <c r="E569" s="88"/>
    </row>
    <row r="570" spans="1:5" ht="15.75" thickBot="1" x14ac:dyDescent="0.3">
      <c r="A570" s="3" t="s">
        <v>9</v>
      </c>
      <c r="B570" s="786" t="s">
        <v>1167</v>
      </c>
      <c r="C570" s="787"/>
      <c r="D570" s="787"/>
      <c r="E570" s="788"/>
    </row>
    <row r="571" spans="1:5" ht="15.75" thickBot="1" x14ac:dyDescent="0.3">
      <c r="A571" s="3" t="s">
        <v>14</v>
      </c>
      <c r="B571" s="803" t="s">
        <v>123</v>
      </c>
      <c r="C571" s="804"/>
      <c r="D571" s="804"/>
      <c r="E571" s="805"/>
    </row>
    <row r="572" spans="1:5" x14ac:dyDescent="0.25">
      <c r="A572" s="781"/>
      <c r="B572" s="14">
        <v>2019</v>
      </c>
      <c r="C572" s="14">
        <v>2020</v>
      </c>
      <c r="D572" s="14">
        <v>2021</v>
      </c>
      <c r="E572" s="14">
        <v>2022</v>
      </c>
    </row>
    <row r="573" spans="1:5" ht="15.75" thickBot="1" x14ac:dyDescent="0.3">
      <c r="A573" s="782"/>
      <c r="B573" s="15" t="s">
        <v>5</v>
      </c>
      <c r="C573" s="15" t="s">
        <v>6</v>
      </c>
      <c r="D573" s="15" t="s">
        <v>6</v>
      </c>
      <c r="E573" s="15" t="s">
        <v>6</v>
      </c>
    </row>
    <row r="574" spans="1:5" ht="15.75" thickBot="1" x14ac:dyDescent="0.3">
      <c r="A574" s="3" t="s">
        <v>8</v>
      </c>
      <c r="B574" s="89">
        <v>0</v>
      </c>
      <c r="C574" s="89">
        <v>1</v>
      </c>
      <c r="D574" s="89">
        <v>1</v>
      </c>
      <c r="E574" s="89">
        <v>1</v>
      </c>
    </row>
    <row r="575" spans="1:5" ht="15.75" thickBot="1" x14ac:dyDescent="0.3">
      <c r="A575" s="3" t="s">
        <v>15</v>
      </c>
      <c r="B575" s="4">
        <f>B593</f>
        <v>0</v>
      </c>
      <c r="C575" s="4">
        <f>C593</f>
        <v>2500</v>
      </c>
      <c r="D575" s="4">
        <f>D593</f>
        <v>2500</v>
      </c>
      <c r="E575" s="4">
        <f>E593</f>
        <v>2500</v>
      </c>
    </row>
    <row r="576" spans="1:5" ht="15.75" thickBot="1" x14ac:dyDescent="0.3">
      <c r="A576" s="3" t="s">
        <v>21</v>
      </c>
      <c r="B576" s="4" t="e">
        <f>B575/B574</f>
        <v>#DIV/0!</v>
      </c>
      <c r="C576" s="4">
        <f>C575/C574</f>
        <v>2500</v>
      </c>
      <c r="D576" s="4">
        <f>D575/D574</f>
        <v>2500</v>
      </c>
      <c r="E576" s="4">
        <f>E575/E574</f>
        <v>2500</v>
      </c>
    </row>
    <row r="577" spans="1:5" ht="15.75" thickBot="1" x14ac:dyDescent="0.3">
      <c r="A577" s="3" t="s">
        <v>16</v>
      </c>
      <c r="B577" s="89" t="s">
        <v>20</v>
      </c>
      <c r="C577" s="5" t="e">
        <f t="shared" ref="C577:E579" si="39">C574/B574-1</f>
        <v>#DIV/0!</v>
      </c>
      <c r="D577" s="5">
        <f t="shared" si="39"/>
        <v>0</v>
      </c>
      <c r="E577" s="5">
        <f t="shared" si="39"/>
        <v>0</v>
      </c>
    </row>
    <row r="578" spans="1:5" ht="15.75" thickBot="1" x14ac:dyDescent="0.3">
      <c r="A578" s="3" t="s">
        <v>17</v>
      </c>
      <c r="B578" s="89" t="s">
        <v>20</v>
      </c>
      <c r="C578" s="5" t="e">
        <f t="shared" si="39"/>
        <v>#DIV/0!</v>
      </c>
      <c r="D578" s="5">
        <f t="shared" si="39"/>
        <v>0</v>
      </c>
      <c r="E578" s="5">
        <f t="shared" si="39"/>
        <v>0</v>
      </c>
    </row>
    <row r="579" spans="1:5" ht="15.75" thickBot="1" x14ac:dyDescent="0.3">
      <c r="A579" s="3" t="s">
        <v>18</v>
      </c>
      <c r="B579" s="89" t="s">
        <v>20</v>
      </c>
      <c r="C579" s="5" t="e">
        <f t="shared" si="39"/>
        <v>#DIV/0!</v>
      </c>
      <c r="D579" s="5">
        <f t="shared" si="39"/>
        <v>0</v>
      </c>
      <c r="E579" s="5">
        <f t="shared" si="39"/>
        <v>0</v>
      </c>
    </row>
    <row r="580" spans="1:5" ht="15.75" thickBot="1" x14ac:dyDescent="0.3">
      <c r="A580" s="806" t="s">
        <v>1169</v>
      </c>
      <c r="B580" s="807"/>
      <c r="C580" s="807"/>
      <c r="D580" s="807"/>
      <c r="E580" s="808"/>
    </row>
    <row r="581" spans="1:5" x14ac:dyDescent="0.25">
      <c r="A581" s="781"/>
      <c r="B581" s="14">
        <v>2019</v>
      </c>
      <c r="C581" s="14">
        <v>2020</v>
      </c>
      <c r="D581" s="14">
        <v>2021</v>
      </c>
      <c r="E581" s="14">
        <v>2022</v>
      </c>
    </row>
    <row r="582" spans="1:5" ht="15.75" thickBot="1" x14ac:dyDescent="0.3">
      <c r="A582" s="782"/>
      <c r="B582" s="15" t="s">
        <v>5</v>
      </c>
      <c r="C582" s="15" t="s">
        <v>6</v>
      </c>
      <c r="D582" s="15" t="s">
        <v>6</v>
      </c>
      <c r="E582" s="15" t="s">
        <v>6</v>
      </c>
    </row>
    <row r="583" spans="1:5" ht="15.75" thickBot="1" x14ac:dyDescent="0.3">
      <c r="A583" s="1" t="s">
        <v>107</v>
      </c>
      <c r="B583" s="62">
        <f>B584+B585+B586+B587</f>
        <v>0</v>
      </c>
      <c r="C583" s="62">
        <f>C584+C585+C586+C587</f>
        <v>0</v>
      </c>
      <c r="D583" s="62">
        <f>D584+D585+D586+D587</f>
        <v>0</v>
      </c>
      <c r="E583" s="62">
        <f>E584+E585+E586+E587</f>
        <v>0</v>
      </c>
    </row>
    <row r="584" spans="1:5" ht="15.75" thickBot="1" x14ac:dyDescent="0.3">
      <c r="A584" s="8" t="s">
        <v>37</v>
      </c>
      <c r="B584" s="62"/>
      <c r="C584" s="62"/>
      <c r="D584" s="62"/>
      <c r="E584" s="62"/>
    </row>
    <row r="585" spans="1:5" ht="15.75" thickBot="1" x14ac:dyDescent="0.3">
      <c r="A585" s="8" t="s">
        <v>108</v>
      </c>
      <c r="B585" s="62"/>
      <c r="C585" s="62"/>
      <c r="D585" s="62"/>
      <c r="E585" s="62"/>
    </row>
    <row r="586" spans="1:5" ht="15.75" thickBot="1" x14ac:dyDescent="0.3">
      <c r="A586" s="8" t="s">
        <v>72</v>
      </c>
      <c r="B586" s="62"/>
      <c r="C586" s="62"/>
      <c r="D586" s="62"/>
      <c r="E586" s="62"/>
    </row>
    <row r="587" spans="1:5" ht="15.75" thickBot="1" x14ac:dyDescent="0.3">
      <c r="A587" s="8" t="s">
        <v>73</v>
      </c>
      <c r="B587" s="62"/>
      <c r="C587" s="62"/>
      <c r="D587" s="62"/>
      <c r="E587" s="62"/>
    </row>
    <row r="588" spans="1:5" ht="15.75" thickBot="1" x14ac:dyDescent="0.3">
      <c r="A588" s="1" t="s">
        <v>109</v>
      </c>
      <c r="B588" s="60">
        <f>B589+B590+B591+B592</f>
        <v>0</v>
      </c>
      <c r="C588" s="60">
        <f>C589+C590+C591+C592</f>
        <v>2500</v>
      </c>
      <c r="D588" s="60">
        <f>D589+D590+D591+D592</f>
        <v>2500</v>
      </c>
      <c r="E588" s="60">
        <f>E589+E590+E591+E592</f>
        <v>2500</v>
      </c>
    </row>
    <row r="589" spans="1:5" ht="15.75" thickBot="1" x14ac:dyDescent="0.3">
      <c r="A589" s="8" t="s">
        <v>37</v>
      </c>
      <c r="B589" s="60">
        <v>0</v>
      </c>
      <c r="C589" s="60">
        <v>2500</v>
      </c>
      <c r="D589" s="60">
        <v>2500</v>
      </c>
      <c r="E589" s="60">
        <v>2500</v>
      </c>
    </row>
    <row r="590" spans="1:5" ht="15.75" thickBot="1" x14ac:dyDescent="0.3">
      <c r="A590" s="8" t="s">
        <v>108</v>
      </c>
      <c r="B590" s="60"/>
      <c r="C590" s="60"/>
      <c r="D590" s="60"/>
      <c r="E590" s="60"/>
    </row>
    <row r="591" spans="1:5" ht="15.75" thickBot="1" x14ac:dyDescent="0.3">
      <c r="A591" s="8" t="s">
        <v>72</v>
      </c>
      <c r="B591" s="60"/>
      <c r="C591" s="60"/>
      <c r="D591" s="60"/>
      <c r="E591" s="60"/>
    </row>
    <row r="592" spans="1:5" ht="15.75" thickBot="1" x14ac:dyDescent="0.3">
      <c r="A592" s="8" t="s">
        <v>73</v>
      </c>
      <c r="B592" s="60"/>
      <c r="C592" s="60"/>
      <c r="D592" s="60"/>
      <c r="E592" s="60"/>
    </row>
    <row r="593" spans="1:5" ht="15.75" thickBot="1" x14ac:dyDescent="0.3">
      <c r="A593" s="17" t="s">
        <v>283</v>
      </c>
      <c r="B593" s="60">
        <f>B583+B588</f>
        <v>0</v>
      </c>
      <c r="C593" s="60">
        <f>C583+C588</f>
        <v>2500</v>
      </c>
      <c r="D593" s="60">
        <f>D583+D588</f>
        <v>2500</v>
      </c>
      <c r="E593" s="60">
        <f>E583+E588</f>
        <v>2500</v>
      </c>
    </row>
    <row r="594" spans="1:5" ht="34.5" thickBot="1" x14ac:dyDescent="0.3">
      <c r="A594" s="16" t="s">
        <v>284</v>
      </c>
      <c r="B594" s="604" t="s">
        <v>348</v>
      </c>
      <c r="C594" s="343" t="s">
        <v>105</v>
      </c>
      <c r="D594" s="608" t="s">
        <v>1170</v>
      </c>
      <c r="E594" s="88"/>
    </row>
    <row r="595" spans="1:5" ht="15.75" thickBot="1" x14ac:dyDescent="0.3">
      <c r="A595" s="3" t="s">
        <v>9</v>
      </c>
      <c r="B595" s="786" t="s">
        <v>348</v>
      </c>
      <c r="C595" s="787"/>
      <c r="D595" s="787"/>
      <c r="E595" s="788"/>
    </row>
    <row r="596" spans="1:5" ht="15.75" thickBot="1" x14ac:dyDescent="0.3">
      <c r="A596" s="3" t="s">
        <v>14</v>
      </c>
      <c r="B596" s="803" t="s">
        <v>123</v>
      </c>
      <c r="C596" s="804"/>
      <c r="D596" s="804"/>
      <c r="E596" s="805"/>
    </row>
    <row r="597" spans="1:5" x14ac:dyDescent="0.25">
      <c r="A597" s="781"/>
      <c r="B597" s="14">
        <v>2019</v>
      </c>
      <c r="C597" s="14">
        <v>2020</v>
      </c>
      <c r="D597" s="14">
        <v>2021</v>
      </c>
      <c r="E597" s="14">
        <v>2022</v>
      </c>
    </row>
    <row r="598" spans="1:5" ht="15.75" thickBot="1" x14ac:dyDescent="0.3">
      <c r="A598" s="782"/>
      <c r="B598" s="15" t="s">
        <v>5</v>
      </c>
      <c r="C598" s="15" t="s">
        <v>6</v>
      </c>
      <c r="D598" s="15" t="s">
        <v>6</v>
      </c>
      <c r="E598" s="15" t="s">
        <v>6</v>
      </c>
    </row>
    <row r="599" spans="1:5" ht="15.75" thickBot="1" x14ac:dyDescent="0.3">
      <c r="A599" s="3" t="s">
        <v>8</v>
      </c>
      <c r="B599" s="89">
        <v>0</v>
      </c>
      <c r="C599" s="89">
        <v>1</v>
      </c>
      <c r="D599" s="89">
        <v>0</v>
      </c>
      <c r="E599" s="89">
        <v>0</v>
      </c>
    </row>
    <row r="600" spans="1:5" ht="15.75" thickBot="1" x14ac:dyDescent="0.3">
      <c r="A600" s="3" t="s">
        <v>15</v>
      </c>
      <c r="B600" s="4">
        <f>B618</f>
        <v>0</v>
      </c>
      <c r="C600" s="4">
        <f>C618</f>
        <v>65</v>
      </c>
      <c r="D600" s="4">
        <f>D618</f>
        <v>0</v>
      </c>
      <c r="E600" s="4">
        <f>E618</f>
        <v>0</v>
      </c>
    </row>
    <row r="601" spans="1:5" ht="15.75" thickBot="1" x14ac:dyDescent="0.3">
      <c r="A601" s="3" t="s">
        <v>21</v>
      </c>
      <c r="B601" s="4" t="e">
        <f>B600/B599</f>
        <v>#DIV/0!</v>
      </c>
      <c r="C601" s="4">
        <f>C600/C599</f>
        <v>65</v>
      </c>
      <c r="D601" s="4" t="e">
        <f>D600/D599</f>
        <v>#DIV/0!</v>
      </c>
      <c r="E601" s="4" t="e">
        <f>E600/E599</f>
        <v>#DIV/0!</v>
      </c>
    </row>
    <row r="602" spans="1:5" ht="15.75" thickBot="1" x14ac:dyDescent="0.3">
      <c r="A602" s="3" t="s">
        <v>16</v>
      </c>
      <c r="B602" s="89" t="s">
        <v>20</v>
      </c>
      <c r="C602" s="5" t="e">
        <f t="shared" ref="C602:E604" si="40">C599/B599-1</f>
        <v>#DIV/0!</v>
      </c>
      <c r="D602" s="5">
        <f t="shared" si="40"/>
        <v>-1</v>
      </c>
      <c r="E602" s="5" t="e">
        <f t="shared" si="40"/>
        <v>#DIV/0!</v>
      </c>
    </row>
    <row r="603" spans="1:5" ht="15.75" thickBot="1" x14ac:dyDescent="0.3">
      <c r="A603" s="3" t="s">
        <v>17</v>
      </c>
      <c r="B603" s="89" t="s">
        <v>20</v>
      </c>
      <c r="C603" s="5" t="e">
        <f t="shared" si="40"/>
        <v>#DIV/0!</v>
      </c>
      <c r="D603" s="5">
        <f t="shared" si="40"/>
        <v>-1</v>
      </c>
      <c r="E603" s="5" t="e">
        <f t="shared" si="40"/>
        <v>#DIV/0!</v>
      </c>
    </row>
    <row r="604" spans="1:5" ht="15.75" thickBot="1" x14ac:dyDescent="0.3">
      <c r="A604" s="3" t="s">
        <v>18</v>
      </c>
      <c r="B604" s="89" t="s">
        <v>20</v>
      </c>
      <c r="C604" s="5" t="e">
        <f t="shared" si="40"/>
        <v>#DIV/0!</v>
      </c>
      <c r="D604" s="5" t="e">
        <f t="shared" si="40"/>
        <v>#DIV/0!</v>
      </c>
      <c r="E604" s="5" t="e">
        <f t="shared" si="40"/>
        <v>#DIV/0!</v>
      </c>
    </row>
    <row r="605" spans="1:5" ht="15.75" thickBot="1" x14ac:dyDescent="0.3">
      <c r="A605" s="806" t="s">
        <v>1171</v>
      </c>
      <c r="B605" s="807"/>
      <c r="C605" s="807"/>
      <c r="D605" s="807"/>
      <c r="E605" s="808"/>
    </row>
    <row r="606" spans="1:5" x14ac:dyDescent="0.25">
      <c r="A606" s="781"/>
      <c r="B606" s="14">
        <v>2019</v>
      </c>
      <c r="C606" s="14">
        <v>2020</v>
      </c>
      <c r="D606" s="14">
        <v>2021</v>
      </c>
      <c r="E606" s="14">
        <v>2022</v>
      </c>
    </row>
    <row r="607" spans="1:5" ht="15.75" thickBot="1" x14ac:dyDescent="0.3">
      <c r="A607" s="782"/>
      <c r="B607" s="15" t="s">
        <v>5</v>
      </c>
      <c r="C607" s="15" t="s">
        <v>6</v>
      </c>
      <c r="D607" s="15" t="s">
        <v>6</v>
      </c>
      <c r="E607" s="15" t="s">
        <v>6</v>
      </c>
    </row>
    <row r="608" spans="1:5" ht="15.75" thickBot="1" x14ac:dyDescent="0.3">
      <c r="A608" s="1" t="s">
        <v>107</v>
      </c>
      <c r="B608" s="62">
        <f>B609+B610+B611+B612</f>
        <v>0</v>
      </c>
      <c r="C608" s="62">
        <f>C609+C610+C611+C612</f>
        <v>0</v>
      </c>
      <c r="D608" s="62">
        <f>D609+D610+D611+D612</f>
        <v>0</v>
      </c>
      <c r="E608" s="62">
        <f>E609+E610+E611+E612</f>
        <v>0</v>
      </c>
    </row>
    <row r="609" spans="1:5" ht="15.75" thickBot="1" x14ac:dyDescent="0.3">
      <c r="A609" s="8" t="s">
        <v>37</v>
      </c>
      <c r="B609" s="62"/>
      <c r="C609" s="62"/>
      <c r="D609" s="62"/>
      <c r="E609" s="62"/>
    </row>
    <row r="610" spans="1:5" ht="15.75" thickBot="1" x14ac:dyDescent="0.3">
      <c r="A610" s="8" t="s">
        <v>108</v>
      </c>
      <c r="B610" s="62"/>
      <c r="C610" s="62"/>
      <c r="D610" s="62"/>
      <c r="E610" s="62"/>
    </row>
    <row r="611" spans="1:5" ht="15.75" thickBot="1" x14ac:dyDescent="0.3">
      <c r="A611" s="8" t="s">
        <v>72</v>
      </c>
      <c r="B611" s="62"/>
      <c r="C611" s="62"/>
      <c r="D611" s="62"/>
      <c r="E611" s="62"/>
    </row>
    <row r="612" spans="1:5" ht="15.75" thickBot="1" x14ac:dyDescent="0.3">
      <c r="A612" s="8" t="s">
        <v>73</v>
      </c>
      <c r="B612" s="62"/>
      <c r="C612" s="62"/>
      <c r="D612" s="62"/>
      <c r="E612" s="62"/>
    </row>
    <row r="613" spans="1:5" ht="15.75" thickBot="1" x14ac:dyDescent="0.3">
      <c r="A613" s="1" t="s">
        <v>109</v>
      </c>
      <c r="B613" s="60">
        <f>B614+B615+B616+B617</f>
        <v>0</v>
      </c>
      <c r="C613" s="60">
        <f>C614+C615+C616+C617</f>
        <v>65</v>
      </c>
      <c r="D613" s="60">
        <f>D614+D615+D616+D617</f>
        <v>0</v>
      </c>
      <c r="E613" s="60">
        <f>E614+E615+E616+E617</f>
        <v>0</v>
      </c>
    </row>
    <row r="614" spans="1:5" ht="15.75" thickBot="1" x14ac:dyDescent="0.3">
      <c r="A614" s="8" t="s">
        <v>37</v>
      </c>
      <c r="B614" s="60"/>
      <c r="C614" s="60">
        <v>65</v>
      </c>
      <c r="D614" s="60">
        <v>0</v>
      </c>
      <c r="E614" s="60">
        <v>0</v>
      </c>
    </row>
    <row r="615" spans="1:5" ht="15.75" thickBot="1" x14ac:dyDescent="0.3">
      <c r="A615" s="8" t="s">
        <v>108</v>
      </c>
      <c r="B615" s="60"/>
      <c r="C615" s="60"/>
      <c r="D615" s="60"/>
      <c r="E615" s="60"/>
    </row>
    <row r="616" spans="1:5" ht="15.75" thickBot="1" x14ac:dyDescent="0.3">
      <c r="A616" s="8" t="s">
        <v>72</v>
      </c>
      <c r="B616" s="60"/>
      <c r="C616" s="60"/>
      <c r="D616" s="60"/>
      <c r="E616" s="60"/>
    </row>
    <row r="617" spans="1:5" ht="15.75" thickBot="1" x14ac:dyDescent="0.3">
      <c r="A617" s="8" t="s">
        <v>73</v>
      </c>
      <c r="B617" s="60"/>
      <c r="C617" s="60"/>
      <c r="D617" s="60"/>
      <c r="E617" s="60"/>
    </row>
    <row r="618" spans="1:5" ht="15.75" thickBot="1" x14ac:dyDescent="0.3">
      <c r="A618" s="17" t="s">
        <v>287</v>
      </c>
      <c r="B618" s="60">
        <f>B608+B613</f>
        <v>0</v>
      </c>
      <c r="C618" s="60">
        <f>C608+C613</f>
        <v>65</v>
      </c>
      <c r="D618" s="60">
        <f>D608+D613</f>
        <v>0</v>
      </c>
      <c r="E618" s="60">
        <f>E608+E613</f>
        <v>0</v>
      </c>
    </row>
    <row r="619" spans="1:5" ht="45" customHeight="1" thickBot="1" x14ac:dyDescent="0.3">
      <c r="A619" s="16" t="s">
        <v>288</v>
      </c>
      <c r="B619" s="604" t="s">
        <v>1172</v>
      </c>
      <c r="C619" s="343" t="s">
        <v>105</v>
      </c>
      <c r="D619" s="608" t="s">
        <v>347</v>
      </c>
      <c r="E619" s="88"/>
    </row>
    <row r="620" spans="1:5" ht="15.75" thickBot="1" x14ac:dyDescent="0.3">
      <c r="A620" s="3" t="s">
        <v>9</v>
      </c>
      <c r="B620" s="786"/>
      <c r="C620" s="787"/>
      <c r="D620" s="787"/>
      <c r="E620" s="788"/>
    </row>
    <row r="621" spans="1:5" ht="15.75" thickBot="1" x14ac:dyDescent="0.3">
      <c r="A621" s="3" t="s">
        <v>14</v>
      </c>
      <c r="B621" s="803"/>
      <c r="C621" s="804"/>
      <c r="D621" s="804"/>
      <c r="E621" s="805"/>
    </row>
    <row r="622" spans="1:5" x14ac:dyDescent="0.25">
      <c r="A622" s="781"/>
      <c r="B622" s="14">
        <v>2019</v>
      </c>
      <c r="C622" s="14">
        <v>2020</v>
      </c>
      <c r="D622" s="14">
        <v>2021</v>
      </c>
      <c r="E622" s="14">
        <v>2022</v>
      </c>
    </row>
    <row r="623" spans="1:5" ht="15.75" thickBot="1" x14ac:dyDescent="0.3">
      <c r="A623" s="782"/>
      <c r="B623" s="15" t="s">
        <v>5</v>
      </c>
      <c r="C623" s="15" t="s">
        <v>6</v>
      </c>
      <c r="D623" s="15" t="s">
        <v>6</v>
      </c>
      <c r="E623" s="15" t="s">
        <v>6</v>
      </c>
    </row>
    <row r="624" spans="1:5" ht="15.75" thickBot="1" x14ac:dyDescent="0.3">
      <c r="A624" s="3" t="s">
        <v>8</v>
      </c>
      <c r="B624" s="89">
        <v>0</v>
      </c>
      <c r="C624" s="89">
        <v>1</v>
      </c>
      <c r="D624" s="89">
        <v>0</v>
      </c>
      <c r="E624" s="89">
        <v>0</v>
      </c>
    </row>
    <row r="625" spans="1:5" ht="15.75" thickBot="1" x14ac:dyDescent="0.3">
      <c r="A625" s="3" t="s">
        <v>15</v>
      </c>
      <c r="B625" s="4">
        <f>B643</f>
        <v>2200</v>
      </c>
      <c r="C625" s="4">
        <f>C643</f>
        <v>500</v>
      </c>
      <c r="D625" s="4">
        <f>D643</f>
        <v>0</v>
      </c>
      <c r="E625" s="4">
        <f>E643</f>
        <v>0</v>
      </c>
    </row>
    <row r="626" spans="1:5" ht="15.75" thickBot="1" x14ac:dyDescent="0.3">
      <c r="A626" s="3" t="s">
        <v>21</v>
      </c>
      <c r="B626" s="4" t="e">
        <f>B625/B624</f>
        <v>#DIV/0!</v>
      </c>
      <c r="C626" s="4">
        <f>C625/C624</f>
        <v>500</v>
      </c>
      <c r="D626" s="4" t="e">
        <f>D625/D624</f>
        <v>#DIV/0!</v>
      </c>
      <c r="E626" s="4" t="e">
        <f>E625/E624</f>
        <v>#DIV/0!</v>
      </c>
    </row>
    <row r="627" spans="1:5" ht="15.75" thickBot="1" x14ac:dyDescent="0.3">
      <c r="A627" s="3" t="s">
        <v>16</v>
      </c>
      <c r="B627" s="89" t="s">
        <v>20</v>
      </c>
      <c r="C627" s="5" t="e">
        <f t="shared" ref="C627:E629" si="41">C624/B624-1</f>
        <v>#DIV/0!</v>
      </c>
      <c r="D627" s="5">
        <f t="shared" si="41"/>
        <v>-1</v>
      </c>
      <c r="E627" s="5" t="e">
        <f t="shared" si="41"/>
        <v>#DIV/0!</v>
      </c>
    </row>
    <row r="628" spans="1:5" ht="15.75" thickBot="1" x14ac:dyDescent="0.3">
      <c r="A628" s="3" t="s">
        <v>17</v>
      </c>
      <c r="B628" s="89" t="s">
        <v>20</v>
      </c>
      <c r="C628" s="5">
        <f t="shared" si="41"/>
        <v>-0.77272727272727271</v>
      </c>
      <c r="D628" s="5">
        <f t="shared" si="41"/>
        <v>-1</v>
      </c>
      <c r="E628" s="5" t="e">
        <f t="shared" si="41"/>
        <v>#DIV/0!</v>
      </c>
    </row>
    <row r="629" spans="1:5" ht="15.75" thickBot="1" x14ac:dyDescent="0.3">
      <c r="A629" s="3" t="s">
        <v>18</v>
      </c>
      <c r="B629" s="89" t="s">
        <v>20</v>
      </c>
      <c r="C629" s="5" t="e">
        <f t="shared" si="41"/>
        <v>#DIV/0!</v>
      </c>
      <c r="D629" s="5" t="e">
        <f t="shared" si="41"/>
        <v>#DIV/0!</v>
      </c>
      <c r="E629" s="5" t="e">
        <f t="shared" si="41"/>
        <v>#DIV/0!</v>
      </c>
    </row>
    <row r="630" spans="1:5" ht="15.75" thickBot="1" x14ac:dyDescent="0.3">
      <c r="A630" s="806" t="s">
        <v>1173</v>
      </c>
      <c r="B630" s="807"/>
      <c r="C630" s="807"/>
      <c r="D630" s="807"/>
      <c r="E630" s="808"/>
    </row>
    <row r="631" spans="1:5" x14ac:dyDescent="0.25">
      <c r="A631" s="781"/>
      <c r="B631" s="14">
        <v>2019</v>
      </c>
      <c r="C631" s="14">
        <v>2020</v>
      </c>
      <c r="D631" s="14">
        <v>2021</v>
      </c>
      <c r="E631" s="14">
        <v>2022</v>
      </c>
    </row>
    <row r="632" spans="1:5" ht="15.75" thickBot="1" x14ac:dyDescent="0.3">
      <c r="A632" s="782"/>
      <c r="B632" s="15" t="s">
        <v>5</v>
      </c>
      <c r="C632" s="15" t="s">
        <v>6</v>
      </c>
      <c r="D632" s="15" t="s">
        <v>6</v>
      </c>
      <c r="E632" s="15" t="s">
        <v>6</v>
      </c>
    </row>
    <row r="633" spans="1:5" ht="15.75" thickBot="1" x14ac:dyDescent="0.3">
      <c r="A633" s="1" t="s">
        <v>107</v>
      </c>
      <c r="B633" s="62">
        <f>B634+B635+B636+B637</f>
        <v>0</v>
      </c>
      <c r="C633" s="62">
        <f>C634+C635+C636+C637</f>
        <v>0</v>
      </c>
      <c r="D633" s="62">
        <f>D634+D635+D636+D637</f>
        <v>0</v>
      </c>
      <c r="E633" s="62">
        <f>E634+E635+E636+E637</f>
        <v>0</v>
      </c>
    </row>
    <row r="634" spans="1:5" ht="15.75" thickBot="1" x14ac:dyDescent="0.3">
      <c r="A634" s="8" t="s">
        <v>37</v>
      </c>
      <c r="B634" s="62"/>
      <c r="C634" s="62"/>
      <c r="D634" s="62"/>
      <c r="E634" s="62"/>
    </row>
    <row r="635" spans="1:5" ht="15.75" thickBot="1" x14ac:dyDescent="0.3">
      <c r="A635" s="8" t="s">
        <v>108</v>
      </c>
      <c r="B635" s="62"/>
      <c r="C635" s="62"/>
      <c r="D635" s="62"/>
      <c r="E635" s="62"/>
    </row>
    <row r="636" spans="1:5" ht="15.75" thickBot="1" x14ac:dyDescent="0.3">
      <c r="A636" s="8" t="s">
        <v>72</v>
      </c>
      <c r="B636" s="62"/>
      <c r="C636" s="62"/>
      <c r="D636" s="62"/>
      <c r="E636" s="62"/>
    </row>
    <row r="637" spans="1:5" ht="15.75" thickBot="1" x14ac:dyDescent="0.3">
      <c r="A637" s="8" t="s">
        <v>73</v>
      </c>
      <c r="B637" s="62"/>
      <c r="C637" s="62"/>
      <c r="D637" s="62"/>
      <c r="E637" s="62"/>
    </row>
    <row r="638" spans="1:5" ht="15.75" thickBot="1" x14ac:dyDescent="0.3">
      <c r="A638" s="1" t="s">
        <v>109</v>
      </c>
      <c r="B638" s="60">
        <f>B639+B640+B641+B642</f>
        <v>2200</v>
      </c>
      <c r="C638" s="60">
        <f>C639+C640+C641+C642</f>
        <v>500</v>
      </c>
      <c r="D638" s="60">
        <f>D639+D640+D641+D642</f>
        <v>0</v>
      </c>
      <c r="E638" s="60">
        <f>E639+E640+E641+E642</f>
        <v>0</v>
      </c>
    </row>
    <row r="639" spans="1:5" ht="15.75" thickBot="1" x14ac:dyDescent="0.3">
      <c r="A639" s="8" t="s">
        <v>37</v>
      </c>
      <c r="B639" s="60">
        <v>2200</v>
      </c>
      <c r="C639" s="60">
        <v>500</v>
      </c>
      <c r="D639" s="60">
        <v>0</v>
      </c>
      <c r="E639" s="60">
        <v>0</v>
      </c>
    </row>
    <row r="640" spans="1:5" ht="15.75" thickBot="1" x14ac:dyDescent="0.3">
      <c r="A640" s="8" t="s">
        <v>108</v>
      </c>
      <c r="B640" s="60"/>
      <c r="C640" s="60"/>
      <c r="D640" s="60"/>
      <c r="E640" s="60"/>
    </row>
    <row r="641" spans="1:5" ht="15.75" thickBot="1" x14ac:dyDescent="0.3">
      <c r="A641" s="8" t="s">
        <v>72</v>
      </c>
      <c r="B641" s="60"/>
      <c r="C641" s="60"/>
      <c r="D641" s="60"/>
      <c r="E641" s="60"/>
    </row>
    <row r="642" spans="1:5" ht="15.75" thickBot="1" x14ac:dyDescent="0.3">
      <c r="A642" s="8" t="s">
        <v>73</v>
      </c>
      <c r="B642" s="60"/>
      <c r="C642" s="60"/>
      <c r="D642" s="60"/>
      <c r="E642" s="60"/>
    </row>
    <row r="643" spans="1:5" ht="15.75" thickBot="1" x14ac:dyDescent="0.3">
      <c r="A643" s="17" t="s">
        <v>291</v>
      </c>
      <c r="B643" s="60">
        <f>B633+B638</f>
        <v>2200</v>
      </c>
      <c r="C643" s="60">
        <f>C633+C638</f>
        <v>500</v>
      </c>
      <c r="D643" s="60">
        <f>D633+D638</f>
        <v>0</v>
      </c>
      <c r="E643" s="60">
        <f>E633+E638</f>
        <v>0</v>
      </c>
    </row>
    <row r="644" spans="1:5" ht="34.5" thickBot="1" x14ac:dyDescent="0.3">
      <c r="A644" s="16" t="s">
        <v>292</v>
      </c>
      <c r="B644" s="604" t="s">
        <v>1174</v>
      </c>
      <c r="C644" s="343" t="s">
        <v>105</v>
      </c>
      <c r="D644" s="608" t="s">
        <v>1175</v>
      </c>
      <c r="E644" s="88"/>
    </row>
    <row r="645" spans="1:5" ht="15.75" thickBot="1" x14ac:dyDescent="0.3">
      <c r="A645" s="3" t="s">
        <v>9</v>
      </c>
      <c r="B645" s="786" t="s">
        <v>1174</v>
      </c>
      <c r="C645" s="787"/>
      <c r="D645" s="787"/>
      <c r="E645" s="788"/>
    </row>
    <row r="646" spans="1:5" ht="15.75" thickBot="1" x14ac:dyDescent="0.3">
      <c r="A646" s="3" t="s">
        <v>14</v>
      </c>
      <c r="B646" s="803" t="s">
        <v>123</v>
      </c>
      <c r="C646" s="804"/>
      <c r="D646" s="804"/>
      <c r="E646" s="805"/>
    </row>
    <row r="647" spans="1:5" x14ac:dyDescent="0.25">
      <c r="A647" s="781"/>
      <c r="B647" s="14">
        <v>2019</v>
      </c>
      <c r="C647" s="14">
        <v>2020</v>
      </c>
      <c r="D647" s="14">
        <v>2021</v>
      </c>
      <c r="E647" s="14">
        <v>2022</v>
      </c>
    </row>
    <row r="648" spans="1:5" ht="15.75" thickBot="1" x14ac:dyDescent="0.3">
      <c r="A648" s="782"/>
      <c r="B648" s="15" t="s">
        <v>5</v>
      </c>
      <c r="C648" s="15" t="s">
        <v>6</v>
      </c>
      <c r="D648" s="15" t="s">
        <v>6</v>
      </c>
      <c r="E648" s="15" t="s">
        <v>6</v>
      </c>
    </row>
    <row r="649" spans="1:5" ht="15.75" thickBot="1" x14ac:dyDescent="0.3">
      <c r="A649" s="3" t="s">
        <v>8</v>
      </c>
      <c r="B649" s="89">
        <v>0</v>
      </c>
      <c r="C649" s="89">
        <v>0</v>
      </c>
      <c r="D649" s="89">
        <v>5</v>
      </c>
      <c r="E649" s="89">
        <v>0</v>
      </c>
    </row>
    <row r="650" spans="1:5" ht="15.75" thickBot="1" x14ac:dyDescent="0.3">
      <c r="A650" s="3" t="s">
        <v>15</v>
      </c>
      <c r="B650" s="4">
        <f>B668</f>
        <v>0</v>
      </c>
      <c r="C650" s="4">
        <f>C668</f>
        <v>0</v>
      </c>
      <c r="D650" s="4">
        <f>D668</f>
        <v>2000</v>
      </c>
      <c r="E650" s="4">
        <f>E668</f>
        <v>0</v>
      </c>
    </row>
    <row r="651" spans="1:5" ht="15.75" thickBot="1" x14ac:dyDescent="0.3">
      <c r="A651" s="3" t="s">
        <v>21</v>
      </c>
      <c r="B651" s="4" t="e">
        <f>B650/B649</f>
        <v>#DIV/0!</v>
      </c>
      <c r="C651" s="4" t="e">
        <f>C650/C649</f>
        <v>#DIV/0!</v>
      </c>
      <c r="D651" s="4">
        <f>D650/D649</f>
        <v>400</v>
      </c>
      <c r="E651" s="4" t="e">
        <f>E650/E649</f>
        <v>#DIV/0!</v>
      </c>
    </row>
    <row r="652" spans="1:5" ht="15.75" thickBot="1" x14ac:dyDescent="0.3">
      <c r="A652" s="3" t="s">
        <v>16</v>
      </c>
      <c r="B652" s="89" t="s">
        <v>20</v>
      </c>
      <c r="C652" s="5" t="e">
        <f t="shared" ref="C652:E654" si="42">C649/B649-1</f>
        <v>#DIV/0!</v>
      </c>
      <c r="D652" s="5" t="e">
        <f t="shared" si="42"/>
        <v>#DIV/0!</v>
      </c>
      <c r="E652" s="5">
        <f t="shared" si="42"/>
        <v>-1</v>
      </c>
    </row>
    <row r="653" spans="1:5" ht="15.75" thickBot="1" x14ac:dyDescent="0.3">
      <c r="A653" s="3" t="s">
        <v>17</v>
      </c>
      <c r="B653" s="89" t="s">
        <v>20</v>
      </c>
      <c r="C653" s="5" t="e">
        <f t="shared" si="42"/>
        <v>#DIV/0!</v>
      </c>
      <c r="D653" s="5" t="e">
        <f t="shared" si="42"/>
        <v>#DIV/0!</v>
      </c>
      <c r="E653" s="5">
        <f t="shared" si="42"/>
        <v>-1</v>
      </c>
    </row>
    <row r="654" spans="1:5" ht="15.75" thickBot="1" x14ac:dyDescent="0.3">
      <c r="A654" s="3" t="s">
        <v>18</v>
      </c>
      <c r="B654" s="89" t="s">
        <v>20</v>
      </c>
      <c r="C654" s="5" t="e">
        <f t="shared" si="42"/>
        <v>#DIV/0!</v>
      </c>
      <c r="D654" s="5" t="e">
        <f t="shared" si="42"/>
        <v>#DIV/0!</v>
      </c>
      <c r="E654" s="5" t="e">
        <f t="shared" si="42"/>
        <v>#DIV/0!</v>
      </c>
    </row>
    <row r="655" spans="1:5" ht="15.75" thickBot="1" x14ac:dyDescent="0.3">
      <c r="A655" s="806" t="s">
        <v>1112</v>
      </c>
      <c r="B655" s="807"/>
      <c r="C655" s="807"/>
      <c r="D655" s="807"/>
      <c r="E655" s="808"/>
    </row>
    <row r="656" spans="1:5" x14ac:dyDescent="0.25">
      <c r="A656" s="781"/>
      <c r="B656" s="14">
        <v>2019</v>
      </c>
      <c r="C656" s="14">
        <v>2020</v>
      </c>
      <c r="D656" s="14">
        <v>2021</v>
      </c>
      <c r="E656" s="14">
        <v>2022</v>
      </c>
    </row>
    <row r="657" spans="1:5" ht="15.75" thickBot="1" x14ac:dyDescent="0.3">
      <c r="A657" s="782"/>
      <c r="B657" s="15" t="s">
        <v>5</v>
      </c>
      <c r="C657" s="15" t="s">
        <v>6</v>
      </c>
      <c r="D657" s="15" t="s">
        <v>6</v>
      </c>
      <c r="E657" s="15" t="s">
        <v>6</v>
      </c>
    </row>
    <row r="658" spans="1:5" ht="15.75" thickBot="1" x14ac:dyDescent="0.3">
      <c r="A658" s="1" t="s">
        <v>107</v>
      </c>
      <c r="B658" s="62">
        <f>B659+B660+B661+B662</f>
        <v>0</v>
      </c>
      <c r="C658" s="62">
        <f>C659+C660+C661+C662</f>
        <v>0</v>
      </c>
      <c r="D658" s="62">
        <f>D659+D660+D661+D662</f>
        <v>0</v>
      </c>
      <c r="E658" s="62">
        <f>E659+E660+E661+E662</f>
        <v>0</v>
      </c>
    </row>
    <row r="659" spans="1:5" ht="15.75" thickBot="1" x14ac:dyDescent="0.3">
      <c r="A659" s="8" t="s">
        <v>37</v>
      </c>
      <c r="B659" s="62"/>
      <c r="C659" s="62"/>
      <c r="D659" s="62"/>
      <c r="E659" s="62"/>
    </row>
    <row r="660" spans="1:5" ht="15.75" thickBot="1" x14ac:dyDescent="0.3">
      <c r="A660" s="8" t="s">
        <v>108</v>
      </c>
      <c r="B660" s="62"/>
      <c r="C660" s="62"/>
      <c r="D660" s="62"/>
      <c r="E660" s="62"/>
    </row>
    <row r="661" spans="1:5" ht="15.75" thickBot="1" x14ac:dyDescent="0.3">
      <c r="A661" s="8" t="s">
        <v>72</v>
      </c>
      <c r="B661" s="62"/>
      <c r="C661" s="62"/>
      <c r="D661" s="62"/>
      <c r="E661" s="62"/>
    </row>
    <row r="662" spans="1:5" ht="15.75" thickBot="1" x14ac:dyDescent="0.3">
      <c r="A662" s="8" t="s">
        <v>73</v>
      </c>
      <c r="B662" s="62"/>
      <c r="C662" s="62"/>
      <c r="D662" s="62"/>
      <c r="E662" s="62"/>
    </row>
    <row r="663" spans="1:5" ht="15.75" thickBot="1" x14ac:dyDescent="0.3">
      <c r="A663" s="1" t="s">
        <v>109</v>
      </c>
      <c r="B663" s="60">
        <f>B664+B665+B666+B667</f>
        <v>0</v>
      </c>
      <c r="C663" s="60">
        <f>C664+C665+C666+C667</f>
        <v>0</v>
      </c>
      <c r="D663" s="60">
        <f>D664+D665+D666+D667</f>
        <v>2000</v>
      </c>
      <c r="E663" s="60">
        <f>E664+E665+E666+E667</f>
        <v>0</v>
      </c>
    </row>
    <row r="664" spans="1:5" ht="15.75" thickBot="1" x14ac:dyDescent="0.3">
      <c r="A664" s="8" t="s">
        <v>37</v>
      </c>
      <c r="B664" s="60"/>
      <c r="C664" s="60"/>
      <c r="D664" s="60">
        <v>2000</v>
      </c>
      <c r="E664" s="60">
        <v>0</v>
      </c>
    </row>
    <row r="665" spans="1:5" ht="15.75" thickBot="1" x14ac:dyDescent="0.3">
      <c r="A665" s="8" t="s">
        <v>108</v>
      </c>
      <c r="B665" s="60"/>
      <c r="C665" s="60"/>
      <c r="D665" s="60"/>
      <c r="E665" s="60"/>
    </row>
    <row r="666" spans="1:5" ht="15.75" thickBot="1" x14ac:dyDescent="0.3">
      <c r="A666" s="8" t="s">
        <v>72</v>
      </c>
      <c r="B666" s="60"/>
      <c r="C666" s="60"/>
      <c r="D666" s="60"/>
      <c r="E666" s="60"/>
    </row>
    <row r="667" spans="1:5" ht="15.75" thickBot="1" x14ac:dyDescent="0.3">
      <c r="A667" s="8" t="s">
        <v>73</v>
      </c>
      <c r="B667" s="60"/>
      <c r="C667" s="60"/>
      <c r="D667" s="60"/>
      <c r="E667" s="60"/>
    </row>
    <row r="668" spans="1:5" ht="15.75" thickBot="1" x14ac:dyDescent="0.3">
      <c r="A668" s="17" t="s">
        <v>294</v>
      </c>
      <c r="B668" s="60">
        <f>B658+B663</f>
        <v>0</v>
      </c>
      <c r="C668" s="60">
        <f>C658+C663</f>
        <v>0</v>
      </c>
      <c r="D668" s="60">
        <f>D658+D663</f>
        <v>2000</v>
      </c>
      <c r="E668" s="60">
        <f>E658+E663</f>
        <v>0</v>
      </c>
    </row>
    <row r="669" spans="1:5" ht="39" thickBot="1" x14ac:dyDescent="0.3">
      <c r="A669" s="16" t="s">
        <v>295</v>
      </c>
      <c r="B669" s="604" t="s">
        <v>350</v>
      </c>
      <c r="C669" s="343" t="s">
        <v>105</v>
      </c>
      <c r="D669" s="608" t="s">
        <v>351</v>
      </c>
      <c r="E669" s="88"/>
    </row>
    <row r="670" spans="1:5" ht="15.75" thickBot="1" x14ac:dyDescent="0.3">
      <c r="A670" s="3" t="s">
        <v>9</v>
      </c>
      <c r="B670" s="786" t="s">
        <v>350</v>
      </c>
      <c r="C670" s="787"/>
      <c r="D670" s="787"/>
      <c r="E670" s="788"/>
    </row>
    <row r="671" spans="1:5" ht="15.75" thickBot="1" x14ac:dyDescent="0.3">
      <c r="A671" s="3" t="s">
        <v>14</v>
      </c>
      <c r="B671" s="803" t="s">
        <v>123</v>
      </c>
      <c r="C671" s="804"/>
      <c r="D671" s="804"/>
      <c r="E671" s="805"/>
    </row>
    <row r="672" spans="1:5" x14ac:dyDescent="0.25">
      <c r="A672" s="781"/>
      <c r="B672" s="14">
        <v>2019</v>
      </c>
      <c r="C672" s="14">
        <v>2020</v>
      </c>
      <c r="D672" s="14">
        <v>2021</v>
      </c>
      <c r="E672" s="14">
        <v>2022</v>
      </c>
    </row>
    <row r="673" spans="1:5" ht="15.75" thickBot="1" x14ac:dyDescent="0.3">
      <c r="A673" s="782"/>
      <c r="B673" s="15" t="s">
        <v>5</v>
      </c>
      <c r="C673" s="15" t="s">
        <v>6</v>
      </c>
      <c r="D673" s="15" t="s">
        <v>6</v>
      </c>
      <c r="E673" s="15" t="s">
        <v>6</v>
      </c>
    </row>
    <row r="674" spans="1:5" ht="15.75" thickBot="1" x14ac:dyDescent="0.3">
      <c r="A674" s="3" t="s">
        <v>8</v>
      </c>
      <c r="B674" s="89">
        <v>5</v>
      </c>
      <c r="C674" s="89">
        <v>10</v>
      </c>
      <c r="D674" s="89">
        <v>10</v>
      </c>
      <c r="E674" s="89">
        <v>0</v>
      </c>
    </row>
    <row r="675" spans="1:5" ht="15.75" thickBot="1" x14ac:dyDescent="0.3">
      <c r="A675" s="3" t="s">
        <v>15</v>
      </c>
      <c r="B675" s="4">
        <f>B693</f>
        <v>1000</v>
      </c>
      <c r="C675" s="4">
        <f>C693</f>
        <v>1500</v>
      </c>
      <c r="D675" s="4">
        <f>D693</f>
        <v>1500</v>
      </c>
      <c r="E675" s="4">
        <f>E693</f>
        <v>0</v>
      </c>
    </row>
    <row r="676" spans="1:5" ht="15.75" thickBot="1" x14ac:dyDescent="0.3">
      <c r="A676" s="3" t="s">
        <v>21</v>
      </c>
      <c r="B676" s="4">
        <f>B675/B674</f>
        <v>200</v>
      </c>
      <c r="C676" s="4">
        <f>C675/C674</f>
        <v>150</v>
      </c>
      <c r="D676" s="4">
        <f>D675/D674</f>
        <v>150</v>
      </c>
      <c r="E676" s="4" t="e">
        <f>E675/E674</f>
        <v>#DIV/0!</v>
      </c>
    </row>
    <row r="677" spans="1:5" ht="15.75" thickBot="1" x14ac:dyDescent="0.3">
      <c r="A677" s="3" t="s">
        <v>16</v>
      </c>
      <c r="B677" s="89" t="s">
        <v>20</v>
      </c>
      <c r="C677" s="5">
        <f t="shared" ref="C677:E679" si="43">C674/B674-1</f>
        <v>1</v>
      </c>
      <c r="D677" s="5">
        <f t="shared" si="43"/>
        <v>0</v>
      </c>
      <c r="E677" s="5">
        <f t="shared" si="43"/>
        <v>-1</v>
      </c>
    </row>
    <row r="678" spans="1:5" ht="15.75" thickBot="1" x14ac:dyDescent="0.3">
      <c r="A678" s="3" t="s">
        <v>17</v>
      </c>
      <c r="B678" s="89" t="s">
        <v>20</v>
      </c>
      <c r="C678" s="5">
        <f t="shared" si="43"/>
        <v>0.5</v>
      </c>
      <c r="D678" s="5">
        <f t="shared" si="43"/>
        <v>0</v>
      </c>
      <c r="E678" s="5">
        <f t="shared" si="43"/>
        <v>-1</v>
      </c>
    </row>
    <row r="679" spans="1:5" ht="15.75" thickBot="1" x14ac:dyDescent="0.3">
      <c r="A679" s="3" t="s">
        <v>18</v>
      </c>
      <c r="B679" s="89" t="s">
        <v>20</v>
      </c>
      <c r="C679" s="5">
        <f t="shared" si="43"/>
        <v>-0.25</v>
      </c>
      <c r="D679" s="5">
        <f t="shared" si="43"/>
        <v>0</v>
      </c>
      <c r="E679" s="5" t="e">
        <f t="shared" si="43"/>
        <v>#DIV/0!</v>
      </c>
    </row>
    <row r="680" spans="1:5" ht="15.75" thickBot="1" x14ac:dyDescent="0.3">
      <c r="A680" s="806" t="s">
        <v>1114</v>
      </c>
      <c r="B680" s="807"/>
      <c r="C680" s="807"/>
      <c r="D680" s="807"/>
      <c r="E680" s="808"/>
    </row>
    <row r="681" spans="1:5" x14ac:dyDescent="0.25">
      <c r="A681" s="781"/>
      <c r="B681" s="14">
        <v>2019</v>
      </c>
      <c r="C681" s="14">
        <v>2020</v>
      </c>
      <c r="D681" s="14">
        <v>2021</v>
      </c>
      <c r="E681" s="14">
        <v>2022</v>
      </c>
    </row>
    <row r="682" spans="1:5" ht="15.75" thickBot="1" x14ac:dyDescent="0.3">
      <c r="A682" s="782"/>
      <c r="B682" s="15" t="s">
        <v>5</v>
      </c>
      <c r="C682" s="15" t="s">
        <v>6</v>
      </c>
      <c r="D682" s="15" t="s">
        <v>6</v>
      </c>
      <c r="E682" s="15" t="s">
        <v>6</v>
      </c>
    </row>
    <row r="683" spans="1:5" ht="15.75" thickBot="1" x14ac:dyDescent="0.3">
      <c r="A683" s="1" t="s">
        <v>107</v>
      </c>
      <c r="B683" s="62">
        <f>B684+B685+B686+B687</f>
        <v>0</v>
      </c>
      <c r="C683" s="62">
        <f>C684+C685+C686+C687</f>
        <v>0</v>
      </c>
      <c r="D683" s="62">
        <f>D684+D685+D686+D687</f>
        <v>0</v>
      </c>
      <c r="E683" s="62">
        <f>E684+E685+E686+E687</f>
        <v>0</v>
      </c>
    </row>
    <row r="684" spans="1:5" ht="15.75" thickBot="1" x14ac:dyDescent="0.3">
      <c r="A684" s="8" t="s">
        <v>37</v>
      </c>
      <c r="B684" s="62"/>
      <c r="C684" s="62"/>
      <c r="D684" s="62"/>
      <c r="E684" s="62"/>
    </row>
    <row r="685" spans="1:5" ht="15.75" thickBot="1" x14ac:dyDescent="0.3">
      <c r="A685" s="8" t="s">
        <v>108</v>
      </c>
      <c r="B685" s="62"/>
      <c r="C685" s="62"/>
      <c r="D685" s="62"/>
      <c r="E685" s="62"/>
    </row>
    <row r="686" spans="1:5" ht="15.75" thickBot="1" x14ac:dyDescent="0.3">
      <c r="A686" s="8" t="s">
        <v>72</v>
      </c>
      <c r="B686" s="62"/>
      <c r="C686" s="62"/>
      <c r="D686" s="62"/>
      <c r="E686" s="62"/>
    </row>
    <row r="687" spans="1:5" ht="15.75" thickBot="1" x14ac:dyDescent="0.3">
      <c r="A687" s="8" t="s">
        <v>73</v>
      </c>
      <c r="B687" s="62"/>
      <c r="C687" s="62"/>
      <c r="D687" s="62"/>
      <c r="E687" s="62"/>
    </row>
    <row r="688" spans="1:5" ht="15.75" thickBot="1" x14ac:dyDescent="0.3">
      <c r="A688" s="1" t="s">
        <v>109</v>
      </c>
      <c r="B688" s="60">
        <f>B689+B690+B691+B692</f>
        <v>1000</v>
      </c>
      <c r="C688" s="60">
        <f>C689+C690+C691+C692</f>
        <v>1500</v>
      </c>
      <c r="D688" s="60">
        <f>D689+D690+D691+D692</f>
        <v>1500</v>
      </c>
      <c r="E688" s="60">
        <f>E689+E690+E691+E692</f>
        <v>0</v>
      </c>
    </row>
    <row r="689" spans="1:5" ht="15.75" thickBot="1" x14ac:dyDescent="0.3">
      <c r="A689" s="8" t="s">
        <v>37</v>
      </c>
      <c r="B689" s="60">
        <v>1000</v>
      </c>
      <c r="C689" s="60">
        <v>1500</v>
      </c>
      <c r="D689" s="60">
        <v>1500</v>
      </c>
      <c r="E689" s="60"/>
    </row>
    <row r="690" spans="1:5" ht="15.75" thickBot="1" x14ac:dyDescent="0.3">
      <c r="A690" s="8" t="s">
        <v>108</v>
      </c>
      <c r="B690" s="60"/>
      <c r="C690" s="60"/>
      <c r="D690" s="60"/>
      <c r="E690" s="60"/>
    </row>
    <row r="691" spans="1:5" ht="15.75" thickBot="1" x14ac:dyDescent="0.3">
      <c r="A691" s="8" t="s">
        <v>72</v>
      </c>
      <c r="B691" s="60"/>
      <c r="C691" s="60"/>
      <c r="D691" s="60"/>
      <c r="E691" s="60"/>
    </row>
    <row r="692" spans="1:5" ht="15.75" thickBot="1" x14ac:dyDescent="0.3">
      <c r="A692" s="8" t="s">
        <v>73</v>
      </c>
      <c r="B692" s="60"/>
      <c r="C692" s="60"/>
      <c r="D692" s="60"/>
      <c r="E692" s="60"/>
    </row>
    <row r="693" spans="1:5" ht="15.75" thickBot="1" x14ac:dyDescent="0.3">
      <c r="A693" s="17" t="s">
        <v>297</v>
      </c>
      <c r="B693" s="60">
        <f>B683+B688</f>
        <v>1000</v>
      </c>
      <c r="C693" s="60">
        <f>C683+C688</f>
        <v>1500</v>
      </c>
      <c r="D693" s="60">
        <f>D683+D688</f>
        <v>1500</v>
      </c>
      <c r="E693" s="60">
        <f>E683+E688</f>
        <v>0</v>
      </c>
    </row>
    <row r="694" spans="1:5" ht="51.75" thickBot="1" x14ac:dyDescent="0.3">
      <c r="A694" s="16" t="s">
        <v>298</v>
      </c>
      <c r="B694" s="604" t="s">
        <v>1176</v>
      </c>
      <c r="C694" s="343" t="s">
        <v>105</v>
      </c>
      <c r="D694" s="608" t="s">
        <v>349</v>
      </c>
      <c r="E694" s="88"/>
    </row>
    <row r="695" spans="1:5" ht="15.75" thickBot="1" x14ac:dyDescent="0.3">
      <c r="A695" s="3" t="s">
        <v>9</v>
      </c>
      <c r="B695" s="786" t="s">
        <v>1176</v>
      </c>
      <c r="C695" s="787"/>
      <c r="D695" s="787"/>
      <c r="E695" s="788"/>
    </row>
    <row r="696" spans="1:5" ht="15.75" thickBot="1" x14ac:dyDescent="0.3">
      <c r="A696" s="3" t="s">
        <v>14</v>
      </c>
      <c r="B696" s="803" t="s">
        <v>123</v>
      </c>
      <c r="C696" s="804"/>
      <c r="D696" s="804"/>
      <c r="E696" s="805"/>
    </row>
    <row r="697" spans="1:5" x14ac:dyDescent="0.25">
      <c r="A697" s="781"/>
      <c r="B697" s="14">
        <v>2019</v>
      </c>
      <c r="C697" s="14">
        <v>2020</v>
      </c>
      <c r="D697" s="14">
        <v>2021</v>
      </c>
      <c r="E697" s="14">
        <v>2022</v>
      </c>
    </row>
    <row r="698" spans="1:5" ht="15.75" thickBot="1" x14ac:dyDescent="0.3">
      <c r="A698" s="782"/>
      <c r="B698" s="15" t="s">
        <v>5</v>
      </c>
      <c r="C698" s="15" t="s">
        <v>6</v>
      </c>
      <c r="D698" s="15" t="s">
        <v>6</v>
      </c>
      <c r="E698" s="15" t="s">
        <v>6</v>
      </c>
    </row>
    <row r="699" spans="1:5" ht="15.75" thickBot="1" x14ac:dyDescent="0.3">
      <c r="A699" s="3" t="s">
        <v>8</v>
      </c>
      <c r="B699" s="89">
        <v>5</v>
      </c>
      <c r="C699" s="89">
        <v>10</v>
      </c>
      <c r="D699" s="89">
        <v>10</v>
      </c>
      <c r="E699" s="89">
        <v>5</v>
      </c>
    </row>
    <row r="700" spans="1:5" ht="15.75" thickBot="1" x14ac:dyDescent="0.3">
      <c r="A700" s="3" t="s">
        <v>15</v>
      </c>
      <c r="B700" s="4">
        <f>B718</f>
        <v>4440</v>
      </c>
      <c r="C700" s="4">
        <f>C718</f>
        <v>6000</v>
      </c>
      <c r="D700" s="4">
        <f>D718</f>
        <v>6000</v>
      </c>
      <c r="E700" s="4">
        <f>E718</f>
        <v>9000</v>
      </c>
    </row>
    <row r="701" spans="1:5" ht="15.75" thickBot="1" x14ac:dyDescent="0.3">
      <c r="A701" s="3" t="s">
        <v>21</v>
      </c>
      <c r="B701" s="4">
        <f>B700/B699</f>
        <v>888</v>
      </c>
      <c r="C701" s="4">
        <f>C700/C699</f>
        <v>600</v>
      </c>
      <c r="D701" s="4">
        <f>D700/D699</f>
        <v>600</v>
      </c>
      <c r="E701" s="4">
        <f>E700/E699</f>
        <v>1800</v>
      </c>
    </row>
    <row r="702" spans="1:5" ht="15.75" thickBot="1" x14ac:dyDescent="0.3">
      <c r="A702" s="3" t="s">
        <v>16</v>
      </c>
      <c r="B702" s="89" t="s">
        <v>20</v>
      </c>
      <c r="C702" s="5">
        <f t="shared" ref="C702:E704" si="44">C699/B699-1</f>
        <v>1</v>
      </c>
      <c r="D702" s="5">
        <f t="shared" si="44"/>
        <v>0</v>
      </c>
      <c r="E702" s="5">
        <f t="shared" si="44"/>
        <v>-0.5</v>
      </c>
    </row>
    <row r="703" spans="1:5" ht="15.75" thickBot="1" x14ac:dyDescent="0.3">
      <c r="A703" s="3" t="s">
        <v>17</v>
      </c>
      <c r="B703" s="89" t="s">
        <v>20</v>
      </c>
      <c r="C703" s="5">
        <f t="shared" si="44"/>
        <v>0.35135135135135132</v>
      </c>
      <c r="D703" s="5">
        <f t="shared" si="44"/>
        <v>0</v>
      </c>
      <c r="E703" s="5">
        <f t="shared" si="44"/>
        <v>0.5</v>
      </c>
    </row>
    <row r="704" spans="1:5" ht="15.75" thickBot="1" x14ac:dyDescent="0.3">
      <c r="A704" s="3" t="s">
        <v>18</v>
      </c>
      <c r="B704" s="89" t="s">
        <v>20</v>
      </c>
      <c r="C704" s="5">
        <f t="shared" si="44"/>
        <v>-0.32432432432432434</v>
      </c>
      <c r="D704" s="5">
        <f t="shared" si="44"/>
        <v>0</v>
      </c>
      <c r="E704" s="5">
        <f t="shared" si="44"/>
        <v>2</v>
      </c>
    </row>
    <row r="705" spans="1:5" ht="15.75" thickBot="1" x14ac:dyDescent="0.3">
      <c r="A705" s="806" t="s">
        <v>1116</v>
      </c>
      <c r="B705" s="807"/>
      <c r="C705" s="807"/>
      <c r="D705" s="807"/>
      <c r="E705" s="808"/>
    </row>
    <row r="706" spans="1:5" x14ac:dyDescent="0.25">
      <c r="A706" s="781"/>
      <c r="B706" s="14">
        <v>2019</v>
      </c>
      <c r="C706" s="14">
        <v>2020</v>
      </c>
      <c r="D706" s="14">
        <v>2021</v>
      </c>
      <c r="E706" s="14">
        <v>2022</v>
      </c>
    </row>
    <row r="707" spans="1:5" ht="15.75" thickBot="1" x14ac:dyDescent="0.3">
      <c r="A707" s="782"/>
      <c r="B707" s="15" t="s">
        <v>5</v>
      </c>
      <c r="C707" s="15" t="s">
        <v>6</v>
      </c>
      <c r="D707" s="15" t="s">
        <v>6</v>
      </c>
      <c r="E707" s="15" t="s">
        <v>6</v>
      </c>
    </row>
    <row r="708" spans="1:5" ht="15.75" thickBot="1" x14ac:dyDescent="0.3">
      <c r="A708" s="1" t="s">
        <v>107</v>
      </c>
      <c r="B708" s="62">
        <f>B709+B710+B711+B712</f>
        <v>0</v>
      </c>
      <c r="C708" s="62">
        <f>C709+C710+C711+C712</f>
        <v>0</v>
      </c>
      <c r="D708" s="62">
        <f>D709+D710+D711+D712</f>
        <v>0</v>
      </c>
      <c r="E708" s="62">
        <f>E709+E710+E711+E712</f>
        <v>0</v>
      </c>
    </row>
    <row r="709" spans="1:5" ht="15.75" thickBot="1" x14ac:dyDescent="0.3">
      <c r="A709" s="8" t="s">
        <v>37</v>
      </c>
      <c r="B709" s="62"/>
      <c r="C709" s="62"/>
      <c r="D709" s="62"/>
      <c r="E709" s="62"/>
    </row>
    <row r="710" spans="1:5" ht="15.75" thickBot="1" x14ac:dyDescent="0.3">
      <c r="A710" s="8" t="s">
        <v>108</v>
      </c>
      <c r="B710" s="62"/>
      <c r="C710" s="62"/>
      <c r="D710" s="62"/>
      <c r="E710" s="62"/>
    </row>
    <row r="711" spans="1:5" ht="15.75" thickBot="1" x14ac:dyDescent="0.3">
      <c r="A711" s="8" t="s">
        <v>72</v>
      </c>
      <c r="B711" s="62"/>
      <c r="C711" s="62"/>
      <c r="D711" s="62"/>
      <c r="E711" s="62"/>
    </row>
    <row r="712" spans="1:5" ht="15.75" thickBot="1" x14ac:dyDescent="0.3">
      <c r="A712" s="8" t="s">
        <v>73</v>
      </c>
      <c r="B712" s="62"/>
      <c r="C712" s="62"/>
      <c r="D712" s="62"/>
      <c r="E712" s="62"/>
    </row>
    <row r="713" spans="1:5" ht="15.75" thickBot="1" x14ac:dyDescent="0.3">
      <c r="A713" s="1" t="s">
        <v>109</v>
      </c>
      <c r="B713" s="60">
        <f>B714+B715+B716+B717</f>
        <v>4440</v>
      </c>
      <c r="C713" s="60">
        <f>C714+C715+C716+C717</f>
        <v>6000</v>
      </c>
      <c r="D713" s="60">
        <f>D714+D715+D716+D717</f>
        <v>6000</v>
      </c>
      <c r="E713" s="60">
        <f>E714+E715+E716+E717</f>
        <v>9000</v>
      </c>
    </row>
    <row r="714" spans="1:5" ht="15.75" thickBot="1" x14ac:dyDescent="0.3">
      <c r="A714" s="8" t="s">
        <v>37</v>
      </c>
      <c r="B714" s="60">
        <v>4440</v>
      </c>
      <c r="C714" s="60">
        <v>6000</v>
      </c>
      <c r="D714" s="60">
        <v>6000</v>
      </c>
      <c r="E714" s="60">
        <v>9000</v>
      </c>
    </row>
    <row r="715" spans="1:5" ht="15.75" thickBot="1" x14ac:dyDescent="0.3">
      <c r="A715" s="8" t="s">
        <v>108</v>
      </c>
      <c r="B715" s="60"/>
      <c r="C715" s="60"/>
      <c r="D715" s="60"/>
      <c r="E715" s="60"/>
    </row>
    <row r="716" spans="1:5" ht="15.75" thickBot="1" x14ac:dyDescent="0.3">
      <c r="A716" s="8" t="s">
        <v>72</v>
      </c>
      <c r="B716" s="60"/>
      <c r="C716" s="60"/>
      <c r="D716" s="60"/>
      <c r="E716" s="60"/>
    </row>
    <row r="717" spans="1:5" ht="15.75" thickBot="1" x14ac:dyDescent="0.3">
      <c r="A717" s="8" t="s">
        <v>73</v>
      </c>
      <c r="B717" s="60"/>
      <c r="C717" s="60"/>
      <c r="D717" s="60"/>
      <c r="E717" s="60"/>
    </row>
    <row r="718" spans="1:5" ht="15.75" thickBot="1" x14ac:dyDescent="0.3">
      <c r="A718" s="17" t="s">
        <v>300</v>
      </c>
      <c r="B718" s="60">
        <f>B708+B713</f>
        <v>4440</v>
      </c>
      <c r="C718" s="60">
        <f>C708+C713</f>
        <v>6000</v>
      </c>
      <c r="D718" s="60">
        <f>D708+D713</f>
        <v>6000</v>
      </c>
      <c r="E718" s="60">
        <f>E708+E713</f>
        <v>9000</v>
      </c>
    </row>
    <row r="719" spans="1:5" ht="42" customHeight="1" thickBot="1" x14ac:dyDescent="0.3">
      <c r="A719" s="16" t="s">
        <v>357</v>
      </c>
      <c r="B719" s="604" t="s">
        <v>352</v>
      </c>
      <c r="C719" s="343" t="s">
        <v>105</v>
      </c>
      <c r="D719" s="608" t="s">
        <v>1177</v>
      </c>
      <c r="E719" s="88"/>
    </row>
    <row r="720" spans="1:5" ht="15.75" thickBot="1" x14ac:dyDescent="0.3">
      <c r="A720" s="3" t="s">
        <v>9</v>
      </c>
      <c r="B720" s="786" t="s">
        <v>1176</v>
      </c>
      <c r="C720" s="787"/>
      <c r="D720" s="787"/>
      <c r="E720" s="788"/>
    </row>
    <row r="721" spans="1:5" ht="15.75" thickBot="1" x14ac:dyDescent="0.3">
      <c r="A721" s="3" t="s">
        <v>14</v>
      </c>
      <c r="B721" s="803" t="s">
        <v>123</v>
      </c>
      <c r="C721" s="804"/>
      <c r="D721" s="804"/>
      <c r="E721" s="805"/>
    </row>
    <row r="722" spans="1:5" x14ac:dyDescent="0.25">
      <c r="A722" s="781"/>
      <c r="B722" s="14">
        <v>2019</v>
      </c>
      <c r="C722" s="14">
        <v>2020</v>
      </c>
      <c r="D722" s="14">
        <v>2021</v>
      </c>
      <c r="E722" s="14">
        <v>2022</v>
      </c>
    </row>
    <row r="723" spans="1:5" ht="15.75" thickBot="1" x14ac:dyDescent="0.3">
      <c r="A723" s="782"/>
      <c r="B723" s="15" t="s">
        <v>5</v>
      </c>
      <c r="C723" s="15" t="s">
        <v>6</v>
      </c>
      <c r="D723" s="15" t="s">
        <v>6</v>
      </c>
      <c r="E723" s="15" t="s">
        <v>6</v>
      </c>
    </row>
    <row r="724" spans="1:5" ht="15.75" thickBot="1" x14ac:dyDescent="0.3">
      <c r="A724" s="3" t="s">
        <v>8</v>
      </c>
      <c r="B724" s="89">
        <v>5</v>
      </c>
      <c r="C724" s="89">
        <v>10</v>
      </c>
      <c r="D724" s="89">
        <v>10</v>
      </c>
      <c r="E724" s="89">
        <v>5</v>
      </c>
    </row>
    <row r="725" spans="1:5" ht="15.75" thickBot="1" x14ac:dyDescent="0.3">
      <c r="A725" s="3" t="s">
        <v>15</v>
      </c>
      <c r="B725" s="4">
        <f>B743</f>
        <v>1100</v>
      </c>
      <c r="C725" s="4">
        <f>C743</f>
        <v>2000</v>
      </c>
      <c r="D725" s="4">
        <f>D743</f>
        <v>2000</v>
      </c>
      <c r="E725" s="4">
        <f>E743</f>
        <v>2000</v>
      </c>
    </row>
    <row r="726" spans="1:5" ht="15.75" thickBot="1" x14ac:dyDescent="0.3">
      <c r="A726" s="3" t="s">
        <v>21</v>
      </c>
      <c r="B726" s="4">
        <f>B725/B724</f>
        <v>220</v>
      </c>
      <c r="C726" s="4">
        <f>C725/C724</f>
        <v>200</v>
      </c>
      <c r="D726" s="4">
        <f>D725/D724</f>
        <v>200</v>
      </c>
      <c r="E726" s="4">
        <f>E725/E724</f>
        <v>400</v>
      </c>
    </row>
    <row r="727" spans="1:5" ht="15.75" thickBot="1" x14ac:dyDescent="0.3">
      <c r="A727" s="3" t="s">
        <v>16</v>
      </c>
      <c r="B727" s="89" t="s">
        <v>20</v>
      </c>
      <c r="C727" s="5">
        <f t="shared" ref="C727:E729" si="45">C724/B724-1</f>
        <v>1</v>
      </c>
      <c r="D727" s="5">
        <f t="shared" si="45"/>
        <v>0</v>
      </c>
      <c r="E727" s="5">
        <f t="shared" si="45"/>
        <v>-0.5</v>
      </c>
    </row>
    <row r="728" spans="1:5" ht="15.75" thickBot="1" x14ac:dyDescent="0.3">
      <c r="A728" s="3" t="s">
        <v>17</v>
      </c>
      <c r="B728" s="89" t="s">
        <v>20</v>
      </c>
      <c r="C728" s="5">
        <f t="shared" si="45"/>
        <v>0.81818181818181812</v>
      </c>
      <c r="D728" s="5">
        <f t="shared" si="45"/>
        <v>0</v>
      </c>
      <c r="E728" s="5">
        <f t="shared" si="45"/>
        <v>0</v>
      </c>
    </row>
    <row r="729" spans="1:5" ht="15.75" thickBot="1" x14ac:dyDescent="0.3">
      <c r="A729" s="3" t="s">
        <v>18</v>
      </c>
      <c r="B729" s="89" t="s">
        <v>20</v>
      </c>
      <c r="C729" s="5">
        <f t="shared" si="45"/>
        <v>-9.0909090909090939E-2</v>
      </c>
      <c r="D729" s="5">
        <f t="shared" si="45"/>
        <v>0</v>
      </c>
      <c r="E729" s="5">
        <f t="shared" si="45"/>
        <v>1</v>
      </c>
    </row>
    <row r="730" spans="1:5" ht="15.75" thickBot="1" x14ac:dyDescent="0.3">
      <c r="A730" s="806" t="s">
        <v>1178</v>
      </c>
      <c r="B730" s="807"/>
      <c r="C730" s="807"/>
      <c r="D730" s="807"/>
      <c r="E730" s="808"/>
    </row>
    <row r="731" spans="1:5" x14ac:dyDescent="0.25">
      <c r="A731" s="781"/>
      <c r="B731" s="14">
        <v>2019</v>
      </c>
      <c r="C731" s="14">
        <v>2020</v>
      </c>
      <c r="D731" s="14">
        <v>2021</v>
      </c>
      <c r="E731" s="14">
        <v>2022</v>
      </c>
    </row>
    <row r="732" spans="1:5" ht="15.75" thickBot="1" x14ac:dyDescent="0.3">
      <c r="A732" s="782"/>
      <c r="B732" s="15" t="s">
        <v>5</v>
      </c>
      <c r="C732" s="15" t="s">
        <v>6</v>
      </c>
      <c r="D732" s="15" t="s">
        <v>6</v>
      </c>
      <c r="E732" s="15" t="s">
        <v>6</v>
      </c>
    </row>
    <row r="733" spans="1:5" ht="15.75" thickBot="1" x14ac:dyDescent="0.3">
      <c r="A733" s="1" t="s">
        <v>107</v>
      </c>
      <c r="B733" s="62">
        <f>B734+B735+B736+B737</f>
        <v>0</v>
      </c>
      <c r="C733" s="62">
        <f>C734+C735+C736+C737</f>
        <v>0</v>
      </c>
      <c r="D733" s="62">
        <f>D734+D735+D736+D737</f>
        <v>0</v>
      </c>
      <c r="E733" s="62">
        <f>E734+E735+E736+E737</f>
        <v>0</v>
      </c>
    </row>
    <row r="734" spans="1:5" ht="15.75" thickBot="1" x14ac:dyDescent="0.3">
      <c r="A734" s="8" t="s">
        <v>37</v>
      </c>
      <c r="B734" s="62"/>
      <c r="C734" s="62"/>
      <c r="D734" s="62"/>
      <c r="E734" s="62"/>
    </row>
    <row r="735" spans="1:5" ht="15.75" thickBot="1" x14ac:dyDescent="0.3">
      <c r="A735" s="8" t="s">
        <v>108</v>
      </c>
      <c r="B735" s="62"/>
      <c r="C735" s="62"/>
      <c r="D735" s="62"/>
      <c r="E735" s="62"/>
    </row>
    <row r="736" spans="1:5" ht="15.75" thickBot="1" x14ac:dyDescent="0.3">
      <c r="A736" s="8" t="s">
        <v>72</v>
      </c>
      <c r="B736" s="62"/>
      <c r="C736" s="62"/>
      <c r="D736" s="62"/>
      <c r="E736" s="62"/>
    </row>
    <row r="737" spans="1:5" ht="15.75" thickBot="1" x14ac:dyDescent="0.3">
      <c r="A737" s="8" t="s">
        <v>73</v>
      </c>
      <c r="B737" s="62"/>
      <c r="C737" s="62"/>
      <c r="D737" s="62"/>
      <c r="E737" s="62"/>
    </row>
    <row r="738" spans="1:5" ht="15.75" thickBot="1" x14ac:dyDescent="0.3">
      <c r="A738" s="1" t="s">
        <v>109</v>
      </c>
      <c r="B738" s="60">
        <f>B739+B740+B741+B742</f>
        <v>1100</v>
      </c>
      <c r="C738" s="60">
        <f>C739+C740+C741+C742</f>
        <v>2000</v>
      </c>
      <c r="D738" s="60">
        <f>D739+D740+D741+D742</f>
        <v>2000</v>
      </c>
      <c r="E738" s="60">
        <f>E739+E740+E741+E742</f>
        <v>2000</v>
      </c>
    </row>
    <row r="739" spans="1:5" ht="15.75" thickBot="1" x14ac:dyDescent="0.3">
      <c r="A739" s="8" t="s">
        <v>37</v>
      </c>
      <c r="B739" s="60">
        <v>1100</v>
      </c>
      <c r="C739" s="60">
        <v>2000</v>
      </c>
      <c r="D739" s="60">
        <v>2000</v>
      </c>
      <c r="E739" s="60">
        <v>2000</v>
      </c>
    </row>
    <row r="740" spans="1:5" ht="15.75" thickBot="1" x14ac:dyDescent="0.3">
      <c r="A740" s="8" t="s">
        <v>108</v>
      </c>
      <c r="B740" s="60"/>
      <c r="C740" s="60"/>
      <c r="D740" s="60"/>
      <c r="E740" s="60"/>
    </row>
    <row r="741" spans="1:5" ht="15.75" thickBot="1" x14ac:dyDescent="0.3">
      <c r="A741" s="8" t="s">
        <v>72</v>
      </c>
      <c r="B741" s="60"/>
      <c r="C741" s="60"/>
      <c r="D741" s="60"/>
      <c r="E741" s="60"/>
    </row>
    <row r="742" spans="1:5" ht="15.75" thickBot="1" x14ac:dyDescent="0.3">
      <c r="A742" s="8" t="s">
        <v>73</v>
      </c>
      <c r="B742" s="60"/>
      <c r="C742" s="60"/>
      <c r="D742" s="60"/>
      <c r="E742" s="60"/>
    </row>
    <row r="743" spans="1:5" x14ac:dyDescent="0.25">
      <c r="A743" s="17" t="s">
        <v>358</v>
      </c>
      <c r="B743" s="615">
        <f>B733+B738</f>
        <v>1100</v>
      </c>
      <c r="C743" s="615">
        <f>C733+C738</f>
        <v>2000</v>
      </c>
      <c r="D743" s="615">
        <f>D733+D738</f>
        <v>2000</v>
      </c>
      <c r="E743" s="615">
        <f>E733+E738</f>
        <v>2000</v>
      </c>
    </row>
    <row r="744" spans="1:5" ht="38.25" x14ac:dyDescent="0.25">
      <c r="A744" s="344" t="s">
        <v>359</v>
      </c>
      <c r="B744" s="616" t="s">
        <v>1179</v>
      </c>
      <c r="C744" s="617" t="s">
        <v>105</v>
      </c>
      <c r="D744" s="618" t="s">
        <v>1180</v>
      </c>
      <c r="E744" s="619"/>
    </row>
    <row r="745" spans="1:5" ht="16.5" customHeight="1" thickBot="1" x14ac:dyDescent="0.3">
      <c r="A745" s="3" t="s">
        <v>9</v>
      </c>
      <c r="B745" s="1295" t="s">
        <v>1181</v>
      </c>
      <c r="C745" s="1296"/>
      <c r="D745" s="1296"/>
      <c r="E745" s="1297"/>
    </row>
    <row r="746" spans="1:5" ht="15.75" thickBot="1" x14ac:dyDescent="0.3">
      <c r="A746" s="3" t="s">
        <v>14</v>
      </c>
      <c r="B746" s="803" t="s">
        <v>123</v>
      </c>
      <c r="C746" s="804"/>
      <c r="D746" s="804"/>
      <c r="E746" s="805"/>
    </row>
    <row r="747" spans="1:5" x14ac:dyDescent="0.25">
      <c r="A747" s="781"/>
      <c r="B747" s="14">
        <v>2019</v>
      </c>
      <c r="C747" s="14">
        <v>2020</v>
      </c>
      <c r="D747" s="14">
        <v>2021</v>
      </c>
      <c r="E747" s="14">
        <v>2022</v>
      </c>
    </row>
    <row r="748" spans="1:5" ht="15.75" thickBot="1" x14ac:dyDescent="0.3">
      <c r="A748" s="782"/>
      <c r="B748" s="15" t="s">
        <v>5</v>
      </c>
      <c r="C748" s="15" t="s">
        <v>6</v>
      </c>
      <c r="D748" s="15" t="s">
        <v>6</v>
      </c>
      <c r="E748" s="15" t="s">
        <v>6</v>
      </c>
    </row>
    <row r="749" spans="1:5" ht="15.75" thickBot="1" x14ac:dyDescent="0.3">
      <c r="A749" s="3" t="s">
        <v>8</v>
      </c>
      <c r="B749" s="89">
        <v>1</v>
      </c>
      <c r="C749" s="89">
        <v>0</v>
      </c>
      <c r="D749" s="89">
        <v>0</v>
      </c>
      <c r="E749" s="89">
        <v>0</v>
      </c>
    </row>
    <row r="750" spans="1:5" ht="15.75" thickBot="1" x14ac:dyDescent="0.3">
      <c r="A750" s="3" t="s">
        <v>15</v>
      </c>
      <c r="B750" s="4">
        <f>B768</f>
        <v>6000</v>
      </c>
      <c r="C750" s="4">
        <f>C768</f>
        <v>0</v>
      </c>
      <c r="D750" s="4">
        <f>D768</f>
        <v>0</v>
      </c>
      <c r="E750" s="4">
        <f>E768</f>
        <v>0</v>
      </c>
    </row>
    <row r="751" spans="1:5" ht="15.75" thickBot="1" x14ac:dyDescent="0.3">
      <c r="A751" s="3" t="s">
        <v>21</v>
      </c>
      <c r="B751" s="4">
        <f>B750/B749</f>
        <v>6000</v>
      </c>
      <c r="C751" s="4" t="e">
        <f>C750/C749</f>
        <v>#DIV/0!</v>
      </c>
      <c r="D751" s="4" t="e">
        <f>D750/D749</f>
        <v>#DIV/0!</v>
      </c>
      <c r="E751" s="4" t="e">
        <f>E750/E749</f>
        <v>#DIV/0!</v>
      </c>
    </row>
    <row r="752" spans="1:5" ht="15.75" thickBot="1" x14ac:dyDescent="0.3">
      <c r="A752" s="3" t="s">
        <v>16</v>
      </c>
      <c r="B752" s="89" t="s">
        <v>20</v>
      </c>
      <c r="C752" s="5">
        <f t="shared" ref="C752:E754" si="46">C749/B749-1</f>
        <v>-1</v>
      </c>
      <c r="D752" s="5" t="e">
        <f t="shared" si="46"/>
        <v>#DIV/0!</v>
      </c>
      <c r="E752" s="5" t="e">
        <f t="shared" si="46"/>
        <v>#DIV/0!</v>
      </c>
    </row>
    <row r="753" spans="1:5" ht="15.75" thickBot="1" x14ac:dyDescent="0.3">
      <c r="A753" s="3" t="s">
        <v>17</v>
      </c>
      <c r="B753" s="89" t="s">
        <v>20</v>
      </c>
      <c r="C753" s="5">
        <f t="shared" si="46"/>
        <v>-1</v>
      </c>
      <c r="D753" s="5" t="e">
        <f t="shared" si="46"/>
        <v>#DIV/0!</v>
      </c>
      <c r="E753" s="5" t="e">
        <f t="shared" si="46"/>
        <v>#DIV/0!</v>
      </c>
    </row>
    <row r="754" spans="1:5" ht="15.75" thickBot="1" x14ac:dyDescent="0.3">
      <c r="A754" s="3" t="s">
        <v>18</v>
      </c>
      <c r="B754" s="89" t="s">
        <v>20</v>
      </c>
      <c r="C754" s="5" t="e">
        <f t="shared" si="46"/>
        <v>#DIV/0!</v>
      </c>
      <c r="D754" s="5" t="e">
        <f t="shared" si="46"/>
        <v>#DIV/0!</v>
      </c>
      <c r="E754" s="5" t="e">
        <f t="shared" si="46"/>
        <v>#DIV/0!</v>
      </c>
    </row>
    <row r="755" spans="1:5" ht="15.75" thickBot="1" x14ac:dyDescent="0.3">
      <c r="A755" s="806" t="s">
        <v>1182</v>
      </c>
      <c r="B755" s="807"/>
      <c r="C755" s="807"/>
      <c r="D755" s="807"/>
      <c r="E755" s="808"/>
    </row>
    <row r="756" spans="1:5" x14ac:dyDescent="0.25">
      <c r="A756" s="781"/>
      <c r="B756" s="14">
        <v>2019</v>
      </c>
      <c r="C756" s="14">
        <v>2020</v>
      </c>
      <c r="D756" s="14">
        <v>2021</v>
      </c>
      <c r="E756" s="14">
        <v>2022</v>
      </c>
    </row>
    <row r="757" spans="1:5" ht="15.75" thickBot="1" x14ac:dyDescent="0.3">
      <c r="A757" s="782"/>
      <c r="B757" s="15" t="s">
        <v>5</v>
      </c>
      <c r="C757" s="15" t="s">
        <v>6</v>
      </c>
      <c r="D757" s="15" t="s">
        <v>6</v>
      </c>
      <c r="E757" s="15" t="s">
        <v>6</v>
      </c>
    </row>
    <row r="758" spans="1:5" ht="15.75" thickBot="1" x14ac:dyDescent="0.3">
      <c r="A758" s="1" t="s">
        <v>107</v>
      </c>
      <c r="B758" s="62">
        <f>B759+B760+B761+B762</f>
        <v>0</v>
      </c>
      <c r="C758" s="62">
        <f>C759+C760+C761+C762</f>
        <v>0</v>
      </c>
      <c r="D758" s="62">
        <f>D759+D760+D761+D762</f>
        <v>0</v>
      </c>
      <c r="E758" s="62">
        <f>E759+E760+E761+E762</f>
        <v>0</v>
      </c>
    </row>
    <row r="759" spans="1:5" ht="15.75" thickBot="1" x14ac:dyDescent="0.3">
      <c r="A759" s="8" t="s">
        <v>37</v>
      </c>
      <c r="B759" s="62"/>
      <c r="C759" s="62"/>
      <c r="D759" s="62"/>
      <c r="E759" s="62"/>
    </row>
    <row r="760" spans="1:5" ht="15.75" thickBot="1" x14ac:dyDescent="0.3">
      <c r="A760" s="8" t="s">
        <v>108</v>
      </c>
      <c r="B760" s="62"/>
      <c r="C760" s="62"/>
      <c r="D760" s="62"/>
      <c r="E760" s="62"/>
    </row>
    <row r="761" spans="1:5" ht="15.75" thickBot="1" x14ac:dyDescent="0.3">
      <c r="A761" s="8" t="s">
        <v>72</v>
      </c>
      <c r="B761" s="62"/>
      <c r="C761" s="62"/>
      <c r="D761" s="62"/>
      <c r="E761" s="62"/>
    </row>
    <row r="762" spans="1:5" ht="15.75" thickBot="1" x14ac:dyDescent="0.3">
      <c r="A762" s="8" t="s">
        <v>73</v>
      </c>
      <c r="B762" s="62"/>
      <c r="C762" s="62"/>
      <c r="D762" s="62"/>
      <c r="E762" s="62"/>
    </row>
    <row r="763" spans="1:5" ht="15.75" thickBot="1" x14ac:dyDescent="0.3">
      <c r="A763" s="1" t="s">
        <v>109</v>
      </c>
      <c r="B763" s="60">
        <f>B764+B765+B766+B767</f>
        <v>6000</v>
      </c>
      <c r="C763" s="60">
        <f>C764+C765+C766+C767</f>
        <v>0</v>
      </c>
      <c r="D763" s="60">
        <f>D764+D765+D766+D767</f>
        <v>0</v>
      </c>
      <c r="E763" s="60">
        <f>E764+E765+E766+E767</f>
        <v>0</v>
      </c>
    </row>
    <row r="764" spans="1:5" ht="15.75" thickBot="1" x14ac:dyDescent="0.3">
      <c r="A764" s="8" t="s">
        <v>37</v>
      </c>
      <c r="B764" s="60">
        <v>6000</v>
      </c>
      <c r="C764" s="60">
        <v>0</v>
      </c>
      <c r="D764" s="60">
        <v>0</v>
      </c>
      <c r="E764" s="60">
        <v>0</v>
      </c>
    </row>
    <row r="765" spans="1:5" ht="15.75" thickBot="1" x14ac:dyDescent="0.3">
      <c r="A765" s="8" t="s">
        <v>108</v>
      </c>
      <c r="B765" s="60"/>
      <c r="C765" s="60"/>
      <c r="D765" s="60"/>
      <c r="E765" s="60"/>
    </row>
    <row r="766" spans="1:5" ht="15.75" thickBot="1" x14ac:dyDescent="0.3">
      <c r="A766" s="8" t="s">
        <v>72</v>
      </c>
      <c r="B766" s="60"/>
      <c r="C766" s="60"/>
      <c r="D766" s="60"/>
      <c r="E766" s="60"/>
    </row>
    <row r="767" spans="1:5" ht="15.75" thickBot="1" x14ac:dyDescent="0.3">
      <c r="A767" s="8" t="s">
        <v>73</v>
      </c>
      <c r="B767" s="60"/>
      <c r="C767" s="60"/>
      <c r="D767" s="60"/>
      <c r="E767" s="60"/>
    </row>
    <row r="768" spans="1:5" ht="15.75" thickBot="1" x14ac:dyDescent="0.3">
      <c r="A768" s="17" t="s">
        <v>360</v>
      </c>
      <c r="B768" s="60">
        <f>B758+B763</f>
        <v>6000</v>
      </c>
      <c r="C768" s="60">
        <f>C758+C763</f>
        <v>0</v>
      </c>
      <c r="D768" s="60">
        <f>D758+D763</f>
        <v>0</v>
      </c>
      <c r="E768" s="60">
        <f>E758+E763</f>
        <v>0</v>
      </c>
    </row>
    <row r="769" spans="1:5" ht="33.75" x14ac:dyDescent="0.25">
      <c r="A769" s="344" t="s">
        <v>361</v>
      </c>
      <c r="B769" s="604" t="s">
        <v>1183</v>
      </c>
      <c r="C769" s="617" t="s">
        <v>105</v>
      </c>
      <c r="D769" s="608" t="s">
        <v>1184</v>
      </c>
      <c r="E769" s="619"/>
    </row>
    <row r="770" spans="1:5" ht="15.75" thickBot="1" x14ac:dyDescent="0.3">
      <c r="A770" s="3" t="s">
        <v>9</v>
      </c>
      <c r="B770" s="1295" t="s">
        <v>1183</v>
      </c>
      <c r="C770" s="1296"/>
      <c r="D770" s="1296"/>
      <c r="E770" s="1297"/>
    </row>
    <row r="771" spans="1:5" ht="15.75" thickBot="1" x14ac:dyDescent="0.3">
      <c r="A771" s="3" t="s">
        <v>14</v>
      </c>
      <c r="B771" s="803" t="s">
        <v>123</v>
      </c>
      <c r="C771" s="804"/>
      <c r="D771" s="804"/>
      <c r="E771" s="805"/>
    </row>
    <row r="772" spans="1:5" x14ac:dyDescent="0.25">
      <c r="A772" s="781"/>
      <c r="B772" s="14">
        <v>2019</v>
      </c>
      <c r="C772" s="14">
        <v>2020</v>
      </c>
      <c r="D772" s="14">
        <v>2021</v>
      </c>
      <c r="E772" s="14">
        <v>2022</v>
      </c>
    </row>
    <row r="773" spans="1:5" ht="15.75" thickBot="1" x14ac:dyDescent="0.3">
      <c r="A773" s="782"/>
      <c r="B773" s="15" t="s">
        <v>5</v>
      </c>
      <c r="C773" s="15" t="s">
        <v>6</v>
      </c>
      <c r="D773" s="15" t="s">
        <v>6</v>
      </c>
      <c r="E773" s="15" t="s">
        <v>6</v>
      </c>
    </row>
    <row r="774" spans="1:5" ht="15.75" thickBot="1" x14ac:dyDescent="0.3">
      <c r="A774" s="3" t="s">
        <v>8</v>
      </c>
      <c r="B774" s="89">
        <v>2</v>
      </c>
      <c r="C774" s="89">
        <v>0</v>
      </c>
      <c r="D774" s="89">
        <v>0</v>
      </c>
      <c r="E774" s="89">
        <v>0</v>
      </c>
    </row>
    <row r="775" spans="1:5" ht="15.75" thickBot="1" x14ac:dyDescent="0.3">
      <c r="A775" s="3" t="s">
        <v>15</v>
      </c>
      <c r="B775" s="4">
        <f>B793</f>
        <v>13500</v>
      </c>
      <c r="C775" s="4">
        <f>C793</f>
        <v>0</v>
      </c>
      <c r="D775" s="4">
        <f>D793</f>
        <v>0</v>
      </c>
      <c r="E775" s="4">
        <f>E793</f>
        <v>0</v>
      </c>
    </row>
    <row r="776" spans="1:5" ht="15.75" thickBot="1" x14ac:dyDescent="0.3">
      <c r="A776" s="3" t="s">
        <v>21</v>
      </c>
      <c r="B776" s="4">
        <f>B775/B774</f>
        <v>6750</v>
      </c>
      <c r="C776" s="4" t="e">
        <f>C775/C774</f>
        <v>#DIV/0!</v>
      </c>
      <c r="D776" s="4" t="e">
        <f>D775/D774</f>
        <v>#DIV/0!</v>
      </c>
      <c r="E776" s="4" t="e">
        <f>E775/E774</f>
        <v>#DIV/0!</v>
      </c>
    </row>
    <row r="777" spans="1:5" ht="15.75" thickBot="1" x14ac:dyDescent="0.3">
      <c r="A777" s="3" t="s">
        <v>16</v>
      </c>
      <c r="B777" s="89" t="s">
        <v>20</v>
      </c>
      <c r="C777" s="5">
        <f t="shared" ref="C777:E779" si="47">C774/B774-1</f>
        <v>-1</v>
      </c>
      <c r="D777" s="5" t="e">
        <f t="shared" si="47"/>
        <v>#DIV/0!</v>
      </c>
      <c r="E777" s="5" t="e">
        <f t="shared" si="47"/>
        <v>#DIV/0!</v>
      </c>
    </row>
    <row r="778" spans="1:5" ht="15.75" thickBot="1" x14ac:dyDescent="0.3">
      <c r="A778" s="3" t="s">
        <v>17</v>
      </c>
      <c r="B778" s="89" t="s">
        <v>20</v>
      </c>
      <c r="C778" s="5">
        <f t="shared" si="47"/>
        <v>-1</v>
      </c>
      <c r="D778" s="5" t="e">
        <f t="shared" si="47"/>
        <v>#DIV/0!</v>
      </c>
      <c r="E778" s="5" t="e">
        <f t="shared" si="47"/>
        <v>#DIV/0!</v>
      </c>
    </row>
    <row r="779" spans="1:5" ht="15.75" thickBot="1" x14ac:dyDescent="0.3">
      <c r="A779" s="3" t="s">
        <v>18</v>
      </c>
      <c r="B779" s="89" t="s">
        <v>20</v>
      </c>
      <c r="C779" s="5" t="e">
        <f t="shared" si="47"/>
        <v>#DIV/0!</v>
      </c>
      <c r="D779" s="5" t="e">
        <f t="shared" si="47"/>
        <v>#DIV/0!</v>
      </c>
      <c r="E779" s="5" t="e">
        <f t="shared" si="47"/>
        <v>#DIV/0!</v>
      </c>
    </row>
    <row r="780" spans="1:5" ht="15.75" thickBot="1" x14ac:dyDescent="0.3">
      <c r="A780" s="806" t="s">
        <v>1185</v>
      </c>
      <c r="B780" s="807"/>
      <c r="C780" s="807"/>
      <c r="D780" s="807"/>
      <c r="E780" s="808"/>
    </row>
    <row r="781" spans="1:5" x14ac:dyDescent="0.25">
      <c r="A781" s="781"/>
      <c r="B781" s="14">
        <v>2019</v>
      </c>
      <c r="C781" s="14">
        <v>2020</v>
      </c>
      <c r="D781" s="14">
        <v>2021</v>
      </c>
      <c r="E781" s="14">
        <v>2022</v>
      </c>
    </row>
    <row r="782" spans="1:5" ht="15.75" thickBot="1" x14ac:dyDescent="0.3">
      <c r="A782" s="782"/>
      <c r="B782" s="15" t="s">
        <v>5</v>
      </c>
      <c r="C782" s="15" t="s">
        <v>6</v>
      </c>
      <c r="D782" s="15" t="s">
        <v>6</v>
      </c>
      <c r="E782" s="15" t="s">
        <v>6</v>
      </c>
    </row>
    <row r="783" spans="1:5" ht="15.75" thickBot="1" x14ac:dyDescent="0.3">
      <c r="A783" s="1" t="s">
        <v>107</v>
      </c>
      <c r="B783" s="62">
        <f>B784+B785+B786+B787</f>
        <v>0</v>
      </c>
      <c r="C783" s="62">
        <f>C784+C785+C786+C787</f>
        <v>0</v>
      </c>
      <c r="D783" s="62">
        <f>D784+D785+D786+D787</f>
        <v>0</v>
      </c>
      <c r="E783" s="62">
        <f>E784+E785+E786+E787</f>
        <v>0</v>
      </c>
    </row>
    <row r="784" spans="1:5" ht="15.75" thickBot="1" x14ac:dyDescent="0.3">
      <c r="A784" s="8" t="s">
        <v>37</v>
      </c>
      <c r="B784" s="62"/>
      <c r="C784" s="62"/>
      <c r="D784" s="62"/>
      <c r="E784" s="62"/>
    </row>
    <row r="785" spans="1:5" ht="15.75" thickBot="1" x14ac:dyDescent="0.3">
      <c r="A785" s="8" t="s">
        <v>108</v>
      </c>
      <c r="B785" s="62"/>
      <c r="C785" s="62"/>
      <c r="D785" s="62"/>
      <c r="E785" s="62"/>
    </row>
    <row r="786" spans="1:5" ht="15.75" thickBot="1" x14ac:dyDescent="0.3">
      <c r="A786" s="8" t="s">
        <v>72</v>
      </c>
      <c r="B786" s="62"/>
      <c r="C786" s="62"/>
      <c r="D786" s="62"/>
      <c r="E786" s="62"/>
    </row>
    <row r="787" spans="1:5" ht="15.75" thickBot="1" x14ac:dyDescent="0.3">
      <c r="A787" s="8" t="s">
        <v>73</v>
      </c>
      <c r="B787" s="62"/>
      <c r="C787" s="62"/>
      <c r="D787" s="62"/>
      <c r="E787" s="62"/>
    </row>
    <row r="788" spans="1:5" ht="15.75" thickBot="1" x14ac:dyDescent="0.3">
      <c r="A788" s="1" t="s">
        <v>109</v>
      </c>
      <c r="B788" s="60">
        <f>B789+B790+B791+B792</f>
        <v>13500</v>
      </c>
      <c r="C788" s="60">
        <f>C789+C790+C791+C792</f>
        <v>0</v>
      </c>
      <c r="D788" s="60">
        <f>D789+D790+D791+D792</f>
        <v>0</v>
      </c>
      <c r="E788" s="60">
        <f>E789+E790+E791+E792</f>
        <v>0</v>
      </c>
    </row>
    <row r="789" spans="1:5" ht="15.75" thickBot="1" x14ac:dyDescent="0.3">
      <c r="A789" s="8" t="s">
        <v>37</v>
      </c>
      <c r="B789" s="60">
        <v>13500</v>
      </c>
      <c r="C789" s="60">
        <v>0</v>
      </c>
      <c r="D789" s="60">
        <v>0</v>
      </c>
      <c r="E789" s="60">
        <v>0</v>
      </c>
    </row>
    <row r="790" spans="1:5" ht="15.75" thickBot="1" x14ac:dyDescent="0.3">
      <c r="A790" s="8" t="s">
        <v>108</v>
      </c>
      <c r="B790" s="60"/>
      <c r="C790" s="60"/>
      <c r="D790" s="60"/>
      <c r="E790" s="60"/>
    </row>
    <row r="791" spans="1:5" ht="15.75" thickBot="1" x14ac:dyDescent="0.3">
      <c r="A791" s="8" t="s">
        <v>72</v>
      </c>
      <c r="B791" s="60"/>
      <c r="C791" s="60"/>
      <c r="D791" s="60"/>
      <c r="E791" s="60"/>
    </row>
    <row r="792" spans="1:5" ht="15.75" thickBot="1" x14ac:dyDescent="0.3">
      <c r="A792" s="8" t="s">
        <v>73</v>
      </c>
      <c r="B792" s="60"/>
      <c r="C792" s="60"/>
      <c r="D792" s="60"/>
      <c r="E792" s="60"/>
    </row>
    <row r="793" spans="1:5" ht="15.75" thickBot="1" x14ac:dyDescent="0.3">
      <c r="A793" s="17" t="s">
        <v>363</v>
      </c>
      <c r="B793" s="60">
        <f>B783+B788</f>
        <v>13500</v>
      </c>
      <c r="C793" s="60">
        <f>C783+C788</f>
        <v>0</v>
      </c>
      <c r="D793" s="60">
        <f>D783+D788</f>
        <v>0</v>
      </c>
      <c r="E793" s="60">
        <f>E783+E788</f>
        <v>0</v>
      </c>
    </row>
    <row r="794" spans="1:5" ht="39" thickBot="1" x14ac:dyDescent="0.3">
      <c r="A794" s="16" t="s">
        <v>364</v>
      </c>
      <c r="B794" s="604" t="s">
        <v>1186</v>
      </c>
      <c r="C794" s="343" t="s">
        <v>105</v>
      </c>
      <c r="D794" s="608" t="s">
        <v>1187</v>
      </c>
      <c r="E794" s="88"/>
    </row>
    <row r="795" spans="1:5" ht="15.75" thickBot="1" x14ac:dyDescent="0.3">
      <c r="A795" s="3" t="s">
        <v>9</v>
      </c>
      <c r="B795" s="786" t="s">
        <v>384</v>
      </c>
      <c r="C795" s="787"/>
      <c r="D795" s="787"/>
      <c r="E795" s="788"/>
    </row>
    <row r="796" spans="1:5" ht="15.75" thickBot="1" x14ac:dyDescent="0.3">
      <c r="A796" s="3" t="s">
        <v>14</v>
      </c>
      <c r="B796" s="803" t="s">
        <v>1160</v>
      </c>
      <c r="C796" s="804"/>
      <c r="D796" s="804"/>
      <c r="E796" s="805"/>
    </row>
    <row r="797" spans="1:5" x14ac:dyDescent="0.25">
      <c r="A797" s="781"/>
      <c r="B797" s="14">
        <v>2019</v>
      </c>
      <c r="C797" s="14">
        <v>2020</v>
      </c>
      <c r="D797" s="14">
        <v>2021</v>
      </c>
      <c r="E797" s="14">
        <v>2022</v>
      </c>
    </row>
    <row r="798" spans="1:5" ht="15.75" thickBot="1" x14ac:dyDescent="0.3">
      <c r="A798" s="782"/>
      <c r="B798" s="15" t="s">
        <v>5</v>
      </c>
      <c r="C798" s="15" t="s">
        <v>6</v>
      </c>
      <c r="D798" s="15" t="s">
        <v>6</v>
      </c>
      <c r="E798" s="15" t="s">
        <v>6</v>
      </c>
    </row>
    <row r="799" spans="1:5" ht="15.75" thickBot="1" x14ac:dyDescent="0.3">
      <c r="A799" s="3" t="s">
        <v>8</v>
      </c>
      <c r="B799" s="89">
        <v>10</v>
      </c>
      <c r="C799" s="3"/>
      <c r="D799" s="3"/>
      <c r="E799" s="3"/>
    </row>
    <row r="800" spans="1:5" ht="15.75" thickBot="1" x14ac:dyDescent="0.3">
      <c r="A800" s="3" t="s">
        <v>15</v>
      </c>
      <c r="B800" s="4">
        <f>B818</f>
        <v>6000</v>
      </c>
      <c r="C800" s="4">
        <f t="shared" ref="C800:E800" si="48">C818</f>
        <v>0</v>
      </c>
      <c r="D800" s="4">
        <f t="shared" si="48"/>
        <v>0</v>
      </c>
      <c r="E800" s="4">
        <f t="shared" si="48"/>
        <v>0</v>
      </c>
    </row>
    <row r="801" spans="1:5" ht="15.75" thickBot="1" x14ac:dyDescent="0.3">
      <c r="A801" s="3" t="s">
        <v>21</v>
      </c>
      <c r="B801" s="4">
        <f>B800/B799</f>
        <v>600</v>
      </c>
      <c r="C801" s="4" t="e">
        <f t="shared" ref="C801:E801" si="49">C800/C799</f>
        <v>#DIV/0!</v>
      </c>
      <c r="D801" s="4" t="e">
        <f t="shared" si="49"/>
        <v>#DIV/0!</v>
      </c>
      <c r="E801" s="4" t="e">
        <f t="shared" si="49"/>
        <v>#DIV/0!</v>
      </c>
    </row>
    <row r="802" spans="1:5" ht="15.75" thickBot="1" x14ac:dyDescent="0.3">
      <c r="A802" s="3" t="s">
        <v>16</v>
      </c>
      <c r="B802" s="89" t="s">
        <v>20</v>
      </c>
      <c r="C802" s="5">
        <f>C799/B799-1</f>
        <v>-1</v>
      </c>
      <c r="D802" s="5" t="e">
        <f t="shared" ref="D802:E804" si="50">D799/C799-1</f>
        <v>#DIV/0!</v>
      </c>
      <c r="E802" s="5" t="e">
        <f t="shared" si="50"/>
        <v>#DIV/0!</v>
      </c>
    </row>
    <row r="803" spans="1:5" ht="15.75" thickBot="1" x14ac:dyDescent="0.3">
      <c r="A803" s="3" t="s">
        <v>17</v>
      </c>
      <c r="B803" s="89" t="s">
        <v>20</v>
      </c>
      <c r="C803" s="5">
        <f>C800/B800-1</f>
        <v>-1</v>
      </c>
      <c r="D803" s="5" t="e">
        <f t="shared" si="50"/>
        <v>#DIV/0!</v>
      </c>
      <c r="E803" s="5" t="e">
        <f t="shared" si="50"/>
        <v>#DIV/0!</v>
      </c>
    </row>
    <row r="804" spans="1:5" ht="15.75" thickBot="1" x14ac:dyDescent="0.3">
      <c r="A804" s="3" t="s">
        <v>18</v>
      </c>
      <c r="B804" s="89" t="s">
        <v>20</v>
      </c>
      <c r="C804" s="5" t="e">
        <f>C801/B801-1</f>
        <v>#DIV/0!</v>
      </c>
      <c r="D804" s="5" t="e">
        <f t="shared" si="50"/>
        <v>#DIV/0!</v>
      </c>
      <c r="E804" s="5" t="e">
        <f t="shared" si="50"/>
        <v>#DIV/0!</v>
      </c>
    </row>
    <row r="805" spans="1:5" ht="15.75" thickBot="1" x14ac:dyDescent="0.3">
      <c r="A805" s="806" t="s">
        <v>1188</v>
      </c>
      <c r="B805" s="807"/>
      <c r="C805" s="807"/>
      <c r="D805" s="807"/>
      <c r="E805" s="808"/>
    </row>
    <row r="806" spans="1:5" x14ac:dyDescent="0.25">
      <c r="A806" s="781"/>
      <c r="B806" s="14">
        <v>2019</v>
      </c>
      <c r="C806" s="14">
        <v>2020</v>
      </c>
      <c r="D806" s="14">
        <v>2021</v>
      </c>
      <c r="E806" s="14">
        <v>2022</v>
      </c>
    </row>
    <row r="807" spans="1:5" ht="15.75" thickBot="1" x14ac:dyDescent="0.3">
      <c r="A807" s="782"/>
      <c r="B807" s="15" t="s">
        <v>5</v>
      </c>
      <c r="C807" s="15" t="s">
        <v>6</v>
      </c>
      <c r="D807" s="15" t="s">
        <v>6</v>
      </c>
      <c r="E807" s="15" t="s">
        <v>6</v>
      </c>
    </row>
    <row r="808" spans="1:5" ht="15.75" thickBot="1" x14ac:dyDescent="0.3">
      <c r="A808" s="1" t="s">
        <v>107</v>
      </c>
      <c r="B808" s="62">
        <f>B809+B810+B811+B812</f>
        <v>0</v>
      </c>
      <c r="C808" s="62">
        <f t="shared" ref="C808:E808" si="51">C809+C810+C811+C812</f>
        <v>0</v>
      </c>
      <c r="D808" s="62">
        <f t="shared" si="51"/>
        <v>0</v>
      </c>
      <c r="E808" s="62">
        <f t="shared" si="51"/>
        <v>0</v>
      </c>
    </row>
    <row r="809" spans="1:5" ht="15.75" thickBot="1" x14ac:dyDescent="0.3">
      <c r="A809" s="8" t="s">
        <v>37</v>
      </c>
      <c r="B809" s="62"/>
      <c r="C809" s="62"/>
      <c r="D809" s="62"/>
      <c r="E809" s="62"/>
    </row>
    <row r="810" spans="1:5" ht="15.75" thickBot="1" x14ac:dyDescent="0.3">
      <c r="A810" s="8" t="s">
        <v>108</v>
      </c>
      <c r="B810" s="62"/>
      <c r="C810" s="62"/>
      <c r="D810" s="62"/>
      <c r="E810" s="62"/>
    </row>
    <row r="811" spans="1:5" ht="15.75" thickBot="1" x14ac:dyDescent="0.3">
      <c r="A811" s="8" t="s">
        <v>72</v>
      </c>
      <c r="B811" s="62"/>
      <c r="C811" s="62"/>
      <c r="D811" s="62"/>
      <c r="E811" s="62"/>
    </row>
    <row r="812" spans="1:5" ht="15.75" thickBot="1" x14ac:dyDescent="0.3">
      <c r="A812" s="8" t="s">
        <v>73</v>
      </c>
      <c r="B812" s="62"/>
      <c r="C812" s="62"/>
      <c r="D812" s="62"/>
      <c r="E812" s="62"/>
    </row>
    <row r="813" spans="1:5" ht="15.75" thickBot="1" x14ac:dyDescent="0.3">
      <c r="A813" s="1" t="s">
        <v>109</v>
      </c>
      <c r="B813" s="60">
        <f>B814+B815+B816+B817</f>
        <v>6000</v>
      </c>
      <c r="C813" s="60">
        <f t="shared" ref="C813:E813" si="52">C814+C815+C816+C817</f>
        <v>0</v>
      </c>
      <c r="D813" s="60">
        <f t="shared" si="52"/>
        <v>0</v>
      </c>
      <c r="E813" s="60">
        <f t="shared" si="52"/>
        <v>0</v>
      </c>
    </row>
    <row r="814" spans="1:5" ht="15.75" thickBot="1" x14ac:dyDescent="0.3">
      <c r="A814" s="8" t="s">
        <v>37</v>
      </c>
      <c r="B814" s="60">
        <v>6000</v>
      </c>
      <c r="C814" s="60">
        <v>0</v>
      </c>
      <c r="D814" s="60">
        <v>0</v>
      </c>
      <c r="E814" s="60">
        <v>0</v>
      </c>
    </row>
    <row r="815" spans="1:5" ht="15.75" thickBot="1" x14ac:dyDescent="0.3">
      <c r="A815" s="8" t="s">
        <v>108</v>
      </c>
      <c r="B815" s="60"/>
      <c r="C815" s="60"/>
      <c r="D815" s="60"/>
      <c r="E815" s="60"/>
    </row>
    <row r="816" spans="1:5" ht="15.75" thickBot="1" x14ac:dyDescent="0.3">
      <c r="A816" s="8" t="s">
        <v>72</v>
      </c>
      <c r="B816" s="60"/>
      <c r="C816" s="60"/>
      <c r="D816" s="60"/>
      <c r="E816" s="60"/>
    </row>
    <row r="817" spans="1:5" ht="15.75" thickBot="1" x14ac:dyDescent="0.3">
      <c r="A817" s="8" t="s">
        <v>73</v>
      </c>
      <c r="B817" s="60"/>
      <c r="C817" s="60"/>
      <c r="D817" s="60"/>
      <c r="E817" s="60"/>
    </row>
    <row r="818" spans="1:5" ht="15.75" thickBot="1" x14ac:dyDescent="0.3">
      <c r="A818" s="17" t="s">
        <v>366</v>
      </c>
      <c r="B818" s="60">
        <f>B808+B813</f>
        <v>6000</v>
      </c>
      <c r="C818" s="60">
        <f t="shared" ref="C818:E818" si="53">C808+C813</f>
        <v>0</v>
      </c>
      <c r="D818" s="60">
        <f t="shared" si="53"/>
        <v>0</v>
      </c>
      <c r="E818" s="60">
        <f t="shared" si="53"/>
        <v>0</v>
      </c>
    </row>
    <row r="819" spans="1:5" ht="34.5" thickBot="1" x14ac:dyDescent="0.3">
      <c r="A819" s="16" t="s">
        <v>367</v>
      </c>
      <c r="B819" s="604" t="s">
        <v>1189</v>
      </c>
      <c r="C819" s="343" t="s">
        <v>105</v>
      </c>
      <c r="D819" s="608" t="s">
        <v>1190</v>
      </c>
      <c r="E819" s="88"/>
    </row>
    <row r="820" spans="1:5" ht="15.75" thickBot="1" x14ac:dyDescent="0.3">
      <c r="A820" s="3" t="s">
        <v>9</v>
      </c>
      <c r="B820" s="786" t="s">
        <v>1189</v>
      </c>
      <c r="C820" s="787"/>
      <c r="D820" s="787"/>
      <c r="E820" s="788"/>
    </row>
    <row r="821" spans="1:5" ht="15.75" thickBot="1" x14ac:dyDescent="0.3">
      <c r="A821" s="3" t="s">
        <v>14</v>
      </c>
      <c r="B821" s="803" t="s">
        <v>262</v>
      </c>
      <c r="C821" s="804"/>
      <c r="D821" s="804"/>
      <c r="E821" s="805"/>
    </row>
    <row r="822" spans="1:5" x14ac:dyDescent="0.25">
      <c r="A822" s="781"/>
      <c r="B822" s="14">
        <v>2019</v>
      </c>
      <c r="C822" s="14">
        <v>2020</v>
      </c>
      <c r="D822" s="14">
        <v>2021</v>
      </c>
      <c r="E822" s="14">
        <v>2022</v>
      </c>
    </row>
    <row r="823" spans="1:5" ht="15.75" thickBot="1" x14ac:dyDescent="0.3">
      <c r="A823" s="782"/>
      <c r="B823" s="15" t="s">
        <v>5</v>
      </c>
      <c r="C823" s="15" t="s">
        <v>6</v>
      </c>
      <c r="D823" s="15" t="s">
        <v>6</v>
      </c>
      <c r="E823" s="15" t="s">
        <v>6</v>
      </c>
    </row>
    <row r="824" spans="1:5" ht="15.75" thickBot="1" x14ac:dyDescent="0.3">
      <c r="A824" s="3" t="s">
        <v>8</v>
      </c>
      <c r="B824" s="89">
        <v>1</v>
      </c>
      <c r="C824" s="89">
        <v>0</v>
      </c>
      <c r="D824" s="89">
        <v>0</v>
      </c>
      <c r="E824" s="89">
        <v>0</v>
      </c>
    </row>
    <row r="825" spans="1:5" ht="15.75" thickBot="1" x14ac:dyDescent="0.3">
      <c r="A825" s="3" t="s">
        <v>15</v>
      </c>
      <c r="B825" s="4">
        <f>B843</f>
        <v>500</v>
      </c>
      <c r="C825" s="4">
        <f t="shared" ref="C825:E825" si="54">C843</f>
        <v>0</v>
      </c>
      <c r="D825" s="4">
        <f t="shared" si="54"/>
        <v>0</v>
      </c>
      <c r="E825" s="4">
        <f t="shared" si="54"/>
        <v>0</v>
      </c>
    </row>
    <row r="826" spans="1:5" ht="15.75" thickBot="1" x14ac:dyDescent="0.3">
      <c r="A826" s="3" t="s">
        <v>21</v>
      </c>
      <c r="B826" s="4">
        <f>B825/B824</f>
        <v>500</v>
      </c>
      <c r="C826" s="4" t="e">
        <f t="shared" ref="C826:E826" si="55">C825/C824</f>
        <v>#DIV/0!</v>
      </c>
      <c r="D826" s="4" t="e">
        <f t="shared" si="55"/>
        <v>#DIV/0!</v>
      </c>
      <c r="E826" s="4" t="e">
        <f t="shared" si="55"/>
        <v>#DIV/0!</v>
      </c>
    </row>
    <row r="827" spans="1:5" ht="15.75" thickBot="1" x14ac:dyDescent="0.3">
      <c r="A827" s="3" t="s">
        <v>16</v>
      </c>
      <c r="B827" s="89" t="s">
        <v>20</v>
      </c>
      <c r="C827" s="5">
        <f>C824/B824-1</f>
        <v>-1</v>
      </c>
      <c r="D827" s="5" t="e">
        <f t="shared" ref="D827:E829" si="56">D824/C824-1</f>
        <v>#DIV/0!</v>
      </c>
      <c r="E827" s="5" t="e">
        <f t="shared" si="56"/>
        <v>#DIV/0!</v>
      </c>
    </row>
    <row r="828" spans="1:5" ht="15.75" thickBot="1" x14ac:dyDescent="0.3">
      <c r="A828" s="3" t="s">
        <v>17</v>
      </c>
      <c r="B828" s="89" t="s">
        <v>20</v>
      </c>
      <c r="C828" s="5">
        <f>C825/B825-1</f>
        <v>-1</v>
      </c>
      <c r="D828" s="5" t="e">
        <f t="shared" si="56"/>
        <v>#DIV/0!</v>
      </c>
      <c r="E828" s="5" t="e">
        <f t="shared" si="56"/>
        <v>#DIV/0!</v>
      </c>
    </row>
    <row r="829" spans="1:5" ht="15.75" thickBot="1" x14ac:dyDescent="0.3">
      <c r="A829" s="3" t="s">
        <v>18</v>
      </c>
      <c r="B829" s="89" t="s">
        <v>20</v>
      </c>
      <c r="C829" s="5" t="e">
        <f>C826/B826-1</f>
        <v>#DIV/0!</v>
      </c>
      <c r="D829" s="5" t="e">
        <f t="shared" si="56"/>
        <v>#DIV/0!</v>
      </c>
      <c r="E829" s="5" t="e">
        <f t="shared" si="56"/>
        <v>#DIV/0!</v>
      </c>
    </row>
    <row r="830" spans="1:5" ht="15.75" thickBot="1" x14ac:dyDescent="0.3">
      <c r="A830" s="806" t="s">
        <v>1191</v>
      </c>
      <c r="B830" s="807"/>
      <c r="C830" s="807"/>
      <c r="D830" s="807"/>
      <c r="E830" s="808"/>
    </row>
    <row r="831" spans="1:5" x14ac:dyDescent="0.25">
      <c r="A831" s="781"/>
      <c r="B831" s="14">
        <v>2019</v>
      </c>
      <c r="C831" s="14">
        <v>2020</v>
      </c>
      <c r="D831" s="14">
        <v>2021</v>
      </c>
      <c r="E831" s="14">
        <v>2022</v>
      </c>
    </row>
    <row r="832" spans="1:5" ht="15.75" thickBot="1" x14ac:dyDescent="0.3">
      <c r="A832" s="782"/>
      <c r="B832" s="15" t="s">
        <v>5</v>
      </c>
      <c r="C832" s="15" t="s">
        <v>6</v>
      </c>
      <c r="D832" s="15" t="s">
        <v>6</v>
      </c>
      <c r="E832" s="15" t="s">
        <v>6</v>
      </c>
    </row>
    <row r="833" spans="1:5" ht="15.75" thickBot="1" x14ac:dyDescent="0.3">
      <c r="A833" s="1" t="s">
        <v>107</v>
      </c>
      <c r="B833" s="62">
        <f>B834+B835+B836+B837</f>
        <v>0</v>
      </c>
      <c r="C833" s="62">
        <f t="shared" ref="C833:E833" si="57">C834+C835+C836+C837</f>
        <v>0</v>
      </c>
      <c r="D833" s="62">
        <f t="shared" si="57"/>
        <v>0</v>
      </c>
      <c r="E833" s="62">
        <f t="shared" si="57"/>
        <v>0</v>
      </c>
    </row>
    <row r="834" spans="1:5" ht="15.75" thickBot="1" x14ac:dyDescent="0.3">
      <c r="A834" s="8" t="s">
        <v>37</v>
      </c>
      <c r="B834" s="62"/>
      <c r="C834" s="62"/>
      <c r="D834" s="62"/>
      <c r="E834" s="62"/>
    </row>
    <row r="835" spans="1:5" ht="15.75" thickBot="1" x14ac:dyDescent="0.3">
      <c r="A835" s="8" t="s">
        <v>108</v>
      </c>
      <c r="B835" s="62"/>
      <c r="C835" s="62"/>
      <c r="D835" s="62"/>
      <c r="E835" s="62"/>
    </row>
    <row r="836" spans="1:5" ht="15.75" thickBot="1" x14ac:dyDescent="0.3">
      <c r="A836" s="8" t="s">
        <v>72</v>
      </c>
      <c r="B836" s="62"/>
      <c r="C836" s="62"/>
      <c r="D836" s="62"/>
      <c r="E836" s="62"/>
    </row>
    <row r="837" spans="1:5" ht="15.75" thickBot="1" x14ac:dyDescent="0.3">
      <c r="A837" s="8" t="s">
        <v>73</v>
      </c>
      <c r="B837" s="62"/>
      <c r="C837" s="62"/>
      <c r="D837" s="62"/>
      <c r="E837" s="62"/>
    </row>
    <row r="838" spans="1:5" ht="15.75" thickBot="1" x14ac:dyDescent="0.3">
      <c r="A838" s="1" t="s">
        <v>109</v>
      </c>
      <c r="B838" s="60">
        <f>B839+B840+B841+B842</f>
        <v>500</v>
      </c>
      <c r="C838" s="60">
        <f t="shared" ref="C838:E838" si="58">C839+C840+C841+C842</f>
        <v>0</v>
      </c>
      <c r="D838" s="60">
        <f t="shared" si="58"/>
        <v>0</v>
      </c>
      <c r="E838" s="60">
        <f t="shared" si="58"/>
        <v>0</v>
      </c>
    </row>
    <row r="839" spans="1:5" ht="15.75" thickBot="1" x14ac:dyDescent="0.3">
      <c r="A839" s="8" t="s">
        <v>37</v>
      </c>
      <c r="B839" s="60">
        <v>500</v>
      </c>
      <c r="C839" s="60">
        <v>0</v>
      </c>
      <c r="D839" s="60">
        <v>0</v>
      </c>
      <c r="E839" s="60">
        <v>0</v>
      </c>
    </row>
    <row r="840" spans="1:5" ht="15.75" thickBot="1" x14ac:dyDescent="0.3">
      <c r="A840" s="8" t="s">
        <v>108</v>
      </c>
      <c r="B840" s="60"/>
      <c r="C840" s="60"/>
      <c r="D840" s="60"/>
      <c r="E840" s="60"/>
    </row>
    <row r="841" spans="1:5" ht="15.75" thickBot="1" x14ac:dyDescent="0.3">
      <c r="A841" s="8" t="s">
        <v>72</v>
      </c>
      <c r="B841" s="60"/>
      <c r="C841" s="60"/>
      <c r="D841" s="60"/>
      <c r="E841" s="60"/>
    </row>
    <row r="842" spans="1:5" ht="15.75" thickBot="1" x14ac:dyDescent="0.3">
      <c r="A842" s="8" t="s">
        <v>73</v>
      </c>
      <c r="B842" s="60"/>
      <c r="C842" s="60"/>
      <c r="D842" s="60"/>
      <c r="E842" s="60"/>
    </row>
    <row r="843" spans="1:5" ht="15.75" thickBot="1" x14ac:dyDescent="0.3">
      <c r="A843" s="17" t="s">
        <v>370</v>
      </c>
      <c r="B843" s="60">
        <f>B833+B838</f>
        <v>500</v>
      </c>
      <c r="C843" s="60">
        <f t="shared" ref="C843:E843" si="59">C833+C838</f>
        <v>0</v>
      </c>
      <c r="D843" s="60">
        <f t="shared" si="59"/>
        <v>0</v>
      </c>
      <c r="E843" s="60">
        <f t="shared" si="59"/>
        <v>0</v>
      </c>
    </row>
    <row r="844" spans="1:5" ht="15.75" thickBot="1" x14ac:dyDescent="0.3">
      <c r="A844" s="16" t="s">
        <v>104</v>
      </c>
      <c r="B844" s="1344" t="s">
        <v>1192</v>
      </c>
      <c r="C844" s="1345"/>
      <c r="D844" s="1338"/>
      <c r="E844" s="1339"/>
    </row>
    <row r="845" spans="1:5" ht="45" customHeight="1" thickBot="1" x14ac:dyDescent="0.3">
      <c r="A845" s="16" t="s">
        <v>371</v>
      </c>
      <c r="B845" s="604" t="s">
        <v>368</v>
      </c>
      <c r="C845" s="343" t="s">
        <v>105</v>
      </c>
      <c r="D845" s="608" t="s">
        <v>369</v>
      </c>
      <c r="E845" s="88"/>
    </row>
    <row r="846" spans="1:5" ht="15.75" thickBot="1" x14ac:dyDescent="0.3">
      <c r="A846" s="3" t="s">
        <v>9</v>
      </c>
      <c r="B846" s="786"/>
      <c r="C846" s="787"/>
      <c r="D846" s="787"/>
      <c r="E846" s="788"/>
    </row>
    <row r="847" spans="1:5" ht="15.75" thickBot="1" x14ac:dyDescent="0.3">
      <c r="A847" s="3" t="s">
        <v>14</v>
      </c>
      <c r="B847" s="803"/>
      <c r="C847" s="804"/>
      <c r="D847" s="804"/>
      <c r="E847" s="805"/>
    </row>
    <row r="848" spans="1:5" x14ac:dyDescent="0.25">
      <c r="A848" s="781"/>
      <c r="B848" s="14">
        <v>2019</v>
      </c>
      <c r="C848" s="14">
        <v>2020</v>
      </c>
      <c r="D848" s="14">
        <v>2021</v>
      </c>
      <c r="E848" s="14">
        <v>2022</v>
      </c>
    </row>
    <row r="849" spans="1:5" ht="15.75" thickBot="1" x14ac:dyDescent="0.3">
      <c r="A849" s="782"/>
      <c r="B849" s="15" t="s">
        <v>5</v>
      </c>
      <c r="C849" s="15" t="s">
        <v>6</v>
      </c>
      <c r="D849" s="15" t="s">
        <v>6</v>
      </c>
      <c r="E849" s="15" t="s">
        <v>6</v>
      </c>
    </row>
    <row r="850" spans="1:5" ht="15.75" thickBot="1" x14ac:dyDescent="0.3">
      <c r="A850" s="3" t="s">
        <v>8</v>
      </c>
      <c r="B850" s="89">
        <v>1</v>
      </c>
      <c r="C850" s="89">
        <v>0</v>
      </c>
      <c r="D850" s="89">
        <v>0</v>
      </c>
      <c r="E850" s="89">
        <v>0</v>
      </c>
    </row>
    <row r="851" spans="1:5" ht="15.75" thickBot="1" x14ac:dyDescent="0.3">
      <c r="A851" s="3" t="s">
        <v>15</v>
      </c>
      <c r="B851" s="4">
        <f>B869</f>
        <v>24000</v>
      </c>
      <c r="C851" s="4">
        <f t="shared" ref="C851:E851" si="60">C869</f>
        <v>0</v>
      </c>
      <c r="D851" s="4">
        <f t="shared" si="60"/>
        <v>0</v>
      </c>
      <c r="E851" s="4">
        <f t="shared" si="60"/>
        <v>0</v>
      </c>
    </row>
    <row r="852" spans="1:5" ht="15.75" thickBot="1" x14ac:dyDescent="0.3">
      <c r="A852" s="3" t="s">
        <v>21</v>
      </c>
      <c r="B852" s="4">
        <f>B851/B850</f>
        <v>24000</v>
      </c>
      <c r="C852" s="4" t="e">
        <f t="shared" ref="C852:E852" si="61">C851/C850</f>
        <v>#DIV/0!</v>
      </c>
      <c r="D852" s="4" t="e">
        <f t="shared" si="61"/>
        <v>#DIV/0!</v>
      </c>
      <c r="E852" s="4" t="e">
        <f t="shared" si="61"/>
        <v>#DIV/0!</v>
      </c>
    </row>
    <row r="853" spans="1:5" ht="15.75" thickBot="1" x14ac:dyDescent="0.3">
      <c r="A853" s="3" t="s">
        <v>16</v>
      </c>
      <c r="B853" s="89" t="s">
        <v>20</v>
      </c>
      <c r="C853" s="5">
        <f>C850/B850-1</f>
        <v>-1</v>
      </c>
      <c r="D853" s="5" t="e">
        <f t="shared" ref="D853:E855" si="62">D850/C850-1</f>
        <v>#DIV/0!</v>
      </c>
      <c r="E853" s="5" t="e">
        <f t="shared" si="62"/>
        <v>#DIV/0!</v>
      </c>
    </row>
    <row r="854" spans="1:5" ht="15.75" thickBot="1" x14ac:dyDescent="0.3">
      <c r="A854" s="3" t="s">
        <v>17</v>
      </c>
      <c r="B854" s="89" t="s">
        <v>20</v>
      </c>
      <c r="C854" s="5">
        <f>C851/B851-1</f>
        <v>-1</v>
      </c>
      <c r="D854" s="5" t="e">
        <f t="shared" si="62"/>
        <v>#DIV/0!</v>
      </c>
      <c r="E854" s="5" t="e">
        <f t="shared" si="62"/>
        <v>#DIV/0!</v>
      </c>
    </row>
    <row r="855" spans="1:5" ht="15.75" thickBot="1" x14ac:dyDescent="0.3">
      <c r="A855" s="3" t="s">
        <v>18</v>
      </c>
      <c r="B855" s="89" t="s">
        <v>20</v>
      </c>
      <c r="C855" s="5" t="e">
        <f>C852/B852-1</f>
        <v>#DIV/0!</v>
      </c>
      <c r="D855" s="5" t="e">
        <f t="shared" si="62"/>
        <v>#DIV/0!</v>
      </c>
      <c r="E855" s="5" t="e">
        <f t="shared" si="62"/>
        <v>#DIV/0!</v>
      </c>
    </row>
    <row r="856" spans="1:5" ht="15.75" thickBot="1" x14ac:dyDescent="0.3">
      <c r="A856" s="806" t="s">
        <v>1193</v>
      </c>
      <c r="B856" s="807"/>
      <c r="C856" s="807"/>
      <c r="D856" s="807"/>
      <c r="E856" s="808"/>
    </row>
    <row r="857" spans="1:5" x14ac:dyDescent="0.25">
      <c r="A857" s="781"/>
      <c r="B857" s="14">
        <v>2019</v>
      </c>
      <c r="C857" s="14">
        <v>2020</v>
      </c>
      <c r="D857" s="14">
        <v>2021</v>
      </c>
      <c r="E857" s="14">
        <v>2022</v>
      </c>
    </row>
    <row r="858" spans="1:5" ht="15.75" thickBot="1" x14ac:dyDescent="0.3">
      <c r="A858" s="782"/>
      <c r="B858" s="15" t="s">
        <v>5</v>
      </c>
      <c r="C858" s="15" t="s">
        <v>6</v>
      </c>
      <c r="D858" s="15" t="s">
        <v>6</v>
      </c>
      <c r="E858" s="15" t="s">
        <v>6</v>
      </c>
    </row>
    <row r="859" spans="1:5" ht="15.75" thickBot="1" x14ac:dyDescent="0.3">
      <c r="A859" s="1" t="s">
        <v>107</v>
      </c>
      <c r="B859" s="62">
        <f>B860+B861+B862+B863</f>
        <v>0</v>
      </c>
      <c r="C859" s="62">
        <f t="shared" ref="C859:E859" si="63">C860+C861+C862+C863</f>
        <v>0</v>
      </c>
      <c r="D859" s="62">
        <f t="shared" si="63"/>
        <v>0</v>
      </c>
      <c r="E859" s="62">
        <f t="shared" si="63"/>
        <v>0</v>
      </c>
    </row>
    <row r="860" spans="1:5" ht="15.75" thickBot="1" x14ac:dyDescent="0.3">
      <c r="A860" s="8" t="s">
        <v>37</v>
      </c>
      <c r="B860" s="62"/>
      <c r="C860" s="62"/>
      <c r="D860" s="62"/>
      <c r="E860" s="62"/>
    </row>
    <row r="861" spans="1:5" ht="15.75" thickBot="1" x14ac:dyDescent="0.3">
      <c r="A861" s="8" t="s">
        <v>108</v>
      </c>
      <c r="B861" s="62"/>
      <c r="C861" s="62"/>
      <c r="D861" s="62"/>
      <c r="E861" s="62"/>
    </row>
    <row r="862" spans="1:5" ht="15.75" thickBot="1" x14ac:dyDescent="0.3">
      <c r="A862" s="8" t="s">
        <v>72</v>
      </c>
      <c r="B862" s="62"/>
      <c r="C862" s="62"/>
      <c r="D862" s="62"/>
      <c r="E862" s="62"/>
    </row>
    <row r="863" spans="1:5" ht="15.75" thickBot="1" x14ac:dyDescent="0.3">
      <c r="A863" s="8" t="s">
        <v>73</v>
      </c>
      <c r="B863" s="62"/>
      <c r="C863" s="62"/>
      <c r="D863" s="62"/>
      <c r="E863" s="62"/>
    </row>
    <row r="864" spans="1:5" ht="15.75" thickBot="1" x14ac:dyDescent="0.3">
      <c r="A864" s="1" t="s">
        <v>109</v>
      </c>
      <c r="B864" s="60">
        <f>B865+B866+B867+B868</f>
        <v>24000</v>
      </c>
      <c r="C864" s="60">
        <f t="shared" ref="C864:E864" si="64">C865+C866+C867+C868</f>
        <v>0</v>
      </c>
      <c r="D864" s="60">
        <f t="shared" si="64"/>
        <v>0</v>
      </c>
      <c r="E864" s="60">
        <f t="shared" si="64"/>
        <v>0</v>
      </c>
    </row>
    <row r="865" spans="1:5" ht="15.75" thickBot="1" x14ac:dyDescent="0.3">
      <c r="A865" s="8" t="s">
        <v>37</v>
      </c>
      <c r="B865" s="60">
        <v>24000</v>
      </c>
      <c r="C865" s="60">
        <v>0</v>
      </c>
      <c r="D865" s="60">
        <v>0</v>
      </c>
      <c r="E865" s="60">
        <v>0</v>
      </c>
    </row>
    <row r="866" spans="1:5" ht="15.75" thickBot="1" x14ac:dyDescent="0.3">
      <c r="A866" s="8" t="s">
        <v>108</v>
      </c>
      <c r="B866" s="60"/>
      <c r="C866" s="60"/>
      <c r="D866" s="60"/>
      <c r="E866" s="60"/>
    </row>
    <row r="867" spans="1:5" ht="15.75" thickBot="1" x14ac:dyDescent="0.3">
      <c r="A867" s="8" t="s">
        <v>72</v>
      </c>
      <c r="B867" s="60"/>
      <c r="C867" s="60"/>
      <c r="D867" s="60"/>
      <c r="E867" s="60"/>
    </row>
    <row r="868" spans="1:5" ht="15.75" thickBot="1" x14ac:dyDescent="0.3">
      <c r="A868" s="8" t="s">
        <v>73</v>
      </c>
      <c r="B868" s="60"/>
      <c r="C868" s="60"/>
      <c r="D868" s="60"/>
      <c r="E868" s="60"/>
    </row>
    <row r="869" spans="1:5" ht="15.75" thickBot="1" x14ac:dyDescent="0.3">
      <c r="A869" s="17" t="s">
        <v>374</v>
      </c>
      <c r="B869" s="60">
        <f>B859+B864</f>
        <v>24000</v>
      </c>
      <c r="C869" s="60">
        <f t="shared" ref="C869:E869" si="65">C859+C864</f>
        <v>0</v>
      </c>
      <c r="D869" s="60">
        <f t="shared" si="65"/>
        <v>0</v>
      </c>
      <c r="E869" s="60">
        <f t="shared" si="65"/>
        <v>0</v>
      </c>
    </row>
    <row r="870" spans="1:5" ht="69.75" customHeight="1" thickBot="1" x14ac:dyDescent="0.3">
      <c r="A870" s="16" t="s">
        <v>375</v>
      </c>
      <c r="B870" s="604" t="s">
        <v>372</v>
      </c>
      <c r="C870" s="343" t="s">
        <v>105</v>
      </c>
      <c r="D870" s="608" t="s">
        <v>373</v>
      </c>
      <c r="E870" s="88"/>
    </row>
    <row r="871" spans="1:5" ht="15.75" thickBot="1" x14ac:dyDescent="0.3">
      <c r="A871" s="3" t="s">
        <v>9</v>
      </c>
      <c r="B871" s="786" t="s">
        <v>372</v>
      </c>
      <c r="C871" s="787"/>
      <c r="D871" s="787"/>
      <c r="E871" s="788"/>
    </row>
    <row r="872" spans="1:5" ht="15.75" thickBot="1" x14ac:dyDescent="0.3">
      <c r="A872" s="3" t="s">
        <v>14</v>
      </c>
      <c r="B872" s="803" t="s">
        <v>1194</v>
      </c>
      <c r="C872" s="804"/>
      <c r="D872" s="804"/>
      <c r="E872" s="805"/>
    </row>
    <row r="873" spans="1:5" x14ac:dyDescent="0.25">
      <c r="A873" s="781"/>
      <c r="B873" s="14">
        <v>2019</v>
      </c>
      <c r="C873" s="14">
        <v>2020</v>
      </c>
      <c r="D873" s="14">
        <v>2021</v>
      </c>
      <c r="E873" s="14">
        <v>2022</v>
      </c>
    </row>
    <row r="874" spans="1:5" ht="15.75" thickBot="1" x14ac:dyDescent="0.3">
      <c r="A874" s="782"/>
      <c r="B874" s="15" t="s">
        <v>5</v>
      </c>
      <c r="C874" s="15" t="s">
        <v>6</v>
      </c>
      <c r="D874" s="15" t="s">
        <v>6</v>
      </c>
      <c r="E874" s="15" t="s">
        <v>6</v>
      </c>
    </row>
    <row r="875" spans="1:5" ht="15.75" thickBot="1" x14ac:dyDescent="0.3">
      <c r="A875" s="3" t="s">
        <v>8</v>
      </c>
      <c r="B875" s="89">
        <v>1</v>
      </c>
      <c r="C875" s="89">
        <v>1</v>
      </c>
      <c r="D875" s="89">
        <v>0</v>
      </c>
      <c r="E875" s="89">
        <v>0</v>
      </c>
    </row>
    <row r="876" spans="1:5" ht="15.75" thickBot="1" x14ac:dyDescent="0.3">
      <c r="A876" s="3" t="s">
        <v>15</v>
      </c>
      <c r="B876" s="4">
        <f>B894</f>
        <v>900</v>
      </c>
      <c r="C876" s="4">
        <f t="shared" ref="C876:E876" si="66">C894</f>
        <v>0</v>
      </c>
      <c r="D876" s="4">
        <f t="shared" si="66"/>
        <v>0</v>
      </c>
      <c r="E876" s="4">
        <f t="shared" si="66"/>
        <v>0</v>
      </c>
    </row>
    <row r="877" spans="1:5" ht="15.75" thickBot="1" x14ac:dyDescent="0.3">
      <c r="A877" s="3" t="s">
        <v>21</v>
      </c>
      <c r="B877" s="4">
        <f>B876/B875</f>
        <v>900</v>
      </c>
      <c r="C877" s="4">
        <f t="shared" ref="C877:E877" si="67">C876/C875</f>
        <v>0</v>
      </c>
      <c r="D877" s="4" t="e">
        <f t="shared" si="67"/>
        <v>#DIV/0!</v>
      </c>
      <c r="E877" s="4" t="e">
        <f t="shared" si="67"/>
        <v>#DIV/0!</v>
      </c>
    </row>
    <row r="878" spans="1:5" ht="15.75" thickBot="1" x14ac:dyDescent="0.3">
      <c r="A878" s="3" t="s">
        <v>16</v>
      </c>
      <c r="B878" s="89" t="s">
        <v>20</v>
      </c>
      <c r="C878" s="5">
        <f>C875/B875-1</f>
        <v>0</v>
      </c>
      <c r="D878" s="5">
        <f t="shared" ref="D878:E880" si="68">D875/C875-1</f>
        <v>-1</v>
      </c>
      <c r="E878" s="5" t="e">
        <f t="shared" si="68"/>
        <v>#DIV/0!</v>
      </c>
    </row>
    <row r="879" spans="1:5" ht="15.75" thickBot="1" x14ac:dyDescent="0.3">
      <c r="A879" s="3" t="s">
        <v>17</v>
      </c>
      <c r="B879" s="89" t="s">
        <v>20</v>
      </c>
      <c r="C879" s="5">
        <f>C876/B876-1</f>
        <v>-1</v>
      </c>
      <c r="D879" s="5" t="e">
        <f t="shared" si="68"/>
        <v>#DIV/0!</v>
      </c>
      <c r="E879" s="5" t="e">
        <f t="shared" si="68"/>
        <v>#DIV/0!</v>
      </c>
    </row>
    <row r="880" spans="1:5" ht="15.75" thickBot="1" x14ac:dyDescent="0.3">
      <c r="A880" s="3" t="s">
        <v>18</v>
      </c>
      <c r="B880" s="89" t="s">
        <v>20</v>
      </c>
      <c r="C880" s="5">
        <f>C877/B877-1</f>
        <v>-1</v>
      </c>
      <c r="D880" s="5" t="e">
        <f t="shared" si="68"/>
        <v>#DIV/0!</v>
      </c>
      <c r="E880" s="5" t="e">
        <f t="shared" si="68"/>
        <v>#DIV/0!</v>
      </c>
    </row>
    <row r="881" spans="1:5" ht="15.75" thickBot="1" x14ac:dyDescent="0.3">
      <c r="A881" s="806" t="s">
        <v>1195</v>
      </c>
      <c r="B881" s="807"/>
      <c r="C881" s="807"/>
      <c r="D881" s="807"/>
      <c r="E881" s="808"/>
    </row>
    <row r="882" spans="1:5" x14ac:dyDescent="0.25">
      <c r="A882" s="781"/>
      <c r="B882" s="14">
        <v>2019</v>
      </c>
      <c r="C882" s="14">
        <v>2020</v>
      </c>
      <c r="D882" s="14">
        <v>2021</v>
      </c>
      <c r="E882" s="14">
        <v>2022</v>
      </c>
    </row>
    <row r="883" spans="1:5" ht="15.75" thickBot="1" x14ac:dyDescent="0.3">
      <c r="A883" s="782"/>
      <c r="B883" s="15" t="s">
        <v>5</v>
      </c>
      <c r="C883" s="15" t="s">
        <v>6</v>
      </c>
      <c r="D883" s="15" t="s">
        <v>6</v>
      </c>
      <c r="E883" s="15" t="s">
        <v>6</v>
      </c>
    </row>
    <row r="884" spans="1:5" ht="15.75" thickBot="1" x14ac:dyDescent="0.3">
      <c r="A884" s="1" t="s">
        <v>107</v>
      </c>
      <c r="B884" s="62">
        <f>B885+B886+B887+B888</f>
        <v>0</v>
      </c>
      <c r="C884" s="62">
        <f t="shared" ref="C884:E884" si="69">C885+C886+C887+C888</f>
        <v>0</v>
      </c>
      <c r="D884" s="62">
        <f t="shared" si="69"/>
        <v>0</v>
      </c>
      <c r="E884" s="62">
        <f t="shared" si="69"/>
        <v>0</v>
      </c>
    </row>
    <row r="885" spans="1:5" ht="15.75" thickBot="1" x14ac:dyDescent="0.3">
      <c r="A885" s="8" t="s">
        <v>37</v>
      </c>
      <c r="B885" s="62"/>
      <c r="C885" s="62"/>
      <c r="D885" s="62"/>
      <c r="E885" s="62"/>
    </row>
    <row r="886" spans="1:5" ht="15.75" thickBot="1" x14ac:dyDescent="0.3">
      <c r="A886" s="8" t="s">
        <v>108</v>
      </c>
      <c r="B886" s="62"/>
      <c r="C886" s="62"/>
      <c r="D886" s="62"/>
      <c r="E886" s="62"/>
    </row>
    <row r="887" spans="1:5" ht="15.75" thickBot="1" x14ac:dyDescent="0.3">
      <c r="A887" s="8" t="s">
        <v>72</v>
      </c>
      <c r="B887" s="62"/>
      <c r="C887" s="62"/>
      <c r="D887" s="62"/>
      <c r="E887" s="62"/>
    </row>
    <row r="888" spans="1:5" ht="15.75" thickBot="1" x14ac:dyDescent="0.3">
      <c r="A888" s="8" t="s">
        <v>73</v>
      </c>
      <c r="B888" s="62"/>
      <c r="C888" s="62"/>
      <c r="D888" s="62"/>
      <c r="E888" s="62"/>
    </row>
    <row r="889" spans="1:5" ht="15.75" thickBot="1" x14ac:dyDescent="0.3">
      <c r="A889" s="1" t="s">
        <v>109</v>
      </c>
      <c r="B889" s="60">
        <f>B890+B891+B892+B893</f>
        <v>900</v>
      </c>
      <c r="C889" s="60">
        <f t="shared" ref="C889:E889" si="70">C890+C891+C892+C893</f>
        <v>0</v>
      </c>
      <c r="D889" s="60">
        <f t="shared" si="70"/>
        <v>0</v>
      </c>
      <c r="E889" s="60">
        <f t="shared" si="70"/>
        <v>0</v>
      </c>
    </row>
    <row r="890" spans="1:5" ht="15.75" thickBot="1" x14ac:dyDescent="0.3">
      <c r="A890" s="8" t="s">
        <v>37</v>
      </c>
      <c r="B890" s="60">
        <v>900</v>
      </c>
      <c r="C890" s="60">
        <v>0</v>
      </c>
      <c r="D890" s="60">
        <v>0</v>
      </c>
      <c r="E890" s="60">
        <v>0</v>
      </c>
    </row>
    <row r="891" spans="1:5" ht="15.75" thickBot="1" x14ac:dyDescent="0.3">
      <c r="A891" s="8" t="s">
        <v>108</v>
      </c>
      <c r="B891" s="60"/>
      <c r="C891" s="60"/>
      <c r="D891" s="60"/>
      <c r="E891" s="60"/>
    </row>
    <row r="892" spans="1:5" ht="15.75" thickBot="1" x14ac:dyDescent="0.3">
      <c r="A892" s="8" t="s">
        <v>72</v>
      </c>
      <c r="B892" s="60"/>
      <c r="C892" s="60"/>
      <c r="D892" s="60"/>
      <c r="E892" s="60"/>
    </row>
    <row r="893" spans="1:5" ht="15.75" thickBot="1" x14ac:dyDescent="0.3">
      <c r="A893" s="8" t="s">
        <v>73</v>
      </c>
      <c r="B893" s="60"/>
      <c r="C893" s="60"/>
      <c r="D893" s="60"/>
      <c r="E893" s="60"/>
    </row>
    <row r="894" spans="1:5" ht="15.75" thickBot="1" x14ac:dyDescent="0.3">
      <c r="A894" s="17" t="s">
        <v>377</v>
      </c>
      <c r="B894" s="60">
        <f>B884+B889</f>
        <v>900</v>
      </c>
      <c r="C894" s="60">
        <f t="shared" ref="C894:E894" si="71">C884+C889</f>
        <v>0</v>
      </c>
      <c r="D894" s="60">
        <f t="shared" si="71"/>
        <v>0</v>
      </c>
      <c r="E894" s="60">
        <f t="shared" si="71"/>
        <v>0</v>
      </c>
    </row>
    <row r="895" spans="1:5" ht="52.5" customHeight="1" thickBot="1" x14ac:dyDescent="0.3">
      <c r="A895" s="16" t="s">
        <v>378</v>
      </c>
      <c r="B895" s="604" t="s">
        <v>1196</v>
      </c>
      <c r="C895" s="343" t="s">
        <v>105</v>
      </c>
      <c r="D895" s="608" t="s">
        <v>376</v>
      </c>
      <c r="E895" s="88"/>
    </row>
    <row r="896" spans="1:5" ht="15.75" thickBot="1" x14ac:dyDescent="0.3">
      <c r="A896" s="3" t="s">
        <v>9</v>
      </c>
      <c r="B896" s="786" t="s">
        <v>1196</v>
      </c>
      <c r="C896" s="787"/>
      <c r="D896" s="787"/>
      <c r="E896" s="788"/>
    </row>
    <row r="897" spans="1:5" ht="15.75" thickBot="1" x14ac:dyDescent="0.3">
      <c r="A897" s="3" t="s">
        <v>14</v>
      </c>
      <c r="B897" s="803" t="s">
        <v>1194</v>
      </c>
      <c r="C897" s="804"/>
      <c r="D897" s="804"/>
      <c r="E897" s="805"/>
    </row>
    <row r="898" spans="1:5" x14ac:dyDescent="0.25">
      <c r="A898" s="781"/>
      <c r="B898" s="14">
        <v>2019</v>
      </c>
      <c r="C898" s="14">
        <v>2020</v>
      </c>
      <c r="D898" s="14">
        <v>2021</v>
      </c>
      <c r="E898" s="14">
        <v>2022</v>
      </c>
    </row>
    <row r="899" spans="1:5" ht="15.75" thickBot="1" x14ac:dyDescent="0.3">
      <c r="A899" s="782"/>
      <c r="B899" s="15" t="s">
        <v>5</v>
      </c>
      <c r="C899" s="15" t="s">
        <v>6</v>
      </c>
      <c r="D899" s="15" t="s">
        <v>6</v>
      </c>
      <c r="E899" s="15" t="s">
        <v>6</v>
      </c>
    </row>
    <row r="900" spans="1:5" ht="15.75" thickBot="1" x14ac:dyDescent="0.3">
      <c r="A900" s="3" t="s">
        <v>8</v>
      </c>
      <c r="B900" s="89">
        <v>0</v>
      </c>
      <c r="C900" s="89">
        <v>1</v>
      </c>
      <c r="D900" s="89">
        <v>0</v>
      </c>
      <c r="E900" s="89">
        <v>0</v>
      </c>
    </row>
    <row r="901" spans="1:5" ht="15.75" thickBot="1" x14ac:dyDescent="0.3">
      <c r="A901" s="3" t="s">
        <v>15</v>
      </c>
      <c r="B901" s="4">
        <f>B919</f>
        <v>0</v>
      </c>
      <c r="C901" s="4">
        <f t="shared" ref="C901:E901" si="72">C919</f>
        <v>100</v>
      </c>
      <c r="D901" s="4">
        <f t="shared" si="72"/>
        <v>0</v>
      </c>
      <c r="E901" s="4">
        <f t="shared" si="72"/>
        <v>0</v>
      </c>
    </row>
    <row r="902" spans="1:5" ht="15.75" thickBot="1" x14ac:dyDescent="0.3">
      <c r="A902" s="3" t="s">
        <v>21</v>
      </c>
      <c r="B902" s="4" t="e">
        <f>B901/B900</f>
        <v>#DIV/0!</v>
      </c>
      <c r="C902" s="4">
        <f t="shared" ref="C902:E902" si="73">C901/C900</f>
        <v>100</v>
      </c>
      <c r="D902" s="4" t="e">
        <f t="shared" si="73"/>
        <v>#DIV/0!</v>
      </c>
      <c r="E902" s="4" t="e">
        <f t="shared" si="73"/>
        <v>#DIV/0!</v>
      </c>
    </row>
    <row r="903" spans="1:5" ht="15.75" thickBot="1" x14ac:dyDescent="0.3">
      <c r="A903" s="3" t="s">
        <v>16</v>
      </c>
      <c r="B903" s="89" t="s">
        <v>20</v>
      </c>
      <c r="C903" s="5" t="e">
        <f>C900/B900-1</f>
        <v>#DIV/0!</v>
      </c>
      <c r="D903" s="5">
        <f t="shared" ref="D903:E905" si="74">D900/C900-1</f>
        <v>-1</v>
      </c>
      <c r="E903" s="5" t="e">
        <f t="shared" si="74"/>
        <v>#DIV/0!</v>
      </c>
    </row>
    <row r="904" spans="1:5" ht="15.75" thickBot="1" x14ac:dyDescent="0.3">
      <c r="A904" s="3" t="s">
        <v>17</v>
      </c>
      <c r="B904" s="89" t="s">
        <v>20</v>
      </c>
      <c r="C904" s="5" t="e">
        <f>C901/B901-1</f>
        <v>#DIV/0!</v>
      </c>
      <c r="D904" s="5">
        <f t="shared" si="74"/>
        <v>-1</v>
      </c>
      <c r="E904" s="5" t="e">
        <f t="shared" si="74"/>
        <v>#DIV/0!</v>
      </c>
    </row>
    <row r="905" spans="1:5" ht="15.75" thickBot="1" x14ac:dyDescent="0.3">
      <c r="A905" s="3" t="s">
        <v>18</v>
      </c>
      <c r="B905" s="89" t="s">
        <v>20</v>
      </c>
      <c r="C905" s="5" t="e">
        <f>C902/B902-1</f>
        <v>#DIV/0!</v>
      </c>
      <c r="D905" s="5" t="e">
        <f t="shared" si="74"/>
        <v>#DIV/0!</v>
      </c>
      <c r="E905" s="5" t="e">
        <f t="shared" si="74"/>
        <v>#DIV/0!</v>
      </c>
    </row>
    <row r="906" spans="1:5" ht="15.75" thickBot="1" x14ac:dyDescent="0.3">
      <c r="A906" s="806" t="s">
        <v>1197</v>
      </c>
      <c r="B906" s="807"/>
      <c r="C906" s="807"/>
      <c r="D906" s="807"/>
      <c r="E906" s="808"/>
    </row>
    <row r="907" spans="1:5" x14ac:dyDescent="0.25">
      <c r="A907" s="781"/>
      <c r="B907" s="14">
        <v>2019</v>
      </c>
      <c r="C907" s="14">
        <v>2020</v>
      </c>
      <c r="D907" s="14">
        <v>2021</v>
      </c>
      <c r="E907" s="14">
        <v>2022</v>
      </c>
    </row>
    <row r="908" spans="1:5" ht="15.75" thickBot="1" x14ac:dyDescent="0.3">
      <c r="A908" s="782"/>
      <c r="B908" s="15" t="s">
        <v>5</v>
      </c>
      <c r="C908" s="15" t="s">
        <v>6</v>
      </c>
      <c r="D908" s="15" t="s">
        <v>6</v>
      </c>
      <c r="E908" s="15" t="s">
        <v>6</v>
      </c>
    </row>
    <row r="909" spans="1:5" ht="15.75" thickBot="1" x14ac:dyDescent="0.3">
      <c r="A909" s="1" t="s">
        <v>107</v>
      </c>
      <c r="B909" s="62">
        <f>B910+B911+B912+B913</f>
        <v>0</v>
      </c>
      <c r="C909" s="62">
        <f t="shared" ref="C909:E909" si="75">C910+C911+C912+C913</f>
        <v>0</v>
      </c>
      <c r="D909" s="62">
        <f t="shared" si="75"/>
        <v>0</v>
      </c>
      <c r="E909" s="62">
        <f t="shared" si="75"/>
        <v>0</v>
      </c>
    </row>
    <row r="910" spans="1:5" ht="15.75" thickBot="1" x14ac:dyDescent="0.3">
      <c r="A910" s="8" t="s">
        <v>37</v>
      </c>
      <c r="B910" s="62"/>
      <c r="C910" s="62"/>
      <c r="D910" s="62"/>
      <c r="E910" s="62"/>
    </row>
    <row r="911" spans="1:5" ht="15.75" thickBot="1" x14ac:dyDescent="0.3">
      <c r="A911" s="8" t="s">
        <v>108</v>
      </c>
      <c r="B911" s="62"/>
      <c r="C911" s="62"/>
      <c r="D911" s="62"/>
      <c r="E911" s="62"/>
    </row>
    <row r="912" spans="1:5" ht="15.75" thickBot="1" x14ac:dyDescent="0.3">
      <c r="A912" s="8" t="s">
        <v>72</v>
      </c>
      <c r="B912" s="62"/>
      <c r="C912" s="62"/>
      <c r="D912" s="62"/>
      <c r="E912" s="62"/>
    </row>
    <row r="913" spans="1:5" ht="15.75" thickBot="1" x14ac:dyDescent="0.3">
      <c r="A913" s="8" t="s">
        <v>73</v>
      </c>
      <c r="B913" s="62"/>
      <c r="C913" s="62"/>
      <c r="D913" s="62"/>
      <c r="E913" s="62"/>
    </row>
    <row r="914" spans="1:5" ht="15.75" thickBot="1" x14ac:dyDescent="0.3">
      <c r="A914" s="1" t="s">
        <v>109</v>
      </c>
      <c r="B914" s="60">
        <f>B915+B916+B917+B918</f>
        <v>0</v>
      </c>
      <c r="C914" s="60">
        <f t="shared" ref="C914:E914" si="76">C915+C916+C917+C918</f>
        <v>100</v>
      </c>
      <c r="D914" s="60">
        <f t="shared" si="76"/>
        <v>0</v>
      </c>
      <c r="E914" s="60">
        <f t="shared" si="76"/>
        <v>0</v>
      </c>
    </row>
    <row r="915" spans="1:5" ht="15.75" thickBot="1" x14ac:dyDescent="0.3">
      <c r="A915" s="8" t="s">
        <v>37</v>
      </c>
      <c r="B915" s="60">
        <v>0</v>
      </c>
      <c r="C915" s="60">
        <v>100</v>
      </c>
      <c r="D915" s="60">
        <v>0</v>
      </c>
      <c r="E915" s="60">
        <v>0</v>
      </c>
    </row>
    <row r="916" spans="1:5" ht="15.75" thickBot="1" x14ac:dyDescent="0.3">
      <c r="A916" s="8" t="s">
        <v>108</v>
      </c>
      <c r="B916" s="60"/>
      <c r="C916" s="60"/>
      <c r="D916" s="60"/>
      <c r="E916" s="60"/>
    </row>
    <row r="917" spans="1:5" ht="15.75" thickBot="1" x14ac:dyDescent="0.3">
      <c r="A917" s="8" t="s">
        <v>72</v>
      </c>
      <c r="B917" s="60"/>
      <c r="C917" s="60"/>
      <c r="D917" s="60"/>
      <c r="E917" s="60"/>
    </row>
    <row r="918" spans="1:5" ht="15.75" thickBot="1" x14ac:dyDescent="0.3">
      <c r="A918" s="8" t="s">
        <v>73</v>
      </c>
      <c r="B918" s="60"/>
      <c r="C918" s="60"/>
      <c r="D918" s="60"/>
      <c r="E918" s="60"/>
    </row>
    <row r="919" spans="1:5" ht="15.75" thickBot="1" x14ac:dyDescent="0.3">
      <c r="A919" s="17" t="s">
        <v>380</v>
      </c>
      <c r="B919" s="60">
        <f>B909+B914</f>
        <v>0</v>
      </c>
      <c r="C919" s="60">
        <f t="shared" ref="C919:E919" si="77">C909+C914</f>
        <v>100</v>
      </c>
      <c r="D919" s="60">
        <f t="shared" si="77"/>
        <v>0</v>
      </c>
      <c r="E919" s="60">
        <f t="shared" si="77"/>
        <v>0</v>
      </c>
    </row>
    <row r="920" spans="1:5" ht="15.75" thickBot="1" x14ac:dyDescent="0.3">
      <c r="A920" s="16" t="s">
        <v>104</v>
      </c>
      <c r="B920" s="1344" t="s">
        <v>1198</v>
      </c>
      <c r="C920" s="1345"/>
      <c r="D920" s="1338"/>
      <c r="E920" s="1339"/>
    </row>
    <row r="921" spans="1:5" ht="39" thickBot="1" x14ac:dyDescent="0.3">
      <c r="A921" s="16" t="s">
        <v>381</v>
      </c>
      <c r="B921" s="604" t="s">
        <v>1199</v>
      </c>
      <c r="C921" s="343" t="s">
        <v>105</v>
      </c>
      <c r="D921" s="608" t="s">
        <v>1200</v>
      </c>
      <c r="E921" s="88"/>
    </row>
    <row r="922" spans="1:5" ht="15.75" thickBot="1" x14ac:dyDescent="0.3">
      <c r="A922" s="3" t="s">
        <v>9</v>
      </c>
      <c r="B922" s="786" t="s">
        <v>1199</v>
      </c>
      <c r="C922" s="787"/>
      <c r="D922" s="787"/>
      <c r="E922" s="788"/>
    </row>
    <row r="923" spans="1:5" ht="15.75" thickBot="1" x14ac:dyDescent="0.3">
      <c r="A923" s="3" t="s">
        <v>14</v>
      </c>
      <c r="B923" s="803"/>
      <c r="C923" s="804"/>
      <c r="D923" s="804"/>
      <c r="E923" s="805"/>
    </row>
    <row r="924" spans="1:5" x14ac:dyDescent="0.25">
      <c r="A924" s="781"/>
      <c r="B924" s="14">
        <v>2019</v>
      </c>
      <c r="C924" s="14">
        <v>2020</v>
      </c>
      <c r="D924" s="14">
        <v>2021</v>
      </c>
      <c r="E924" s="14">
        <v>2022</v>
      </c>
    </row>
    <row r="925" spans="1:5" ht="15.75" thickBot="1" x14ac:dyDescent="0.3">
      <c r="A925" s="782"/>
      <c r="B925" s="15" t="s">
        <v>5</v>
      </c>
      <c r="C925" s="15" t="s">
        <v>6</v>
      </c>
      <c r="D925" s="15" t="s">
        <v>6</v>
      </c>
      <c r="E925" s="15" t="s">
        <v>6</v>
      </c>
    </row>
    <row r="926" spans="1:5" ht="15.75" thickBot="1" x14ac:dyDescent="0.3">
      <c r="A926" s="3" t="s">
        <v>8</v>
      </c>
      <c r="B926" s="89">
        <v>1</v>
      </c>
      <c r="C926" s="89">
        <v>1</v>
      </c>
      <c r="D926" s="89">
        <v>1</v>
      </c>
      <c r="E926" s="89">
        <v>1</v>
      </c>
    </row>
    <row r="927" spans="1:5" ht="15.75" thickBot="1" x14ac:dyDescent="0.3">
      <c r="A927" s="3" t="s">
        <v>15</v>
      </c>
      <c r="B927" s="4">
        <f>B945</f>
        <v>2000</v>
      </c>
      <c r="C927" s="4">
        <f>C945</f>
        <v>2000</v>
      </c>
      <c r="D927" s="4">
        <f>D945</f>
        <v>2000</v>
      </c>
      <c r="E927" s="4">
        <f>E945</f>
        <v>2000</v>
      </c>
    </row>
    <row r="928" spans="1:5" ht="15.75" thickBot="1" x14ac:dyDescent="0.3">
      <c r="A928" s="3" t="s">
        <v>21</v>
      </c>
      <c r="B928" s="4">
        <f>B927/B926</f>
        <v>2000</v>
      </c>
      <c r="C928" s="4">
        <f>C927/C926</f>
        <v>2000</v>
      </c>
      <c r="D928" s="4">
        <f>D927/D926</f>
        <v>2000</v>
      </c>
      <c r="E928" s="4">
        <f>E927/E926</f>
        <v>2000</v>
      </c>
    </row>
    <row r="929" spans="1:5" ht="15.75" thickBot="1" x14ac:dyDescent="0.3">
      <c r="A929" s="3" t="s">
        <v>16</v>
      </c>
      <c r="B929" s="89" t="s">
        <v>20</v>
      </c>
      <c r="C929" s="5">
        <f t="shared" ref="C929:E931" si="78">C926/B926-1</f>
        <v>0</v>
      </c>
      <c r="D929" s="5">
        <f t="shared" si="78"/>
        <v>0</v>
      </c>
      <c r="E929" s="5">
        <f t="shared" si="78"/>
        <v>0</v>
      </c>
    </row>
    <row r="930" spans="1:5" ht="15.75" thickBot="1" x14ac:dyDescent="0.3">
      <c r="A930" s="3" t="s">
        <v>17</v>
      </c>
      <c r="B930" s="89" t="s">
        <v>20</v>
      </c>
      <c r="C930" s="5">
        <f t="shared" si="78"/>
        <v>0</v>
      </c>
      <c r="D930" s="5">
        <f t="shared" si="78"/>
        <v>0</v>
      </c>
      <c r="E930" s="5">
        <f t="shared" si="78"/>
        <v>0</v>
      </c>
    </row>
    <row r="931" spans="1:5" ht="15.75" thickBot="1" x14ac:dyDescent="0.3">
      <c r="A931" s="3" t="s">
        <v>18</v>
      </c>
      <c r="B931" s="89" t="s">
        <v>20</v>
      </c>
      <c r="C931" s="5">
        <f t="shared" si="78"/>
        <v>0</v>
      </c>
      <c r="D931" s="5">
        <f t="shared" si="78"/>
        <v>0</v>
      </c>
      <c r="E931" s="5">
        <f t="shared" si="78"/>
        <v>0</v>
      </c>
    </row>
    <row r="932" spans="1:5" ht="15.75" thickBot="1" x14ac:dyDescent="0.3">
      <c r="A932" s="806" t="s">
        <v>1201</v>
      </c>
      <c r="B932" s="807"/>
      <c r="C932" s="807"/>
      <c r="D932" s="807"/>
      <c r="E932" s="808"/>
    </row>
    <row r="933" spans="1:5" x14ac:dyDescent="0.25">
      <c r="A933" s="781"/>
      <c r="B933" s="14">
        <v>2019</v>
      </c>
      <c r="C933" s="14">
        <v>2020</v>
      </c>
      <c r="D933" s="14">
        <v>2021</v>
      </c>
      <c r="E933" s="14">
        <v>2022</v>
      </c>
    </row>
    <row r="934" spans="1:5" ht="15.75" thickBot="1" x14ac:dyDescent="0.3">
      <c r="A934" s="782"/>
      <c r="B934" s="15" t="s">
        <v>5</v>
      </c>
      <c r="C934" s="15" t="s">
        <v>6</v>
      </c>
      <c r="D934" s="15" t="s">
        <v>6</v>
      </c>
      <c r="E934" s="15" t="s">
        <v>6</v>
      </c>
    </row>
    <row r="935" spans="1:5" ht="15.75" thickBot="1" x14ac:dyDescent="0.3">
      <c r="A935" s="1" t="s">
        <v>107</v>
      </c>
      <c r="B935" s="62">
        <f>B936+B937+B938+B939</f>
        <v>0</v>
      </c>
      <c r="C935" s="62">
        <f>C936+C937+C938+C939</f>
        <v>0</v>
      </c>
      <c r="D935" s="62">
        <f>D936+D937+D938+D939</f>
        <v>0</v>
      </c>
      <c r="E935" s="62">
        <f>E936+E937+E938+E939</f>
        <v>0</v>
      </c>
    </row>
    <row r="936" spans="1:5" ht="15.75" thickBot="1" x14ac:dyDescent="0.3">
      <c r="A936" s="8" t="s">
        <v>37</v>
      </c>
      <c r="B936" s="62"/>
      <c r="C936" s="62"/>
      <c r="D936" s="62"/>
      <c r="E936" s="62"/>
    </row>
    <row r="937" spans="1:5" ht="15.75" thickBot="1" x14ac:dyDescent="0.3">
      <c r="A937" s="8" t="s">
        <v>108</v>
      </c>
      <c r="B937" s="62"/>
      <c r="C937" s="62"/>
      <c r="D937" s="62"/>
      <c r="E937" s="62"/>
    </row>
    <row r="938" spans="1:5" ht="15.75" thickBot="1" x14ac:dyDescent="0.3">
      <c r="A938" s="8" t="s">
        <v>72</v>
      </c>
      <c r="B938" s="62"/>
      <c r="C938" s="62"/>
      <c r="D938" s="62"/>
      <c r="E938" s="62"/>
    </row>
    <row r="939" spans="1:5" ht="15.75" thickBot="1" x14ac:dyDescent="0.3">
      <c r="A939" s="8" t="s">
        <v>73</v>
      </c>
      <c r="B939" s="62"/>
      <c r="C939" s="62"/>
      <c r="D939" s="62"/>
      <c r="E939" s="62"/>
    </row>
    <row r="940" spans="1:5" ht="15.75" thickBot="1" x14ac:dyDescent="0.3">
      <c r="A940" s="1" t="s">
        <v>109</v>
      </c>
      <c r="B940" s="60">
        <f>B941+B942+B943+B944</f>
        <v>2000</v>
      </c>
      <c r="C940" s="60">
        <f>C941+C942+C943+C944</f>
        <v>2000</v>
      </c>
      <c r="D940" s="60">
        <f>D941+D942+D943+D944</f>
        <v>2000</v>
      </c>
      <c r="E940" s="60">
        <f>E941+E942+E943+E944</f>
        <v>2000</v>
      </c>
    </row>
    <row r="941" spans="1:5" ht="15.75" thickBot="1" x14ac:dyDescent="0.3">
      <c r="A941" s="8" t="s">
        <v>37</v>
      </c>
      <c r="B941" s="60">
        <v>2000</v>
      </c>
      <c r="C941" s="60">
        <v>2000</v>
      </c>
      <c r="D941" s="60">
        <v>2000</v>
      </c>
      <c r="E941" s="60">
        <v>2000</v>
      </c>
    </row>
    <row r="942" spans="1:5" ht="15.75" thickBot="1" x14ac:dyDescent="0.3">
      <c r="A942" s="8" t="s">
        <v>108</v>
      </c>
      <c r="B942" s="60"/>
      <c r="C942" s="60"/>
      <c r="D942" s="60"/>
      <c r="E942" s="60"/>
    </row>
    <row r="943" spans="1:5" ht="15.75" thickBot="1" x14ac:dyDescent="0.3">
      <c r="A943" s="8" t="s">
        <v>72</v>
      </c>
      <c r="B943" s="60"/>
      <c r="C943" s="60"/>
      <c r="D943" s="60"/>
      <c r="E943" s="60"/>
    </row>
    <row r="944" spans="1:5" ht="15.75" thickBot="1" x14ac:dyDescent="0.3">
      <c r="A944" s="8" t="s">
        <v>73</v>
      </c>
      <c r="B944" s="60"/>
      <c r="C944" s="60"/>
      <c r="D944" s="60"/>
      <c r="E944" s="60"/>
    </row>
    <row r="945" spans="1:5" ht="15.75" thickBot="1" x14ac:dyDescent="0.3">
      <c r="A945" s="17" t="s">
        <v>382</v>
      </c>
      <c r="B945" s="60">
        <f>B935+B940</f>
        <v>2000</v>
      </c>
      <c r="C945" s="60">
        <f>C935+C940</f>
        <v>2000</v>
      </c>
      <c r="D945" s="60">
        <f>D935+D940</f>
        <v>2000</v>
      </c>
      <c r="E945" s="60">
        <f>E935+E940</f>
        <v>2000</v>
      </c>
    </row>
    <row r="946" spans="1:5" ht="34.5" customHeight="1" thickBot="1" x14ac:dyDescent="0.3">
      <c r="A946" s="16" t="s">
        <v>383</v>
      </c>
      <c r="B946" s="604" t="s">
        <v>1202</v>
      </c>
      <c r="C946" s="343" t="s">
        <v>105</v>
      </c>
      <c r="D946" s="608" t="s">
        <v>330</v>
      </c>
      <c r="E946" s="88"/>
    </row>
    <row r="947" spans="1:5" ht="15.75" thickBot="1" x14ac:dyDescent="0.3">
      <c r="A947" s="3" t="s">
        <v>9</v>
      </c>
      <c r="B947" s="786" t="s">
        <v>1202</v>
      </c>
      <c r="C947" s="787"/>
      <c r="D947" s="787"/>
      <c r="E947" s="788"/>
    </row>
    <row r="948" spans="1:5" ht="15.75" thickBot="1" x14ac:dyDescent="0.3">
      <c r="A948" s="3" t="s">
        <v>14</v>
      </c>
      <c r="B948" s="803"/>
      <c r="C948" s="804"/>
      <c r="D948" s="804"/>
      <c r="E948" s="805"/>
    </row>
    <row r="949" spans="1:5" x14ac:dyDescent="0.25">
      <c r="A949" s="781"/>
      <c r="B949" s="14">
        <v>2019</v>
      </c>
      <c r="C949" s="14">
        <v>2020</v>
      </c>
      <c r="D949" s="14">
        <v>2021</v>
      </c>
      <c r="E949" s="14">
        <v>2022</v>
      </c>
    </row>
    <row r="950" spans="1:5" ht="15.75" thickBot="1" x14ac:dyDescent="0.3">
      <c r="A950" s="782"/>
      <c r="B950" s="15" t="s">
        <v>5</v>
      </c>
      <c r="C950" s="15" t="s">
        <v>6</v>
      </c>
      <c r="D950" s="15" t="s">
        <v>6</v>
      </c>
      <c r="E950" s="15" t="s">
        <v>6</v>
      </c>
    </row>
    <row r="951" spans="1:5" ht="15.75" thickBot="1" x14ac:dyDescent="0.3">
      <c r="A951" s="3" t="s">
        <v>8</v>
      </c>
      <c r="B951" s="89">
        <v>1</v>
      </c>
      <c r="C951" s="89">
        <v>1</v>
      </c>
      <c r="D951" s="89">
        <v>1</v>
      </c>
      <c r="E951" s="89"/>
    </row>
    <row r="952" spans="1:5" ht="15.75" thickBot="1" x14ac:dyDescent="0.3">
      <c r="A952" s="3" t="s">
        <v>15</v>
      </c>
      <c r="B952" s="4">
        <f>B970</f>
        <v>15000</v>
      </c>
      <c r="C952" s="4">
        <f t="shared" ref="C952:E952" si="79">C970</f>
        <v>15000</v>
      </c>
      <c r="D952" s="4">
        <f t="shared" si="79"/>
        <v>15000</v>
      </c>
      <c r="E952" s="4">
        <f t="shared" si="79"/>
        <v>15000</v>
      </c>
    </row>
    <row r="953" spans="1:5" ht="15.75" thickBot="1" x14ac:dyDescent="0.3">
      <c r="A953" s="3" t="s">
        <v>21</v>
      </c>
      <c r="B953" s="4">
        <f>B952/B951</f>
        <v>15000</v>
      </c>
      <c r="C953" s="4">
        <f t="shared" ref="C953:E953" si="80">C952/C951</f>
        <v>15000</v>
      </c>
      <c r="D953" s="4">
        <f t="shared" si="80"/>
        <v>15000</v>
      </c>
      <c r="E953" s="4" t="e">
        <f t="shared" si="80"/>
        <v>#DIV/0!</v>
      </c>
    </row>
    <row r="954" spans="1:5" ht="15.75" thickBot="1" x14ac:dyDescent="0.3">
      <c r="A954" s="3" t="s">
        <v>16</v>
      </c>
      <c r="B954" s="89" t="s">
        <v>20</v>
      </c>
      <c r="C954" s="5">
        <f>C951/B951-1</f>
        <v>0</v>
      </c>
      <c r="D954" s="5">
        <f t="shared" ref="D954:E956" si="81">D951/C951-1</f>
        <v>0</v>
      </c>
      <c r="E954" s="5">
        <f t="shared" si="81"/>
        <v>-1</v>
      </c>
    </row>
    <row r="955" spans="1:5" ht="15.75" thickBot="1" x14ac:dyDescent="0.3">
      <c r="A955" s="3" t="s">
        <v>17</v>
      </c>
      <c r="B955" s="89" t="s">
        <v>20</v>
      </c>
      <c r="C955" s="5">
        <f>C952/B952-1</f>
        <v>0</v>
      </c>
      <c r="D955" s="5">
        <f t="shared" si="81"/>
        <v>0</v>
      </c>
      <c r="E955" s="5">
        <f t="shared" si="81"/>
        <v>0</v>
      </c>
    </row>
    <row r="956" spans="1:5" ht="15.75" thickBot="1" x14ac:dyDescent="0.3">
      <c r="A956" s="3" t="s">
        <v>18</v>
      </c>
      <c r="B956" s="89" t="s">
        <v>20</v>
      </c>
      <c r="C956" s="5">
        <f>C953/B953-1</f>
        <v>0</v>
      </c>
      <c r="D956" s="5">
        <f t="shared" si="81"/>
        <v>0</v>
      </c>
      <c r="E956" s="5" t="e">
        <f t="shared" si="81"/>
        <v>#DIV/0!</v>
      </c>
    </row>
    <row r="957" spans="1:5" ht="15.75" thickBot="1" x14ac:dyDescent="0.3">
      <c r="A957" s="806" t="s">
        <v>1203</v>
      </c>
      <c r="B957" s="807"/>
      <c r="C957" s="807"/>
      <c r="D957" s="807"/>
      <c r="E957" s="808"/>
    </row>
    <row r="958" spans="1:5" x14ac:dyDescent="0.25">
      <c r="A958" s="781"/>
      <c r="B958" s="14">
        <v>2019</v>
      </c>
      <c r="C958" s="14">
        <v>2020</v>
      </c>
      <c r="D958" s="14">
        <v>2021</v>
      </c>
      <c r="E958" s="14">
        <v>2022</v>
      </c>
    </row>
    <row r="959" spans="1:5" ht="15.75" thickBot="1" x14ac:dyDescent="0.3">
      <c r="A959" s="782"/>
      <c r="B959" s="15" t="s">
        <v>5</v>
      </c>
      <c r="C959" s="15" t="s">
        <v>6</v>
      </c>
      <c r="D959" s="15" t="s">
        <v>6</v>
      </c>
      <c r="E959" s="15" t="s">
        <v>6</v>
      </c>
    </row>
    <row r="960" spans="1:5" ht="15.75" thickBot="1" x14ac:dyDescent="0.3">
      <c r="A960" s="1" t="s">
        <v>107</v>
      </c>
      <c r="B960" s="62">
        <f>B961+B962+B963+B964</f>
        <v>0</v>
      </c>
      <c r="C960" s="62">
        <f t="shared" ref="C960:E960" si="82">C961+C962+C963+C964</f>
        <v>0</v>
      </c>
      <c r="D960" s="62">
        <f t="shared" si="82"/>
        <v>0</v>
      </c>
      <c r="E960" s="62">
        <f t="shared" si="82"/>
        <v>0</v>
      </c>
    </row>
    <row r="961" spans="1:5" ht="15.75" thickBot="1" x14ac:dyDescent="0.3">
      <c r="A961" s="8" t="s">
        <v>37</v>
      </c>
      <c r="B961" s="62"/>
      <c r="C961" s="62"/>
      <c r="D961" s="62"/>
      <c r="E961" s="62"/>
    </row>
    <row r="962" spans="1:5" ht="15.75" thickBot="1" x14ac:dyDescent="0.3">
      <c r="A962" s="8" t="s">
        <v>108</v>
      </c>
      <c r="B962" s="62"/>
      <c r="C962" s="62"/>
      <c r="D962" s="62"/>
      <c r="E962" s="62"/>
    </row>
    <row r="963" spans="1:5" ht="15.75" thickBot="1" x14ac:dyDescent="0.3">
      <c r="A963" s="8" t="s">
        <v>72</v>
      </c>
      <c r="B963" s="62"/>
      <c r="C963" s="62"/>
      <c r="D963" s="62"/>
      <c r="E963" s="62"/>
    </row>
    <row r="964" spans="1:5" ht="15.75" thickBot="1" x14ac:dyDescent="0.3">
      <c r="A964" s="8" t="s">
        <v>73</v>
      </c>
      <c r="B964" s="62"/>
      <c r="C964" s="62"/>
      <c r="D964" s="62"/>
      <c r="E964" s="62"/>
    </row>
    <row r="965" spans="1:5" ht="15.75" thickBot="1" x14ac:dyDescent="0.3">
      <c r="A965" s="1" t="s">
        <v>109</v>
      </c>
      <c r="B965" s="60">
        <f>B966+B967+B968+B969</f>
        <v>15000</v>
      </c>
      <c r="C965" s="60">
        <f t="shared" ref="C965:E965" si="83">C966+C967+C968+C969</f>
        <v>15000</v>
      </c>
      <c r="D965" s="60">
        <f t="shared" si="83"/>
        <v>15000</v>
      </c>
      <c r="E965" s="60">
        <f t="shared" si="83"/>
        <v>15000</v>
      </c>
    </row>
    <row r="966" spans="1:5" ht="15.75" thickBot="1" x14ac:dyDescent="0.3">
      <c r="A966" s="8" t="s">
        <v>37</v>
      </c>
      <c r="B966" s="60">
        <v>15000</v>
      </c>
      <c r="C966" s="60">
        <v>15000</v>
      </c>
      <c r="D966" s="60">
        <v>15000</v>
      </c>
      <c r="E966" s="60">
        <v>15000</v>
      </c>
    </row>
    <row r="967" spans="1:5" ht="15.75" thickBot="1" x14ac:dyDescent="0.3">
      <c r="A967" s="8" t="s">
        <v>108</v>
      </c>
      <c r="B967" s="60"/>
      <c r="C967" s="60"/>
      <c r="D967" s="60"/>
      <c r="E967" s="60"/>
    </row>
    <row r="968" spans="1:5" ht="15.75" thickBot="1" x14ac:dyDescent="0.3">
      <c r="A968" s="8" t="s">
        <v>72</v>
      </c>
      <c r="B968" s="60"/>
      <c r="C968" s="60"/>
      <c r="D968" s="60"/>
      <c r="E968" s="60"/>
    </row>
    <row r="969" spans="1:5" ht="15.75" thickBot="1" x14ac:dyDescent="0.3">
      <c r="A969" s="8" t="s">
        <v>73</v>
      </c>
      <c r="B969" s="60"/>
      <c r="C969" s="60"/>
      <c r="D969" s="60"/>
      <c r="E969" s="60"/>
    </row>
    <row r="970" spans="1:5" ht="15.75" thickBot="1" x14ac:dyDescent="0.3">
      <c r="A970" s="17" t="s">
        <v>385</v>
      </c>
      <c r="B970" s="60">
        <f>B960+B965</f>
        <v>15000</v>
      </c>
      <c r="C970" s="60">
        <f t="shared" ref="C970:E970" si="84">C960+C965</f>
        <v>15000</v>
      </c>
      <c r="D970" s="60">
        <f t="shared" si="84"/>
        <v>15000</v>
      </c>
      <c r="E970" s="60">
        <f t="shared" si="84"/>
        <v>15000</v>
      </c>
    </row>
    <row r="971" spans="1:5" ht="34.5" thickBot="1" x14ac:dyDescent="0.3">
      <c r="A971" s="16" t="s">
        <v>386</v>
      </c>
      <c r="B971" s="604" t="s">
        <v>1204</v>
      </c>
      <c r="C971" s="343" t="s">
        <v>105</v>
      </c>
      <c r="D971" s="608" t="s">
        <v>362</v>
      </c>
      <c r="E971" s="88"/>
    </row>
    <row r="972" spans="1:5" ht="15.75" thickBot="1" x14ac:dyDescent="0.3">
      <c r="A972" s="3" t="s">
        <v>9</v>
      </c>
      <c r="B972" s="786" t="s">
        <v>1204</v>
      </c>
      <c r="C972" s="787"/>
      <c r="D972" s="787"/>
      <c r="E972" s="788"/>
    </row>
    <row r="973" spans="1:5" ht="15.75" thickBot="1" x14ac:dyDescent="0.3">
      <c r="A973" s="3" t="s">
        <v>14</v>
      </c>
      <c r="B973" s="803"/>
      <c r="C973" s="804"/>
      <c r="D973" s="804"/>
      <c r="E973" s="805"/>
    </row>
    <row r="974" spans="1:5" x14ac:dyDescent="0.25">
      <c r="A974" s="781"/>
      <c r="B974" s="14">
        <v>2019</v>
      </c>
      <c r="C974" s="14">
        <v>2020</v>
      </c>
      <c r="D974" s="14">
        <v>2021</v>
      </c>
      <c r="E974" s="14">
        <v>2022</v>
      </c>
    </row>
    <row r="975" spans="1:5" ht="15.75" thickBot="1" x14ac:dyDescent="0.3">
      <c r="A975" s="782"/>
      <c r="B975" s="15" t="s">
        <v>5</v>
      </c>
      <c r="C975" s="15" t="s">
        <v>6</v>
      </c>
      <c r="D975" s="15" t="s">
        <v>6</v>
      </c>
      <c r="E975" s="15" t="s">
        <v>6</v>
      </c>
    </row>
    <row r="976" spans="1:5" ht="15.75" thickBot="1" x14ac:dyDescent="0.3">
      <c r="A976" s="3" t="s">
        <v>8</v>
      </c>
      <c r="B976" s="89">
        <v>1</v>
      </c>
      <c r="C976" s="89">
        <v>1</v>
      </c>
      <c r="D976" s="89">
        <v>1</v>
      </c>
      <c r="E976" s="89">
        <v>1</v>
      </c>
    </row>
    <row r="977" spans="1:5" ht="15.75" thickBot="1" x14ac:dyDescent="0.3">
      <c r="A977" s="3" t="s">
        <v>15</v>
      </c>
      <c r="B977" s="4">
        <f>B995</f>
        <v>960</v>
      </c>
      <c r="C977" s="4">
        <f t="shared" ref="C977:E977" si="85">C995</f>
        <v>2500</v>
      </c>
      <c r="D977" s="4">
        <f t="shared" si="85"/>
        <v>3000</v>
      </c>
      <c r="E977" s="4">
        <f t="shared" si="85"/>
        <v>3000</v>
      </c>
    </row>
    <row r="978" spans="1:5" ht="15.75" thickBot="1" x14ac:dyDescent="0.3">
      <c r="A978" s="3" t="s">
        <v>21</v>
      </c>
      <c r="B978" s="4">
        <f>B977/B976</f>
        <v>960</v>
      </c>
      <c r="C978" s="4">
        <f t="shared" ref="C978:E978" si="86">C977/C976</f>
        <v>2500</v>
      </c>
      <c r="D978" s="4">
        <f t="shared" si="86"/>
        <v>3000</v>
      </c>
      <c r="E978" s="4">
        <f t="shared" si="86"/>
        <v>3000</v>
      </c>
    </row>
    <row r="979" spans="1:5" ht="15.75" thickBot="1" x14ac:dyDescent="0.3">
      <c r="A979" s="3" t="s">
        <v>16</v>
      </c>
      <c r="B979" s="89" t="s">
        <v>20</v>
      </c>
      <c r="C979" s="5">
        <f>C976/B976-1</f>
        <v>0</v>
      </c>
      <c r="D979" s="5">
        <f t="shared" ref="D979:E981" si="87">D976/C976-1</f>
        <v>0</v>
      </c>
      <c r="E979" s="5">
        <f t="shared" si="87"/>
        <v>0</v>
      </c>
    </row>
    <row r="980" spans="1:5" ht="15.75" thickBot="1" x14ac:dyDescent="0.3">
      <c r="A980" s="3" t="s">
        <v>17</v>
      </c>
      <c r="B980" s="89" t="s">
        <v>20</v>
      </c>
      <c r="C980" s="5">
        <f>C977/B977-1</f>
        <v>1.6041666666666665</v>
      </c>
      <c r="D980" s="5">
        <f t="shared" si="87"/>
        <v>0.19999999999999996</v>
      </c>
      <c r="E980" s="5">
        <f t="shared" si="87"/>
        <v>0</v>
      </c>
    </row>
    <row r="981" spans="1:5" ht="15.75" thickBot="1" x14ac:dyDescent="0.3">
      <c r="A981" s="3" t="s">
        <v>18</v>
      </c>
      <c r="B981" s="89" t="s">
        <v>20</v>
      </c>
      <c r="C981" s="5">
        <f>C978/B978-1</f>
        <v>1.6041666666666665</v>
      </c>
      <c r="D981" s="5">
        <f t="shared" si="87"/>
        <v>0.19999999999999996</v>
      </c>
      <c r="E981" s="5">
        <f t="shared" si="87"/>
        <v>0</v>
      </c>
    </row>
    <row r="982" spans="1:5" ht="15.75" thickBot="1" x14ac:dyDescent="0.3">
      <c r="A982" s="806" t="s">
        <v>1205</v>
      </c>
      <c r="B982" s="807"/>
      <c r="C982" s="807"/>
      <c r="D982" s="807"/>
      <c r="E982" s="808"/>
    </row>
    <row r="983" spans="1:5" x14ac:dyDescent="0.25">
      <c r="A983" s="781"/>
      <c r="B983" s="14">
        <v>2019</v>
      </c>
      <c r="C983" s="14">
        <v>2020</v>
      </c>
      <c r="D983" s="14">
        <v>2021</v>
      </c>
      <c r="E983" s="14">
        <v>2022</v>
      </c>
    </row>
    <row r="984" spans="1:5" ht="15.75" thickBot="1" x14ac:dyDescent="0.3">
      <c r="A984" s="782"/>
      <c r="B984" s="15" t="s">
        <v>5</v>
      </c>
      <c r="C984" s="15" t="s">
        <v>6</v>
      </c>
      <c r="D984" s="15" t="s">
        <v>6</v>
      </c>
      <c r="E984" s="15" t="s">
        <v>6</v>
      </c>
    </row>
    <row r="985" spans="1:5" ht="15.75" thickBot="1" x14ac:dyDescent="0.3">
      <c r="A985" s="1" t="s">
        <v>107</v>
      </c>
      <c r="B985" s="62">
        <f>B986+B987+B988+B989</f>
        <v>0</v>
      </c>
      <c r="C985" s="62">
        <f t="shared" ref="C985:E985" si="88">C986+C987+C988+C989</f>
        <v>0</v>
      </c>
      <c r="D985" s="62">
        <f t="shared" si="88"/>
        <v>0</v>
      </c>
      <c r="E985" s="62">
        <f t="shared" si="88"/>
        <v>0</v>
      </c>
    </row>
    <row r="986" spans="1:5" ht="15.75" thickBot="1" x14ac:dyDescent="0.3">
      <c r="A986" s="8" t="s">
        <v>37</v>
      </c>
      <c r="B986" s="62"/>
      <c r="C986" s="62"/>
      <c r="D986" s="62"/>
      <c r="E986" s="62"/>
    </row>
    <row r="987" spans="1:5" ht="15.75" thickBot="1" x14ac:dyDescent="0.3">
      <c r="A987" s="8" t="s">
        <v>108</v>
      </c>
      <c r="B987" s="62"/>
      <c r="C987" s="62"/>
      <c r="D987" s="62"/>
      <c r="E987" s="62"/>
    </row>
    <row r="988" spans="1:5" ht="15.75" thickBot="1" x14ac:dyDescent="0.3">
      <c r="A988" s="8" t="s">
        <v>72</v>
      </c>
      <c r="B988" s="62"/>
      <c r="C988" s="62"/>
      <c r="D988" s="62"/>
      <c r="E988" s="62"/>
    </row>
    <row r="989" spans="1:5" ht="15.75" thickBot="1" x14ac:dyDescent="0.3">
      <c r="A989" s="8" t="s">
        <v>73</v>
      </c>
      <c r="B989" s="62"/>
      <c r="C989" s="62"/>
      <c r="D989" s="62"/>
      <c r="E989" s="62"/>
    </row>
    <row r="990" spans="1:5" ht="15.75" thickBot="1" x14ac:dyDescent="0.3">
      <c r="A990" s="1" t="s">
        <v>109</v>
      </c>
      <c r="B990" s="60">
        <f>B991+B992+B993+B994</f>
        <v>960</v>
      </c>
      <c r="C990" s="60">
        <f t="shared" ref="C990:E990" si="89">C991+C992+C993+C994</f>
        <v>2500</v>
      </c>
      <c r="D990" s="60">
        <f t="shared" si="89"/>
        <v>3000</v>
      </c>
      <c r="E990" s="60">
        <f t="shared" si="89"/>
        <v>3000</v>
      </c>
    </row>
    <row r="991" spans="1:5" ht="15.75" thickBot="1" x14ac:dyDescent="0.3">
      <c r="A991" s="8" t="s">
        <v>37</v>
      </c>
      <c r="B991" s="60">
        <v>960</v>
      </c>
      <c r="C991" s="60">
        <v>2500</v>
      </c>
      <c r="D991" s="60">
        <v>3000</v>
      </c>
      <c r="E991" s="60">
        <v>3000</v>
      </c>
    </row>
    <row r="992" spans="1:5" ht="15.75" thickBot="1" x14ac:dyDescent="0.3">
      <c r="A992" s="8" t="s">
        <v>108</v>
      </c>
      <c r="B992" s="60"/>
      <c r="C992" s="60"/>
      <c r="D992" s="60"/>
      <c r="E992" s="60"/>
    </row>
    <row r="993" spans="1:5" ht="15.75" thickBot="1" x14ac:dyDescent="0.3">
      <c r="A993" s="8" t="s">
        <v>72</v>
      </c>
      <c r="B993" s="60"/>
      <c r="C993" s="60"/>
      <c r="D993" s="60"/>
      <c r="E993" s="60"/>
    </row>
    <row r="994" spans="1:5" ht="15.75" thickBot="1" x14ac:dyDescent="0.3">
      <c r="A994" s="8" t="s">
        <v>73</v>
      </c>
      <c r="B994" s="60"/>
      <c r="C994" s="60"/>
      <c r="D994" s="60"/>
      <c r="E994" s="60"/>
    </row>
    <row r="995" spans="1:5" ht="15.75" thickBot="1" x14ac:dyDescent="0.3">
      <c r="A995" s="17" t="s">
        <v>387</v>
      </c>
      <c r="B995" s="60">
        <f>B985+B990</f>
        <v>960</v>
      </c>
      <c r="C995" s="60">
        <f t="shared" ref="C995:E995" si="90">C985+C990</f>
        <v>2500</v>
      </c>
      <c r="D995" s="60">
        <f t="shared" si="90"/>
        <v>3000</v>
      </c>
      <c r="E995" s="60">
        <f t="shared" si="90"/>
        <v>3000</v>
      </c>
    </row>
    <row r="996" spans="1:5" ht="34.5" thickBot="1" x14ac:dyDescent="0.3">
      <c r="A996" s="16" t="s">
        <v>388</v>
      </c>
      <c r="B996" s="604" t="s">
        <v>365</v>
      </c>
      <c r="C996" s="343" t="s">
        <v>105</v>
      </c>
      <c r="D996" s="608" t="s">
        <v>1206</v>
      </c>
      <c r="E996" s="88"/>
    </row>
    <row r="997" spans="1:5" ht="15.75" thickBot="1" x14ac:dyDescent="0.3">
      <c r="A997" s="3" t="s">
        <v>9</v>
      </c>
      <c r="B997" s="786" t="s">
        <v>365</v>
      </c>
      <c r="C997" s="787"/>
      <c r="D997" s="787"/>
      <c r="E997" s="788"/>
    </row>
    <row r="998" spans="1:5" ht="15.75" thickBot="1" x14ac:dyDescent="0.3">
      <c r="A998" s="3" t="s">
        <v>14</v>
      </c>
      <c r="B998" s="803"/>
      <c r="C998" s="804"/>
      <c r="D998" s="804"/>
      <c r="E998" s="805"/>
    </row>
    <row r="999" spans="1:5" x14ac:dyDescent="0.25">
      <c r="A999" s="781"/>
      <c r="B999" s="14">
        <v>2019</v>
      </c>
      <c r="C999" s="14">
        <v>2020</v>
      </c>
      <c r="D999" s="14">
        <v>2021</v>
      </c>
      <c r="E999" s="14">
        <v>2022</v>
      </c>
    </row>
    <row r="1000" spans="1:5" ht="15.75" thickBot="1" x14ac:dyDescent="0.3">
      <c r="A1000" s="782"/>
      <c r="B1000" s="15" t="s">
        <v>5</v>
      </c>
      <c r="C1000" s="15" t="s">
        <v>6</v>
      </c>
      <c r="D1000" s="15" t="s">
        <v>6</v>
      </c>
      <c r="E1000" s="15" t="s">
        <v>6</v>
      </c>
    </row>
    <row r="1001" spans="1:5" ht="15.75" thickBot="1" x14ac:dyDescent="0.3">
      <c r="A1001" s="3" t="s">
        <v>8</v>
      </c>
      <c r="B1001" s="89">
        <v>1</v>
      </c>
      <c r="C1001" s="89">
        <v>1</v>
      </c>
      <c r="D1001" s="89">
        <v>1</v>
      </c>
      <c r="E1001" s="89">
        <v>1</v>
      </c>
    </row>
    <row r="1002" spans="1:5" ht="15.75" thickBot="1" x14ac:dyDescent="0.3">
      <c r="A1002" s="3" t="s">
        <v>15</v>
      </c>
      <c r="B1002" s="4">
        <f>B1020</f>
        <v>4000</v>
      </c>
      <c r="C1002" s="4">
        <f t="shared" ref="C1002:E1002" si="91">C1020</f>
        <v>12000</v>
      </c>
      <c r="D1002" s="4">
        <f t="shared" si="91"/>
        <v>12000</v>
      </c>
      <c r="E1002" s="4">
        <f t="shared" si="91"/>
        <v>12000</v>
      </c>
    </row>
    <row r="1003" spans="1:5" ht="15.75" thickBot="1" x14ac:dyDescent="0.3">
      <c r="A1003" s="3" t="s">
        <v>21</v>
      </c>
      <c r="B1003" s="4">
        <f>B1002/B1001</f>
        <v>4000</v>
      </c>
      <c r="C1003" s="4">
        <f t="shared" ref="C1003:E1003" si="92">C1002/C1001</f>
        <v>12000</v>
      </c>
      <c r="D1003" s="4">
        <f t="shared" si="92"/>
        <v>12000</v>
      </c>
      <c r="E1003" s="4">
        <f t="shared" si="92"/>
        <v>12000</v>
      </c>
    </row>
    <row r="1004" spans="1:5" ht="15.75" thickBot="1" x14ac:dyDescent="0.3">
      <c r="A1004" s="3" t="s">
        <v>16</v>
      </c>
      <c r="B1004" s="89" t="s">
        <v>20</v>
      </c>
      <c r="C1004" s="5">
        <f>C1001/B1001-1</f>
        <v>0</v>
      </c>
      <c r="D1004" s="5">
        <f t="shared" ref="D1004:E1006" si="93">D1001/C1001-1</f>
        <v>0</v>
      </c>
      <c r="E1004" s="5">
        <f t="shared" si="93"/>
        <v>0</v>
      </c>
    </row>
    <row r="1005" spans="1:5" ht="15.75" thickBot="1" x14ac:dyDescent="0.3">
      <c r="A1005" s="3" t="s">
        <v>17</v>
      </c>
      <c r="B1005" s="89" t="s">
        <v>20</v>
      </c>
      <c r="C1005" s="5">
        <f>C1002/B1002-1</f>
        <v>2</v>
      </c>
      <c r="D1005" s="5">
        <f t="shared" si="93"/>
        <v>0</v>
      </c>
      <c r="E1005" s="5">
        <f t="shared" si="93"/>
        <v>0</v>
      </c>
    </row>
    <row r="1006" spans="1:5" ht="15.75" thickBot="1" x14ac:dyDescent="0.3">
      <c r="A1006" s="3" t="s">
        <v>18</v>
      </c>
      <c r="B1006" s="89" t="s">
        <v>20</v>
      </c>
      <c r="C1006" s="5">
        <f>C1003/B1003-1</f>
        <v>2</v>
      </c>
      <c r="D1006" s="5">
        <f t="shared" si="93"/>
        <v>0</v>
      </c>
      <c r="E1006" s="5">
        <f t="shared" si="93"/>
        <v>0</v>
      </c>
    </row>
    <row r="1007" spans="1:5" ht="15.75" thickBot="1" x14ac:dyDescent="0.3">
      <c r="A1007" s="806" t="s">
        <v>1207</v>
      </c>
      <c r="B1007" s="807"/>
      <c r="C1007" s="807"/>
      <c r="D1007" s="807"/>
      <c r="E1007" s="808"/>
    </row>
    <row r="1008" spans="1:5" x14ac:dyDescent="0.25">
      <c r="A1008" s="781"/>
      <c r="B1008" s="14">
        <v>2019</v>
      </c>
      <c r="C1008" s="14">
        <v>2020</v>
      </c>
      <c r="D1008" s="14">
        <v>2021</v>
      </c>
      <c r="E1008" s="14">
        <v>2022</v>
      </c>
    </row>
    <row r="1009" spans="1:5" ht="15.75" thickBot="1" x14ac:dyDescent="0.3">
      <c r="A1009" s="782"/>
      <c r="B1009" s="15" t="s">
        <v>5</v>
      </c>
      <c r="C1009" s="15" t="s">
        <v>6</v>
      </c>
      <c r="D1009" s="15" t="s">
        <v>6</v>
      </c>
      <c r="E1009" s="15" t="s">
        <v>6</v>
      </c>
    </row>
    <row r="1010" spans="1:5" ht="15.75" thickBot="1" x14ac:dyDescent="0.3">
      <c r="A1010" s="1" t="s">
        <v>107</v>
      </c>
      <c r="B1010" s="62">
        <f>B1011+B1012+B1013+B1014</f>
        <v>0</v>
      </c>
      <c r="C1010" s="62">
        <f t="shared" ref="C1010:E1010" si="94">C1011+C1012+C1013+C1014</f>
        <v>0</v>
      </c>
      <c r="D1010" s="62">
        <f t="shared" si="94"/>
        <v>0</v>
      </c>
      <c r="E1010" s="62">
        <f t="shared" si="94"/>
        <v>0</v>
      </c>
    </row>
    <row r="1011" spans="1:5" ht="15.75" thickBot="1" x14ac:dyDescent="0.3">
      <c r="A1011" s="8" t="s">
        <v>37</v>
      </c>
      <c r="B1011" s="62"/>
      <c r="C1011" s="62"/>
      <c r="D1011" s="62"/>
      <c r="E1011" s="62"/>
    </row>
    <row r="1012" spans="1:5" ht="15.75" thickBot="1" x14ac:dyDescent="0.3">
      <c r="A1012" s="8" t="s">
        <v>108</v>
      </c>
      <c r="B1012" s="62"/>
      <c r="C1012" s="62"/>
      <c r="D1012" s="62"/>
      <c r="E1012" s="62"/>
    </row>
    <row r="1013" spans="1:5" ht="15.75" thickBot="1" x14ac:dyDescent="0.3">
      <c r="A1013" s="8" t="s">
        <v>72</v>
      </c>
      <c r="B1013" s="62"/>
      <c r="C1013" s="62"/>
      <c r="D1013" s="62"/>
      <c r="E1013" s="62"/>
    </row>
    <row r="1014" spans="1:5" ht="15.75" thickBot="1" x14ac:dyDescent="0.3">
      <c r="A1014" s="8" t="s">
        <v>73</v>
      </c>
      <c r="B1014" s="62"/>
      <c r="C1014" s="62"/>
      <c r="D1014" s="62"/>
      <c r="E1014" s="62"/>
    </row>
    <row r="1015" spans="1:5" ht="15.75" thickBot="1" x14ac:dyDescent="0.3">
      <c r="A1015" s="1" t="s">
        <v>109</v>
      </c>
      <c r="B1015" s="60">
        <f>B1016+B1017+B1018+B1019</f>
        <v>4000</v>
      </c>
      <c r="C1015" s="60">
        <f t="shared" ref="C1015:E1015" si="95">C1016+C1017+C1018+C1019</f>
        <v>12000</v>
      </c>
      <c r="D1015" s="60">
        <f t="shared" si="95"/>
        <v>12000</v>
      </c>
      <c r="E1015" s="60">
        <f t="shared" si="95"/>
        <v>12000</v>
      </c>
    </row>
    <row r="1016" spans="1:5" ht="15.75" thickBot="1" x14ac:dyDescent="0.3">
      <c r="A1016" s="8" t="s">
        <v>37</v>
      </c>
      <c r="B1016" s="60">
        <v>4000</v>
      </c>
      <c r="C1016" s="60">
        <v>12000</v>
      </c>
      <c r="D1016" s="60">
        <v>12000</v>
      </c>
      <c r="E1016" s="60">
        <v>12000</v>
      </c>
    </row>
    <row r="1017" spans="1:5" ht="15.75" customHeight="1" thickBot="1" x14ac:dyDescent="0.3">
      <c r="A1017" s="8" t="s">
        <v>108</v>
      </c>
      <c r="B1017" s="60"/>
      <c r="C1017" s="60"/>
      <c r="D1017" s="60"/>
      <c r="E1017" s="60"/>
    </row>
    <row r="1018" spans="1:5" ht="15.75" thickBot="1" x14ac:dyDescent="0.3">
      <c r="A1018" s="8" t="s">
        <v>72</v>
      </c>
      <c r="B1018" s="60"/>
      <c r="C1018" s="60"/>
      <c r="D1018" s="60"/>
      <c r="E1018" s="60"/>
    </row>
    <row r="1019" spans="1:5" ht="15.75" thickBot="1" x14ac:dyDescent="0.3">
      <c r="A1019" s="8" t="s">
        <v>73</v>
      </c>
      <c r="B1019" s="60"/>
      <c r="C1019" s="60"/>
      <c r="D1019" s="60"/>
      <c r="E1019" s="60"/>
    </row>
    <row r="1020" spans="1:5" ht="15.75" thickBot="1" x14ac:dyDescent="0.3">
      <c r="A1020" s="17" t="s">
        <v>391</v>
      </c>
      <c r="B1020" s="60">
        <f>B1010+B1015</f>
        <v>4000</v>
      </c>
      <c r="C1020" s="60">
        <f t="shared" ref="C1020:E1020" si="96">C1010+C1015</f>
        <v>12000</v>
      </c>
      <c r="D1020" s="60">
        <f t="shared" si="96"/>
        <v>12000</v>
      </c>
      <c r="E1020" s="60">
        <f t="shared" si="96"/>
        <v>12000</v>
      </c>
    </row>
    <row r="1021" spans="1:5" ht="39" thickBot="1" x14ac:dyDescent="0.3">
      <c r="A1021" s="16" t="s">
        <v>552</v>
      </c>
      <c r="B1021" s="604" t="s">
        <v>1208</v>
      </c>
      <c r="C1021" s="343" t="s">
        <v>105</v>
      </c>
      <c r="D1021" s="608" t="s">
        <v>356</v>
      </c>
      <c r="E1021" s="88"/>
    </row>
    <row r="1022" spans="1:5" ht="15.75" thickBot="1" x14ac:dyDescent="0.3">
      <c r="A1022" s="3" t="s">
        <v>9</v>
      </c>
      <c r="B1022" s="786" t="s">
        <v>1208</v>
      </c>
      <c r="C1022" s="787"/>
      <c r="D1022" s="787"/>
      <c r="E1022" s="788"/>
    </row>
    <row r="1023" spans="1:5" ht="15.75" thickBot="1" x14ac:dyDescent="0.3">
      <c r="A1023" s="3" t="s">
        <v>14</v>
      </c>
      <c r="B1023" s="803"/>
      <c r="C1023" s="804"/>
      <c r="D1023" s="804"/>
      <c r="E1023" s="805"/>
    </row>
    <row r="1024" spans="1:5" x14ac:dyDescent="0.25">
      <c r="A1024" s="781"/>
      <c r="B1024" s="14">
        <v>2019</v>
      </c>
      <c r="C1024" s="14">
        <v>2020</v>
      </c>
      <c r="D1024" s="14">
        <v>2021</v>
      </c>
      <c r="E1024" s="14">
        <v>2022</v>
      </c>
    </row>
    <row r="1025" spans="1:5" ht="15.75" thickBot="1" x14ac:dyDescent="0.3">
      <c r="A1025" s="782"/>
      <c r="B1025" s="15" t="s">
        <v>5</v>
      </c>
      <c r="C1025" s="15" t="s">
        <v>6</v>
      </c>
      <c r="D1025" s="15" t="s">
        <v>6</v>
      </c>
      <c r="E1025" s="15" t="s">
        <v>6</v>
      </c>
    </row>
    <row r="1026" spans="1:5" ht="15.75" thickBot="1" x14ac:dyDescent="0.3">
      <c r="A1026" s="3" t="s">
        <v>8</v>
      </c>
      <c r="B1026" s="89">
        <v>1</v>
      </c>
      <c r="C1026" s="89">
        <v>1</v>
      </c>
      <c r="D1026" s="89">
        <v>1</v>
      </c>
      <c r="E1026" s="89">
        <v>1</v>
      </c>
    </row>
    <row r="1027" spans="1:5" ht="15.75" thickBot="1" x14ac:dyDescent="0.3">
      <c r="A1027" s="3" t="s">
        <v>15</v>
      </c>
      <c r="B1027" s="4">
        <f>B1045</f>
        <v>2000</v>
      </c>
      <c r="C1027" s="4">
        <f t="shared" ref="C1027:E1027" si="97">C1045</f>
        <v>3000</v>
      </c>
      <c r="D1027" s="4">
        <f t="shared" si="97"/>
        <v>3000</v>
      </c>
      <c r="E1027" s="4">
        <f t="shared" si="97"/>
        <v>3000</v>
      </c>
    </row>
    <row r="1028" spans="1:5" ht="15.75" thickBot="1" x14ac:dyDescent="0.3">
      <c r="A1028" s="3" t="s">
        <v>21</v>
      </c>
      <c r="B1028" s="4">
        <f>B1027/B1026</f>
        <v>2000</v>
      </c>
      <c r="C1028" s="4">
        <f t="shared" ref="C1028:E1028" si="98">C1027/C1026</f>
        <v>3000</v>
      </c>
      <c r="D1028" s="4">
        <f t="shared" si="98"/>
        <v>3000</v>
      </c>
      <c r="E1028" s="4">
        <f t="shared" si="98"/>
        <v>3000</v>
      </c>
    </row>
    <row r="1029" spans="1:5" ht="15.75" thickBot="1" x14ac:dyDescent="0.3">
      <c r="A1029" s="3" t="s">
        <v>16</v>
      </c>
      <c r="B1029" s="89" t="s">
        <v>20</v>
      </c>
      <c r="C1029" s="5">
        <f>C1026/B1026-1</f>
        <v>0</v>
      </c>
      <c r="D1029" s="5">
        <f t="shared" ref="D1029:E1031" si="99">D1026/C1026-1</f>
        <v>0</v>
      </c>
      <c r="E1029" s="5">
        <f t="shared" si="99"/>
        <v>0</v>
      </c>
    </row>
    <row r="1030" spans="1:5" ht="15.75" thickBot="1" x14ac:dyDescent="0.3">
      <c r="A1030" s="3" t="s">
        <v>17</v>
      </c>
      <c r="B1030" s="89" t="s">
        <v>20</v>
      </c>
      <c r="C1030" s="5">
        <f>C1027/B1027-1</f>
        <v>0.5</v>
      </c>
      <c r="D1030" s="5">
        <f t="shared" si="99"/>
        <v>0</v>
      </c>
      <c r="E1030" s="5">
        <f t="shared" si="99"/>
        <v>0</v>
      </c>
    </row>
    <row r="1031" spans="1:5" ht="15.75" thickBot="1" x14ac:dyDescent="0.3">
      <c r="A1031" s="3" t="s">
        <v>18</v>
      </c>
      <c r="B1031" s="89" t="s">
        <v>20</v>
      </c>
      <c r="C1031" s="5">
        <f>C1028/B1028-1</f>
        <v>0.5</v>
      </c>
      <c r="D1031" s="5">
        <f t="shared" si="99"/>
        <v>0</v>
      </c>
      <c r="E1031" s="5">
        <f t="shared" si="99"/>
        <v>0</v>
      </c>
    </row>
    <row r="1032" spans="1:5" ht="15.75" thickBot="1" x14ac:dyDescent="0.3">
      <c r="A1032" s="806" t="s">
        <v>1201</v>
      </c>
      <c r="B1032" s="807"/>
      <c r="C1032" s="807"/>
      <c r="D1032" s="807"/>
      <c r="E1032" s="808"/>
    </row>
    <row r="1033" spans="1:5" x14ac:dyDescent="0.25">
      <c r="A1033" s="781"/>
      <c r="B1033" s="14">
        <v>2019</v>
      </c>
      <c r="C1033" s="14">
        <v>2020</v>
      </c>
      <c r="D1033" s="14">
        <v>2021</v>
      </c>
      <c r="E1033" s="14">
        <v>2022</v>
      </c>
    </row>
    <row r="1034" spans="1:5" ht="15.75" thickBot="1" x14ac:dyDescent="0.3">
      <c r="A1034" s="782"/>
      <c r="B1034" s="15" t="s">
        <v>5</v>
      </c>
      <c r="C1034" s="15" t="s">
        <v>6</v>
      </c>
      <c r="D1034" s="15" t="s">
        <v>6</v>
      </c>
      <c r="E1034" s="15" t="s">
        <v>6</v>
      </c>
    </row>
    <row r="1035" spans="1:5" ht="15.75" thickBot="1" x14ac:dyDescent="0.3">
      <c r="A1035" s="1" t="s">
        <v>107</v>
      </c>
      <c r="B1035" s="62">
        <f>B1036+B1037+B1038+B1039</f>
        <v>0</v>
      </c>
      <c r="C1035" s="62">
        <f t="shared" ref="C1035:E1035" si="100">C1036+C1037+C1038+C1039</f>
        <v>0</v>
      </c>
      <c r="D1035" s="62">
        <f t="shared" si="100"/>
        <v>0</v>
      </c>
      <c r="E1035" s="62">
        <f t="shared" si="100"/>
        <v>0</v>
      </c>
    </row>
    <row r="1036" spans="1:5" ht="15.75" thickBot="1" x14ac:dyDescent="0.3">
      <c r="A1036" s="8" t="s">
        <v>37</v>
      </c>
      <c r="B1036" s="62"/>
      <c r="C1036" s="62"/>
      <c r="D1036" s="62"/>
      <c r="E1036" s="62"/>
    </row>
    <row r="1037" spans="1:5" ht="15.75" thickBot="1" x14ac:dyDescent="0.3">
      <c r="A1037" s="8" t="s">
        <v>108</v>
      </c>
      <c r="B1037" s="62"/>
      <c r="C1037" s="62"/>
      <c r="D1037" s="62"/>
      <c r="E1037" s="62"/>
    </row>
    <row r="1038" spans="1:5" ht="15.75" thickBot="1" x14ac:dyDescent="0.3">
      <c r="A1038" s="8" t="s">
        <v>72</v>
      </c>
      <c r="B1038" s="62"/>
      <c r="C1038" s="62"/>
      <c r="D1038" s="62"/>
      <c r="E1038" s="62"/>
    </row>
    <row r="1039" spans="1:5" ht="15.75" thickBot="1" x14ac:dyDescent="0.3">
      <c r="A1039" s="8" t="s">
        <v>73</v>
      </c>
      <c r="B1039" s="62"/>
      <c r="C1039" s="62"/>
      <c r="D1039" s="62"/>
      <c r="E1039" s="62"/>
    </row>
    <row r="1040" spans="1:5" ht="15.75" thickBot="1" x14ac:dyDescent="0.3">
      <c r="A1040" s="1" t="s">
        <v>109</v>
      </c>
      <c r="B1040" s="60">
        <f>B1041+B1042+B1043+B1044</f>
        <v>2000</v>
      </c>
      <c r="C1040" s="60">
        <f t="shared" ref="C1040:E1040" si="101">C1041+C1042+C1043+C1044</f>
        <v>3000</v>
      </c>
      <c r="D1040" s="60">
        <f t="shared" si="101"/>
        <v>3000</v>
      </c>
      <c r="E1040" s="60">
        <f t="shared" si="101"/>
        <v>3000</v>
      </c>
    </row>
    <row r="1041" spans="1:5" ht="15.75" thickBot="1" x14ac:dyDescent="0.3">
      <c r="A1041" s="8" t="s">
        <v>37</v>
      </c>
      <c r="B1041" s="60">
        <v>2000</v>
      </c>
      <c r="C1041" s="60">
        <v>3000</v>
      </c>
      <c r="D1041" s="60">
        <v>3000</v>
      </c>
      <c r="E1041" s="60">
        <v>3000</v>
      </c>
    </row>
    <row r="1042" spans="1:5" ht="15.75" thickBot="1" x14ac:dyDescent="0.3">
      <c r="A1042" s="8" t="s">
        <v>108</v>
      </c>
      <c r="B1042" s="60"/>
      <c r="C1042" s="60"/>
      <c r="D1042" s="60"/>
      <c r="E1042" s="60"/>
    </row>
    <row r="1043" spans="1:5" ht="15.75" thickBot="1" x14ac:dyDescent="0.3">
      <c r="A1043" s="8" t="s">
        <v>72</v>
      </c>
      <c r="B1043" s="60"/>
      <c r="C1043" s="60"/>
      <c r="D1043" s="60"/>
      <c r="E1043" s="60"/>
    </row>
    <row r="1044" spans="1:5" ht="15.75" thickBot="1" x14ac:dyDescent="0.3">
      <c r="A1044" s="8" t="s">
        <v>73</v>
      </c>
      <c r="B1044" s="60"/>
      <c r="C1044" s="60"/>
      <c r="D1044" s="60"/>
      <c r="E1044" s="60"/>
    </row>
    <row r="1045" spans="1:5" ht="15.75" thickBot="1" x14ac:dyDescent="0.3">
      <c r="A1045" s="17" t="s">
        <v>556</v>
      </c>
      <c r="B1045" s="60">
        <f>B1035+B1040</f>
        <v>2000</v>
      </c>
      <c r="C1045" s="60">
        <f t="shared" ref="C1045:E1045" si="102">C1035+C1040</f>
        <v>3000</v>
      </c>
      <c r="D1045" s="60">
        <f t="shared" si="102"/>
        <v>3000</v>
      </c>
      <c r="E1045" s="60">
        <f t="shared" si="102"/>
        <v>3000</v>
      </c>
    </row>
    <row r="1046" spans="1:5" ht="36.75" customHeight="1" thickBot="1" x14ac:dyDescent="0.3">
      <c r="A1046" s="16" t="s">
        <v>559</v>
      </c>
      <c r="B1046" s="604" t="s">
        <v>1209</v>
      </c>
      <c r="C1046" s="343" t="s">
        <v>105</v>
      </c>
      <c r="D1046" s="608" t="s">
        <v>1210</v>
      </c>
      <c r="E1046" s="88"/>
    </row>
    <row r="1047" spans="1:5" ht="15.75" thickBot="1" x14ac:dyDescent="0.3">
      <c r="A1047" s="3" t="s">
        <v>9</v>
      </c>
      <c r="B1047" s="786"/>
      <c r="C1047" s="787"/>
      <c r="D1047" s="787"/>
      <c r="E1047" s="788"/>
    </row>
    <row r="1048" spans="1:5" ht="15.75" thickBot="1" x14ac:dyDescent="0.3">
      <c r="A1048" s="3" t="s">
        <v>14</v>
      </c>
      <c r="B1048" s="803"/>
      <c r="C1048" s="804"/>
      <c r="D1048" s="804"/>
      <c r="E1048" s="805"/>
    </row>
    <row r="1049" spans="1:5" x14ac:dyDescent="0.25">
      <c r="A1049" s="781"/>
      <c r="B1049" s="14">
        <v>2019</v>
      </c>
      <c r="C1049" s="14">
        <v>2020</v>
      </c>
      <c r="D1049" s="14">
        <v>2021</v>
      </c>
      <c r="E1049" s="14">
        <v>2022</v>
      </c>
    </row>
    <row r="1050" spans="1:5" ht="15.75" thickBot="1" x14ac:dyDescent="0.3">
      <c r="A1050" s="782"/>
      <c r="B1050" s="15" t="s">
        <v>5</v>
      </c>
      <c r="C1050" s="15" t="s">
        <v>6</v>
      </c>
      <c r="D1050" s="15" t="s">
        <v>6</v>
      </c>
      <c r="E1050" s="15" t="s">
        <v>6</v>
      </c>
    </row>
    <row r="1051" spans="1:5" ht="15.75" thickBot="1" x14ac:dyDescent="0.3">
      <c r="A1051" s="3" t="s">
        <v>8</v>
      </c>
      <c r="B1051" s="89">
        <v>0</v>
      </c>
      <c r="C1051" s="89">
        <v>1</v>
      </c>
      <c r="D1051" s="89">
        <v>1</v>
      </c>
      <c r="E1051" s="89">
        <v>1</v>
      </c>
    </row>
    <row r="1052" spans="1:5" ht="15.75" thickBot="1" x14ac:dyDescent="0.3">
      <c r="A1052" s="3" t="s">
        <v>15</v>
      </c>
      <c r="B1052" s="4">
        <f>B1070</f>
        <v>0</v>
      </c>
      <c r="C1052" s="4">
        <f t="shared" ref="C1052:E1052" si="103">C1070</f>
        <v>3000</v>
      </c>
      <c r="D1052" s="4">
        <f t="shared" si="103"/>
        <v>3000</v>
      </c>
      <c r="E1052" s="4">
        <f t="shared" si="103"/>
        <v>3000</v>
      </c>
    </row>
    <row r="1053" spans="1:5" ht="15.75" thickBot="1" x14ac:dyDescent="0.3">
      <c r="A1053" s="3" t="s">
        <v>21</v>
      </c>
      <c r="B1053" s="4" t="e">
        <f>B1052/B1051</f>
        <v>#DIV/0!</v>
      </c>
      <c r="C1053" s="4">
        <f t="shared" ref="C1053:E1053" si="104">C1052/C1051</f>
        <v>3000</v>
      </c>
      <c r="D1053" s="4">
        <f t="shared" si="104"/>
        <v>3000</v>
      </c>
      <c r="E1053" s="4">
        <f t="shared" si="104"/>
        <v>3000</v>
      </c>
    </row>
    <row r="1054" spans="1:5" ht="15.75" thickBot="1" x14ac:dyDescent="0.3">
      <c r="A1054" s="3" t="s">
        <v>16</v>
      </c>
      <c r="B1054" s="89" t="s">
        <v>20</v>
      </c>
      <c r="C1054" s="5" t="e">
        <f>C1051/B1051-1</f>
        <v>#DIV/0!</v>
      </c>
      <c r="D1054" s="5">
        <f t="shared" ref="D1054:E1056" si="105">D1051/C1051-1</f>
        <v>0</v>
      </c>
      <c r="E1054" s="5">
        <f t="shared" si="105"/>
        <v>0</v>
      </c>
    </row>
    <row r="1055" spans="1:5" ht="15.75" thickBot="1" x14ac:dyDescent="0.3">
      <c r="A1055" s="3" t="s">
        <v>17</v>
      </c>
      <c r="B1055" s="89" t="s">
        <v>20</v>
      </c>
      <c r="C1055" s="5" t="e">
        <f>C1052/B1052-1</f>
        <v>#DIV/0!</v>
      </c>
      <c r="D1055" s="5">
        <f t="shared" si="105"/>
        <v>0</v>
      </c>
      <c r="E1055" s="5">
        <f t="shared" si="105"/>
        <v>0</v>
      </c>
    </row>
    <row r="1056" spans="1:5" ht="15.75" thickBot="1" x14ac:dyDescent="0.3">
      <c r="A1056" s="3" t="s">
        <v>18</v>
      </c>
      <c r="B1056" s="89" t="s">
        <v>20</v>
      </c>
      <c r="C1056" s="5" t="e">
        <f>C1053/B1053-1</f>
        <v>#DIV/0!</v>
      </c>
      <c r="D1056" s="5">
        <f t="shared" si="105"/>
        <v>0</v>
      </c>
      <c r="E1056" s="5">
        <f t="shared" si="105"/>
        <v>0</v>
      </c>
    </row>
    <row r="1057" spans="1:5" ht="15.75" thickBot="1" x14ac:dyDescent="0.3">
      <c r="A1057" s="806" t="s">
        <v>1211</v>
      </c>
      <c r="B1057" s="807"/>
      <c r="C1057" s="807"/>
      <c r="D1057" s="807"/>
      <c r="E1057" s="808"/>
    </row>
    <row r="1058" spans="1:5" x14ac:dyDescent="0.25">
      <c r="A1058" s="781"/>
      <c r="B1058" s="14">
        <v>2019</v>
      </c>
      <c r="C1058" s="14">
        <v>2020</v>
      </c>
      <c r="D1058" s="14">
        <v>2021</v>
      </c>
      <c r="E1058" s="14">
        <v>2022</v>
      </c>
    </row>
    <row r="1059" spans="1:5" ht="15.75" thickBot="1" x14ac:dyDescent="0.3">
      <c r="A1059" s="782"/>
      <c r="B1059" s="15" t="s">
        <v>5</v>
      </c>
      <c r="C1059" s="15" t="s">
        <v>6</v>
      </c>
      <c r="D1059" s="15" t="s">
        <v>6</v>
      </c>
      <c r="E1059" s="15" t="s">
        <v>6</v>
      </c>
    </row>
    <row r="1060" spans="1:5" ht="15.75" thickBot="1" x14ac:dyDescent="0.3">
      <c r="A1060" s="1" t="s">
        <v>107</v>
      </c>
      <c r="B1060" s="62">
        <f>B1061+B1062+B1063+B1064</f>
        <v>0</v>
      </c>
      <c r="C1060" s="62">
        <f t="shared" ref="C1060:E1060" si="106">C1061+C1062+C1063+C1064</f>
        <v>0</v>
      </c>
      <c r="D1060" s="62">
        <f t="shared" si="106"/>
        <v>0</v>
      </c>
      <c r="E1060" s="62">
        <f t="shared" si="106"/>
        <v>0</v>
      </c>
    </row>
    <row r="1061" spans="1:5" ht="15.75" thickBot="1" x14ac:dyDescent="0.3">
      <c r="A1061" s="8" t="s">
        <v>37</v>
      </c>
      <c r="B1061" s="62"/>
      <c r="C1061" s="62"/>
      <c r="D1061" s="62"/>
      <c r="E1061" s="62"/>
    </row>
    <row r="1062" spans="1:5" ht="15.75" thickBot="1" x14ac:dyDescent="0.3">
      <c r="A1062" s="8" t="s">
        <v>108</v>
      </c>
      <c r="B1062" s="62"/>
      <c r="C1062" s="62"/>
      <c r="D1062" s="62"/>
      <c r="E1062" s="62"/>
    </row>
    <row r="1063" spans="1:5" ht="15.75" thickBot="1" x14ac:dyDescent="0.3">
      <c r="A1063" s="8" t="s">
        <v>72</v>
      </c>
      <c r="B1063" s="62"/>
      <c r="C1063" s="62"/>
      <c r="D1063" s="62"/>
      <c r="E1063" s="62"/>
    </row>
    <row r="1064" spans="1:5" ht="15.75" thickBot="1" x14ac:dyDescent="0.3">
      <c r="A1064" s="8" t="s">
        <v>73</v>
      </c>
      <c r="B1064" s="62"/>
      <c r="C1064" s="62"/>
      <c r="D1064" s="62"/>
      <c r="E1064" s="62"/>
    </row>
    <row r="1065" spans="1:5" ht="15.75" thickBot="1" x14ac:dyDescent="0.3">
      <c r="A1065" s="1" t="s">
        <v>109</v>
      </c>
      <c r="B1065" s="60">
        <f>B1066+B1067+B1068+B1069</f>
        <v>0</v>
      </c>
      <c r="C1065" s="60">
        <f t="shared" ref="C1065:E1065" si="107">C1066+C1067+C1068+C1069</f>
        <v>3000</v>
      </c>
      <c r="D1065" s="60">
        <f t="shared" si="107"/>
        <v>3000</v>
      </c>
      <c r="E1065" s="60">
        <f t="shared" si="107"/>
        <v>3000</v>
      </c>
    </row>
    <row r="1066" spans="1:5" ht="15.75" thickBot="1" x14ac:dyDescent="0.3">
      <c r="A1066" s="8" t="s">
        <v>37</v>
      </c>
      <c r="B1066" s="60">
        <v>0</v>
      </c>
      <c r="C1066" s="60">
        <v>3000</v>
      </c>
      <c r="D1066" s="60">
        <v>3000</v>
      </c>
      <c r="E1066" s="60">
        <v>3000</v>
      </c>
    </row>
    <row r="1067" spans="1:5" ht="15.75" thickBot="1" x14ac:dyDescent="0.3">
      <c r="A1067" s="8" t="s">
        <v>108</v>
      </c>
      <c r="B1067" s="60"/>
      <c r="C1067" s="60"/>
      <c r="D1067" s="60"/>
      <c r="E1067" s="60"/>
    </row>
    <row r="1068" spans="1:5" ht="15.75" thickBot="1" x14ac:dyDescent="0.3">
      <c r="A1068" s="8" t="s">
        <v>72</v>
      </c>
      <c r="B1068" s="60"/>
      <c r="C1068" s="60"/>
      <c r="D1068" s="60"/>
      <c r="E1068" s="60"/>
    </row>
    <row r="1069" spans="1:5" ht="15.75" thickBot="1" x14ac:dyDescent="0.3">
      <c r="A1069" s="8" t="s">
        <v>73</v>
      </c>
      <c r="B1069" s="60"/>
      <c r="C1069" s="60"/>
      <c r="D1069" s="60"/>
      <c r="E1069" s="60"/>
    </row>
    <row r="1070" spans="1:5" ht="15.75" thickBot="1" x14ac:dyDescent="0.3">
      <c r="A1070" s="17" t="s">
        <v>563</v>
      </c>
      <c r="B1070" s="60">
        <f>B1060+B1065</f>
        <v>0</v>
      </c>
      <c r="C1070" s="60">
        <f t="shared" ref="C1070:E1070" si="108">C1060+C1065</f>
        <v>3000</v>
      </c>
      <c r="D1070" s="60">
        <f t="shared" si="108"/>
        <v>3000</v>
      </c>
      <c r="E1070" s="60">
        <f t="shared" si="108"/>
        <v>3000</v>
      </c>
    </row>
    <row r="1071" spans="1:5" ht="51.75" thickBot="1" x14ac:dyDescent="0.3">
      <c r="A1071" s="16" t="s">
        <v>566</v>
      </c>
      <c r="B1071" s="604" t="s">
        <v>1212</v>
      </c>
      <c r="C1071" s="343" t="s">
        <v>105</v>
      </c>
      <c r="D1071" s="608" t="s">
        <v>379</v>
      </c>
      <c r="E1071" s="88"/>
    </row>
    <row r="1072" spans="1:5" ht="15.75" thickBot="1" x14ac:dyDescent="0.3">
      <c r="A1072" s="3" t="s">
        <v>9</v>
      </c>
      <c r="B1072" s="786"/>
      <c r="C1072" s="787"/>
      <c r="D1072" s="787"/>
      <c r="E1072" s="788"/>
    </row>
    <row r="1073" spans="1:5" ht="15.75" thickBot="1" x14ac:dyDescent="0.3">
      <c r="A1073" s="3" t="s">
        <v>14</v>
      </c>
      <c r="B1073" s="803"/>
      <c r="C1073" s="804"/>
      <c r="D1073" s="804"/>
      <c r="E1073" s="805"/>
    </row>
    <row r="1074" spans="1:5" x14ac:dyDescent="0.25">
      <c r="A1074" s="781"/>
      <c r="B1074" s="14">
        <v>2019</v>
      </c>
      <c r="C1074" s="14">
        <v>2020</v>
      </c>
      <c r="D1074" s="14">
        <v>2021</v>
      </c>
      <c r="E1074" s="14">
        <v>2022</v>
      </c>
    </row>
    <row r="1075" spans="1:5" ht="15.75" thickBot="1" x14ac:dyDescent="0.3">
      <c r="A1075" s="782"/>
      <c r="B1075" s="15" t="s">
        <v>5</v>
      </c>
      <c r="C1075" s="15" t="s">
        <v>6</v>
      </c>
      <c r="D1075" s="15" t="s">
        <v>6</v>
      </c>
      <c r="E1075" s="15" t="s">
        <v>6</v>
      </c>
    </row>
    <row r="1076" spans="1:5" ht="15.75" thickBot="1" x14ac:dyDescent="0.3">
      <c r="A1076" s="3" t="s">
        <v>8</v>
      </c>
      <c r="B1076" s="89">
        <v>0</v>
      </c>
      <c r="C1076" s="89">
        <v>5</v>
      </c>
      <c r="D1076" s="89">
        <v>5</v>
      </c>
      <c r="E1076" s="89">
        <v>5</v>
      </c>
    </row>
    <row r="1077" spans="1:5" ht="15.75" thickBot="1" x14ac:dyDescent="0.3">
      <c r="A1077" s="3" t="s">
        <v>15</v>
      </c>
      <c r="B1077" s="4">
        <f>B1095</f>
        <v>0</v>
      </c>
      <c r="C1077" s="4">
        <f t="shared" ref="C1077:E1077" si="109">C1095</f>
        <v>24035</v>
      </c>
      <c r="D1077" s="4">
        <f t="shared" si="109"/>
        <v>13300</v>
      </c>
      <c r="E1077" s="4">
        <f t="shared" si="109"/>
        <v>29500</v>
      </c>
    </row>
    <row r="1078" spans="1:5" ht="15.75" thickBot="1" x14ac:dyDescent="0.3">
      <c r="A1078" s="3" t="s">
        <v>21</v>
      </c>
      <c r="B1078" s="4" t="e">
        <f>B1077/B1076</f>
        <v>#DIV/0!</v>
      </c>
      <c r="C1078" s="4">
        <f t="shared" ref="C1078:E1078" si="110">C1077/C1076</f>
        <v>4807</v>
      </c>
      <c r="D1078" s="4">
        <f t="shared" si="110"/>
        <v>2660</v>
      </c>
      <c r="E1078" s="4">
        <f t="shared" si="110"/>
        <v>5900</v>
      </c>
    </row>
    <row r="1079" spans="1:5" ht="15.75" thickBot="1" x14ac:dyDescent="0.3">
      <c r="A1079" s="3" t="s">
        <v>16</v>
      </c>
      <c r="B1079" s="89" t="s">
        <v>20</v>
      </c>
      <c r="C1079" s="5" t="e">
        <f>C1076/B1076-1</f>
        <v>#DIV/0!</v>
      </c>
      <c r="D1079" s="5">
        <f t="shared" ref="D1079:E1081" si="111">D1076/C1076-1</f>
        <v>0</v>
      </c>
      <c r="E1079" s="5">
        <f t="shared" si="111"/>
        <v>0</v>
      </c>
    </row>
    <row r="1080" spans="1:5" ht="15.75" thickBot="1" x14ac:dyDescent="0.3">
      <c r="A1080" s="3" t="s">
        <v>17</v>
      </c>
      <c r="B1080" s="89" t="s">
        <v>20</v>
      </c>
      <c r="C1080" s="5" t="e">
        <f>C1077/B1077-1</f>
        <v>#DIV/0!</v>
      </c>
      <c r="D1080" s="5">
        <f t="shared" si="111"/>
        <v>-0.44664031620553357</v>
      </c>
      <c r="E1080" s="5">
        <f t="shared" si="111"/>
        <v>1.2180451127819549</v>
      </c>
    </row>
    <row r="1081" spans="1:5" ht="15.75" thickBot="1" x14ac:dyDescent="0.3">
      <c r="A1081" s="3" t="s">
        <v>18</v>
      </c>
      <c r="B1081" s="89" t="s">
        <v>20</v>
      </c>
      <c r="C1081" s="5" t="e">
        <f>C1078/B1078-1</f>
        <v>#DIV/0!</v>
      </c>
      <c r="D1081" s="5">
        <f t="shared" si="111"/>
        <v>-0.44664031620553357</v>
      </c>
      <c r="E1081" s="5">
        <f t="shared" si="111"/>
        <v>1.2180451127819549</v>
      </c>
    </row>
    <row r="1082" spans="1:5" ht="15.75" thickBot="1" x14ac:dyDescent="0.3">
      <c r="A1082" s="806" t="s">
        <v>1213</v>
      </c>
      <c r="B1082" s="807"/>
      <c r="C1082" s="807"/>
      <c r="D1082" s="807"/>
      <c r="E1082" s="808"/>
    </row>
    <row r="1083" spans="1:5" x14ac:dyDescent="0.25">
      <c r="A1083" s="781"/>
      <c r="B1083" s="14">
        <v>2019</v>
      </c>
      <c r="C1083" s="14">
        <v>2020</v>
      </c>
      <c r="D1083" s="14">
        <v>2021</v>
      </c>
      <c r="E1083" s="14">
        <v>2022</v>
      </c>
    </row>
    <row r="1084" spans="1:5" ht="15.75" thickBot="1" x14ac:dyDescent="0.3">
      <c r="A1084" s="782"/>
      <c r="B1084" s="15" t="s">
        <v>5</v>
      </c>
      <c r="C1084" s="15" t="s">
        <v>6</v>
      </c>
      <c r="D1084" s="15" t="s">
        <v>6</v>
      </c>
      <c r="E1084" s="15" t="s">
        <v>6</v>
      </c>
    </row>
    <row r="1085" spans="1:5" ht="15.75" thickBot="1" x14ac:dyDescent="0.3">
      <c r="A1085" s="1" t="s">
        <v>107</v>
      </c>
      <c r="B1085" s="62">
        <f>B1086+B1087+B1088+B1089</f>
        <v>0</v>
      </c>
      <c r="C1085" s="62">
        <f t="shared" ref="C1085:E1085" si="112">C1086+C1087+C1088+C1089</f>
        <v>0</v>
      </c>
      <c r="D1085" s="62">
        <f t="shared" si="112"/>
        <v>0</v>
      </c>
      <c r="E1085" s="62">
        <f t="shared" si="112"/>
        <v>0</v>
      </c>
    </row>
    <row r="1086" spans="1:5" ht="15.75" thickBot="1" x14ac:dyDescent="0.3">
      <c r="A1086" s="8" t="s">
        <v>37</v>
      </c>
      <c r="B1086" s="62"/>
      <c r="C1086" s="62"/>
      <c r="D1086" s="62"/>
      <c r="E1086" s="62"/>
    </row>
    <row r="1087" spans="1:5" ht="15.75" thickBot="1" x14ac:dyDescent="0.3">
      <c r="A1087" s="8" t="s">
        <v>108</v>
      </c>
      <c r="B1087" s="62"/>
      <c r="C1087" s="62"/>
      <c r="D1087" s="62"/>
      <c r="E1087" s="62"/>
    </row>
    <row r="1088" spans="1:5" ht="15.75" thickBot="1" x14ac:dyDescent="0.3">
      <c r="A1088" s="8" t="s">
        <v>72</v>
      </c>
      <c r="B1088" s="62"/>
      <c r="C1088" s="62"/>
      <c r="D1088" s="62"/>
      <c r="E1088" s="62"/>
    </row>
    <row r="1089" spans="1:5" ht="15.75" thickBot="1" x14ac:dyDescent="0.3">
      <c r="A1089" s="8" t="s">
        <v>73</v>
      </c>
      <c r="B1089" s="62"/>
      <c r="C1089" s="62"/>
      <c r="D1089" s="62"/>
      <c r="E1089" s="62"/>
    </row>
    <row r="1090" spans="1:5" ht="15.75" thickBot="1" x14ac:dyDescent="0.3">
      <c r="A1090" s="1" t="s">
        <v>109</v>
      </c>
      <c r="B1090" s="60">
        <f>B1091+B1092+B1093+B1094</f>
        <v>0</v>
      </c>
      <c r="C1090" s="60">
        <f t="shared" ref="C1090:E1090" si="113">C1091+C1092+C1093+C1094</f>
        <v>24035</v>
      </c>
      <c r="D1090" s="60">
        <f t="shared" si="113"/>
        <v>13300</v>
      </c>
      <c r="E1090" s="60">
        <f t="shared" si="113"/>
        <v>29500</v>
      </c>
    </row>
    <row r="1091" spans="1:5" ht="15.75" customHeight="1" thickBot="1" x14ac:dyDescent="0.3">
      <c r="A1091" s="8" t="s">
        <v>37</v>
      </c>
      <c r="B1091" s="60">
        <v>0</v>
      </c>
      <c r="C1091" s="60">
        <f>24500-465</f>
        <v>24035</v>
      </c>
      <c r="D1091" s="60">
        <f>31000-17700</f>
        <v>13300</v>
      </c>
      <c r="E1091" s="60">
        <f>23000+6500</f>
        <v>29500</v>
      </c>
    </row>
    <row r="1092" spans="1:5" ht="15.75" customHeight="1" thickBot="1" x14ac:dyDescent="0.3">
      <c r="A1092" s="8" t="s">
        <v>108</v>
      </c>
      <c r="B1092" s="60"/>
      <c r="C1092" s="60"/>
      <c r="D1092" s="60"/>
      <c r="E1092" s="60"/>
    </row>
    <row r="1093" spans="1:5" ht="15.75" thickBot="1" x14ac:dyDescent="0.3">
      <c r="A1093" s="8" t="s">
        <v>72</v>
      </c>
      <c r="B1093" s="60"/>
      <c r="C1093" s="60"/>
      <c r="D1093" s="60"/>
      <c r="E1093" s="60"/>
    </row>
    <row r="1094" spans="1:5" ht="15.75" thickBot="1" x14ac:dyDescent="0.3">
      <c r="A1094" s="8" t="s">
        <v>73</v>
      </c>
      <c r="B1094" s="60"/>
      <c r="C1094" s="60"/>
      <c r="D1094" s="60"/>
      <c r="E1094" s="60"/>
    </row>
    <row r="1095" spans="1:5" ht="15.75" thickBot="1" x14ac:dyDescent="0.3">
      <c r="A1095" s="17" t="s">
        <v>568</v>
      </c>
      <c r="B1095" s="60">
        <f>B1085+B1090</f>
        <v>0</v>
      </c>
      <c r="C1095" s="60">
        <f t="shared" ref="C1095:E1095" si="114">C1085+C1090</f>
        <v>24035</v>
      </c>
      <c r="D1095" s="60">
        <f t="shared" si="114"/>
        <v>13300</v>
      </c>
      <c r="E1095" s="60">
        <f t="shared" si="114"/>
        <v>29500</v>
      </c>
    </row>
    <row r="1096" spans="1:5" ht="34.5" thickBot="1" x14ac:dyDescent="0.3">
      <c r="A1096" s="16" t="s">
        <v>570</v>
      </c>
      <c r="B1096" s="606" t="s">
        <v>389</v>
      </c>
      <c r="C1096" s="343" t="s">
        <v>105</v>
      </c>
      <c r="D1096" s="607" t="s">
        <v>390</v>
      </c>
      <c r="E1096" s="88"/>
    </row>
    <row r="1097" spans="1:5" ht="15.75" thickBot="1" x14ac:dyDescent="0.3">
      <c r="A1097" s="3" t="s">
        <v>9</v>
      </c>
      <c r="B1097" s="786" t="s">
        <v>389</v>
      </c>
      <c r="C1097" s="787"/>
      <c r="D1097" s="787"/>
      <c r="E1097" s="788"/>
    </row>
    <row r="1098" spans="1:5" ht="15.75" thickBot="1" x14ac:dyDescent="0.3">
      <c r="A1098" s="3" t="s">
        <v>14</v>
      </c>
      <c r="B1098" s="803" t="s">
        <v>123</v>
      </c>
      <c r="C1098" s="804"/>
      <c r="D1098" s="804"/>
      <c r="E1098" s="805"/>
    </row>
    <row r="1099" spans="1:5" x14ac:dyDescent="0.25">
      <c r="A1099" s="781"/>
      <c r="B1099" s="14">
        <v>2019</v>
      </c>
      <c r="C1099" s="14">
        <v>2020</v>
      </c>
      <c r="D1099" s="14">
        <v>2021</v>
      </c>
      <c r="E1099" s="14">
        <v>2022</v>
      </c>
    </row>
    <row r="1100" spans="1:5" ht="15.75" thickBot="1" x14ac:dyDescent="0.3">
      <c r="A1100" s="782"/>
      <c r="B1100" s="15" t="s">
        <v>5</v>
      </c>
      <c r="C1100" s="15" t="s">
        <v>6</v>
      </c>
      <c r="D1100" s="15" t="s">
        <v>6</v>
      </c>
      <c r="E1100" s="15" t="s">
        <v>6</v>
      </c>
    </row>
    <row r="1101" spans="1:5" ht="15.75" thickBot="1" x14ac:dyDescent="0.3">
      <c r="A1101" s="3" t="s">
        <v>8</v>
      </c>
      <c r="B1101" s="89">
        <v>0</v>
      </c>
      <c r="C1101" s="89">
        <v>0</v>
      </c>
      <c r="D1101" s="89">
        <v>1</v>
      </c>
      <c r="E1101" s="89">
        <v>0</v>
      </c>
    </row>
    <row r="1102" spans="1:5" ht="15.75" thickBot="1" x14ac:dyDescent="0.3">
      <c r="A1102" s="3" t="s">
        <v>15</v>
      </c>
      <c r="B1102" s="4">
        <f>B1120</f>
        <v>0</v>
      </c>
      <c r="C1102" s="4">
        <f t="shared" ref="C1102:E1102" si="115">C1120</f>
        <v>0</v>
      </c>
      <c r="D1102" s="4">
        <f t="shared" si="115"/>
        <v>11500</v>
      </c>
      <c r="E1102" s="4">
        <f t="shared" si="115"/>
        <v>0</v>
      </c>
    </row>
    <row r="1103" spans="1:5" ht="15.75" thickBot="1" x14ac:dyDescent="0.3">
      <c r="A1103" s="3" t="s">
        <v>21</v>
      </c>
      <c r="B1103" s="4" t="e">
        <f>B1102/B1101</f>
        <v>#DIV/0!</v>
      </c>
      <c r="C1103" s="4" t="e">
        <f t="shared" ref="C1103:E1103" si="116">C1102/C1101</f>
        <v>#DIV/0!</v>
      </c>
      <c r="D1103" s="4">
        <f t="shared" si="116"/>
        <v>11500</v>
      </c>
      <c r="E1103" s="4" t="e">
        <f t="shared" si="116"/>
        <v>#DIV/0!</v>
      </c>
    </row>
    <row r="1104" spans="1:5" ht="15.75" thickBot="1" x14ac:dyDescent="0.3">
      <c r="A1104" s="3" t="s">
        <v>16</v>
      </c>
      <c r="B1104" s="89" t="s">
        <v>20</v>
      </c>
      <c r="C1104" s="5" t="e">
        <f>C1101/B1101-1</f>
        <v>#DIV/0!</v>
      </c>
      <c r="D1104" s="5" t="e">
        <f t="shared" ref="D1104:E1106" si="117">D1101/C1101-1</f>
        <v>#DIV/0!</v>
      </c>
      <c r="E1104" s="5">
        <f t="shared" si="117"/>
        <v>-1</v>
      </c>
    </row>
    <row r="1105" spans="1:5" ht="15.75" thickBot="1" x14ac:dyDescent="0.3">
      <c r="A1105" s="3" t="s">
        <v>17</v>
      </c>
      <c r="B1105" s="89" t="s">
        <v>20</v>
      </c>
      <c r="C1105" s="5" t="e">
        <f>C1102/B1102-1</f>
        <v>#DIV/0!</v>
      </c>
      <c r="D1105" s="5" t="e">
        <f t="shared" si="117"/>
        <v>#DIV/0!</v>
      </c>
      <c r="E1105" s="5">
        <f t="shared" si="117"/>
        <v>-1</v>
      </c>
    </row>
    <row r="1106" spans="1:5" ht="15.75" thickBot="1" x14ac:dyDescent="0.3">
      <c r="A1106" s="3" t="s">
        <v>18</v>
      </c>
      <c r="B1106" s="89" t="s">
        <v>20</v>
      </c>
      <c r="C1106" s="5" t="e">
        <f>C1103/B1103-1</f>
        <v>#DIV/0!</v>
      </c>
      <c r="D1106" s="5" t="e">
        <f t="shared" si="117"/>
        <v>#DIV/0!</v>
      </c>
      <c r="E1106" s="5" t="e">
        <f t="shared" si="117"/>
        <v>#DIV/0!</v>
      </c>
    </row>
    <row r="1107" spans="1:5" ht="15.75" thickBot="1" x14ac:dyDescent="0.3">
      <c r="A1107" s="806" t="s">
        <v>1214</v>
      </c>
      <c r="B1107" s="807"/>
      <c r="C1107" s="807"/>
      <c r="D1107" s="807"/>
      <c r="E1107" s="808"/>
    </row>
    <row r="1108" spans="1:5" x14ac:dyDescent="0.25">
      <c r="A1108" s="781"/>
      <c r="B1108" s="14">
        <v>2019</v>
      </c>
      <c r="C1108" s="14">
        <v>2020</v>
      </c>
      <c r="D1108" s="14">
        <v>2021</v>
      </c>
      <c r="E1108" s="14">
        <v>2022</v>
      </c>
    </row>
    <row r="1109" spans="1:5" ht="15.75" thickBot="1" x14ac:dyDescent="0.3">
      <c r="A1109" s="782"/>
      <c r="B1109" s="15" t="s">
        <v>5</v>
      </c>
      <c r="C1109" s="15" t="s">
        <v>6</v>
      </c>
      <c r="D1109" s="15" t="s">
        <v>6</v>
      </c>
      <c r="E1109" s="15" t="s">
        <v>6</v>
      </c>
    </row>
    <row r="1110" spans="1:5" ht="15.75" thickBot="1" x14ac:dyDescent="0.3">
      <c r="A1110" s="1" t="s">
        <v>107</v>
      </c>
      <c r="B1110" s="62">
        <f>B1111+B1112+B1113+B1114</f>
        <v>0</v>
      </c>
      <c r="C1110" s="62">
        <f t="shared" ref="C1110:E1110" si="118">C1111+C1112+C1113+C1114</f>
        <v>0</v>
      </c>
      <c r="D1110" s="62">
        <f t="shared" si="118"/>
        <v>0</v>
      </c>
      <c r="E1110" s="62">
        <f t="shared" si="118"/>
        <v>0</v>
      </c>
    </row>
    <row r="1111" spans="1:5" ht="15.75" thickBot="1" x14ac:dyDescent="0.3">
      <c r="A1111" s="8" t="s">
        <v>37</v>
      </c>
      <c r="B1111" s="62"/>
      <c r="C1111" s="62"/>
      <c r="D1111" s="62"/>
      <c r="E1111" s="62"/>
    </row>
    <row r="1112" spans="1:5" ht="15.75" thickBot="1" x14ac:dyDescent="0.3">
      <c r="A1112" s="8" t="s">
        <v>108</v>
      </c>
      <c r="B1112" s="62"/>
      <c r="C1112" s="62"/>
      <c r="D1112" s="62"/>
      <c r="E1112" s="62"/>
    </row>
    <row r="1113" spans="1:5" ht="15.75" thickBot="1" x14ac:dyDescent="0.3">
      <c r="A1113" s="8" t="s">
        <v>72</v>
      </c>
      <c r="B1113" s="62"/>
      <c r="C1113" s="62"/>
      <c r="D1113" s="62"/>
      <c r="E1113" s="62"/>
    </row>
    <row r="1114" spans="1:5" ht="15.75" thickBot="1" x14ac:dyDescent="0.3">
      <c r="A1114" s="8" t="s">
        <v>73</v>
      </c>
      <c r="B1114" s="62"/>
      <c r="C1114" s="62"/>
      <c r="D1114" s="62"/>
      <c r="E1114" s="62"/>
    </row>
    <row r="1115" spans="1:5" ht="15.75" thickBot="1" x14ac:dyDescent="0.3">
      <c r="A1115" s="1" t="s">
        <v>109</v>
      </c>
      <c r="B1115" s="60">
        <f>B1116+B1117+B1118+B1119</f>
        <v>0</v>
      </c>
      <c r="C1115" s="60">
        <f t="shared" ref="C1115:E1115" si="119">C1116+C1117+C1118+C1119</f>
        <v>0</v>
      </c>
      <c r="D1115" s="60">
        <f t="shared" si="119"/>
        <v>11500</v>
      </c>
      <c r="E1115" s="60">
        <f t="shared" si="119"/>
        <v>0</v>
      </c>
    </row>
    <row r="1116" spans="1:5" ht="15.75" thickBot="1" x14ac:dyDescent="0.3">
      <c r="A1116" s="8" t="s">
        <v>37</v>
      </c>
      <c r="B1116" s="60">
        <v>0</v>
      </c>
      <c r="C1116" s="60">
        <v>0</v>
      </c>
      <c r="D1116" s="60">
        <v>11500</v>
      </c>
      <c r="E1116" s="60">
        <v>0</v>
      </c>
    </row>
    <row r="1117" spans="1:5" ht="15.75" thickBot="1" x14ac:dyDescent="0.3">
      <c r="A1117" s="8" t="s">
        <v>108</v>
      </c>
      <c r="B1117" s="60"/>
      <c r="C1117" s="60"/>
      <c r="D1117" s="60"/>
      <c r="E1117" s="60"/>
    </row>
    <row r="1118" spans="1:5" ht="15.75" thickBot="1" x14ac:dyDescent="0.3">
      <c r="A1118" s="8" t="s">
        <v>72</v>
      </c>
      <c r="B1118" s="60"/>
      <c r="C1118" s="60"/>
      <c r="D1118" s="60"/>
      <c r="E1118" s="60"/>
    </row>
    <row r="1119" spans="1:5" ht="15.75" thickBot="1" x14ac:dyDescent="0.3">
      <c r="A1119" s="8" t="s">
        <v>73</v>
      </c>
      <c r="B1119" s="60"/>
      <c r="C1119" s="60"/>
      <c r="D1119" s="60"/>
      <c r="E1119" s="60"/>
    </row>
    <row r="1120" spans="1:5" ht="15.75" thickBot="1" x14ac:dyDescent="0.3">
      <c r="A1120" s="17" t="s">
        <v>572</v>
      </c>
      <c r="B1120" s="60">
        <f>B1110+B1115</f>
        <v>0</v>
      </c>
      <c r="C1120" s="60">
        <f t="shared" ref="C1120:E1120" si="120">C1110+C1115</f>
        <v>0</v>
      </c>
      <c r="D1120" s="60">
        <f t="shared" si="120"/>
        <v>11500</v>
      </c>
      <c r="E1120" s="60">
        <f t="shared" si="120"/>
        <v>0</v>
      </c>
    </row>
    <row r="1121" spans="1:5" ht="39" thickBot="1" x14ac:dyDescent="0.3">
      <c r="A1121" s="16" t="s">
        <v>574</v>
      </c>
      <c r="B1121" s="606" t="s">
        <v>1215</v>
      </c>
      <c r="C1121" s="343" t="s">
        <v>105</v>
      </c>
      <c r="D1121" s="607"/>
      <c r="E1121" s="88"/>
    </row>
    <row r="1122" spans="1:5" ht="15.75" thickBot="1" x14ac:dyDescent="0.3">
      <c r="A1122" s="3" t="s">
        <v>9</v>
      </c>
      <c r="B1122" s="786" t="s">
        <v>1215</v>
      </c>
      <c r="C1122" s="787"/>
      <c r="D1122" s="787"/>
      <c r="E1122" s="788"/>
    </row>
    <row r="1123" spans="1:5" ht="15.75" thickBot="1" x14ac:dyDescent="0.3">
      <c r="A1123" s="3" t="s">
        <v>14</v>
      </c>
      <c r="B1123" s="803" t="s">
        <v>123</v>
      </c>
      <c r="C1123" s="804"/>
      <c r="D1123" s="804"/>
      <c r="E1123" s="805"/>
    </row>
    <row r="1124" spans="1:5" x14ac:dyDescent="0.25">
      <c r="A1124" s="781"/>
      <c r="B1124" s="14">
        <v>2019</v>
      </c>
      <c r="C1124" s="14">
        <v>2020</v>
      </c>
      <c r="D1124" s="14">
        <v>2021</v>
      </c>
      <c r="E1124" s="14">
        <v>2022</v>
      </c>
    </row>
    <row r="1125" spans="1:5" ht="15.75" thickBot="1" x14ac:dyDescent="0.3">
      <c r="A1125" s="782"/>
      <c r="B1125" s="15" t="s">
        <v>5</v>
      </c>
      <c r="C1125" s="15" t="s">
        <v>6</v>
      </c>
      <c r="D1125" s="15" t="s">
        <v>6</v>
      </c>
      <c r="E1125" s="15" t="s">
        <v>6</v>
      </c>
    </row>
    <row r="1126" spans="1:5" ht="15.75" thickBot="1" x14ac:dyDescent="0.3">
      <c r="A1126" s="3" t="s">
        <v>8</v>
      </c>
      <c r="B1126" s="89">
        <v>0</v>
      </c>
      <c r="C1126" s="89">
        <v>0</v>
      </c>
      <c r="D1126" s="89">
        <v>0</v>
      </c>
      <c r="E1126" s="89">
        <v>1</v>
      </c>
    </row>
    <row r="1127" spans="1:5" ht="15.75" thickBot="1" x14ac:dyDescent="0.3">
      <c r="A1127" s="3" t="s">
        <v>15</v>
      </c>
      <c r="B1127" s="4">
        <f>B1145</f>
        <v>0</v>
      </c>
      <c r="C1127" s="4">
        <f t="shared" ref="C1127:E1127" si="121">C1145</f>
        <v>0</v>
      </c>
      <c r="D1127" s="4">
        <f t="shared" si="121"/>
        <v>0</v>
      </c>
      <c r="E1127" s="4">
        <f t="shared" si="121"/>
        <v>600</v>
      </c>
    </row>
    <row r="1128" spans="1:5" ht="15.75" thickBot="1" x14ac:dyDescent="0.3">
      <c r="A1128" s="3" t="s">
        <v>21</v>
      </c>
      <c r="B1128" s="4" t="e">
        <f>B1127/B1126</f>
        <v>#DIV/0!</v>
      </c>
      <c r="C1128" s="4" t="e">
        <f t="shared" ref="C1128:E1128" si="122">C1127/C1126</f>
        <v>#DIV/0!</v>
      </c>
      <c r="D1128" s="4" t="e">
        <f t="shared" si="122"/>
        <v>#DIV/0!</v>
      </c>
      <c r="E1128" s="4">
        <f t="shared" si="122"/>
        <v>600</v>
      </c>
    </row>
    <row r="1129" spans="1:5" ht="15.75" thickBot="1" x14ac:dyDescent="0.3">
      <c r="A1129" s="3" t="s">
        <v>16</v>
      </c>
      <c r="B1129" s="89" t="s">
        <v>20</v>
      </c>
      <c r="C1129" s="5" t="e">
        <f>C1126/B1126-1</f>
        <v>#DIV/0!</v>
      </c>
      <c r="D1129" s="5" t="e">
        <f t="shared" ref="D1129:E1131" si="123">D1126/C1126-1</f>
        <v>#DIV/0!</v>
      </c>
      <c r="E1129" s="5" t="e">
        <f t="shared" si="123"/>
        <v>#DIV/0!</v>
      </c>
    </row>
    <row r="1130" spans="1:5" ht="15.75" thickBot="1" x14ac:dyDescent="0.3">
      <c r="A1130" s="3" t="s">
        <v>17</v>
      </c>
      <c r="B1130" s="89" t="s">
        <v>20</v>
      </c>
      <c r="C1130" s="5" t="e">
        <f>C1127/B1127-1</f>
        <v>#DIV/0!</v>
      </c>
      <c r="D1130" s="5" t="e">
        <f t="shared" si="123"/>
        <v>#DIV/0!</v>
      </c>
      <c r="E1130" s="5" t="e">
        <f t="shared" si="123"/>
        <v>#DIV/0!</v>
      </c>
    </row>
    <row r="1131" spans="1:5" ht="15.75" thickBot="1" x14ac:dyDescent="0.3">
      <c r="A1131" s="3" t="s">
        <v>18</v>
      </c>
      <c r="B1131" s="89" t="s">
        <v>20</v>
      </c>
      <c r="C1131" s="5" t="e">
        <f>C1128/B1128-1</f>
        <v>#DIV/0!</v>
      </c>
      <c r="D1131" s="5" t="e">
        <f t="shared" si="123"/>
        <v>#DIV/0!</v>
      </c>
      <c r="E1131" s="5" t="e">
        <f t="shared" si="123"/>
        <v>#DIV/0!</v>
      </c>
    </row>
    <row r="1132" spans="1:5" ht="15.75" thickBot="1" x14ac:dyDescent="0.3">
      <c r="A1132" s="806" t="s">
        <v>1216</v>
      </c>
      <c r="B1132" s="807"/>
      <c r="C1132" s="807"/>
      <c r="D1132" s="807"/>
      <c r="E1132" s="808"/>
    </row>
    <row r="1133" spans="1:5" x14ac:dyDescent="0.25">
      <c r="A1133" s="781"/>
      <c r="B1133" s="14">
        <v>2019</v>
      </c>
      <c r="C1133" s="14">
        <v>2020</v>
      </c>
      <c r="D1133" s="14">
        <v>2021</v>
      </c>
      <c r="E1133" s="14">
        <v>2022</v>
      </c>
    </row>
    <row r="1134" spans="1:5" ht="15.75" thickBot="1" x14ac:dyDescent="0.3">
      <c r="A1134" s="782"/>
      <c r="B1134" s="15" t="s">
        <v>5</v>
      </c>
      <c r="C1134" s="15" t="s">
        <v>6</v>
      </c>
      <c r="D1134" s="15" t="s">
        <v>6</v>
      </c>
      <c r="E1134" s="15" t="s">
        <v>6</v>
      </c>
    </row>
    <row r="1135" spans="1:5" ht="15.75" thickBot="1" x14ac:dyDescent="0.3">
      <c r="A1135" s="1" t="s">
        <v>107</v>
      </c>
      <c r="B1135" s="62">
        <f>B1136+B1137+B1138+B1139</f>
        <v>0</v>
      </c>
      <c r="C1135" s="62">
        <f t="shared" ref="C1135:E1135" si="124">C1136+C1137+C1138+C1139</f>
        <v>0</v>
      </c>
      <c r="D1135" s="62">
        <f t="shared" si="124"/>
        <v>0</v>
      </c>
      <c r="E1135" s="62">
        <f t="shared" si="124"/>
        <v>0</v>
      </c>
    </row>
    <row r="1136" spans="1:5" ht="15.75" thickBot="1" x14ac:dyDescent="0.3">
      <c r="A1136" s="8" t="s">
        <v>37</v>
      </c>
      <c r="B1136" s="62"/>
      <c r="C1136" s="62"/>
      <c r="D1136" s="62"/>
      <c r="E1136" s="62"/>
    </row>
    <row r="1137" spans="1:5" ht="15.75" thickBot="1" x14ac:dyDescent="0.3">
      <c r="A1137" s="8" t="s">
        <v>108</v>
      </c>
      <c r="B1137" s="62"/>
      <c r="C1137" s="62"/>
      <c r="D1137" s="62"/>
      <c r="E1137" s="62"/>
    </row>
    <row r="1138" spans="1:5" ht="15.75" thickBot="1" x14ac:dyDescent="0.3">
      <c r="A1138" s="8" t="s">
        <v>72</v>
      </c>
      <c r="B1138" s="62"/>
      <c r="C1138" s="62"/>
      <c r="D1138" s="62"/>
      <c r="E1138" s="62"/>
    </row>
    <row r="1139" spans="1:5" ht="15.75" thickBot="1" x14ac:dyDescent="0.3">
      <c r="A1139" s="8" t="s">
        <v>73</v>
      </c>
      <c r="B1139" s="62"/>
      <c r="C1139" s="62"/>
      <c r="D1139" s="62"/>
      <c r="E1139" s="62"/>
    </row>
    <row r="1140" spans="1:5" ht="15.75" thickBot="1" x14ac:dyDescent="0.3">
      <c r="A1140" s="1" t="s">
        <v>109</v>
      </c>
      <c r="B1140" s="60">
        <f>B1141+B1142+B1143+B1144</f>
        <v>0</v>
      </c>
      <c r="C1140" s="60">
        <f t="shared" ref="C1140:E1140" si="125">C1141+C1142+C1143+C1144</f>
        <v>0</v>
      </c>
      <c r="D1140" s="60">
        <f t="shared" si="125"/>
        <v>0</v>
      </c>
      <c r="E1140" s="60">
        <f t="shared" si="125"/>
        <v>600</v>
      </c>
    </row>
    <row r="1141" spans="1:5" ht="15.75" thickBot="1" x14ac:dyDescent="0.3">
      <c r="A1141" s="8" t="s">
        <v>37</v>
      </c>
      <c r="B1141" s="60">
        <v>0</v>
      </c>
      <c r="C1141" s="60">
        <v>0</v>
      </c>
      <c r="D1141" s="60">
        <v>0</v>
      </c>
      <c r="E1141" s="60">
        <v>600</v>
      </c>
    </row>
    <row r="1142" spans="1:5" ht="15.75" thickBot="1" x14ac:dyDescent="0.3">
      <c r="A1142" s="8" t="s">
        <v>108</v>
      </c>
      <c r="B1142" s="60"/>
      <c r="C1142" s="60"/>
      <c r="D1142" s="60"/>
      <c r="E1142" s="60"/>
    </row>
    <row r="1143" spans="1:5" ht="15.75" thickBot="1" x14ac:dyDescent="0.3">
      <c r="A1143" s="8" t="s">
        <v>72</v>
      </c>
      <c r="B1143" s="60"/>
      <c r="C1143" s="60"/>
      <c r="D1143" s="60"/>
      <c r="E1143" s="60"/>
    </row>
    <row r="1144" spans="1:5" ht="15.75" thickBot="1" x14ac:dyDescent="0.3">
      <c r="A1144" s="8" t="s">
        <v>73</v>
      </c>
      <c r="B1144" s="60"/>
      <c r="C1144" s="60"/>
      <c r="D1144" s="60"/>
      <c r="E1144" s="60"/>
    </row>
    <row r="1145" spans="1:5" ht="15.75" thickBot="1" x14ac:dyDescent="0.3">
      <c r="A1145" s="17" t="s">
        <v>575</v>
      </c>
      <c r="B1145" s="60">
        <f>B1135+B1140</f>
        <v>0</v>
      </c>
      <c r="C1145" s="60">
        <f t="shared" ref="C1145:E1145" si="126">C1135+C1140</f>
        <v>0</v>
      </c>
      <c r="D1145" s="60">
        <f t="shared" si="126"/>
        <v>0</v>
      </c>
      <c r="E1145" s="60">
        <f t="shared" si="126"/>
        <v>600</v>
      </c>
    </row>
    <row r="1146" spans="1:5" ht="39" thickBot="1" x14ac:dyDescent="0.3">
      <c r="A1146" s="16" t="s">
        <v>576</v>
      </c>
      <c r="B1146" s="606" t="s">
        <v>1217</v>
      </c>
      <c r="C1146" s="343" t="s">
        <v>105</v>
      </c>
      <c r="D1146" s="607"/>
      <c r="E1146" s="88"/>
    </row>
    <row r="1147" spans="1:5" ht="15.75" thickBot="1" x14ac:dyDescent="0.3">
      <c r="A1147" s="3" t="s">
        <v>9</v>
      </c>
      <c r="B1147" s="786" t="s">
        <v>1217</v>
      </c>
      <c r="C1147" s="787"/>
      <c r="D1147" s="787"/>
      <c r="E1147" s="788"/>
    </row>
    <row r="1148" spans="1:5" ht="15.75" thickBot="1" x14ac:dyDescent="0.3">
      <c r="A1148" s="3" t="s">
        <v>14</v>
      </c>
      <c r="B1148" s="803" t="s">
        <v>123</v>
      </c>
      <c r="C1148" s="804"/>
      <c r="D1148" s="804"/>
      <c r="E1148" s="805"/>
    </row>
    <row r="1149" spans="1:5" x14ac:dyDescent="0.25">
      <c r="A1149" s="781"/>
      <c r="B1149" s="14">
        <v>2019</v>
      </c>
      <c r="C1149" s="14">
        <v>2020</v>
      </c>
      <c r="D1149" s="14">
        <v>2021</v>
      </c>
      <c r="E1149" s="14">
        <v>2022</v>
      </c>
    </row>
    <row r="1150" spans="1:5" ht="15.75" thickBot="1" x14ac:dyDescent="0.3">
      <c r="A1150" s="782"/>
      <c r="B1150" s="15" t="s">
        <v>5</v>
      </c>
      <c r="C1150" s="15" t="s">
        <v>6</v>
      </c>
      <c r="D1150" s="15" t="s">
        <v>6</v>
      </c>
      <c r="E1150" s="15" t="s">
        <v>6</v>
      </c>
    </row>
    <row r="1151" spans="1:5" ht="15.75" thickBot="1" x14ac:dyDescent="0.3">
      <c r="A1151" s="3" t="s">
        <v>8</v>
      </c>
      <c r="B1151" s="89">
        <v>0</v>
      </c>
      <c r="C1151" s="89">
        <v>0</v>
      </c>
      <c r="D1151" s="89">
        <v>0</v>
      </c>
      <c r="E1151" s="89">
        <v>1</v>
      </c>
    </row>
    <row r="1152" spans="1:5" ht="15.75" thickBot="1" x14ac:dyDescent="0.3">
      <c r="A1152" s="3" t="s">
        <v>15</v>
      </c>
      <c r="B1152" s="4">
        <f>B1170</f>
        <v>0</v>
      </c>
      <c r="C1152" s="4">
        <f t="shared" ref="C1152:E1152" si="127">C1170</f>
        <v>0</v>
      </c>
      <c r="D1152" s="4">
        <f t="shared" si="127"/>
        <v>0</v>
      </c>
      <c r="E1152" s="4">
        <f t="shared" si="127"/>
        <v>700</v>
      </c>
    </row>
    <row r="1153" spans="1:5" ht="15.75" thickBot="1" x14ac:dyDescent="0.3">
      <c r="A1153" s="3" t="s">
        <v>21</v>
      </c>
      <c r="B1153" s="4" t="e">
        <f>B1152/B1151</f>
        <v>#DIV/0!</v>
      </c>
      <c r="C1153" s="4" t="e">
        <f t="shared" ref="C1153:E1153" si="128">C1152/C1151</f>
        <v>#DIV/0!</v>
      </c>
      <c r="D1153" s="4" t="e">
        <f t="shared" si="128"/>
        <v>#DIV/0!</v>
      </c>
      <c r="E1153" s="4">
        <f t="shared" si="128"/>
        <v>700</v>
      </c>
    </row>
    <row r="1154" spans="1:5" ht="15.75" thickBot="1" x14ac:dyDescent="0.3">
      <c r="A1154" s="3" t="s">
        <v>16</v>
      </c>
      <c r="B1154" s="89" t="s">
        <v>20</v>
      </c>
      <c r="C1154" s="5" t="e">
        <f>C1151/B1151-1</f>
        <v>#DIV/0!</v>
      </c>
      <c r="D1154" s="5" t="e">
        <f t="shared" ref="D1154:E1156" si="129">D1151/C1151-1</f>
        <v>#DIV/0!</v>
      </c>
      <c r="E1154" s="5" t="e">
        <f t="shared" si="129"/>
        <v>#DIV/0!</v>
      </c>
    </row>
    <row r="1155" spans="1:5" ht="15.75" thickBot="1" x14ac:dyDescent="0.3">
      <c r="A1155" s="3" t="s">
        <v>17</v>
      </c>
      <c r="B1155" s="89" t="s">
        <v>20</v>
      </c>
      <c r="C1155" s="5" t="e">
        <f>C1152/B1152-1</f>
        <v>#DIV/0!</v>
      </c>
      <c r="D1155" s="5" t="e">
        <f t="shared" si="129"/>
        <v>#DIV/0!</v>
      </c>
      <c r="E1155" s="5" t="e">
        <f t="shared" si="129"/>
        <v>#DIV/0!</v>
      </c>
    </row>
    <row r="1156" spans="1:5" ht="15.75" thickBot="1" x14ac:dyDescent="0.3">
      <c r="A1156" s="3" t="s">
        <v>18</v>
      </c>
      <c r="B1156" s="89" t="s">
        <v>20</v>
      </c>
      <c r="C1156" s="5" t="e">
        <f>C1153/B1153-1</f>
        <v>#DIV/0!</v>
      </c>
      <c r="D1156" s="5" t="e">
        <f t="shared" si="129"/>
        <v>#DIV/0!</v>
      </c>
      <c r="E1156" s="5" t="e">
        <f t="shared" si="129"/>
        <v>#DIV/0!</v>
      </c>
    </row>
    <row r="1157" spans="1:5" ht="15.75" thickBot="1" x14ac:dyDescent="0.3">
      <c r="A1157" s="806" t="s">
        <v>1218</v>
      </c>
      <c r="B1157" s="807"/>
      <c r="C1157" s="807"/>
      <c r="D1157" s="807"/>
      <c r="E1157" s="808"/>
    </row>
    <row r="1158" spans="1:5" x14ac:dyDescent="0.25">
      <c r="A1158" s="781"/>
      <c r="B1158" s="14">
        <v>2019</v>
      </c>
      <c r="C1158" s="14">
        <v>2020</v>
      </c>
      <c r="D1158" s="14">
        <v>2021</v>
      </c>
      <c r="E1158" s="14">
        <v>2022</v>
      </c>
    </row>
    <row r="1159" spans="1:5" ht="15.75" thickBot="1" x14ac:dyDescent="0.3">
      <c r="A1159" s="782"/>
      <c r="B1159" s="15" t="s">
        <v>5</v>
      </c>
      <c r="C1159" s="15" t="s">
        <v>6</v>
      </c>
      <c r="D1159" s="15" t="s">
        <v>6</v>
      </c>
      <c r="E1159" s="15" t="s">
        <v>6</v>
      </c>
    </row>
    <row r="1160" spans="1:5" ht="15.75" thickBot="1" x14ac:dyDescent="0.3">
      <c r="A1160" s="1" t="s">
        <v>107</v>
      </c>
      <c r="B1160" s="62">
        <f>B1161+B1162+B1163+B1164</f>
        <v>0</v>
      </c>
      <c r="C1160" s="62">
        <f t="shared" ref="C1160:E1160" si="130">C1161+C1162+C1163+C1164</f>
        <v>0</v>
      </c>
      <c r="D1160" s="62">
        <f t="shared" si="130"/>
        <v>0</v>
      </c>
      <c r="E1160" s="62">
        <f t="shared" si="130"/>
        <v>0</v>
      </c>
    </row>
    <row r="1161" spans="1:5" ht="15.75" thickBot="1" x14ac:dyDescent="0.3">
      <c r="A1161" s="8" t="s">
        <v>37</v>
      </c>
      <c r="B1161" s="62"/>
      <c r="C1161" s="62"/>
      <c r="D1161" s="62"/>
      <c r="E1161" s="62"/>
    </row>
    <row r="1162" spans="1:5" ht="15.75" thickBot="1" x14ac:dyDescent="0.3">
      <c r="A1162" s="8" t="s">
        <v>108</v>
      </c>
      <c r="B1162" s="62"/>
      <c r="C1162" s="62"/>
      <c r="D1162" s="62"/>
      <c r="E1162" s="62"/>
    </row>
    <row r="1163" spans="1:5" ht="15.75" thickBot="1" x14ac:dyDescent="0.3">
      <c r="A1163" s="8" t="s">
        <v>72</v>
      </c>
      <c r="B1163" s="62"/>
      <c r="C1163" s="62"/>
      <c r="D1163" s="62"/>
      <c r="E1163" s="62"/>
    </row>
    <row r="1164" spans="1:5" ht="15.75" thickBot="1" x14ac:dyDescent="0.3">
      <c r="A1164" s="8" t="s">
        <v>73</v>
      </c>
      <c r="B1164" s="62"/>
      <c r="C1164" s="62"/>
      <c r="D1164" s="62"/>
      <c r="E1164" s="62"/>
    </row>
    <row r="1165" spans="1:5" ht="15.75" thickBot="1" x14ac:dyDescent="0.3">
      <c r="A1165" s="1" t="s">
        <v>109</v>
      </c>
      <c r="B1165" s="60">
        <f>B1166+B1167+B1168+B1169</f>
        <v>0</v>
      </c>
      <c r="C1165" s="60">
        <f t="shared" ref="C1165:E1165" si="131">C1166+C1167+C1168+C1169</f>
        <v>0</v>
      </c>
      <c r="D1165" s="60">
        <f t="shared" si="131"/>
        <v>0</v>
      </c>
      <c r="E1165" s="60">
        <f t="shared" si="131"/>
        <v>700</v>
      </c>
    </row>
    <row r="1166" spans="1:5" ht="15.75" thickBot="1" x14ac:dyDescent="0.3">
      <c r="A1166" s="8" t="s">
        <v>37</v>
      </c>
      <c r="B1166" s="60">
        <v>0</v>
      </c>
      <c r="C1166" s="60">
        <v>0</v>
      </c>
      <c r="D1166" s="60">
        <v>0</v>
      </c>
      <c r="E1166" s="60">
        <v>700</v>
      </c>
    </row>
    <row r="1167" spans="1:5" ht="15.75" thickBot="1" x14ac:dyDescent="0.3">
      <c r="A1167" s="8" t="s">
        <v>108</v>
      </c>
      <c r="B1167" s="60"/>
      <c r="C1167" s="60"/>
      <c r="D1167" s="60"/>
      <c r="E1167" s="60"/>
    </row>
    <row r="1168" spans="1:5" ht="15.75" thickBot="1" x14ac:dyDescent="0.3">
      <c r="A1168" s="8" t="s">
        <v>72</v>
      </c>
      <c r="B1168" s="60"/>
      <c r="C1168" s="60"/>
      <c r="D1168" s="60"/>
      <c r="E1168" s="60"/>
    </row>
    <row r="1169" spans="1:5" ht="15.75" thickBot="1" x14ac:dyDescent="0.3">
      <c r="A1169" s="8" t="s">
        <v>73</v>
      </c>
      <c r="B1169" s="60"/>
      <c r="C1169" s="60"/>
      <c r="D1169" s="60"/>
      <c r="E1169" s="60"/>
    </row>
    <row r="1170" spans="1:5" ht="15.75" thickBot="1" x14ac:dyDescent="0.3">
      <c r="A1170" s="17" t="s">
        <v>578</v>
      </c>
      <c r="B1170" s="60">
        <f>B1160+B1165</f>
        <v>0</v>
      </c>
      <c r="C1170" s="60">
        <f t="shared" ref="C1170:E1170" si="132">C1160+C1165</f>
        <v>0</v>
      </c>
      <c r="D1170" s="60">
        <f t="shared" si="132"/>
        <v>0</v>
      </c>
      <c r="E1170" s="60">
        <f t="shared" si="132"/>
        <v>700</v>
      </c>
    </row>
    <row r="1171" spans="1:5" ht="15.75" thickBot="1" x14ac:dyDescent="0.3">
      <c r="A1171" s="75"/>
      <c r="B1171" s="611"/>
      <c r="C1171" s="611"/>
      <c r="D1171" s="611"/>
      <c r="E1171" s="611"/>
    </row>
    <row r="1172" spans="1:5" ht="27" customHeight="1" thickBot="1" x14ac:dyDescent="0.3">
      <c r="A1172" s="11" t="s">
        <v>74</v>
      </c>
      <c r="B1172" s="611">
        <f>B1120+B1095+B1070+B1045+B919+B894+B869+B1020+B995+B970+B843+B818+B945+B793+B768+B743+B718+B693+B668+B643+B618+B593+B568+B543+B518+B493+B467+B417+B291+B265+B239+B209++B172++B61</f>
        <v>344000</v>
      </c>
      <c r="C1172" s="611">
        <f>C1120+C1095+C1070+C1045+C919+C894+C869+C1020+C995+C970+C843+C818+C945+C793+C768+C743+C718+C693+C668+C643+C618+C593+C568+C543+C518+C493+C467+C417+C291+C265+C239+C209++C172++C61</f>
        <v>350300</v>
      </c>
      <c r="D1172" s="611">
        <f>D1120+D1095+D1070+D1045+D919+D894+D869+D1020+D995+D970+D843+D818+D945+D793+D768+D743+D718+D693+D668+D643+D618+D593+D568+D543+D518+D493+D467+D417+D291+D265+D239+D209++D172++D61</f>
        <v>352300</v>
      </c>
      <c r="E1172" s="611">
        <f>E1120+E1095+E1070+E1045+E919+E894+E869+E1020+E995+E970+E843+E818+E945+E793+E768+E743+E718+E693+E668+E643+E618+E593+E568+E543+E518+E493+E467+E417+E291+E265+E239+E209++E172++E61</f>
        <v>352000</v>
      </c>
    </row>
    <row r="1173" spans="1:5" ht="24.75" thickBot="1" x14ac:dyDescent="0.3">
      <c r="A1173" s="11" t="s">
        <v>75</v>
      </c>
      <c r="B1173" s="611">
        <f>B1102+B1077+B1052+B1027+B901+B876+B851+B1002+B977+B952+B825+B800+B927+B775+B750+B725+B700+B675+B650+B625+B600+B575+B550+B525+B500++B475+B449+B399+B273+B247+B221+B180+B143+B32</f>
        <v>344000</v>
      </c>
      <c r="C1173" s="611">
        <f>C1102+C1077+C1052+C1027+C901+C876+C851+C1002+C977+C952+C825+C800+C927+C775+C750+C725+C700+C675+C650+C625+C600+C575+C550+C525+C500++C475+C449+C399+C273+C247+C221+C180+C143+C32</f>
        <v>350300</v>
      </c>
      <c r="D1173" s="611">
        <f>D1102+D1077+D1052+D1027+D901+D876+D851+D1002+D977+D952+D825+D800+D927+D775+D750+D725+D700+D675+D650+D625+D600+D575+D550+D525+D500++D475+D449+D399+D273+D247+D221+D180+D143+D32</f>
        <v>352300</v>
      </c>
      <c r="E1173" s="611">
        <f>E1102+E1077+E1052+E1027+E901+E876+E851+E1002+E977+E952+E825+E800+E927+E775+E750+E725+E700+E675+E650+E625+E600+E575+E550+E525+E500++E475+E449+E399+E273+E247+E221+E180+E143+E32</f>
        <v>352000</v>
      </c>
    </row>
    <row r="1174" spans="1:5" ht="15.75" thickBot="1" x14ac:dyDescent="0.3">
      <c r="A1174" s="1" t="s">
        <v>0</v>
      </c>
      <c r="B1174" s="611">
        <f>B1175</f>
        <v>145792</v>
      </c>
      <c r="C1174" s="611">
        <f t="shared" ref="C1174:E1174" si="133">C1175</f>
        <v>147500</v>
      </c>
      <c r="D1174" s="611">
        <f t="shared" si="133"/>
        <v>147500</v>
      </c>
      <c r="E1174" s="611">
        <f t="shared" si="133"/>
        <v>147500</v>
      </c>
    </row>
    <row r="1175" spans="1:5" ht="15.75" thickBot="1" x14ac:dyDescent="0.3">
      <c r="A1175" s="8" t="s">
        <v>37</v>
      </c>
      <c r="B1175" s="60">
        <f>B41++B152+B189</f>
        <v>145792</v>
      </c>
      <c r="C1175" s="60">
        <f>C41++C152+C189</f>
        <v>147500</v>
      </c>
      <c r="D1175" s="60">
        <f>D41++D152+D189</f>
        <v>147500</v>
      </c>
      <c r="E1175" s="60">
        <f>E41++E152+E189</f>
        <v>147500</v>
      </c>
    </row>
    <row r="1176" spans="1:5" ht="15.75" thickBot="1" x14ac:dyDescent="0.3">
      <c r="A1176" s="8" t="s">
        <v>76</v>
      </c>
      <c r="B1176" s="60">
        <f>B42+B79+B116</f>
        <v>0</v>
      </c>
      <c r="C1176" s="60">
        <f>C42+C79+C116</f>
        <v>0</v>
      </c>
      <c r="D1176" s="60">
        <f>D42+D79+D116</f>
        <v>0</v>
      </c>
      <c r="E1176" s="60">
        <f>E42+E79+E116</f>
        <v>0</v>
      </c>
    </row>
    <row r="1177" spans="1:5" ht="24.75" thickBot="1" x14ac:dyDescent="0.3">
      <c r="A1177" s="1" t="s">
        <v>31</v>
      </c>
      <c r="B1177" s="611">
        <f>B1178</f>
        <v>25208</v>
      </c>
      <c r="C1177" s="611">
        <f t="shared" ref="C1177:E1177" si="134">C1178</f>
        <v>27500</v>
      </c>
      <c r="D1177" s="611">
        <f t="shared" si="134"/>
        <v>27500</v>
      </c>
      <c r="E1177" s="611">
        <f t="shared" si="134"/>
        <v>27500</v>
      </c>
    </row>
    <row r="1178" spans="1:5" ht="15.75" thickBot="1" x14ac:dyDescent="0.3">
      <c r="A1178" s="8" t="s">
        <v>37</v>
      </c>
      <c r="B1178" s="62">
        <f>B44+B155+B192</f>
        <v>25208</v>
      </c>
      <c r="C1178" s="62">
        <f>C44+C155+C192</f>
        <v>27500</v>
      </c>
      <c r="D1178" s="62">
        <f>D44+D155+D192</f>
        <v>27500</v>
      </c>
      <c r="E1178" s="62">
        <f>E44+E155+E192</f>
        <v>27500</v>
      </c>
    </row>
    <row r="1179" spans="1:5" ht="15.75" thickBot="1" x14ac:dyDescent="0.3">
      <c r="A1179" s="8" t="s">
        <v>76</v>
      </c>
      <c r="B1179" s="60">
        <f>B45+B82+B116</f>
        <v>0</v>
      </c>
      <c r="C1179" s="60">
        <f>C45+C82+C116</f>
        <v>0</v>
      </c>
      <c r="D1179" s="60">
        <f>D45+D82+D116</f>
        <v>0</v>
      </c>
      <c r="E1179" s="60">
        <f>E45+E82+E116</f>
        <v>0</v>
      </c>
    </row>
    <row r="1180" spans="1:5" ht="15.75" thickBot="1" x14ac:dyDescent="0.3">
      <c r="A1180" s="1" t="s">
        <v>1</v>
      </c>
      <c r="B1180" s="611">
        <f>B1181+B1182</f>
        <v>83000</v>
      </c>
      <c r="C1180" s="611">
        <f t="shared" ref="C1180:E1180" si="135">C1181+C1182</f>
        <v>95000</v>
      </c>
      <c r="D1180" s="611">
        <f t="shared" si="135"/>
        <v>96000</v>
      </c>
      <c r="E1180" s="611">
        <f t="shared" si="135"/>
        <v>96000</v>
      </c>
    </row>
    <row r="1181" spans="1:5" ht="15.75" thickBot="1" x14ac:dyDescent="0.3">
      <c r="A1181" s="8" t="s">
        <v>37</v>
      </c>
      <c r="B1181" s="60">
        <f>B47+B158+B195</f>
        <v>83000</v>
      </c>
      <c r="C1181" s="60">
        <f>C47+C158+C195</f>
        <v>95000</v>
      </c>
      <c r="D1181" s="60">
        <f>D47+D158+D195</f>
        <v>96000</v>
      </c>
      <c r="E1181" s="60">
        <f>E47+E158+E195</f>
        <v>96000</v>
      </c>
    </row>
    <row r="1182" spans="1:5" ht="15.75" thickBot="1" x14ac:dyDescent="0.3">
      <c r="A1182" s="8" t="s">
        <v>76</v>
      </c>
      <c r="B1182" s="60">
        <f>B48+B85+B122</f>
        <v>0</v>
      </c>
      <c r="C1182" s="60">
        <f>C48+C85+C122</f>
        <v>0</v>
      </c>
      <c r="D1182" s="60">
        <f>D48+D85+D122</f>
        <v>0</v>
      </c>
      <c r="E1182" s="60">
        <f>E48+E85+E122</f>
        <v>0</v>
      </c>
    </row>
    <row r="1183" spans="1:5" ht="15.75" thickBot="1" x14ac:dyDescent="0.3">
      <c r="A1183" s="1" t="s">
        <v>2</v>
      </c>
      <c r="B1183" s="611">
        <f>B1184+B1185</f>
        <v>0</v>
      </c>
      <c r="C1183" s="611">
        <f t="shared" ref="C1183:E1183" si="136">C1184+C1185</f>
        <v>0</v>
      </c>
      <c r="D1183" s="611">
        <f t="shared" si="136"/>
        <v>0</v>
      </c>
      <c r="E1183" s="611">
        <f t="shared" si="136"/>
        <v>0</v>
      </c>
    </row>
    <row r="1184" spans="1:5" ht="15.75" thickBot="1" x14ac:dyDescent="0.3">
      <c r="A1184" s="8" t="s">
        <v>37</v>
      </c>
      <c r="B1184" s="62">
        <f t="shared" ref="B1184:E1185" si="137">B50+B87+B124</f>
        <v>0</v>
      </c>
      <c r="C1184" s="62">
        <f t="shared" si="137"/>
        <v>0</v>
      </c>
      <c r="D1184" s="62">
        <f t="shared" si="137"/>
        <v>0</v>
      </c>
      <c r="E1184" s="62">
        <f t="shared" si="137"/>
        <v>0</v>
      </c>
    </row>
    <row r="1185" spans="1:5" ht="15.75" thickBot="1" x14ac:dyDescent="0.3">
      <c r="A1185" s="8" t="s">
        <v>76</v>
      </c>
      <c r="B1185" s="60">
        <f t="shared" si="137"/>
        <v>0</v>
      </c>
      <c r="C1185" s="60">
        <f t="shared" si="137"/>
        <v>0</v>
      </c>
      <c r="D1185" s="60">
        <f t="shared" si="137"/>
        <v>0</v>
      </c>
      <c r="E1185" s="60">
        <f t="shared" si="137"/>
        <v>0</v>
      </c>
    </row>
    <row r="1186" spans="1:5" ht="15.75" thickBot="1" x14ac:dyDescent="0.3">
      <c r="A1186" s="1" t="s">
        <v>22</v>
      </c>
      <c r="B1186" s="611">
        <f>B1187+B1188</f>
        <v>0</v>
      </c>
      <c r="C1186" s="611">
        <f t="shared" ref="C1186:E1186" si="138">C1187+C1188</f>
        <v>0</v>
      </c>
      <c r="D1186" s="611">
        <f t="shared" si="138"/>
        <v>0</v>
      </c>
      <c r="E1186" s="611">
        <f t="shared" si="138"/>
        <v>0</v>
      </c>
    </row>
    <row r="1187" spans="1:5" ht="15.75" thickBot="1" x14ac:dyDescent="0.3">
      <c r="A1187" s="8" t="s">
        <v>37</v>
      </c>
      <c r="B1187" s="62">
        <f t="shared" ref="B1187:E1188" si="139">B53+B90+B127</f>
        <v>0</v>
      </c>
      <c r="C1187" s="62">
        <f t="shared" si="139"/>
        <v>0</v>
      </c>
      <c r="D1187" s="62">
        <f t="shared" si="139"/>
        <v>0</v>
      </c>
      <c r="E1187" s="62">
        <f t="shared" si="139"/>
        <v>0</v>
      </c>
    </row>
    <row r="1188" spans="1:5" ht="15.75" thickBot="1" x14ac:dyDescent="0.3">
      <c r="A1188" s="8" t="s">
        <v>76</v>
      </c>
      <c r="B1188" s="60">
        <f t="shared" si="139"/>
        <v>0</v>
      </c>
      <c r="C1188" s="60">
        <f t="shared" si="139"/>
        <v>0</v>
      </c>
      <c r="D1188" s="60">
        <f t="shared" si="139"/>
        <v>0</v>
      </c>
      <c r="E1188" s="60">
        <f t="shared" si="139"/>
        <v>0</v>
      </c>
    </row>
    <row r="1189" spans="1:5" ht="15.75" thickBot="1" x14ac:dyDescent="0.3">
      <c r="A1189" s="1" t="s">
        <v>23</v>
      </c>
      <c r="B1189" s="611">
        <f>B1190+B1191</f>
        <v>0</v>
      </c>
      <c r="C1189" s="611">
        <f>C1190+C1191</f>
        <v>0</v>
      </c>
      <c r="D1189" s="611">
        <f t="shared" ref="D1189:E1189" si="140">D1190+D1191</f>
        <v>0</v>
      </c>
      <c r="E1189" s="611">
        <f t="shared" si="140"/>
        <v>0</v>
      </c>
    </row>
    <row r="1190" spans="1:5" ht="15.75" thickBot="1" x14ac:dyDescent="0.3">
      <c r="A1190" s="8" t="s">
        <v>37</v>
      </c>
      <c r="B1190" s="62">
        <f t="shared" ref="B1190:E1191" si="141">B56+B93+B130</f>
        <v>0</v>
      </c>
      <c r="C1190" s="62">
        <f t="shared" si="141"/>
        <v>0</v>
      </c>
      <c r="D1190" s="62">
        <f t="shared" si="141"/>
        <v>0</v>
      </c>
      <c r="E1190" s="62">
        <f t="shared" si="141"/>
        <v>0</v>
      </c>
    </row>
    <row r="1191" spans="1:5" ht="15.75" thickBot="1" x14ac:dyDescent="0.3">
      <c r="A1191" s="8" t="s">
        <v>76</v>
      </c>
      <c r="B1191" s="60">
        <f t="shared" si="141"/>
        <v>0</v>
      </c>
      <c r="C1191" s="60">
        <f t="shared" si="141"/>
        <v>0</v>
      </c>
      <c r="D1191" s="60">
        <f t="shared" si="141"/>
        <v>0</v>
      </c>
      <c r="E1191" s="60">
        <f t="shared" si="141"/>
        <v>0</v>
      </c>
    </row>
    <row r="1192" spans="1:5" ht="24.75" thickBot="1" x14ac:dyDescent="0.3">
      <c r="A1192" s="1" t="s">
        <v>3</v>
      </c>
      <c r="B1192" s="611">
        <f>B95+B58</f>
        <v>0</v>
      </c>
      <c r="C1192" s="611">
        <f>C95+C58</f>
        <v>0</v>
      </c>
      <c r="D1192" s="611">
        <f>D95+D58</f>
        <v>0</v>
      </c>
      <c r="E1192" s="611">
        <f>E95+E58</f>
        <v>0</v>
      </c>
    </row>
    <row r="1193" spans="1:5" ht="15.75" thickBot="1" x14ac:dyDescent="0.3">
      <c r="A1193" s="8" t="s">
        <v>37</v>
      </c>
      <c r="B1193" s="62">
        <f t="shared" ref="B1193:E1194" si="142">B59+B96+B133</f>
        <v>0</v>
      </c>
      <c r="C1193" s="62">
        <f t="shared" si="142"/>
        <v>0</v>
      </c>
      <c r="D1193" s="62">
        <f t="shared" si="142"/>
        <v>0</v>
      </c>
      <c r="E1193" s="62">
        <f t="shared" si="142"/>
        <v>0</v>
      </c>
    </row>
    <row r="1194" spans="1:5" ht="15.75" thickBot="1" x14ac:dyDescent="0.3">
      <c r="A1194" s="8" t="s">
        <v>76</v>
      </c>
      <c r="B1194" s="60">
        <f t="shared" si="142"/>
        <v>0</v>
      </c>
      <c r="C1194" s="60">
        <f t="shared" si="142"/>
        <v>0</v>
      </c>
      <c r="D1194" s="60">
        <f t="shared" si="142"/>
        <v>0</v>
      </c>
      <c r="E1194" s="60">
        <f t="shared" si="142"/>
        <v>0</v>
      </c>
    </row>
    <row r="1195" spans="1:5" ht="15.75" thickBot="1" x14ac:dyDescent="0.3">
      <c r="A1195" s="1" t="s">
        <v>77</v>
      </c>
      <c r="B1195" s="611">
        <f>B1196+B1197+B1198+B1199</f>
        <v>2000</v>
      </c>
      <c r="C1195" s="611">
        <f t="shared" ref="C1195:E1195" si="143">C1196+C1197+C1198+C1199</f>
        <v>8700</v>
      </c>
      <c r="D1195" s="611">
        <f t="shared" si="143"/>
        <v>7700</v>
      </c>
      <c r="E1195" s="611">
        <f t="shared" si="143"/>
        <v>2700</v>
      </c>
    </row>
    <row r="1196" spans="1:5" ht="15.75" thickBot="1" x14ac:dyDescent="0.3">
      <c r="A1196" s="8" t="s">
        <v>37</v>
      </c>
      <c r="B1196" s="62">
        <f>B230+B256+B282+B307+B332+B357+B382</f>
        <v>2000</v>
      </c>
      <c r="C1196" s="62">
        <f t="shared" ref="C1196:E1196" si="144">C230+C256+C282+C307+C332+C357+C382</f>
        <v>8700</v>
      </c>
      <c r="D1196" s="62">
        <f t="shared" si="144"/>
        <v>7700</v>
      </c>
      <c r="E1196" s="62">
        <f t="shared" si="144"/>
        <v>2700</v>
      </c>
    </row>
    <row r="1197" spans="1:5" ht="15.75" thickBot="1" x14ac:dyDescent="0.3">
      <c r="A1197" s="8" t="s">
        <v>78</v>
      </c>
      <c r="B1197" s="62">
        <f t="shared" ref="B1197:E1199" si="145">B231+B409+B434+B459+B485+B510+B535+B560</f>
        <v>0</v>
      </c>
      <c r="C1197" s="62">
        <f t="shared" si="145"/>
        <v>0</v>
      </c>
      <c r="D1197" s="62">
        <f t="shared" si="145"/>
        <v>0</v>
      </c>
      <c r="E1197" s="62">
        <f t="shared" si="145"/>
        <v>0</v>
      </c>
    </row>
    <row r="1198" spans="1:5" ht="15.75" thickBot="1" x14ac:dyDescent="0.3">
      <c r="A1198" s="8" t="s">
        <v>72</v>
      </c>
      <c r="B1198" s="62">
        <f t="shared" si="145"/>
        <v>0</v>
      </c>
      <c r="C1198" s="62">
        <f t="shared" si="145"/>
        <v>0</v>
      </c>
      <c r="D1198" s="62">
        <f t="shared" si="145"/>
        <v>0</v>
      </c>
      <c r="E1198" s="62">
        <f t="shared" si="145"/>
        <v>0</v>
      </c>
    </row>
    <row r="1199" spans="1:5" ht="15.75" thickBot="1" x14ac:dyDescent="0.3">
      <c r="A1199" s="8" t="s">
        <v>73</v>
      </c>
      <c r="B1199" s="62">
        <f t="shared" si="145"/>
        <v>0</v>
      </c>
      <c r="C1199" s="62">
        <f t="shared" si="145"/>
        <v>0</v>
      </c>
      <c r="D1199" s="62">
        <f t="shared" si="145"/>
        <v>0</v>
      </c>
      <c r="E1199" s="62">
        <f t="shared" si="145"/>
        <v>0</v>
      </c>
    </row>
    <row r="1200" spans="1:5" ht="15.75" thickBot="1" x14ac:dyDescent="0.3">
      <c r="A1200" s="1" t="s">
        <v>79</v>
      </c>
      <c r="B1200" s="611">
        <f>B1116++B1091+B1066+B1041+B915+B890+B865+B1016+B991+B966+B839+B814+B941+B789++B764+B739+B714+B689+B664+B639+B614+B589+B564+B539+B514+B489+B463+B413++B287+B261+B235</f>
        <v>88000</v>
      </c>
      <c r="C1200" s="611">
        <f>C1116++C1091+C1066+C1041+C915+C890+C865+C1016+C991+C966+C839+C814+C941+C789++C764+C739+C714+C689+C664+C639+C614+C589+C564+C539+C514+C489+C463+C413++C287+C261+C235</f>
        <v>76300</v>
      </c>
      <c r="D1200" s="611">
        <f>D1201</f>
        <v>77300</v>
      </c>
      <c r="E1200" s="611">
        <f t="shared" ref="E1200" si="146">E1201+E1202+E1203+E1204</f>
        <v>82300</v>
      </c>
    </row>
    <row r="1201" spans="1:5" ht="15.75" thickBot="1" x14ac:dyDescent="0.3">
      <c r="A1201" s="8" t="s">
        <v>37</v>
      </c>
      <c r="B1201" s="611">
        <f>B1166+B1141+B1116+B1091+B1066+B1041++B1016+B991+B966+B941+B915+B890+B865+B839+B814+B789+B764+B739+B714+B689+B664+B639+B614+B589+B564+B539+B514+B489+B463+B413+B387+B362+B337+B312+B287+B261+B235</f>
        <v>88000</v>
      </c>
      <c r="C1201" s="611">
        <f t="shared" ref="C1201:E1201" si="147">C1166+C1141+C1116+C1091+C1066+C1041++C1016+C991+C966+C941+C915+C890+C865+C839+C814+C789+C764+C739+C714+C689+C664+C639+C614+C589+C564+C539+C514+C489+C463+C413+C387+C362+C337+C312+C287+C261+C235</f>
        <v>76300</v>
      </c>
      <c r="D1201" s="611">
        <f t="shared" si="147"/>
        <v>77300</v>
      </c>
      <c r="E1201" s="611">
        <f t="shared" si="147"/>
        <v>82300</v>
      </c>
    </row>
    <row r="1202" spans="1:5" ht="15.75" thickBot="1" x14ac:dyDescent="0.3">
      <c r="A1202" s="8" t="s">
        <v>78</v>
      </c>
      <c r="B1202" s="62">
        <f t="shared" ref="B1202:E1204" si="148">B236+B414+B439+B464+B490+B515+B540+B565</f>
        <v>0</v>
      </c>
      <c r="C1202" s="62">
        <f t="shared" si="148"/>
        <v>0</v>
      </c>
      <c r="D1202" s="62">
        <f t="shared" si="148"/>
        <v>0</v>
      </c>
      <c r="E1202" s="62">
        <f t="shared" si="148"/>
        <v>0</v>
      </c>
    </row>
    <row r="1203" spans="1:5" ht="15.75" thickBot="1" x14ac:dyDescent="0.3">
      <c r="A1203" s="8" t="s">
        <v>72</v>
      </c>
      <c r="B1203" s="62">
        <f t="shared" si="148"/>
        <v>0</v>
      </c>
      <c r="C1203" s="62">
        <f t="shared" si="148"/>
        <v>0</v>
      </c>
      <c r="D1203" s="62">
        <f t="shared" si="148"/>
        <v>0</v>
      </c>
      <c r="E1203" s="62">
        <f t="shared" si="148"/>
        <v>0</v>
      </c>
    </row>
    <row r="1204" spans="1:5" ht="15.75" thickBot="1" x14ac:dyDescent="0.3">
      <c r="A1204" s="8" t="s">
        <v>73</v>
      </c>
      <c r="B1204" s="62">
        <f t="shared" si="148"/>
        <v>0</v>
      </c>
      <c r="C1204" s="62">
        <f t="shared" si="148"/>
        <v>0</v>
      </c>
      <c r="D1204" s="62">
        <f t="shared" si="148"/>
        <v>0</v>
      </c>
      <c r="E1204" s="62">
        <f t="shared" si="148"/>
        <v>0</v>
      </c>
    </row>
    <row r="1205" spans="1:5" ht="15.75" thickBot="1" x14ac:dyDescent="0.3">
      <c r="A1205" s="18" t="s">
        <v>35</v>
      </c>
      <c r="B1205" s="611">
        <f>IF(B1173-B1172=0,0,"Error")</f>
        <v>0</v>
      </c>
      <c r="C1205" s="611">
        <f>IF(C1173-C1172=0,0,"Error")</f>
        <v>0</v>
      </c>
      <c r="D1205" s="611">
        <f>IF(D1173-D1172=0,0,"Error")</f>
        <v>0</v>
      </c>
      <c r="E1205" s="611">
        <f>IF(E1173-E1172=0,0,"Error")</f>
        <v>0</v>
      </c>
    </row>
  </sheetData>
  <mergeCells count="249">
    <mergeCell ref="A1:E1"/>
    <mergeCell ref="A1149:A1150"/>
    <mergeCell ref="A1157:E1157"/>
    <mergeCell ref="A1158:A1159"/>
    <mergeCell ref="B1123:E1123"/>
    <mergeCell ref="A1124:A1125"/>
    <mergeCell ref="A1132:E1132"/>
    <mergeCell ref="A1133:A1134"/>
    <mergeCell ref="B1147:E1147"/>
    <mergeCell ref="B1148:E1148"/>
    <mergeCell ref="B1097:E1097"/>
    <mergeCell ref="B1098:E1098"/>
    <mergeCell ref="A1099:A1100"/>
    <mergeCell ref="A1107:E1107"/>
    <mergeCell ref="A1108:A1109"/>
    <mergeCell ref="B1122:E1122"/>
    <mergeCell ref="A1058:A1059"/>
    <mergeCell ref="B1072:E1072"/>
    <mergeCell ref="B1073:E1073"/>
    <mergeCell ref="A1074:A1075"/>
    <mergeCell ref="A1082:E1082"/>
    <mergeCell ref="A1083:A1084"/>
    <mergeCell ref="A1032:E1032"/>
    <mergeCell ref="A1033:A1034"/>
    <mergeCell ref="B1047:E1047"/>
    <mergeCell ref="B1048:E1048"/>
    <mergeCell ref="A1049:A1050"/>
    <mergeCell ref="A1057:E1057"/>
    <mergeCell ref="A999:A1000"/>
    <mergeCell ref="A1007:E1007"/>
    <mergeCell ref="A1008:A1009"/>
    <mergeCell ref="B1022:E1022"/>
    <mergeCell ref="B1023:E1023"/>
    <mergeCell ref="A1024:A1025"/>
    <mergeCell ref="B973:E973"/>
    <mergeCell ref="A974:A975"/>
    <mergeCell ref="A982:E982"/>
    <mergeCell ref="A983:A984"/>
    <mergeCell ref="B997:E997"/>
    <mergeCell ref="B998:E998"/>
    <mergeCell ref="B947:E947"/>
    <mergeCell ref="B948:E948"/>
    <mergeCell ref="A949:A950"/>
    <mergeCell ref="A957:E957"/>
    <mergeCell ref="A958:A959"/>
    <mergeCell ref="B972:E972"/>
    <mergeCell ref="B920:E920"/>
    <mergeCell ref="B922:E922"/>
    <mergeCell ref="B923:E923"/>
    <mergeCell ref="A924:A925"/>
    <mergeCell ref="A932:E932"/>
    <mergeCell ref="A933:A934"/>
    <mergeCell ref="A882:A883"/>
    <mergeCell ref="B896:E896"/>
    <mergeCell ref="B897:E897"/>
    <mergeCell ref="A898:A899"/>
    <mergeCell ref="A906:E906"/>
    <mergeCell ref="A907:A908"/>
    <mergeCell ref="A856:E856"/>
    <mergeCell ref="A857:A858"/>
    <mergeCell ref="B871:E871"/>
    <mergeCell ref="B872:E872"/>
    <mergeCell ref="A873:A874"/>
    <mergeCell ref="A881:E881"/>
    <mergeCell ref="A830:E830"/>
    <mergeCell ref="A831:A832"/>
    <mergeCell ref="B844:E844"/>
    <mergeCell ref="B846:E846"/>
    <mergeCell ref="B847:E847"/>
    <mergeCell ref="A848:A849"/>
    <mergeCell ref="A797:A798"/>
    <mergeCell ref="A805:E805"/>
    <mergeCell ref="A806:A807"/>
    <mergeCell ref="B820:E820"/>
    <mergeCell ref="B821:E821"/>
    <mergeCell ref="A822:A823"/>
    <mergeCell ref="B771:E771"/>
    <mergeCell ref="A772:A773"/>
    <mergeCell ref="A780:E780"/>
    <mergeCell ref="A781:A782"/>
    <mergeCell ref="B795:E795"/>
    <mergeCell ref="B796:E796"/>
    <mergeCell ref="B745:E745"/>
    <mergeCell ref="B746:E746"/>
    <mergeCell ref="A747:A748"/>
    <mergeCell ref="A755:E755"/>
    <mergeCell ref="A756:A757"/>
    <mergeCell ref="B770:E770"/>
    <mergeCell ref="A706:A707"/>
    <mergeCell ref="B720:E720"/>
    <mergeCell ref="B721:E721"/>
    <mergeCell ref="A722:A723"/>
    <mergeCell ref="A730:E730"/>
    <mergeCell ref="A731:A732"/>
    <mergeCell ref="A680:E680"/>
    <mergeCell ref="A681:A682"/>
    <mergeCell ref="B695:E695"/>
    <mergeCell ref="B696:E696"/>
    <mergeCell ref="A697:A698"/>
    <mergeCell ref="A705:E705"/>
    <mergeCell ref="A647:A648"/>
    <mergeCell ref="A655:E655"/>
    <mergeCell ref="A656:A657"/>
    <mergeCell ref="B670:E670"/>
    <mergeCell ref="B671:E671"/>
    <mergeCell ref="A672:A673"/>
    <mergeCell ref="B621:E621"/>
    <mergeCell ref="A622:A623"/>
    <mergeCell ref="A630:E630"/>
    <mergeCell ref="A631:A632"/>
    <mergeCell ref="B645:E645"/>
    <mergeCell ref="B646:E646"/>
    <mergeCell ref="B595:E595"/>
    <mergeCell ref="B596:E596"/>
    <mergeCell ref="A597:A598"/>
    <mergeCell ref="A605:E605"/>
    <mergeCell ref="A606:A607"/>
    <mergeCell ref="B620:E620"/>
    <mergeCell ref="A556:A557"/>
    <mergeCell ref="B570:E570"/>
    <mergeCell ref="B571:E571"/>
    <mergeCell ref="A572:A573"/>
    <mergeCell ref="A580:E580"/>
    <mergeCell ref="A581:A582"/>
    <mergeCell ref="A530:E530"/>
    <mergeCell ref="A531:A532"/>
    <mergeCell ref="B545:E545"/>
    <mergeCell ref="B546:E546"/>
    <mergeCell ref="A547:A548"/>
    <mergeCell ref="A555:E555"/>
    <mergeCell ref="A497:A498"/>
    <mergeCell ref="A505:E505"/>
    <mergeCell ref="A506:A507"/>
    <mergeCell ref="B520:E520"/>
    <mergeCell ref="B521:E521"/>
    <mergeCell ref="A522:A523"/>
    <mergeCell ref="A472:A473"/>
    <mergeCell ref="A480:E480"/>
    <mergeCell ref="A481:A482"/>
    <mergeCell ref="D494:E494"/>
    <mergeCell ref="B495:E495"/>
    <mergeCell ref="B496:E496"/>
    <mergeCell ref="A455:A456"/>
    <mergeCell ref="D468:E468"/>
    <mergeCell ref="B469:E469"/>
    <mergeCell ref="B470:E470"/>
    <mergeCell ref="B471:E471"/>
    <mergeCell ref="A429:E429"/>
    <mergeCell ref="A430:A431"/>
    <mergeCell ref="B444:E444"/>
    <mergeCell ref="B445:E445"/>
    <mergeCell ref="A446:A447"/>
    <mergeCell ref="A454:E454"/>
    <mergeCell ref="A396:A397"/>
    <mergeCell ref="A404:E404"/>
    <mergeCell ref="A405:A406"/>
    <mergeCell ref="B419:E419"/>
    <mergeCell ref="B420:E420"/>
    <mergeCell ref="A421:A422"/>
    <mergeCell ref="A378:E378"/>
    <mergeCell ref="A379:A380"/>
    <mergeCell ref="B392:E392"/>
    <mergeCell ref="D393:E393"/>
    <mergeCell ref="B394:E394"/>
    <mergeCell ref="B395:E395"/>
    <mergeCell ref="A345:A346"/>
    <mergeCell ref="A353:E353"/>
    <mergeCell ref="A354:A355"/>
    <mergeCell ref="B368:E368"/>
    <mergeCell ref="B369:E369"/>
    <mergeCell ref="A370:A371"/>
    <mergeCell ref="B319:E319"/>
    <mergeCell ref="A320:A321"/>
    <mergeCell ref="A328:E328"/>
    <mergeCell ref="A329:A330"/>
    <mergeCell ref="B343:E343"/>
    <mergeCell ref="B344:E344"/>
    <mergeCell ref="B293:E293"/>
    <mergeCell ref="B294:E294"/>
    <mergeCell ref="A295:A296"/>
    <mergeCell ref="A303:E303"/>
    <mergeCell ref="A304:A305"/>
    <mergeCell ref="B318:E318"/>
    <mergeCell ref="B267:E267"/>
    <mergeCell ref="B268:E268"/>
    <mergeCell ref="B269:E269"/>
    <mergeCell ref="A270:A271"/>
    <mergeCell ref="A278:E278"/>
    <mergeCell ref="A279:A280"/>
    <mergeCell ref="B242:E242"/>
    <mergeCell ref="B243:E243"/>
    <mergeCell ref="A244:A245"/>
    <mergeCell ref="A252:E252"/>
    <mergeCell ref="A253:A254"/>
    <mergeCell ref="D266:E266"/>
    <mergeCell ref="B217:E217"/>
    <mergeCell ref="A218:A219"/>
    <mergeCell ref="A226:E226"/>
    <mergeCell ref="A227:A228"/>
    <mergeCell ref="D240:E240"/>
    <mergeCell ref="B241:E241"/>
    <mergeCell ref="A211:E211"/>
    <mergeCell ref="A212:E212"/>
    <mergeCell ref="B213:E213"/>
    <mergeCell ref="D214:E214"/>
    <mergeCell ref="B215:E215"/>
    <mergeCell ref="B216:E216"/>
    <mergeCell ref="B174:E174"/>
    <mergeCell ref="B175:E175"/>
    <mergeCell ref="B176:E176"/>
    <mergeCell ref="A177:A178"/>
    <mergeCell ref="A185:E185"/>
    <mergeCell ref="A186:A187"/>
    <mergeCell ref="B137:E137"/>
    <mergeCell ref="B138:E138"/>
    <mergeCell ref="B139:E139"/>
    <mergeCell ref="A140:A141"/>
    <mergeCell ref="A148:E148"/>
    <mergeCell ref="A149:A150"/>
    <mergeCell ref="B100:E100"/>
    <mergeCell ref="B101:E101"/>
    <mergeCell ref="B102:E102"/>
    <mergeCell ref="A103:A104"/>
    <mergeCell ref="A111:E111"/>
    <mergeCell ref="A112:A113"/>
    <mergeCell ref="B63:E63"/>
    <mergeCell ref="B64:E64"/>
    <mergeCell ref="B65:E65"/>
    <mergeCell ref="A66:A67"/>
    <mergeCell ref="A74:E74"/>
    <mergeCell ref="A75:A76"/>
    <mergeCell ref="B26:E26"/>
    <mergeCell ref="B27:E27"/>
    <mergeCell ref="B28:E28"/>
    <mergeCell ref="A29:A30"/>
    <mergeCell ref="A37:E37"/>
    <mergeCell ref="A38:A39"/>
    <mergeCell ref="A2:E2"/>
    <mergeCell ref="A9:E11"/>
    <mergeCell ref="B12:E12"/>
    <mergeCell ref="A13:A14"/>
    <mergeCell ref="A18:E18"/>
    <mergeCell ref="A24:E24"/>
    <mergeCell ref="A25:E25"/>
    <mergeCell ref="A3:E3"/>
    <mergeCell ref="B5:E5"/>
    <mergeCell ref="B6:E6"/>
    <mergeCell ref="B7:E7"/>
    <mergeCell ref="A8:E8"/>
  </mergeCells>
  <pageMargins left="0.70866141732283472" right="0.70866141732283472" top="0.74803149606299213" bottom="0.74803149606299213" header="0.31496062992125984" footer="0.31496062992125984"/>
  <pageSetup scale="8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623"/>
  <sheetViews>
    <sheetView tabSelected="1" view="pageBreakPreview" zoomScale="60" zoomScaleNormal="120" workbookViewId="0">
      <selection activeCell="R26" sqref="R26"/>
    </sheetView>
  </sheetViews>
  <sheetFormatPr defaultRowHeight="15" x14ac:dyDescent="0.25"/>
  <cols>
    <col min="1" max="1" width="29" style="346" bestFit="1" customWidth="1"/>
    <col min="2" max="2" width="15.7109375" style="346" customWidth="1"/>
    <col min="3" max="3" width="16.85546875" style="346" customWidth="1"/>
    <col min="4" max="4" width="15.28515625" style="346" customWidth="1"/>
    <col min="5" max="5" width="16.7109375" style="347" customWidth="1"/>
    <col min="6" max="6" width="14" style="346" customWidth="1"/>
    <col min="7" max="7" width="9.140625" style="346"/>
    <col min="8" max="8" width="17" customWidth="1"/>
  </cols>
  <sheetData>
    <row r="1" spans="1:6" ht="15.75" x14ac:dyDescent="0.25">
      <c r="A1" s="1410" t="s">
        <v>2332</v>
      </c>
      <c r="B1" s="1410"/>
      <c r="C1" s="1410"/>
      <c r="D1" s="1410"/>
      <c r="E1" s="1410"/>
    </row>
    <row r="2" spans="1:6" x14ac:dyDescent="0.25">
      <c r="A2" s="1355" t="s">
        <v>809</v>
      </c>
      <c r="B2" s="1355"/>
      <c r="C2" s="1355"/>
      <c r="D2" s="1355"/>
      <c r="E2" s="1355"/>
      <c r="F2" s="345"/>
    </row>
    <row r="3" spans="1:6" ht="15.75" thickBot="1" x14ac:dyDescent="0.3"/>
    <row r="4" spans="1:6" ht="15.75" thickBot="1" x14ac:dyDescent="0.3">
      <c r="A4" s="348" t="s">
        <v>19</v>
      </c>
      <c r="B4" s="1356" t="s">
        <v>80</v>
      </c>
      <c r="C4" s="1356"/>
      <c r="D4" s="1356"/>
      <c r="E4" s="1356"/>
    </row>
    <row r="5" spans="1:6" ht="15.75" thickBot="1" x14ac:dyDescent="0.3">
      <c r="A5" s="348" t="s">
        <v>4</v>
      </c>
      <c r="B5" s="1357" t="s">
        <v>81</v>
      </c>
      <c r="C5" s="1358" t="s">
        <v>81</v>
      </c>
      <c r="D5" s="1358" t="s">
        <v>81</v>
      </c>
      <c r="E5" s="1359" t="s">
        <v>81</v>
      </c>
    </row>
    <row r="6" spans="1:6" ht="15.75" thickBot="1" x14ac:dyDescent="0.3">
      <c r="A6" s="348" t="s">
        <v>24</v>
      </c>
      <c r="B6" s="1349" t="s">
        <v>810</v>
      </c>
      <c r="C6" s="1350"/>
      <c r="D6" s="1350"/>
      <c r="E6" s="1351"/>
    </row>
    <row r="7" spans="1:6" ht="15.75" thickBot="1" x14ac:dyDescent="0.3">
      <c r="A7" s="1360" t="s">
        <v>7</v>
      </c>
      <c r="B7" s="1361"/>
      <c r="C7" s="1361"/>
      <c r="D7" s="1361"/>
      <c r="E7" s="1362"/>
    </row>
    <row r="8" spans="1:6" ht="15.75" thickBot="1" x14ac:dyDescent="0.3">
      <c r="A8" s="775" t="s">
        <v>82</v>
      </c>
      <c r="B8" s="776"/>
      <c r="C8" s="776"/>
      <c r="D8" s="776"/>
      <c r="E8" s="777"/>
    </row>
    <row r="9" spans="1:6" ht="15.75" thickBot="1" x14ac:dyDescent="0.3">
      <c r="A9" s="775"/>
      <c r="B9" s="776"/>
      <c r="C9" s="776"/>
      <c r="D9" s="776"/>
      <c r="E9" s="777"/>
    </row>
    <row r="10" spans="1:6" ht="15.75" thickBot="1" x14ac:dyDescent="0.3">
      <c r="A10" s="775"/>
      <c r="B10" s="776"/>
      <c r="C10" s="776"/>
      <c r="D10" s="776"/>
      <c r="E10" s="777"/>
    </row>
    <row r="11" spans="1:6" ht="15.75" customHeight="1" thickBot="1" x14ac:dyDescent="0.3">
      <c r="A11" s="334" t="s">
        <v>10</v>
      </c>
      <c r="B11" s="1346" t="s">
        <v>83</v>
      </c>
      <c r="C11" s="1347"/>
      <c r="D11" s="1347"/>
      <c r="E11" s="1348"/>
    </row>
    <row r="12" spans="1:6" x14ac:dyDescent="0.25">
      <c r="A12" s="1321" t="s">
        <v>11</v>
      </c>
      <c r="B12" s="335">
        <v>2019</v>
      </c>
      <c r="C12" s="335">
        <v>2020</v>
      </c>
      <c r="D12" s="335">
        <v>2021</v>
      </c>
      <c r="E12" s="335">
        <v>2022</v>
      </c>
    </row>
    <row r="13" spans="1:6" ht="15.75" thickBot="1" x14ac:dyDescent="0.3">
      <c r="A13" s="1322"/>
      <c r="B13" s="336" t="s">
        <v>5</v>
      </c>
      <c r="C13" s="336" t="s">
        <v>6</v>
      </c>
      <c r="D13" s="336" t="s">
        <v>6</v>
      </c>
      <c r="E13" s="336" t="s">
        <v>6</v>
      </c>
    </row>
    <row r="14" spans="1:6" ht="57" customHeight="1" thickBot="1" x14ac:dyDescent="0.3">
      <c r="A14" s="349" t="s">
        <v>1219</v>
      </c>
      <c r="B14" s="350">
        <v>8.7231968810916174E-2</v>
      </c>
      <c r="C14" s="350">
        <v>5.9887391230165503E-2</v>
      </c>
      <c r="D14" s="350">
        <v>6.3670411985018729E-2</v>
      </c>
      <c r="E14" s="350">
        <v>9.7725568607848035E-2</v>
      </c>
    </row>
    <row r="15" spans="1:6" ht="15.75" thickBot="1" x14ac:dyDescent="0.3">
      <c r="A15" s="351" t="s">
        <v>1220</v>
      </c>
      <c r="B15" s="350">
        <v>1.2183235867446393E-2</v>
      </c>
      <c r="C15" s="350">
        <v>0.43849172496161065</v>
      </c>
      <c r="D15" s="350">
        <v>0.41849861586060905</v>
      </c>
      <c r="E15" s="350">
        <v>0.6423394151462134</v>
      </c>
    </row>
    <row r="16" spans="1:6" ht="32.25" customHeight="1" thickBot="1" x14ac:dyDescent="0.3">
      <c r="A16" s="351" t="s">
        <v>1221</v>
      </c>
      <c r="B16" s="350">
        <v>0.81773879142300199</v>
      </c>
      <c r="C16" s="350">
        <v>0.47602798157311038</v>
      </c>
      <c r="D16" s="350">
        <v>0.42175541442761766</v>
      </c>
      <c r="E16" s="350">
        <v>0.23494126468382903</v>
      </c>
    </row>
    <row r="17" spans="1:5" ht="24.75" customHeight="1" thickBot="1" x14ac:dyDescent="0.3">
      <c r="A17" s="351" t="s">
        <v>1222</v>
      </c>
      <c r="B17" s="350">
        <v>9.7465886939571145E-3</v>
      </c>
      <c r="C17" s="350">
        <v>0</v>
      </c>
      <c r="D17" s="350">
        <v>0</v>
      </c>
      <c r="E17" s="352">
        <v>0</v>
      </c>
    </row>
    <row r="18" spans="1:5" ht="68.25" customHeight="1" thickBot="1" x14ac:dyDescent="0.3">
      <c r="A18" s="351" t="s">
        <v>1223</v>
      </c>
      <c r="B18" s="350">
        <v>7.3099415204678359E-2</v>
      </c>
      <c r="C18" s="350">
        <v>2.5592902235113461E-2</v>
      </c>
      <c r="D18" s="350">
        <v>9.4447158443250287E-2</v>
      </c>
      <c r="E18" s="350">
        <v>2.4993751562109472E-2</v>
      </c>
    </row>
    <row r="19" spans="1:5" ht="60" customHeight="1" thickBot="1" x14ac:dyDescent="0.3">
      <c r="A19" s="65" t="s">
        <v>12</v>
      </c>
      <c r="B19" s="1349" t="s">
        <v>1224</v>
      </c>
      <c r="C19" s="1350"/>
      <c r="D19" s="1350"/>
      <c r="E19" s="1351"/>
    </row>
    <row r="20" spans="1:5" ht="15.75" thickBot="1" x14ac:dyDescent="0.3">
      <c r="A20" s="1349" t="s">
        <v>13</v>
      </c>
      <c r="B20" s="1350"/>
      <c r="C20" s="1350"/>
      <c r="D20" s="1350"/>
      <c r="E20" s="1351"/>
    </row>
    <row r="21" spans="1:5" ht="24.75" thickBot="1" x14ac:dyDescent="0.3">
      <c r="A21" s="353" t="s">
        <v>85</v>
      </c>
      <c r="B21" s="352">
        <v>1</v>
      </c>
      <c r="C21" s="352">
        <v>1</v>
      </c>
      <c r="D21" s="352">
        <v>1</v>
      </c>
      <c r="E21" s="352">
        <v>1</v>
      </c>
    </row>
    <row r="22" spans="1:5" ht="15.75" thickBot="1" x14ac:dyDescent="0.3">
      <c r="A22" s="354" t="s">
        <v>1225</v>
      </c>
      <c r="B22" s="355">
        <v>1</v>
      </c>
      <c r="C22" s="355">
        <v>1</v>
      </c>
      <c r="D22" s="355">
        <v>0.01</v>
      </c>
      <c r="E22" s="355">
        <v>0</v>
      </c>
    </row>
    <row r="23" spans="1:5" ht="15.75" thickBot="1" x14ac:dyDescent="0.3">
      <c r="A23" s="354" t="s">
        <v>1226</v>
      </c>
      <c r="B23" s="355">
        <v>7</v>
      </c>
      <c r="C23" s="355">
        <v>18</v>
      </c>
      <c r="D23" s="355">
        <v>5</v>
      </c>
      <c r="E23" s="355">
        <v>4</v>
      </c>
    </row>
    <row r="24" spans="1:5" ht="15.75" thickBot="1" x14ac:dyDescent="0.3">
      <c r="A24" s="354" t="s">
        <v>84</v>
      </c>
      <c r="B24" s="355">
        <v>1</v>
      </c>
      <c r="C24" s="355">
        <v>1</v>
      </c>
      <c r="D24" s="355">
        <v>0</v>
      </c>
      <c r="E24" s="355">
        <v>0</v>
      </c>
    </row>
    <row r="25" spans="1:5" ht="24.75" thickBot="1" x14ac:dyDescent="0.3">
      <c r="A25" s="354" t="s">
        <v>1227</v>
      </c>
      <c r="B25" s="355">
        <v>1</v>
      </c>
      <c r="C25" s="355">
        <v>2</v>
      </c>
      <c r="D25" s="355">
        <v>2</v>
      </c>
      <c r="E25" s="355">
        <v>5</v>
      </c>
    </row>
    <row r="26" spans="1:5" ht="15.75" thickBot="1" x14ac:dyDescent="0.3">
      <c r="A26" s="1352" t="s">
        <v>32</v>
      </c>
      <c r="B26" s="1353"/>
      <c r="C26" s="1353"/>
      <c r="D26" s="1353"/>
      <c r="E26" s="1354"/>
    </row>
    <row r="27" spans="1:5" ht="15.75" thickBot="1" x14ac:dyDescent="0.3">
      <c r="A27" s="1352" t="s">
        <v>45</v>
      </c>
      <c r="B27" s="1353"/>
      <c r="C27" s="1353"/>
      <c r="D27" s="1353"/>
      <c r="E27" s="1354"/>
    </row>
    <row r="28" spans="1:5" ht="15.75" thickBot="1" x14ac:dyDescent="0.3">
      <c r="A28" s="356" t="s">
        <v>26</v>
      </c>
      <c r="B28" s="1349" t="s">
        <v>1228</v>
      </c>
      <c r="C28" s="1350"/>
      <c r="D28" s="1350"/>
      <c r="E28" s="1351"/>
    </row>
    <row r="29" spans="1:5" ht="33.75" customHeight="1" thickBot="1" x14ac:dyDescent="0.3">
      <c r="A29" s="354" t="s">
        <v>9</v>
      </c>
      <c r="B29" s="1349" t="s">
        <v>86</v>
      </c>
      <c r="C29" s="1350"/>
      <c r="D29" s="1350"/>
      <c r="E29" s="1351"/>
    </row>
    <row r="30" spans="1:5" ht="15.75" thickBot="1" x14ac:dyDescent="0.3">
      <c r="A30" s="354" t="s">
        <v>14</v>
      </c>
      <c r="B30" s="1371" t="s">
        <v>87</v>
      </c>
      <c r="C30" s="1372"/>
      <c r="D30" s="1372"/>
      <c r="E30" s="1373"/>
    </row>
    <row r="31" spans="1:5" x14ac:dyDescent="0.25">
      <c r="A31" s="1321"/>
      <c r="B31" s="357">
        <v>2019</v>
      </c>
      <c r="C31" s="357">
        <v>2020</v>
      </c>
      <c r="D31" s="357">
        <v>2021</v>
      </c>
      <c r="E31" s="357">
        <v>2022</v>
      </c>
    </row>
    <row r="32" spans="1:5" ht="15.75" thickBot="1" x14ac:dyDescent="0.3">
      <c r="A32" s="1322"/>
      <c r="B32" s="358" t="s">
        <v>5</v>
      </c>
      <c r="C32" s="358" t="s">
        <v>6</v>
      </c>
      <c r="D32" s="358" t="s">
        <v>6</v>
      </c>
      <c r="E32" s="358" t="s">
        <v>6</v>
      </c>
    </row>
    <row r="33" spans="1:5" ht="15.75" thickBot="1" x14ac:dyDescent="0.3">
      <c r="A33" s="354" t="s">
        <v>8</v>
      </c>
      <c r="B33" s="359">
        <v>22</v>
      </c>
      <c r="C33" s="359">
        <v>26</v>
      </c>
      <c r="D33" s="359">
        <v>26</v>
      </c>
      <c r="E33" s="359">
        <v>26</v>
      </c>
    </row>
    <row r="34" spans="1:5" ht="15.75" thickBot="1" x14ac:dyDescent="0.3">
      <c r="A34" s="354" t="s">
        <v>15</v>
      </c>
      <c r="B34" s="359">
        <v>30800</v>
      </c>
      <c r="C34" s="359">
        <v>31100</v>
      </c>
      <c r="D34" s="359">
        <v>32100</v>
      </c>
      <c r="E34" s="359">
        <v>32100</v>
      </c>
    </row>
    <row r="35" spans="1:5" ht="15.75" thickBot="1" x14ac:dyDescent="0.3">
      <c r="A35" s="354" t="s">
        <v>21</v>
      </c>
      <c r="B35" s="359">
        <f>B34/B33</f>
        <v>1400</v>
      </c>
      <c r="C35" s="359">
        <f>C34/C33</f>
        <v>1196.1538461538462</v>
      </c>
      <c r="D35" s="359">
        <f>D34/D33</f>
        <v>1234.6153846153845</v>
      </c>
      <c r="E35" s="359">
        <f>E34/E33</f>
        <v>1234.6153846153845</v>
      </c>
    </row>
    <row r="36" spans="1:5" ht="15.75" thickBot="1" x14ac:dyDescent="0.3">
      <c r="A36" s="354" t="s">
        <v>16</v>
      </c>
      <c r="B36" s="360" t="s">
        <v>20</v>
      </c>
      <c r="C36" s="361">
        <f>C33/B33-1</f>
        <v>0.18181818181818188</v>
      </c>
      <c r="D36" s="361">
        <f t="shared" ref="D36:E38" si="0">D33/C33-1</f>
        <v>0</v>
      </c>
      <c r="E36" s="361">
        <f t="shared" si="0"/>
        <v>0</v>
      </c>
    </row>
    <row r="37" spans="1:5" ht="15.75" thickBot="1" x14ac:dyDescent="0.3">
      <c r="A37" s="354" t="s">
        <v>17</v>
      </c>
      <c r="B37" s="360" t="s">
        <v>20</v>
      </c>
      <c r="C37" s="361">
        <f>C34/B34-1</f>
        <v>9.7402597402598268E-3</v>
      </c>
      <c r="D37" s="361">
        <f t="shared" si="0"/>
        <v>3.2154340836012762E-2</v>
      </c>
      <c r="E37" s="361">
        <f t="shared" si="0"/>
        <v>0</v>
      </c>
    </row>
    <row r="38" spans="1:5" ht="15.75" thickBot="1" x14ac:dyDescent="0.3">
      <c r="A38" s="354" t="s">
        <v>18</v>
      </c>
      <c r="B38" s="360" t="s">
        <v>20</v>
      </c>
      <c r="C38" s="361">
        <f>C35/B35-1</f>
        <v>-0.14560439560439553</v>
      </c>
      <c r="D38" s="361">
        <f t="shared" si="0"/>
        <v>3.2154340836012762E-2</v>
      </c>
      <c r="E38" s="361">
        <f t="shared" si="0"/>
        <v>0</v>
      </c>
    </row>
    <row r="39" spans="1:5" ht="15.75" thickBot="1" x14ac:dyDescent="0.3">
      <c r="A39" s="1374" t="s">
        <v>1229</v>
      </c>
      <c r="B39" s="1375"/>
      <c r="C39" s="1375"/>
      <c r="D39" s="1375"/>
      <c r="E39" s="1376"/>
    </row>
    <row r="40" spans="1:5" x14ac:dyDescent="0.25">
      <c r="A40" s="1321"/>
      <c r="B40" s="357">
        <v>2019</v>
      </c>
      <c r="C40" s="357">
        <v>2020</v>
      </c>
      <c r="D40" s="357">
        <v>2021</v>
      </c>
      <c r="E40" s="357">
        <v>2022</v>
      </c>
    </row>
    <row r="41" spans="1:5" ht="12.75" customHeight="1" thickBot="1" x14ac:dyDescent="0.3">
      <c r="A41" s="1322"/>
      <c r="B41" s="358" t="s">
        <v>5</v>
      </c>
      <c r="C41" s="358" t="s">
        <v>6</v>
      </c>
      <c r="D41" s="358" t="s">
        <v>6</v>
      </c>
      <c r="E41" s="358" t="s">
        <v>6</v>
      </c>
    </row>
    <row r="42" spans="1:5" ht="18.75" customHeight="1" thickBot="1" x14ac:dyDescent="0.3">
      <c r="A42" s="61" t="s">
        <v>0</v>
      </c>
      <c r="B42" s="362">
        <f>SUM(B43:B44)</f>
        <v>19600</v>
      </c>
      <c r="C42" s="362">
        <f t="shared" ref="C42:E42" si="1">SUM(C43:C44)</f>
        <v>19600</v>
      </c>
      <c r="D42" s="362">
        <f t="shared" si="1"/>
        <v>19800</v>
      </c>
      <c r="E42" s="362">
        <f t="shared" si="1"/>
        <v>19800</v>
      </c>
    </row>
    <row r="43" spans="1:5" ht="15.75" thickBot="1" x14ac:dyDescent="0.3">
      <c r="A43" s="63" t="s">
        <v>37</v>
      </c>
      <c r="B43" s="359">
        <v>19600</v>
      </c>
      <c r="C43" s="359">
        <v>19600</v>
      </c>
      <c r="D43" s="359">
        <v>19800</v>
      </c>
      <c r="E43" s="359">
        <v>19800</v>
      </c>
    </row>
    <row r="44" spans="1:5" ht="15.75" thickBot="1" x14ac:dyDescent="0.3">
      <c r="A44" s="63" t="s">
        <v>38</v>
      </c>
      <c r="B44" s="363"/>
      <c r="C44" s="364"/>
      <c r="D44" s="364"/>
      <c r="E44" s="364"/>
    </row>
    <row r="45" spans="1:5" ht="24.75" thickBot="1" x14ac:dyDescent="0.3">
      <c r="A45" s="61" t="s">
        <v>31</v>
      </c>
      <c r="B45" s="362">
        <f>B46+B47</f>
        <v>3100</v>
      </c>
      <c r="C45" s="362">
        <f t="shared" ref="C45:E45" si="2">C46+C47</f>
        <v>3100</v>
      </c>
      <c r="D45" s="362">
        <f t="shared" si="2"/>
        <v>3200</v>
      </c>
      <c r="E45" s="362">
        <f t="shared" si="2"/>
        <v>3200</v>
      </c>
    </row>
    <row r="46" spans="1:5" ht="15.75" thickBot="1" x14ac:dyDescent="0.3">
      <c r="A46" s="63" t="s">
        <v>37</v>
      </c>
      <c r="B46" s="359">
        <v>3100</v>
      </c>
      <c r="C46" s="359">
        <v>3100</v>
      </c>
      <c r="D46" s="359">
        <v>3200</v>
      </c>
      <c r="E46" s="359">
        <v>3200</v>
      </c>
    </row>
    <row r="47" spans="1:5" ht="15.75" thickBot="1" x14ac:dyDescent="0.3">
      <c r="A47" s="63" t="s">
        <v>38</v>
      </c>
      <c r="B47" s="363"/>
      <c r="C47" s="364"/>
      <c r="D47" s="365"/>
      <c r="E47" s="365"/>
    </row>
    <row r="48" spans="1:5" ht="15.75" thickBot="1" x14ac:dyDescent="0.3">
      <c r="A48" s="61" t="s">
        <v>1</v>
      </c>
      <c r="B48" s="362">
        <f>SUM(B49:B50)</f>
        <v>8100</v>
      </c>
      <c r="C48" s="362">
        <f t="shared" ref="C48:E48" si="3">SUM(C49:C50)</f>
        <v>8400</v>
      </c>
      <c r="D48" s="362">
        <f t="shared" si="3"/>
        <v>9100</v>
      </c>
      <c r="E48" s="362">
        <f t="shared" si="3"/>
        <v>9100</v>
      </c>
    </row>
    <row r="49" spans="1:6" ht="15.75" thickBot="1" x14ac:dyDescent="0.3">
      <c r="A49" s="63" t="s">
        <v>37</v>
      </c>
      <c r="B49" s="359">
        <v>8100</v>
      </c>
      <c r="C49" s="359">
        <v>8400</v>
      </c>
      <c r="D49" s="359">
        <v>9100</v>
      </c>
      <c r="E49" s="359">
        <v>9100</v>
      </c>
      <c r="F49" s="366"/>
    </row>
    <row r="50" spans="1:6" ht="15.75" thickBot="1" x14ac:dyDescent="0.3">
      <c r="A50" s="63" t="s">
        <v>38</v>
      </c>
      <c r="B50" s="363"/>
      <c r="C50" s="367"/>
      <c r="D50" s="367"/>
      <c r="E50" s="367"/>
    </row>
    <row r="51" spans="1:6" ht="15.75" thickBot="1" x14ac:dyDescent="0.3">
      <c r="A51" s="61" t="s">
        <v>2</v>
      </c>
      <c r="B51" s="363"/>
      <c r="C51" s="367"/>
      <c r="D51" s="367"/>
      <c r="E51" s="367"/>
    </row>
    <row r="52" spans="1:6" ht="15.75" thickBot="1" x14ac:dyDescent="0.3">
      <c r="A52" s="63" t="s">
        <v>37</v>
      </c>
      <c r="B52" s="363"/>
      <c r="C52" s="367"/>
      <c r="D52" s="367"/>
      <c r="E52" s="367"/>
    </row>
    <row r="53" spans="1:6" ht="15.75" thickBot="1" x14ac:dyDescent="0.3">
      <c r="A53" s="63" t="s">
        <v>38</v>
      </c>
      <c r="B53" s="363"/>
      <c r="C53" s="367"/>
      <c r="D53" s="367"/>
      <c r="E53" s="367"/>
    </row>
    <row r="54" spans="1:6" ht="15.75" thickBot="1" x14ac:dyDescent="0.3">
      <c r="A54" s="61" t="s">
        <v>22</v>
      </c>
      <c r="B54" s="363"/>
      <c r="C54" s="367"/>
      <c r="D54" s="367"/>
      <c r="E54" s="367"/>
    </row>
    <row r="55" spans="1:6" ht="15.75" thickBot="1" x14ac:dyDescent="0.3">
      <c r="A55" s="63" t="s">
        <v>37</v>
      </c>
      <c r="B55" s="363"/>
      <c r="C55" s="367"/>
      <c r="D55" s="367"/>
      <c r="E55" s="367"/>
    </row>
    <row r="56" spans="1:6" ht="15.75" thickBot="1" x14ac:dyDescent="0.3">
      <c r="A56" s="63" t="s">
        <v>38</v>
      </c>
      <c r="B56" s="363"/>
      <c r="C56" s="367"/>
      <c r="D56" s="367"/>
      <c r="E56" s="367"/>
    </row>
    <row r="57" spans="1:6" ht="15.75" thickBot="1" x14ac:dyDescent="0.3">
      <c r="A57" s="61" t="s">
        <v>23</v>
      </c>
      <c r="B57" s="363"/>
      <c r="C57" s="367"/>
      <c r="D57" s="367"/>
      <c r="E57" s="367"/>
    </row>
    <row r="58" spans="1:6" ht="15.75" thickBot="1" x14ac:dyDescent="0.3">
      <c r="A58" s="63" t="s">
        <v>37</v>
      </c>
      <c r="B58" s="363"/>
      <c r="C58" s="367"/>
      <c r="D58" s="367"/>
      <c r="E58" s="367"/>
    </row>
    <row r="59" spans="1:6" ht="15.75" thickBot="1" x14ac:dyDescent="0.3">
      <c r="A59" s="63" t="s">
        <v>38</v>
      </c>
      <c r="B59" s="363"/>
      <c r="C59" s="367"/>
      <c r="D59" s="367"/>
      <c r="E59" s="367"/>
    </row>
    <row r="60" spans="1:6" ht="24.75" thickBot="1" x14ac:dyDescent="0.3">
      <c r="A60" s="61" t="s">
        <v>3</v>
      </c>
      <c r="B60" s="363"/>
      <c r="C60" s="367"/>
      <c r="D60" s="367"/>
      <c r="E60" s="367"/>
    </row>
    <row r="61" spans="1:6" ht="15.75" thickBot="1" x14ac:dyDescent="0.3">
      <c r="A61" s="63" t="s">
        <v>37</v>
      </c>
      <c r="B61" s="363"/>
      <c r="C61" s="367"/>
      <c r="D61" s="367"/>
      <c r="E61" s="367"/>
    </row>
    <row r="62" spans="1:6" ht="15.75" thickBot="1" x14ac:dyDescent="0.3">
      <c r="A62" s="63" t="s">
        <v>38</v>
      </c>
      <c r="B62" s="363"/>
      <c r="C62" s="367"/>
      <c r="D62" s="367"/>
      <c r="E62" s="367"/>
    </row>
    <row r="63" spans="1:6" ht="24.75" customHeight="1" thickBot="1" x14ac:dyDescent="0.3">
      <c r="A63" s="42" t="s">
        <v>33</v>
      </c>
      <c r="B63" s="368">
        <f>B60+B57+B54+B51+B48+B45+B42</f>
        <v>30800</v>
      </c>
      <c r="C63" s="368">
        <f t="shared" ref="C63:E63" si="4">C60+C57+C54+C51+C48+C45+C42</f>
        <v>31100</v>
      </c>
      <c r="D63" s="368">
        <f t="shared" si="4"/>
        <v>32100</v>
      </c>
      <c r="E63" s="368">
        <f t="shared" si="4"/>
        <v>32100</v>
      </c>
    </row>
    <row r="64" spans="1:6" x14ac:dyDescent="0.25">
      <c r="A64" s="369" t="s">
        <v>35</v>
      </c>
      <c r="B64" s="370">
        <f>IF(B63-B34=0,0,"Error")</f>
        <v>0</v>
      </c>
      <c r="C64" s="371">
        <f>IF(C63-C34=0,0,"Error")</f>
        <v>0</v>
      </c>
      <c r="D64" s="371">
        <f>IF(D63-D34=0,0,"Error")</f>
        <v>0</v>
      </c>
      <c r="E64" s="371">
        <f>IF(E63-E34=0,0,"Error")</f>
        <v>0</v>
      </c>
    </row>
    <row r="65" spans="1:5" ht="15.75" thickBot="1" x14ac:dyDescent="0.3">
      <c r="A65" s="1363" t="s">
        <v>102</v>
      </c>
      <c r="B65" s="1364"/>
      <c r="C65" s="1364"/>
      <c r="D65" s="1364"/>
      <c r="E65" s="1365"/>
    </row>
    <row r="66" spans="1:5" ht="15.75" thickBot="1" x14ac:dyDescent="0.3">
      <c r="A66" s="1352" t="s">
        <v>103</v>
      </c>
      <c r="B66" s="1353"/>
      <c r="C66" s="1353"/>
      <c r="D66" s="1353"/>
      <c r="E66" s="1354"/>
    </row>
    <row r="67" spans="1:5" ht="32.25" customHeight="1" thickBot="1" x14ac:dyDescent="0.3">
      <c r="A67" s="356" t="s">
        <v>104</v>
      </c>
      <c r="B67" s="1366" t="s">
        <v>392</v>
      </c>
      <c r="C67" s="1367"/>
      <c r="D67" s="1367"/>
      <c r="E67" s="1368"/>
    </row>
    <row r="68" spans="1:5" ht="24.75" thickBot="1" x14ac:dyDescent="0.3">
      <c r="A68" s="356" t="s">
        <v>70</v>
      </c>
      <c r="B68" s="372" t="s">
        <v>1230</v>
      </c>
      <c r="C68" s="373" t="s">
        <v>393</v>
      </c>
      <c r="D68" s="1369"/>
      <c r="E68" s="1370"/>
    </row>
    <row r="69" spans="1:5" ht="15.75" thickBot="1" x14ac:dyDescent="0.3">
      <c r="A69" s="374"/>
      <c r="B69" s="1371" t="s">
        <v>394</v>
      </c>
      <c r="C69" s="1372"/>
      <c r="D69" s="1372"/>
      <c r="E69" s="1373"/>
    </row>
    <row r="70" spans="1:5" ht="28.5" customHeight="1" thickBot="1" x14ac:dyDescent="0.3">
      <c r="A70" s="354" t="s">
        <v>9</v>
      </c>
      <c r="B70" s="1349" t="s">
        <v>395</v>
      </c>
      <c r="C70" s="1350"/>
      <c r="D70" s="1350"/>
      <c r="E70" s="1351"/>
    </row>
    <row r="71" spans="1:5" ht="15.75" thickBot="1" x14ac:dyDescent="0.3">
      <c r="A71" s="354" t="s">
        <v>14</v>
      </c>
      <c r="B71" s="1371"/>
      <c r="C71" s="1372"/>
      <c r="D71" s="1372"/>
      <c r="E71" s="1373"/>
    </row>
    <row r="72" spans="1:5" x14ac:dyDescent="0.25">
      <c r="A72" s="1321"/>
      <c r="B72" s="357">
        <v>2019</v>
      </c>
      <c r="C72" s="357">
        <v>2020</v>
      </c>
      <c r="D72" s="357">
        <v>2021</v>
      </c>
      <c r="E72" s="357">
        <v>2022</v>
      </c>
    </row>
    <row r="73" spans="1:5" ht="15.75" thickBot="1" x14ac:dyDescent="0.3">
      <c r="A73" s="1322"/>
      <c r="B73" s="358" t="s">
        <v>5</v>
      </c>
      <c r="C73" s="358" t="s">
        <v>6</v>
      </c>
      <c r="D73" s="358" t="s">
        <v>6</v>
      </c>
      <c r="E73" s="358" t="s">
        <v>6</v>
      </c>
    </row>
    <row r="74" spans="1:5" ht="15.75" thickBot="1" x14ac:dyDescent="0.3">
      <c r="A74" s="354" t="s">
        <v>8</v>
      </c>
      <c r="B74" s="367">
        <v>2</v>
      </c>
      <c r="C74" s="367">
        <v>5</v>
      </c>
      <c r="D74" s="367">
        <v>10</v>
      </c>
      <c r="E74" s="367">
        <v>5</v>
      </c>
    </row>
    <row r="75" spans="1:5" ht="15.75" thickBot="1" x14ac:dyDescent="0.3">
      <c r="A75" s="354" t="s">
        <v>15</v>
      </c>
      <c r="B75" s="375">
        <f>B93</f>
        <v>1000</v>
      </c>
      <c r="C75" s="375">
        <f t="shared" ref="C75:E75" si="5">C93</f>
        <v>2000</v>
      </c>
      <c r="D75" s="375">
        <f t="shared" si="5"/>
        <v>5000</v>
      </c>
      <c r="E75" s="375">
        <f t="shared" si="5"/>
        <v>3000</v>
      </c>
    </row>
    <row r="76" spans="1:5" ht="15.75" thickBot="1" x14ac:dyDescent="0.3">
      <c r="A76" s="354" t="s">
        <v>21</v>
      </c>
      <c r="B76" s="359">
        <f>B75/B74</f>
        <v>500</v>
      </c>
      <c r="C76" s="359">
        <f>C75/C74</f>
        <v>400</v>
      </c>
      <c r="D76" s="359">
        <f>D75/D74</f>
        <v>500</v>
      </c>
      <c r="E76" s="359">
        <f>E75/E74</f>
        <v>600</v>
      </c>
    </row>
    <row r="77" spans="1:5" ht="15.75" thickBot="1" x14ac:dyDescent="0.3">
      <c r="A77" s="354" t="s">
        <v>16</v>
      </c>
      <c r="B77" s="360" t="s">
        <v>20</v>
      </c>
      <c r="C77" s="361">
        <f t="shared" ref="C77:E79" si="6">C74/B74-1</f>
        <v>1.5</v>
      </c>
      <c r="D77" s="361">
        <f t="shared" si="6"/>
        <v>1</v>
      </c>
      <c r="E77" s="361">
        <f t="shared" si="6"/>
        <v>-0.5</v>
      </c>
    </row>
    <row r="78" spans="1:5" ht="15.75" thickBot="1" x14ac:dyDescent="0.3">
      <c r="A78" s="354" t="s">
        <v>17</v>
      </c>
      <c r="B78" s="360" t="s">
        <v>20</v>
      </c>
      <c r="C78" s="361">
        <f t="shared" si="6"/>
        <v>1</v>
      </c>
      <c r="D78" s="361">
        <f t="shared" si="6"/>
        <v>1.5</v>
      </c>
      <c r="E78" s="361">
        <f t="shared" si="6"/>
        <v>-0.4</v>
      </c>
    </row>
    <row r="79" spans="1:5" ht="15.75" thickBot="1" x14ac:dyDescent="0.3">
      <c r="A79" s="354" t="s">
        <v>18</v>
      </c>
      <c r="B79" s="360" t="s">
        <v>20</v>
      </c>
      <c r="C79" s="361">
        <f t="shared" si="6"/>
        <v>-0.19999999999999996</v>
      </c>
      <c r="D79" s="361">
        <f t="shared" si="6"/>
        <v>0.25</v>
      </c>
      <c r="E79" s="361">
        <f t="shared" si="6"/>
        <v>0.19999999999999996</v>
      </c>
    </row>
    <row r="80" spans="1:5" ht="15.75" thickBot="1" x14ac:dyDescent="0.3">
      <c r="A80" s="1374" t="s">
        <v>1231</v>
      </c>
      <c r="B80" s="1375"/>
      <c r="C80" s="1375"/>
      <c r="D80" s="1375"/>
      <c r="E80" s="1376"/>
    </row>
    <row r="81" spans="1:5" x14ac:dyDescent="0.25">
      <c r="A81" s="1321"/>
      <c r="B81" s="357">
        <v>2019</v>
      </c>
      <c r="C81" s="357">
        <v>2020</v>
      </c>
      <c r="D81" s="357">
        <v>2021</v>
      </c>
      <c r="E81" s="357">
        <v>2022</v>
      </c>
    </row>
    <row r="82" spans="1:5" ht="15.75" thickBot="1" x14ac:dyDescent="0.3">
      <c r="A82" s="1322"/>
      <c r="B82" s="358" t="s">
        <v>5</v>
      </c>
      <c r="C82" s="358" t="s">
        <v>6</v>
      </c>
      <c r="D82" s="358" t="s">
        <v>6</v>
      </c>
      <c r="E82" s="358" t="s">
        <v>6</v>
      </c>
    </row>
    <row r="83" spans="1:5" ht="15.75" thickBot="1" x14ac:dyDescent="0.3">
      <c r="A83" s="61" t="s">
        <v>107</v>
      </c>
      <c r="B83" s="367">
        <f>B84+B85+B86+B87</f>
        <v>0</v>
      </c>
      <c r="C83" s="367">
        <f>C84+C85+C86+C87</f>
        <v>0</v>
      </c>
      <c r="D83" s="367">
        <f>D84+D85+D86+D87</f>
        <v>0</v>
      </c>
      <c r="E83" s="367">
        <f>E84+E85+E86+E87</f>
        <v>0</v>
      </c>
    </row>
    <row r="84" spans="1:5" ht="15.75" thickBot="1" x14ac:dyDescent="0.3">
      <c r="A84" s="63" t="s">
        <v>37</v>
      </c>
      <c r="B84" s="367"/>
      <c r="C84" s="367"/>
      <c r="D84" s="367"/>
      <c r="E84" s="367"/>
    </row>
    <row r="85" spans="1:5" ht="15.75" thickBot="1" x14ac:dyDescent="0.3">
      <c r="A85" s="63" t="s">
        <v>108</v>
      </c>
      <c r="B85" s="367"/>
      <c r="C85" s="367"/>
      <c r="D85" s="367"/>
      <c r="E85" s="367"/>
    </row>
    <row r="86" spans="1:5" ht="15.75" thickBot="1" x14ac:dyDescent="0.3">
      <c r="A86" s="63" t="s">
        <v>72</v>
      </c>
      <c r="B86" s="367"/>
      <c r="C86" s="367"/>
      <c r="D86" s="367"/>
      <c r="E86" s="367"/>
    </row>
    <row r="87" spans="1:5" ht="15.75" thickBot="1" x14ac:dyDescent="0.3">
      <c r="A87" s="63" t="s">
        <v>73</v>
      </c>
      <c r="B87" s="367"/>
      <c r="C87" s="367"/>
      <c r="D87" s="367"/>
      <c r="E87" s="367"/>
    </row>
    <row r="88" spans="1:5" ht="15.75" thickBot="1" x14ac:dyDescent="0.3">
      <c r="A88" s="61" t="s">
        <v>109</v>
      </c>
      <c r="B88" s="363">
        <f>B89</f>
        <v>1000</v>
      </c>
      <c r="C88" s="363">
        <f t="shared" ref="C88:E88" si="7">C89</f>
        <v>2000</v>
      </c>
      <c r="D88" s="363">
        <f t="shared" si="7"/>
        <v>5000</v>
      </c>
      <c r="E88" s="363">
        <f t="shared" si="7"/>
        <v>3000</v>
      </c>
    </row>
    <row r="89" spans="1:5" ht="15.75" thickBot="1" x14ac:dyDescent="0.3">
      <c r="A89" s="63" t="s">
        <v>37</v>
      </c>
      <c r="B89" s="367">
        <v>1000</v>
      </c>
      <c r="C89" s="367">
        <v>2000</v>
      </c>
      <c r="D89" s="367">
        <v>5000</v>
      </c>
      <c r="E89" s="367">
        <v>3000</v>
      </c>
    </row>
    <row r="90" spans="1:5" ht="15.75" thickBot="1" x14ac:dyDescent="0.3">
      <c r="A90" s="63" t="s">
        <v>108</v>
      </c>
      <c r="B90" s="363"/>
      <c r="C90" s="367"/>
      <c r="D90" s="367"/>
      <c r="E90" s="367"/>
    </row>
    <row r="91" spans="1:5" ht="15.75" thickBot="1" x14ac:dyDescent="0.3">
      <c r="A91" s="63" t="s">
        <v>72</v>
      </c>
      <c r="B91" s="363"/>
      <c r="C91" s="367"/>
      <c r="D91" s="367"/>
      <c r="E91" s="367"/>
    </row>
    <row r="92" spans="1:5" ht="15.75" thickBot="1" x14ac:dyDescent="0.3">
      <c r="A92" s="63" t="s">
        <v>73</v>
      </c>
      <c r="B92" s="363"/>
      <c r="C92" s="367"/>
      <c r="D92" s="367"/>
      <c r="E92" s="367"/>
    </row>
    <row r="93" spans="1:5" ht="15.75" thickBot="1" x14ac:dyDescent="0.3">
      <c r="A93" s="40" t="s">
        <v>49</v>
      </c>
      <c r="B93" s="368">
        <f>B83+B88</f>
        <v>1000</v>
      </c>
      <c r="C93" s="368">
        <f>C83+C88</f>
        <v>2000</v>
      </c>
      <c r="D93" s="368">
        <f>D83+D88</f>
        <v>5000</v>
      </c>
      <c r="E93" s="368">
        <f>E83+E88</f>
        <v>3000</v>
      </c>
    </row>
    <row r="94" spans="1:5" ht="24.75" thickBot="1" x14ac:dyDescent="0.3">
      <c r="A94" s="356" t="s">
        <v>100</v>
      </c>
      <c r="B94" s="372" t="s">
        <v>1232</v>
      </c>
      <c r="C94" s="373" t="s">
        <v>396</v>
      </c>
      <c r="D94" s="1377"/>
      <c r="E94" s="1370"/>
    </row>
    <row r="95" spans="1:5" ht="15.75" thickBot="1" x14ac:dyDescent="0.3">
      <c r="A95" s="356"/>
      <c r="B95" s="1374" t="s">
        <v>1233</v>
      </c>
      <c r="C95" s="1375"/>
      <c r="D95" s="1375"/>
      <c r="E95" s="1376"/>
    </row>
    <row r="96" spans="1:5" ht="44.25" customHeight="1" thickBot="1" x14ac:dyDescent="0.3">
      <c r="A96" s="354" t="s">
        <v>9</v>
      </c>
      <c r="B96" s="1349" t="s">
        <v>397</v>
      </c>
      <c r="C96" s="1350"/>
      <c r="D96" s="1350"/>
      <c r="E96" s="1351"/>
    </row>
    <row r="97" spans="1:5" ht="15.75" thickBot="1" x14ac:dyDescent="0.3">
      <c r="A97" s="354" t="s">
        <v>14</v>
      </c>
      <c r="B97" s="1371" t="s">
        <v>123</v>
      </c>
      <c r="C97" s="1372"/>
      <c r="D97" s="1372"/>
      <c r="E97" s="1373"/>
    </row>
    <row r="98" spans="1:5" x14ac:dyDescent="0.25">
      <c r="A98" s="1321"/>
      <c r="B98" s="357">
        <v>2019</v>
      </c>
      <c r="C98" s="357">
        <v>2020</v>
      </c>
      <c r="D98" s="357">
        <v>2021</v>
      </c>
      <c r="E98" s="357">
        <v>2022</v>
      </c>
    </row>
    <row r="99" spans="1:5" ht="15.75" thickBot="1" x14ac:dyDescent="0.3">
      <c r="A99" s="1322"/>
      <c r="B99" s="358" t="s">
        <v>5</v>
      </c>
      <c r="C99" s="358" t="s">
        <v>6</v>
      </c>
      <c r="D99" s="358" t="s">
        <v>6</v>
      </c>
      <c r="E99" s="358" t="s">
        <v>6</v>
      </c>
    </row>
    <row r="100" spans="1:5" ht="15.75" thickBot="1" x14ac:dyDescent="0.3">
      <c r="A100" s="354" t="s">
        <v>8</v>
      </c>
      <c r="B100" s="359">
        <v>53</v>
      </c>
      <c r="C100" s="359">
        <v>30</v>
      </c>
      <c r="D100" s="359">
        <v>30</v>
      </c>
      <c r="E100" s="359">
        <v>40</v>
      </c>
    </row>
    <row r="101" spans="1:5" ht="15.75" thickBot="1" x14ac:dyDescent="0.3">
      <c r="A101" s="354" t="s">
        <v>15</v>
      </c>
      <c r="B101" s="359">
        <f>B119</f>
        <v>4000</v>
      </c>
      <c r="C101" s="359">
        <f t="shared" ref="C101:E101" si="8">C119</f>
        <v>2000</v>
      </c>
      <c r="D101" s="359">
        <f t="shared" si="8"/>
        <v>2000</v>
      </c>
      <c r="E101" s="359">
        <f t="shared" si="8"/>
        <v>3000</v>
      </c>
    </row>
    <row r="102" spans="1:5" ht="15.75" thickBot="1" x14ac:dyDescent="0.3">
      <c r="A102" s="354" t="s">
        <v>21</v>
      </c>
      <c r="B102" s="359">
        <f>B101/B100</f>
        <v>75.471698113207552</v>
      </c>
      <c r="C102" s="359">
        <f>C101/C100</f>
        <v>66.666666666666671</v>
      </c>
      <c r="D102" s="359">
        <f>D101/D100</f>
        <v>66.666666666666671</v>
      </c>
      <c r="E102" s="359">
        <f>E101/E100</f>
        <v>75</v>
      </c>
    </row>
    <row r="103" spans="1:5" ht="15.75" thickBot="1" x14ac:dyDescent="0.3">
      <c r="A103" s="354" t="s">
        <v>16</v>
      </c>
      <c r="B103" s="360" t="s">
        <v>20</v>
      </c>
      <c r="C103" s="361">
        <f t="shared" ref="C103:E105" si="9">C100/B100-1</f>
        <v>-0.43396226415094341</v>
      </c>
      <c r="D103" s="361">
        <f t="shared" si="9"/>
        <v>0</v>
      </c>
      <c r="E103" s="361">
        <f t="shared" si="9"/>
        <v>0.33333333333333326</v>
      </c>
    </row>
    <row r="104" spans="1:5" ht="15.75" thickBot="1" x14ac:dyDescent="0.3">
      <c r="A104" s="354" t="s">
        <v>17</v>
      </c>
      <c r="B104" s="360" t="s">
        <v>20</v>
      </c>
      <c r="C104" s="361">
        <f t="shared" si="9"/>
        <v>-0.5</v>
      </c>
      <c r="D104" s="361">
        <f t="shared" si="9"/>
        <v>0</v>
      </c>
      <c r="E104" s="361">
        <f t="shared" si="9"/>
        <v>0.5</v>
      </c>
    </row>
    <row r="105" spans="1:5" ht="15.75" thickBot="1" x14ac:dyDescent="0.3">
      <c r="A105" s="354" t="s">
        <v>18</v>
      </c>
      <c r="B105" s="360" t="s">
        <v>20</v>
      </c>
      <c r="C105" s="361">
        <f t="shared" si="9"/>
        <v>-0.1166666666666667</v>
      </c>
      <c r="D105" s="361">
        <f t="shared" si="9"/>
        <v>0</v>
      </c>
      <c r="E105" s="361">
        <f t="shared" si="9"/>
        <v>0.125</v>
      </c>
    </row>
    <row r="106" spans="1:5" ht="15.75" thickBot="1" x14ac:dyDescent="0.3">
      <c r="A106" s="1374" t="s">
        <v>1234</v>
      </c>
      <c r="B106" s="1375"/>
      <c r="C106" s="1375"/>
      <c r="D106" s="1375"/>
      <c r="E106" s="1376"/>
    </row>
    <row r="107" spans="1:5" x14ac:dyDescent="0.25">
      <c r="A107" s="1321"/>
      <c r="B107" s="357">
        <v>2019</v>
      </c>
      <c r="C107" s="357">
        <v>2020</v>
      </c>
      <c r="D107" s="357">
        <v>2021</v>
      </c>
      <c r="E107" s="357">
        <v>2022</v>
      </c>
    </row>
    <row r="108" spans="1:5" ht="15.75" thickBot="1" x14ac:dyDescent="0.3">
      <c r="A108" s="1322"/>
      <c r="B108" s="358" t="s">
        <v>5</v>
      </c>
      <c r="C108" s="358" t="s">
        <v>6</v>
      </c>
      <c r="D108" s="358" t="s">
        <v>6</v>
      </c>
      <c r="E108" s="358" t="s">
        <v>6</v>
      </c>
    </row>
    <row r="109" spans="1:5" ht="15.75" thickBot="1" x14ac:dyDescent="0.3">
      <c r="A109" s="61" t="s">
        <v>107</v>
      </c>
      <c r="B109" s="367">
        <f>B110+B111+B112+B113</f>
        <v>0</v>
      </c>
      <c r="C109" s="367">
        <f>C110+C111+C112+C113</f>
        <v>0</v>
      </c>
      <c r="D109" s="367">
        <f>D110+D111+D112+D113</f>
        <v>0</v>
      </c>
      <c r="E109" s="367">
        <f>E110+E111+E112+E113</f>
        <v>0</v>
      </c>
    </row>
    <row r="110" spans="1:5" ht="15.75" thickBot="1" x14ac:dyDescent="0.3">
      <c r="A110" s="63" t="s">
        <v>37</v>
      </c>
      <c r="B110" s="367"/>
      <c r="C110" s="367"/>
      <c r="D110" s="367"/>
      <c r="E110" s="367"/>
    </row>
    <row r="111" spans="1:5" ht="15.75" thickBot="1" x14ac:dyDescent="0.3">
      <c r="A111" s="63" t="s">
        <v>108</v>
      </c>
      <c r="B111" s="367"/>
      <c r="C111" s="367"/>
      <c r="D111" s="367"/>
      <c r="E111" s="367"/>
    </row>
    <row r="112" spans="1:5" ht="15.75" thickBot="1" x14ac:dyDescent="0.3">
      <c r="A112" s="63" t="s">
        <v>72</v>
      </c>
      <c r="B112" s="367"/>
      <c r="C112" s="367"/>
      <c r="D112" s="367"/>
      <c r="E112" s="367"/>
    </row>
    <row r="113" spans="1:5" ht="15.75" thickBot="1" x14ac:dyDescent="0.3">
      <c r="A113" s="63" t="s">
        <v>73</v>
      </c>
      <c r="B113" s="367"/>
      <c r="C113" s="367"/>
      <c r="D113" s="367"/>
      <c r="E113" s="367"/>
    </row>
    <row r="114" spans="1:5" ht="15.75" thickBot="1" x14ac:dyDescent="0.3">
      <c r="A114" s="61" t="s">
        <v>109</v>
      </c>
      <c r="B114" s="367">
        <f>B115</f>
        <v>4000</v>
      </c>
      <c r="C114" s="367">
        <f>C115</f>
        <v>2000</v>
      </c>
      <c r="D114" s="367">
        <f>D115</f>
        <v>2000</v>
      </c>
      <c r="E114" s="367">
        <f>E115</f>
        <v>3000</v>
      </c>
    </row>
    <row r="115" spans="1:5" ht="15.75" thickBot="1" x14ac:dyDescent="0.3">
      <c r="A115" s="63" t="s">
        <v>37</v>
      </c>
      <c r="B115" s="359">
        <v>4000</v>
      </c>
      <c r="C115" s="359">
        <v>2000</v>
      </c>
      <c r="D115" s="359">
        <v>2000</v>
      </c>
      <c r="E115" s="359">
        <v>3000</v>
      </c>
    </row>
    <row r="116" spans="1:5" ht="15.75" thickBot="1" x14ac:dyDescent="0.3">
      <c r="A116" s="63" t="s">
        <v>108</v>
      </c>
      <c r="B116" s="363"/>
      <c r="C116" s="367"/>
      <c r="D116" s="367"/>
      <c r="E116" s="367"/>
    </row>
    <row r="117" spans="1:5" ht="15.75" thickBot="1" x14ac:dyDescent="0.3">
      <c r="A117" s="63" t="s">
        <v>72</v>
      </c>
      <c r="B117" s="363"/>
      <c r="C117" s="367"/>
      <c r="D117" s="367"/>
      <c r="E117" s="367"/>
    </row>
    <row r="118" spans="1:5" ht="15.75" thickBot="1" x14ac:dyDescent="0.3">
      <c r="A118" s="63" t="s">
        <v>73</v>
      </c>
      <c r="B118" s="363"/>
      <c r="C118" s="367"/>
      <c r="D118" s="367"/>
      <c r="E118" s="367"/>
    </row>
    <row r="119" spans="1:5" ht="15.75" thickBot="1" x14ac:dyDescent="0.3">
      <c r="A119" s="40" t="s">
        <v>398</v>
      </c>
      <c r="B119" s="363">
        <f>B109+B114</f>
        <v>4000</v>
      </c>
      <c r="C119" s="363">
        <f>C109+C114</f>
        <v>2000</v>
      </c>
      <c r="D119" s="363">
        <f>D109+D114</f>
        <v>2000</v>
      </c>
      <c r="E119" s="363">
        <f>E109+E114</f>
        <v>3000</v>
      </c>
    </row>
    <row r="120" spans="1:5" ht="15.75" thickBot="1" x14ac:dyDescent="0.3">
      <c r="A120" s="356" t="s">
        <v>319</v>
      </c>
      <c r="B120" s="376"/>
      <c r="C120" s="377"/>
      <c r="D120" s="378"/>
      <c r="E120" s="379"/>
    </row>
    <row r="121" spans="1:5" ht="15.75" thickBot="1" x14ac:dyDescent="0.3">
      <c r="A121" s="1352" t="s">
        <v>239</v>
      </c>
      <c r="B121" s="1353"/>
      <c r="C121" s="1353"/>
      <c r="D121" s="1353"/>
      <c r="E121" s="1354"/>
    </row>
    <row r="122" spans="1:5" ht="15.75" thickBot="1" x14ac:dyDescent="0.3">
      <c r="A122" s="1352" t="s">
        <v>240</v>
      </c>
      <c r="B122" s="1353"/>
      <c r="C122" s="1353"/>
      <c r="D122" s="1353"/>
      <c r="E122" s="1354"/>
    </row>
    <row r="123" spans="1:5" ht="27.75" customHeight="1" thickBot="1" x14ac:dyDescent="0.3">
      <c r="A123" s="356" t="s">
        <v>104</v>
      </c>
      <c r="B123" s="1378" t="s">
        <v>399</v>
      </c>
      <c r="C123" s="1382"/>
      <c r="D123" s="1377"/>
      <c r="E123" s="1370"/>
    </row>
    <row r="124" spans="1:5" ht="24.75" thickBot="1" x14ac:dyDescent="0.3">
      <c r="A124" s="380" t="s">
        <v>135</v>
      </c>
      <c r="B124" s="372" t="s">
        <v>1235</v>
      </c>
      <c r="C124" s="381" t="s">
        <v>1236</v>
      </c>
      <c r="D124" s="378"/>
      <c r="E124" s="379"/>
    </row>
    <row r="125" spans="1:5" ht="15.75" thickBot="1" x14ac:dyDescent="0.3">
      <c r="A125" s="380"/>
      <c r="B125" s="1371" t="s">
        <v>400</v>
      </c>
      <c r="C125" s="1372"/>
      <c r="D125" s="1372"/>
      <c r="E125" s="1373"/>
    </row>
    <row r="126" spans="1:5" ht="104.25" customHeight="1" thickBot="1" x14ac:dyDescent="0.3">
      <c r="A126" s="382" t="s">
        <v>9</v>
      </c>
      <c r="B126" s="1349" t="s">
        <v>401</v>
      </c>
      <c r="C126" s="1350"/>
      <c r="D126" s="1350"/>
      <c r="E126" s="1351"/>
    </row>
    <row r="127" spans="1:5" ht="15.75" thickBot="1" x14ac:dyDescent="0.3">
      <c r="A127" s="354" t="s">
        <v>14</v>
      </c>
      <c r="B127" s="1371" t="s">
        <v>115</v>
      </c>
      <c r="C127" s="1372"/>
      <c r="D127" s="1372"/>
      <c r="E127" s="1373"/>
    </row>
    <row r="128" spans="1:5" x14ac:dyDescent="0.25">
      <c r="A128" s="1321"/>
      <c r="B128" s="357">
        <v>2019</v>
      </c>
      <c r="C128" s="357">
        <v>2020</v>
      </c>
      <c r="D128" s="357">
        <v>2021</v>
      </c>
      <c r="E128" s="357">
        <v>2022</v>
      </c>
    </row>
    <row r="129" spans="1:5" ht="15.75" thickBot="1" x14ac:dyDescent="0.3">
      <c r="A129" s="1322"/>
      <c r="B129" s="358" t="s">
        <v>5</v>
      </c>
      <c r="C129" s="358" t="s">
        <v>6</v>
      </c>
      <c r="D129" s="358" t="s">
        <v>6</v>
      </c>
      <c r="E129" s="358" t="s">
        <v>6</v>
      </c>
    </row>
    <row r="130" spans="1:5" ht="15.75" thickBot="1" x14ac:dyDescent="0.3">
      <c r="A130" s="354" t="s">
        <v>8</v>
      </c>
      <c r="B130" s="359">
        <v>1</v>
      </c>
      <c r="C130" s="359">
        <v>0</v>
      </c>
      <c r="D130" s="359">
        <v>0</v>
      </c>
      <c r="E130" s="359">
        <v>0</v>
      </c>
    </row>
    <row r="131" spans="1:5" ht="15.75" thickBot="1" x14ac:dyDescent="0.3">
      <c r="A131" s="354" t="s">
        <v>15</v>
      </c>
      <c r="B131" s="359">
        <v>5000</v>
      </c>
      <c r="C131" s="359">
        <v>0</v>
      </c>
      <c r="D131" s="359">
        <v>0</v>
      </c>
      <c r="E131" s="359">
        <v>0</v>
      </c>
    </row>
    <row r="132" spans="1:5" ht="15.75" thickBot="1" x14ac:dyDescent="0.3">
      <c r="A132" s="354" t="s">
        <v>21</v>
      </c>
      <c r="B132" s="359">
        <f>B131/B130</f>
        <v>5000</v>
      </c>
      <c r="C132" s="359" t="e">
        <f>C131/C130</f>
        <v>#DIV/0!</v>
      </c>
      <c r="D132" s="359" t="e">
        <f>D131/D130</f>
        <v>#DIV/0!</v>
      </c>
      <c r="E132" s="359" t="e">
        <f>E131/E130</f>
        <v>#DIV/0!</v>
      </c>
    </row>
    <row r="133" spans="1:5" ht="15.75" thickBot="1" x14ac:dyDescent="0.3">
      <c r="A133" s="354" t="s">
        <v>16</v>
      </c>
      <c r="B133" s="360" t="s">
        <v>20</v>
      </c>
      <c r="C133" s="361">
        <f t="shared" ref="C133:E135" si="10">C130/B130-1</f>
        <v>-1</v>
      </c>
      <c r="D133" s="361" t="e">
        <f t="shared" si="10"/>
        <v>#DIV/0!</v>
      </c>
      <c r="E133" s="361" t="e">
        <f t="shared" si="10"/>
        <v>#DIV/0!</v>
      </c>
    </row>
    <row r="134" spans="1:5" ht="15.75" thickBot="1" x14ac:dyDescent="0.3">
      <c r="A134" s="354" t="s">
        <v>17</v>
      </c>
      <c r="B134" s="360" t="s">
        <v>20</v>
      </c>
      <c r="C134" s="361">
        <f t="shared" si="10"/>
        <v>-1</v>
      </c>
      <c r="D134" s="361" t="e">
        <f t="shared" si="10"/>
        <v>#DIV/0!</v>
      </c>
      <c r="E134" s="361" t="e">
        <f t="shared" si="10"/>
        <v>#DIV/0!</v>
      </c>
    </row>
    <row r="135" spans="1:5" ht="15.75" thickBot="1" x14ac:dyDescent="0.3">
      <c r="A135" s="354" t="s">
        <v>18</v>
      </c>
      <c r="B135" s="360" t="s">
        <v>20</v>
      </c>
      <c r="C135" s="361" t="e">
        <f t="shared" si="10"/>
        <v>#DIV/0!</v>
      </c>
      <c r="D135" s="361" t="e">
        <f t="shared" si="10"/>
        <v>#DIV/0!</v>
      </c>
      <c r="E135" s="361" t="e">
        <f t="shared" si="10"/>
        <v>#DIV/0!</v>
      </c>
    </row>
    <row r="136" spans="1:5" ht="15.75" thickBot="1" x14ac:dyDescent="0.3">
      <c r="A136" s="1374" t="s">
        <v>1237</v>
      </c>
      <c r="B136" s="1375"/>
      <c r="C136" s="1375"/>
      <c r="D136" s="1375"/>
      <c r="E136" s="1376"/>
    </row>
    <row r="137" spans="1:5" x14ac:dyDescent="0.25">
      <c r="A137" s="1321"/>
      <c r="B137" s="357">
        <v>2019</v>
      </c>
      <c r="C137" s="357">
        <v>2020</v>
      </c>
      <c r="D137" s="357">
        <v>2021</v>
      </c>
      <c r="E137" s="357">
        <v>2022</v>
      </c>
    </row>
    <row r="138" spans="1:5" ht="15.75" thickBot="1" x14ac:dyDescent="0.3">
      <c r="A138" s="1322"/>
      <c r="B138" s="358" t="s">
        <v>5</v>
      </c>
      <c r="C138" s="358" t="s">
        <v>6</v>
      </c>
      <c r="D138" s="358" t="s">
        <v>6</v>
      </c>
      <c r="E138" s="358" t="s">
        <v>6</v>
      </c>
    </row>
    <row r="139" spans="1:5" ht="15.75" thickBot="1" x14ac:dyDescent="0.3">
      <c r="A139" s="61" t="s">
        <v>107</v>
      </c>
      <c r="B139" s="367">
        <f>B140</f>
        <v>5000</v>
      </c>
      <c r="C139" s="367">
        <f t="shared" ref="C139:E139" si="11">C140</f>
        <v>0</v>
      </c>
      <c r="D139" s="367">
        <f t="shared" si="11"/>
        <v>0</v>
      </c>
      <c r="E139" s="367">
        <f t="shared" si="11"/>
        <v>0</v>
      </c>
    </row>
    <row r="140" spans="1:5" ht="15.75" thickBot="1" x14ac:dyDescent="0.3">
      <c r="A140" s="63" t="s">
        <v>37</v>
      </c>
      <c r="B140" s="367">
        <v>5000</v>
      </c>
      <c r="C140" s="367">
        <v>0</v>
      </c>
      <c r="D140" s="367">
        <v>0</v>
      </c>
      <c r="E140" s="367">
        <v>0</v>
      </c>
    </row>
    <row r="141" spans="1:5" ht="15.75" thickBot="1" x14ac:dyDescent="0.3">
      <c r="A141" s="63" t="s">
        <v>108</v>
      </c>
      <c r="B141" s="367"/>
      <c r="C141" s="367"/>
      <c r="D141" s="367"/>
      <c r="E141" s="367"/>
    </row>
    <row r="142" spans="1:5" ht="15.75" thickBot="1" x14ac:dyDescent="0.3">
      <c r="A142" s="63" t="s">
        <v>72</v>
      </c>
      <c r="B142" s="367"/>
      <c r="C142" s="367"/>
      <c r="D142" s="367"/>
      <c r="E142" s="367"/>
    </row>
    <row r="143" spans="1:5" ht="15.75" thickBot="1" x14ac:dyDescent="0.3">
      <c r="A143" s="63" t="s">
        <v>73</v>
      </c>
      <c r="B143" s="367"/>
      <c r="C143" s="367"/>
      <c r="D143" s="367"/>
      <c r="E143" s="367"/>
    </row>
    <row r="144" spans="1:5" ht="15.75" thickBot="1" x14ac:dyDescent="0.3">
      <c r="A144" s="61" t="s">
        <v>109</v>
      </c>
      <c r="B144" s="363">
        <f>B145+B146+B147+B148</f>
        <v>0</v>
      </c>
      <c r="C144" s="363">
        <f>C145+C146+C147+C148</f>
        <v>0</v>
      </c>
      <c r="D144" s="363">
        <f>D145+D146+D147+D148</f>
        <v>0</v>
      </c>
      <c r="E144" s="363">
        <f>E145+E146+E147+E148</f>
        <v>0</v>
      </c>
    </row>
    <row r="145" spans="1:5" ht="15.75" thickBot="1" x14ac:dyDescent="0.3">
      <c r="A145" s="63" t="s">
        <v>37</v>
      </c>
      <c r="B145" s="363"/>
      <c r="C145" s="367"/>
      <c r="D145" s="367"/>
      <c r="E145" s="367"/>
    </row>
    <row r="146" spans="1:5" ht="15.75" thickBot="1" x14ac:dyDescent="0.3">
      <c r="A146" s="63" t="s">
        <v>108</v>
      </c>
      <c r="B146" s="363"/>
      <c r="C146" s="367"/>
      <c r="D146" s="367"/>
      <c r="E146" s="367"/>
    </row>
    <row r="147" spans="1:5" ht="15.75" thickBot="1" x14ac:dyDescent="0.3">
      <c r="A147" s="63" t="s">
        <v>72</v>
      </c>
      <c r="B147" s="363"/>
      <c r="C147" s="367"/>
      <c r="D147" s="367"/>
      <c r="E147" s="367"/>
    </row>
    <row r="148" spans="1:5" ht="15.75" thickBot="1" x14ac:dyDescent="0.3">
      <c r="A148" s="63" t="s">
        <v>73</v>
      </c>
      <c r="B148" s="363"/>
      <c r="C148" s="367"/>
      <c r="D148" s="367"/>
      <c r="E148" s="367"/>
    </row>
    <row r="149" spans="1:5" ht="19.5" customHeight="1" thickBot="1" x14ac:dyDescent="0.3">
      <c r="A149" s="42" t="s">
        <v>33</v>
      </c>
      <c r="B149" s="363">
        <f>B139+B144</f>
        <v>5000</v>
      </c>
      <c r="C149" s="363">
        <f>C139+C144</f>
        <v>0</v>
      </c>
      <c r="D149" s="363">
        <f>D139+D144</f>
        <v>0</v>
      </c>
      <c r="E149" s="363">
        <f>E139+E144</f>
        <v>0</v>
      </c>
    </row>
    <row r="150" spans="1:5" ht="22.5" customHeight="1" thickBot="1" x14ac:dyDescent="0.3">
      <c r="A150" s="383" t="s">
        <v>227</v>
      </c>
      <c r="B150" s="1378" t="s">
        <v>403</v>
      </c>
      <c r="C150" s="1377"/>
      <c r="D150" s="1377"/>
      <c r="E150" s="1370"/>
    </row>
    <row r="151" spans="1:5" ht="36.75" thickBot="1" x14ac:dyDescent="0.3">
      <c r="A151" s="356" t="s">
        <v>135</v>
      </c>
      <c r="B151" s="384" t="s">
        <v>1238</v>
      </c>
      <c r="C151" s="385" t="s">
        <v>404</v>
      </c>
      <c r="D151" s="378"/>
      <c r="E151" s="379"/>
    </row>
    <row r="152" spans="1:5" ht="52.5" customHeight="1" thickBot="1" x14ac:dyDescent="0.3">
      <c r="A152" s="354" t="s">
        <v>9</v>
      </c>
      <c r="B152" s="1349" t="s">
        <v>405</v>
      </c>
      <c r="C152" s="1350"/>
      <c r="D152" s="1350"/>
      <c r="E152" s="1351"/>
    </row>
    <row r="153" spans="1:5" ht="15.75" thickBot="1" x14ac:dyDescent="0.3">
      <c r="A153" s="354" t="s">
        <v>14</v>
      </c>
      <c r="B153" s="1379" t="s">
        <v>406</v>
      </c>
      <c r="C153" s="1380"/>
      <c r="D153" s="1380"/>
      <c r="E153" s="1381"/>
    </row>
    <row r="154" spans="1:5" x14ac:dyDescent="0.25">
      <c r="A154" s="1321"/>
      <c r="B154" s="357">
        <v>2019</v>
      </c>
      <c r="C154" s="357">
        <v>2020</v>
      </c>
      <c r="D154" s="357">
        <v>2021</v>
      </c>
      <c r="E154" s="357">
        <v>2022</v>
      </c>
    </row>
    <row r="155" spans="1:5" ht="15.75" thickBot="1" x14ac:dyDescent="0.3">
      <c r="A155" s="1322"/>
      <c r="B155" s="357" t="s">
        <v>5</v>
      </c>
      <c r="C155" s="358" t="s">
        <v>6</v>
      </c>
      <c r="D155" s="358" t="s">
        <v>6</v>
      </c>
      <c r="E155" s="358" t="s">
        <v>6</v>
      </c>
    </row>
    <row r="156" spans="1:5" ht="15.75" thickBot="1" x14ac:dyDescent="0.3">
      <c r="A156" s="386" t="s">
        <v>8</v>
      </c>
      <c r="B156" s="387">
        <v>16</v>
      </c>
      <c r="C156" s="388">
        <v>1</v>
      </c>
      <c r="D156" s="388">
        <v>0</v>
      </c>
      <c r="E156" s="388">
        <v>0</v>
      </c>
    </row>
    <row r="157" spans="1:5" ht="15.75" thickBot="1" x14ac:dyDescent="0.3">
      <c r="A157" s="354" t="s">
        <v>15</v>
      </c>
      <c r="B157" s="388">
        <f>B175</f>
        <v>74220</v>
      </c>
      <c r="C157" s="388">
        <f t="shared" ref="C157:E157" si="12">C175</f>
        <v>1000</v>
      </c>
      <c r="D157" s="388">
        <f t="shared" si="12"/>
        <v>0</v>
      </c>
      <c r="E157" s="388">
        <f t="shared" si="12"/>
        <v>0</v>
      </c>
    </row>
    <row r="158" spans="1:5" ht="15.75" thickBot="1" x14ac:dyDescent="0.3">
      <c r="A158" s="354" t="s">
        <v>21</v>
      </c>
      <c r="B158" s="359">
        <f>B157/B156</f>
        <v>4638.75</v>
      </c>
      <c r="C158" s="359">
        <f>C157/C156</f>
        <v>1000</v>
      </c>
      <c r="D158" s="359" t="e">
        <f>D157/D156</f>
        <v>#DIV/0!</v>
      </c>
      <c r="E158" s="359" t="e">
        <f>E157/E156</f>
        <v>#DIV/0!</v>
      </c>
    </row>
    <row r="159" spans="1:5" ht="15.75" thickBot="1" x14ac:dyDescent="0.3">
      <c r="A159" s="354" t="s">
        <v>16</v>
      </c>
      <c r="B159" s="360" t="s">
        <v>20</v>
      </c>
      <c r="C159" s="361">
        <f t="shared" ref="C159:E161" si="13">C156/B156-1</f>
        <v>-0.9375</v>
      </c>
      <c r="D159" s="361">
        <f t="shared" si="13"/>
        <v>-1</v>
      </c>
      <c r="E159" s="361" t="e">
        <f t="shared" si="13"/>
        <v>#DIV/0!</v>
      </c>
    </row>
    <row r="160" spans="1:5" ht="15.75" thickBot="1" x14ac:dyDescent="0.3">
      <c r="A160" s="354" t="s">
        <v>17</v>
      </c>
      <c r="B160" s="360" t="s">
        <v>20</v>
      </c>
      <c r="C160" s="361">
        <f t="shared" si="13"/>
        <v>-0.9865265427108596</v>
      </c>
      <c r="D160" s="361">
        <f t="shared" si="13"/>
        <v>-1</v>
      </c>
      <c r="E160" s="361" t="e">
        <f t="shared" si="13"/>
        <v>#DIV/0!</v>
      </c>
    </row>
    <row r="161" spans="1:5" ht="15.75" thickBot="1" x14ac:dyDescent="0.3">
      <c r="A161" s="354" t="s">
        <v>18</v>
      </c>
      <c r="B161" s="360" t="s">
        <v>20</v>
      </c>
      <c r="C161" s="361">
        <f t="shared" si="13"/>
        <v>-0.78442468337375371</v>
      </c>
      <c r="D161" s="361" t="e">
        <f t="shared" si="13"/>
        <v>#DIV/0!</v>
      </c>
      <c r="E161" s="361" t="e">
        <f t="shared" si="13"/>
        <v>#DIV/0!</v>
      </c>
    </row>
    <row r="162" spans="1:5" ht="15.75" thickBot="1" x14ac:dyDescent="0.3">
      <c r="A162" s="1374" t="s">
        <v>1229</v>
      </c>
      <c r="B162" s="1375"/>
      <c r="C162" s="1375"/>
      <c r="D162" s="1375"/>
      <c r="E162" s="1376"/>
    </row>
    <row r="163" spans="1:5" x14ac:dyDescent="0.25">
      <c r="A163" s="1321"/>
      <c r="B163" s="357">
        <v>2019</v>
      </c>
      <c r="C163" s="357">
        <v>2020</v>
      </c>
      <c r="D163" s="357">
        <v>2021</v>
      </c>
      <c r="E163" s="357">
        <v>2022</v>
      </c>
    </row>
    <row r="164" spans="1:5" ht="15.75" thickBot="1" x14ac:dyDescent="0.3">
      <c r="A164" s="1322"/>
      <c r="B164" s="358" t="s">
        <v>5</v>
      </c>
      <c r="C164" s="358" t="s">
        <v>6</v>
      </c>
      <c r="D164" s="358" t="s">
        <v>6</v>
      </c>
      <c r="E164" s="358" t="s">
        <v>6</v>
      </c>
    </row>
    <row r="165" spans="1:5" ht="15.75" thickBot="1" x14ac:dyDescent="0.3">
      <c r="A165" s="61" t="s">
        <v>107</v>
      </c>
      <c r="B165" s="367">
        <f>B166</f>
        <v>74220</v>
      </c>
      <c r="C165" s="367">
        <f t="shared" ref="C165:E165" si="14">C166</f>
        <v>1000</v>
      </c>
      <c r="D165" s="367">
        <f t="shared" si="14"/>
        <v>0</v>
      </c>
      <c r="E165" s="367">
        <f t="shared" si="14"/>
        <v>0</v>
      </c>
    </row>
    <row r="166" spans="1:5" ht="15.75" thickBot="1" x14ac:dyDescent="0.3">
      <c r="A166" s="63" t="s">
        <v>37</v>
      </c>
      <c r="B166" s="388">
        <v>74220</v>
      </c>
      <c r="C166" s="388">
        <v>1000</v>
      </c>
      <c r="D166" s="367"/>
      <c r="E166" s="367">
        <v>0</v>
      </c>
    </row>
    <row r="167" spans="1:5" ht="15.75" thickBot="1" x14ac:dyDescent="0.3">
      <c r="A167" s="63" t="s">
        <v>108</v>
      </c>
      <c r="B167" s="367"/>
      <c r="C167" s="367"/>
      <c r="D167" s="367"/>
      <c r="E167" s="367"/>
    </row>
    <row r="168" spans="1:5" ht="15.75" thickBot="1" x14ac:dyDescent="0.3">
      <c r="A168" s="63" t="s">
        <v>72</v>
      </c>
      <c r="B168" s="367"/>
      <c r="C168" s="367"/>
      <c r="D168" s="367"/>
      <c r="E168" s="367"/>
    </row>
    <row r="169" spans="1:5" ht="15.75" thickBot="1" x14ac:dyDescent="0.3">
      <c r="A169" s="63" t="s">
        <v>73</v>
      </c>
      <c r="B169" s="367"/>
      <c r="C169" s="367"/>
      <c r="D169" s="367"/>
      <c r="E169" s="367"/>
    </row>
    <row r="170" spans="1:5" ht="15.75" thickBot="1" x14ac:dyDescent="0.3">
      <c r="A170" s="61" t="s">
        <v>109</v>
      </c>
      <c r="B170" s="363">
        <f>B171+B172+B173+B174</f>
        <v>0</v>
      </c>
      <c r="C170" s="363">
        <f>C171+C172+C173+C174</f>
        <v>0</v>
      </c>
      <c r="D170" s="363">
        <f>D171+D172+D173+D174</f>
        <v>0</v>
      </c>
      <c r="E170" s="363">
        <f>E171+E172+E173+E174</f>
        <v>0</v>
      </c>
    </row>
    <row r="171" spans="1:5" ht="15.75" thickBot="1" x14ac:dyDescent="0.3">
      <c r="A171" s="63" t="s">
        <v>37</v>
      </c>
      <c r="B171" s="363"/>
      <c r="C171" s="363"/>
      <c r="D171" s="363"/>
      <c r="E171" s="363"/>
    </row>
    <row r="172" spans="1:5" ht="15.75" thickBot="1" x14ac:dyDescent="0.3">
      <c r="A172" s="63" t="s">
        <v>108</v>
      </c>
      <c r="B172" s="363"/>
      <c r="C172" s="363"/>
      <c r="D172" s="363"/>
      <c r="E172" s="363"/>
    </row>
    <row r="173" spans="1:5" ht="15.75" thickBot="1" x14ac:dyDescent="0.3">
      <c r="A173" s="63" t="s">
        <v>72</v>
      </c>
      <c r="B173" s="363"/>
      <c r="C173" s="363"/>
      <c r="D173" s="363"/>
      <c r="E173" s="363"/>
    </row>
    <row r="174" spans="1:5" ht="15.75" thickBot="1" x14ac:dyDescent="0.3">
      <c r="A174" s="389" t="s">
        <v>73</v>
      </c>
      <c r="B174" s="363"/>
      <c r="C174" s="363"/>
      <c r="D174" s="363"/>
      <c r="E174" s="363"/>
    </row>
    <row r="175" spans="1:5" ht="15.75" thickBot="1" x14ac:dyDescent="0.3">
      <c r="A175" s="390" t="s">
        <v>33</v>
      </c>
      <c r="B175" s="363">
        <f>B165+B170</f>
        <v>74220</v>
      </c>
      <c r="C175" s="363">
        <f>C165+C170</f>
        <v>1000</v>
      </c>
      <c r="D175" s="363">
        <f>D165+D170</f>
        <v>0</v>
      </c>
      <c r="E175" s="363">
        <f>E165+E170</f>
        <v>0</v>
      </c>
    </row>
    <row r="176" spans="1:5" ht="47.25" customHeight="1" thickBot="1" x14ac:dyDescent="0.3">
      <c r="A176" s="356" t="s">
        <v>402</v>
      </c>
      <c r="B176" s="391" t="s">
        <v>407</v>
      </c>
      <c r="C176" s="392" t="s">
        <v>408</v>
      </c>
      <c r="D176" s="378"/>
      <c r="E176" s="379"/>
    </row>
    <row r="177" spans="1:5" ht="15.75" thickBot="1" x14ac:dyDescent="0.3">
      <c r="A177" s="356"/>
      <c r="B177" s="1371" t="s">
        <v>409</v>
      </c>
      <c r="C177" s="1372"/>
      <c r="D177" s="1372"/>
      <c r="E177" s="1373"/>
    </row>
    <row r="178" spans="1:5" ht="79.5" customHeight="1" thickBot="1" x14ac:dyDescent="0.3">
      <c r="A178" s="354" t="s">
        <v>9</v>
      </c>
      <c r="B178" s="1349" t="s">
        <v>410</v>
      </c>
      <c r="C178" s="1350"/>
      <c r="D178" s="1350"/>
      <c r="E178" s="1351"/>
    </row>
    <row r="179" spans="1:5" ht="15.75" thickBot="1" x14ac:dyDescent="0.3">
      <c r="A179" s="354" t="s">
        <v>14</v>
      </c>
      <c r="B179" s="1371" t="s">
        <v>115</v>
      </c>
      <c r="C179" s="1372"/>
      <c r="D179" s="1372"/>
      <c r="E179" s="1373"/>
    </row>
    <row r="180" spans="1:5" x14ac:dyDescent="0.25">
      <c r="A180" s="1321"/>
      <c r="B180" s="357">
        <v>2019</v>
      </c>
      <c r="C180" s="357">
        <v>2020</v>
      </c>
      <c r="D180" s="357">
        <v>2021</v>
      </c>
      <c r="E180" s="357">
        <v>2022</v>
      </c>
    </row>
    <row r="181" spans="1:5" ht="15.75" thickBot="1" x14ac:dyDescent="0.3">
      <c r="A181" s="1322"/>
      <c r="B181" s="358" t="s">
        <v>5</v>
      </c>
      <c r="C181" s="358" t="s">
        <v>6</v>
      </c>
      <c r="D181" s="358" t="s">
        <v>6</v>
      </c>
      <c r="E181" s="358" t="s">
        <v>6</v>
      </c>
    </row>
    <row r="182" spans="1:5" ht="15.75" thickBot="1" x14ac:dyDescent="0.3">
      <c r="A182" s="354" t="s">
        <v>8</v>
      </c>
      <c r="B182" s="359">
        <v>1</v>
      </c>
      <c r="C182" s="359">
        <v>0</v>
      </c>
      <c r="D182" s="359">
        <v>0</v>
      </c>
      <c r="E182" s="359">
        <v>0</v>
      </c>
    </row>
    <row r="183" spans="1:5" ht="15.75" thickBot="1" x14ac:dyDescent="0.3">
      <c r="A183" s="354" t="s">
        <v>15</v>
      </c>
      <c r="B183" s="359">
        <v>700</v>
      </c>
      <c r="C183" s="359">
        <v>0</v>
      </c>
      <c r="D183" s="359">
        <v>0</v>
      </c>
      <c r="E183" s="359">
        <v>0</v>
      </c>
    </row>
    <row r="184" spans="1:5" ht="15.75" thickBot="1" x14ac:dyDescent="0.3">
      <c r="A184" s="354" t="s">
        <v>21</v>
      </c>
      <c r="B184" s="359">
        <f>B183/B182</f>
        <v>700</v>
      </c>
      <c r="C184" s="359" t="e">
        <f>C183/C182</f>
        <v>#DIV/0!</v>
      </c>
      <c r="D184" s="359" t="e">
        <f>D183/D182</f>
        <v>#DIV/0!</v>
      </c>
      <c r="E184" s="359" t="e">
        <f>E183/E182</f>
        <v>#DIV/0!</v>
      </c>
    </row>
    <row r="185" spans="1:5" ht="15.75" thickBot="1" x14ac:dyDescent="0.3">
      <c r="A185" s="354" t="s">
        <v>16</v>
      </c>
      <c r="B185" s="360" t="s">
        <v>20</v>
      </c>
      <c r="C185" s="361">
        <f t="shared" ref="C185:E187" si="15">C182/B182-1</f>
        <v>-1</v>
      </c>
      <c r="D185" s="361" t="e">
        <f t="shared" si="15"/>
        <v>#DIV/0!</v>
      </c>
      <c r="E185" s="361" t="e">
        <f t="shared" si="15"/>
        <v>#DIV/0!</v>
      </c>
    </row>
    <row r="186" spans="1:5" ht="15.75" thickBot="1" x14ac:dyDescent="0.3">
      <c r="A186" s="354" t="s">
        <v>17</v>
      </c>
      <c r="B186" s="360" t="s">
        <v>20</v>
      </c>
      <c r="C186" s="361">
        <f t="shared" si="15"/>
        <v>-1</v>
      </c>
      <c r="D186" s="361" t="e">
        <f t="shared" si="15"/>
        <v>#DIV/0!</v>
      </c>
      <c r="E186" s="361" t="e">
        <f t="shared" si="15"/>
        <v>#DIV/0!</v>
      </c>
    </row>
    <row r="187" spans="1:5" ht="15.75" thickBot="1" x14ac:dyDescent="0.3">
      <c r="A187" s="354" t="s">
        <v>18</v>
      </c>
      <c r="B187" s="360" t="s">
        <v>20</v>
      </c>
      <c r="C187" s="361" t="e">
        <f t="shared" si="15"/>
        <v>#DIV/0!</v>
      </c>
      <c r="D187" s="361" t="e">
        <f t="shared" si="15"/>
        <v>#DIV/0!</v>
      </c>
      <c r="E187" s="361" t="e">
        <f t="shared" si="15"/>
        <v>#DIV/0!</v>
      </c>
    </row>
    <row r="188" spans="1:5" ht="15.75" thickBot="1" x14ac:dyDescent="0.3">
      <c r="A188" s="1374" t="s">
        <v>1239</v>
      </c>
      <c r="B188" s="1375"/>
      <c r="C188" s="1375"/>
      <c r="D188" s="1375"/>
      <c r="E188" s="1376"/>
    </row>
    <row r="189" spans="1:5" x14ac:dyDescent="0.25">
      <c r="A189" s="1321"/>
      <c r="B189" s="357">
        <v>2019</v>
      </c>
      <c r="C189" s="357">
        <v>2020</v>
      </c>
      <c r="D189" s="357">
        <v>2021</v>
      </c>
      <c r="E189" s="357">
        <v>2022</v>
      </c>
    </row>
    <row r="190" spans="1:5" ht="15.75" thickBot="1" x14ac:dyDescent="0.3">
      <c r="A190" s="1322"/>
      <c r="B190" s="358" t="s">
        <v>5</v>
      </c>
      <c r="C190" s="358" t="s">
        <v>6</v>
      </c>
      <c r="D190" s="358" t="s">
        <v>6</v>
      </c>
      <c r="E190" s="358" t="s">
        <v>6</v>
      </c>
    </row>
    <row r="191" spans="1:5" ht="15.75" thickBot="1" x14ac:dyDescent="0.3">
      <c r="A191" s="61" t="s">
        <v>107</v>
      </c>
      <c r="B191" s="367">
        <f>B195</f>
        <v>700</v>
      </c>
      <c r="C191" s="367">
        <v>0</v>
      </c>
      <c r="D191" s="367">
        <f t="shared" ref="D191:E191" si="16">D195</f>
        <v>0</v>
      </c>
      <c r="E191" s="367">
        <f t="shared" si="16"/>
        <v>0</v>
      </c>
    </row>
    <row r="192" spans="1:5" ht="15.75" thickBot="1" x14ac:dyDescent="0.3">
      <c r="A192" s="63" t="s">
        <v>37</v>
      </c>
      <c r="B192" s="367"/>
      <c r="C192" s="367"/>
      <c r="D192" s="367"/>
      <c r="E192" s="367"/>
    </row>
    <row r="193" spans="1:5" ht="15.75" thickBot="1" x14ac:dyDescent="0.3">
      <c r="A193" s="63" t="s">
        <v>108</v>
      </c>
      <c r="B193" s="367"/>
      <c r="C193" s="367"/>
      <c r="D193" s="367"/>
      <c r="E193" s="367"/>
    </row>
    <row r="194" spans="1:5" ht="15.75" thickBot="1" x14ac:dyDescent="0.3">
      <c r="A194" s="63" t="s">
        <v>72</v>
      </c>
      <c r="B194" s="367"/>
      <c r="C194" s="367"/>
      <c r="D194" s="367"/>
      <c r="E194" s="367"/>
    </row>
    <row r="195" spans="1:5" ht="15.75" thickBot="1" x14ac:dyDescent="0.3">
      <c r="A195" s="63" t="s">
        <v>73</v>
      </c>
      <c r="B195" s="367">
        <v>700</v>
      </c>
      <c r="C195" s="367">
        <v>0</v>
      </c>
      <c r="D195" s="367">
        <v>0</v>
      </c>
      <c r="E195" s="367">
        <v>0</v>
      </c>
    </row>
    <row r="196" spans="1:5" ht="15.75" thickBot="1" x14ac:dyDescent="0.3">
      <c r="A196" s="61" t="s">
        <v>109</v>
      </c>
      <c r="B196" s="363">
        <f>B197+B198+B199+B200</f>
        <v>0</v>
      </c>
      <c r="C196" s="363">
        <f>C197+C198+C199+C200</f>
        <v>0</v>
      </c>
      <c r="D196" s="363">
        <f>D197+D198+D199+D200</f>
        <v>0</v>
      </c>
      <c r="E196" s="363">
        <f>E197+E198+E199+E200</f>
        <v>0</v>
      </c>
    </row>
    <row r="197" spans="1:5" ht="15.75" thickBot="1" x14ac:dyDescent="0.3">
      <c r="A197" s="63" t="s">
        <v>37</v>
      </c>
      <c r="B197" s="363"/>
      <c r="C197" s="363"/>
      <c r="D197" s="363"/>
      <c r="E197" s="363"/>
    </row>
    <row r="198" spans="1:5" ht="15.75" thickBot="1" x14ac:dyDescent="0.3">
      <c r="A198" s="63" t="s">
        <v>108</v>
      </c>
      <c r="B198" s="363"/>
      <c r="C198" s="363"/>
      <c r="D198" s="363"/>
      <c r="E198" s="363"/>
    </row>
    <row r="199" spans="1:5" ht="15.75" thickBot="1" x14ac:dyDescent="0.3">
      <c r="A199" s="63" t="s">
        <v>72</v>
      </c>
      <c r="B199" s="363"/>
      <c r="C199" s="363"/>
      <c r="D199" s="363"/>
      <c r="E199" s="363"/>
    </row>
    <row r="200" spans="1:5" ht="15.75" thickBot="1" x14ac:dyDescent="0.3">
      <c r="A200" s="389" t="s">
        <v>73</v>
      </c>
      <c r="B200" s="363"/>
      <c r="C200" s="363"/>
      <c r="D200" s="363"/>
      <c r="E200" s="363"/>
    </row>
    <row r="201" spans="1:5" ht="15.75" thickBot="1" x14ac:dyDescent="0.3">
      <c r="A201" s="390" t="s">
        <v>49</v>
      </c>
      <c r="B201" s="363">
        <f>B191+B196</f>
        <v>700</v>
      </c>
      <c r="C201" s="363">
        <f>C191+C196</f>
        <v>0</v>
      </c>
      <c r="D201" s="363">
        <f>D191+D196</f>
        <v>0</v>
      </c>
      <c r="E201" s="363">
        <f>E191+E196</f>
        <v>0</v>
      </c>
    </row>
    <row r="202" spans="1:5" ht="36.75" thickBot="1" x14ac:dyDescent="0.3">
      <c r="A202" s="356" t="s">
        <v>230</v>
      </c>
      <c r="B202" s="391" t="s">
        <v>1240</v>
      </c>
      <c r="C202" s="392" t="s">
        <v>412</v>
      </c>
      <c r="D202" s="378"/>
      <c r="E202" s="379"/>
    </row>
    <row r="203" spans="1:5" ht="15.75" thickBot="1" x14ac:dyDescent="0.3">
      <c r="A203" s="356"/>
      <c r="B203" s="1371" t="s">
        <v>411</v>
      </c>
      <c r="C203" s="1372"/>
      <c r="D203" s="1372"/>
      <c r="E203" s="1373"/>
    </row>
    <row r="204" spans="1:5" ht="46.5" customHeight="1" thickBot="1" x14ac:dyDescent="0.3">
      <c r="A204" s="354" t="s">
        <v>9</v>
      </c>
      <c r="B204" s="1349" t="s">
        <v>413</v>
      </c>
      <c r="C204" s="1350"/>
      <c r="D204" s="1350"/>
      <c r="E204" s="1351"/>
    </row>
    <row r="205" spans="1:5" ht="15.75" thickBot="1" x14ac:dyDescent="0.3">
      <c r="A205" s="354" t="s">
        <v>14</v>
      </c>
      <c r="B205" s="1371" t="s">
        <v>115</v>
      </c>
      <c r="C205" s="1372"/>
      <c r="D205" s="1372"/>
      <c r="E205" s="1373"/>
    </row>
    <row r="206" spans="1:5" x14ac:dyDescent="0.25">
      <c r="A206" s="1321"/>
      <c r="B206" s="357">
        <v>2019</v>
      </c>
      <c r="C206" s="357">
        <v>2020</v>
      </c>
      <c r="D206" s="357">
        <v>2021</v>
      </c>
      <c r="E206" s="357">
        <v>2022</v>
      </c>
    </row>
    <row r="207" spans="1:5" ht="15.75" thickBot="1" x14ac:dyDescent="0.3">
      <c r="A207" s="1322"/>
      <c r="B207" s="358" t="s">
        <v>5</v>
      </c>
      <c r="C207" s="358" t="s">
        <v>6</v>
      </c>
      <c r="D207" s="358" t="s">
        <v>6</v>
      </c>
      <c r="E207" s="358" t="s">
        <v>6</v>
      </c>
    </row>
    <row r="208" spans="1:5" ht="15.75" thickBot="1" x14ac:dyDescent="0.3">
      <c r="A208" s="354" t="s">
        <v>8</v>
      </c>
      <c r="B208" s="359">
        <v>1</v>
      </c>
      <c r="C208" s="359">
        <v>1</v>
      </c>
      <c r="D208" s="359">
        <v>1</v>
      </c>
      <c r="E208" s="359">
        <v>0</v>
      </c>
    </row>
    <row r="209" spans="1:5" ht="15.75" thickBot="1" x14ac:dyDescent="0.3">
      <c r="A209" s="354" t="s">
        <v>15</v>
      </c>
      <c r="B209" s="359">
        <f>B227</f>
        <v>20000</v>
      </c>
      <c r="C209" s="359">
        <f t="shared" ref="C209:E209" si="17">C227</f>
        <v>20000</v>
      </c>
      <c r="D209" s="359">
        <f t="shared" si="17"/>
        <v>10000</v>
      </c>
      <c r="E209" s="359">
        <f t="shared" si="17"/>
        <v>0</v>
      </c>
    </row>
    <row r="210" spans="1:5" ht="15.75" thickBot="1" x14ac:dyDescent="0.3">
      <c r="A210" s="354" t="s">
        <v>21</v>
      </c>
      <c r="B210" s="359">
        <f>B209/B208</f>
        <v>20000</v>
      </c>
      <c r="C210" s="359">
        <f>C209/C208</f>
        <v>20000</v>
      </c>
      <c r="D210" s="359">
        <f>D209/D208</f>
        <v>10000</v>
      </c>
      <c r="E210" s="359" t="e">
        <f>E209/E208</f>
        <v>#DIV/0!</v>
      </c>
    </row>
    <row r="211" spans="1:5" ht="15.75" thickBot="1" x14ac:dyDescent="0.3">
      <c r="A211" s="354" t="s">
        <v>16</v>
      </c>
      <c r="B211" s="360" t="s">
        <v>20</v>
      </c>
      <c r="C211" s="361">
        <f t="shared" ref="C211:E213" si="18">C208/B208-1</f>
        <v>0</v>
      </c>
      <c r="D211" s="361">
        <f t="shared" si="18"/>
        <v>0</v>
      </c>
      <c r="E211" s="361">
        <f t="shared" si="18"/>
        <v>-1</v>
      </c>
    </row>
    <row r="212" spans="1:5" ht="15.75" thickBot="1" x14ac:dyDescent="0.3">
      <c r="A212" s="354" t="s">
        <v>17</v>
      </c>
      <c r="B212" s="360" t="s">
        <v>20</v>
      </c>
      <c r="C212" s="361">
        <f t="shared" si="18"/>
        <v>0</v>
      </c>
      <c r="D212" s="361">
        <f t="shared" si="18"/>
        <v>-0.5</v>
      </c>
      <c r="E212" s="361">
        <f t="shared" si="18"/>
        <v>-1</v>
      </c>
    </row>
    <row r="213" spans="1:5" ht="15.75" thickBot="1" x14ac:dyDescent="0.3">
      <c r="A213" s="354" t="s">
        <v>18</v>
      </c>
      <c r="B213" s="360" t="s">
        <v>20</v>
      </c>
      <c r="C213" s="361">
        <f t="shared" si="18"/>
        <v>0</v>
      </c>
      <c r="D213" s="361">
        <f t="shared" si="18"/>
        <v>-0.5</v>
      </c>
      <c r="E213" s="361" t="e">
        <f t="shared" si="18"/>
        <v>#DIV/0!</v>
      </c>
    </row>
    <row r="214" spans="1:5" ht="15.75" thickBot="1" x14ac:dyDescent="0.3">
      <c r="A214" s="1374" t="s">
        <v>1241</v>
      </c>
      <c r="B214" s="1375"/>
      <c r="C214" s="1375"/>
      <c r="D214" s="1375"/>
      <c r="E214" s="1376"/>
    </row>
    <row r="215" spans="1:5" x14ac:dyDescent="0.25">
      <c r="A215" s="1321"/>
      <c r="B215" s="357">
        <v>2019</v>
      </c>
      <c r="C215" s="357">
        <v>2020</v>
      </c>
      <c r="D215" s="357">
        <v>2021</v>
      </c>
      <c r="E215" s="357">
        <v>2022</v>
      </c>
    </row>
    <row r="216" spans="1:5" ht="15.75" thickBot="1" x14ac:dyDescent="0.3">
      <c r="A216" s="1322"/>
      <c r="B216" s="358" t="s">
        <v>5</v>
      </c>
      <c r="C216" s="358" t="s">
        <v>6</v>
      </c>
      <c r="D216" s="358" t="s">
        <v>6</v>
      </c>
      <c r="E216" s="358" t="s">
        <v>6</v>
      </c>
    </row>
    <row r="217" spans="1:5" ht="15.75" thickBot="1" x14ac:dyDescent="0.3">
      <c r="A217" s="61" t="s">
        <v>107</v>
      </c>
      <c r="B217" s="367">
        <f>SUM(B218:B221)</f>
        <v>0</v>
      </c>
      <c r="C217" s="367">
        <f t="shared" ref="C217:E217" si="19">SUM(C218:C221)</f>
        <v>0</v>
      </c>
      <c r="D217" s="367">
        <f t="shared" si="19"/>
        <v>0</v>
      </c>
      <c r="E217" s="367">
        <f t="shared" si="19"/>
        <v>0</v>
      </c>
    </row>
    <row r="218" spans="1:5" ht="15.75" thickBot="1" x14ac:dyDescent="0.3">
      <c r="A218" s="63" t="s">
        <v>37</v>
      </c>
      <c r="B218" s="367"/>
      <c r="C218" s="367"/>
      <c r="D218" s="367"/>
      <c r="E218" s="367"/>
    </row>
    <row r="219" spans="1:5" ht="15.75" thickBot="1" x14ac:dyDescent="0.3">
      <c r="A219" s="63" t="s">
        <v>108</v>
      </c>
      <c r="B219" s="367"/>
      <c r="C219" s="367"/>
      <c r="D219" s="367"/>
      <c r="E219" s="367"/>
    </row>
    <row r="220" spans="1:5" ht="15.75" thickBot="1" x14ac:dyDescent="0.3">
      <c r="A220" s="63" t="s">
        <v>72</v>
      </c>
      <c r="B220" s="367"/>
      <c r="C220" s="367"/>
      <c r="D220" s="367"/>
      <c r="E220" s="367"/>
    </row>
    <row r="221" spans="1:5" ht="15.75" thickBot="1" x14ac:dyDescent="0.3">
      <c r="A221" s="63" t="s">
        <v>73</v>
      </c>
      <c r="B221" s="367"/>
      <c r="C221" s="367"/>
      <c r="D221" s="367"/>
      <c r="E221" s="367"/>
    </row>
    <row r="222" spans="1:5" ht="15.75" thickBot="1" x14ac:dyDescent="0.3">
      <c r="A222" s="61" t="s">
        <v>109</v>
      </c>
      <c r="B222" s="363">
        <f>B223+B224+B225+B226</f>
        <v>20000</v>
      </c>
      <c r="C222" s="363">
        <f>C223+C224+C225+C226</f>
        <v>20000</v>
      </c>
      <c r="D222" s="363">
        <f>D223+D224+D225+D226</f>
        <v>10000</v>
      </c>
      <c r="E222" s="363">
        <f>E223+E224+E225+E226</f>
        <v>0</v>
      </c>
    </row>
    <row r="223" spans="1:5" ht="15.75" thickBot="1" x14ac:dyDescent="0.3">
      <c r="A223" s="63" t="s">
        <v>37</v>
      </c>
      <c r="B223" s="367">
        <v>20000</v>
      </c>
      <c r="C223" s="367">
        <v>20000</v>
      </c>
      <c r="D223" s="367">
        <v>10000</v>
      </c>
      <c r="E223" s="367">
        <v>0</v>
      </c>
    </row>
    <row r="224" spans="1:5" ht="15.75" thickBot="1" x14ac:dyDescent="0.3">
      <c r="A224" s="63" t="s">
        <v>108</v>
      </c>
      <c r="B224" s="363"/>
      <c r="C224" s="363"/>
      <c r="D224" s="363"/>
      <c r="E224" s="363"/>
    </row>
    <row r="225" spans="1:5" ht="15.75" thickBot="1" x14ac:dyDescent="0.3">
      <c r="A225" s="63" t="s">
        <v>72</v>
      </c>
      <c r="B225" s="363"/>
      <c r="C225" s="363"/>
      <c r="D225" s="363"/>
      <c r="E225" s="363"/>
    </row>
    <row r="226" spans="1:5" ht="15.75" thickBot="1" x14ac:dyDescent="0.3">
      <c r="A226" s="389" t="s">
        <v>73</v>
      </c>
      <c r="B226" s="363"/>
      <c r="C226" s="363"/>
      <c r="D226" s="363"/>
      <c r="E226" s="363"/>
    </row>
    <row r="227" spans="1:5" ht="15.75" thickBot="1" x14ac:dyDescent="0.3">
      <c r="A227" s="390" t="s">
        <v>50</v>
      </c>
      <c r="B227" s="363">
        <f>B217+B222</f>
        <v>20000</v>
      </c>
      <c r="C227" s="363">
        <f>C217+C222</f>
        <v>20000</v>
      </c>
      <c r="D227" s="363">
        <f>D217+D222</f>
        <v>10000</v>
      </c>
      <c r="E227" s="363">
        <f>E217+E222</f>
        <v>0</v>
      </c>
    </row>
    <row r="228" spans="1:5" ht="36.75" thickBot="1" x14ac:dyDescent="0.3">
      <c r="A228" s="356" t="s">
        <v>319</v>
      </c>
      <c r="B228" s="372" t="s">
        <v>1242</v>
      </c>
      <c r="C228" s="393" t="s">
        <v>415</v>
      </c>
      <c r="D228" s="378"/>
      <c r="E228" s="379"/>
    </row>
    <row r="229" spans="1:5" ht="15.75" thickBot="1" x14ac:dyDescent="0.3">
      <c r="A229" s="356"/>
      <c r="B229" s="1371" t="s">
        <v>414</v>
      </c>
      <c r="C229" s="1372"/>
      <c r="D229" s="1372"/>
      <c r="E229" s="1373"/>
    </row>
    <row r="230" spans="1:5" ht="64.5" customHeight="1" thickBot="1" x14ac:dyDescent="0.3">
      <c r="A230" s="354" t="s">
        <v>9</v>
      </c>
      <c r="B230" s="1349" t="s">
        <v>416</v>
      </c>
      <c r="C230" s="1350"/>
      <c r="D230" s="1350"/>
      <c r="E230" s="1351"/>
    </row>
    <row r="231" spans="1:5" ht="15.75" thickBot="1" x14ac:dyDescent="0.3">
      <c r="A231" s="354" t="s">
        <v>14</v>
      </c>
      <c r="B231" s="1371" t="s">
        <v>115</v>
      </c>
      <c r="C231" s="1372"/>
      <c r="D231" s="1372"/>
      <c r="E231" s="1373"/>
    </row>
    <row r="232" spans="1:5" x14ac:dyDescent="0.25">
      <c r="A232" s="1321"/>
      <c r="B232" s="357">
        <v>2019</v>
      </c>
      <c r="C232" s="357">
        <v>2020</v>
      </c>
      <c r="D232" s="357">
        <v>2021</v>
      </c>
      <c r="E232" s="357">
        <v>2022</v>
      </c>
    </row>
    <row r="233" spans="1:5" ht="15.75" thickBot="1" x14ac:dyDescent="0.3">
      <c r="A233" s="1322"/>
      <c r="B233" s="358" t="s">
        <v>5</v>
      </c>
      <c r="C233" s="358" t="s">
        <v>6</v>
      </c>
      <c r="D233" s="358" t="s">
        <v>6</v>
      </c>
      <c r="E233" s="358" t="s">
        <v>6</v>
      </c>
    </row>
    <row r="234" spans="1:5" ht="15.75" thickBot="1" x14ac:dyDescent="0.3">
      <c r="A234" s="354" t="s">
        <v>8</v>
      </c>
      <c r="B234" s="359">
        <v>1</v>
      </c>
      <c r="C234" s="359">
        <v>0</v>
      </c>
      <c r="D234" s="359">
        <v>0</v>
      </c>
      <c r="E234" s="359">
        <v>0</v>
      </c>
    </row>
    <row r="235" spans="1:5" ht="15.75" thickBot="1" x14ac:dyDescent="0.3">
      <c r="A235" s="354" t="s">
        <v>15</v>
      </c>
      <c r="B235" s="359">
        <f>B253</f>
        <v>20700</v>
      </c>
      <c r="C235" s="359">
        <v>0</v>
      </c>
      <c r="D235" s="359">
        <v>0</v>
      </c>
      <c r="E235" s="359">
        <v>0</v>
      </c>
    </row>
    <row r="236" spans="1:5" ht="15.75" thickBot="1" x14ac:dyDescent="0.3">
      <c r="A236" s="354" t="s">
        <v>21</v>
      </c>
      <c r="B236" s="359">
        <f>B235/B234</f>
        <v>20700</v>
      </c>
      <c r="C236" s="359" t="e">
        <f>C235/C234</f>
        <v>#DIV/0!</v>
      </c>
      <c r="D236" s="359" t="e">
        <f>D235/D234</f>
        <v>#DIV/0!</v>
      </c>
      <c r="E236" s="359" t="e">
        <f>E235/E234</f>
        <v>#DIV/0!</v>
      </c>
    </row>
    <row r="237" spans="1:5" ht="15.75" thickBot="1" x14ac:dyDescent="0.3">
      <c r="A237" s="354" t="s">
        <v>16</v>
      </c>
      <c r="B237" s="360" t="s">
        <v>20</v>
      </c>
      <c r="C237" s="361">
        <f t="shared" ref="C237:E239" si="20">C234/B234-1</f>
        <v>-1</v>
      </c>
      <c r="D237" s="361" t="e">
        <f t="shared" si="20"/>
        <v>#DIV/0!</v>
      </c>
      <c r="E237" s="361" t="e">
        <f t="shared" si="20"/>
        <v>#DIV/0!</v>
      </c>
    </row>
    <row r="238" spans="1:5" ht="15.75" thickBot="1" x14ac:dyDescent="0.3">
      <c r="A238" s="354" t="s">
        <v>17</v>
      </c>
      <c r="B238" s="360" t="s">
        <v>20</v>
      </c>
      <c r="C238" s="361">
        <f t="shared" si="20"/>
        <v>-1</v>
      </c>
      <c r="D238" s="361" t="e">
        <f t="shared" si="20"/>
        <v>#DIV/0!</v>
      </c>
      <c r="E238" s="361" t="e">
        <f t="shared" si="20"/>
        <v>#DIV/0!</v>
      </c>
    </row>
    <row r="239" spans="1:5" ht="15.75" thickBot="1" x14ac:dyDescent="0.3">
      <c r="A239" s="354" t="s">
        <v>18</v>
      </c>
      <c r="B239" s="360" t="s">
        <v>20</v>
      </c>
      <c r="C239" s="361" t="e">
        <f t="shared" si="20"/>
        <v>#DIV/0!</v>
      </c>
      <c r="D239" s="361" t="e">
        <f t="shared" si="20"/>
        <v>#DIV/0!</v>
      </c>
      <c r="E239" s="361" t="e">
        <f t="shared" si="20"/>
        <v>#DIV/0!</v>
      </c>
    </row>
    <row r="240" spans="1:5" ht="15.75" thickBot="1" x14ac:dyDescent="0.3">
      <c r="A240" s="1374" t="s">
        <v>1243</v>
      </c>
      <c r="B240" s="1375"/>
      <c r="C240" s="1375"/>
      <c r="D240" s="1375"/>
      <c r="E240" s="1376"/>
    </row>
    <row r="241" spans="1:5" x14ac:dyDescent="0.25">
      <c r="A241" s="1321"/>
      <c r="B241" s="357">
        <v>2019</v>
      </c>
      <c r="C241" s="357">
        <v>2020</v>
      </c>
      <c r="D241" s="357">
        <v>2021</v>
      </c>
      <c r="E241" s="357">
        <v>2022</v>
      </c>
    </row>
    <row r="242" spans="1:5" ht="15.75" thickBot="1" x14ac:dyDescent="0.3">
      <c r="A242" s="1322"/>
      <c r="B242" s="358" t="s">
        <v>5</v>
      </c>
      <c r="C242" s="358" t="s">
        <v>6</v>
      </c>
      <c r="D242" s="358" t="s">
        <v>6</v>
      </c>
      <c r="E242" s="358" t="s">
        <v>6</v>
      </c>
    </row>
    <row r="243" spans="1:5" ht="15.75" thickBot="1" x14ac:dyDescent="0.3">
      <c r="A243" s="61" t="s">
        <v>107</v>
      </c>
      <c r="B243" s="359">
        <f>SUM(B244:B247)</f>
        <v>0</v>
      </c>
      <c r="C243" s="359">
        <v>0</v>
      </c>
      <c r="D243" s="359">
        <f t="shared" ref="D243:E243" si="21">D244</f>
        <v>0</v>
      </c>
      <c r="E243" s="359">
        <f t="shared" si="21"/>
        <v>0</v>
      </c>
    </row>
    <row r="244" spans="1:5" ht="15.75" thickBot="1" x14ac:dyDescent="0.3">
      <c r="A244" s="63" t="s">
        <v>37</v>
      </c>
      <c r="B244" s="359">
        <v>0</v>
      </c>
      <c r="C244" s="367">
        <v>0</v>
      </c>
      <c r="D244" s="367">
        <v>0</v>
      </c>
      <c r="E244" s="367">
        <v>0</v>
      </c>
    </row>
    <row r="245" spans="1:5" ht="15.75" thickBot="1" x14ac:dyDescent="0.3">
      <c r="A245" s="63" t="s">
        <v>108</v>
      </c>
      <c r="B245" s="367"/>
      <c r="C245" s="367"/>
      <c r="D245" s="367"/>
      <c r="E245" s="367"/>
    </row>
    <row r="246" spans="1:5" ht="15.75" thickBot="1" x14ac:dyDescent="0.3">
      <c r="A246" s="63" t="s">
        <v>72</v>
      </c>
      <c r="B246" s="367"/>
      <c r="C246" s="367"/>
      <c r="D246" s="367"/>
      <c r="E246" s="367"/>
    </row>
    <row r="247" spans="1:5" ht="15.75" thickBot="1" x14ac:dyDescent="0.3">
      <c r="A247" s="63" t="s">
        <v>73</v>
      </c>
      <c r="B247" s="367"/>
      <c r="C247" s="367"/>
      <c r="D247" s="367"/>
      <c r="E247" s="367"/>
    </row>
    <row r="248" spans="1:5" ht="15.75" thickBot="1" x14ac:dyDescent="0.3">
      <c r="A248" s="61" t="s">
        <v>109</v>
      </c>
      <c r="B248" s="363">
        <f>B249+B250+B251+B252</f>
        <v>20700</v>
      </c>
      <c r="C248" s="363">
        <f>C249+C250+C251+C252</f>
        <v>0</v>
      </c>
      <c r="D248" s="363">
        <f>D249+D250+D251+D252</f>
        <v>0</v>
      </c>
      <c r="E248" s="363">
        <f>E249+E250+E251+E252</f>
        <v>0</v>
      </c>
    </row>
    <row r="249" spans="1:5" ht="15.75" thickBot="1" x14ac:dyDescent="0.3">
      <c r="A249" s="63" t="s">
        <v>37</v>
      </c>
      <c r="B249" s="359">
        <v>20700</v>
      </c>
      <c r="C249" s="363"/>
      <c r="D249" s="363"/>
      <c r="E249" s="363"/>
    </row>
    <row r="250" spans="1:5" ht="15.75" thickBot="1" x14ac:dyDescent="0.3">
      <c r="A250" s="63" t="s">
        <v>108</v>
      </c>
      <c r="B250" s="363"/>
      <c r="C250" s="363"/>
      <c r="D250" s="363"/>
      <c r="E250" s="363"/>
    </row>
    <row r="251" spans="1:5" ht="15.75" thickBot="1" x14ac:dyDescent="0.3">
      <c r="A251" s="63" t="s">
        <v>72</v>
      </c>
      <c r="B251" s="363"/>
      <c r="C251" s="363"/>
      <c r="D251" s="363"/>
      <c r="E251" s="363"/>
    </row>
    <row r="252" spans="1:5" ht="15.75" thickBot="1" x14ac:dyDescent="0.3">
      <c r="A252" s="63" t="s">
        <v>73</v>
      </c>
      <c r="B252" s="394"/>
      <c r="C252" s="363"/>
      <c r="D252" s="363"/>
      <c r="E252" s="363"/>
    </row>
    <row r="253" spans="1:5" ht="15.75" thickBot="1" x14ac:dyDescent="0.3">
      <c r="A253" s="395" t="s">
        <v>117</v>
      </c>
      <c r="B253" s="396">
        <f>B243+B248</f>
        <v>20700</v>
      </c>
      <c r="C253" s="394">
        <f>C243+C248</f>
        <v>0</v>
      </c>
      <c r="D253" s="394">
        <f>D243+D248</f>
        <v>0</v>
      </c>
      <c r="E253" s="394">
        <f>E243+E248</f>
        <v>0</v>
      </c>
    </row>
    <row r="254" spans="1:5" ht="48.75" thickBot="1" x14ac:dyDescent="0.3">
      <c r="A254" s="397" t="s">
        <v>235</v>
      </c>
      <c r="B254" s="372" t="s">
        <v>1244</v>
      </c>
      <c r="C254" s="398" t="s">
        <v>419</v>
      </c>
      <c r="D254" s="399"/>
      <c r="E254" s="400"/>
    </row>
    <row r="255" spans="1:5" ht="21.75" customHeight="1" thickBot="1" x14ac:dyDescent="0.3">
      <c r="A255" s="356"/>
      <c r="B255" s="1383" t="s">
        <v>418</v>
      </c>
      <c r="C255" s="1384"/>
      <c r="D255" s="1384"/>
      <c r="E255" s="1385"/>
    </row>
    <row r="256" spans="1:5" ht="71.25" customHeight="1" thickBot="1" x14ac:dyDescent="0.3">
      <c r="A256" s="354" t="s">
        <v>9</v>
      </c>
      <c r="B256" s="1349" t="s">
        <v>420</v>
      </c>
      <c r="C256" s="1350"/>
      <c r="D256" s="1350"/>
      <c r="E256" s="1351"/>
    </row>
    <row r="257" spans="1:5" ht="15.75" thickBot="1" x14ac:dyDescent="0.3">
      <c r="A257" s="354" t="s">
        <v>14</v>
      </c>
      <c r="B257" s="1371" t="s">
        <v>115</v>
      </c>
      <c r="C257" s="1372"/>
      <c r="D257" s="1372"/>
      <c r="E257" s="1373"/>
    </row>
    <row r="258" spans="1:5" x14ac:dyDescent="0.25">
      <c r="A258" s="1321"/>
      <c r="B258" s="357">
        <v>2019</v>
      </c>
      <c r="C258" s="357">
        <v>2020</v>
      </c>
      <c r="D258" s="357">
        <v>2021</v>
      </c>
      <c r="E258" s="357">
        <v>2022</v>
      </c>
    </row>
    <row r="259" spans="1:5" ht="15.75" thickBot="1" x14ac:dyDescent="0.3">
      <c r="A259" s="1322"/>
      <c r="B259" s="358" t="s">
        <v>5</v>
      </c>
      <c r="C259" s="358" t="s">
        <v>6</v>
      </c>
      <c r="D259" s="358" t="s">
        <v>6</v>
      </c>
      <c r="E259" s="358" t="s">
        <v>6</v>
      </c>
    </row>
    <row r="260" spans="1:5" ht="15.75" thickBot="1" x14ac:dyDescent="0.3">
      <c r="A260" s="354" t="s">
        <v>8</v>
      </c>
      <c r="B260" s="359">
        <v>0</v>
      </c>
      <c r="C260" s="359">
        <v>4</v>
      </c>
      <c r="D260" s="359">
        <v>3</v>
      </c>
      <c r="E260" s="359">
        <v>8</v>
      </c>
    </row>
    <row r="261" spans="1:5" ht="15.75" thickBot="1" x14ac:dyDescent="0.3">
      <c r="A261" s="354" t="s">
        <v>15</v>
      </c>
      <c r="B261" s="362">
        <f>B279</f>
        <v>0</v>
      </c>
      <c r="C261" s="362">
        <f t="shared" ref="C261:E261" si="22">C279</f>
        <v>38000</v>
      </c>
      <c r="D261" s="362">
        <f t="shared" si="22"/>
        <v>29000</v>
      </c>
      <c r="E261" s="362">
        <f t="shared" si="22"/>
        <v>88000</v>
      </c>
    </row>
    <row r="262" spans="1:5" ht="15.75" thickBot="1" x14ac:dyDescent="0.3">
      <c r="A262" s="354" t="s">
        <v>21</v>
      </c>
      <c r="B262" s="359" t="e">
        <f>B261/B260</f>
        <v>#DIV/0!</v>
      </c>
      <c r="C262" s="359">
        <f>C261/C260</f>
        <v>9500</v>
      </c>
      <c r="D262" s="359">
        <f>D261/D260</f>
        <v>9666.6666666666661</v>
      </c>
      <c r="E262" s="359">
        <f>E261/E260</f>
        <v>11000</v>
      </c>
    </row>
    <row r="263" spans="1:5" ht="15.75" thickBot="1" x14ac:dyDescent="0.3">
      <c r="A263" s="354" t="s">
        <v>16</v>
      </c>
      <c r="B263" s="360" t="s">
        <v>20</v>
      </c>
      <c r="C263" s="361" t="e">
        <f t="shared" ref="C263:E265" si="23">C260/B260-1</f>
        <v>#DIV/0!</v>
      </c>
      <c r="D263" s="361">
        <f t="shared" si="23"/>
        <v>-0.25</v>
      </c>
      <c r="E263" s="361">
        <f t="shared" si="23"/>
        <v>1.6666666666666665</v>
      </c>
    </row>
    <row r="264" spans="1:5" ht="15.75" thickBot="1" x14ac:dyDescent="0.3">
      <c r="A264" s="354" t="s">
        <v>17</v>
      </c>
      <c r="B264" s="360" t="s">
        <v>20</v>
      </c>
      <c r="C264" s="361" t="e">
        <f t="shared" si="23"/>
        <v>#DIV/0!</v>
      </c>
      <c r="D264" s="361">
        <f t="shared" si="23"/>
        <v>-0.23684210526315785</v>
      </c>
      <c r="E264" s="361">
        <f t="shared" si="23"/>
        <v>2.0344827586206895</v>
      </c>
    </row>
    <row r="265" spans="1:5" ht="15.75" thickBot="1" x14ac:dyDescent="0.3">
      <c r="A265" s="354" t="s">
        <v>18</v>
      </c>
      <c r="B265" s="360" t="s">
        <v>20</v>
      </c>
      <c r="C265" s="361" t="e">
        <f t="shared" si="23"/>
        <v>#DIV/0!</v>
      </c>
      <c r="D265" s="361">
        <f t="shared" si="23"/>
        <v>1.754385964912264E-2</v>
      </c>
      <c r="E265" s="361">
        <f t="shared" si="23"/>
        <v>0.13793103448275867</v>
      </c>
    </row>
    <row r="266" spans="1:5" ht="15.75" thickBot="1" x14ac:dyDescent="0.3">
      <c r="A266" s="1374" t="s">
        <v>1243</v>
      </c>
      <c r="B266" s="1375"/>
      <c r="C266" s="1375"/>
      <c r="D266" s="1375"/>
      <c r="E266" s="1376"/>
    </row>
    <row r="267" spans="1:5" x14ac:dyDescent="0.25">
      <c r="A267" s="1321"/>
      <c r="B267" s="357">
        <v>2019</v>
      </c>
      <c r="C267" s="357">
        <v>2020</v>
      </c>
      <c r="D267" s="357">
        <v>2021</v>
      </c>
      <c r="E267" s="357">
        <v>2022</v>
      </c>
    </row>
    <row r="268" spans="1:5" ht="15.75" thickBot="1" x14ac:dyDescent="0.3">
      <c r="A268" s="1322"/>
      <c r="B268" s="358" t="s">
        <v>5</v>
      </c>
      <c r="C268" s="358" t="s">
        <v>6</v>
      </c>
      <c r="D268" s="358" t="s">
        <v>6</v>
      </c>
      <c r="E268" s="358" t="s">
        <v>6</v>
      </c>
    </row>
    <row r="269" spans="1:5" ht="15.75" thickBot="1" x14ac:dyDescent="0.3">
      <c r="A269" s="61" t="s">
        <v>107</v>
      </c>
      <c r="B269" s="359">
        <f>SUM(B270:B273)</f>
        <v>0</v>
      </c>
      <c r="C269" s="359">
        <f t="shared" ref="C269:E269" si="24">SUM(C270:C273)</f>
        <v>38000</v>
      </c>
      <c r="D269" s="359">
        <f t="shared" si="24"/>
        <v>29000</v>
      </c>
      <c r="E269" s="359">
        <f t="shared" si="24"/>
        <v>88000</v>
      </c>
    </row>
    <row r="270" spans="1:5" ht="15.75" thickBot="1" x14ac:dyDescent="0.3">
      <c r="A270" s="63" t="s">
        <v>37</v>
      </c>
      <c r="B270" s="367">
        <v>0</v>
      </c>
      <c r="C270" s="359">
        <v>38000</v>
      </c>
      <c r="D270" s="359">
        <v>29000</v>
      </c>
      <c r="E270" s="367">
        <v>88000</v>
      </c>
    </row>
    <row r="271" spans="1:5" ht="15.75" thickBot="1" x14ac:dyDescent="0.3">
      <c r="A271" s="63" t="s">
        <v>108</v>
      </c>
      <c r="B271" s="367"/>
      <c r="C271" s="367"/>
      <c r="D271" s="367"/>
      <c r="E271" s="367"/>
    </row>
    <row r="272" spans="1:5" ht="15.75" thickBot="1" x14ac:dyDescent="0.3">
      <c r="A272" s="63" t="s">
        <v>72</v>
      </c>
      <c r="B272" s="367"/>
      <c r="C272" s="367"/>
      <c r="D272" s="367"/>
      <c r="E272" s="367"/>
    </row>
    <row r="273" spans="1:5" ht="15.75" thickBot="1" x14ac:dyDescent="0.3">
      <c r="A273" s="63" t="s">
        <v>73</v>
      </c>
      <c r="B273" s="367"/>
      <c r="C273" s="367"/>
      <c r="D273" s="367"/>
      <c r="E273" s="367"/>
    </row>
    <row r="274" spans="1:5" ht="15.75" thickBot="1" x14ac:dyDescent="0.3">
      <c r="A274" s="61" t="s">
        <v>109</v>
      </c>
      <c r="B274" s="363">
        <f>B275+B276+B277+B278</f>
        <v>0</v>
      </c>
      <c r="C274" s="363">
        <f>C275+C276+C277+C278</f>
        <v>0</v>
      </c>
      <c r="D274" s="363">
        <f>D275+D276+D277+D278</f>
        <v>0</v>
      </c>
      <c r="E274" s="363">
        <f>E275+E276+E277+E278</f>
        <v>0</v>
      </c>
    </row>
    <row r="275" spans="1:5" ht="15.75" thickBot="1" x14ac:dyDescent="0.3">
      <c r="A275" s="63" t="s">
        <v>37</v>
      </c>
      <c r="B275" s="363"/>
      <c r="C275" s="363"/>
      <c r="D275" s="363"/>
      <c r="E275" s="363"/>
    </row>
    <row r="276" spans="1:5" ht="15.75" thickBot="1" x14ac:dyDescent="0.3">
      <c r="A276" s="63" t="s">
        <v>108</v>
      </c>
      <c r="B276" s="363"/>
      <c r="C276" s="363"/>
      <c r="D276" s="363"/>
      <c r="E276" s="363"/>
    </row>
    <row r="277" spans="1:5" ht="15.75" thickBot="1" x14ac:dyDescent="0.3">
      <c r="A277" s="63" t="s">
        <v>72</v>
      </c>
      <c r="B277" s="363"/>
      <c r="C277" s="363"/>
      <c r="D277" s="363"/>
      <c r="E277" s="363"/>
    </row>
    <row r="278" spans="1:5" ht="15.75" thickBot="1" x14ac:dyDescent="0.3">
      <c r="A278" s="63" t="s">
        <v>73</v>
      </c>
      <c r="B278" s="363"/>
      <c r="C278" s="363"/>
      <c r="D278" s="363"/>
      <c r="E278" s="363"/>
    </row>
    <row r="279" spans="1:5" ht="15.75" thickBot="1" x14ac:dyDescent="0.3">
      <c r="A279" s="42" t="s">
        <v>120</v>
      </c>
      <c r="B279" s="363">
        <f>B269+B274</f>
        <v>0</v>
      </c>
      <c r="C279" s="363">
        <f>C269+C274</f>
        <v>38000</v>
      </c>
      <c r="D279" s="363">
        <f>D269+D274</f>
        <v>29000</v>
      </c>
      <c r="E279" s="363">
        <f>E269+E274</f>
        <v>88000</v>
      </c>
    </row>
    <row r="280" spans="1:5" ht="15.75" thickBot="1" x14ac:dyDescent="0.3">
      <c r="A280" s="383" t="s">
        <v>227</v>
      </c>
      <c r="B280" s="1386" t="s">
        <v>421</v>
      </c>
      <c r="C280" s="1367"/>
      <c r="D280" s="1367"/>
      <c r="E280" s="1368"/>
    </row>
    <row r="281" spans="1:5" ht="60.75" thickBot="1" x14ac:dyDescent="0.3">
      <c r="A281" s="356" t="s">
        <v>135</v>
      </c>
      <c r="B281" s="372" t="s">
        <v>422</v>
      </c>
      <c r="C281" s="393" t="s">
        <v>423</v>
      </c>
      <c r="D281" s="378"/>
      <c r="E281" s="379"/>
    </row>
    <row r="282" spans="1:5" ht="79.5" customHeight="1" thickBot="1" x14ac:dyDescent="0.3">
      <c r="A282" s="354" t="s">
        <v>9</v>
      </c>
      <c r="B282" s="1349" t="s">
        <v>424</v>
      </c>
      <c r="C282" s="1350"/>
      <c r="D282" s="1350"/>
      <c r="E282" s="1351"/>
    </row>
    <row r="283" spans="1:5" ht="15.75" thickBot="1" x14ac:dyDescent="0.3">
      <c r="A283" s="354" t="s">
        <v>14</v>
      </c>
      <c r="B283" s="1371" t="s">
        <v>115</v>
      </c>
      <c r="C283" s="1372"/>
      <c r="D283" s="1372"/>
      <c r="E283" s="1373"/>
    </row>
    <row r="284" spans="1:5" x14ac:dyDescent="0.25">
      <c r="A284" s="1321"/>
      <c r="B284" s="357">
        <v>2019</v>
      </c>
      <c r="C284" s="357">
        <v>2020</v>
      </c>
      <c r="D284" s="357">
        <v>2021</v>
      </c>
      <c r="E284" s="357">
        <v>2022</v>
      </c>
    </row>
    <row r="285" spans="1:5" ht="15.75" thickBot="1" x14ac:dyDescent="0.3">
      <c r="A285" s="1322"/>
      <c r="B285" s="358" t="s">
        <v>5</v>
      </c>
      <c r="C285" s="358" t="s">
        <v>6</v>
      </c>
      <c r="D285" s="358" t="s">
        <v>6</v>
      </c>
      <c r="E285" s="358" t="s">
        <v>6</v>
      </c>
    </row>
    <row r="286" spans="1:5" ht="15.75" thickBot="1" x14ac:dyDescent="0.3">
      <c r="A286" s="354" t="s">
        <v>8</v>
      </c>
      <c r="B286" s="359">
        <v>1</v>
      </c>
      <c r="C286" s="359">
        <v>0</v>
      </c>
      <c r="D286" s="359">
        <v>0</v>
      </c>
      <c r="E286" s="359">
        <v>0</v>
      </c>
    </row>
    <row r="287" spans="1:5" ht="15.75" thickBot="1" x14ac:dyDescent="0.3">
      <c r="A287" s="354" t="s">
        <v>15</v>
      </c>
      <c r="B287" s="359">
        <v>4000</v>
      </c>
      <c r="C287" s="359">
        <v>0</v>
      </c>
      <c r="D287" s="359">
        <v>0</v>
      </c>
      <c r="E287" s="359">
        <v>0</v>
      </c>
    </row>
    <row r="288" spans="1:5" ht="15.75" thickBot="1" x14ac:dyDescent="0.3">
      <c r="A288" s="354" t="s">
        <v>21</v>
      </c>
      <c r="B288" s="359">
        <f>B287/B286</f>
        <v>4000</v>
      </c>
      <c r="C288" s="359" t="e">
        <f>C287/C286</f>
        <v>#DIV/0!</v>
      </c>
      <c r="D288" s="359" t="e">
        <f>D287/D286</f>
        <v>#DIV/0!</v>
      </c>
      <c r="E288" s="359" t="e">
        <f>E287/E286</f>
        <v>#DIV/0!</v>
      </c>
    </row>
    <row r="289" spans="1:5" ht="15.75" thickBot="1" x14ac:dyDescent="0.3">
      <c r="A289" s="354" t="s">
        <v>16</v>
      </c>
      <c r="B289" s="360" t="s">
        <v>20</v>
      </c>
      <c r="C289" s="361">
        <f t="shared" ref="C289:E291" si="25">C286/B286-1</f>
        <v>-1</v>
      </c>
      <c r="D289" s="361" t="e">
        <f t="shared" si="25"/>
        <v>#DIV/0!</v>
      </c>
      <c r="E289" s="361" t="e">
        <f t="shared" si="25"/>
        <v>#DIV/0!</v>
      </c>
    </row>
    <row r="290" spans="1:5" ht="15.75" thickBot="1" x14ac:dyDescent="0.3">
      <c r="A290" s="354" t="s">
        <v>17</v>
      </c>
      <c r="B290" s="360" t="s">
        <v>20</v>
      </c>
      <c r="C290" s="361">
        <f t="shared" si="25"/>
        <v>-1</v>
      </c>
      <c r="D290" s="361" t="e">
        <f t="shared" si="25"/>
        <v>#DIV/0!</v>
      </c>
      <c r="E290" s="361" t="e">
        <f t="shared" si="25"/>
        <v>#DIV/0!</v>
      </c>
    </row>
    <row r="291" spans="1:5" ht="15.75" thickBot="1" x14ac:dyDescent="0.3">
      <c r="A291" s="354" t="s">
        <v>18</v>
      </c>
      <c r="B291" s="360" t="s">
        <v>20</v>
      </c>
      <c r="C291" s="361" t="e">
        <f t="shared" si="25"/>
        <v>#DIV/0!</v>
      </c>
      <c r="D291" s="361" t="e">
        <f t="shared" si="25"/>
        <v>#DIV/0!</v>
      </c>
      <c r="E291" s="361" t="e">
        <f t="shared" si="25"/>
        <v>#DIV/0!</v>
      </c>
    </row>
    <row r="292" spans="1:5" ht="15.75" thickBot="1" x14ac:dyDescent="0.3">
      <c r="A292" s="1374" t="s">
        <v>1229</v>
      </c>
      <c r="B292" s="1375"/>
      <c r="C292" s="1375"/>
      <c r="D292" s="1375"/>
      <c r="E292" s="1376"/>
    </row>
    <row r="293" spans="1:5" x14ac:dyDescent="0.25">
      <c r="A293" s="1321"/>
      <c r="B293" s="357">
        <v>2019</v>
      </c>
      <c r="C293" s="357">
        <v>2020</v>
      </c>
      <c r="D293" s="357">
        <v>2021</v>
      </c>
      <c r="E293" s="357">
        <v>2022</v>
      </c>
    </row>
    <row r="294" spans="1:5" ht="15.75" thickBot="1" x14ac:dyDescent="0.3">
      <c r="A294" s="1322"/>
      <c r="B294" s="358" t="s">
        <v>5</v>
      </c>
      <c r="C294" s="358" t="s">
        <v>6</v>
      </c>
      <c r="D294" s="358" t="s">
        <v>6</v>
      </c>
      <c r="E294" s="358" t="s">
        <v>6</v>
      </c>
    </row>
    <row r="295" spans="1:5" ht="15.75" thickBot="1" x14ac:dyDescent="0.3">
      <c r="A295" s="61" t="s">
        <v>107</v>
      </c>
      <c r="B295" s="359">
        <f>B296</f>
        <v>0</v>
      </c>
      <c r="C295" s="359">
        <f t="shared" ref="C295:E295" si="26">C296</f>
        <v>0</v>
      </c>
      <c r="D295" s="359">
        <f t="shared" si="26"/>
        <v>0</v>
      </c>
      <c r="E295" s="359">
        <f t="shared" si="26"/>
        <v>0</v>
      </c>
    </row>
    <row r="296" spans="1:5" ht="15.75" thickBot="1" x14ac:dyDescent="0.3">
      <c r="A296" s="63" t="s">
        <v>37</v>
      </c>
      <c r="B296" s="367"/>
      <c r="C296" s="367"/>
      <c r="D296" s="367"/>
      <c r="E296" s="367"/>
    </row>
    <row r="297" spans="1:5" ht="15.75" thickBot="1" x14ac:dyDescent="0.3">
      <c r="A297" s="63" t="s">
        <v>108</v>
      </c>
      <c r="B297" s="367"/>
      <c r="C297" s="367"/>
      <c r="D297" s="367"/>
      <c r="E297" s="367"/>
    </row>
    <row r="298" spans="1:5" ht="15.75" thickBot="1" x14ac:dyDescent="0.3">
      <c r="A298" s="63" t="s">
        <v>72</v>
      </c>
      <c r="B298" s="367"/>
      <c r="C298" s="367"/>
      <c r="D298" s="367"/>
      <c r="E298" s="367"/>
    </row>
    <row r="299" spans="1:5" ht="15.75" thickBot="1" x14ac:dyDescent="0.3">
      <c r="A299" s="63" t="s">
        <v>73</v>
      </c>
      <c r="B299" s="367"/>
      <c r="C299" s="367"/>
      <c r="D299" s="367"/>
      <c r="E299" s="367"/>
    </row>
    <row r="300" spans="1:5" ht="15.75" thickBot="1" x14ac:dyDescent="0.3">
      <c r="A300" s="61" t="s">
        <v>109</v>
      </c>
      <c r="B300" s="363">
        <f>B301+B302+B303+B304</f>
        <v>4000</v>
      </c>
      <c r="C300" s="363">
        <f>C301+C302+C303+C304</f>
        <v>0</v>
      </c>
      <c r="D300" s="363">
        <f>D301+D302+D303+D304</f>
        <v>0</v>
      </c>
      <c r="E300" s="363">
        <f>E301+E302+E303+E304</f>
        <v>0</v>
      </c>
    </row>
    <row r="301" spans="1:5" ht="15.75" thickBot="1" x14ac:dyDescent="0.3">
      <c r="A301" s="63" t="s">
        <v>37</v>
      </c>
      <c r="B301" s="363"/>
      <c r="C301" s="363"/>
      <c r="D301" s="363"/>
      <c r="E301" s="363"/>
    </row>
    <row r="302" spans="1:5" ht="15.75" thickBot="1" x14ac:dyDescent="0.3">
      <c r="A302" s="63" t="s">
        <v>108</v>
      </c>
      <c r="B302" s="363"/>
      <c r="C302" s="363"/>
      <c r="D302" s="363"/>
      <c r="E302" s="363"/>
    </row>
    <row r="303" spans="1:5" ht="15.75" thickBot="1" x14ac:dyDescent="0.3">
      <c r="A303" s="63" t="s">
        <v>72</v>
      </c>
      <c r="B303" s="363"/>
      <c r="C303" s="363"/>
      <c r="D303" s="363"/>
      <c r="E303" s="363"/>
    </row>
    <row r="304" spans="1:5" ht="15.75" thickBot="1" x14ac:dyDescent="0.3">
      <c r="A304" s="389" t="s">
        <v>73</v>
      </c>
      <c r="B304" s="363">
        <v>4000</v>
      </c>
      <c r="C304" s="363"/>
      <c r="D304" s="363"/>
      <c r="E304" s="363"/>
    </row>
    <row r="305" spans="1:5" ht="15.75" thickBot="1" x14ac:dyDescent="0.3">
      <c r="A305" s="390" t="s">
        <v>33</v>
      </c>
      <c r="B305" s="363">
        <f>B295+B300</f>
        <v>4000</v>
      </c>
      <c r="C305" s="363">
        <f>C295+C300</f>
        <v>0</v>
      </c>
      <c r="D305" s="363">
        <f>D295+D300</f>
        <v>0</v>
      </c>
      <c r="E305" s="363">
        <f>E295+E300</f>
        <v>0</v>
      </c>
    </row>
    <row r="306" spans="1:5" ht="25.5" customHeight="1" thickBot="1" x14ac:dyDescent="0.3">
      <c r="A306" s="383" t="s">
        <v>227</v>
      </c>
      <c r="B306" s="1366" t="s">
        <v>425</v>
      </c>
      <c r="C306" s="1367"/>
      <c r="D306" s="1367"/>
      <c r="E306" s="1368"/>
    </row>
    <row r="307" spans="1:5" ht="60.75" thickBot="1" x14ac:dyDescent="0.3">
      <c r="A307" s="356" t="s">
        <v>135</v>
      </c>
      <c r="B307" s="372" t="s">
        <v>426</v>
      </c>
      <c r="C307" s="377" t="s">
        <v>1245</v>
      </c>
      <c r="D307" s="378"/>
      <c r="E307" s="379"/>
    </row>
    <row r="308" spans="1:5" ht="100.5" customHeight="1" thickBot="1" x14ac:dyDescent="0.3">
      <c r="A308" s="354" t="s">
        <v>9</v>
      </c>
      <c r="B308" s="1349" t="s">
        <v>427</v>
      </c>
      <c r="C308" s="1350"/>
      <c r="D308" s="1350"/>
      <c r="E308" s="1351"/>
    </row>
    <row r="309" spans="1:5" ht="15.75" thickBot="1" x14ac:dyDescent="0.3">
      <c r="A309" s="354" t="s">
        <v>14</v>
      </c>
      <c r="B309" s="1371" t="s">
        <v>115</v>
      </c>
      <c r="C309" s="1372"/>
      <c r="D309" s="1372"/>
      <c r="E309" s="1373"/>
    </row>
    <row r="310" spans="1:5" x14ac:dyDescent="0.25">
      <c r="A310" s="1321"/>
      <c r="B310" s="357">
        <v>2019</v>
      </c>
      <c r="C310" s="357">
        <v>2020</v>
      </c>
      <c r="D310" s="357">
        <v>2021</v>
      </c>
      <c r="E310" s="357">
        <v>2022</v>
      </c>
    </row>
    <row r="311" spans="1:5" ht="15.75" thickBot="1" x14ac:dyDescent="0.3">
      <c r="A311" s="1322"/>
      <c r="B311" s="358" t="s">
        <v>5</v>
      </c>
      <c r="C311" s="358" t="s">
        <v>6</v>
      </c>
      <c r="D311" s="358" t="s">
        <v>6</v>
      </c>
      <c r="E311" s="358" t="s">
        <v>6</v>
      </c>
    </row>
    <row r="312" spans="1:5" ht="15.75" thickBot="1" x14ac:dyDescent="0.3">
      <c r="A312" s="354" t="s">
        <v>8</v>
      </c>
      <c r="B312" s="359">
        <v>1</v>
      </c>
      <c r="C312" s="359">
        <v>0</v>
      </c>
      <c r="D312" s="359">
        <v>0</v>
      </c>
      <c r="E312" s="359">
        <v>0</v>
      </c>
    </row>
    <row r="313" spans="1:5" ht="15.75" thickBot="1" x14ac:dyDescent="0.3">
      <c r="A313" s="354" t="s">
        <v>15</v>
      </c>
      <c r="B313" s="359">
        <v>10000</v>
      </c>
      <c r="C313" s="359">
        <v>0</v>
      </c>
      <c r="D313" s="359">
        <v>0</v>
      </c>
      <c r="E313" s="359">
        <v>0</v>
      </c>
    </row>
    <row r="314" spans="1:5" ht="15.75" thickBot="1" x14ac:dyDescent="0.3">
      <c r="A314" s="354" t="s">
        <v>21</v>
      </c>
      <c r="B314" s="359">
        <f>B313/B312</f>
        <v>10000</v>
      </c>
      <c r="C314" s="359" t="e">
        <f>C313/C312</f>
        <v>#DIV/0!</v>
      </c>
      <c r="D314" s="359" t="e">
        <f>D313/D312</f>
        <v>#DIV/0!</v>
      </c>
      <c r="E314" s="359" t="e">
        <f>E313/E312</f>
        <v>#DIV/0!</v>
      </c>
    </row>
    <row r="315" spans="1:5" ht="15.75" thickBot="1" x14ac:dyDescent="0.3">
      <c r="A315" s="354" t="s">
        <v>16</v>
      </c>
      <c r="B315" s="360" t="s">
        <v>20</v>
      </c>
      <c r="C315" s="361">
        <f t="shared" ref="C315:E317" si="27">C312/B312-1</f>
        <v>-1</v>
      </c>
      <c r="D315" s="361" t="e">
        <f t="shared" si="27"/>
        <v>#DIV/0!</v>
      </c>
      <c r="E315" s="361" t="e">
        <f t="shared" si="27"/>
        <v>#DIV/0!</v>
      </c>
    </row>
    <row r="316" spans="1:5" ht="15.75" thickBot="1" x14ac:dyDescent="0.3">
      <c r="A316" s="354" t="s">
        <v>17</v>
      </c>
      <c r="B316" s="360" t="s">
        <v>20</v>
      </c>
      <c r="C316" s="361">
        <f t="shared" si="27"/>
        <v>-1</v>
      </c>
      <c r="D316" s="361" t="e">
        <f t="shared" si="27"/>
        <v>#DIV/0!</v>
      </c>
      <c r="E316" s="361" t="e">
        <f t="shared" si="27"/>
        <v>#DIV/0!</v>
      </c>
    </row>
    <row r="317" spans="1:5" ht="15.75" thickBot="1" x14ac:dyDescent="0.3">
      <c r="A317" s="354" t="s">
        <v>18</v>
      </c>
      <c r="B317" s="360" t="s">
        <v>20</v>
      </c>
      <c r="C317" s="361" t="e">
        <f t="shared" si="27"/>
        <v>#DIV/0!</v>
      </c>
      <c r="D317" s="361" t="e">
        <f t="shared" si="27"/>
        <v>#DIV/0!</v>
      </c>
      <c r="E317" s="361" t="e">
        <f t="shared" si="27"/>
        <v>#DIV/0!</v>
      </c>
    </row>
    <row r="318" spans="1:5" ht="15.75" thickBot="1" x14ac:dyDescent="0.3">
      <c r="A318" s="1374" t="s">
        <v>1229</v>
      </c>
      <c r="B318" s="1375"/>
      <c r="C318" s="1375"/>
      <c r="D318" s="1375"/>
      <c r="E318" s="1376"/>
    </row>
    <row r="319" spans="1:5" x14ac:dyDescent="0.25">
      <c r="A319" s="1321"/>
      <c r="B319" s="357">
        <v>2019</v>
      </c>
      <c r="C319" s="357">
        <v>2020</v>
      </c>
      <c r="D319" s="357">
        <v>2021</v>
      </c>
      <c r="E319" s="357">
        <v>2022</v>
      </c>
    </row>
    <row r="320" spans="1:5" ht="15.75" thickBot="1" x14ac:dyDescent="0.3">
      <c r="A320" s="1322"/>
      <c r="B320" s="358" t="s">
        <v>5</v>
      </c>
      <c r="C320" s="358" t="s">
        <v>6</v>
      </c>
      <c r="D320" s="358" t="s">
        <v>6</v>
      </c>
      <c r="E320" s="358" t="s">
        <v>6</v>
      </c>
    </row>
    <row r="321" spans="1:5" ht="15.75" thickBot="1" x14ac:dyDescent="0.3">
      <c r="A321" s="61" t="s">
        <v>107</v>
      </c>
      <c r="B321" s="367">
        <f>B322</f>
        <v>0</v>
      </c>
      <c r="C321" s="367">
        <f t="shared" ref="C321:E321" si="28">C322</f>
        <v>0</v>
      </c>
      <c r="D321" s="367">
        <f t="shared" si="28"/>
        <v>0</v>
      </c>
      <c r="E321" s="367">
        <f t="shared" si="28"/>
        <v>0</v>
      </c>
    </row>
    <row r="322" spans="1:5" ht="15.75" thickBot="1" x14ac:dyDescent="0.3">
      <c r="A322" s="63" t="s">
        <v>37</v>
      </c>
      <c r="B322" s="367"/>
      <c r="C322" s="367"/>
      <c r="D322" s="367"/>
      <c r="E322" s="367"/>
    </row>
    <row r="323" spans="1:5" ht="15.75" thickBot="1" x14ac:dyDescent="0.3">
      <c r="A323" s="63" t="s">
        <v>108</v>
      </c>
      <c r="B323" s="367"/>
      <c r="C323" s="367"/>
      <c r="D323" s="367"/>
      <c r="E323" s="367"/>
    </row>
    <row r="324" spans="1:5" ht="15.75" thickBot="1" x14ac:dyDescent="0.3">
      <c r="A324" s="63" t="s">
        <v>72</v>
      </c>
      <c r="B324" s="367"/>
      <c r="C324" s="367"/>
      <c r="D324" s="367"/>
      <c r="E324" s="367"/>
    </row>
    <row r="325" spans="1:5" ht="15.75" thickBot="1" x14ac:dyDescent="0.3">
      <c r="A325" s="63" t="s">
        <v>73</v>
      </c>
      <c r="B325" s="367"/>
      <c r="C325" s="367"/>
      <c r="D325" s="367"/>
      <c r="E325" s="367"/>
    </row>
    <row r="326" spans="1:5" ht="15.75" thickBot="1" x14ac:dyDescent="0.3">
      <c r="A326" s="61" t="s">
        <v>109</v>
      </c>
      <c r="B326" s="363">
        <f>B327+B328+B329+B330</f>
        <v>10000</v>
      </c>
      <c r="C326" s="363">
        <f>C327+C328+C329+C330</f>
        <v>0</v>
      </c>
      <c r="D326" s="363">
        <f>D327+D328+D329+D330</f>
        <v>0</v>
      </c>
      <c r="E326" s="363">
        <f>E327+E328+E329+E330</f>
        <v>0</v>
      </c>
    </row>
    <row r="327" spans="1:5" ht="15.75" thickBot="1" x14ac:dyDescent="0.3">
      <c r="A327" s="63" t="s">
        <v>37</v>
      </c>
      <c r="B327" s="363">
        <v>10000</v>
      </c>
      <c r="C327" s="363"/>
      <c r="D327" s="363"/>
      <c r="E327" s="363"/>
    </row>
    <row r="328" spans="1:5" ht="15.75" thickBot="1" x14ac:dyDescent="0.3">
      <c r="A328" s="63" t="s">
        <v>108</v>
      </c>
      <c r="B328" s="363"/>
      <c r="C328" s="363"/>
      <c r="D328" s="363"/>
      <c r="E328" s="363"/>
    </row>
    <row r="329" spans="1:5" ht="15.75" thickBot="1" x14ac:dyDescent="0.3">
      <c r="A329" s="63" t="s">
        <v>72</v>
      </c>
      <c r="B329" s="363"/>
      <c r="C329" s="363"/>
      <c r="D329" s="363"/>
      <c r="E329" s="363"/>
    </row>
    <row r="330" spans="1:5" ht="15.75" thickBot="1" x14ac:dyDescent="0.3">
      <c r="A330" s="389" t="s">
        <v>73</v>
      </c>
      <c r="B330" s="363"/>
      <c r="C330" s="363"/>
      <c r="D330" s="363"/>
      <c r="E330" s="363"/>
    </row>
    <row r="331" spans="1:5" ht="15.75" thickBot="1" x14ac:dyDescent="0.3">
      <c r="A331" s="390" t="s">
        <v>33</v>
      </c>
      <c r="B331" s="363">
        <f>B321+B326</f>
        <v>10000</v>
      </c>
      <c r="C331" s="363">
        <f>C321+C326</f>
        <v>0</v>
      </c>
      <c r="D331" s="363">
        <f>D321+D326</f>
        <v>0</v>
      </c>
      <c r="E331" s="363">
        <f>E321+E326</f>
        <v>0</v>
      </c>
    </row>
    <row r="332" spans="1:5" ht="60.75" thickBot="1" x14ac:dyDescent="0.3">
      <c r="A332" s="356" t="s">
        <v>70</v>
      </c>
      <c r="B332" s="372" t="s">
        <v>1246</v>
      </c>
      <c r="C332" s="393" t="s">
        <v>428</v>
      </c>
      <c r="D332" s="378"/>
      <c r="E332" s="379"/>
    </row>
    <row r="333" spans="1:5" ht="153" customHeight="1" thickBot="1" x14ac:dyDescent="0.3">
      <c r="A333" s="354" t="s">
        <v>9</v>
      </c>
      <c r="B333" s="1349" t="s">
        <v>429</v>
      </c>
      <c r="C333" s="1350"/>
      <c r="D333" s="1350"/>
      <c r="E333" s="1351"/>
    </row>
    <row r="334" spans="1:5" ht="15.75" thickBot="1" x14ac:dyDescent="0.3">
      <c r="A334" s="354" t="s">
        <v>14</v>
      </c>
      <c r="B334" s="1371" t="s">
        <v>430</v>
      </c>
      <c r="C334" s="1372"/>
      <c r="D334" s="1372"/>
      <c r="E334" s="1373"/>
    </row>
    <row r="335" spans="1:5" x14ac:dyDescent="0.25">
      <c r="A335" s="1321"/>
      <c r="B335" s="357">
        <v>2019</v>
      </c>
      <c r="C335" s="357">
        <v>2020</v>
      </c>
      <c r="D335" s="357">
        <v>2021</v>
      </c>
      <c r="E335" s="357">
        <v>2022</v>
      </c>
    </row>
    <row r="336" spans="1:5" ht="15.75" thickBot="1" x14ac:dyDescent="0.3">
      <c r="A336" s="1322"/>
      <c r="B336" s="358" t="s">
        <v>5</v>
      </c>
      <c r="C336" s="358" t="s">
        <v>6</v>
      </c>
      <c r="D336" s="358" t="s">
        <v>6</v>
      </c>
      <c r="E336" s="358" t="s">
        <v>6</v>
      </c>
    </row>
    <row r="337" spans="1:5" ht="15.75" thickBot="1" x14ac:dyDescent="0.3">
      <c r="A337" s="354" t="s">
        <v>8</v>
      </c>
      <c r="B337" s="359">
        <v>1</v>
      </c>
      <c r="C337" s="359">
        <v>1</v>
      </c>
      <c r="D337" s="359">
        <v>0</v>
      </c>
      <c r="E337" s="359">
        <v>1</v>
      </c>
    </row>
    <row r="338" spans="1:5" ht="15.75" thickBot="1" x14ac:dyDescent="0.3">
      <c r="A338" s="354" t="s">
        <v>15</v>
      </c>
      <c r="B338" s="362">
        <v>20000</v>
      </c>
      <c r="C338" s="362">
        <v>10000</v>
      </c>
      <c r="D338" s="362">
        <v>0</v>
      </c>
      <c r="E338" s="362">
        <v>10000</v>
      </c>
    </row>
    <row r="339" spans="1:5" ht="15.75" thickBot="1" x14ac:dyDescent="0.3">
      <c r="A339" s="354" t="s">
        <v>21</v>
      </c>
      <c r="B339" s="359">
        <f>B338/B337</f>
        <v>20000</v>
      </c>
      <c r="C339" s="359">
        <f>C338/C337</f>
        <v>10000</v>
      </c>
      <c r="D339" s="359" t="e">
        <f>D338/D337</f>
        <v>#DIV/0!</v>
      </c>
      <c r="E339" s="359">
        <f>E338/E337</f>
        <v>10000</v>
      </c>
    </row>
    <row r="340" spans="1:5" ht="15.75" thickBot="1" x14ac:dyDescent="0.3">
      <c r="A340" s="354" t="s">
        <v>16</v>
      </c>
      <c r="B340" s="360" t="s">
        <v>20</v>
      </c>
      <c r="C340" s="361">
        <f t="shared" ref="C340:E342" si="29">C337/B337-1</f>
        <v>0</v>
      </c>
      <c r="D340" s="361">
        <f t="shared" si="29"/>
        <v>-1</v>
      </c>
      <c r="E340" s="361" t="e">
        <f t="shared" si="29"/>
        <v>#DIV/0!</v>
      </c>
    </row>
    <row r="341" spans="1:5" ht="15.75" thickBot="1" x14ac:dyDescent="0.3">
      <c r="A341" s="354" t="s">
        <v>17</v>
      </c>
      <c r="B341" s="360" t="s">
        <v>20</v>
      </c>
      <c r="C341" s="361">
        <f t="shared" si="29"/>
        <v>-0.5</v>
      </c>
      <c r="D341" s="361">
        <f t="shared" si="29"/>
        <v>-1</v>
      </c>
      <c r="E341" s="361" t="e">
        <f t="shared" si="29"/>
        <v>#DIV/0!</v>
      </c>
    </row>
    <row r="342" spans="1:5" ht="15.75" thickBot="1" x14ac:dyDescent="0.3">
      <c r="A342" s="354" t="s">
        <v>18</v>
      </c>
      <c r="B342" s="360" t="s">
        <v>20</v>
      </c>
      <c r="C342" s="361">
        <f t="shared" si="29"/>
        <v>-0.5</v>
      </c>
      <c r="D342" s="361" t="e">
        <f t="shared" si="29"/>
        <v>#DIV/0!</v>
      </c>
      <c r="E342" s="361" t="e">
        <f t="shared" si="29"/>
        <v>#DIV/0!</v>
      </c>
    </row>
    <row r="343" spans="1:5" ht="15.75" thickBot="1" x14ac:dyDescent="0.3">
      <c r="A343" s="1374" t="s">
        <v>1239</v>
      </c>
      <c r="B343" s="1375"/>
      <c r="C343" s="1375"/>
      <c r="D343" s="1375"/>
      <c r="E343" s="1376"/>
    </row>
    <row r="344" spans="1:5" x14ac:dyDescent="0.25">
      <c r="A344" s="1321"/>
      <c r="B344" s="357">
        <v>2019</v>
      </c>
      <c r="C344" s="357">
        <v>2020</v>
      </c>
      <c r="D344" s="357">
        <v>2021</v>
      </c>
      <c r="E344" s="357">
        <v>2022</v>
      </c>
    </row>
    <row r="345" spans="1:5" ht="15.75" thickBot="1" x14ac:dyDescent="0.3">
      <c r="A345" s="1322"/>
      <c r="B345" s="358" t="s">
        <v>5</v>
      </c>
      <c r="C345" s="358" t="s">
        <v>6</v>
      </c>
      <c r="D345" s="358" t="s">
        <v>6</v>
      </c>
      <c r="E345" s="358" t="s">
        <v>6</v>
      </c>
    </row>
    <row r="346" spans="1:5" ht="15.75" thickBot="1" x14ac:dyDescent="0.3">
      <c r="A346" s="61" t="s">
        <v>107</v>
      </c>
      <c r="B346" s="367">
        <f>B347</f>
        <v>20000</v>
      </c>
      <c r="C346" s="367">
        <f t="shared" ref="C346:D346" si="30">C347</f>
        <v>10000</v>
      </c>
      <c r="D346" s="367">
        <f t="shared" si="30"/>
        <v>0</v>
      </c>
      <c r="E346" s="367">
        <v>10000</v>
      </c>
    </row>
    <row r="347" spans="1:5" ht="15.75" thickBot="1" x14ac:dyDescent="0.3">
      <c r="A347" s="63" t="s">
        <v>37</v>
      </c>
      <c r="B347" s="367">
        <v>20000</v>
      </c>
      <c r="C347" s="367">
        <v>10000</v>
      </c>
      <c r="D347" s="367">
        <v>0</v>
      </c>
      <c r="E347" s="367">
        <v>10000</v>
      </c>
    </row>
    <row r="348" spans="1:5" ht="15.75" thickBot="1" x14ac:dyDescent="0.3">
      <c r="A348" s="63" t="s">
        <v>108</v>
      </c>
      <c r="B348" s="367"/>
      <c r="C348" s="367"/>
      <c r="D348" s="367"/>
      <c r="E348" s="367"/>
    </row>
    <row r="349" spans="1:5" ht="15.75" thickBot="1" x14ac:dyDescent="0.3">
      <c r="A349" s="63" t="s">
        <v>72</v>
      </c>
      <c r="B349" s="367"/>
      <c r="C349" s="367"/>
      <c r="D349" s="367"/>
      <c r="E349" s="367"/>
    </row>
    <row r="350" spans="1:5" ht="15.75" thickBot="1" x14ac:dyDescent="0.3">
      <c r="A350" s="63" t="s">
        <v>73</v>
      </c>
      <c r="B350" s="367"/>
      <c r="C350" s="367"/>
      <c r="D350" s="367"/>
      <c r="E350" s="367"/>
    </row>
    <row r="351" spans="1:5" ht="15.75" thickBot="1" x14ac:dyDescent="0.3">
      <c r="A351" s="61" t="s">
        <v>109</v>
      </c>
      <c r="B351" s="363">
        <f>B352+B353+B354+B355</f>
        <v>0</v>
      </c>
      <c r="C351" s="363">
        <f>C352+C353+C354+C355</f>
        <v>0</v>
      </c>
      <c r="D351" s="363">
        <f>D352+D353+D354+D355</f>
        <v>0</v>
      </c>
      <c r="E351" s="363">
        <f>E352+E353+E354+E355</f>
        <v>0</v>
      </c>
    </row>
    <row r="352" spans="1:5" ht="15.75" thickBot="1" x14ac:dyDescent="0.3">
      <c r="A352" s="63" t="s">
        <v>37</v>
      </c>
      <c r="B352" s="363"/>
      <c r="C352" s="363"/>
      <c r="D352" s="363"/>
      <c r="E352" s="363"/>
    </row>
    <row r="353" spans="1:5" ht="15.75" thickBot="1" x14ac:dyDescent="0.3">
      <c r="A353" s="63" t="s">
        <v>108</v>
      </c>
      <c r="B353" s="363"/>
      <c r="C353" s="363"/>
      <c r="D353" s="363"/>
      <c r="E353" s="363"/>
    </row>
    <row r="354" spans="1:5" ht="15.75" thickBot="1" x14ac:dyDescent="0.3">
      <c r="A354" s="63" t="s">
        <v>72</v>
      </c>
      <c r="B354" s="363"/>
      <c r="C354" s="363"/>
      <c r="D354" s="363"/>
      <c r="E354" s="363"/>
    </row>
    <row r="355" spans="1:5" ht="15.75" thickBot="1" x14ac:dyDescent="0.3">
      <c r="A355" s="389" t="s">
        <v>73</v>
      </c>
      <c r="B355" s="363"/>
      <c r="C355" s="363"/>
      <c r="D355" s="363"/>
      <c r="E355" s="363"/>
    </row>
    <row r="356" spans="1:5" ht="15.75" thickBot="1" x14ac:dyDescent="0.3">
      <c r="A356" s="390" t="s">
        <v>49</v>
      </c>
      <c r="B356" s="368">
        <f>B346+B351</f>
        <v>20000</v>
      </c>
      <c r="C356" s="368">
        <f>C346+C351</f>
        <v>10000</v>
      </c>
      <c r="D356" s="368">
        <f>D346+D351</f>
        <v>0</v>
      </c>
      <c r="E356" s="368">
        <f>E346+E351</f>
        <v>10000</v>
      </c>
    </row>
    <row r="357" spans="1:5" ht="36.75" thickBot="1" x14ac:dyDescent="0.3">
      <c r="A357" s="356" t="s">
        <v>100</v>
      </c>
      <c r="B357" s="372" t="s">
        <v>1247</v>
      </c>
      <c r="C357" s="393" t="s">
        <v>432</v>
      </c>
      <c r="D357" s="378"/>
      <c r="E357" s="379"/>
    </row>
    <row r="358" spans="1:5" ht="15.75" thickBot="1" x14ac:dyDescent="0.3">
      <c r="A358" s="356"/>
      <c r="B358" s="1371" t="s">
        <v>431</v>
      </c>
      <c r="C358" s="1372"/>
      <c r="D358" s="1372"/>
      <c r="E358" s="1373"/>
    </row>
    <row r="359" spans="1:5" ht="72.75" customHeight="1" thickBot="1" x14ac:dyDescent="0.3">
      <c r="A359" s="354" t="s">
        <v>9</v>
      </c>
      <c r="B359" s="1349" t="s">
        <v>433</v>
      </c>
      <c r="C359" s="1350"/>
      <c r="D359" s="1350"/>
      <c r="E359" s="1351"/>
    </row>
    <row r="360" spans="1:5" ht="15.75" thickBot="1" x14ac:dyDescent="0.3">
      <c r="A360" s="354" t="s">
        <v>14</v>
      </c>
      <c r="B360" s="1371" t="s">
        <v>430</v>
      </c>
      <c r="C360" s="1372"/>
      <c r="D360" s="1372"/>
      <c r="E360" s="1373"/>
    </row>
    <row r="361" spans="1:5" x14ac:dyDescent="0.25">
      <c r="A361" s="1321"/>
      <c r="B361" s="357">
        <v>2019</v>
      </c>
      <c r="C361" s="357">
        <v>2020</v>
      </c>
      <c r="D361" s="357">
        <v>2021</v>
      </c>
      <c r="E361" s="357">
        <v>2022</v>
      </c>
    </row>
    <row r="362" spans="1:5" ht="15.75" thickBot="1" x14ac:dyDescent="0.3">
      <c r="A362" s="1322"/>
      <c r="B362" s="358" t="s">
        <v>5</v>
      </c>
      <c r="C362" s="358" t="s">
        <v>6</v>
      </c>
      <c r="D362" s="358" t="s">
        <v>6</v>
      </c>
      <c r="E362" s="358" t="s">
        <v>6</v>
      </c>
    </row>
    <row r="363" spans="1:5" ht="15.75" thickBot="1" x14ac:dyDescent="0.3">
      <c r="A363" s="354" t="s">
        <v>8</v>
      </c>
      <c r="B363" s="359">
        <v>0</v>
      </c>
      <c r="C363" s="359">
        <v>0</v>
      </c>
      <c r="D363" s="359">
        <v>1</v>
      </c>
      <c r="E363" s="359">
        <v>0</v>
      </c>
    </row>
    <row r="364" spans="1:5" ht="15.75" thickBot="1" x14ac:dyDescent="0.3">
      <c r="A364" s="354" t="s">
        <v>15</v>
      </c>
      <c r="B364" s="359">
        <v>0</v>
      </c>
      <c r="C364" s="359">
        <v>0</v>
      </c>
      <c r="D364" s="359">
        <v>2000</v>
      </c>
      <c r="E364" s="359">
        <v>0</v>
      </c>
    </row>
    <row r="365" spans="1:5" ht="15.75" thickBot="1" x14ac:dyDescent="0.3">
      <c r="A365" s="354" t="s">
        <v>21</v>
      </c>
      <c r="B365" s="359" t="e">
        <f>B364/B363</f>
        <v>#DIV/0!</v>
      </c>
      <c r="C365" s="359" t="e">
        <f>C364/C363</f>
        <v>#DIV/0!</v>
      </c>
      <c r="D365" s="359">
        <f>D364/D363</f>
        <v>2000</v>
      </c>
      <c r="E365" s="359" t="e">
        <f>E364/E363</f>
        <v>#DIV/0!</v>
      </c>
    </row>
    <row r="366" spans="1:5" ht="15.75" thickBot="1" x14ac:dyDescent="0.3">
      <c r="A366" s="354" t="s">
        <v>16</v>
      </c>
      <c r="B366" s="360" t="s">
        <v>20</v>
      </c>
      <c r="C366" s="361" t="e">
        <f t="shared" ref="C366:E368" si="31">C363/B363-1</f>
        <v>#DIV/0!</v>
      </c>
      <c r="D366" s="361" t="e">
        <f t="shared" si="31"/>
        <v>#DIV/0!</v>
      </c>
      <c r="E366" s="361">
        <f t="shared" si="31"/>
        <v>-1</v>
      </c>
    </row>
    <row r="367" spans="1:5" ht="15.75" thickBot="1" x14ac:dyDescent="0.3">
      <c r="A367" s="354" t="s">
        <v>17</v>
      </c>
      <c r="B367" s="360" t="s">
        <v>20</v>
      </c>
      <c r="C367" s="361" t="e">
        <f t="shared" si="31"/>
        <v>#DIV/0!</v>
      </c>
      <c r="D367" s="361" t="e">
        <f t="shared" si="31"/>
        <v>#DIV/0!</v>
      </c>
      <c r="E367" s="361">
        <f t="shared" si="31"/>
        <v>-1</v>
      </c>
    </row>
    <row r="368" spans="1:5" ht="15.75" thickBot="1" x14ac:dyDescent="0.3">
      <c r="A368" s="354" t="s">
        <v>18</v>
      </c>
      <c r="B368" s="360" t="s">
        <v>20</v>
      </c>
      <c r="C368" s="361" t="e">
        <f t="shared" si="31"/>
        <v>#DIV/0!</v>
      </c>
      <c r="D368" s="361" t="e">
        <f t="shared" si="31"/>
        <v>#DIV/0!</v>
      </c>
      <c r="E368" s="361" t="e">
        <f t="shared" si="31"/>
        <v>#DIV/0!</v>
      </c>
    </row>
    <row r="369" spans="1:5" ht="15.75" thickBot="1" x14ac:dyDescent="0.3">
      <c r="A369" s="1374" t="s">
        <v>1248</v>
      </c>
      <c r="B369" s="1375"/>
      <c r="C369" s="1375"/>
      <c r="D369" s="1375"/>
      <c r="E369" s="1376"/>
    </row>
    <row r="370" spans="1:5" x14ac:dyDescent="0.25">
      <c r="A370" s="1321"/>
      <c r="B370" s="357">
        <v>2019</v>
      </c>
      <c r="C370" s="357">
        <v>2020</v>
      </c>
      <c r="D370" s="357">
        <v>2021</v>
      </c>
      <c r="E370" s="357">
        <v>2022</v>
      </c>
    </row>
    <row r="371" spans="1:5" ht="15.75" thickBot="1" x14ac:dyDescent="0.3">
      <c r="A371" s="1322"/>
      <c r="B371" s="358" t="s">
        <v>5</v>
      </c>
      <c r="C371" s="358" t="s">
        <v>6</v>
      </c>
      <c r="D371" s="358" t="s">
        <v>6</v>
      </c>
      <c r="E371" s="358" t="s">
        <v>6</v>
      </c>
    </row>
    <row r="372" spans="1:5" ht="15.75" thickBot="1" x14ac:dyDescent="0.3">
      <c r="A372" s="61" t="s">
        <v>107</v>
      </c>
      <c r="B372" s="367">
        <f>B373</f>
        <v>0</v>
      </c>
      <c r="C372" s="367">
        <f t="shared" ref="C372:E372" si="32">C373</f>
        <v>0</v>
      </c>
      <c r="D372" s="367">
        <f t="shared" si="32"/>
        <v>2000</v>
      </c>
      <c r="E372" s="367">
        <f t="shared" si="32"/>
        <v>0</v>
      </c>
    </row>
    <row r="373" spans="1:5" ht="15.75" thickBot="1" x14ac:dyDescent="0.3">
      <c r="A373" s="63" t="s">
        <v>37</v>
      </c>
      <c r="B373" s="367">
        <v>0</v>
      </c>
      <c r="C373" s="367">
        <v>0</v>
      </c>
      <c r="D373" s="367">
        <v>2000</v>
      </c>
      <c r="E373" s="367">
        <v>0</v>
      </c>
    </row>
    <row r="374" spans="1:5" ht="15.75" thickBot="1" x14ac:dyDescent="0.3">
      <c r="A374" s="63" t="s">
        <v>108</v>
      </c>
      <c r="B374" s="367"/>
      <c r="C374" s="367"/>
      <c r="D374" s="367"/>
      <c r="E374" s="367"/>
    </row>
    <row r="375" spans="1:5" ht="15.75" thickBot="1" x14ac:dyDescent="0.3">
      <c r="A375" s="63" t="s">
        <v>72</v>
      </c>
      <c r="B375" s="367"/>
      <c r="C375" s="367"/>
      <c r="D375" s="367"/>
      <c r="E375" s="367"/>
    </row>
    <row r="376" spans="1:5" ht="15.75" thickBot="1" x14ac:dyDescent="0.3">
      <c r="A376" s="63" t="s">
        <v>73</v>
      </c>
      <c r="B376" s="367"/>
      <c r="C376" s="367"/>
      <c r="D376" s="367"/>
      <c r="E376" s="367"/>
    </row>
    <row r="377" spans="1:5" ht="15.75" thickBot="1" x14ac:dyDescent="0.3">
      <c r="A377" s="61" t="s">
        <v>109</v>
      </c>
      <c r="B377" s="363">
        <f>B378+B379+B380+B381</f>
        <v>0</v>
      </c>
      <c r="C377" s="363">
        <f>C378+C379+C380+C381</f>
        <v>0</v>
      </c>
      <c r="D377" s="363">
        <f>D378+D379+D380+D381</f>
        <v>0</v>
      </c>
      <c r="E377" s="363">
        <f>E378+E379+E380+E381</f>
        <v>0</v>
      </c>
    </row>
    <row r="378" spans="1:5" ht="15.75" thickBot="1" x14ac:dyDescent="0.3">
      <c r="A378" s="63" t="s">
        <v>37</v>
      </c>
      <c r="B378" s="363"/>
      <c r="C378" s="363"/>
      <c r="D378" s="363"/>
      <c r="E378" s="363"/>
    </row>
    <row r="379" spans="1:5" ht="15.75" thickBot="1" x14ac:dyDescent="0.3">
      <c r="A379" s="63" t="s">
        <v>108</v>
      </c>
      <c r="B379" s="363"/>
      <c r="C379" s="363"/>
      <c r="D379" s="363"/>
      <c r="E379" s="363"/>
    </row>
    <row r="380" spans="1:5" ht="15.75" thickBot="1" x14ac:dyDescent="0.3">
      <c r="A380" s="63" t="s">
        <v>72</v>
      </c>
      <c r="B380" s="363"/>
      <c r="C380" s="363"/>
      <c r="D380" s="363"/>
      <c r="E380" s="363"/>
    </row>
    <row r="381" spans="1:5" ht="15.75" thickBot="1" x14ac:dyDescent="0.3">
      <c r="A381" s="389" t="s">
        <v>73</v>
      </c>
      <c r="B381" s="363"/>
      <c r="C381" s="363"/>
      <c r="D381" s="363"/>
      <c r="E381" s="363"/>
    </row>
    <row r="382" spans="1:5" ht="15.75" thickBot="1" x14ac:dyDescent="0.3">
      <c r="A382" s="390" t="s">
        <v>50</v>
      </c>
      <c r="B382" s="363">
        <f>B372+B377</f>
        <v>0</v>
      </c>
      <c r="C382" s="363">
        <f>C372+C377</f>
        <v>0</v>
      </c>
      <c r="D382" s="363">
        <f>D372+D377</f>
        <v>2000</v>
      </c>
      <c r="E382" s="363">
        <f>E372+E377</f>
        <v>0</v>
      </c>
    </row>
    <row r="383" spans="1:5" ht="48.75" thickBot="1" x14ac:dyDescent="0.3">
      <c r="A383" s="356" t="s">
        <v>319</v>
      </c>
      <c r="B383" s="372" t="s">
        <v>1249</v>
      </c>
      <c r="C383" s="393" t="s">
        <v>435</v>
      </c>
      <c r="D383" s="378"/>
      <c r="E383" s="379"/>
    </row>
    <row r="384" spans="1:5" ht="15.75" thickBot="1" x14ac:dyDescent="0.3">
      <c r="A384" s="356"/>
      <c r="B384" s="1371" t="s">
        <v>434</v>
      </c>
      <c r="C384" s="1372"/>
      <c r="D384" s="1372"/>
      <c r="E384" s="1373"/>
    </row>
    <row r="385" spans="1:5" ht="95.25" customHeight="1" thickBot="1" x14ac:dyDescent="0.3">
      <c r="A385" s="354" t="s">
        <v>9</v>
      </c>
      <c r="B385" s="1349" t="s">
        <v>436</v>
      </c>
      <c r="C385" s="1350"/>
      <c r="D385" s="1350"/>
      <c r="E385" s="1351"/>
    </row>
    <row r="386" spans="1:5" ht="25.5" customHeight="1" thickBot="1" x14ac:dyDescent="0.3">
      <c r="A386" s="354" t="s">
        <v>14</v>
      </c>
      <c r="B386" s="1371" t="s">
        <v>430</v>
      </c>
      <c r="C386" s="1372"/>
      <c r="D386" s="1372"/>
      <c r="E386" s="1373"/>
    </row>
    <row r="387" spans="1:5" x14ac:dyDescent="0.25">
      <c r="A387" s="1321"/>
      <c r="B387" s="357">
        <v>2019</v>
      </c>
      <c r="C387" s="357">
        <v>2020</v>
      </c>
      <c r="D387" s="357">
        <v>2021</v>
      </c>
      <c r="E387" s="357">
        <v>2022</v>
      </c>
    </row>
    <row r="388" spans="1:5" ht="15.75" thickBot="1" x14ac:dyDescent="0.3">
      <c r="A388" s="1322"/>
      <c r="B388" s="358" t="s">
        <v>5</v>
      </c>
      <c r="C388" s="358" t="s">
        <v>6</v>
      </c>
      <c r="D388" s="358" t="s">
        <v>6</v>
      </c>
      <c r="E388" s="358" t="s">
        <v>6</v>
      </c>
    </row>
    <row r="389" spans="1:5" ht="15.75" thickBot="1" x14ac:dyDescent="0.3">
      <c r="A389" s="354" t="s">
        <v>8</v>
      </c>
      <c r="B389" s="359">
        <v>0</v>
      </c>
      <c r="C389" s="359">
        <v>0</v>
      </c>
      <c r="D389" s="359">
        <v>1</v>
      </c>
      <c r="E389" s="359">
        <v>0</v>
      </c>
    </row>
    <row r="390" spans="1:5" ht="15.75" thickBot="1" x14ac:dyDescent="0.3">
      <c r="A390" s="354" t="s">
        <v>15</v>
      </c>
      <c r="B390" s="359">
        <v>0</v>
      </c>
      <c r="C390" s="359">
        <v>0</v>
      </c>
      <c r="D390" s="359">
        <v>2000</v>
      </c>
      <c r="E390" s="359">
        <v>0</v>
      </c>
    </row>
    <row r="391" spans="1:5" ht="15.75" thickBot="1" x14ac:dyDescent="0.3">
      <c r="A391" s="354" t="s">
        <v>21</v>
      </c>
      <c r="B391" s="359" t="e">
        <f>B390/B389</f>
        <v>#DIV/0!</v>
      </c>
      <c r="C391" s="359" t="e">
        <f>C390/C389</f>
        <v>#DIV/0!</v>
      </c>
      <c r="D391" s="359">
        <f>D390/D389</f>
        <v>2000</v>
      </c>
      <c r="E391" s="359" t="e">
        <f>E390/E389</f>
        <v>#DIV/0!</v>
      </c>
    </row>
    <row r="392" spans="1:5" ht="15.75" thickBot="1" x14ac:dyDescent="0.3">
      <c r="A392" s="354" t="s">
        <v>16</v>
      </c>
      <c r="B392" s="360" t="s">
        <v>20</v>
      </c>
      <c r="C392" s="361" t="e">
        <f t="shared" ref="C392:E394" si="33">C389/B389-1</f>
        <v>#DIV/0!</v>
      </c>
      <c r="D392" s="361" t="e">
        <f t="shared" si="33"/>
        <v>#DIV/0!</v>
      </c>
      <c r="E392" s="361">
        <f t="shared" si="33"/>
        <v>-1</v>
      </c>
    </row>
    <row r="393" spans="1:5" ht="15.75" thickBot="1" x14ac:dyDescent="0.3">
      <c r="A393" s="354" t="s">
        <v>17</v>
      </c>
      <c r="B393" s="360" t="s">
        <v>20</v>
      </c>
      <c r="C393" s="361" t="e">
        <f t="shared" si="33"/>
        <v>#DIV/0!</v>
      </c>
      <c r="D393" s="361" t="e">
        <f t="shared" si="33"/>
        <v>#DIV/0!</v>
      </c>
      <c r="E393" s="361">
        <f t="shared" si="33"/>
        <v>-1</v>
      </c>
    </row>
    <row r="394" spans="1:5" ht="15.75" thickBot="1" x14ac:dyDescent="0.3">
      <c r="A394" s="354" t="s">
        <v>18</v>
      </c>
      <c r="B394" s="360" t="s">
        <v>20</v>
      </c>
      <c r="C394" s="361" t="e">
        <f t="shared" si="33"/>
        <v>#DIV/0!</v>
      </c>
      <c r="D394" s="361" t="e">
        <f t="shared" si="33"/>
        <v>#DIV/0!</v>
      </c>
      <c r="E394" s="361" t="e">
        <f t="shared" si="33"/>
        <v>#DIV/0!</v>
      </c>
    </row>
    <row r="395" spans="1:5" ht="15.75" thickBot="1" x14ac:dyDescent="0.3">
      <c r="A395" s="1374" t="s">
        <v>1241</v>
      </c>
      <c r="B395" s="1375"/>
      <c r="C395" s="1375"/>
      <c r="D395" s="1375"/>
      <c r="E395" s="1376"/>
    </row>
    <row r="396" spans="1:5" x14ac:dyDescent="0.25">
      <c r="A396" s="1321"/>
      <c r="B396" s="357">
        <v>2019</v>
      </c>
      <c r="C396" s="357">
        <v>2020</v>
      </c>
      <c r="D396" s="357">
        <v>2021</v>
      </c>
      <c r="E396" s="357">
        <v>2022</v>
      </c>
    </row>
    <row r="397" spans="1:5" ht="15.75" thickBot="1" x14ac:dyDescent="0.3">
      <c r="A397" s="1322"/>
      <c r="B397" s="358" t="s">
        <v>5</v>
      </c>
      <c r="C397" s="358" t="s">
        <v>6</v>
      </c>
      <c r="D397" s="358" t="s">
        <v>6</v>
      </c>
      <c r="E397" s="358" t="s">
        <v>6</v>
      </c>
    </row>
    <row r="398" spans="1:5" ht="15.75" thickBot="1" x14ac:dyDescent="0.3">
      <c r="A398" s="61" t="s">
        <v>107</v>
      </c>
      <c r="B398" s="367">
        <f>B399</f>
        <v>0</v>
      </c>
      <c r="C398" s="367">
        <f t="shared" ref="C398:E398" si="34">C399</f>
        <v>0</v>
      </c>
      <c r="D398" s="367">
        <f t="shared" si="34"/>
        <v>2000</v>
      </c>
      <c r="E398" s="367">
        <f t="shared" si="34"/>
        <v>0</v>
      </c>
    </row>
    <row r="399" spans="1:5" ht="15.75" thickBot="1" x14ac:dyDescent="0.3">
      <c r="A399" s="63" t="s">
        <v>37</v>
      </c>
      <c r="B399" s="367">
        <v>0</v>
      </c>
      <c r="C399" s="367">
        <v>0</v>
      </c>
      <c r="D399" s="367">
        <v>2000</v>
      </c>
      <c r="E399" s="367">
        <v>0</v>
      </c>
    </row>
    <row r="400" spans="1:5" ht="15.75" thickBot="1" x14ac:dyDescent="0.3">
      <c r="A400" s="63" t="s">
        <v>108</v>
      </c>
      <c r="B400" s="367"/>
      <c r="C400" s="367"/>
      <c r="D400" s="367"/>
      <c r="E400" s="367"/>
    </row>
    <row r="401" spans="1:5" ht="15.75" thickBot="1" x14ac:dyDescent="0.3">
      <c r="A401" s="63" t="s">
        <v>72</v>
      </c>
      <c r="B401" s="367"/>
      <c r="C401" s="367"/>
      <c r="D401" s="367"/>
      <c r="E401" s="367"/>
    </row>
    <row r="402" spans="1:5" ht="15.75" thickBot="1" x14ac:dyDescent="0.3">
      <c r="A402" s="63" t="s">
        <v>73</v>
      </c>
      <c r="B402" s="367"/>
      <c r="C402" s="367"/>
      <c r="D402" s="367"/>
      <c r="E402" s="367"/>
    </row>
    <row r="403" spans="1:5" ht="15.75" thickBot="1" x14ac:dyDescent="0.3">
      <c r="A403" s="61" t="s">
        <v>109</v>
      </c>
      <c r="B403" s="363">
        <f>B404+B405+B406+B407</f>
        <v>0</v>
      </c>
      <c r="C403" s="363">
        <f>C404+C405+C406+C407</f>
        <v>0</v>
      </c>
      <c r="D403" s="363">
        <f>D404+D405+D406+D407</f>
        <v>0</v>
      </c>
      <c r="E403" s="363">
        <f>E404+E405+E406+E407</f>
        <v>0</v>
      </c>
    </row>
    <row r="404" spans="1:5" ht="15.75" thickBot="1" x14ac:dyDescent="0.3">
      <c r="A404" s="63" t="s">
        <v>37</v>
      </c>
      <c r="B404" s="363"/>
      <c r="C404" s="363"/>
      <c r="D404" s="363"/>
      <c r="E404" s="363"/>
    </row>
    <row r="405" spans="1:5" ht="15.75" thickBot="1" x14ac:dyDescent="0.3">
      <c r="A405" s="63" t="s">
        <v>108</v>
      </c>
      <c r="B405" s="363"/>
      <c r="C405" s="363"/>
      <c r="D405" s="363"/>
      <c r="E405" s="363"/>
    </row>
    <row r="406" spans="1:5" ht="15.75" thickBot="1" x14ac:dyDescent="0.3">
      <c r="A406" s="63" t="s">
        <v>72</v>
      </c>
      <c r="B406" s="363"/>
      <c r="C406" s="363"/>
      <c r="D406" s="363"/>
      <c r="E406" s="363"/>
    </row>
    <row r="407" spans="1:5" ht="15.75" thickBot="1" x14ac:dyDescent="0.3">
      <c r="A407" s="389" t="s">
        <v>73</v>
      </c>
      <c r="B407" s="363"/>
      <c r="C407" s="363"/>
      <c r="D407" s="363"/>
      <c r="E407" s="363"/>
    </row>
    <row r="408" spans="1:5" ht="15.75" thickBot="1" x14ac:dyDescent="0.3">
      <c r="A408" s="390" t="s">
        <v>117</v>
      </c>
      <c r="B408" s="363">
        <f>B398+B403</f>
        <v>0</v>
      </c>
      <c r="C408" s="363">
        <f>C398+C403</f>
        <v>0</v>
      </c>
      <c r="D408" s="363">
        <f>D398+D403</f>
        <v>2000</v>
      </c>
      <c r="E408" s="363">
        <f>E398+E403</f>
        <v>0</v>
      </c>
    </row>
    <row r="409" spans="1:5" ht="36.75" thickBot="1" x14ac:dyDescent="0.3">
      <c r="A409" s="356" t="s">
        <v>235</v>
      </c>
      <c r="B409" s="372" t="s">
        <v>437</v>
      </c>
      <c r="C409" s="393" t="s">
        <v>438</v>
      </c>
      <c r="D409" s="378"/>
      <c r="E409" s="379"/>
    </row>
    <row r="410" spans="1:5" ht="15.75" thickBot="1" x14ac:dyDescent="0.3">
      <c r="A410" s="356"/>
      <c r="B410" s="1371" t="s">
        <v>437</v>
      </c>
      <c r="C410" s="1372"/>
      <c r="D410" s="1372"/>
      <c r="E410" s="1373"/>
    </row>
    <row r="411" spans="1:5" ht="71.25" customHeight="1" thickBot="1" x14ac:dyDescent="0.3">
      <c r="A411" s="354" t="s">
        <v>9</v>
      </c>
      <c r="B411" s="1349" t="s">
        <v>439</v>
      </c>
      <c r="C411" s="1350"/>
      <c r="D411" s="1350"/>
      <c r="E411" s="1351"/>
    </row>
    <row r="412" spans="1:5" ht="15.75" thickBot="1" x14ac:dyDescent="0.3">
      <c r="A412" s="354" t="s">
        <v>14</v>
      </c>
      <c r="B412" s="1371" t="s">
        <v>430</v>
      </c>
      <c r="C412" s="1372"/>
      <c r="D412" s="1372"/>
      <c r="E412" s="1373"/>
    </row>
    <row r="413" spans="1:5" x14ac:dyDescent="0.25">
      <c r="A413" s="1321"/>
      <c r="B413" s="357">
        <v>2019</v>
      </c>
      <c r="C413" s="357">
        <v>2020</v>
      </c>
      <c r="D413" s="357">
        <v>2021</v>
      </c>
      <c r="E413" s="357">
        <v>2022</v>
      </c>
    </row>
    <row r="414" spans="1:5" ht="15.75" thickBot="1" x14ac:dyDescent="0.3">
      <c r="A414" s="1322"/>
      <c r="B414" s="358" t="s">
        <v>5</v>
      </c>
      <c r="C414" s="358" t="s">
        <v>6</v>
      </c>
      <c r="D414" s="358" t="s">
        <v>6</v>
      </c>
      <c r="E414" s="358" t="s">
        <v>6</v>
      </c>
    </row>
    <row r="415" spans="1:5" ht="15.75" thickBot="1" x14ac:dyDescent="0.3">
      <c r="A415" s="354" t="s">
        <v>8</v>
      </c>
      <c r="B415" s="362">
        <v>0</v>
      </c>
      <c r="C415" s="362">
        <v>1</v>
      </c>
      <c r="D415" s="362">
        <v>0</v>
      </c>
      <c r="E415" s="362">
        <v>0</v>
      </c>
    </row>
    <row r="416" spans="1:5" ht="15.75" thickBot="1" x14ac:dyDescent="0.3">
      <c r="A416" s="354" t="s">
        <v>15</v>
      </c>
      <c r="B416" s="362">
        <v>0</v>
      </c>
      <c r="C416" s="362">
        <v>5000</v>
      </c>
      <c r="D416" s="362">
        <v>0</v>
      </c>
      <c r="E416" s="362">
        <v>0</v>
      </c>
    </row>
    <row r="417" spans="1:5" ht="15.75" thickBot="1" x14ac:dyDescent="0.3">
      <c r="A417" s="354" t="s">
        <v>21</v>
      </c>
      <c r="B417" s="359" t="e">
        <f>B416/B415</f>
        <v>#DIV/0!</v>
      </c>
      <c r="C417" s="359">
        <f>C416/C415</f>
        <v>5000</v>
      </c>
      <c r="D417" s="359" t="e">
        <f>D416/D415</f>
        <v>#DIV/0!</v>
      </c>
      <c r="E417" s="359" t="e">
        <f>E416/E415</f>
        <v>#DIV/0!</v>
      </c>
    </row>
    <row r="418" spans="1:5" ht="15.75" thickBot="1" x14ac:dyDescent="0.3">
      <c r="A418" s="354" t="s">
        <v>16</v>
      </c>
      <c r="B418" s="360" t="s">
        <v>20</v>
      </c>
      <c r="C418" s="361" t="e">
        <f t="shared" ref="C418:E420" si="35">C415/B415-1</f>
        <v>#DIV/0!</v>
      </c>
      <c r="D418" s="361">
        <f t="shared" si="35"/>
        <v>-1</v>
      </c>
      <c r="E418" s="361" t="e">
        <f t="shared" si="35"/>
        <v>#DIV/0!</v>
      </c>
    </row>
    <row r="419" spans="1:5" ht="15.75" thickBot="1" x14ac:dyDescent="0.3">
      <c r="A419" s="354" t="s">
        <v>17</v>
      </c>
      <c r="B419" s="360" t="s">
        <v>20</v>
      </c>
      <c r="C419" s="361" t="e">
        <f t="shared" si="35"/>
        <v>#DIV/0!</v>
      </c>
      <c r="D419" s="361">
        <f t="shared" si="35"/>
        <v>-1</v>
      </c>
      <c r="E419" s="361" t="e">
        <f t="shared" si="35"/>
        <v>#DIV/0!</v>
      </c>
    </row>
    <row r="420" spans="1:5" ht="15.75" thickBot="1" x14ac:dyDescent="0.3">
      <c r="A420" s="354" t="s">
        <v>18</v>
      </c>
      <c r="B420" s="360" t="s">
        <v>20</v>
      </c>
      <c r="C420" s="361" t="e">
        <f t="shared" si="35"/>
        <v>#DIV/0!</v>
      </c>
      <c r="D420" s="361" t="e">
        <f t="shared" si="35"/>
        <v>#DIV/0!</v>
      </c>
      <c r="E420" s="361" t="e">
        <f t="shared" si="35"/>
        <v>#DIV/0!</v>
      </c>
    </row>
    <row r="421" spans="1:5" ht="15.75" thickBot="1" x14ac:dyDescent="0.3">
      <c r="A421" s="1374" t="s">
        <v>1243</v>
      </c>
      <c r="B421" s="1375"/>
      <c r="C421" s="1375"/>
      <c r="D421" s="1375"/>
      <c r="E421" s="1376"/>
    </row>
    <row r="422" spans="1:5" x14ac:dyDescent="0.25">
      <c r="A422" s="1321"/>
      <c r="B422" s="357">
        <v>2019</v>
      </c>
      <c r="C422" s="357">
        <v>2020</v>
      </c>
      <c r="D422" s="357">
        <v>2021</v>
      </c>
      <c r="E422" s="357">
        <v>2022</v>
      </c>
    </row>
    <row r="423" spans="1:5" ht="15.75" thickBot="1" x14ac:dyDescent="0.3">
      <c r="A423" s="1322"/>
      <c r="B423" s="358" t="s">
        <v>5</v>
      </c>
      <c r="C423" s="358" t="s">
        <v>6</v>
      </c>
      <c r="D423" s="358" t="s">
        <v>6</v>
      </c>
      <c r="E423" s="358" t="s">
        <v>6</v>
      </c>
    </row>
    <row r="424" spans="1:5" ht="15.75" thickBot="1" x14ac:dyDescent="0.3">
      <c r="A424" s="61" t="s">
        <v>107</v>
      </c>
      <c r="B424" s="367">
        <f>B425</f>
        <v>0</v>
      </c>
      <c r="C424" s="367">
        <f t="shared" ref="C424:E424" si="36">C425</f>
        <v>5000</v>
      </c>
      <c r="D424" s="367">
        <f t="shared" si="36"/>
        <v>0</v>
      </c>
      <c r="E424" s="367">
        <f t="shared" si="36"/>
        <v>0</v>
      </c>
    </row>
    <row r="425" spans="1:5" ht="15.75" thickBot="1" x14ac:dyDescent="0.3">
      <c r="A425" s="63" t="s">
        <v>37</v>
      </c>
      <c r="B425" s="367">
        <v>0</v>
      </c>
      <c r="C425" s="367">
        <v>5000</v>
      </c>
      <c r="D425" s="367">
        <v>0</v>
      </c>
      <c r="E425" s="367">
        <v>0</v>
      </c>
    </row>
    <row r="426" spans="1:5" ht="15.75" thickBot="1" x14ac:dyDescent="0.3">
      <c r="A426" s="63" t="s">
        <v>108</v>
      </c>
      <c r="B426" s="367"/>
      <c r="C426" s="367"/>
      <c r="D426" s="367"/>
      <c r="E426" s="367"/>
    </row>
    <row r="427" spans="1:5" ht="15.75" thickBot="1" x14ac:dyDescent="0.3">
      <c r="A427" s="63" t="s">
        <v>72</v>
      </c>
      <c r="B427" s="367"/>
      <c r="C427" s="367"/>
      <c r="D427" s="367"/>
      <c r="E427" s="367"/>
    </row>
    <row r="428" spans="1:5" ht="15.75" thickBot="1" x14ac:dyDescent="0.3">
      <c r="A428" s="63" t="s">
        <v>73</v>
      </c>
      <c r="B428" s="367"/>
      <c r="C428" s="367"/>
      <c r="D428" s="367"/>
      <c r="E428" s="367"/>
    </row>
    <row r="429" spans="1:5" ht="15.75" thickBot="1" x14ac:dyDescent="0.3">
      <c r="A429" s="61" t="s">
        <v>109</v>
      </c>
      <c r="B429" s="363">
        <f>B430+B431+B432+B433</f>
        <v>0</v>
      </c>
      <c r="C429" s="363">
        <f>C430+C431+C432+C433</f>
        <v>0</v>
      </c>
      <c r="D429" s="363">
        <f>D430+D431+D432+D433</f>
        <v>0</v>
      </c>
      <c r="E429" s="363">
        <f>E430+E431+E432+E433</f>
        <v>0</v>
      </c>
    </row>
    <row r="430" spans="1:5" ht="15.75" thickBot="1" x14ac:dyDescent="0.3">
      <c r="A430" s="63" t="s">
        <v>37</v>
      </c>
      <c r="B430" s="363"/>
      <c r="C430" s="363"/>
      <c r="D430" s="363"/>
      <c r="E430" s="363"/>
    </row>
    <row r="431" spans="1:5" ht="15.75" thickBot="1" x14ac:dyDescent="0.3">
      <c r="A431" s="63" t="s">
        <v>108</v>
      </c>
      <c r="B431" s="363"/>
      <c r="C431" s="363"/>
      <c r="D431" s="363"/>
      <c r="E431" s="363"/>
    </row>
    <row r="432" spans="1:5" ht="15.75" thickBot="1" x14ac:dyDescent="0.3">
      <c r="A432" s="63" t="s">
        <v>72</v>
      </c>
      <c r="B432" s="363"/>
      <c r="C432" s="363"/>
      <c r="D432" s="363"/>
      <c r="E432" s="363"/>
    </row>
    <row r="433" spans="1:5" ht="15.75" thickBot="1" x14ac:dyDescent="0.3">
      <c r="A433" s="389" t="s">
        <v>73</v>
      </c>
      <c r="B433" s="363"/>
      <c r="C433" s="363"/>
      <c r="D433" s="363"/>
      <c r="E433" s="363"/>
    </row>
    <row r="434" spans="1:5" ht="15.75" thickBot="1" x14ac:dyDescent="0.3">
      <c r="A434" s="390" t="s">
        <v>120</v>
      </c>
      <c r="B434" s="363">
        <f>B424+B429</f>
        <v>0</v>
      </c>
      <c r="C434" s="363">
        <f>C424+C429</f>
        <v>5000</v>
      </c>
      <c r="D434" s="363">
        <f>D424+D429</f>
        <v>0</v>
      </c>
      <c r="E434" s="363">
        <f>E424+E429</f>
        <v>0</v>
      </c>
    </row>
    <row r="435" spans="1:5" ht="60.75" thickBot="1" x14ac:dyDescent="0.3">
      <c r="A435" s="356" t="s">
        <v>417</v>
      </c>
      <c r="B435" s="372" t="s">
        <v>1250</v>
      </c>
      <c r="C435" s="393" t="s">
        <v>1251</v>
      </c>
      <c r="D435" s="378"/>
      <c r="E435" s="379"/>
    </row>
    <row r="436" spans="1:5" ht="33" customHeight="1" thickBot="1" x14ac:dyDescent="0.3">
      <c r="A436" s="356"/>
      <c r="B436" s="1371" t="s">
        <v>440</v>
      </c>
      <c r="C436" s="1372"/>
      <c r="D436" s="1372"/>
      <c r="E436" s="1373"/>
    </row>
    <row r="437" spans="1:5" ht="97.5" customHeight="1" thickBot="1" x14ac:dyDescent="0.3">
      <c r="A437" s="354" t="s">
        <v>9</v>
      </c>
      <c r="B437" s="1349" t="s">
        <v>441</v>
      </c>
      <c r="C437" s="1350"/>
      <c r="D437" s="1350"/>
      <c r="E437" s="1351"/>
    </row>
    <row r="438" spans="1:5" ht="15.75" thickBot="1" x14ac:dyDescent="0.3">
      <c r="A438" s="354" t="s">
        <v>14</v>
      </c>
      <c r="B438" s="1371" t="s">
        <v>430</v>
      </c>
      <c r="C438" s="1372"/>
      <c r="D438" s="1372"/>
      <c r="E438" s="1373"/>
    </row>
    <row r="439" spans="1:5" x14ac:dyDescent="0.25">
      <c r="A439" s="1321"/>
      <c r="B439" s="357">
        <v>2019</v>
      </c>
      <c r="C439" s="357">
        <v>2020</v>
      </c>
      <c r="D439" s="357">
        <v>2021</v>
      </c>
      <c r="E439" s="357">
        <v>2022</v>
      </c>
    </row>
    <row r="440" spans="1:5" ht="15.75" thickBot="1" x14ac:dyDescent="0.3">
      <c r="A440" s="1322"/>
      <c r="B440" s="358" t="s">
        <v>5</v>
      </c>
      <c r="C440" s="358" t="s">
        <v>6</v>
      </c>
      <c r="D440" s="358" t="s">
        <v>6</v>
      </c>
      <c r="E440" s="358" t="s">
        <v>6</v>
      </c>
    </row>
    <row r="441" spans="1:5" ht="15.75" thickBot="1" x14ac:dyDescent="0.3">
      <c r="A441" s="354" t="s">
        <v>8</v>
      </c>
      <c r="B441" s="359">
        <v>0</v>
      </c>
      <c r="C441" s="359">
        <v>0</v>
      </c>
      <c r="D441" s="359">
        <v>1</v>
      </c>
      <c r="E441" s="359">
        <v>0</v>
      </c>
    </row>
    <row r="442" spans="1:5" ht="15.75" thickBot="1" x14ac:dyDescent="0.3">
      <c r="A442" s="354" t="s">
        <v>15</v>
      </c>
      <c r="B442" s="359">
        <v>0</v>
      </c>
      <c r="C442" s="359">
        <v>0</v>
      </c>
      <c r="D442" s="359">
        <v>2000</v>
      </c>
      <c r="E442" s="359">
        <v>0</v>
      </c>
    </row>
    <row r="443" spans="1:5" ht="15.75" thickBot="1" x14ac:dyDescent="0.3">
      <c r="A443" s="354" t="s">
        <v>21</v>
      </c>
      <c r="B443" s="359" t="e">
        <f>B442/B441</f>
        <v>#DIV/0!</v>
      </c>
      <c r="C443" s="359" t="e">
        <f>C442/C441</f>
        <v>#DIV/0!</v>
      </c>
      <c r="D443" s="359">
        <f>D442/D441</f>
        <v>2000</v>
      </c>
      <c r="E443" s="359" t="e">
        <f>E442/E441</f>
        <v>#DIV/0!</v>
      </c>
    </row>
    <row r="444" spans="1:5" ht="15.75" thickBot="1" x14ac:dyDescent="0.3">
      <c r="A444" s="354" t="s">
        <v>16</v>
      </c>
      <c r="B444" s="360" t="s">
        <v>20</v>
      </c>
      <c r="C444" s="361" t="e">
        <f t="shared" ref="C444:E446" si="37">C441/B441-1</f>
        <v>#DIV/0!</v>
      </c>
      <c r="D444" s="361" t="e">
        <f t="shared" si="37"/>
        <v>#DIV/0!</v>
      </c>
      <c r="E444" s="361">
        <f t="shared" si="37"/>
        <v>-1</v>
      </c>
    </row>
    <row r="445" spans="1:5" ht="15.75" thickBot="1" x14ac:dyDescent="0.3">
      <c r="A445" s="354" t="s">
        <v>17</v>
      </c>
      <c r="B445" s="360" t="s">
        <v>20</v>
      </c>
      <c r="C445" s="361" t="e">
        <f t="shared" si="37"/>
        <v>#DIV/0!</v>
      </c>
      <c r="D445" s="361" t="e">
        <f t="shared" si="37"/>
        <v>#DIV/0!</v>
      </c>
      <c r="E445" s="361">
        <f t="shared" si="37"/>
        <v>-1</v>
      </c>
    </row>
    <row r="446" spans="1:5" ht="15.75" thickBot="1" x14ac:dyDescent="0.3">
      <c r="A446" s="354" t="s">
        <v>18</v>
      </c>
      <c r="B446" s="360" t="s">
        <v>20</v>
      </c>
      <c r="C446" s="361" t="e">
        <f t="shared" si="37"/>
        <v>#DIV/0!</v>
      </c>
      <c r="D446" s="361" t="e">
        <f t="shared" si="37"/>
        <v>#DIV/0!</v>
      </c>
      <c r="E446" s="361" t="e">
        <f t="shared" si="37"/>
        <v>#DIV/0!</v>
      </c>
    </row>
    <row r="447" spans="1:5" ht="15.75" thickBot="1" x14ac:dyDescent="0.3">
      <c r="A447" s="1374" t="s">
        <v>1252</v>
      </c>
      <c r="B447" s="1375"/>
      <c r="C447" s="1375"/>
      <c r="D447" s="1375"/>
      <c r="E447" s="1376"/>
    </row>
    <row r="448" spans="1:5" x14ac:dyDescent="0.25">
      <c r="A448" s="1321"/>
      <c r="B448" s="357">
        <v>2019</v>
      </c>
      <c r="C448" s="357">
        <v>2020</v>
      </c>
      <c r="D448" s="357">
        <v>2021</v>
      </c>
      <c r="E448" s="357">
        <v>2022</v>
      </c>
    </row>
    <row r="449" spans="1:5" ht="15.75" thickBot="1" x14ac:dyDescent="0.3">
      <c r="A449" s="1322"/>
      <c r="B449" s="358" t="s">
        <v>5</v>
      </c>
      <c r="C449" s="358" t="s">
        <v>6</v>
      </c>
      <c r="D449" s="358" t="s">
        <v>6</v>
      </c>
      <c r="E449" s="358" t="s">
        <v>6</v>
      </c>
    </row>
    <row r="450" spans="1:5" ht="15.75" thickBot="1" x14ac:dyDescent="0.3">
      <c r="A450" s="61" t="s">
        <v>107</v>
      </c>
      <c r="B450" s="359">
        <f>B451</f>
        <v>0</v>
      </c>
      <c r="C450" s="359">
        <f t="shared" ref="C450:E450" si="38">C451</f>
        <v>0</v>
      </c>
      <c r="D450" s="359">
        <v>2000</v>
      </c>
      <c r="E450" s="359">
        <f t="shared" si="38"/>
        <v>0</v>
      </c>
    </row>
    <row r="451" spans="1:5" ht="15.75" thickBot="1" x14ac:dyDescent="0.3">
      <c r="A451" s="63" t="s">
        <v>37</v>
      </c>
      <c r="B451" s="367">
        <v>0</v>
      </c>
      <c r="C451" s="367">
        <v>0</v>
      </c>
      <c r="D451" s="367">
        <v>2000</v>
      </c>
      <c r="E451" s="367">
        <v>0</v>
      </c>
    </row>
    <row r="452" spans="1:5" ht="15.75" thickBot="1" x14ac:dyDescent="0.3">
      <c r="A452" s="63" t="s">
        <v>108</v>
      </c>
      <c r="B452" s="367"/>
      <c r="C452" s="367"/>
      <c r="D452" s="367"/>
      <c r="E452" s="367"/>
    </row>
    <row r="453" spans="1:5" ht="15.75" thickBot="1" x14ac:dyDescent="0.3">
      <c r="A453" s="63" t="s">
        <v>72</v>
      </c>
      <c r="B453" s="367"/>
      <c r="C453" s="367"/>
      <c r="D453" s="367"/>
      <c r="E453" s="367"/>
    </row>
    <row r="454" spans="1:5" ht="15.75" thickBot="1" x14ac:dyDescent="0.3">
      <c r="A454" s="63" t="s">
        <v>73</v>
      </c>
      <c r="B454" s="367"/>
      <c r="C454" s="367"/>
      <c r="D454" s="367"/>
      <c r="E454" s="367"/>
    </row>
    <row r="455" spans="1:5" ht="15.75" thickBot="1" x14ac:dyDescent="0.3">
      <c r="A455" s="61" t="s">
        <v>109</v>
      </c>
      <c r="B455" s="363">
        <f>B456+B457+B458+B459</f>
        <v>0</v>
      </c>
      <c r="C455" s="363">
        <f>C456+C457+C458+C459</f>
        <v>0</v>
      </c>
      <c r="D455" s="363">
        <f>D456+D457+D458+D459</f>
        <v>0</v>
      </c>
      <c r="E455" s="363">
        <f>E456+E457+E458+E459</f>
        <v>0</v>
      </c>
    </row>
    <row r="456" spans="1:5" ht="15.75" thickBot="1" x14ac:dyDescent="0.3">
      <c r="A456" s="63" t="s">
        <v>37</v>
      </c>
      <c r="B456" s="363"/>
      <c r="C456" s="363"/>
      <c r="D456" s="363"/>
      <c r="E456" s="363"/>
    </row>
    <row r="457" spans="1:5" ht="15.75" thickBot="1" x14ac:dyDescent="0.3">
      <c r="A457" s="63" t="s">
        <v>108</v>
      </c>
      <c r="B457" s="363"/>
      <c r="C457" s="363"/>
      <c r="D457" s="363"/>
      <c r="E457" s="363"/>
    </row>
    <row r="458" spans="1:5" ht="15.75" thickBot="1" x14ac:dyDescent="0.3">
      <c r="A458" s="63" t="s">
        <v>72</v>
      </c>
      <c r="B458" s="363"/>
      <c r="C458" s="363"/>
      <c r="D458" s="363"/>
      <c r="E458" s="363"/>
    </row>
    <row r="459" spans="1:5" ht="15.75" thickBot="1" x14ac:dyDescent="0.3">
      <c r="A459" s="389" t="s">
        <v>73</v>
      </c>
      <c r="B459" s="363"/>
      <c r="C459" s="363"/>
      <c r="D459" s="363"/>
      <c r="E459" s="363"/>
    </row>
    <row r="460" spans="1:5" ht="15.75" thickBot="1" x14ac:dyDescent="0.3">
      <c r="A460" s="390" t="s">
        <v>125</v>
      </c>
      <c r="B460" s="363">
        <f>B450+B455</f>
        <v>0</v>
      </c>
      <c r="C460" s="363">
        <f>C450+C455</f>
        <v>0</v>
      </c>
      <c r="D460" s="363">
        <f>D450+D455</f>
        <v>2000</v>
      </c>
      <c r="E460" s="363">
        <f>E450+E455</f>
        <v>0</v>
      </c>
    </row>
    <row r="461" spans="1:5" ht="96.75" thickBot="1" x14ac:dyDescent="0.3">
      <c r="A461" s="356" t="s">
        <v>442</v>
      </c>
      <c r="B461" s="372" t="s">
        <v>443</v>
      </c>
      <c r="C461" s="377" t="s">
        <v>1253</v>
      </c>
      <c r="D461" s="378"/>
      <c r="E461" s="379"/>
    </row>
    <row r="462" spans="1:5" ht="87.75" customHeight="1" thickBot="1" x14ac:dyDescent="0.3">
      <c r="A462" s="354" t="s">
        <v>9</v>
      </c>
      <c r="B462" s="1349" t="s">
        <v>444</v>
      </c>
      <c r="C462" s="1350"/>
      <c r="D462" s="1350"/>
      <c r="E462" s="1351"/>
    </row>
    <row r="463" spans="1:5" ht="15.75" thickBot="1" x14ac:dyDescent="0.3">
      <c r="A463" s="354" t="s">
        <v>14</v>
      </c>
      <c r="B463" s="1371" t="s">
        <v>430</v>
      </c>
      <c r="C463" s="1372"/>
      <c r="D463" s="1372"/>
      <c r="E463" s="1373"/>
    </row>
    <row r="464" spans="1:5" x14ac:dyDescent="0.25">
      <c r="A464" s="1321"/>
      <c r="B464" s="357">
        <v>2019</v>
      </c>
      <c r="C464" s="357">
        <v>2020</v>
      </c>
      <c r="D464" s="357">
        <v>2021</v>
      </c>
      <c r="E464" s="357">
        <v>2022</v>
      </c>
    </row>
    <row r="465" spans="1:5" ht="15.75" thickBot="1" x14ac:dyDescent="0.3">
      <c r="A465" s="1322"/>
      <c r="B465" s="358" t="s">
        <v>5</v>
      </c>
      <c r="C465" s="358" t="s">
        <v>6</v>
      </c>
      <c r="D465" s="358" t="s">
        <v>6</v>
      </c>
      <c r="E465" s="358" t="s">
        <v>6</v>
      </c>
    </row>
    <row r="466" spans="1:5" ht="15.75" thickBot="1" x14ac:dyDescent="0.3">
      <c r="A466" s="354" t="s">
        <v>8</v>
      </c>
      <c r="B466" s="359">
        <v>0</v>
      </c>
      <c r="C466" s="359">
        <v>0</v>
      </c>
      <c r="D466" s="359">
        <v>1</v>
      </c>
      <c r="E466" s="359">
        <v>0</v>
      </c>
    </row>
    <row r="467" spans="1:5" ht="15.75" thickBot="1" x14ac:dyDescent="0.3">
      <c r="A467" s="354" t="s">
        <v>15</v>
      </c>
      <c r="B467" s="359">
        <v>0</v>
      </c>
      <c r="C467" s="359">
        <v>0</v>
      </c>
      <c r="D467" s="359">
        <v>2000</v>
      </c>
      <c r="E467" s="359">
        <v>0</v>
      </c>
    </row>
    <row r="468" spans="1:5" ht="15.75" thickBot="1" x14ac:dyDescent="0.3">
      <c r="A468" s="354" t="s">
        <v>21</v>
      </c>
      <c r="B468" s="359" t="e">
        <f>B467/B466</f>
        <v>#DIV/0!</v>
      </c>
      <c r="C468" s="359" t="e">
        <f>C467/C466</f>
        <v>#DIV/0!</v>
      </c>
      <c r="D468" s="359">
        <f>D467/D466</f>
        <v>2000</v>
      </c>
      <c r="E468" s="359" t="e">
        <f>E467/E466</f>
        <v>#DIV/0!</v>
      </c>
    </row>
    <row r="469" spans="1:5" ht="15.75" thickBot="1" x14ac:dyDescent="0.3">
      <c r="A469" s="354" t="s">
        <v>16</v>
      </c>
      <c r="B469" s="360" t="s">
        <v>20</v>
      </c>
      <c r="C469" s="361" t="e">
        <f t="shared" ref="C469:E471" si="39">C466/B466-1</f>
        <v>#DIV/0!</v>
      </c>
      <c r="D469" s="361" t="e">
        <f t="shared" si="39"/>
        <v>#DIV/0!</v>
      </c>
      <c r="E469" s="361">
        <f t="shared" si="39"/>
        <v>-1</v>
      </c>
    </row>
    <row r="470" spans="1:5" ht="15.75" thickBot="1" x14ac:dyDescent="0.3">
      <c r="A470" s="354" t="s">
        <v>17</v>
      </c>
      <c r="B470" s="360" t="s">
        <v>20</v>
      </c>
      <c r="C470" s="361" t="e">
        <f t="shared" si="39"/>
        <v>#DIV/0!</v>
      </c>
      <c r="D470" s="361" t="e">
        <f t="shared" si="39"/>
        <v>#DIV/0!</v>
      </c>
      <c r="E470" s="361">
        <f t="shared" si="39"/>
        <v>-1</v>
      </c>
    </row>
    <row r="471" spans="1:5" ht="15.75" thickBot="1" x14ac:dyDescent="0.3">
      <c r="A471" s="354" t="s">
        <v>18</v>
      </c>
      <c r="B471" s="360" t="s">
        <v>20</v>
      </c>
      <c r="C471" s="361" t="e">
        <f t="shared" si="39"/>
        <v>#DIV/0!</v>
      </c>
      <c r="D471" s="361" t="e">
        <f t="shared" si="39"/>
        <v>#DIV/0!</v>
      </c>
      <c r="E471" s="361" t="e">
        <f t="shared" si="39"/>
        <v>#DIV/0!</v>
      </c>
    </row>
    <row r="472" spans="1:5" ht="15.75" thickBot="1" x14ac:dyDescent="0.3">
      <c r="A472" s="1374" t="s">
        <v>1254</v>
      </c>
      <c r="B472" s="1375"/>
      <c r="C472" s="1375"/>
      <c r="D472" s="1375"/>
      <c r="E472" s="1376"/>
    </row>
    <row r="473" spans="1:5" x14ac:dyDescent="0.25">
      <c r="A473" s="1321"/>
      <c r="B473" s="357">
        <v>2019</v>
      </c>
      <c r="C473" s="357">
        <v>2020</v>
      </c>
      <c r="D473" s="357">
        <v>2021</v>
      </c>
      <c r="E473" s="357">
        <v>2022</v>
      </c>
    </row>
    <row r="474" spans="1:5" ht="15.75" thickBot="1" x14ac:dyDescent="0.3">
      <c r="A474" s="1322"/>
      <c r="B474" s="358" t="s">
        <v>5</v>
      </c>
      <c r="C474" s="358" t="s">
        <v>6</v>
      </c>
      <c r="D474" s="358" t="s">
        <v>6</v>
      </c>
      <c r="E474" s="358" t="s">
        <v>6</v>
      </c>
    </row>
    <row r="475" spans="1:5" ht="15.75" thickBot="1" x14ac:dyDescent="0.3">
      <c r="A475" s="61" t="s">
        <v>107</v>
      </c>
      <c r="B475" s="359">
        <f>B476</f>
        <v>0</v>
      </c>
      <c r="C475" s="359">
        <f t="shared" ref="C475:E475" si="40">C476</f>
        <v>0</v>
      </c>
      <c r="D475" s="359">
        <f t="shared" si="40"/>
        <v>2000</v>
      </c>
      <c r="E475" s="359">
        <f t="shared" si="40"/>
        <v>0</v>
      </c>
    </row>
    <row r="476" spans="1:5" ht="15.75" thickBot="1" x14ac:dyDescent="0.3">
      <c r="A476" s="63" t="s">
        <v>37</v>
      </c>
      <c r="B476" s="367">
        <v>0</v>
      </c>
      <c r="C476" s="367">
        <v>0</v>
      </c>
      <c r="D476" s="367">
        <v>2000</v>
      </c>
      <c r="E476" s="367">
        <v>0</v>
      </c>
    </row>
    <row r="477" spans="1:5" ht="15.75" thickBot="1" x14ac:dyDescent="0.3">
      <c r="A477" s="63" t="s">
        <v>108</v>
      </c>
      <c r="B477" s="367"/>
      <c r="C477" s="367"/>
      <c r="D477" s="367"/>
      <c r="E477" s="367"/>
    </row>
    <row r="478" spans="1:5" ht="15.75" thickBot="1" x14ac:dyDescent="0.3">
      <c r="A478" s="63" t="s">
        <v>72</v>
      </c>
      <c r="B478" s="367"/>
      <c r="C478" s="367"/>
      <c r="D478" s="367"/>
      <c r="E478" s="367"/>
    </row>
    <row r="479" spans="1:5" ht="15.75" thickBot="1" x14ac:dyDescent="0.3">
      <c r="A479" s="63" t="s">
        <v>73</v>
      </c>
      <c r="B479" s="367"/>
      <c r="C479" s="367"/>
      <c r="D479" s="367"/>
      <c r="E479" s="367"/>
    </row>
    <row r="480" spans="1:5" ht="15.75" thickBot="1" x14ac:dyDescent="0.3">
      <c r="A480" s="61" t="s">
        <v>109</v>
      </c>
      <c r="B480" s="363">
        <f>B481+B482+B483+B484</f>
        <v>0</v>
      </c>
      <c r="C480" s="363">
        <f>C481+C482+C483+C484</f>
        <v>0</v>
      </c>
      <c r="D480" s="363">
        <f>D481+D482+D483+D484</f>
        <v>0</v>
      </c>
      <c r="E480" s="363">
        <f>E481+E482+E483+E484</f>
        <v>0</v>
      </c>
    </row>
    <row r="481" spans="1:5" ht="15.75" thickBot="1" x14ac:dyDescent="0.3">
      <c r="A481" s="63" t="s">
        <v>37</v>
      </c>
      <c r="B481" s="363"/>
      <c r="C481" s="363"/>
      <c r="D481" s="363"/>
      <c r="E481" s="363"/>
    </row>
    <row r="482" spans="1:5" ht="15.75" thickBot="1" x14ac:dyDescent="0.3">
      <c r="A482" s="63" t="s">
        <v>108</v>
      </c>
      <c r="B482" s="363"/>
      <c r="C482" s="363"/>
      <c r="D482" s="363"/>
      <c r="E482" s="363"/>
    </row>
    <row r="483" spans="1:5" ht="15.75" thickBot="1" x14ac:dyDescent="0.3">
      <c r="A483" s="63" t="s">
        <v>72</v>
      </c>
      <c r="B483" s="363"/>
      <c r="C483" s="363"/>
      <c r="D483" s="363"/>
      <c r="E483" s="363"/>
    </row>
    <row r="484" spans="1:5" ht="15.75" thickBot="1" x14ac:dyDescent="0.3">
      <c r="A484" s="389" t="s">
        <v>73</v>
      </c>
      <c r="B484" s="363"/>
      <c r="C484" s="363"/>
      <c r="D484" s="363"/>
      <c r="E484" s="363"/>
    </row>
    <row r="485" spans="1:5" ht="15.75" thickBot="1" x14ac:dyDescent="0.3">
      <c r="A485" s="390" t="s">
        <v>129</v>
      </c>
      <c r="B485" s="363">
        <f>B475+B480</f>
        <v>0</v>
      </c>
      <c r="C485" s="363">
        <f>C475+C480</f>
        <v>0</v>
      </c>
      <c r="D485" s="363">
        <f>D475+D480</f>
        <v>2000</v>
      </c>
      <c r="E485" s="363">
        <f>E475+E480</f>
        <v>0</v>
      </c>
    </row>
    <row r="486" spans="1:5" ht="70.5" customHeight="1" thickBot="1" x14ac:dyDescent="0.3">
      <c r="A486" s="356" t="s">
        <v>445</v>
      </c>
      <c r="B486" s="372" t="s">
        <v>446</v>
      </c>
      <c r="C486" s="377" t="s">
        <v>1255</v>
      </c>
      <c r="D486" s="378"/>
      <c r="E486" s="379"/>
    </row>
    <row r="487" spans="1:5" ht="35.25" customHeight="1" thickBot="1" x14ac:dyDescent="0.3">
      <c r="A487" s="356"/>
      <c r="B487" s="1349" t="s">
        <v>446</v>
      </c>
      <c r="C487" s="1350"/>
      <c r="D487" s="1350"/>
      <c r="E487" s="1351"/>
    </row>
    <row r="488" spans="1:5" ht="142.5" customHeight="1" thickBot="1" x14ac:dyDescent="0.3">
      <c r="A488" s="354" t="s">
        <v>9</v>
      </c>
      <c r="B488" s="1349" t="s">
        <v>447</v>
      </c>
      <c r="C488" s="1350"/>
      <c r="D488" s="1350"/>
      <c r="E488" s="1351"/>
    </row>
    <row r="489" spans="1:5" ht="15.75" thickBot="1" x14ac:dyDescent="0.3">
      <c r="A489" s="354" t="s">
        <v>14</v>
      </c>
      <c r="B489" s="1371" t="s">
        <v>430</v>
      </c>
      <c r="C489" s="1372"/>
      <c r="D489" s="1372"/>
      <c r="E489" s="1373"/>
    </row>
    <row r="490" spans="1:5" x14ac:dyDescent="0.25">
      <c r="A490" s="1321"/>
      <c r="B490" s="357">
        <v>2019</v>
      </c>
      <c r="C490" s="357">
        <v>2020</v>
      </c>
      <c r="D490" s="357">
        <v>2021</v>
      </c>
      <c r="E490" s="357">
        <v>2022</v>
      </c>
    </row>
    <row r="491" spans="1:5" ht="15.75" thickBot="1" x14ac:dyDescent="0.3">
      <c r="A491" s="1322"/>
      <c r="B491" s="358" t="s">
        <v>5</v>
      </c>
      <c r="C491" s="358" t="s">
        <v>6</v>
      </c>
      <c r="D491" s="358" t="s">
        <v>6</v>
      </c>
      <c r="E491" s="358" t="s">
        <v>6</v>
      </c>
    </row>
    <row r="492" spans="1:5" ht="15.75" thickBot="1" x14ac:dyDescent="0.3">
      <c r="A492" s="354" t="s">
        <v>8</v>
      </c>
      <c r="B492" s="359">
        <v>0</v>
      </c>
      <c r="C492" s="359">
        <v>0</v>
      </c>
      <c r="D492" s="359">
        <v>1</v>
      </c>
      <c r="E492" s="359">
        <v>0</v>
      </c>
    </row>
    <row r="493" spans="1:5" ht="15.75" thickBot="1" x14ac:dyDescent="0.3">
      <c r="A493" s="354" t="s">
        <v>15</v>
      </c>
      <c r="B493" s="359">
        <v>0</v>
      </c>
      <c r="C493" s="359">
        <v>0</v>
      </c>
      <c r="D493" s="359">
        <v>50000</v>
      </c>
      <c r="E493" s="359">
        <v>0</v>
      </c>
    </row>
    <row r="494" spans="1:5" ht="15.75" thickBot="1" x14ac:dyDescent="0.3">
      <c r="A494" s="354" t="s">
        <v>21</v>
      </c>
      <c r="B494" s="359" t="e">
        <f>B493/B492</f>
        <v>#DIV/0!</v>
      </c>
      <c r="C494" s="359" t="e">
        <f>C493/C492</f>
        <v>#DIV/0!</v>
      </c>
      <c r="D494" s="359">
        <f>D493/D492</f>
        <v>50000</v>
      </c>
      <c r="E494" s="359" t="e">
        <f>E493/E492</f>
        <v>#DIV/0!</v>
      </c>
    </row>
    <row r="495" spans="1:5" ht="15.75" thickBot="1" x14ac:dyDescent="0.3">
      <c r="A495" s="354" t="s">
        <v>16</v>
      </c>
      <c r="B495" s="360" t="s">
        <v>20</v>
      </c>
      <c r="C495" s="361" t="e">
        <f t="shared" ref="C495:E497" si="41">C492/B492-1</f>
        <v>#DIV/0!</v>
      </c>
      <c r="D495" s="361" t="e">
        <f t="shared" si="41"/>
        <v>#DIV/0!</v>
      </c>
      <c r="E495" s="361">
        <f t="shared" si="41"/>
        <v>-1</v>
      </c>
    </row>
    <row r="496" spans="1:5" ht="15.75" thickBot="1" x14ac:dyDescent="0.3">
      <c r="A496" s="354" t="s">
        <v>17</v>
      </c>
      <c r="B496" s="360" t="s">
        <v>20</v>
      </c>
      <c r="C496" s="361" t="e">
        <f t="shared" si="41"/>
        <v>#DIV/0!</v>
      </c>
      <c r="D496" s="361" t="e">
        <f t="shared" si="41"/>
        <v>#DIV/0!</v>
      </c>
      <c r="E496" s="361">
        <f t="shared" si="41"/>
        <v>-1</v>
      </c>
    </row>
    <row r="497" spans="1:5" ht="15.75" thickBot="1" x14ac:dyDescent="0.3">
      <c r="A497" s="354" t="s">
        <v>18</v>
      </c>
      <c r="B497" s="360" t="s">
        <v>20</v>
      </c>
      <c r="C497" s="361" t="e">
        <f t="shared" si="41"/>
        <v>#DIV/0!</v>
      </c>
      <c r="D497" s="361" t="e">
        <f t="shared" si="41"/>
        <v>#DIV/0!</v>
      </c>
      <c r="E497" s="361" t="e">
        <f t="shared" si="41"/>
        <v>#DIV/0!</v>
      </c>
    </row>
    <row r="498" spans="1:5" ht="15.75" thickBot="1" x14ac:dyDescent="0.3">
      <c r="A498" s="1374" t="s">
        <v>1256</v>
      </c>
      <c r="B498" s="1375"/>
      <c r="C498" s="1375"/>
      <c r="D498" s="1375"/>
      <c r="E498" s="1376"/>
    </row>
    <row r="499" spans="1:5" x14ac:dyDescent="0.25">
      <c r="A499" s="1321"/>
      <c r="B499" s="357">
        <v>2019</v>
      </c>
      <c r="C499" s="357">
        <v>2020</v>
      </c>
      <c r="D499" s="357">
        <v>2021</v>
      </c>
      <c r="E499" s="357">
        <v>2022</v>
      </c>
    </row>
    <row r="500" spans="1:5" ht="15.75" thickBot="1" x14ac:dyDescent="0.3">
      <c r="A500" s="1322"/>
      <c r="B500" s="358" t="s">
        <v>5</v>
      </c>
      <c r="C500" s="358" t="s">
        <v>6</v>
      </c>
      <c r="D500" s="358" t="s">
        <v>6</v>
      </c>
      <c r="E500" s="358" t="s">
        <v>6</v>
      </c>
    </row>
    <row r="501" spans="1:5" ht="15.75" thickBot="1" x14ac:dyDescent="0.3">
      <c r="A501" s="61" t="s">
        <v>107</v>
      </c>
      <c r="B501" s="359">
        <f>B502</f>
        <v>0</v>
      </c>
      <c r="C501" s="359">
        <f t="shared" ref="C501:E501" si="42">C502</f>
        <v>0</v>
      </c>
      <c r="D501" s="359">
        <f t="shared" si="42"/>
        <v>0</v>
      </c>
      <c r="E501" s="359">
        <f t="shared" si="42"/>
        <v>0</v>
      </c>
    </row>
    <row r="502" spans="1:5" ht="15.75" thickBot="1" x14ac:dyDescent="0.3">
      <c r="A502" s="63" t="s">
        <v>37</v>
      </c>
      <c r="B502" s="367">
        <v>0</v>
      </c>
      <c r="C502" s="367">
        <v>0</v>
      </c>
      <c r="D502" s="367">
        <v>0</v>
      </c>
      <c r="E502" s="367">
        <v>0</v>
      </c>
    </row>
    <row r="503" spans="1:5" ht="15.75" thickBot="1" x14ac:dyDescent="0.3">
      <c r="A503" s="63" t="s">
        <v>108</v>
      </c>
      <c r="B503" s="367"/>
      <c r="C503" s="367"/>
      <c r="D503" s="367"/>
      <c r="E503" s="367"/>
    </row>
    <row r="504" spans="1:5" ht="15.75" thickBot="1" x14ac:dyDescent="0.3">
      <c r="A504" s="63" t="s">
        <v>72</v>
      </c>
      <c r="B504" s="367"/>
      <c r="C504" s="367"/>
      <c r="D504" s="367"/>
      <c r="E504" s="367"/>
    </row>
    <row r="505" spans="1:5" ht="15.75" thickBot="1" x14ac:dyDescent="0.3">
      <c r="A505" s="63" t="s">
        <v>73</v>
      </c>
      <c r="B505" s="367"/>
      <c r="C505" s="367"/>
      <c r="D505" s="367"/>
      <c r="E505" s="367"/>
    </row>
    <row r="506" spans="1:5" ht="15.75" thickBot="1" x14ac:dyDescent="0.3">
      <c r="A506" s="61" t="s">
        <v>109</v>
      </c>
      <c r="B506" s="363">
        <f>B507+B508+B509+B510</f>
        <v>0</v>
      </c>
      <c r="C506" s="363">
        <f>C507+C508+C509+C510</f>
        <v>0</v>
      </c>
      <c r="D506" s="363">
        <f>D507+D508+D509+D510</f>
        <v>50000</v>
      </c>
      <c r="E506" s="363">
        <f>E507+E508+E509+E510</f>
        <v>0</v>
      </c>
    </row>
    <row r="507" spans="1:5" ht="15.75" thickBot="1" x14ac:dyDescent="0.3">
      <c r="A507" s="63" t="s">
        <v>37</v>
      </c>
      <c r="B507" s="363"/>
      <c r="C507" s="363"/>
      <c r="D507" s="363">
        <v>50000</v>
      </c>
      <c r="E507" s="363"/>
    </row>
    <row r="508" spans="1:5" ht="15.75" thickBot="1" x14ac:dyDescent="0.3">
      <c r="A508" s="63" t="s">
        <v>108</v>
      </c>
      <c r="B508" s="363"/>
      <c r="C508" s="363"/>
      <c r="D508" s="363"/>
      <c r="E508" s="363"/>
    </row>
    <row r="509" spans="1:5" ht="15.75" thickBot="1" x14ac:dyDescent="0.3">
      <c r="A509" s="63" t="s">
        <v>72</v>
      </c>
      <c r="B509" s="363"/>
      <c r="C509" s="363"/>
      <c r="D509" s="363"/>
      <c r="E509" s="363"/>
    </row>
    <row r="510" spans="1:5" ht="15.75" thickBot="1" x14ac:dyDescent="0.3">
      <c r="A510" s="389" t="s">
        <v>73</v>
      </c>
      <c r="B510" s="363"/>
      <c r="C510" s="363"/>
      <c r="D510" s="363"/>
      <c r="E510" s="363"/>
    </row>
    <row r="511" spans="1:5" ht="15.75" thickBot="1" x14ac:dyDescent="0.3">
      <c r="A511" s="390" t="s">
        <v>133</v>
      </c>
      <c r="B511" s="363">
        <f>B501+B506</f>
        <v>0</v>
      </c>
      <c r="C511" s="363">
        <f>C501+C506</f>
        <v>0</v>
      </c>
      <c r="D511" s="363">
        <f>D501+D506</f>
        <v>50000</v>
      </c>
      <c r="E511" s="363">
        <f>E501+E506</f>
        <v>0</v>
      </c>
    </row>
    <row r="512" spans="1:5" ht="15.75" thickBot="1" x14ac:dyDescent="0.3">
      <c r="A512" s="1387" t="s">
        <v>1257</v>
      </c>
      <c r="B512" s="1387"/>
      <c r="C512" s="1387"/>
      <c r="D512" s="1387"/>
      <c r="E512" s="1388"/>
    </row>
    <row r="513" spans="1:5" ht="36.75" thickBot="1" x14ac:dyDescent="0.3">
      <c r="A513" s="401" t="s">
        <v>304</v>
      </c>
      <c r="B513" s="402" t="s">
        <v>453</v>
      </c>
      <c r="C513" s="403" t="s">
        <v>454</v>
      </c>
      <c r="D513" s="404"/>
      <c r="E513" s="405"/>
    </row>
    <row r="514" spans="1:5" ht="33" customHeight="1" thickBot="1" x14ac:dyDescent="0.3">
      <c r="A514" s="354" t="s">
        <v>9</v>
      </c>
      <c r="B514" s="1349" t="s">
        <v>455</v>
      </c>
      <c r="C514" s="1350"/>
      <c r="D514" s="1350"/>
      <c r="E514" s="1351"/>
    </row>
    <row r="515" spans="1:5" ht="15.75" thickBot="1" x14ac:dyDescent="0.3">
      <c r="A515" s="354" t="s">
        <v>14</v>
      </c>
      <c r="B515" s="1371" t="s">
        <v>452</v>
      </c>
      <c r="C515" s="1372"/>
      <c r="D515" s="1372"/>
      <c r="E515" s="1373"/>
    </row>
    <row r="516" spans="1:5" x14ac:dyDescent="0.25">
      <c r="A516" s="1321"/>
      <c r="B516" s="357">
        <v>2019</v>
      </c>
      <c r="C516" s="357">
        <v>2020</v>
      </c>
      <c r="D516" s="357">
        <v>2021</v>
      </c>
      <c r="E516" s="357">
        <v>2022</v>
      </c>
    </row>
    <row r="517" spans="1:5" ht="15.75" thickBot="1" x14ac:dyDescent="0.3">
      <c r="A517" s="1322"/>
      <c r="B517" s="358" t="s">
        <v>5</v>
      </c>
      <c r="C517" s="358" t="s">
        <v>6</v>
      </c>
      <c r="D517" s="358" t="s">
        <v>6</v>
      </c>
      <c r="E517" s="358" t="s">
        <v>6</v>
      </c>
    </row>
    <row r="518" spans="1:5" ht="15.75" thickBot="1" x14ac:dyDescent="0.3">
      <c r="A518" s="354" t="s">
        <v>8</v>
      </c>
      <c r="B518" s="359">
        <v>4</v>
      </c>
      <c r="C518" s="359">
        <v>3</v>
      </c>
      <c r="D518" s="359">
        <v>2</v>
      </c>
      <c r="E518" s="359">
        <v>0</v>
      </c>
    </row>
    <row r="519" spans="1:5" ht="15.75" thickBot="1" x14ac:dyDescent="0.3">
      <c r="A519" s="354" t="s">
        <v>15</v>
      </c>
      <c r="B519" s="359">
        <f>B537</f>
        <v>203130</v>
      </c>
      <c r="C519" s="359">
        <f t="shared" ref="C519:E519" si="43">C537</f>
        <v>220000</v>
      </c>
      <c r="D519" s="359">
        <f t="shared" si="43"/>
        <v>220000</v>
      </c>
      <c r="E519" s="359">
        <f t="shared" si="43"/>
        <v>0</v>
      </c>
    </row>
    <row r="520" spans="1:5" ht="15.75" thickBot="1" x14ac:dyDescent="0.3">
      <c r="A520" s="354" t="s">
        <v>21</v>
      </c>
      <c r="B520" s="359">
        <f>B519/B518</f>
        <v>50782.5</v>
      </c>
      <c r="C520" s="359">
        <f>C519/C518</f>
        <v>73333.333333333328</v>
      </c>
      <c r="D520" s="359">
        <f>D519/D518</f>
        <v>110000</v>
      </c>
      <c r="E520" s="359" t="e">
        <f>E519/E518</f>
        <v>#DIV/0!</v>
      </c>
    </row>
    <row r="521" spans="1:5" ht="15.75" thickBot="1" x14ac:dyDescent="0.3">
      <c r="A521" s="354" t="s">
        <v>16</v>
      </c>
      <c r="B521" s="360" t="s">
        <v>20</v>
      </c>
      <c r="C521" s="361">
        <f t="shared" ref="C521:E523" si="44">C518/B518-1</f>
        <v>-0.25</v>
      </c>
      <c r="D521" s="361">
        <f t="shared" si="44"/>
        <v>-0.33333333333333337</v>
      </c>
      <c r="E521" s="361">
        <f t="shared" si="44"/>
        <v>-1</v>
      </c>
    </row>
    <row r="522" spans="1:5" ht="15.75" thickBot="1" x14ac:dyDescent="0.3">
      <c r="A522" s="354" t="s">
        <v>17</v>
      </c>
      <c r="B522" s="360" t="s">
        <v>20</v>
      </c>
      <c r="C522" s="361">
        <f t="shared" si="44"/>
        <v>8.3050263378132261E-2</v>
      </c>
      <c r="D522" s="361">
        <f t="shared" si="44"/>
        <v>0</v>
      </c>
      <c r="E522" s="361">
        <f t="shared" si="44"/>
        <v>-1</v>
      </c>
    </row>
    <row r="523" spans="1:5" ht="15.75" thickBot="1" x14ac:dyDescent="0.3">
      <c r="A523" s="354" t="s">
        <v>18</v>
      </c>
      <c r="B523" s="360" t="s">
        <v>20</v>
      </c>
      <c r="C523" s="361">
        <f t="shared" si="44"/>
        <v>0.44406701783750946</v>
      </c>
      <c r="D523" s="361">
        <f t="shared" si="44"/>
        <v>0.5</v>
      </c>
      <c r="E523" s="361" t="e">
        <f t="shared" si="44"/>
        <v>#DIV/0!</v>
      </c>
    </row>
    <row r="524" spans="1:5" ht="15.75" thickBot="1" x14ac:dyDescent="0.3">
      <c r="A524" s="1374" t="s">
        <v>1258</v>
      </c>
      <c r="B524" s="1375"/>
      <c r="C524" s="1375"/>
      <c r="D524" s="1375"/>
      <c r="E524" s="1376"/>
    </row>
    <row r="525" spans="1:5" x14ac:dyDescent="0.25">
      <c r="A525" s="1321"/>
      <c r="B525" s="357">
        <v>2019</v>
      </c>
      <c r="C525" s="357">
        <v>2020</v>
      </c>
      <c r="D525" s="357">
        <v>2021</v>
      </c>
      <c r="E525" s="357">
        <v>2022</v>
      </c>
    </row>
    <row r="526" spans="1:5" ht="15.75" thickBot="1" x14ac:dyDescent="0.3">
      <c r="A526" s="1322"/>
      <c r="B526" s="358" t="s">
        <v>5</v>
      </c>
      <c r="C526" s="358" t="s">
        <v>6</v>
      </c>
      <c r="D526" s="358" t="s">
        <v>6</v>
      </c>
      <c r="E526" s="358" t="s">
        <v>6</v>
      </c>
    </row>
    <row r="527" spans="1:5" ht="15.75" thickBot="1" x14ac:dyDescent="0.3">
      <c r="A527" s="61" t="s">
        <v>107</v>
      </c>
      <c r="B527" s="359">
        <f>SUM(B528:B531)</f>
        <v>203130</v>
      </c>
      <c r="C527" s="359">
        <f t="shared" ref="C527:E527" si="45">SUM(C528:C531)</f>
        <v>220000</v>
      </c>
      <c r="D527" s="359">
        <f t="shared" si="45"/>
        <v>220000</v>
      </c>
      <c r="E527" s="359">
        <f t="shared" si="45"/>
        <v>0</v>
      </c>
    </row>
    <row r="528" spans="1:5" ht="15.75" thickBot="1" x14ac:dyDescent="0.3">
      <c r="A528" s="63" t="s">
        <v>37</v>
      </c>
      <c r="B528" s="367"/>
      <c r="C528" s="367"/>
      <c r="D528" s="367"/>
      <c r="E528" s="367"/>
    </row>
    <row r="529" spans="1:5" ht="15.75" thickBot="1" x14ac:dyDescent="0.3">
      <c r="A529" s="63" t="s">
        <v>108</v>
      </c>
      <c r="B529" s="367">
        <v>203130</v>
      </c>
      <c r="C529" s="367">
        <v>220000</v>
      </c>
      <c r="D529" s="367">
        <v>220000</v>
      </c>
      <c r="E529" s="367">
        <v>0</v>
      </c>
    </row>
    <row r="530" spans="1:5" ht="15.75" thickBot="1" x14ac:dyDescent="0.3">
      <c r="A530" s="63" t="s">
        <v>72</v>
      </c>
      <c r="B530" s="367"/>
      <c r="C530" s="367"/>
      <c r="D530" s="367"/>
      <c r="E530" s="367"/>
    </row>
    <row r="531" spans="1:5" ht="15.75" thickBot="1" x14ac:dyDescent="0.3">
      <c r="A531" s="63" t="s">
        <v>73</v>
      </c>
      <c r="B531" s="367"/>
      <c r="C531" s="367"/>
      <c r="D531" s="367"/>
      <c r="E531" s="367"/>
    </row>
    <row r="532" spans="1:5" ht="15.75" thickBot="1" x14ac:dyDescent="0.3">
      <c r="A532" s="61" t="s">
        <v>109</v>
      </c>
      <c r="B532" s="363">
        <f>SUM(B533:B536)</f>
        <v>0</v>
      </c>
      <c r="C532" s="363">
        <f t="shared" ref="C532:E532" si="46">SUM(C533:C536)</f>
        <v>0</v>
      </c>
      <c r="D532" s="363">
        <f t="shared" si="46"/>
        <v>0</v>
      </c>
      <c r="E532" s="363">
        <f t="shared" si="46"/>
        <v>0</v>
      </c>
    </row>
    <row r="533" spans="1:5" ht="15.75" thickBot="1" x14ac:dyDescent="0.3">
      <c r="A533" s="63" t="s">
        <v>37</v>
      </c>
      <c r="B533" s="363"/>
      <c r="C533" s="363"/>
      <c r="D533" s="363"/>
      <c r="E533" s="363"/>
    </row>
    <row r="534" spans="1:5" ht="15.75" thickBot="1" x14ac:dyDescent="0.3">
      <c r="A534" s="63" t="s">
        <v>108</v>
      </c>
      <c r="B534" s="363"/>
      <c r="C534" s="363"/>
      <c r="D534" s="363"/>
      <c r="E534" s="363"/>
    </row>
    <row r="535" spans="1:5" ht="15.75" thickBot="1" x14ac:dyDescent="0.3">
      <c r="A535" s="63" t="s">
        <v>72</v>
      </c>
      <c r="B535" s="363"/>
      <c r="C535" s="363"/>
      <c r="D535" s="363"/>
      <c r="E535" s="363"/>
    </row>
    <row r="536" spans="1:5" ht="15.75" thickBot="1" x14ac:dyDescent="0.3">
      <c r="A536" s="389" t="s">
        <v>73</v>
      </c>
      <c r="B536" s="363"/>
      <c r="C536" s="363"/>
      <c r="D536" s="363"/>
      <c r="E536" s="363"/>
    </row>
    <row r="537" spans="1:5" ht="15.75" thickBot="1" x14ac:dyDescent="0.3">
      <c r="A537" s="390" t="s">
        <v>133</v>
      </c>
      <c r="B537" s="363">
        <f>B527+B532</f>
        <v>203130</v>
      </c>
      <c r="C537" s="363">
        <f>C527+C532</f>
        <v>220000</v>
      </c>
      <c r="D537" s="363">
        <f>D527+D532</f>
        <v>220000</v>
      </c>
      <c r="E537" s="363">
        <f>E527+E532</f>
        <v>0</v>
      </c>
    </row>
    <row r="538" spans="1:5" ht="48.75" thickBot="1" x14ac:dyDescent="0.3">
      <c r="A538" s="401" t="s">
        <v>304</v>
      </c>
      <c r="B538" s="402" t="s">
        <v>450</v>
      </c>
      <c r="C538" s="406" t="s">
        <v>451</v>
      </c>
      <c r="D538" s="404"/>
      <c r="E538" s="405"/>
    </row>
    <row r="539" spans="1:5" ht="33" customHeight="1" thickBot="1" x14ac:dyDescent="0.3">
      <c r="A539" s="354" t="s">
        <v>9</v>
      </c>
      <c r="B539" s="1349" t="s">
        <v>450</v>
      </c>
      <c r="C539" s="1350"/>
      <c r="D539" s="1350"/>
      <c r="E539" s="1351"/>
    </row>
    <row r="540" spans="1:5" ht="15.75" thickBot="1" x14ac:dyDescent="0.3">
      <c r="A540" s="354" t="s">
        <v>14</v>
      </c>
      <c r="B540" s="1371" t="s">
        <v>452</v>
      </c>
      <c r="C540" s="1372"/>
      <c r="D540" s="1372"/>
      <c r="E540" s="1373"/>
    </row>
    <row r="541" spans="1:5" x14ac:dyDescent="0.25">
      <c r="A541" s="1321"/>
      <c r="B541" s="357">
        <v>2019</v>
      </c>
      <c r="C541" s="357">
        <v>2020</v>
      </c>
      <c r="D541" s="357">
        <v>2021</v>
      </c>
      <c r="E541" s="357">
        <v>2022</v>
      </c>
    </row>
    <row r="542" spans="1:5" ht="15.75" thickBot="1" x14ac:dyDescent="0.3">
      <c r="A542" s="1322"/>
      <c r="B542" s="358" t="s">
        <v>5</v>
      </c>
      <c r="C542" s="358" t="s">
        <v>6</v>
      </c>
      <c r="D542" s="358" t="s">
        <v>6</v>
      </c>
      <c r="E542" s="358" t="s">
        <v>6</v>
      </c>
    </row>
    <row r="543" spans="1:5" ht="15.75" thickBot="1" x14ac:dyDescent="0.3">
      <c r="A543" s="354" t="s">
        <v>8</v>
      </c>
      <c r="B543" s="359">
        <v>1</v>
      </c>
      <c r="C543" s="359">
        <v>0</v>
      </c>
      <c r="D543" s="359">
        <v>0</v>
      </c>
      <c r="E543" s="359">
        <v>0</v>
      </c>
    </row>
    <row r="544" spans="1:5" ht="15.75" thickBot="1" x14ac:dyDescent="0.3">
      <c r="A544" s="354" t="s">
        <v>15</v>
      </c>
      <c r="B544" s="359">
        <f>B562</f>
        <v>16870</v>
      </c>
      <c r="C544" s="359">
        <v>0</v>
      </c>
      <c r="D544" s="359">
        <v>0</v>
      </c>
      <c r="E544" s="359">
        <v>0</v>
      </c>
    </row>
    <row r="545" spans="1:5" ht="15.75" thickBot="1" x14ac:dyDescent="0.3">
      <c r="A545" s="354" t="s">
        <v>21</v>
      </c>
      <c r="B545" s="359">
        <f>B544/B543</f>
        <v>16870</v>
      </c>
      <c r="C545" s="359" t="e">
        <f>C544/C543</f>
        <v>#DIV/0!</v>
      </c>
      <c r="D545" s="359" t="e">
        <f>D544/D543</f>
        <v>#DIV/0!</v>
      </c>
      <c r="E545" s="359" t="e">
        <f>E544/E543</f>
        <v>#DIV/0!</v>
      </c>
    </row>
    <row r="546" spans="1:5" ht="15.75" thickBot="1" x14ac:dyDescent="0.3">
      <c r="A546" s="354" t="s">
        <v>16</v>
      </c>
      <c r="B546" s="360" t="s">
        <v>20</v>
      </c>
      <c r="C546" s="361">
        <f t="shared" ref="C546:E548" si="47">C543/B543-1</f>
        <v>-1</v>
      </c>
      <c r="D546" s="361" t="e">
        <f t="shared" si="47"/>
        <v>#DIV/0!</v>
      </c>
      <c r="E546" s="361" t="e">
        <f t="shared" si="47"/>
        <v>#DIV/0!</v>
      </c>
    </row>
    <row r="547" spans="1:5" ht="15.75" thickBot="1" x14ac:dyDescent="0.3">
      <c r="A547" s="354" t="s">
        <v>17</v>
      </c>
      <c r="B547" s="360" t="s">
        <v>20</v>
      </c>
      <c r="C547" s="361">
        <f t="shared" si="47"/>
        <v>-1</v>
      </c>
      <c r="D547" s="361" t="e">
        <f t="shared" si="47"/>
        <v>#DIV/0!</v>
      </c>
      <c r="E547" s="361" t="e">
        <f t="shared" si="47"/>
        <v>#DIV/0!</v>
      </c>
    </row>
    <row r="548" spans="1:5" ht="15.75" thickBot="1" x14ac:dyDescent="0.3">
      <c r="A548" s="354" t="s">
        <v>18</v>
      </c>
      <c r="B548" s="360" t="s">
        <v>20</v>
      </c>
      <c r="C548" s="361" t="e">
        <f t="shared" si="47"/>
        <v>#DIV/0!</v>
      </c>
      <c r="D548" s="361" t="e">
        <f t="shared" si="47"/>
        <v>#DIV/0!</v>
      </c>
      <c r="E548" s="361" t="e">
        <f t="shared" si="47"/>
        <v>#DIV/0!</v>
      </c>
    </row>
    <row r="549" spans="1:5" ht="15.75" thickBot="1" x14ac:dyDescent="0.3">
      <c r="A549" s="1374" t="s">
        <v>1258</v>
      </c>
      <c r="B549" s="1375"/>
      <c r="C549" s="1375"/>
      <c r="D549" s="1375"/>
      <c r="E549" s="1376"/>
    </row>
    <row r="550" spans="1:5" x14ac:dyDescent="0.25">
      <c r="A550" s="1321"/>
      <c r="B550" s="357">
        <v>2019</v>
      </c>
      <c r="C550" s="357">
        <v>2020</v>
      </c>
      <c r="D550" s="357">
        <v>2021</v>
      </c>
      <c r="E550" s="357">
        <v>2022</v>
      </c>
    </row>
    <row r="551" spans="1:5" ht="15.75" thickBot="1" x14ac:dyDescent="0.3">
      <c r="A551" s="1322"/>
      <c r="B551" s="358" t="s">
        <v>5</v>
      </c>
      <c r="C551" s="358" t="s">
        <v>6</v>
      </c>
      <c r="D551" s="358" t="s">
        <v>6</v>
      </c>
      <c r="E551" s="358" t="s">
        <v>6</v>
      </c>
    </row>
    <row r="552" spans="1:5" ht="15.75" thickBot="1" x14ac:dyDescent="0.3">
      <c r="A552" s="61" t="s">
        <v>107</v>
      </c>
      <c r="B552" s="359">
        <f>SUM(B553:B556)</f>
        <v>16870</v>
      </c>
      <c r="C552" s="359">
        <f t="shared" ref="C552:E552" si="48">SUM(C553:C556)</f>
        <v>0</v>
      </c>
      <c r="D552" s="359">
        <f t="shared" si="48"/>
        <v>0</v>
      </c>
      <c r="E552" s="359">
        <f t="shared" si="48"/>
        <v>0</v>
      </c>
    </row>
    <row r="553" spans="1:5" ht="15.75" thickBot="1" x14ac:dyDescent="0.3">
      <c r="A553" s="63" t="s">
        <v>37</v>
      </c>
      <c r="B553" s="367"/>
      <c r="C553" s="367"/>
      <c r="D553" s="367"/>
      <c r="E553" s="367"/>
    </row>
    <row r="554" spans="1:5" ht="15.75" thickBot="1" x14ac:dyDescent="0.3">
      <c r="A554" s="63" t="s">
        <v>108</v>
      </c>
      <c r="B554" s="367">
        <v>16870</v>
      </c>
      <c r="C554" s="367">
        <v>0</v>
      </c>
      <c r="D554" s="367">
        <v>0</v>
      </c>
      <c r="E554" s="367">
        <v>0</v>
      </c>
    </row>
    <row r="555" spans="1:5" ht="15.75" thickBot="1" x14ac:dyDescent="0.3">
      <c r="A555" s="63" t="s">
        <v>72</v>
      </c>
      <c r="B555" s="367"/>
      <c r="C555" s="367"/>
      <c r="D555" s="367"/>
      <c r="E555" s="367"/>
    </row>
    <row r="556" spans="1:5" ht="15.75" thickBot="1" x14ac:dyDescent="0.3">
      <c r="A556" s="63" t="s">
        <v>73</v>
      </c>
      <c r="B556" s="367"/>
      <c r="C556" s="367"/>
      <c r="D556" s="367"/>
      <c r="E556" s="367"/>
    </row>
    <row r="557" spans="1:5" ht="15.75" thickBot="1" x14ac:dyDescent="0.3">
      <c r="A557" s="61" t="s">
        <v>109</v>
      </c>
      <c r="B557" s="363">
        <f>SUM(B558:B561)</f>
        <v>0</v>
      </c>
      <c r="C557" s="363">
        <f t="shared" ref="C557:E557" si="49">SUM(C558:C561)</f>
        <v>0</v>
      </c>
      <c r="D557" s="363">
        <f t="shared" si="49"/>
        <v>0</v>
      </c>
      <c r="E557" s="363">
        <f t="shared" si="49"/>
        <v>0</v>
      </c>
    </row>
    <row r="558" spans="1:5" ht="15.75" thickBot="1" x14ac:dyDescent="0.3">
      <c r="A558" s="63" t="s">
        <v>37</v>
      </c>
      <c r="B558" s="363"/>
      <c r="C558" s="363"/>
      <c r="D558" s="363"/>
      <c r="E558" s="363"/>
    </row>
    <row r="559" spans="1:5" ht="15.75" thickBot="1" x14ac:dyDescent="0.3">
      <c r="A559" s="63" t="s">
        <v>108</v>
      </c>
      <c r="B559" s="363"/>
      <c r="C559" s="363"/>
      <c r="D559" s="363"/>
      <c r="E559" s="363"/>
    </row>
    <row r="560" spans="1:5" ht="15.75" thickBot="1" x14ac:dyDescent="0.3">
      <c r="A560" s="63" t="s">
        <v>72</v>
      </c>
      <c r="B560" s="363"/>
      <c r="C560" s="363"/>
      <c r="D560" s="363"/>
      <c r="E560" s="363"/>
    </row>
    <row r="561" spans="1:7" ht="15.75" thickBot="1" x14ac:dyDescent="0.3">
      <c r="A561" s="389" t="s">
        <v>73</v>
      </c>
      <c r="B561" s="363"/>
      <c r="C561" s="363"/>
      <c r="D561" s="363"/>
      <c r="E561" s="363"/>
    </row>
    <row r="562" spans="1:7" ht="15.75" thickBot="1" x14ac:dyDescent="0.3">
      <c r="A562" s="390" t="s">
        <v>268</v>
      </c>
      <c r="B562" s="363">
        <f>B552+B557</f>
        <v>16870</v>
      </c>
      <c r="C562" s="363">
        <f>C552+C557</f>
        <v>0</v>
      </c>
      <c r="D562" s="363">
        <f>D552+D557</f>
        <v>0</v>
      </c>
      <c r="E562" s="363">
        <f>E552+E557</f>
        <v>0</v>
      </c>
    </row>
    <row r="563" spans="1:7" s="80" customFormat="1" ht="60.75" thickBot="1" x14ac:dyDescent="0.3">
      <c r="A563" s="356" t="s">
        <v>305</v>
      </c>
      <c r="B563" s="407" t="s">
        <v>1259</v>
      </c>
      <c r="C563" s="377" t="s">
        <v>160</v>
      </c>
      <c r="D563" s="378"/>
      <c r="E563" s="379"/>
      <c r="F563" s="347"/>
      <c r="G563" s="347"/>
    </row>
    <row r="564" spans="1:7" s="80" customFormat="1" ht="97.5" customHeight="1" thickBot="1" x14ac:dyDescent="0.3">
      <c r="A564" s="354" t="s">
        <v>9</v>
      </c>
      <c r="B564" s="1349" t="s">
        <v>1260</v>
      </c>
      <c r="C564" s="1350"/>
      <c r="D564" s="1350"/>
      <c r="E564" s="1351"/>
      <c r="F564" s="347"/>
      <c r="G564" s="347"/>
    </row>
    <row r="565" spans="1:7" s="80" customFormat="1" ht="15.75" thickBot="1" x14ac:dyDescent="0.3">
      <c r="A565" s="354" t="s">
        <v>14</v>
      </c>
      <c r="B565" s="1371" t="s">
        <v>115</v>
      </c>
      <c r="C565" s="1372"/>
      <c r="D565" s="1372"/>
      <c r="E565" s="1373"/>
      <c r="F565" s="347"/>
      <c r="G565" s="347"/>
    </row>
    <row r="566" spans="1:7" s="80" customFormat="1" x14ac:dyDescent="0.25">
      <c r="A566" s="1321"/>
      <c r="B566" s="357">
        <v>2019</v>
      </c>
      <c r="C566" s="357">
        <v>2020</v>
      </c>
      <c r="D566" s="357">
        <v>2021</v>
      </c>
      <c r="E566" s="357">
        <v>2022</v>
      </c>
      <c r="F566" s="347"/>
      <c r="G566" s="347"/>
    </row>
    <row r="567" spans="1:7" s="80" customFormat="1" ht="15.75" thickBot="1" x14ac:dyDescent="0.3">
      <c r="A567" s="1322"/>
      <c r="B567" s="358" t="s">
        <v>5</v>
      </c>
      <c r="C567" s="358" t="s">
        <v>6</v>
      </c>
      <c r="D567" s="358" t="s">
        <v>6</v>
      </c>
      <c r="E567" s="358" t="s">
        <v>6</v>
      </c>
      <c r="F567" s="347"/>
      <c r="G567" s="347"/>
    </row>
    <row r="568" spans="1:7" s="80" customFormat="1" ht="15.75" thickBot="1" x14ac:dyDescent="0.3">
      <c r="A568" s="354" t="s">
        <v>8</v>
      </c>
      <c r="B568" s="359">
        <v>0</v>
      </c>
      <c r="C568" s="359">
        <v>0</v>
      </c>
      <c r="D568" s="359">
        <v>0</v>
      </c>
      <c r="E568" s="359">
        <v>1</v>
      </c>
      <c r="F568" s="347"/>
      <c r="G568" s="347"/>
    </row>
    <row r="569" spans="1:7" s="80" customFormat="1" ht="15.75" thickBot="1" x14ac:dyDescent="0.3">
      <c r="A569" s="354" t="s">
        <v>15</v>
      </c>
      <c r="B569" s="359">
        <f>B587</f>
        <v>0</v>
      </c>
      <c r="C569" s="359">
        <f t="shared" ref="C569:E569" si="50">C587</f>
        <v>0</v>
      </c>
      <c r="D569" s="359">
        <f t="shared" si="50"/>
        <v>0</v>
      </c>
      <c r="E569" s="359">
        <f t="shared" si="50"/>
        <v>220000</v>
      </c>
      <c r="F569" s="347"/>
      <c r="G569" s="347"/>
    </row>
    <row r="570" spans="1:7" s="80" customFormat="1" ht="15.75" thickBot="1" x14ac:dyDescent="0.3">
      <c r="A570" s="354" t="s">
        <v>21</v>
      </c>
      <c r="B570" s="359" t="e">
        <f>B569/B568</f>
        <v>#DIV/0!</v>
      </c>
      <c r="C570" s="359" t="e">
        <f>C569/C568</f>
        <v>#DIV/0!</v>
      </c>
      <c r="D570" s="359" t="e">
        <f>D569/D568</f>
        <v>#DIV/0!</v>
      </c>
      <c r="E570" s="359">
        <f>E569/E568</f>
        <v>220000</v>
      </c>
      <c r="F570" s="347"/>
      <c r="G570" s="347"/>
    </row>
    <row r="571" spans="1:7" s="80" customFormat="1" ht="15.75" thickBot="1" x14ac:dyDescent="0.3">
      <c r="A571" s="354" t="s">
        <v>16</v>
      </c>
      <c r="B571" s="360" t="s">
        <v>20</v>
      </c>
      <c r="C571" s="361" t="e">
        <f t="shared" ref="C571:E573" si="51">C568/B568-1</f>
        <v>#DIV/0!</v>
      </c>
      <c r="D571" s="361" t="e">
        <f t="shared" si="51"/>
        <v>#DIV/0!</v>
      </c>
      <c r="E571" s="361" t="e">
        <f t="shared" si="51"/>
        <v>#DIV/0!</v>
      </c>
      <c r="F571" s="347"/>
      <c r="G571" s="347"/>
    </row>
    <row r="572" spans="1:7" s="80" customFormat="1" ht="15.75" thickBot="1" x14ac:dyDescent="0.3">
      <c r="A572" s="354" t="s">
        <v>17</v>
      </c>
      <c r="B572" s="360" t="s">
        <v>20</v>
      </c>
      <c r="C572" s="361" t="e">
        <f t="shared" si="51"/>
        <v>#DIV/0!</v>
      </c>
      <c r="D572" s="361" t="e">
        <f t="shared" si="51"/>
        <v>#DIV/0!</v>
      </c>
      <c r="E572" s="361" t="e">
        <f t="shared" si="51"/>
        <v>#DIV/0!</v>
      </c>
      <c r="F572" s="347"/>
      <c r="G572" s="347"/>
    </row>
    <row r="573" spans="1:7" s="80" customFormat="1" ht="15.75" thickBot="1" x14ac:dyDescent="0.3">
      <c r="A573" s="354" t="s">
        <v>18</v>
      </c>
      <c r="B573" s="360" t="s">
        <v>20</v>
      </c>
      <c r="C573" s="361" t="e">
        <f t="shared" si="51"/>
        <v>#DIV/0!</v>
      </c>
      <c r="D573" s="361" t="e">
        <f t="shared" si="51"/>
        <v>#DIV/0!</v>
      </c>
      <c r="E573" s="361" t="e">
        <f t="shared" si="51"/>
        <v>#DIV/0!</v>
      </c>
      <c r="F573" s="347"/>
      <c r="G573" s="347"/>
    </row>
    <row r="574" spans="1:7" s="80" customFormat="1" ht="15.75" thickBot="1" x14ac:dyDescent="0.3">
      <c r="A574" s="1374" t="s">
        <v>1261</v>
      </c>
      <c r="B574" s="1375"/>
      <c r="C574" s="1375"/>
      <c r="D574" s="1375"/>
      <c r="E574" s="1376"/>
      <c r="F574" s="347"/>
      <c r="G574" s="347"/>
    </row>
    <row r="575" spans="1:7" s="80" customFormat="1" x14ac:dyDescent="0.25">
      <c r="A575" s="1321"/>
      <c r="B575" s="357">
        <v>2019</v>
      </c>
      <c r="C575" s="357">
        <v>2020</v>
      </c>
      <c r="D575" s="357">
        <v>2021</v>
      </c>
      <c r="E575" s="357">
        <v>2022</v>
      </c>
      <c r="F575" s="347"/>
      <c r="G575" s="347"/>
    </row>
    <row r="576" spans="1:7" s="80" customFormat="1" ht="15.75" thickBot="1" x14ac:dyDescent="0.3">
      <c r="A576" s="1322"/>
      <c r="B576" s="358" t="s">
        <v>5</v>
      </c>
      <c r="C576" s="358" t="s">
        <v>6</v>
      </c>
      <c r="D576" s="358" t="s">
        <v>6</v>
      </c>
      <c r="E576" s="358" t="s">
        <v>6</v>
      </c>
      <c r="F576" s="347"/>
      <c r="G576" s="347"/>
    </row>
    <row r="577" spans="1:7" s="80" customFormat="1" ht="15.75" thickBot="1" x14ac:dyDescent="0.3">
      <c r="A577" s="61" t="s">
        <v>107</v>
      </c>
      <c r="B577" s="367">
        <f>SUM(B578:B581)</f>
        <v>0</v>
      </c>
      <c r="C577" s="367">
        <f t="shared" ref="C577:E577" si="52">SUM(C578:C581)</f>
        <v>0</v>
      </c>
      <c r="D577" s="367">
        <f t="shared" si="52"/>
        <v>0</v>
      </c>
      <c r="E577" s="367">
        <f t="shared" si="52"/>
        <v>220000</v>
      </c>
      <c r="F577" s="347"/>
      <c r="G577" s="347"/>
    </row>
    <row r="578" spans="1:7" s="80" customFormat="1" ht="15.75" thickBot="1" x14ac:dyDescent="0.3">
      <c r="A578" s="63" t="s">
        <v>37</v>
      </c>
      <c r="B578" s="367"/>
      <c r="C578" s="367"/>
      <c r="D578" s="367"/>
      <c r="E578" s="367"/>
      <c r="F578" s="347"/>
      <c r="G578" s="347"/>
    </row>
    <row r="579" spans="1:7" s="80" customFormat="1" ht="15.75" thickBot="1" x14ac:dyDescent="0.3">
      <c r="A579" s="63" t="s">
        <v>108</v>
      </c>
      <c r="B579" s="367"/>
      <c r="C579" s="367"/>
      <c r="D579" s="367"/>
      <c r="E579" s="367">
        <v>220000</v>
      </c>
      <c r="F579" s="347"/>
      <c r="G579" s="347"/>
    </row>
    <row r="580" spans="1:7" s="80" customFormat="1" ht="15.75" thickBot="1" x14ac:dyDescent="0.3">
      <c r="A580" s="63" t="s">
        <v>72</v>
      </c>
      <c r="B580" s="367"/>
      <c r="C580" s="367"/>
      <c r="D580" s="367"/>
      <c r="E580" s="367"/>
      <c r="F580" s="347"/>
      <c r="G580" s="347"/>
    </row>
    <row r="581" spans="1:7" s="80" customFormat="1" ht="15.75" thickBot="1" x14ac:dyDescent="0.3">
      <c r="A581" s="63" t="s">
        <v>73</v>
      </c>
      <c r="B581" s="367"/>
      <c r="C581" s="367"/>
      <c r="D581" s="367"/>
      <c r="E581" s="367"/>
      <c r="F581" s="347"/>
      <c r="G581" s="347"/>
    </row>
    <row r="582" spans="1:7" s="80" customFormat="1" ht="15.75" thickBot="1" x14ac:dyDescent="0.3">
      <c r="A582" s="61" t="s">
        <v>109</v>
      </c>
      <c r="B582" s="363">
        <f>SUM(B583:B586)</f>
        <v>0</v>
      </c>
      <c r="C582" s="363">
        <f t="shared" ref="C582:E582" si="53">SUM(C583:C586)</f>
        <v>0</v>
      </c>
      <c r="D582" s="363">
        <f t="shared" si="53"/>
        <v>0</v>
      </c>
      <c r="E582" s="363">
        <f t="shared" si="53"/>
        <v>0</v>
      </c>
      <c r="F582" s="347"/>
      <c r="G582" s="347"/>
    </row>
    <row r="583" spans="1:7" s="80" customFormat="1" ht="15.75" thickBot="1" x14ac:dyDescent="0.3">
      <c r="A583" s="63" t="s">
        <v>37</v>
      </c>
      <c r="B583" s="363"/>
      <c r="C583" s="363"/>
      <c r="D583" s="363"/>
      <c r="E583" s="363"/>
      <c r="F583" s="347"/>
      <c r="G583" s="347"/>
    </row>
    <row r="584" spans="1:7" s="80" customFormat="1" ht="15.75" thickBot="1" x14ac:dyDescent="0.3">
      <c r="A584" s="63" t="s">
        <v>108</v>
      </c>
      <c r="B584" s="363"/>
      <c r="C584" s="363"/>
      <c r="D584" s="363"/>
      <c r="E584" s="363"/>
      <c r="F584" s="347"/>
      <c r="G584" s="347"/>
    </row>
    <row r="585" spans="1:7" s="80" customFormat="1" ht="15.75" thickBot="1" x14ac:dyDescent="0.3">
      <c r="A585" s="63" t="s">
        <v>72</v>
      </c>
      <c r="B585" s="363"/>
      <c r="C585" s="363"/>
      <c r="D585" s="363"/>
      <c r="E585" s="363"/>
      <c r="F585" s="347"/>
      <c r="G585" s="347"/>
    </row>
    <row r="586" spans="1:7" s="80" customFormat="1" ht="15.75" thickBot="1" x14ac:dyDescent="0.3">
      <c r="A586" s="389" t="s">
        <v>73</v>
      </c>
      <c r="B586" s="363"/>
      <c r="C586" s="363"/>
      <c r="D586" s="363"/>
      <c r="E586" s="363"/>
      <c r="F586" s="347"/>
      <c r="G586" s="347"/>
    </row>
    <row r="587" spans="1:7" s="80" customFormat="1" ht="15.75" thickBot="1" x14ac:dyDescent="0.3">
      <c r="A587" s="390" t="s">
        <v>271</v>
      </c>
      <c r="B587" s="363">
        <f>B577+B582</f>
        <v>0</v>
      </c>
      <c r="C587" s="363">
        <f>C577+C582</f>
        <v>0</v>
      </c>
      <c r="D587" s="363">
        <f>D577+D582</f>
        <v>0</v>
      </c>
      <c r="E587" s="363">
        <f>E577+E582</f>
        <v>220000</v>
      </c>
      <c r="F587" s="347"/>
      <c r="G587" s="347"/>
    </row>
    <row r="588" spans="1:7" s="80" customFormat="1" ht="15.75" thickBot="1" x14ac:dyDescent="0.3">
      <c r="A588" s="356"/>
      <c r="B588" s="376"/>
      <c r="C588" s="393"/>
      <c r="D588" s="378"/>
      <c r="E588" s="379"/>
      <c r="F588" s="347"/>
      <c r="G588" s="347"/>
    </row>
    <row r="589" spans="1:7" ht="15.75" thickBot="1" x14ac:dyDescent="0.3">
      <c r="A589" s="75"/>
      <c r="B589" s="408"/>
      <c r="C589" s="408"/>
      <c r="D589" s="408"/>
      <c r="E589" s="408"/>
    </row>
    <row r="590" spans="1:7" ht="24.75" thickBot="1" x14ac:dyDescent="0.3">
      <c r="A590" s="11" t="s">
        <v>74</v>
      </c>
      <c r="B590" s="409">
        <f>B63+B93+B119+B149+B175+B201+B227+B253+B279+B305+B331+B356+B382+B408+B434+B460+B485+B511+B537+B562+B587</f>
        <v>410420</v>
      </c>
      <c r="C590" s="409">
        <f t="shared" ref="C590:E590" si="54">C63+C93+C119+C149+C175+C201+C227+C253+C279+C305+C331+C356+C382+C408+C434+C460+C485+C511+C537+C562+C587</f>
        <v>329100</v>
      </c>
      <c r="D590" s="409">
        <f t="shared" si="54"/>
        <v>356100</v>
      </c>
      <c r="E590" s="409">
        <f t="shared" si="54"/>
        <v>356100</v>
      </c>
    </row>
    <row r="591" spans="1:7" ht="24.75" thickBot="1" x14ac:dyDescent="0.3">
      <c r="A591" s="11" t="s">
        <v>75</v>
      </c>
      <c r="B591" s="409">
        <f>B34+B75+B101+B131+B157+B183+B209+B235+B261+B287+B313+B338+B364+B390+B416+B442+B467+B493+B519+B544+B569</f>
        <v>410420</v>
      </c>
      <c r="C591" s="409">
        <f t="shared" ref="C591:E591" si="55">C34+C75+C101+C131+C157+C183+C209+C235+C261+C287+C313+C338+C364+C390+C416+C442+C467+C493+C519+C544+C569</f>
        <v>329100</v>
      </c>
      <c r="D591" s="409">
        <f t="shared" si="55"/>
        <v>356100</v>
      </c>
      <c r="E591" s="409">
        <f t="shared" si="55"/>
        <v>356100</v>
      </c>
    </row>
    <row r="592" spans="1:7" ht="15.75" thickBot="1" x14ac:dyDescent="0.3">
      <c r="A592" s="1" t="s">
        <v>0</v>
      </c>
      <c r="B592" s="410">
        <f>SUM(B593:B594)</f>
        <v>19600</v>
      </c>
      <c r="C592" s="410">
        <f t="shared" ref="C592:E592" si="56">SUM(C593:C594)</f>
        <v>19600</v>
      </c>
      <c r="D592" s="410">
        <f t="shared" si="56"/>
        <v>19800</v>
      </c>
      <c r="E592" s="410">
        <f t="shared" si="56"/>
        <v>19800</v>
      </c>
    </row>
    <row r="593" spans="1:5" ht="15.75" thickBot="1" x14ac:dyDescent="0.3">
      <c r="A593" s="8" t="s">
        <v>37</v>
      </c>
      <c r="B593" s="411">
        <f>B43</f>
        <v>19600</v>
      </c>
      <c r="C593" s="411">
        <f t="shared" ref="C593:E593" si="57">C43</f>
        <v>19600</v>
      </c>
      <c r="D593" s="411">
        <f t="shared" si="57"/>
        <v>19800</v>
      </c>
      <c r="E593" s="411">
        <f t="shared" si="57"/>
        <v>19800</v>
      </c>
    </row>
    <row r="594" spans="1:5" ht="15.75" thickBot="1" x14ac:dyDescent="0.3">
      <c r="A594" s="8" t="s">
        <v>76</v>
      </c>
      <c r="B594" s="411">
        <v>0</v>
      </c>
      <c r="C594" s="411">
        <v>0</v>
      </c>
      <c r="D594" s="411">
        <v>0</v>
      </c>
      <c r="E594" s="411">
        <v>0</v>
      </c>
    </row>
    <row r="595" spans="1:5" ht="24.75" thickBot="1" x14ac:dyDescent="0.3">
      <c r="A595" s="1" t="s">
        <v>31</v>
      </c>
      <c r="B595" s="410">
        <f>SUM(B596:B597)</f>
        <v>3100</v>
      </c>
      <c r="C595" s="410">
        <f t="shared" ref="C595:E595" si="58">SUM(C596:C597)</f>
        <v>3100</v>
      </c>
      <c r="D595" s="410">
        <f t="shared" si="58"/>
        <v>3200</v>
      </c>
      <c r="E595" s="410">
        <f t="shared" si="58"/>
        <v>3200</v>
      </c>
    </row>
    <row r="596" spans="1:5" ht="15.75" thickBot="1" x14ac:dyDescent="0.3">
      <c r="A596" s="8" t="s">
        <v>37</v>
      </c>
      <c r="B596" s="412">
        <f>B46</f>
        <v>3100</v>
      </c>
      <c r="C596" s="412">
        <f t="shared" ref="C596:E596" si="59">C46</f>
        <v>3100</v>
      </c>
      <c r="D596" s="412">
        <f t="shared" si="59"/>
        <v>3200</v>
      </c>
      <c r="E596" s="412">
        <f t="shared" si="59"/>
        <v>3200</v>
      </c>
    </row>
    <row r="597" spans="1:5" ht="15.75" thickBot="1" x14ac:dyDescent="0.3">
      <c r="A597" s="8" t="s">
        <v>76</v>
      </c>
      <c r="B597" s="411">
        <v>0</v>
      </c>
      <c r="C597" s="411">
        <v>0</v>
      </c>
      <c r="D597" s="411">
        <v>0</v>
      </c>
      <c r="E597" s="411">
        <v>0</v>
      </c>
    </row>
    <row r="598" spans="1:5" ht="15.75" thickBot="1" x14ac:dyDescent="0.3">
      <c r="A598" s="1" t="s">
        <v>1</v>
      </c>
      <c r="B598" s="410">
        <f>SUM(B599:B600)</f>
        <v>8100</v>
      </c>
      <c r="C598" s="410">
        <f t="shared" ref="C598:E598" si="60">SUM(C599:C600)</f>
        <v>8400</v>
      </c>
      <c r="D598" s="410">
        <f t="shared" si="60"/>
        <v>9100</v>
      </c>
      <c r="E598" s="410">
        <f t="shared" si="60"/>
        <v>9100</v>
      </c>
    </row>
    <row r="599" spans="1:5" ht="15.75" thickBot="1" x14ac:dyDescent="0.3">
      <c r="A599" s="8" t="s">
        <v>37</v>
      </c>
      <c r="B599" s="411">
        <f>B49</f>
        <v>8100</v>
      </c>
      <c r="C599" s="411">
        <f t="shared" ref="C599:E599" si="61">C49</f>
        <v>8400</v>
      </c>
      <c r="D599" s="411">
        <f t="shared" si="61"/>
        <v>9100</v>
      </c>
      <c r="E599" s="411">
        <f t="shared" si="61"/>
        <v>9100</v>
      </c>
    </row>
    <row r="600" spans="1:5" ht="15.75" thickBot="1" x14ac:dyDescent="0.3">
      <c r="A600" s="8" t="s">
        <v>76</v>
      </c>
      <c r="B600" s="411"/>
      <c r="C600" s="411"/>
      <c r="D600" s="411"/>
      <c r="E600" s="363"/>
    </row>
    <row r="601" spans="1:5" ht="15.75" thickBot="1" x14ac:dyDescent="0.3">
      <c r="A601" s="1" t="s">
        <v>2</v>
      </c>
      <c r="B601" s="410">
        <f>B51</f>
        <v>0</v>
      </c>
      <c r="C601" s="410">
        <f>C51</f>
        <v>0</v>
      </c>
      <c r="D601" s="410">
        <f>D51</f>
        <v>0</v>
      </c>
      <c r="E601" s="375">
        <f>E51</f>
        <v>0</v>
      </c>
    </row>
    <row r="602" spans="1:5" ht="15.75" thickBot="1" x14ac:dyDescent="0.3">
      <c r="A602" s="8" t="s">
        <v>37</v>
      </c>
      <c r="B602" s="412"/>
      <c r="C602" s="412"/>
      <c r="D602" s="412"/>
      <c r="E602" s="367"/>
    </row>
    <row r="603" spans="1:5" ht="15.75" thickBot="1" x14ac:dyDescent="0.3">
      <c r="A603" s="8" t="s">
        <v>76</v>
      </c>
      <c r="B603" s="411"/>
      <c r="C603" s="411"/>
      <c r="D603" s="411"/>
      <c r="E603" s="363"/>
    </row>
    <row r="604" spans="1:5" ht="15.75" thickBot="1" x14ac:dyDescent="0.3">
      <c r="A604" s="1" t="s">
        <v>22</v>
      </c>
      <c r="B604" s="410">
        <f>B54</f>
        <v>0</v>
      </c>
      <c r="C604" s="410">
        <f>C54</f>
        <v>0</v>
      </c>
      <c r="D604" s="410">
        <f>D54</f>
        <v>0</v>
      </c>
      <c r="E604" s="375">
        <f>E54</f>
        <v>0</v>
      </c>
    </row>
    <row r="605" spans="1:5" ht="15.75" thickBot="1" x14ac:dyDescent="0.3">
      <c r="A605" s="8" t="s">
        <v>37</v>
      </c>
      <c r="B605" s="412"/>
      <c r="C605" s="412"/>
      <c r="D605" s="412"/>
      <c r="E605" s="367"/>
    </row>
    <row r="606" spans="1:5" ht="15.75" thickBot="1" x14ac:dyDescent="0.3">
      <c r="A606" s="8" t="s">
        <v>76</v>
      </c>
      <c r="B606" s="411"/>
      <c r="C606" s="411"/>
      <c r="D606" s="411"/>
      <c r="E606" s="363"/>
    </row>
    <row r="607" spans="1:5" ht="15.75" thickBot="1" x14ac:dyDescent="0.3">
      <c r="A607" s="1" t="s">
        <v>23</v>
      </c>
      <c r="B607" s="410">
        <f>B57</f>
        <v>0</v>
      </c>
      <c r="C607" s="410">
        <f>C57</f>
        <v>0</v>
      </c>
      <c r="D607" s="410">
        <f>D57</f>
        <v>0</v>
      </c>
      <c r="E607" s="375">
        <f>E57</f>
        <v>0</v>
      </c>
    </row>
    <row r="608" spans="1:5" ht="15.75" thickBot="1" x14ac:dyDescent="0.3">
      <c r="A608" s="8" t="s">
        <v>37</v>
      </c>
      <c r="B608" s="412"/>
      <c r="C608" s="412"/>
      <c r="D608" s="412"/>
      <c r="E608" s="367"/>
    </row>
    <row r="609" spans="1:5" ht="15.75" thickBot="1" x14ac:dyDescent="0.3">
      <c r="A609" s="8" t="s">
        <v>76</v>
      </c>
      <c r="B609" s="411"/>
      <c r="C609" s="411"/>
      <c r="D609" s="411"/>
      <c r="E609" s="363"/>
    </row>
    <row r="610" spans="1:5" ht="24.75" thickBot="1" x14ac:dyDescent="0.3">
      <c r="A610" s="1" t="s">
        <v>3</v>
      </c>
      <c r="B610" s="410">
        <f>B60</f>
        <v>0</v>
      </c>
      <c r="C610" s="410">
        <f>C60</f>
        <v>0</v>
      </c>
      <c r="D610" s="410">
        <f>D60</f>
        <v>0</v>
      </c>
      <c r="E610" s="375">
        <f>E60</f>
        <v>0</v>
      </c>
    </row>
    <row r="611" spans="1:5" ht="15.75" thickBot="1" x14ac:dyDescent="0.3">
      <c r="A611" s="8" t="s">
        <v>37</v>
      </c>
      <c r="B611" s="412"/>
      <c r="C611" s="412"/>
      <c r="D611" s="412"/>
      <c r="E611" s="367"/>
    </row>
    <row r="612" spans="1:5" ht="15.75" thickBot="1" x14ac:dyDescent="0.3">
      <c r="A612" s="8" t="s">
        <v>76</v>
      </c>
      <c r="B612" s="411"/>
      <c r="C612" s="411"/>
      <c r="D612" s="411"/>
      <c r="E612" s="363"/>
    </row>
    <row r="613" spans="1:5" ht="15.75" thickBot="1" x14ac:dyDescent="0.3">
      <c r="A613" s="1" t="s">
        <v>77</v>
      </c>
      <c r="B613" s="410">
        <f>SUM(B614:B617)</f>
        <v>319920</v>
      </c>
      <c r="C613" s="410">
        <f t="shared" ref="C613:E613" si="62">SUM(C614:C617)</f>
        <v>274000</v>
      </c>
      <c r="D613" s="410">
        <f t="shared" si="62"/>
        <v>257000</v>
      </c>
      <c r="E613" s="410">
        <f t="shared" si="62"/>
        <v>318000</v>
      </c>
    </row>
    <row r="614" spans="1:5" ht="15.75" thickBot="1" x14ac:dyDescent="0.3">
      <c r="A614" s="8" t="s">
        <v>37</v>
      </c>
      <c r="B614" s="410">
        <f t="shared" ref="B614:E622" si="63">B84+B110+B140+B166+B192+B218+B244+B270+B296+B322+B347+B373+B399+B425+B451+B476+B502+B528+B553+B578</f>
        <v>99220</v>
      </c>
      <c r="C614" s="410">
        <f t="shared" si="63"/>
        <v>54000</v>
      </c>
      <c r="D614" s="410">
        <f t="shared" si="63"/>
        <v>37000</v>
      </c>
      <c r="E614" s="410">
        <f t="shared" si="63"/>
        <v>98000</v>
      </c>
    </row>
    <row r="615" spans="1:5" ht="15.75" thickBot="1" x14ac:dyDescent="0.3">
      <c r="A615" s="8" t="s">
        <v>78</v>
      </c>
      <c r="B615" s="410">
        <f t="shared" si="63"/>
        <v>220000</v>
      </c>
      <c r="C615" s="410">
        <f t="shared" si="63"/>
        <v>220000</v>
      </c>
      <c r="D615" s="410">
        <f t="shared" si="63"/>
        <v>220000</v>
      </c>
      <c r="E615" s="410">
        <f t="shared" si="63"/>
        <v>220000</v>
      </c>
    </row>
    <row r="616" spans="1:5" ht="15.75" thickBot="1" x14ac:dyDescent="0.3">
      <c r="A616" s="8" t="s">
        <v>72</v>
      </c>
      <c r="B616" s="410">
        <f t="shared" si="63"/>
        <v>0</v>
      </c>
      <c r="C616" s="410">
        <f t="shared" si="63"/>
        <v>0</v>
      </c>
      <c r="D616" s="410">
        <f t="shared" si="63"/>
        <v>0</v>
      </c>
      <c r="E616" s="410">
        <f t="shared" si="63"/>
        <v>0</v>
      </c>
    </row>
    <row r="617" spans="1:5" ht="15.75" thickBot="1" x14ac:dyDescent="0.3">
      <c r="A617" s="8" t="s">
        <v>73</v>
      </c>
      <c r="B617" s="410">
        <f t="shared" si="63"/>
        <v>700</v>
      </c>
      <c r="C617" s="410">
        <f t="shared" si="63"/>
        <v>0</v>
      </c>
      <c r="D617" s="410">
        <f t="shared" si="63"/>
        <v>0</v>
      </c>
      <c r="E617" s="410">
        <f t="shared" si="63"/>
        <v>0</v>
      </c>
    </row>
    <row r="618" spans="1:5" ht="15.75" thickBot="1" x14ac:dyDescent="0.3">
      <c r="A618" s="1" t="s">
        <v>79</v>
      </c>
      <c r="B618" s="410">
        <f>SUM(B619:B622)</f>
        <v>59700</v>
      </c>
      <c r="C618" s="410">
        <f t="shared" ref="C618:E618" si="64">SUM(C619:C622)</f>
        <v>24000</v>
      </c>
      <c r="D618" s="410">
        <f t="shared" si="64"/>
        <v>67000</v>
      </c>
      <c r="E618" s="410">
        <f t="shared" si="64"/>
        <v>6000</v>
      </c>
    </row>
    <row r="619" spans="1:5" ht="15.75" thickBot="1" x14ac:dyDescent="0.3">
      <c r="A619" s="8" t="s">
        <v>37</v>
      </c>
      <c r="B619" s="410">
        <f t="shared" si="63"/>
        <v>55700</v>
      </c>
      <c r="C619" s="410">
        <f t="shared" si="63"/>
        <v>24000</v>
      </c>
      <c r="D619" s="410">
        <f t="shared" si="63"/>
        <v>67000</v>
      </c>
      <c r="E619" s="410">
        <f t="shared" si="63"/>
        <v>6000</v>
      </c>
    </row>
    <row r="620" spans="1:5" ht="15.75" thickBot="1" x14ac:dyDescent="0.3">
      <c r="A620" s="8" t="s">
        <v>78</v>
      </c>
      <c r="B620" s="410">
        <f t="shared" si="63"/>
        <v>0</v>
      </c>
      <c r="C620" s="410">
        <f t="shared" si="63"/>
        <v>0</v>
      </c>
      <c r="D620" s="410">
        <f t="shared" si="63"/>
        <v>0</v>
      </c>
      <c r="E620" s="410">
        <f t="shared" si="63"/>
        <v>0</v>
      </c>
    </row>
    <row r="621" spans="1:5" ht="15.75" thickBot="1" x14ac:dyDescent="0.3">
      <c r="A621" s="8" t="s">
        <v>72</v>
      </c>
      <c r="B621" s="410">
        <f t="shared" si="63"/>
        <v>0</v>
      </c>
      <c r="C621" s="410">
        <f t="shared" si="63"/>
        <v>0</v>
      </c>
      <c r="D621" s="410">
        <f t="shared" si="63"/>
        <v>0</v>
      </c>
      <c r="E621" s="410">
        <f t="shared" si="63"/>
        <v>0</v>
      </c>
    </row>
    <row r="622" spans="1:5" ht="15.75" thickBot="1" x14ac:dyDescent="0.3">
      <c r="A622" s="8" t="s">
        <v>73</v>
      </c>
      <c r="B622" s="410">
        <f t="shared" si="63"/>
        <v>4000</v>
      </c>
      <c r="C622" s="410">
        <f t="shared" si="63"/>
        <v>0</v>
      </c>
      <c r="D622" s="410">
        <f t="shared" si="63"/>
        <v>0</v>
      </c>
      <c r="E622" s="410">
        <f t="shared" si="63"/>
        <v>0</v>
      </c>
    </row>
    <row r="623" spans="1:5" ht="15.75" thickBot="1" x14ac:dyDescent="0.3">
      <c r="A623" s="18" t="s">
        <v>35</v>
      </c>
      <c r="B623" s="413">
        <f>IF(B591-B590=0,0,"Error")</f>
        <v>0</v>
      </c>
      <c r="C623" s="413">
        <f>IF(C591-C590=0,0,"Error")</f>
        <v>0</v>
      </c>
      <c r="D623" s="413">
        <f>IF(D591-D590=0,0,"Error")</f>
        <v>0</v>
      </c>
      <c r="E623" s="413">
        <f>IF(E591-E590=0,0,"Error")</f>
        <v>0</v>
      </c>
    </row>
  </sheetData>
  <mergeCells count="143">
    <mergeCell ref="A1:E1"/>
    <mergeCell ref="B565:E565"/>
    <mergeCell ref="A566:A567"/>
    <mergeCell ref="A574:E574"/>
    <mergeCell ref="A575:A576"/>
    <mergeCell ref="B539:E539"/>
    <mergeCell ref="B540:E540"/>
    <mergeCell ref="A541:A542"/>
    <mergeCell ref="A549:E549"/>
    <mergeCell ref="A550:A551"/>
    <mergeCell ref="B564:E564"/>
    <mergeCell ref="A512:E512"/>
    <mergeCell ref="B514:E514"/>
    <mergeCell ref="B515:E515"/>
    <mergeCell ref="A516:A517"/>
    <mergeCell ref="A524:E524"/>
    <mergeCell ref="A525:A526"/>
    <mergeCell ref="B487:E487"/>
    <mergeCell ref="B488:E488"/>
    <mergeCell ref="B489:E489"/>
    <mergeCell ref="A490:A491"/>
    <mergeCell ref="A498:E498"/>
    <mergeCell ref="A499:A500"/>
    <mergeCell ref="A448:A449"/>
    <mergeCell ref="B462:E462"/>
    <mergeCell ref="B463:E463"/>
    <mergeCell ref="A464:A465"/>
    <mergeCell ref="A472:E472"/>
    <mergeCell ref="A473:A474"/>
    <mergeCell ref="A422:A423"/>
    <mergeCell ref="B436:E436"/>
    <mergeCell ref="B437:E437"/>
    <mergeCell ref="B438:E438"/>
    <mergeCell ref="A439:A440"/>
    <mergeCell ref="A447:E447"/>
    <mergeCell ref="A396:A397"/>
    <mergeCell ref="B410:E410"/>
    <mergeCell ref="B411:E411"/>
    <mergeCell ref="B412:E412"/>
    <mergeCell ref="A413:A414"/>
    <mergeCell ref="A421:E421"/>
    <mergeCell ref="A370:A371"/>
    <mergeCell ref="B384:E384"/>
    <mergeCell ref="B385:E385"/>
    <mergeCell ref="B386:E386"/>
    <mergeCell ref="A387:A388"/>
    <mergeCell ref="A395:E395"/>
    <mergeCell ref="A344:A345"/>
    <mergeCell ref="B358:E358"/>
    <mergeCell ref="B359:E359"/>
    <mergeCell ref="B360:E360"/>
    <mergeCell ref="A361:A362"/>
    <mergeCell ref="A369:E369"/>
    <mergeCell ref="A318:E318"/>
    <mergeCell ref="A319:A320"/>
    <mergeCell ref="B333:E333"/>
    <mergeCell ref="B334:E334"/>
    <mergeCell ref="A335:A336"/>
    <mergeCell ref="A343:E343"/>
    <mergeCell ref="A292:E292"/>
    <mergeCell ref="A293:A294"/>
    <mergeCell ref="B306:E306"/>
    <mergeCell ref="B308:E308"/>
    <mergeCell ref="B309:E309"/>
    <mergeCell ref="A310:A311"/>
    <mergeCell ref="A266:E266"/>
    <mergeCell ref="A267:A268"/>
    <mergeCell ref="B280:E280"/>
    <mergeCell ref="B282:E282"/>
    <mergeCell ref="B283:E283"/>
    <mergeCell ref="A284:A285"/>
    <mergeCell ref="A240:E240"/>
    <mergeCell ref="A241:A242"/>
    <mergeCell ref="B255:E255"/>
    <mergeCell ref="B256:E256"/>
    <mergeCell ref="B257:E257"/>
    <mergeCell ref="A258:A259"/>
    <mergeCell ref="A214:E214"/>
    <mergeCell ref="A215:A216"/>
    <mergeCell ref="B229:E229"/>
    <mergeCell ref="B230:E230"/>
    <mergeCell ref="B231:E231"/>
    <mergeCell ref="A232:A233"/>
    <mergeCell ref="A188:E188"/>
    <mergeCell ref="A189:A190"/>
    <mergeCell ref="B203:E203"/>
    <mergeCell ref="B204:E204"/>
    <mergeCell ref="B205:E205"/>
    <mergeCell ref="A206:A207"/>
    <mergeCell ref="A162:E162"/>
    <mergeCell ref="A163:A164"/>
    <mergeCell ref="B177:E177"/>
    <mergeCell ref="B178:E178"/>
    <mergeCell ref="B179:E179"/>
    <mergeCell ref="A180:A181"/>
    <mergeCell ref="A136:E136"/>
    <mergeCell ref="A137:A138"/>
    <mergeCell ref="B150:E150"/>
    <mergeCell ref="B152:E152"/>
    <mergeCell ref="B153:E153"/>
    <mergeCell ref="A154:A155"/>
    <mergeCell ref="A122:E122"/>
    <mergeCell ref="B123:E123"/>
    <mergeCell ref="B125:E125"/>
    <mergeCell ref="B126:E126"/>
    <mergeCell ref="B127:E127"/>
    <mergeCell ref="A128:A129"/>
    <mergeCell ref="B96:E96"/>
    <mergeCell ref="B97:E97"/>
    <mergeCell ref="A98:A99"/>
    <mergeCell ref="A106:E106"/>
    <mergeCell ref="A107:A108"/>
    <mergeCell ref="A121:E121"/>
    <mergeCell ref="B71:E71"/>
    <mergeCell ref="A72:A73"/>
    <mergeCell ref="A80:E80"/>
    <mergeCell ref="A81:A82"/>
    <mergeCell ref="D94:E94"/>
    <mergeCell ref="B95:E95"/>
    <mergeCell ref="A65:E65"/>
    <mergeCell ref="A66:E66"/>
    <mergeCell ref="B67:E67"/>
    <mergeCell ref="D68:E68"/>
    <mergeCell ref="B69:E69"/>
    <mergeCell ref="B70:E70"/>
    <mergeCell ref="B28:E28"/>
    <mergeCell ref="B29:E29"/>
    <mergeCell ref="B30:E30"/>
    <mergeCell ref="A31:A32"/>
    <mergeCell ref="A39:E39"/>
    <mergeCell ref="A40:A41"/>
    <mergeCell ref="B11:E11"/>
    <mergeCell ref="A12:A13"/>
    <mergeCell ref="B19:E19"/>
    <mergeCell ref="A20:E20"/>
    <mergeCell ref="A26:E26"/>
    <mergeCell ref="A27:E27"/>
    <mergeCell ref="A2:E2"/>
    <mergeCell ref="B4:E4"/>
    <mergeCell ref="B5:E5"/>
    <mergeCell ref="B6:E6"/>
    <mergeCell ref="A7:E7"/>
    <mergeCell ref="A8:E10"/>
  </mergeCells>
  <pageMargins left="0" right="0" top="0" bottom="0" header="0" footer="0"/>
  <pageSetup paperSize="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01"/>
  <sheetViews>
    <sheetView view="pageBreakPreview" zoomScale="60" zoomScaleNormal="130" workbookViewId="0">
      <selection sqref="A1:E1"/>
    </sheetView>
  </sheetViews>
  <sheetFormatPr defaultRowHeight="15" x14ac:dyDescent="0.25"/>
  <cols>
    <col min="1" max="1" width="28.5703125" customWidth="1"/>
    <col min="2" max="5" width="11.7109375" customWidth="1"/>
    <col min="8" max="8" width="11" customWidth="1"/>
    <col min="9" max="9" width="11" bestFit="1" customWidth="1"/>
  </cols>
  <sheetData>
    <row r="1" spans="1:6" ht="15.75" x14ac:dyDescent="0.25">
      <c r="A1" s="1410" t="s">
        <v>2332</v>
      </c>
      <c r="B1" s="1410"/>
      <c r="C1" s="1410"/>
      <c r="D1" s="1410"/>
      <c r="E1" s="1410"/>
    </row>
    <row r="2" spans="1:6" ht="33.75" customHeight="1" x14ac:dyDescent="0.25">
      <c r="A2" s="760" t="s">
        <v>808</v>
      </c>
      <c r="B2" s="760"/>
      <c r="C2" s="760"/>
      <c r="D2" s="760"/>
      <c r="E2" s="760"/>
      <c r="F2" s="333"/>
    </row>
    <row r="3" spans="1:6" ht="18" customHeight="1" x14ac:dyDescent="0.25">
      <c r="A3" s="764" t="s">
        <v>809</v>
      </c>
      <c r="B3" s="764"/>
      <c r="C3" s="764"/>
      <c r="D3" s="764"/>
      <c r="E3" s="764"/>
      <c r="F3" s="82"/>
    </row>
    <row r="4" spans="1:6" ht="15.75" thickBot="1" x14ac:dyDescent="0.3"/>
    <row r="5" spans="1:6" ht="15.75" thickBot="1" x14ac:dyDescent="0.3">
      <c r="A5" s="13" t="s">
        <v>19</v>
      </c>
      <c r="B5" s="765"/>
      <c r="C5" s="765"/>
      <c r="D5" s="765"/>
      <c r="E5" s="765"/>
    </row>
    <row r="6" spans="1:6" ht="15.75" thickBot="1" x14ac:dyDescent="0.3">
      <c r="A6" s="13" t="s">
        <v>4</v>
      </c>
      <c r="B6" s="766" t="s">
        <v>99</v>
      </c>
      <c r="C6" s="767"/>
      <c r="D6" s="767"/>
      <c r="E6" s="768"/>
    </row>
    <row r="7" spans="1:6" ht="15.75" thickBot="1" x14ac:dyDescent="0.3">
      <c r="A7" s="13" t="s">
        <v>24</v>
      </c>
      <c r="B7" s="769" t="s">
        <v>810</v>
      </c>
      <c r="C7" s="770"/>
      <c r="D7" s="770"/>
      <c r="E7" s="771"/>
    </row>
    <row r="8" spans="1:6" ht="15.75" thickBot="1" x14ac:dyDescent="0.3">
      <c r="A8" s="772" t="s">
        <v>7</v>
      </c>
      <c r="B8" s="773"/>
      <c r="C8" s="773"/>
      <c r="D8" s="773"/>
      <c r="E8" s="774"/>
    </row>
    <row r="9" spans="1:6" ht="15.75" thickBot="1" x14ac:dyDescent="0.3">
      <c r="A9" s="775" t="s">
        <v>811</v>
      </c>
      <c r="B9" s="776"/>
      <c r="C9" s="776"/>
      <c r="D9" s="776"/>
      <c r="E9" s="777"/>
    </row>
    <row r="10" spans="1:6" ht="36.75" customHeight="1" thickBot="1" x14ac:dyDescent="0.3">
      <c r="A10" s="775"/>
      <c r="B10" s="776"/>
      <c r="C10" s="776"/>
      <c r="D10" s="776"/>
      <c r="E10" s="777"/>
    </row>
    <row r="11" spans="1:6" ht="15.75" thickBot="1" x14ac:dyDescent="0.3">
      <c r="A11" s="775"/>
      <c r="B11" s="776"/>
      <c r="C11" s="776"/>
      <c r="D11" s="776"/>
      <c r="E11" s="777"/>
    </row>
    <row r="12" spans="1:6" ht="19.5" customHeight="1" thickBot="1" x14ac:dyDescent="0.3">
      <c r="A12" s="12" t="s">
        <v>10</v>
      </c>
      <c r="B12" s="778"/>
      <c r="C12" s="779"/>
      <c r="D12" s="779"/>
      <c r="E12" s="780"/>
    </row>
    <row r="13" spans="1:6" ht="23.25" customHeight="1" x14ac:dyDescent="0.25">
      <c r="A13" s="781" t="s">
        <v>11</v>
      </c>
      <c r="B13" s="2">
        <v>2019</v>
      </c>
      <c r="C13" s="2">
        <v>2020</v>
      </c>
      <c r="D13" s="2">
        <v>2021</v>
      </c>
      <c r="E13" s="2">
        <v>2022</v>
      </c>
    </row>
    <row r="14" spans="1:6" ht="15.75" thickBot="1" x14ac:dyDescent="0.3">
      <c r="A14" s="782"/>
      <c r="B14" s="85" t="s">
        <v>5</v>
      </c>
      <c r="C14" s="85" t="s">
        <v>6</v>
      </c>
      <c r="D14" s="85" t="s">
        <v>6</v>
      </c>
      <c r="E14" s="85" t="s">
        <v>6</v>
      </c>
    </row>
    <row r="15" spans="1:6" ht="15.75" thickBot="1" x14ac:dyDescent="0.3">
      <c r="A15" s="10" t="s">
        <v>27</v>
      </c>
      <c r="B15" s="21" t="s">
        <v>28</v>
      </c>
      <c r="C15" s="21" t="s">
        <v>25</v>
      </c>
      <c r="D15" s="21" t="s">
        <v>25</v>
      </c>
      <c r="E15" s="21" t="s">
        <v>25</v>
      </c>
    </row>
    <row r="16" spans="1:6" ht="15.75" thickBot="1" x14ac:dyDescent="0.3">
      <c r="A16" s="3" t="s">
        <v>29</v>
      </c>
      <c r="B16" s="21" t="s">
        <v>28</v>
      </c>
      <c r="C16" s="21" t="s">
        <v>25</v>
      </c>
      <c r="D16" s="21" t="s">
        <v>25</v>
      </c>
      <c r="E16" s="21" t="s">
        <v>25</v>
      </c>
    </row>
    <row r="17" spans="1:11" ht="23.25" thickBot="1" x14ac:dyDescent="0.3">
      <c r="A17" s="3" t="s">
        <v>30</v>
      </c>
      <c r="B17" s="21" t="s">
        <v>28</v>
      </c>
      <c r="C17" s="21" t="s">
        <v>25</v>
      </c>
      <c r="D17" s="21" t="s">
        <v>25</v>
      </c>
      <c r="E17" s="21" t="s">
        <v>25</v>
      </c>
    </row>
    <row r="18" spans="1:11" ht="24.75" customHeight="1" thickBot="1" x14ac:dyDescent="0.3">
      <c r="A18" s="11" t="s">
        <v>12</v>
      </c>
      <c r="B18" s="783" t="s">
        <v>812</v>
      </c>
      <c r="C18" s="784"/>
      <c r="D18" s="784"/>
      <c r="E18" s="785"/>
    </row>
    <row r="19" spans="1:11" ht="23.25" customHeight="1" thickBot="1" x14ac:dyDescent="0.3">
      <c r="A19" s="786" t="s">
        <v>13</v>
      </c>
      <c r="B19" s="787"/>
      <c r="C19" s="787"/>
      <c r="D19" s="787"/>
      <c r="E19" s="788"/>
      <c r="H19" s="91"/>
      <c r="J19" s="91"/>
    </row>
    <row r="20" spans="1:11" ht="15.75" thickBot="1" x14ac:dyDescent="0.3">
      <c r="A20" s="22"/>
      <c r="B20" s="23"/>
      <c r="C20" s="21" t="s">
        <v>36</v>
      </c>
      <c r="D20" s="21" t="s">
        <v>36</v>
      </c>
      <c r="E20" s="21" t="s">
        <v>36</v>
      </c>
      <c r="G20" s="92"/>
    </row>
    <row r="21" spans="1:11" ht="15.75" thickBot="1" x14ac:dyDescent="0.3">
      <c r="A21" s="24"/>
      <c r="B21" s="25"/>
      <c r="C21" s="26" t="s">
        <v>25</v>
      </c>
      <c r="D21" s="26" t="s">
        <v>25</v>
      </c>
      <c r="E21" s="26" t="s">
        <v>25</v>
      </c>
    </row>
    <row r="22" spans="1:11" ht="15.75" thickBot="1" x14ac:dyDescent="0.3">
      <c r="A22" s="761" t="s">
        <v>32</v>
      </c>
      <c r="B22" s="762"/>
      <c r="C22" s="762"/>
      <c r="D22" s="762"/>
      <c r="E22" s="763"/>
    </row>
    <row r="23" spans="1:11" ht="15.75" thickBot="1" x14ac:dyDescent="0.3">
      <c r="A23" s="794" t="s">
        <v>45</v>
      </c>
      <c r="B23" s="795"/>
      <c r="C23" s="795"/>
      <c r="D23" s="795"/>
      <c r="E23" s="796"/>
    </row>
    <row r="24" spans="1:11" ht="18.75" customHeight="1" thickBot="1" x14ac:dyDescent="0.3">
      <c r="A24" s="16" t="s">
        <v>26</v>
      </c>
      <c r="B24" s="797" t="s">
        <v>813</v>
      </c>
      <c r="C24" s="798"/>
      <c r="D24" s="798"/>
      <c r="E24" s="799"/>
    </row>
    <row r="25" spans="1:11" ht="31.5" customHeight="1" thickBot="1" x14ac:dyDescent="0.3">
      <c r="A25" s="3" t="s">
        <v>9</v>
      </c>
      <c r="B25" s="800" t="s">
        <v>814</v>
      </c>
      <c r="C25" s="801"/>
      <c r="D25" s="801"/>
      <c r="E25" s="802"/>
    </row>
    <row r="26" spans="1:11" ht="15.75" thickBot="1" x14ac:dyDescent="0.3">
      <c r="A26" s="3" t="s">
        <v>14</v>
      </c>
      <c r="B26" s="803" t="s">
        <v>815</v>
      </c>
      <c r="C26" s="804"/>
      <c r="D26" s="804"/>
      <c r="E26" s="805"/>
    </row>
    <row r="27" spans="1:11" ht="12.75" customHeight="1" x14ac:dyDescent="0.25">
      <c r="A27" s="781"/>
      <c r="B27" s="14">
        <v>2019</v>
      </c>
      <c r="C27" s="14">
        <v>2020</v>
      </c>
      <c r="D27" s="14">
        <v>2021</v>
      </c>
      <c r="E27" s="14">
        <v>2022</v>
      </c>
    </row>
    <row r="28" spans="1:11" ht="15.75" customHeight="1" thickBot="1" x14ac:dyDescent="0.3">
      <c r="A28" s="782"/>
      <c r="B28" s="15" t="s">
        <v>5</v>
      </c>
      <c r="C28" s="15" t="s">
        <v>6</v>
      </c>
      <c r="D28" s="15" t="s">
        <v>6</v>
      </c>
      <c r="E28" s="15" t="s">
        <v>6</v>
      </c>
    </row>
    <row r="29" spans="1:11" ht="15.75" thickBot="1" x14ac:dyDescent="0.3">
      <c r="A29" s="3" t="s">
        <v>8</v>
      </c>
      <c r="B29" s="4">
        <v>272</v>
      </c>
      <c r="C29" s="4">
        <v>272</v>
      </c>
      <c r="D29" s="4">
        <v>272</v>
      </c>
      <c r="E29" s="4">
        <v>272</v>
      </c>
    </row>
    <row r="30" spans="1:11" ht="15.75" thickBot="1" x14ac:dyDescent="0.3">
      <c r="A30" s="3" t="s">
        <v>15</v>
      </c>
      <c r="B30" s="4">
        <v>630700</v>
      </c>
      <c r="C30" s="4">
        <v>650456</v>
      </c>
      <c r="D30" s="4">
        <v>660100</v>
      </c>
      <c r="E30" s="4">
        <v>660100</v>
      </c>
    </row>
    <row r="31" spans="1:11" ht="15.75" thickBot="1" x14ac:dyDescent="0.3">
      <c r="A31" s="3" t="s">
        <v>21</v>
      </c>
      <c r="B31" s="4">
        <f>B30/B29</f>
        <v>2318.75</v>
      </c>
      <c r="C31" s="4">
        <f t="shared" ref="C31:E31" si="0">C30/C29</f>
        <v>2391.3823529411766</v>
      </c>
      <c r="D31" s="4">
        <f t="shared" si="0"/>
        <v>2426.8382352941176</v>
      </c>
      <c r="E31" s="4">
        <f t="shared" si="0"/>
        <v>2426.8382352941176</v>
      </c>
    </row>
    <row r="32" spans="1:11" ht="15.75" thickBot="1" x14ac:dyDescent="0.3">
      <c r="A32" s="3" t="s">
        <v>16</v>
      </c>
      <c r="B32" s="81" t="s">
        <v>20</v>
      </c>
      <c r="C32" s="5">
        <f>C29/B29-1</f>
        <v>0</v>
      </c>
      <c r="D32" s="5">
        <f t="shared" ref="D32:E34" si="1">D29/C29-1</f>
        <v>0</v>
      </c>
      <c r="E32" s="5">
        <f t="shared" si="1"/>
        <v>0</v>
      </c>
      <c r="G32" s="7"/>
      <c r="H32" s="7"/>
      <c r="I32" s="7"/>
      <c r="J32" s="7"/>
      <c r="K32" s="7"/>
    </row>
    <row r="33" spans="1:5" ht="15.75" thickBot="1" x14ac:dyDescent="0.3">
      <c r="A33" s="3" t="s">
        <v>17</v>
      </c>
      <c r="B33" s="81" t="s">
        <v>20</v>
      </c>
      <c r="C33" s="5">
        <f>C30/B30-1</f>
        <v>3.1323925796733709E-2</v>
      </c>
      <c r="D33" s="5">
        <f t="shared" si="1"/>
        <v>1.4826521701698514E-2</v>
      </c>
      <c r="E33" s="5">
        <f t="shared" si="1"/>
        <v>0</v>
      </c>
    </row>
    <row r="34" spans="1:5" ht="15.75" thickBot="1" x14ac:dyDescent="0.3">
      <c r="A34" s="3" t="s">
        <v>18</v>
      </c>
      <c r="B34" s="81" t="s">
        <v>20</v>
      </c>
      <c r="C34" s="5">
        <f>C31/B31-1</f>
        <v>3.1323925796733931E-2</v>
      </c>
      <c r="D34" s="5">
        <f t="shared" si="1"/>
        <v>1.4826521701698514E-2</v>
      </c>
      <c r="E34" s="5">
        <f t="shared" si="1"/>
        <v>0</v>
      </c>
    </row>
    <row r="35" spans="1:5" ht="15.75" thickBot="1" x14ac:dyDescent="0.3">
      <c r="A35" s="806" t="s">
        <v>34</v>
      </c>
      <c r="B35" s="807"/>
      <c r="C35" s="807"/>
      <c r="D35" s="807"/>
      <c r="E35" s="808"/>
    </row>
    <row r="36" spans="1:5" ht="12.75" customHeight="1" x14ac:dyDescent="0.25">
      <c r="A36" s="781"/>
      <c r="B36" s="14">
        <v>2019</v>
      </c>
      <c r="C36" s="14">
        <v>2020</v>
      </c>
      <c r="D36" s="14">
        <v>2021</v>
      </c>
      <c r="E36" s="14">
        <v>2022</v>
      </c>
    </row>
    <row r="37" spans="1:5" ht="15.75" customHeight="1" thickBot="1" x14ac:dyDescent="0.3">
      <c r="A37" s="782"/>
      <c r="B37" s="15" t="s">
        <v>5</v>
      </c>
      <c r="C37" s="15" t="s">
        <v>6</v>
      </c>
      <c r="D37" s="15" t="s">
        <v>6</v>
      </c>
      <c r="E37" s="15" t="s">
        <v>6</v>
      </c>
    </row>
    <row r="38" spans="1:5" ht="15.75" thickBot="1" x14ac:dyDescent="0.3">
      <c r="A38" s="1" t="s">
        <v>0</v>
      </c>
      <c r="B38" s="6">
        <v>320018</v>
      </c>
      <c r="C38" s="6">
        <v>324456</v>
      </c>
      <c r="D38" s="6">
        <v>325000</v>
      </c>
      <c r="E38" s="6">
        <v>325000</v>
      </c>
    </row>
    <row r="39" spans="1:5" ht="15.75" thickBot="1" x14ac:dyDescent="0.3">
      <c r="A39" s="8" t="s">
        <v>37</v>
      </c>
      <c r="B39" s="6">
        <v>320018</v>
      </c>
      <c r="C39" s="6">
        <v>324456</v>
      </c>
      <c r="D39" s="6">
        <v>325000</v>
      </c>
      <c r="E39" s="6">
        <v>325000</v>
      </c>
    </row>
    <row r="40" spans="1:5" ht="15.75" thickBot="1" x14ac:dyDescent="0.3">
      <c r="A40" s="8" t="s">
        <v>38</v>
      </c>
      <c r="B40" s="9">
        <v>0</v>
      </c>
      <c r="C40" s="93">
        <v>0</v>
      </c>
      <c r="D40" s="93">
        <v>0</v>
      </c>
      <c r="E40" s="93">
        <v>0</v>
      </c>
    </row>
    <row r="41" spans="1:5" ht="24.75" thickBot="1" x14ac:dyDescent="0.3">
      <c r="A41" s="1" t="s">
        <v>31</v>
      </c>
      <c r="B41" s="6">
        <v>57682</v>
      </c>
      <c r="C41" s="6">
        <v>58000</v>
      </c>
      <c r="D41" s="6">
        <v>58000</v>
      </c>
      <c r="E41" s="6">
        <v>58000</v>
      </c>
    </row>
    <row r="42" spans="1:5" ht="15.75" thickBot="1" x14ac:dyDescent="0.3">
      <c r="A42" s="8" t="s">
        <v>37</v>
      </c>
      <c r="B42" s="6">
        <v>57682</v>
      </c>
      <c r="C42" s="6">
        <v>58000</v>
      </c>
      <c r="D42" s="6">
        <v>58000</v>
      </c>
      <c r="E42" s="6">
        <v>58000</v>
      </c>
    </row>
    <row r="43" spans="1:5" ht="15.75" thickBot="1" x14ac:dyDescent="0.3">
      <c r="A43" s="8" t="s">
        <v>38</v>
      </c>
      <c r="B43" s="9">
        <v>0</v>
      </c>
      <c r="C43" s="6">
        <v>0</v>
      </c>
      <c r="D43" s="6">
        <v>0</v>
      </c>
      <c r="E43" s="6">
        <v>0</v>
      </c>
    </row>
    <row r="44" spans="1:5" ht="15.75" thickBot="1" x14ac:dyDescent="0.3">
      <c r="A44" s="1" t="s">
        <v>1</v>
      </c>
      <c r="B44" s="9">
        <v>175000</v>
      </c>
      <c r="C44" s="6">
        <v>180000</v>
      </c>
      <c r="D44" s="6">
        <v>185000</v>
      </c>
      <c r="E44" s="6">
        <v>185000</v>
      </c>
    </row>
    <row r="45" spans="1:5" ht="15.75" thickBot="1" x14ac:dyDescent="0.3">
      <c r="A45" s="8" t="s">
        <v>37</v>
      </c>
      <c r="B45" s="9">
        <v>175000</v>
      </c>
      <c r="C45" s="6">
        <v>180000</v>
      </c>
      <c r="D45" s="6">
        <v>185000</v>
      </c>
      <c r="E45" s="6">
        <v>185000</v>
      </c>
    </row>
    <row r="46" spans="1:5" ht="15.75" thickBot="1" x14ac:dyDescent="0.3">
      <c r="A46" s="8" t="s">
        <v>38</v>
      </c>
      <c r="B46" s="9">
        <v>0</v>
      </c>
      <c r="C46" s="6">
        <v>0</v>
      </c>
      <c r="D46" s="6">
        <v>0</v>
      </c>
      <c r="E46" s="6">
        <v>0</v>
      </c>
    </row>
    <row r="47" spans="1:5" ht="15.75" thickBot="1" x14ac:dyDescent="0.3">
      <c r="A47" s="1" t="s">
        <v>2</v>
      </c>
      <c r="B47" s="9">
        <v>0</v>
      </c>
      <c r="C47" s="6">
        <v>0</v>
      </c>
      <c r="D47" s="6">
        <v>0</v>
      </c>
      <c r="E47" s="6">
        <v>0</v>
      </c>
    </row>
    <row r="48" spans="1:5" ht="15.75" thickBot="1" x14ac:dyDescent="0.3">
      <c r="A48" s="8" t="s">
        <v>37</v>
      </c>
      <c r="B48" s="9">
        <v>0</v>
      </c>
      <c r="C48" s="6">
        <v>0</v>
      </c>
      <c r="D48" s="6">
        <v>0</v>
      </c>
      <c r="E48" s="6">
        <v>0</v>
      </c>
    </row>
    <row r="49" spans="1:12" ht="15.75" thickBot="1" x14ac:dyDescent="0.3">
      <c r="A49" s="8" t="s">
        <v>38</v>
      </c>
      <c r="B49" s="9">
        <v>0</v>
      </c>
      <c r="C49" s="6">
        <v>0</v>
      </c>
      <c r="D49" s="6">
        <v>0</v>
      </c>
      <c r="E49" s="6">
        <v>0</v>
      </c>
    </row>
    <row r="50" spans="1:12" ht="15.75" thickBot="1" x14ac:dyDescent="0.3">
      <c r="A50" s="1" t="s">
        <v>22</v>
      </c>
      <c r="B50" s="9">
        <v>0</v>
      </c>
      <c r="C50" s="6">
        <v>0</v>
      </c>
      <c r="D50" s="6">
        <v>0</v>
      </c>
      <c r="E50" s="6">
        <v>0</v>
      </c>
    </row>
    <row r="51" spans="1:12" ht="15.75" thickBot="1" x14ac:dyDescent="0.3">
      <c r="A51" s="8" t="s">
        <v>37</v>
      </c>
      <c r="B51" s="9">
        <v>0</v>
      </c>
      <c r="C51" s="6">
        <v>0</v>
      </c>
      <c r="D51" s="6">
        <v>0</v>
      </c>
      <c r="E51" s="6">
        <v>0</v>
      </c>
    </row>
    <row r="52" spans="1:12" ht="15.75" thickBot="1" x14ac:dyDescent="0.3">
      <c r="A52" s="8" t="s">
        <v>38</v>
      </c>
      <c r="B52" s="9">
        <v>0</v>
      </c>
      <c r="C52" s="6">
        <v>0</v>
      </c>
      <c r="D52" s="6">
        <v>0</v>
      </c>
      <c r="E52" s="6">
        <v>0</v>
      </c>
    </row>
    <row r="53" spans="1:12" ht="15.75" thickBot="1" x14ac:dyDescent="0.3">
      <c r="A53" s="1" t="s">
        <v>23</v>
      </c>
      <c r="B53" s="9">
        <v>28000</v>
      </c>
      <c r="C53" s="6">
        <v>28000</v>
      </c>
      <c r="D53" s="9">
        <v>28000</v>
      </c>
      <c r="E53" s="6">
        <v>28000</v>
      </c>
    </row>
    <row r="54" spans="1:12" ht="15.75" thickBot="1" x14ac:dyDescent="0.3">
      <c r="A54" s="8" t="s">
        <v>37</v>
      </c>
      <c r="B54" s="9">
        <v>28000</v>
      </c>
      <c r="C54" s="6">
        <v>28000</v>
      </c>
      <c r="D54" s="9">
        <v>28000</v>
      </c>
      <c r="E54" s="6">
        <v>28000</v>
      </c>
    </row>
    <row r="55" spans="1:12" ht="15.75" thickBot="1" x14ac:dyDescent="0.3">
      <c r="A55" s="8" t="s">
        <v>38</v>
      </c>
      <c r="B55" s="9">
        <v>0</v>
      </c>
      <c r="C55" s="6">
        <v>0</v>
      </c>
      <c r="D55" s="6">
        <v>0</v>
      </c>
      <c r="E55" s="6">
        <v>0</v>
      </c>
    </row>
    <row r="56" spans="1:12" ht="24.75" thickBot="1" x14ac:dyDescent="0.3">
      <c r="A56" s="1" t="s">
        <v>3</v>
      </c>
      <c r="B56" s="9">
        <v>50000</v>
      </c>
      <c r="C56" s="6">
        <v>60000</v>
      </c>
      <c r="D56" s="6">
        <v>64100</v>
      </c>
      <c r="E56" s="6">
        <v>64100</v>
      </c>
      <c r="H56" s="94"/>
    </row>
    <row r="57" spans="1:12" ht="15.75" thickBot="1" x14ac:dyDescent="0.3">
      <c r="A57" s="8" t="s">
        <v>37</v>
      </c>
      <c r="B57" s="9">
        <v>50000</v>
      </c>
      <c r="C57" s="6">
        <v>60000</v>
      </c>
      <c r="D57" s="6">
        <v>64100</v>
      </c>
      <c r="E57" s="6">
        <v>64100</v>
      </c>
      <c r="J57" s="20"/>
      <c r="K57" s="20"/>
      <c r="L57" s="20"/>
    </row>
    <row r="58" spans="1:12" ht="15.75" thickBot="1" x14ac:dyDescent="0.3">
      <c r="A58" s="8" t="s">
        <v>38</v>
      </c>
      <c r="B58" s="9">
        <v>0</v>
      </c>
      <c r="C58" s="95">
        <v>0</v>
      </c>
      <c r="D58" s="96">
        <v>0</v>
      </c>
      <c r="E58" s="96">
        <v>0</v>
      </c>
    </row>
    <row r="59" spans="1:12" ht="15.75" thickBot="1" x14ac:dyDescent="0.3">
      <c r="A59" s="17" t="s">
        <v>33</v>
      </c>
      <c r="B59" s="97">
        <f>B56+B53+B50+B47+B44+B41+B38</f>
        <v>630700</v>
      </c>
      <c r="C59" s="97">
        <f t="shared" ref="C59:E59" si="2">C56+C53+C50+C47+C44+C41+C38</f>
        <v>650456</v>
      </c>
      <c r="D59" s="97">
        <f t="shared" si="2"/>
        <v>660100</v>
      </c>
      <c r="E59" s="97">
        <f t="shared" si="2"/>
        <v>660100</v>
      </c>
    </row>
    <row r="60" spans="1:12" ht="15" customHeight="1" thickBot="1" x14ac:dyDescent="0.3">
      <c r="A60" s="18" t="s">
        <v>35</v>
      </c>
      <c r="B60" s="19">
        <f>IF(B59-B30=0,0,"Error")</f>
        <v>0</v>
      </c>
      <c r="C60" s="19">
        <f>IF(C59-C30=0,0,"Error")</f>
        <v>0</v>
      </c>
      <c r="D60" s="19">
        <f>IF(D59-D30=0,0,"Error")</f>
        <v>0</v>
      </c>
      <c r="E60" s="19">
        <f>IF(E59-E30=0,0,"Error")</f>
        <v>0</v>
      </c>
    </row>
    <row r="61" spans="1:12" ht="15.75" thickBot="1" x14ac:dyDescent="0.3">
      <c r="A61" s="809" t="s">
        <v>102</v>
      </c>
      <c r="B61" s="810"/>
      <c r="C61" s="810"/>
      <c r="D61" s="810"/>
      <c r="E61" s="811"/>
    </row>
    <row r="62" spans="1:12" ht="15.75" thickBot="1" x14ac:dyDescent="0.3">
      <c r="A62" s="809" t="s">
        <v>103</v>
      </c>
      <c r="B62" s="810"/>
      <c r="C62" s="810"/>
      <c r="D62" s="810"/>
      <c r="E62" s="811"/>
      <c r="G62" s="98"/>
      <c r="H62" s="98"/>
      <c r="I62" s="98"/>
      <c r="J62" s="98"/>
      <c r="K62" s="98"/>
    </row>
    <row r="63" spans="1:12" ht="15.75" thickBot="1" x14ac:dyDescent="0.3">
      <c r="A63" s="16" t="s">
        <v>104</v>
      </c>
      <c r="B63" s="790" t="s">
        <v>816</v>
      </c>
      <c r="C63" s="812"/>
      <c r="D63" s="792"/>
      <c r="E63" s="793"/>
      <c r="G63" s="99"/>
      <c r="H63" s="99"/>
      <c r="I63" s="99"/>
      <c r="J63" s="99"/>
      <c r="K63" s="99"/>
    </row>
    <row r="64" spans="1:12" ht="39" customHeight="1" thickBot="1" x14ac:dyDescent="0.3">
      <c r="A64" s="16" t="s">
        <v>135</v>
      </c>
      <c r="B64" s="100" t="s">
        <v>817</v>
      </c>
      <c r="C64" s="28" t="s">
        <v>105</v>
      </c>
      <c r="D64" s="792" t="s">
        <v>106</v>
      </c>
      <c r="E64" s="793"/>
      <c r="G64" s="789"/>
      <c r="H64" s="789"/>
      <c r="I64" s="789"/>
      <c r="J64" s="789"/>
      <c r="K64" s="789"/>
    </row>
    <row r="65" spans="1:11" ht="15.75" thickBot="1" x14ac:dyDescent="0.3">
      <c r="A65" s="30"/>
      <c r="B65" s="790"/>
      <c r="C65" s="791"/>
      <c r="D65" s="792"/>
      <c r="E65" s="793"/>
      <c r="G65" s="789"/>
      <c r="H65" s="789"/>
      <c r="I65" s="789"/>
      <c r="J65" s="789"/>
      <c r="K65" s="789"/>
    </row>
    <row r="66" spans="1:11" ht="17.25" customHeight="1" thickBot="1" x14ac:dyDescent="0.3">
      <c r="A66" s="3" t="s">
        <v>9</v>
      </c>
      <c r="B66" s="786" t="s">
        <v>817</v>
      </c>
      <c r="C66" s="787"/>
      <c r="D66" s="787"/>
      <c r="E66" s="788"/>
      <c r="G66" s="789"/>
      <c r="H66" s="789"/>
      <c r="I66" s="789"/>
      <c r="J66" s="789"/>
      <c r="K66" s="789"/>
    </row>
    <row r="67" spans="1:11" ht="15.75" thickBot="1" x14ac:dyDescent="0.3">
      <c r="A67" s="3" t="s">
        <v>14</v>
      </c>
      <c r="B67" s="803" t="s">
        <v>818</v>
      </c>
      <c r="C67" s="804"/>
      <c r="D67" s="804"/>
      <c r="E67" s="805"/>
      <c r="G67" s="80"/>
      <c r="H67" s="80"/>
      <c r="I67" s="80"/>
      <c r="J67" s="80"/>
      <c r="K67" s="80"/>
    </row>
    <row r="68" spans="1:11" ht="12.75" customHeight="1" x14ac:dyDescent="0.25">
      <c r="A68" s="781"/>
      <c r="B68" s="14">
        <v>2019</v>
      </c>
      <c r="C68" s="14">
        <v>2020</v>
      </c>
      <c r="D68" s="14">
        <v>2021</v>
      </c>
      <c r="E68" s="14">
        <v>2022</v>
      </c>
    </row>
    <row r="69" spans="1:11" ht="14.25" customHeight="1" thickBot="1" x14ac:dyDescent="0.3">
      <c r="A69" s="782"/>
      <c r="B69" s="15" t="s">
        <v>5</v>
      </c>
      <c r="C69" s="15" t="s">
        <v>6</v>
      </c>
      <c r="D69" s="15" t="s">
        <v>6</v>
      </c>
      <c r="E69" s="15" t="s">
        <v>6</v>
      </c>
    </row>
    <row r="70" spans="1:11" ht="15.75" thickBot="1" x14ac:dyDescent="0.3">
      <c r="A70" s="3" t="s">
        <v>8</v>
      </c>
      <c r="B70" s="4">
        <v>19</v>
      </c>
      <c r="C70" s="4">
        <v>28</v>
      </c>
      <c r="D70" s="4">
        <v>48</v>
      </c>
      <c r="E70" s="44">
        <v>20</v>
      </c>
    </row>
    <row r="71" spans="1:11" ht="15.75" thickBot="1" x14ac:dyDescent="0.3">
      <c r="A71" s="3" t="s">
        <v>15</v>
      </c>
      <c r="B71" s="4">
        <v>966</v>
      </c>
      <c r="C71" s="4">
        <v>2087</v>
      </c>
      <c r="D71" s="4">
        <v>4600</v>
      </c>
      <c r="E71" s="44">
        <v>1000</v>
      </c>
    </row>
    <row r="72" spans="1:11" ht="15.75" thickBot="1" x14ac:dyDescent="0.3">
      <c r="A72" s="3" t="s">
        <v>21</v>
      </c>
      <c r="B72" s="4">
        <f>B71/B70</f>
        <v>50.842105263157897</v>
      </c>
      <c r="C72" s="4">
        <f t="shared" ref="C72:E72" si="3">C71/C70</f>
        <v>74.535714285714292</v>
      </c>
      <c r="D72" s="4">
        <f t="shared" si="3"/>
        <v>95.833333333333329</v>
      </c>
      <c r="E72" s="4">
        <f t="shared" si="3"/>
        <v>50</v>
      </c>
    </row>
    <row r="73" spans="1:11" ht="15.75" thickBot="1" x14ac:dyDescent="0.3">
      <c r="A73" s="3" t="s">
        <v>16</v>
      </c>
      <c r="B73" s="81" t="s">
        <v>20</v>
      </c>
      <c r="C73" s="5">
        <f>C70/B70-1</f>
        <v>0.47368421052631571</v>
      </c>
      <c r="D73" s="5">
        <f t="shared" ref="D73:E75" si="4">D70/C70-1</f>
        <v>0.71428571428571419</v>
      </c>
      <c r="E73" s="5">
        <f t="shared" si="4"/>
        <v>-0.58333333333333326</v>
      </c>
      <c r="G73" s="7"/>
      <c r="H73" s="7"/>
      <c r="I73" s="7"/>
      <c r="J73" s="7"/>
      <c r="K73" s="7"/>
    </row>
    <row r="74" spans="1:11" ht="15.75" thickBot="1" x14ac:dyDescent="0.3">
      <c r="A74" s="3" t="s">
        <v>17</v>
      </c>
      <c r="B74" s="81" t="s">
        <v>20</v>
      </c>
      <c r="C74" s="5">
        <f>C71/B71-1</f>
        <v>1.160455486542443</v>
      </c>
      <c r="D74" s="5">
        <f t="shared" si="4"/>
        <v>1.2041207474844273</v>
      </c>
      <c r="E74" s="5">
        <f t="shared" si="4"/>
        <v>-0.78260869565217395</v>
      </c>
    </row>
    <row r="75" spans="1:11" ht="15.75" thickBot="1" x14ac:dyDescent="0.3">
      <c r="A75" s="3" t="s">
        <v>18</v>
      </c>
      <c r="B75" s="81" t="s">
        <v>20</v>
      </c>
      <c r="C75" s="5">
        <f>C72/B72-1</f>
        <v>0.46602336586808635</v>
      </c>
      <c r="D75" s="5">
        <f t="shared" si="4"/>
        <v>0.28573710269924923</v>
      </c>
      <c r="E75" s="5">
        <f t="shared" si="4"/>
        <v>-0.47826086956521741</v>
      </c>
    </row>
    <row r="76" spans="1:11" ht="15.75" thickBot="1" x14ac:dyDescent="0.3">
      <c r="A76" s="806" t="s">
        <v>140</v>
      </c>
      <c r="B76" s="807"/>
      <c r="C76" s="807"/>
      <c r="D76" s="807"/>
      <c r="E76" s="808"/>
    </row>
    <row r="77" spans="1:11" ht="12.75" customHeight="1" x14ac:dyDescent="0.25">
      <c r="A77" s="781"/>
      <c r="B77" s="14">
        <v>2019</v>
      </c>
      <c r="C77" s="14">
        <v>2020</v>
      </c>
      <c r="D77" s="14">
        <v>2021</v>
      </c>
      <c r="E77" s="14">
        <v>2022</v>
      </c>
    </row>
    <row r="78" spans="1:11" ht="12.75" customHeight="1" thickBot="1" x14ac:dyDescent="0.3">
      <c r="A78" s="782"/>
      <c r="B78" s="15" t="s">
        <v>5</v>
      </c>
      <c r="C78" s="15" t="s">
        <v>6</v>
      </c>
      <c r="D78" s="15" t="s">
        <v>6</v>
      </c>
      <c r="E78" s="15" t="s">
        <v>6</v>
      </c>
    </row>
    <row r="79" spans="1:11" ht="15.75" thickBot="1" x14ac:dyDescent="0.3">
      <c r="A79" s="1" t="s">
        <v>107</v>
      </c>
      <c r="B79" s="6">
        <f>B80+B81+B82+B83</f>
        <v>0</v>
      </c>
      <c r="C79" s="6">
        <f t="shared" ref="C79:E79" si="5">C80+C81+C82+C83</f>
        <v>0</v>
      </c>
      <c r="D79" s="6">
        <f t="shared" si="5"/>
        <v>0</v>
      </c>
      <c r="E79" s="6">
        <f t="shared" si="5"/>
        <v>0</v>
      </c>
    </row>
    <row r="80" spans="1:11" ht="15.75" thickBot="1" x14ac:dyDescent="0.3">
      <c r="A80" s="8" t="s">
        <v>37</v>
      </c>
      <c r="B80" s="6"/>
      <c r="C80" s="6"/>
      <c r="D80" s="6"/>
      <c r="E80" s="6"/>
    </row>
    <row r="81" spans="1:11" ht="15.75" thickBot="1" x14ac:dyDescent="0.3">
      <c r="A81" s="8" t="s">
        <v>108</v>
      </c>
      <c r="B81" s="6"/>
      <c r="C81" s="6"/>
      <c r="D81" s="6"/>
      <c r="E81" s="6"/>
    </row>
    <row r="82" spans="1:11" ht="15.75" thickBot="1" x14ac:dyDescent="0.3">
      <c r="A82" s="8" t="s">
        <v>72</v>
      </c>
      <c r="B82" s="6"/>
      <c r="C82" s="6"/>
      <c r="D82" s="6"/>
      <c r="E82" s="6"/>
    </row>
    <row r="83" spans="1:11" ht="15.75" thickBot="1" x14ac:dyDescent="0.3">
      <c r="A83" s="8" t="s">
        <v>73</v>
      </c>
      <c r="B83" s="6"/>
      <c r="C83" s="6"/>
      <c r="D83" s="6"/>
      <c r="E83" s="6"/>
    </row>
    <row r="84" spans="1:11" ht="15.75" thickBot="1" x14ac:dyDescent="0.3">
      <c r="A84" s="1" t="s">
        <v>109</v>
      </c>
      <c r="B84" s="4">
        <v>966</v>
      </c>
      <c r="C84" s="4">
        <v>2087</v>
      </c>
      <c r="D84" s="4">
        <v>4600</v>
      </c>
      <c r="E84" s="44">
        <v>1000</v>
      </c>
    </row>
    <row r="85" spans="1:11" ht="15.75" thickBot="1" x14ac:dyDescent="0.3">
      <c r="A85" s="8" t="s">
        <v>37</v>
      </c>
      <c r="B85" s="9">
        <v>966</v>
      </c>
      <c r="C85" s="6">
        <v>2087</v>
      </c>
      <c r="D85" s="6">
        <v>4600</v>
      </c>
      <c r="E85" s="6">
        <v>1000</v>
      </c>
    </row>
    <row r="86" spans="1:11" ht="15.75" thickBot="1" x14ac:dyDescent="0.3">
      <c r="A86" s="8" t="s">
        <v>108</v>
      </c>
      <c r="B86" s="9"/>
      <c r="C86" s="6"/>
      <c r="D86" s="6"/>
      <c r="E86" s="6"/>
    </row>
    <row r="87" spans="1:11" ht="15.75" thickBot="1" x14ac:dyDescent="0.3">
      <c r="A87" s="8" t="s">
        <v>72</v>
      </c>
      <c r="B87" s="9"/>
      <c r="C87" s="6"/>
      <c r="D87" s="6"/>
      <c r="E87" s="6"/>
    </row>
    <row r="88" spans="1:11" ht="11.25" customHeight="1" thickBot="1" x14ac:dyDescent="0.3">
      <c r="A88" s="8" t="s">
        <v>73</v>
      </c>
      <c r="B88" s="9"/>
      <c r="C88" s="6"/>
      <c r="D88" s="6"/>
      <c r="E88" s="6"/>
    </row>
    <row r="89" spans="1:11" ht="15.75" thickBot="1" x14ac:dyDescent="0.3">
      <c r="A89" s="32" t="s">
        <v>33</v>
      </c>
      <c r="B89" s="9">
        <f>B79+B84</f>
        <v>966</v>
      </c>
      <c r="C89" s="9">
        <f t="shared" ref="C89:E89" si="6">C79+C84</f>
        <v>2087</v>
      </c>
      <c r="D89" s="9">
        <f t="shared" si="6"/>
        <v>4600</v>
      </c>
      <c r="E89" s="9">
        <f t="shared" si="6"/>
        <v>1000</v>
      </c>
    </row>
    <row r="90" spans="1:11" ht="15.75" thickBot="1" x14ac:dyDescent="0.3">
      <c r="A90" s="16" t="s">
        <v>104</v>
      </c>
      <c r="B90" s="790" t="s">
        <v>819</v>
      </c>
      <c r="C90" s="812"/>
      <c r="D90" s="792"/>
      <c r="E90" s="793"/>
      <c r="G90" s="99"/>
      <c r="H90" s="99"/>
      <c r="I90" s="99"/>
      <c r="J90" s="99"/>
      <c r="K90" s="99"/>
    </row>
    <row r="91" spans="1:11" ht="58.5" customHeight="1" thickBot="1" x14ac:dyDescent="0.3">
      <c r="A91" s="16" t="s">
        <v>70</v>
      </c>
      <c r="B91" s="100" t="s">
        <v>820</v>
      </c>
      <c r="C91" s="28" t="s">
        <v>105</v>
      </c>
      <c r="D91" s="792" t="s">
        <v>111</v>
      </c>
      <c r="E91" s="793"/>
      <c r="G91" s="789"/>
      <c r="H91" s="789"/>
      <c r="I91" s="789"/>
      <c r="J91" s="789"/>
      <c r="K91" s="789"/>
    </row>
    <row r="92" spans="1:11" ht="15.75" thickBot="1" x14ac:dyDescent="0.3">
      <c r="A92" s="30"/>
      <c r="B92" s="790"/>
      <c r="C92" s="791"/>
      <c r="D92" s="792"/>
      <c r="E92" s="793"/>
      <c r="G92" s="789"/>
      <c r="H92" s="789"/>
      <c r="I92" s="789"/>
      <c r="J92" s="789"/>
      <c r="K92" s="789"/>
    </row>
    <row r="93" spans="1:11" ht="17.25" customHeight="1" thickBot="1" x14ac:dyDescent="0.3">
      <c r="A93" s="3" t="s">
        <v>9</v>
      </c>
      <c r="B93" s="786" t="s">
        <v>821</v>
      </c>
      <c r="C93" s="787"/>
      <c r="D93" s="787"/>
      <c r="E93" s="788"/>
      <c r="G93" s="789"/>
      <c r="H93" s="789"/>
      <c r="I93" s="789"/>
      <c r="J93" s="789"/>
      <c r="K93" s="789"/>
    </row>
    <row r="94" spans="1:11" ht="15.75" thickBot="1" x14ac:dyDescent="0.3">
      <c r="A94" s="3" t="s">
        <v>14</v>
      </c>
      <c r="B94" s="803" t="s">
        <v>303</v>
      </c>
      <c r="C94" s="804"/>
      <c r="D94" s="804"/>
      <c r="E94" s="805"/>
    </row>
    <row r="95" spans="1:11" ht="12.75" customHeight="1" x14ac:dyDescent="0.25">
      <c r="A95" s="781"/>
      <c r="B95" s="14">
        <v>2019</v>
      </c>
      <c r="C95" s="14">
        <v>2020</v>
      </c>
      <c r="D95" s="14">
        <v>2021</v>
      </c>
      <c r="E95" s="14">
        <v>2022</v>
      </c>
    </row>
    <row r="96" spans="1:11" ht="12.75" customHeight="1" thickBot="1" x14ac:dyDescent="0.3">
      <c r="A96" s="782"/>
      <c r="B96" s="15" t="s">
        <v>5</v>
      </c>
      <c r="C96" s="15" t="s">
        <v>6</v>
      </c>
      <c r="D96" s="15" t="s">
        <v>6</v>
      </c>
      <c r="E96" s="15" t="s">
        <v>6</v>
      </c>
    </row>
    <row r="97" spans="1:11" ht="15.75" thickBot="1" x14ac:dyDescent="0.3">
      <c r="A97" s="3" t="s">
        <v>8</v>
      </c>
      <c r="B97" s="4">
        <v>1</v>
      </c>
      <c r="C97" s="4">
        <v>0</v>
      </c>
      <c r="D97" s="4">
        <v>0</v>
      </c>
      <c r="E97" s="4">
        <v>0</v>
      </c>
    </row>
    <row r="98" spans="1:11" ht="15.75" thickBot="1" x14ac:dyDescent="0.3">
      <c r="A98" s="3" t="s">
        <v>15</v>
      </c>
      <c r="B98" s="4">
        <v>300</v>
      </c>
      <c r="C98" s="4">
        <v>0</v>
      </c>
      <c r="D98" s="4">
        <v>0</v>
      </c>
      <c r="E98" s="4">
        <v>0</v>
      </c>
    </row>
    <row r="99" spans="1:11" ht="15.75" thickBot="1" x14ac:dyDescent="0.3">
      <c r="A99" s="3" t="s">
        <v>21</v>
      </c>
      <c r="B99" s="4">
        <f>B98/B97</f>
        <v>300</v>
      </c>
      <c r="C99" s="4" t="e">
        <f t="shared" ref="C99:E99" si="7">C98/C97</f>
        <v>#DIV/0!</v>
      </c>
      <c r="D99" s="4" t="e">
        <f t="shared" si="7"/>
        <v>#DIV/0!</v>
      </c>
      <c r="E99" s="4" t="e">
        <f t="shared" si="7"/>
        <v>#DIV/0!</v>
      </c>
    </row>
    <row r="100" spans="1:11" ht="15.75" thickBot="1" x14ac:dyDescent="0.3">
      <c r="A100" s="3" t="s">
        <v>16</v>
      </c>
      <c r="B100" s="81" t="s">
        <v>20</v>
      </c>
      <c r="C100" s="5">
        <f>C97/B97-1</f>
        <v>-1</v>
      </c>
      <c r="D100" s="5" t="e">
        <f t="shared" ref="D100:E102" si="8">D97/C97-1</f>
        <v>#DIV/0!</v>
      </c>
      <c r="E100" s="5" t="e">
        <f t="shared" si="8"/>
        <v>#DIV/0!</v>
      </c>
      <c r="G100" s="7"/>
      <c r="H100" s="7"/>
      <c r="I100" s="7"/>
      <c r="J100" s="7"/>
      <c r="K100" s="7"/>
    </row>
    <row r="101" spans="1:11" ht="15.75" thickBot="1" x14ac:dyDescent="0.3">
      <c r="A101" s="3" t="s">
        <v>17</v>
      </c>
      <c r="B101" s="81" t="s">
        <v>20</v>
      </c>
      <c r="C101" s="5">
        <f>C98/B98-1</f>
        <v>-1</v>
      </c>
      <c r="D101" s="5" t="e">
        <f t="shared" si="8"/>
        <v>#DIV/0!</v>
      </c>
      <c r="E101" s="5" t="e">
        <f t="shared" si="8"/>
        <v>#DIV/0!</v>
      </c>
    </row>
    <row r="102" spans="1:11" ht="15.75" thickBot="1" x14ac:dyDescent="0.3">
      <c r="A102" s="3" t="s">
        <v>18</v>
      </c>
      <c r="B102" s="81" t="s">
        <v>20</v>
      </c>
      <c r="C102" s="5" t="e">
        <f>C99/B99-1</f>
        <v>#DIV/0!</v>
      </c>
      <c r="D102" s="5" t="e">
        <f t="shared" si="8"/>
        <v>#DIV/0!</v>
      </c>
      <c r="E102" s="5" t="e">
        <f t="shared" si="8"/>
        <v>#DIV/0!</v>
      </c>
    </row>
    <row r="103" spans="1:11" ht="15.75" thickBot="1" x14ac:dyDescent="0.3">
      <c r="A103" s="806" t="s">
        <v>210</v>
      </c>
      <c r="B103" s="807"/>
      <c r="C103" s="807"/>
      <c r="D103" s="807"/>
      <c r="E103" s="808"/>
    </row>
    <row r="104" spans="1:11" ht="12.75" customHeight="1" x14ac:dyDescent="0.25">
      <c r="A104" s="781"/>
      <c r="B104" s="14">
        <v>2019</v>
      </c>
      <c r="C104" s="14">
        <v>2020</v>
      </c>
      <c r="D104" s="14">
        <v>2021</v>
      </c>
      <c r="E104" s="14">
        <v>2022</v>
      </c>
    </row>
    <row r="105" spans="1:11" ht="9" customHeight="1" thickBot="1" x14ac:dyDescent="0.3">
      <c r="A105" s="782"/>
      <c r="B105" s="15" t="s">
        <v>5</v>
      </c>
      <c r="C105" s="15" t="s">
        <v>6</v>
      </c>
      <c r="D105" s="15" t="s">
        <v>6</v>
      </c>
      <c r="E105" s="15" t="s">
        <v>6</v>
      </c>
    </row>
    <row r="106" spans="1:11" ht="15.75" thickBot="1" x14ac:dyDescent="0.3">
      <c r="A106" s="1" t="s">
        <v>107</v>
      </c>
      <c r="B106" s="6">
        <f>B107+B108+B109+B110</f>
        <v>0</v>
      </c>
      <c r="C106" s="6">
        <f t="shared" ref="C106:E106" si="9">C107+C108+C109+C110</f>
        <v>0</v>
      </c>
      <c r="D106" s="6">
        <f t="shared" si="9"/>
        <v>0</v>
      </c>
      <c r="E106" s="6">
        <f t="shared" si="9"/>
        <v>0</v>
      </c>
    </row>
    <row r="107" spans="1:11" ht="15.75" thickBot="1" x14ac:dyDescent="0.3">
      <c r="A107" s="8" t="s">
        <v>37</v>
      </c>
      <c r="B107" s="6"/>
      <c r="C107" s="6"/>
      <c r="D107" s="6"/>
      <c r="E107" s="6"/>
    </row>
    <row r="108" spans="1:11" ht="15.75" thickBot="1" x14ac:dyDescent="0.3">
      <c r="A108" s="8" t="s">
        <v>108</v>
      </c>
      <c r="B108" s="6"/>
      <c r="C108" s="6"/>
      <c r="D108" s="6"/>
      <c r="E108" s="6"/>
    </row>
    <row r="109" spans="1:11" ht="15.75" thickBot="1" x14ac:dyDescent="0.3">
      <c r="A109" s="8" t="s">
        <v>72</v>
      </c>
      <c r="B109" s="6"/>
      <c r="C109" s="6"/>
      <c r="D109" s="6"/>
      <c r="E109" s="6"/>
    </row>
    <row r="110" spans="1:11" ht="15.75" thickBot="1" x14ac:dyDescent="0.3">
      <c r="A110" s="8" t="s">
        <v>73</v>
      </c>
      <c r="B110" s="6"/>
      <c r="C110" s="6"/>
      <c r="D110" s="6"/>
      <c r="E110" s="6"/>
    </row>
    <row r="111" spans="1:11" ht="15.75" thickBot="1" x14ac:dyDescent="0.3">
      <c r="A111" s="1" t="s">
        <v>109</v>
      </c>
      <c r="B111" s="9">
        <v>300</v>
      </c>
      <c r="C111" s="9">
        <f t="shared" ref="C111:E111" si="10">C112+C113+C114+C115</f>
        <v>0</v>
      </c>
      <c r="D111" s="9">
        <f t="shared" si="10"/>
        <v>0</v>
      </c>
      <c r="E111" s="9">
        <f t="shared" si="10"/>
        <v>0</v>
      </c>
    </row>
    <row r="112" spans="1:11" ht="15.75" thickBot="1" x14ac:dyDescent="0.3">
      <c r="A112" s="8" t="s">
        <v>37</v>
      </c>
      <c r="B112" s="9">
        <f>B111</f>
        <v>300</v>
      </c>
      <c r="C112" s="6">
        <v>0</v>
      </c>
      <c r="D112" s="6">
        <v>0</v>
      </c>
      <c r="E112" s="6">
        <v>0</v>
      </c>
    </row>
    <row r="113" spans="1:11" ht="15.75" thickBot="1" x14ac:dyDescent="0.3">
      <c r="A113" s="8" t="s">
        <v>108</v>
      </c>
      <c r="B113" s="9"/>
      <c r="C113" s="6"/>
      <c r="D113" s="6"/>
      <c r="E113" s="6"/>
    </row>
    <row r="114" spans="1:11" ht="15.75" thickBot="1" x14ac:dyDescent="0.3">
      <c r="A114" s="8" t="s">
        <v>72</v>
      </c>
      <c r="B114" s="9"/>
      <c r="C114" s="6"/>
      <c r="D114" s="6"/>
      <c r="E114" s="6"/>
    </row>
    <row r="115" spans="1:11" ht="15.75" thickBot="1" x14ac:dyDescent="0.3">
      <c r="A115" s="8" t="s">
        <v>73</v>
      </c>
      <c r="B115" s="9"/>
      <c r="C115" s="6"/>
      <c r="D115" s="6"/>
      <c r="E115" s="6"/>
    </row>
    <row r="116" spans="1:11" ht="15.75" thickBot="1" x14ac:dyDescent="0.3">
      <c r="A116" s="32" t="s">
        <v>49</v>
      </c>
      <c r="B116" s="9">
        <f>B106+B111</f>
        <v>300</v>
      </c>
      <c r="C116" s="9">
        <f t="shared" ref="C116:E116" si="11">C106+C111</f>
        <v>0</v>
      </c>
      <c r="D116" s="9">
        <f t="shared" si="11"/>
        <v>0</v>
      </c>
      <c r="E116" s="9">
        <f t="shared" si="11"/>
        <v>0</v>
      </c>
    </row>
    <row r="117" spans="1:11" ht="68.25" thickBot="1" x14ac:dyDescent="0.3">
      <c r="A117" s="16" t="s">
        <v>230</v>
      </c>
      <c r="B117" s="101" t="s">
        <v>822</v>
      </c>
      <c r="C117" s="28" t="s">
        <v>105</v>
      </c>
      <c r="D117" s="792" t="s">
        <v>823</v>
      </c>
      <c r="E117" s="793"/>
    </row>
    <row r="118" spans="1:11" ht="17.25" customHeight="1" thickBot="1" x14ac:dyDescent="0.3">
      <c r="A118" s="3" t="s">
        <v>9</v>
      </c>
      <c r="B118" s="786" t="s">
        <v>824</v>
      </c>
      <c r="C118" s="787"/>
      <c r="D118" s="787"/>
      <c r="E118" s="788"/>
    </row>
    <row r="119" spans="1:11" ht="15.75" thickBot="1" x14ac:dyDescent="0.3">
      <c r="A119" s="3" t="s">
        <v>14</v>
      </c>
      <c r="B119" s="803" t="s">
        <v>825</v>
      </c>
      <c r="C119" s="804"/>
      <c r="D119" s="804"/>
      <c r="E119" s="805"/>
    </row>
    <row r="120" spans="1:11" ht="12.75" customHeight="1" x14ac:dyDescent="0.25">
      <c r="A120" s="781"/>
      <c r="B120" s="14">
        <v>2019</v>
      </c>
      <c r="C120" s="14">
        <v>2020</v>
      </c>
      <c r="D120" s="14">
        <v>2021</v>
      </c>
      <c r="E120" s="14">
        <v>2022</v>
      </c>
    </row>
    <row r="121" spans="1:11" ht="9" customHeight="1" thickBot="1" x14ac:dyDescent="0.3">
      <c r="A121" s="782"/>
      <c r="B121" s="15" t="s">
        <v>5</v>
      </c>
      <c r="C121" s="15" t="s">
        <v>6</v>
      </c>
      <c r="D121" s="15" t="s">
        <v>6</v>
      </c>
      <c r="E121" s="15" t="s">
        <v>6</v>
      </c>
    </row>
    <row r="122" spans="1:11" ht="15.75" thickBot="1" x14ac:dyDescent="0.3">
      <c r="A122" s="3" t="s">
        <v>8</v>
      </c>
      <c r="B122" s="81">
        <v>1</v>
      </c>
      <c r="C122" s="81">
        <v>1</v>
      </c>
      <c r="D122" s="81">
        <v>0</v>
      </c>
      <c r="E122" s="81">
        <v>0</v>
      </c>
    </row>
    <row r="123" spans="1:11" ht="15.75" thickBot="1" x14ac:dyDescent="0.3">
      <c r="A123" s="3" t="s">
        <v>15</v>
      </c>
      <c r="B123" s="4">
        <v>9700</v>
      </c>
      <c r="C123" s="4">
        <v>6913</v>
      </c>
      <c r="D123" s="4">
        <v>0</v>
      </c>
      <c r="E123" s="4">
        <v>0</v>
      </c>
    </row>
    <row r="124" spans="1:11" ht="15.75" thickBot="1" x14ac:dyDescent="0.3">
      <c r="A124" s="3" t="s">
        <v>21</v>
      </c>
      <c r="B124" s="4">
        <f>B123/B122</f>
        <v>9700</v>
      </c>
      <c r="C124" s="4">
        <f t="shared" ref="C124:E124" si="12">C123/C122</f>
        <v>6913</v>
      </c>
      <c r="D124" s="4" t="e">
        <f t="shared" si="12"/>
        <v>#DIV/0!</v>
      </c>
      <c r="E124" s="4" t="e">
        <f t="shared" si="12"/>
        <v>#DIV/0!</v>
      </c>
    </row>
    <row r="125" spans="1:11" ht="15.75" thickBot="1" x14ac:dyDescent="0.3">
      <c r="A125" s="3" t="s">
        <v>16</v>
      </c>
      <c r="B125" s="81" t="s">
        <v>20</v>
      </c>
      <c r="C125" s="5">
        <f>C122/B122-1</f>
        <v>0</v>
      </c>
      <c r="D125" s="5">
        <f t="shared" ref="D125:E127" si="13">D122/C122-1</f>
        <v>-1</v>
      </c>
      <c r="E125" s="5" t="e">
        <f t="shared" si="13"/>
        <v>#DIV/0!</v>
      </c>
      <c r="G125" s="7"/>
      <c r="H125" s="7"/>
      <c r="I125" s="7"/>
      <c r="J125" s="7"/>
      <c r="K125" s="7"/>
    </row>
    <row r="126" spans="1:11" ht="15.75" thickBot="1" x14ac:dyDescent="0.3">
      <c r="A126" s="3" t="s">
        <v>17</v>
      </c>
      <c r="B126" s="81" t="s">
        <v>20</v>
      </c>
      <c r="C126" s="5">
        <f>C123/B123-1</f>
        <v>-0.287319587628866</v>
      </c>
      <c r="D126" s="5">
        <f t="shared" si="13"/>
        <v>-1</v>
      </c>
      <c r="E126" s="5" t="e">
        <f t="shared" si="13"/>
        <v>#DIV/0!</v>
      </c>
    </row>
    <row r="127" spans="1:11" ht="15.75" thickBot="1" x14ac:dyDescent="0.3">
      <c r="A127" s="3" t="s">
        <v>18</v>
      </c>
      <c r="B127" s="81" t="s">
        <v>20</v>
      </c>
      <c r="C127" s="5">
        <f>C124/B124-1</f>
        <v>-0.287319587628866</v>
      </c>
      <c r="D127" s="5" t="e">
        <f t="shared" si="13"/>
        <v>#DIV/0!</v>
      </c>
      <c r="E127" s="5" t="e">
        <f t="shared" si="13"/>
        <v>#DIV/0!</v>
      </c>
    </row>
    <row r="128" spans="1:11" ht="15.75" thickBot="1" x14ac:dyDescent="0.3">
      <c r="A128" s="806" t="s">
        <v>233</v>
      </c>
      <c r="B128" s="807"/>
      <c r="C128" s="807"/>
      <c r="D128" s="807"/>
      <c r="E128" s="808"/>
    </row>
    <row r="129" spans="1:5" ht="12.75" customHeight="1" x14ac:dyDescent="0.25">
      <c r="A129" s="781"/>
      <c r="B129" s="14">
        <v>2019</v>
      </c>
      <c r="C129" s="14">
        <v>2020</v>
      </c>
      <c r="D129" s="14">
        <v>2021</v>
      </c>
      <c r="E129" s="14">
        <v>2022</v>
      </c>
    </row>
    <row r="130" spans="1:5" ht="12.75" customHeight="1" thickBot="1" x14ac:dyDescent="0.3">
      <c r="A130" s="782"/>
      <c r="B130" s="15" t="s">
        <v>5</v>
      </c>
      <c r="C130" s="15" t="s">
        <v>6</v>
      </c>
      <c r="D130" s="15" t="s">
        <v>6</v>
      </c>
      <c r="E130" s="15" t="s">
        <v>6</v>
      </c>
    </row>
    <row r="131" spans="1:5" ht="15.75" thickBot="1" x14ac:dyDescent="0.3">
      <c r="A131" s="1" t="s">
        <v>107</v>
      </c>
      <c r="B131" s="6">
        <f>B132+B133+B134+B135</f>
        <v>0</v>
      </c>
      <c r="C131" s="6">
        <f t="shared" ref="C131:E131" si="14">C132+C133+C134+C135</f>
        <v>0</v>
      </c>
      <c r="D131" s="6">
        <f t="shared" si="14"/>
        <v>0</v>
      </c>
      <c r="E131" s="6">
        <f t="shared" si="14"/>
        <v>0</v>
      </c>
    </row>
    <row r="132" spans="1:5" ht="15.75" thickBot="1" x14ac:dyDescent="0.3">
      <c r="A132" s="8" t="s">
        <v>37</v>
      </c>
      <c r="B132" s="6"/>
      <c r="C132" s="6"/>
      <c r="D132" s="6"/>
      <c r="E132" s="6"/>
    </row>
    <row r="133" spans="1:5" ht="15.75" thickBot="1" x14ac:dyDescent="0.3">
      <c r="A133" s="8" t="s">
        <v>108</v>
      </c>
      <c r="B133" s="6"/>
      <c r="C133" s="6"/>
      <c r="D133" s="6"/>
      <c r="E133" s="6"/>
    </row>
    <row r="134" spans="1:5" ht="15.75" thickBot="1" x14ac:dyDescent="0.3">
      <c r="A134" s="8" t="s">
        <v>72</v>
      </c>
      <c r="B134" s="6"/>
      <c r="C134" s="6"/>
      <c r="D134" s="6"/>
      <c r="E134" s="6"/>
    </row>
    <row r="135" spans="1:5" ht="15.75" thickBot="1" x14ac:dyDescent="0.3">
      <c r="A135" s="8" t="s">
        <v>73</v>
      </c>
      <c r="B135" s="6"/>
      <c r="C135" s="6"/>
      <c r="D135" s="6"/>
      <c r="E135" s="6"/>
    </row>
    <row r="136" spans="1:5" ht="15.75" thickBot="1" x14ac:dyDescent="0.3">
      <c r="A136" s="1" t="s">
        <v>109</v>
      </c>
      <c r="B136" s="4">
        <v>9700</v>
      </c>
      <c r="C136" s="4">
        <v>6913</v>
      </c>
      <c r="D136" s="4">
        <v>0</v>
      </c>
      <c r="E136" s="4">
        <v>0</v>
      </c>
    </row>
    <row r="137" spans="1:5" ht="15.75" thickBot="1" x14ac:dyDescent="0.3">
      <c r="A137" s="8" t="s">
        <v>37</v>
      </c>
      <c r="B137" s="9">
        <v>9700</v>
      </c>
      <c r="C137" s="6">
        <v>6913</v>
      </c>
      <c r="D137" s="6">
        <v>0</v>
      </c>
      <c r="E137" s="6">
        <v>0</v>
      </c>
    </row>
    <row r="138" spans="1:5" ht="15.75" thickBot="1" x14ac:dyDescent="0.3">
      <c r="A138" s="8" t="s">
        <v>108</v>
      </c>
      <c r="B138" s="9"/>
      <c r="C138" s="6"/>
      <c r="D138" s="6"/>
      <c r="E138" s="6"/>
    </row>
    <row r="139" spans="1:5" ht="15.75" thickBot="1" x14ac:dyDescent="0.3">
      <c r="A139" s="8" t="s">
        <v>72</v>
      </c>
      <c r="B139" s="9"/>
      <c r="C139" s="6"/>
      <c r="D139" s="6"/>
      <c r="E139" s="6"/>
    </row>
    <row r="140" spans="1:5" ht="15.75" thickBot="1" x14ac:dyDescent="0.3">
      <c r="A140" s="8" t="s">
        <v>73</v>
      </c>
      <c r="B140" s="9"/>
      <c r="C140" s="6"/>
      <c r="D140" s="6"/>
      <c r="E140" s="6"/>
    </row>
    <row r="141" spans="1:5" ht="15.75" thickBot="1" x14ac:dyDescent="0.3">
      <c r="A141" s="32" t="s">
        <v>398</v>
      </c>
      <c r="B141" s="9">
        <f>B131+B136</f>
        <v>9700</v>
      </c>
      <c r="C141" s="9">
        <f t="shared" ref="C141:E141" si="15">C131+C136</f>
        <v>6913</v>
      </c>
      <c r="D141" s="9">
        <f t="shared" si="15"/>
        <v>0</v>
      </c>
      <c r="E141" s="9">
        <f t="shared" si="15"/>
        <v>0</v>
      </c>
    </row>
    <row r="142" spans="1:5" ht="68.25" thickBot="1" x14ac:dyDescent="0.3">
      <c r="A142" s="16" t="s">
        <v>114</v>
      </c>
      <c r="B142" s="41" t="s">
        <v>826</v>
      </c>
      <c r="C142" s="33" t="s">
        <v>105</v>
      </c>
      <c r="D142" s="102" t="s">
        <v>827</v>
      </c>
      <c r="E142" s="35"/>
    </row>
    <row r="143" spans="1:5" ht="17.25" customHeight="1" thickBot="1" x14ac:dyDescent="0.3">
      <c r="A143" s="3" t="s">
        <v>9</v>
      </c>
      <c r="B143" s="786" t="s">
        <v>828</v>
      </c>
      <c r="C143" s="787"/>
      <c r="D143" s="787"/>
      <c r="E143" s="788"/>
    </row>
    <row r="144" spans="1:5" ht="15.75" thickBot="1" x14ac:dyDescent="0.3">
      <c r="A144" s="3" t="s">
        <v>14</v>
      </c>
      <c r="B144" s="803" t="s">
        <v>803</v>
      </c>
      <c r="C144" s="804"/>
      <c r="D144" s="804"/>
      <c r="E144" s="805"/>
    </row>
    <row r="145" spans="1:11" ht="12.75" customHeight="1" x14ac:dyDescent="0.25">
      <c r="A145" s="781"/>
      <c r="B145" s="14">
        <v>2019</v>
      </c>
      <c r="C145" s="14">
        <v>2020</v>
      </c>
      <c r="D145" s="14">
        <v>2021</v>
      </c>
      <c r="E145" s="14">
        <v>2022</v>
      </c>
    </row>
    <row r="146" spans="1:11" ht="10.5" customHeight="1" thickBot="1" x14ac:dyDescent="0.3">
      <c r="A146" s="782"/>
      <c r="B146" s="15" t="s">
        <v>5</v>
      </c>
      <c r="C146" s="15" t="s">
        <v>6</v>
      </c>
      <c r="D146" s="15" t="s">
        <v>6</v>
      </c>
      <c r="E146" s="15" t="s">
        <v>6</v>
      </c>
    </row>
    <row r="147" spans="1:11" ht="15.75" thickBot="1" x14ac:dyDescent="0.3">
      <c r="A147" s="3" t="s">
        <v>8</v>
      </c>
      <c r="B147" s="81">
        <v>1</v>
      </c>
      <c r="C147" s="81">
        <v>1</v>
      </c>
      <c r="D147" s="81">
        <v>1</v>
      </c>
      <c r="E147" s="81">
        <v>1</v>
      </c>
    </row>
    <row r="148" spans="1:11" ht="15.75" thickBot="1" x14ac:dyDescent="0.3">
      <c r="A148" s="3" t="s">
        <v>15</v>
      </c>
      <c r="B148" s="4">
        <v>100</v>
      </c>
      <c r="C148" s="4">
        <v>1000</v>
      </c>
      <c r="D148" s="4">
        <v>1000</v>
      </c>
      <c r="E148" s="4">
        <v>1000</v>
      </c>
    </row>
    <row r="149" spans="1:11" ht="15.75" thickBot="1" x14ac:dyDescent="0.3">
      <c r="A149" s="3" t="s">
        <v>21</v>
      </c>
      <c r="B149" s="4">
        <f>B148/B147</f>
        <v>100</v>
      </c>
      <c r="C149" s="4">
        <f t="shared" ref="C149:E149" si="16">C148/C147</f>
        <v>1000</v>
      </c>
      <c r="D149" s="4">
        <f t="shared" si="16"/>
        <v>1000</v>
      </c>
      <c r="E149" s="4">
        <f t="shared" si="16"/>
        <v>1000</v>
      </c>
    </row>
    <row r="150" spans="1:11" ht="15.75" thickBot="1" x14ac:dyDescent="0.3">
      <c r="A150" s="3" t="s">
        <v>16</v>
      </c>
      <c r="B150" s="81" t="s">
        <v>20</v>
      </c>
      <c r="C150" s="5">
        <f>C147/B147-1</f>
        <v>0</v>
      </c>
      <c r="D150" s="5">
        <f t="shared" ref="D150:E152" si="17">D147/C147-1</f>
        <v>0</v>
      </c>
      <c r="E150" s="5">
        <f t="shared" si="17"/>
        <v>0</v>
      </c>
      <c r="G150" s="7"/>
      <c r="H150" s="7"/>
      <c r="I150" s="7"/>
      <c r="J150" s="7"/>
      <c r="K150" s="7"/>
    </row>
    <row r="151" spans="1:11" ht="15.75" thickBot="1" x14ac:dyDescent="0.3">
      <c r="A151" s="3" t="s">
        <v>17</v>
      </c>
      <c r="B151" s="81" t="s">
        <v>20</v>
      </c>
      <c r="C151" s="5">
        <f>C148/B148-1</f>
        <v>9</v>
      </c>
      <c r="D151" s="5">
        <f t="shared" si="17"/>
        <v>0</v>
      </c>
      <c r="E151" s="5">
        <f t="shared" si="17"/>
        <v>0</v>
      </c>
    </row>
    <row r="152" spans="1:11" ht="15.75" thickBot="1" x14ac:dyDescent="0.3">
      <c r="A152" s="3" t="s">
        <v>18</v>
      </c>
      <c r="B152" s="81" t="s">
        <v>20</v>
      </c>
      <c r="C152" s="5">
        <f>C149/B149-1</f>
        <v>9</v>
      </c>
      <c r="D152" s="5">
        <f t="shared" si="17"/>
        <v>0</v>
      </c>
      <c r="E152" s="5">
        <f t="shared" si="17"/>
        <v>0</v>
      </c>
    </row>
    <row r="153" spans="1:11" ht="15.75" thickBot="1" x14ac:dyDescent="0.3">
      <c r="A153" s="806" t="s">
        <v>234</v>
      </c>
      <c r="B153" s="807"/>
      <c r="C153" s="807"/>
      <c r="D153" s="807"/>
      <c r="E153" s="808"/>
    </row>
    <row r="154" spans="1:11" ht="12.75" customHeight="1" x14ac:dyDescent="0.25">
      <c r="A154" s="781"/>
      <c r="B154" s="14">
        <v>2019</v>
      </c>
      <c r="C154" s="14">
        <v>2020</v>
      </c>
      <c r="D154" s="14">
        <v>2021</v>
      </c>
      <c r="E154" s="14">
        <v>2022</v>
      </c>
    </row>
    <row r="155" spans="1:11" ht="12.75" customHeight="1" thickBot="1" x14ac:dyDescent="0.3">
      <c r="A155" s="782"/>
      <c r="B155" s="15" t="s">
        <v>5</v>
      </c>
      <c r="C155" s="15" t="s">
        <v>6</v>
      </c>
      <c r="D155" s="15" t="s">
        <v>6</v>
      </c>
      <c r="E155" s="15" t="s">
        <v>6</v>
      </c>
    </row>
    <row r="156" spans="1:11" ht="15.75" thickBot="1" x14ac:dyDescent="0.3">
      <c r="A156" s="1" t="s">
        <v>107</v>
      </c>
      <c r="B156" s="6">
        <f>B157+B158+B159+B160</f>
        <v>0</v>
      </c>
      <c r="C156" s="6">
        <f t="shared" ref="C156:E156" si="18">C157+C158+C159+C160</f>
        <v>0</v>
      </c>
      <c r="D156" s="6">
        <f t="shared" si="18"/>
        <v>0</v>
      </c>
      <c r="E156" s="6">
        <f t="shared" si="18"/>
        <v>0</v>
      </c>
    </row>
    <row r="157" spans="1:11" ht="15.75" thickBot="1" x14ac:dyDescent="0.3">
      <c r="A157" s="8" t="s">
        <v>37</v>
      </c>
      <c r="B157" s="6"/>
      <c r="C157" s="6"/>
      <c r="D157" s="6"/>
      <c r="E157" s="6"/>
    </row>
    <row r="158" spans="1:11" ht="15.75" thickBot="1" x14ac:dyDescent="0.3">
      <c r="A158" s="8" t="s">
        <v>108</v>
      </c>
      <c r="B158" s="6"/>
      <c r="C158" s="6"/>
      <c r="D158" s="6"/>
      <c r="E158" s="6"/>
    </row>
    <row r="159" spans="1:11" ht="15.75" thickBot="1" x14ac:dyDescent="0.3">
      <c r="A159" s="8" t="s">
        <v>72</v>
      </c>
      <c r="B159" s="6"/>
      <c r="C159" s="6"/>
      <c r="D159" s="6"/>
      <c r="E159" s="6"/>
    </row>
    <row r="160" spans="1:11" ht="15.75" thickBot="1" x14ac:dyDescent="0.3">
      <c r="A160" s="8" t="s">
        <v>73</v>
      </c>
      <c r="B160" s="6"/>
      <c r="C160" s="6"/>
      <c r="D160" s="6"/>
      <c r="E160" s="6"/>
    </row>
    <row r="161" spans="1:11" ht="15.75" thickBot="1" x14ac:dyDescent="0.3">
      <c r="A161" s="1" t="s">
        <v>109</v>
      </c>
      <c r="B161" s="4">
        <v>100</v>
      </c>
      <c r="C161" s="4">
        <v>1000</v>
      </c>
      <c r="D161" s="4">
        <v>1000</v>
      </c>
      <c r="E161" s="4">
        <v>1000</v>
      </c>
    </row>
    <row r="162" spans="1:11" ht="15.75" thickBot="1" x14ac:dyDescent="0.3">
      <c r="A162" s="8" t="s">
        <v>37</v>
      </c>
      <c r="B162" s="9"/>
      <c r="C162" s="6"/>
      <c r="D162" s="6"/>
      <c r="E162" s="6"/>
    </row>
    <row r="163" spans="1:11" ht="15.75" thickBot="1" x14ac:dyDescent="0.3">
      <c r="A163" s="8" t="s">
        <v>108</v>
      </c>
      <c r="B163" s="9"/>
      <c r="C163" s="6"/>
      <c r="D163" s="6"/>
      <c r="E163" s="6"/>
    </row>
    <row r="164" spans="1:11" ht="15.75" thickBot="1" x14ac:dyDescent="0.3">
      <c r="A164" s="8" t="s">
        <v>72</v>
      </c>
      <c r="B164" s="4">
        <v>100</v>
      </c>
      <c r="C164" s="4">
        <v>1000</v>
      </c>
      <c r="D164" s="4">
        <v>1000</v>
      </c>
      <c r="E164" s="4">
        <v>1000</v>
      </c>
    </row>
    <row r="165" spans="1:11" ht="15.75" thickBot="1" x14ac:dyDescent="0.3">
      <c r="A165" s="8" t="s">
        <v>73</v>
      </c>
      <c r="B165" s="9"/>
      <c r="C165" s="6"/>
      <c r="D165" s="6"/>
      <c r="E165" s="6"/>
    </row>
    <row r="166" spans="1:11" ht="15.75" thickBot="1" x14ac:dyDescent="0.3">
      <c r="A166" s="17" t="s">
        <v>117</v>
      </c>
      <c r="B166" s="9">
        <f>B156+B161</f>
        <v>100</v>
      </c>
      <c r="C166" s="9">
        <f t="shared" ref="C166:E166" si="19">C156+C161</f>
        <v>1000</v>
      </c>
      <c r="D166" s="9">
        <f t="shared" si="19"/>
        <v>1000</v>
      </c>
      <c r="E166" s="9">
        <f t="shared" si="19"/>
        <v>1000</v>
      </c>
    </row>
    <row r="167" spans="1:11" ht="90.75" thickBot="1" x14ac:dyDescent="0.3">
      <c r="A167" s="16" t="s">
        <v>118</v>
      </c>
      <c r="B167" s="41" t="s">
        <v>829</v>
      </c>
      <c r="C167" s="69" t="s">
        <v>105</v>
      </c>
      <c r="D167" s="103" t="s">
        <v>830</v>
      </c>
      <c r="E167" s="35"/>
    </row>
    <row r="168" spans="1:11" ht="17.25" customHeight="1" thickBot="1" x14ac:dyDescent="0.3">
      <c r="A168" s="3" t="s">
        <v>9</v>
      </c>
      <c r="B168" s="786" t="s">
        <v>831</v>
      </c>
      <c r="C168" s="787"/>
      <c r="D168" s="787"/>
      <c r="E168" s="788"/>
    </row>
    <row r="169" spans="1:11" ht="15.75" thickBot="1" x14ac:dyDescent="0.3">
      <c r="A169" s="3" t="s">
        <v>14</v>
      </c>
      <c r="B169" s="803" t="s">
        <v>832</v>
      </c>
      <c r="C169" s="804"/>
      <c r="D169" s="804"/>
      <c r="E169" s="805"/>
    </row>
    <row r="170" spans="1:11" ht="12.75" customHeight="1" x14ac:dyDescent="0.25">
      <c r="A170" s="781"/>
      <c r="B170" s="14">
        <v>2019</v>
      </c>
      <c r="C170" s="14">
        <v>2020</v>
      </c>
      <c r="D170" s="14">
        <v>2021</v>
      </c>
      <c r="E170" s="14">
        <v>2022</v>
      </c>
    </row>
    <row r="171" spans="1:11" ht="9" customHeight="1" thickBot="1" x14ac:dyDescent="0.3">
      <c r="A171" s="782"/>
      <c r="B171" s="15" t="s">
        <v>5</v>
      </c>
      <c r="C171" s="15" t="s">
        <v>6</v>
      </c>
      <c r="D171" s="15" t="s">
        <v>6</v>
      </c>
      <c r="E171" s="15" t="s">
        <v>6</v>
      </c>
    </row>
    <row r="172" spans="1:11" ht="15.75" thickBot="1" x14ac:dyDescent="0.3">
      <c r="A172" s="3" t="s">
        <v>8</v>
      </c>
      <c r="B172" s="81">
        <v>1</v>
      </c>
      <c r="C172" s="81">
        <v>0</v>
      </c>
      <c r="D172" s="81">
        <v>0</v>
      </c>
      <c r="E172" s="81">
        <v>0</v>
      </c>
    </row>
    <row r="173" spans="1:11" ht="15.75" thickBot="1" x14ac:dyDescent="0.3">
      <c r="A173" s="3" t="s">
        <v>15</v>
      </c>
      <c r="B173" s="4">
        <v>1934</v>
      </c>
      <c r="C173" s="4">
        <f t="shared" ref="C173:E173" si="20">C191</f>
        <v>0</v>
      </c>
      <c r="D173" s="4">
        <f t="shared" si="20"/>
        <v>0</v>
      </c>
      <c r="E173" s="4">
        <f t="shared" si="20"/>
        <v>0</v>
      </c>
    </row>
    <row r="174" spans="1:11" ht="15.75" thickBot="1" x14ac:dyDescent="0.3">
      <c r="A174" s="3" t="s">
        <v>21</v>
      </c>
      <c r="B174" s="4">
        <f>B173/B172</f>
        <v>1934</v>
      </c>
      <c r="C174" s="4" t="e">
        <f t="shared" ref="C174:E174" si="21">C173/C172</f>
        <v>#DIV/0!</v>
      </c>
      <c r="D174" s="4" t="e">
        <f t="shared" si="21"/>
        <v>#DIV/0!</v>
      </c>
      <c r="E174" s="4" t="e">
        <f t="shared" si="21"/>
        <v>#DIV/0!</v>
      </c>
    </row>
    <row r="175" spans="1:11" ht="15.75" thickBot="1" x14ac:dyDescent="0.3">
      <c r="A175" s="3" t="s">
        <v>16</v>
      </c>
      <c r="B175" s="81" t="s">
        <v>20</v>
      </c>
      <c r="C175" s="5">
        <f>C172/B172-1</f>
        <v>-1</v>
      </c>
      <c r="D175" s="5" t="e">
        <f t="shared" ref="D175:E177" si="22">D172/C172-1</f>
        <v>#DIV/0!</v>
      </c>
      <c r="E175" s="5" t="e">
        <f t="shared" si="22"/>
        <v>#DIV/0!</v>
      </c>
      <c r="G175" s="7"/>
      <c r="H175" s="7"/>
      <c r="I175" s="7"/>
      <c r="J175" s="7"/>
      <c r="K175" s="7"/>
    </row>
    <row r="176" spans="1:11" ht="15.75" thickBot="1" x14ac:dyDescent="0.3">
      <c r="A176" s="3" t="s">
        <v>17</v>
      </c>
      <c r="B176" s="81" t="s">
        <v>20</v>
      </c>
      <c r="C176" s="5">
        <f>C173/B173-1</f>
        <v>-1</v>
      </c>
      <c r="D176" s="5" t="e">
        <f t="shared" si="22"/>
        <v>#DIV/0!</v>
      </c>
      <c r="E176" s="5" t="e">
        <f t="shared" si="22"/>
        <v>#DIV/0!</v>
      </c>
    </row>
    <row r="177" spans="1:5" ht="15.75" thickBot="1" x14ac:dyDescent="0.3">
      <c r="A177" s="3" t="s">
        <v>18</v>
      </c>
      <c r="B177" s="81" t="s">
        <v>20</v>
      </c>
      <c r="C177" s="5" t="e">
        <f>C174/B174-1</f>
        <v>#DIV/0!</v>
      </c>
      <c r="D177" s="5" t="e">
        <f t="shared" si="22"/>
        <v>#DIV/0!</v>
      </c>
      <c r="E177" s="5" t="e">
        <f t="shared" si="22"/>
        <v>#DIV/0!</v>
      </c>
    </row>
    <row r="178" spans="1:5" ht="15.75" thickBot="1" x14ac:dyDescent="0.3">
      <c r="A178" s="806" t="s">
        <v>302</v>
      </c>
      <c r="B178" s="807"/>
      <c r="C178" s="807"/>
      <c r="D178" s="807"/>
      <c r="E178" s="808"/>
    </row>
    <row r="179" spans="1:5" ht="12.75" customHeight="1" x14ac:dyDescent="0.25">
      <c r="A179" s="781"/>
      <c r="B179" s="14">
        <v>2019</v>
      </c>
      <c r="C179" s="14">
        <v>2020</v>
      </c>
      <c r="D179" s="14">
        <v>2021</v>
      </c>
      <c r="E179" s="14">
        <v>2022</v>
      </c>
    </row>
    <row r="180" spans="1:5" ht="9" customHeight="1" thickBot="1" x14ac:dyDescent="0.3">
      <c r="A180" s="782"/>
      <c r="B180" s="15" t="s">
        <v>5</v>
      </c>
      <c r="C180" s="15" t="s">
        <v>6</v>
      </c>
      <c r="D180" s="15" t="s">
        <v>6</v>
      </c>
      <c r="E180" s="15" t="s">
        <v>6</v>
      </c>
    </row>
    <row r="181" spans="1:5" ht="15.75" thickBot="1" x14ac:dyDescent="0.3">
      <c r="A181" s="1" t="s">
        <v>107</v>
      </c>
      <c r="B181" s="6"/>
      <c r="C181" s="6"/>
      <c r="D181" s="6"/>
      <c r="E181" s="6"/>
    </row>
    <row r="182" spans="1:5" ht="15.75" thickBot="1" x14ac:dyDescent="0.3">
      <c r="A182" s="8" t="s">
        <v>37</v>
      </c>
      <c r="B182" s="6"/>
      <c r="C182" s="6"/>
      <c r="D182" s="6"/>
      <c r="E182" s="6"/>
    </row>
    <row r="183" spans="1:5" ht="15.75" thickBot="1" x14ac:dyDescent="0.3">
      <c r="A183" s="8" t="s">
        <v>108</v>
      </c>
      <c r="B183" s="6"/>
      <c r="C183" s="6"/>
      <c r="D183" s="6"/>
      <c r="E183" s="6"/>
    </row>
    <row r="184" spans="1:5" ht="15.75" thickBot="1" x14ac:dyDescent="0.3">
      <c r="A184" s="8" t="s">
        <v>72</v>
      </c>
      <c r="B184" s="6"/>
      <c r="C184" s="6"/>
      <c r="D184" s="6"/>
      <c r="E184" s="6"/>
    </row>
    <row r="185" spans="1:5" ht="15.75" thickBot="1" x14ac:dyDescent="0.3">
      <c r="A185" s="8" t="s">
        <v>73</v>
      </c>
      <c r="B185" s="6"/>
      <c r="C185" s="6"/>
      <c r="D185" s="6"/>
      <c r="E185" s="6"/>
    </row>
    <row r="186" spans="1:5" ht="15.75" thickBot="1" x14ac:dyDescent="0.3">
      <c r="A186" s="1" t="s">
        <v>109</v>
      </c>
      <c r="B186" s="4">
        <v>1934</v>
      </c>
      <c r="C186" s="4">
        <f t="shared" ref="C186:E187" si="23">C379</f>
        <v>0</v>
      </c>
      <c r="D186" s="4">
        <f t="shared" si="23"/>
        <v>0</v>
      </c>
      <c r="E186" s="4">
        <f t="shared" si="23"/>
        <v>0</v>
      </c>
    </row>
    <row r="187" spans="1:5" ht="15.75" thickBot="1" x14ac:dyDescent="0.3">
      <c r="A187" s="8" t="s">
        <v>37</v>
      </c>
      <c r="B187" s="4">
        <v>1934</v>
      </c>
      <c r="C187" s="4">
        <f t="shared" si="23"/>
        <v>0</v>
      </c>
      <c r="D187" s="4">
        <f t="shared" si="23"/>
        <v>0</v>
      </c>
      <c r="E187" s="4">
        <f t="shared" si="23"/>
        <v>0</v>
      </c>
    </row>
    <row r="188" spans="1:5" ht="15.75" thickBot="1" x14ac:dyDescent="0.3">
      <c r="A188" s="8" t="s">
        <v>108</v>
      </c>
      <c r="B188" s="9"/>
      <c r="C188" s="9"/>
      <c r="D188" s="9"/>
      <c r="E188" s="9"/>
    </row>
    <row r="189" spans="1:5" ht="15.75" thickBot="1" x14ac:dyDescent="0.3">
      <c r="A189" s="8" t="s">
        <v>72</v>
      </c>
      <c r="B189" s="9"/>
      <c r="C189" s="9"/>
      <c r="D189" s="9"/>
      <c r="E189" s="9"/>
    </row>
    <row r="190" spans="1:5" ht="15.75" thickBot="1" x14ac:dyDescent="0.3">
      <c r="A190" s="8" t="s">
        <v>73</v>
      </c>
      <c r="B190" s="9"/>
      <c r="C190" s="9"/>
      <c r="D190" s="9"/>
      <c r="E190" s="9"/>
    </row>
    <row r="191" spans="1:5" ht="15.75" thickBot="1" x14ac:dyDescent="0.3">
      <c r="A191" s="17" t="s">
        <v>120</v>
      </c>
      <c r="B191" s="9">
        <f>B181+B186</f>
        <v>1934</v>
      </c>
      <c r="C191" s="9">
        <f>C181+C186</f>
        <v>0</v>
      </c>
      <c r="D191" s="9">
        <f>D181+D186</f>
        <v>0</v>
      </c>
      <c r="E191" s="9">
        <f>E181+E186</f>
        <v>0</v>
      </c>
    </row>
    <row r="192" spans="1:5" ht="34.5" thickBot="1" x14ac:dyDescent="0.3">
      <c r="A192" s="16" t="s">
        <v>121</v>
      </c>
      <c r="B192" s="104" t="s">
        <v>833</v>
      </c>
      <c r="C192" s="33" t="s">
        <v>105</v>
      </c>
      <c r="D192" s="105" t="s">
        <v>834</v>
      </c>
      <c r="E192" s="35"/>
    </row>
    <row r="193" spans="1:11" ht="17.25" customHeight="1" thickBot="1" x14ac:dyDescent="0.3">
      <c r="A193" s="3" t="s">
        <v>9</v>
      </c>
      <c r="B193" s="786" t="s">
        <v>835</v>
      </c>
      <c r="C193" s="787"/>
      <c r="D193" s="787"/>
      <c r="E193" s="788"/>
    </row>
    <row r="194" spans="1:11" ht="15.75" thickBot="1" x14ac:dyDescent="0.3">
      <c r="A194" s="3" t="s">
        <v>14</v>
      </c>
      <c r="B194" s="803" t="s">
        <v>836</v>
      </c>
      <c r="C194" s="804"/>
      <c r="D194" s="804"/>
      <c r="E194" s="805"/>
    </row>
    <row r="195" spans="1:11" ht="12.75" customHeight="1" x14ac:dyDescent="0.25">
      <c r="A195" s="781"/>
      <c r="B195" s="14">
        <v>2019</v>
      </c>
      <c r="C195" s="14">
        <v>2020</v>
      </c>
      <c r="D195" s="14">
        <v>2021</v>
      </c>
      <c r="E195" s="14">
        <v>2022</v>
      </c>
    </row>
    <row r="196" spans="1:11" ht="9" customHeight="1" thickBot="1" x14ac:dyDescent="0.3">
      <c r="A196" s="782"/>
      <c r="B196" s="15" t="s">
        <v>5</v>
      </c>
      <c r="C196" s="15" t="s">
        <v>6</v>
      </c>
      <c r="D196" s="15" t="s">
        <v>6</v>
      </c>
      <c r="E196" s="15" t="s">
        <v>6</v>
      </c>
    </row>
    <row r="197" spans="1:11" ht="15.75" thickBot="1" x14ac:dyDescent="0.3">
      <c r="A197" s="3" t="s">
        <v>8</v>
      </c>
      <c r="B197" s="81">
        <v>0</v>
      </c>
      <c r="C197" s="81">
        <v>1</v>
      </c>
      <c r="D197" s="81">
        <v>0</v>
      </c>
      <c r="E197" s="81">
        <v>0</v>
      </c>
    </row>
    <row r="198" spans="1:11" ht="15.75" thickBot="1" x14ac:dyDescent="0.3">
      <c r="A198" s="3" t="s">
        <v>15</v>
      </c>
      <c r="B198" s="4">
        <v>0</v>
      </c>
      <c r="C198" s="4">
        <v>3000</v>
      </c>
      <c r="D198" s="4">
        <v>0</v>
      </c>
      <c r="E198" s="4">
        <v>0</v>
      </c>
    </row>
    <row r="199" spans="1:11" ht="15.75" thickBot="1" x14ac:dyDescent="0.3">
      <c r="A199" s="3" t="s">
        <v>21</v>
      </c>
      <c r="B199" s="4" t="e">
        <f>B198/B197</f>
        <v>#DIV/0!</v>
      </c>
      <c r="C199" s="4">
        <f t="shared" ref="C199:E199" si="24">C198/C197</f>
        <v>3000</v>
      </c>
      <c r="D199" s="4" t="e">
        <f t="shared" si="24"/>
        <v>#DIV/0!</v>
      </c>
      <c r="E199" s="4" t="e">
        <f t="shared" si="24"/>
        <v>#DIV/0!</v>
      </c>
    </row>
    <row r="200" spans="1:11" ht="15.75" thickBot="1" x14ac:dyDescent="0.3">
      <c r="A200" s="3" t="s">
        <v>16</v>
      </c>
      <c r="B200" s="81" t="s">
        <v>20</v>
      </c>
      <c r="C200" s="5" t="e">
        <f>C197/B197-1</f>
        <v>#DIV/0!</v>
      </c>
      <c r="D200" s="5">
        <f t="shared" ref="D200:E202" si="25">D197/C197-1</f>
        <v>-1</v>
      </c>
      <c r="E200" s="5" t="e">
        <f t="shared" si="25"/>
        <v>#DIV/0!</v>
      </c>
      <c r="G200" s="7"/>
      <c r="H200" s="7"/>
      <c r="I200" s="7"/>
      <c r="J200" s="7"/>
      <c r="K200" s="7"/>
    </row>
    <row r="201" spans="1:11" ht="15.75" thickBot="1" x14ac:dyDescent="0.3">
      <c r="A201" s="3" t="s">
        <v>17</v>
      </c>
      <c r="B201" s="81" t="s">
        <v>20</v>
      </c>
      <c r="C201" s="5" t="e">
        <f>C198/B198-1</f>
        <v>#DIV/0!</v>
      </c>
      <c r="D201" s="5">
        <f t="shared" si="25"/>
        <v>-1</v>
      </c>
      <c r="E201" s="5" t="e">
        <f t="shared" si="25"/>
        <v>#DIV/0!</v>
      </c>
    </row>
    <row r="202" spans="1:11" ht="15.75" thickBot="1" x14ac:dyDescent="0.3">
      <c r="A202" s="3" t="s">
        <v>18</v>
      </c>
      <c r="B202" s="81" t="s">
        <v>20</v>
      </c>
      <c r="C202" s="5" t="e">
        <f>C199/B199-1</f>
        <v>#DIV/0!</v>
      </c>
      <c r="D202" s="5" t="e">
        <f t="shared" si="25"/>
        <v>#DIV/0!</v>
      </c>
      <c r="E202" s="5" t="e">
        <f t="shared" si="25"/>
        <v>#DIV/0!</v>
      </c>
    </row>
    <row r="203" spans="1:11" ht="15.75" thickBot="1" x14ac:dyDescent="0.3">
      <c r="A203" s="806" t="s">
        <v>124</v>
      </c>
      <c r="B203" s="807"/>
      <c r="C203" s="807"/>
      <c r="D203" s="807"/>
      <c r="E203" s="808"/>
    </row>
    <row r="204" spans="1:11" ht="12.75" customHeight="1" x14ac:dyDescent="0.25">
      <c r="A204" s="781"/>
      <c r="B204" s="14">
        <v>2019</v>
      </c>
      <c r="C204" s="14">
        <v>2020</v>
      </c>
      <c r="D204" s="14">
        <v>2021</v>
      </c>
      <c r="E204" s="14">
        <v>2022</v>
      </c>
    </row>
    <row r="205" spans="1:11" ht="10.5" customHeight="1" thickBot="1" x14ac:dyDescent="0.3">
      <c r="A205" s="782"/>
      <c r="B205" s="15" t="s">
        <v>5</v>
      </c>
      <c r="C205" s="15" t="s">
        <v>6</v>
      </c>
      <c r="D205" s="15" t="s">
        <v>6</v>
      </c>
      <c r="E205" s="15" t="s">
        <v>6</v>
      </c>
    </row>
    <row r="206" spans="1:11" ht="15.75" thickBot="1" x14ac:dyDescent="0.3">
      <c r="A206" s="1" t="s">
        <v>107</v>
      </c>
      <c r="B206" s="6">
        <f>B207+B208+B209+B210</f>
        <v>0</v>
      </c>
      <c r="C206" s="6">
        <f t="shared" ref="C206:E206" si="26">C207+C208+C209+C210</f>
        <v>0</v>
      </c>
      <c r="D206" s="6">
        <f t="shared" si="26"/>
        <v>0</v>
      </c>
      <c r="E206" s="6">
        <f t="shared" si="26"/>
        <v>0</v>
      </c>
    </row>
    <row r="207" spans="1:11" ht="15.75" thickBot="1" x14ac:dyDescent="0.3">
      <c r="A207" s="8" t="s">
        <v>37</v>
      </c>
      <c r="B207" s="6"/>
      <c r="C207" s="6"/>
      <c r="D207" s="6"/>
      <c r="E207" s="6"/>
    </row>
    <row r="208" spans="1:11" ht="15.75" thickBot="1" x14ac:dyDescent="0.3">
      <c r="A208" s="8" t="s">
        <v>108</v>
      </c>
      <c r="B208" s="6"/>
      <c r="C208" s="6"/>
      <c r="D208" s="6"/>
      <c r="E208" s="6"/>
    </row>
    <row r="209" spans="1:5" ht="15.75" thickBot="1" x14ac:dyDescent="0.3">
      <c r="A209" s="8" t="s">
        <v>72</v>
      </c>
      <c r="B209" s="6"/>
      <c r="C209" s="6"/>
      <c r="D209" s="6"/>
      <c r="E209" s="6"/>
    </row>
    <row r="210" spans="1:5" ht="15.75" thickBot="1" x14ac:dyDescent="0.3">
      <c r="A210" s="8" t="s">
        <v>73</v>
      </c>
      <c r="B210" s="6"/>
      <c r="C210" s="6"/>
      <c r="D210" s="6"/>
      <c r="E210" s="6"/>
    </row>
    <row r="211" spans="1:5" ht="15.75" thickBot="1" x14ac:dyDescent="0.3">
      <c r="A211" s="1" t="s">
        <v>109</v>
      </c>
      <c r="B211" s="4">
        <v>0</v>
      </c>
      <c r="C211" s="4">
        <v>3000</v>
      </c>
      <c r="D211" s="4">
        <v>0</v>
      </c>
      <c r="E211" s="4">
        <v>0</v>
      </c>
    </row>
    <row r="212" spans="1:5" ht="15.75" thickBot="1" x14ac:dyDescent="0.3">
      <c r="A212" s="8" t="s">
        <v>37</v>
      </c>
      <c r="B212" s="4">
        <v>0</v>
      </c>
      <c r="C212" s="4">
        <v>3000</v>
      </c>
      <c r="D212" s="4">
        <v>0</v>
      </c>
      <c r="E212" s="4">
        <v>0</v>
      </c>
    </row>
    <row r="213" spans="1:5" ht="15.75" thickBot="1" x14ac:dyDescent="0.3">
      <c r="A213" s="8" t="s">
        <v>108</v>
      </c>
      <c r="B213" s="9"/>
      <c r="C213" s="9"/>
      <c r="D213" s="9"/>
      <c r="E213" s="9"/>
    </row>
    <row r="214" spans="1:5" ht="15.75" thickBot="1" x14ac:dyDescent="0.3">
      <c r="A214" s="8" t="s">
        <v>72</v>
      </c>
      <c r="B214" s="9"/>
      <c r="C214" s="9"/>
      <c r="D214" s="9"/>
      <c r="E214" s="9"/>
    </row>
    <row r="215" spans="1:5" ht="15.75" thickBot="1" x14ac:dyDescent="0.3">
      <c r="A215" s="8" t="s">
        <v>73</v>
      </c>
      <c r="B215" s="9"/>
      <c r="C215" s="9"/>
      <c r="D215" s="9"/>
      <c r="E215" s="9"/>
    </row>
    <row r="216" spans="1:5" ht="15.75" thickBot="1" x14ac:dyDescent="0.3">
      <c r="A216" s="17" t="s">
        <v>125</v>
      </c>
      <c r="B216" s="9">
        <f>B206+B211</f>
        <v>0</v>
      </c>
      <c r="C216" s="9">
        <f t="shared" ref="C216:E216" si="27">C206+C211</f>
        <v>3000</v>
      </c>
      <c r="D216" s="9">
        <f t="shared" si="27"/>
        <v>0</v>
      </c>
      <c r="E216" s="9">
        <f t="shared" si="27"/>
        <v>0</v>
      </c>
    </row>
    <row r="217" spans="1:5" ht="34.5" thickBot="1" x14ac:dyDescent="0.3">
      <c r="A217" s="16" t="s">
        <v>126</v>
      </c>
      <c r="B217" s="104" t="s">
        <v>122</v>
      </c>
      <c r="C217" s="33" t="s">
        <v>105</v>
      </c>
      <c r="D217" s="106" t="s">
        <v>837</v>
      </c>
      <c r="E217" s="35"/>
    </row>
    <row r="218" spans="1:5" ht="17.25" customHeight="1" thickBot="1" x14ac:dyDescent="0.3">
      <c r="A218" s="3" t="s">
        <v>9</v>
      </c>
      <c r="B218" s="786" t="s">
        <v>838</v>
      </c>
      <c r="C218" s="787"/>
      <c r="D218" s="787"/>
      <c r="E218" s="788"/>
    </row>
    <row r="219" spans="1:5" ht="15.75" thickBot="1" x14ac:dyDescent="0.3">
      <c r="A219" s="3" t="s">
        <v>14</v>
      </c>
      <c r="B219" s="803" t="s">
        <v>67</v>
      </c>
      <c r="C219" s="804"/>
      <c r="D219" s="804"/>
      <c r="E219" s="805"/>
    </row>
    <row r="220" spans="1:5" ht="12.75" customHeight="1" x14ac:dyDescent="0.25">
      <c r="A220" s="781"/>
      <c r="B220" s="14">
        <v>2019</v>
      </c>
      <c r="C220" s="14">
        <v>2020</v>
      </c>
      <c r="D220" s="14">
        <v>2021</v>
      </c>
      <c r="E220" s="14">
        <v>2022</v>
      </c>
    </row>
    <row r="221" spans="1:5" ht="13.5" customHeight="1" thickBot="1" x14ac:dyDescent="0.3">
      <c r="A221" s="782"/>
      <c r="B221" s="15" t="s">
        <v>5</v>
      </c>
      <c r="C221" s="15" t="s">
        <v>6</v>
      </c>
      <c r="D221" s="15" t="s">
        <v>6</v>
      </c>
      <c r="E221" s="15" t="s">
        <v>6</v>
      </c>
    </row>
    <row r="222" spans="1:5" ht="15.75" thickBot="1" x14ac:dyDescent="0.3">
      <c r="A222" s="3" t="s">
        <v>8</v>
      </c>
      <c r="B222" s="81">
        <v>0</v>
      </c>
      <c r="C222" s="81">
        <v>0</v>
      </c>
      <c r="D222" s="81">
        <v>2</v>
      </c>
      <c r="E222" s="81">
        <v>0</v>
      </c>
    </row>
    <row r="223" spans="1:5" ht="15.75" thickBot="1" x14ac:dyDescent="0.3">
      <c r="A223" s="3" t="s">
        <v>15</v>
      </c>
      <c r="B223" s="4">
        <v>0</v>
      </c>
      <c r="C223" s="4">
        <v>0</v>
      </c>
      <c r="D223" s="4">
        <v>5400</v>
      </c>
      <c r="E223" s="4">
        <v>0</v>
      </c>
    </row>
    <row r="224" spans="1:5" ht="15.75" thickBot="1" x14ac:dyDescent="0.3">
      <c r="A224" s="3" t="s">
        <v>21</v>
      </c>
      <c r="B224" s="4" t="e">
        <f>B223/B222</f>
        <v>#DIV/0!</v>
      </c>
      <c r="C224" s="4" t="e">
        <f t="shared" ref="C224:E224" si="28">C223/C222</f>
        <v>#DIV/0!</v>
      </c>
      <c r="D224" s="4">
        <f t="shared" si="28"/>
        <v>2700</v>
      </c>
      <c r="E224" s="4" t="e">
        <f t="shared" si="28"/>
        <v>#DIV/0!</v>
      </c>
    </row>
    <row r="225" spans="1:11" ht="15.75" thickBot="1" x14ac:dyDescent="0.3">
      <c r="A225" s="3" t="s">
        <v>16</v>
      </c>
      <c r="B225" s="81" t="s">
        <v>20</v>
      </c>
      <c r="C225" s="5" t="e">
        <f>C222/B222-1</f>
        <v>#DIV/0!</v>
      </c>
      <c r="D225" s="5" t="e">
        <f t="shared" ref="D225:E227" si="29">D222/C222-1</f>
        <v>#DIV/0!</v>
      </c>
      <c r="E225" s="5">
        <f t="shared" si="29"/>
        <v>-1</v>
      </c>
      <c r="G225" s="7"/>
      <c r="H225" s="7"/>
      <c r="I225" s="7"/>
      <c r="J225" s="7"/>
      <c r="K225" s="7"/>
    </row>
    <row r="226" spans="1:11" ht="15.75" thickBot="1" x14ac:dyDescent="0.3">
      <c r="A226" s="3" t="s">
        <v>17</v>
      </c>
      <c r="B226" s="81" t="s">
        <v>20</v>
      </c>
      <c r="C226" s="5" t="e">
        <f>C223/B223-1</f>
        <v>#DIV/0!</v>
      </c>
      <c r="D226" s="5" t="e">
        <f t="shared" si="29"/>
        <v>#DIV/0!</v>
      </c>
      <c r="E226" s="5">
        <f t="shared" si="29"/>
        <v>-1</v>
      </c>
    </row>
    <row r="227" spans="1:11" ht="15.75" thickBot="1" x14ac:dyDescent="0.3">
      <c r="A227" s="3" t="s">
        <v>18</v>
      </c>
      <c r="B227" s="81" t="s">
        <v>20</v>
      </c>
      <c r="C227" s="5" t="e">
        <f>C224/B224-1</f>
        <v>#DIV/0!</v>
      </c>
      <c r="D227" s="5" t="e">
        <f t="shared" si="29"/>
        <v>#DIV/0!</v>
      </c>
      <c r="E227" s="5" t="e">
        <f t="shared" si="29"/>
        <v>#DIV/0!</v>
      </c>
    </row>
    <row r="228" spans="1:11" ht="15.75" thickBot="1" x14ac:dyDescent="0.3">
      <c r="A228" s="806" t="s">
        <v>128</v>
      </c>
      <c r="B228" s="807"/>
      <c r="C228" s="807"/>
      <c r="D228" s="807"/>
      <c r="E228" s="808"/>
    </row>
    <row r="229" spans="1:11" ht="12.75" customHeight="1" x14ac:dyDescent="0.25">
      <c r="A229" s="781"/>
      <c r="B229" s="14">
        <v>2019</v>
      </c>
      <c r="C229" s="14">
        <v>2020</v>
      </c>
      <c r="D229" s="14">
        <v>2021</v>
      </c>
      <c r="E229" s="14">
        <v>2022</v>
      </c>
    </row>
    <row r="230" spans="1:11" ht="9" customHeight="1" thickBot="1" x14ac:dyDescent="0.3">
      <c r="A230" s="782"/>
      <c r="B230" s="15" t="s">
        <v>5</v>
      </c>
      <c r="C230" s="15" t="s">
        <v>6</v>
      </c>
      <c r="D230" s="15" t="s">
        <v>6</v>
      </c>
      <c r="E230" s="15" t="s">
        <v>6</v>
      </c>
    </row>
    <row r="231" spans="1:11" ht="15.75" thickBot="1" x14ac:dyDescent="0.3">
      <c r="A231" s="1" t="s">
        <v>107</v>
      </c>
      <c r="B231" s="6">
        <f>B232+B233+B234+B235</f>
        <v>0</v>
      </c>
      <c r="C231" s="6">
        <f t="shared" ref="C231:E231" si="30">C232+C233+C234+C235</f>
        <v>0</v>
      </c>
      <c r="D231" s="6">
        <f t="shared" si="30"/>
        <v>0</v>
      </c>
      <c r="E231" s="6">
        <f t="shared" si="30"/>
        <v>0</v>
      </c>
    </row>
    <row r="232" spans="1:11" ht="15.75" thickBot="1" x14ac:dyDescent="0.3">
      <c r="A232" s="8" t="s">
        <v>37</v>
      </c>
      <c r="B232" s="6"/>
      <c r="C232" s="6"/>
      <c r="D232" s="6"/>
      <c r="E232" s="6"/>
    </row>
    <row r="233" spans="1:11" ht="15.75" thickBot="1" x14ac:dyDescent="0.3">
      <c r="A233" s="8" t="s">
        <v>108</v>
      </c>
      <c r="B233" s="6"/>
      <c r="C233" s="6"/>
      <c r="D233" s="6"/>
      <c r="E233" s="6"/>
    </row>
    <row r="234" spans="1:11" ht="15.75" thickBot="1" x14ac:dyDescent="0.3">
      <c r="A234" s="8" t="s">
        <v>72</v>
      </c>
      <c r="B234" s="6"/>
      <c r="C234" s="6"/>
      <c r="D234" s="6"/>
      <c r="E234" s="6"/>
    </row>
    <row r="235" spans="1:11" ht="15.75" thickBot="1" x14ac:dyDescent="0.3">
      <c r="A235" s="8" t="s">
        <v>73</v>
      </c>
      <c r="B235" s="6"/>
      <c r="C235" s="6"/>
      <c r="D235" s="6"/>
      <c r="E235" s="6"/>
    </row>
    <row r="236" spans="1:11" ht="15.75" thickBot="1" x14ac:dyDescent="0.3">
      <c r="A236" s="1" t="s">
        <v>109</v>
      </c>
      <c r="B236" s="4">
        <v>0</v>
      </c>
      <c r="C236" s="4">
        <v>0</v>
      </c>
      <c r="D236" s="4">
        <v>5400</v>
      </c>
      <c r="E236" s="4">
        <v>0</v>
      </c>
    </row>
    <row r="237" spans="1:11" ht="15.75" thickBot="1" x14ac:dyDescent="0.3">
      <c r="A237" s="8" t="s">
        <v>37</v>
      </c>
      <c r="B237" s="4">
        <v>0</v>
      </c>
      <c r="C237" s="4">
        <v>0</v>
      </c>
      <c r="D237" s="4">
        <v>5400</v>
      </c>
      <c r="E237" s="4">
        <v>0</v>
      </c>
    </row>
    <row r="238" spans="1:11" ht="15.75" thickBot="1" x14ac:dyDescent="0.3">
      <c r="A238" s="8" t="s">
        <v>108</v>
      </c>
      <c r="B238" s="9"/>
      <c r="C238" s="9"/>
      <c r="D238" s="9"/>
      <c r="E238" s="9"/>
    </row>
    <row r="239" spans="1:11" ht="15.75" thickBot="1" x14ac:dyDescent="0.3">
      <c r="A239" s="8" t="s">
        <v>72</v>
      </c>
      <c r="B239" s="9"/>
      <c r="C239" s="9"/>
      <c r="D239" s="9"/>
      <c r="E239" s="9"/>
    </row>
    <row r="240" spans="1:11" ht="15.75" thickBot="1" x14ac:dyDescent="0.3">
      <c r="A240" s="8" t="s">
        <v>73</v>
      </c>
      <c r="B240" s="9"/>
      <c r="C240" s="9"/>
      <c r="D240" s="9"/>
      <c r="E240" s="9"/>
    </row>
    <row r="241" spans="1:11" ht="15.75" thickBot="1" x14ac:dyDescent="0.3">
      <c r="A241" s="17" t="s">
        <v>129</v>
      </c>
      <c r="B241" s="9">
        <f>B231+B236</f>
        <v>0</v>
      </c>
      <c r="C241" s="9">
        <f t="shared" ref="C241:E241" si="31">C231+C236</f>
        <v>0</v>
      </c>
      <c r="D241" s="9">
        <f t="shared" si="31"/>
        <v>5400</v>
      </c>
      <c r="E241" s="9">
        <f t="shared" si="31"/>
        <v>0</v>
      </c>
    </row>
    <row r="242" spans="1:11" ht="79.5" thickBot="1" x14ac:dyDescent="0.3">
      <c r="A242" s="16" t="s">
        <v>130</v>
      </c>
      <c r="B242" s="41" t="s">
        <v>839</v>
      </c>
      <c r="C242" s="33" t="s">
        <v>105</v>
      </c>
      <c r="D242" s="105" t="s">
        <v>840</v>
      </c>
      <c r="E242" s="35"/>
    </row>
    <row r="243" spans="1:11" ht="17.25" customHeight="1" thickBot="1" x14ac:dyDescent="0.3">
      <c r="A243" s="3" t="s">
        <v>9</v>
      </c>
      <c r="B243" s="786" t="s">
        <v>841</v>
      </c>
      <c r="C243" s="787"/>
      <c r="D243" s="787"/>
      <c r="E243" s="788"/>
    </row>
    <row r="244" spans="1:11" ht="15.75" thickBot="1" x14ac:dyDescent="0.3">
      <c r="A244" s="3" t="s">
        <v>14</v>
      </c>
      <c r="B244" s="803" t="s">
        <v>67</v>
      </c>
      <c r="C244" s="804"/>
      <c r="D244" s="804"/>
      <c r="E244" s="805"/>
    </row>
    <row r="245" spans="1:11" ht="12.75" customHeight="1" x14ac:dyDescent="0.25">
      <c r="A245" s="781"/>
      <c r="B245" s="14">
        <v>2019</v>
      </c>
      <c r="C245" s="14">
        <v>2020</v>
      </c>
      <c r="D245" s="14">
        <v>2021</v>
      </c>
      <c r="E245" s="14">
        <v>2022</v>
      </c>
    </row>
    <row r="246" spans="1:11" ht="9" customHeight="1" thickBot="1" x14ac:dyDescent="0.3">
      <c r="A246" s="782"/>
      <c r="B246" s="15" t="s">
        <v>5</v>
      </c>
      <c r="C246" s="15" t="s">
        <v>6</v>
      </c>
      <c r="D246" s="15" t="s">
        <v>6</v>
      </c>
      <c r="E246" s="15" t="s">
        <v>6</v>
      </c>
    </row>
    <row r="247" spans="1:11" ht="15.75" thickBot="1" x14ac:dyDescent="0.3">
      <c r="A247" s="3" t="s">
        <v>8</v>
      </c>
      <c r="B247" s="81">
        <v>0</v>
      </c>
      <c r="C247" s="81">
        <v>0</v>
      </c>
      <c r="D247" s="81">
        <v>1</v>
      </c>
      <c r="E247" s="81">
        <v>0</v>
      </c>
    </row>
    <row r="248" spans="1:11" ht="15.75" thickBot="1" x14ac:dyDescent="0.3">
      <c r="A248" s="3" t="s">
        <v>15</v>
      </c>
      <c r="B248" s="4">
        <v>0</v>
      </c>
      <c r="C248" s="4">
        <v>0</v>
      </c>
      <c r="D248" s="4">
        <v>1000</v>
      </c>
      <c r="E248" s="4">
        <v>0</v>
      </c>
    </row>
    <row r="249" spans="1:11" ht="15.75" thickBot="1" x14ac:dyDescent="0.3">
      <c r="A249" s="3" t="s">
        <v>21</v>
      </c>
      <c r="B249" s="4" t="e">
        <f>B248/B247</f>
        <v>#DIV/0!</v>
      </c>
      <c r="C249" s="4" t="e">
        <f t="shared" ref="C249:E249" si="32">C248/C247</f>
        <v>#DIV/0!</v>
      </c>
      <c r="D249" s="4">
        <f t="shared" si="32"/>
        <v>1000</v>
      </c>
      <c r="E249" s="4" t="e">
        <f t="shared" si="32"/>
        <v>#DIV/0!</v>
      </c>
    </row>
    <row r="250" spans="1:11" ht="15.75" thickBot="1" x14ac:dyDescent="0.3">
      <c r="A250" s="3" t="s">
        <v>16</v>
      </c>
      <c r="B250" s="81" t="s">
        <v>20</v>
      </c>
      <c r="C250" s="5" t="e">
        <f>C247/B247-1</f>
        <v>#DIV/0!</v>
      </c>
      <c r="D250" s="5" t="e">
        <f t="shared" ref="D250:E252" si="33">D247/C247-1</f>
        <v>#DIV/0!</v>
      </c>
      <c r="E250" s="5">
        <f t="shared" si="33"/>
        <v>-1</v>
      </c>
      <c r="G250" s="7"/>
      <c r="H250" s="7"/>
      <c r="I250" s="7"/>
      <c r="J250" s="7"/>
      <c r="K250" s="7"/>
    </row>
    <row r="251" spans="1:11" ht="15.75" thickBot="1" x14ac:dyDescent="0.3">
      <c r="A251" s="3" t="s">
        <v>17</v>
      </c>
      <c r="B251" s="81" t="s">
        <v>20</v>
      </c>
      <c r="C251" s="5" t="e">
        <f>C248/B248-1</f>
        <v>#DIV/0!</v>
      </c>
      <c r="D251" s="5" t="e">
        <f t="shared" si="33"/>
        <v>#DIV/0!</v>
      </c>
      <c r="E251" s="5">
        <f t="shared" si="33"/>
        <v>-1</v>
      </c>
    </row>
    <row r="252" spans="1:11" ht="15.75" thickBot="1" x14ac:dyDescent="0.3">
      <c r="A252" s="3" t="s">
        <v>18</v>
      </c>
      <c r="B252" s="81" t="s">
        <v>20</v>
      </c>
      <c r="C252" s="5" t="e">
        <f>C249/B249-1</f>
        <v>#DIV/0!</v>
      </c>
      <c r="D252" s="5" t="e">
        <f t="shared" si="33"/>
        <v>#DIV/0!</v>
      </c>
      <c r="E252" s="5" t="e">
        <f t="shared" si="33"/>
        <v>#DIV/0!</v>
      </c>
    </row>
    <row r="253" spans="1:11" ht="15.75" thickBot="1" x14ac:dyDescent="0.3">
      <c r="A253" s="806" t="s">
        <v>448</v>
      </c>
      <c r="B253" s="807"/>
      <c r="C253" s="807"/>
      <c r="D253" s="807"/>
      <c r="E253" s="808"/>
    </row>
    <row r="254" spans="1:11" ht="12.75" customHeight="1" x14ac:dyDescent="0.25">
      <c r="A254" s="781"/>
      <c r="B254" s="14">
        <v>2019</v>
      </c>
      <c r="C254" s="14">
        <v>2020</v>
      </c>
      <c r="D254" s="14">
        <v>2021</v>
      </c>
      <c r="E254" s="14">
        <v>2022</v>
      </c>
    </row>
    <row r="255" spans="1:11" ht="9" customHeight="1" thickBot="1" x14ac:dyDescent="0.3">
      <c r="A255" s="782"/>
      <c r="B255" s="15" t="s">
        <v>5</v>
      </c>
      <c r="C255" s="15" t="s">
        <v>6</v>
      </c>
      <c r="D255" s="15" t="s">
        <v>6</v>
      </c>
      <c r="E255" s="15" t="s">
        <v>6</v>
      </c>
    </row>
    <row r="256" spans="1:11" ht="15.75" thickBot="1" x14ac:dyDescent="0.3">
      <c r="A256" s="1" t="s">
        <v>107</v>
      </c>
      <c r="B256" s="6">
        <f>B257+B258+B259+B260</f>
        <v>0</v>
      </c>
      <c r="C256" s="6">
        <f t="shared" ref="C256:E256" si="34">C257+C258+C259+C260</f>
        <v>0</v>
      </c>
      <c r="D256" s="6">
        <f t="shared" si="34"/>
        <v>0</v>
      </c>
      <c r="E256" s="6">
        <f t="shared" si="34"/>
        <v>0</v>
      </c>
    </row>
    <row r="257" spans="1:5" ht="15.75" thickBot="1" x14ac:dyDescent="0.3">
      <c r="A257" s="8" t="s">
        <v>37</v>
      </c>
      <c r="B257" s="6"/>
      <c r="C257" s="6"/>
      <c r="D257" s="6"/>
      <c r="E257" s="6"/>
    </row>
    <row r="258" spans="1:5" ht="15.75" thickBot="1" x14ac:dyDescent="0.3">
      <c r="A258" s="8" t="s">
        <v>108</v>
      </c>
      <c r="B258" s="6"/>
      <c r="C258" s="6"/>
      <c r="D258" s="6"/>
      <c r="E258" s="6"/>
    </row>
    <row r="259" spans="1:5" ht="15.75" thickBot="1" x14ac:dyDescent="0.3">
      <c r="A259" s="8" t="s">
        <v>72</v>
      </c>
      <c r="B259" s="6"/>
      <c r="C259" s="6"/>
      <c r="D259" s="6"/>
      <c r="E259" s="6"/>
    </row>
    <row r="260" spans="1:5" ht="15.75" thickBot="1" x14ac:dyDescent="0.3">
      <c r="A260" s="8" t="s">
        <v>73</v>
      </c>
      <c r="B260" s="6"/>
      <c r="C260" s="6"/>
      <c r="D260" s="6"/>
      <c r="E260" s="6"/>
    </row>
    <row r="261" spans="1:5" ht="15.75" thickBot="1" x14ac:dyDescent="0.3">
      <c r="A261" s="1" t="s">
        <v>109</v>
      </c>
      <c r="B261" s="4">
        <v>0</v>
      </c>
      <c r="C261" s="4">
        <v>0</v>
      </c>
      <c r="D261" s="4">
        <v>1000</v>
      </c>
      <c r="E261" s="4">
        <v>0</v>
      </c>
    </row>
    <row r="262" spans="1:5" ht="15.75" thickBot="1" x14ac:dyDescent="0.3">
      <c r="A262" s="8" t="s">
        <v>37</v>
      </c>
      <c r="B262" s="4">
        <v>0</v>
      </c>
      <c r="C262" s="4">
        <v>0</v>
      </c>
      <c r="D262" s="4">
        <v>1000</v>
      </c>
      <c r="E262" s="4">
        <v>0</v>
      </c>
    </row>
    <row r="263" spans="1:5" ht="15.75" thickBot="1" x14ac:dyDescent="0.3">
      <c r="A263" s="8" t="s">
        <v>108</v>
      </c>
      <c r="B263" s="9"/>
      <c r="C263" s="9"/>
      <c r="D263" s="9"/>
      <c r="E263" s="9"/>
    </row>
    <row r="264" spans="1:5" ht="15.75" thickBot="1" x14ac:dyDescent="0.3">
      <c r="A264" s="8" t="s">
        <v>72</v>
      </c>
      <c r="B264" s="9"/>
      <c r="C264" s="9"/>
      <c r="D264" s="9"/>
      <c r="E264" s="9"/>
    </row>
    <row r="265" spans="1:5" ht="15.75" thickBot="1" x14ac:dyDescent="0.3">
      <c r="A265" s="8" t="s">
        <v>73</v>
      </c>
      <c r="B265" s="9"/>
      <c r="C265" s="9"/>
      <c r="D265" s="9"/>
      <c r="E265" s="9"/>
    </row>
    <row r="266" spans="1:5" ht="15.75" thickBot="1" x14ac:dyDescent="0.3">
      <c r="A266" s="17" t="s">
        <v>133</v>
      </c>
      <c r="B266" s="9">
        <f>B256+B261</f>
        <v>0</v>
      </c>
      <c r="C266" s="9">
        <f t="shared" ref="C266:E266" si="35">C256+C261</f>
        <v>0</v>
      </c>
      <c r="D266" s="9">
        <f t="shared" si="35"/>
        <v>1000</v>
      </c>
      <c r="E266" s="9">
        <f t="shared" si="35"/>
        <v>0</v>
      </c>
    </row>
    <row r="267" spans="1:5" ht="79.5" thickBot="1" x14ac:dyDescent="0.3">
      <c r="A267" s="16" t="s">
        <v>304</v>
      </c>
      <c r="B267" s="41" t="s">
        <v>842</v>
      </c>
      <c r="C267" s="69" t="s">
        <v>105</v>
      </c>
      <c r="D267" s="105" t="s">
        <v>843</v>
      </c>
      <c r="E267" s="35"/>
    </row>
    <row r="268" spans="1:5" ht="17.25" customHeight="1" thickBot="1" x14ac:dyDescent="0.3">
      <c r="A268" s="3" t="s">
        <v>9</v>
      </c>
      <c r="B268" s="786" t="s">
        <v>131</v>
      </c>
      <c r="C268" s="787"/>
      <c r="D268" s="787"/>
      <c r="E268" s="788"/>
    </row>
    <row r="269" spans="1:5" ht="15.75" thickBot="1" x14ac:dyDescent="0.3">
      <c r="A269" s="3" t="s">
        <v>14</v>
      </c>
      <c r="B269" s="803" t="s">
        <v>67</v>
      </c>
      <c r="C269" s="804"/>
      <c r="D269" s="804"/>
      <c r="E269" s="805"/>
    </row>
    <row r="270" spans="1:5" ht="12.75" customHeight="1" x14ac:dyDescent="0.25">
      <c r="A270" s="781"/>
      <c r="B270" s="14">
        <v>2019</v>
      </c>
      <c r="C270" s="14">
        <v>2020</v>
      </c>
      <c r="D270" s="14">
        <v>2021</v>
      </c>
      <c r="E270" s="14">
        <v>2022</v>
      </c>
    </row>
    <row r="271" spans="1:5" ht="9" customHeight="1" thickBot="1" x14ac:dyDescent="0.3">
      <c r="A271" s="782"/>
      <c r="B271" s="15" t="s">
        <v>5</v>
      </c>
      <c r="C271" s="15" t="s">
        <v>6</v>
      </c>
      <c r="D271" s="15" t="s">
        <v>6</v>
      </c>
      <c r="E271" s="15" t="s">
        <v>6</v>
      </c>
    </row>
    <row r="272" spans="1:5" ht="15.75" thickBot="1" x14ac:dyDescent="0.3">
      <c r="A272" s="3" t="s">
        <v>8</v>
      </c>
      <c r="B272" s="81">
        <v>0</v>
      </c>
      <c r="C272" s="81">
        <v>0</v>
      </c>
      <c r="D272" s="81">
        <v>1</v>
      </c>
      <c r="E272" s="81">
        <v>0</v>
      </c>
    </row>
    <row r="273" spans="1:11" ht="15.75" thickBot="1" x14ac:dyDescent="0.3">
      <c r="A273" s="3" t="s">
        <v>15</v>
      </c>
      <c r="B273" s="4">
        <v>0</v>
      </c>
      <c r="C273" s="4">
        <v>0</v>
      </c>
      <c r="D273" s="4">
        <v>1000</v>
      </c>
      <c r="E273" s="4">
        <v>0</v>
      </c>
    </row>
    <row r="274" spans="1:11" ht="15.75" thickBot="1" x14ac:dyDescent="0.3">
      <c r="A274" s="3" t="s">
        <v>21</v>
      </c>
      <c r="B274" s="4" t="e">
        <f>B273/B272</f>
        <v>#DIV/0!</v>
      </c>
      <c r="C274" s="4" t="e">
        <f t="shared" ref="C274:E274" si="36">C273/C272</f>
        <v>#DIV/0!</v>
      </c>
      <c r="D274" s="4">
        <f t="shared" si="36"/>
        <v>1000</v>
      </c>
      <c r="E274" s="4" t="e">
        <f t="shared" si="36"/>
        <v>#DIV/0!</v>
      </c>
    </row>
    <row r="275" spans="1:11" ht="15.75" thickBot="1" x14ac:dyDescent="0.3">
      <c r="A275" s="3" t="s">
        <v>16</v>
      </c>
      <c r="B275" s="81" t="s">
        <v>20</v>
      </c>
      <c r="C275" s="5" t="e">
        <f>C272/B272-1</f>
        <v>#DIV/0!</v>
      </c>
      <c r="D275" s="5" t="e">
        <f t="shared" ref="D275:E277" si="37">D272/C272-1</f>
        <v>#DIV/0!</v>
      </c>
      <c r="E275" s="5">
        <f t="shared" si="37"/>
        <v>-1</v>
      </c>
      <c r="G275" s="7"/>
      <c r="H275" s="7"/>
      <c r="I275" s="7"/>
      <c r="J275" s="7"/>
      <c r="K275" s="7"/>
    </row>
    <row r="276" spans="1:11" ht="15.75" thickBot="1" x14ac:dyDescent="0.3">
      <c r="A276" s="3" t="s">
        <v>17</v>
      </c>
      <c r="B276" s="81" t="s">
        <v>20</v>
      </c>
      <c r="C276" s="5" t="e">
        <f>C273/B273-1</f>
        <v>#DIV/0!</v>
      </c>
      <c r="D276" s="5" t="e">
        <f t="shared" si="37"/>
        <v>#DIV/0!</v>
      </c>
      <c r="E276" s="5">
        <f t="shared" si="37"/>
        <v>-1</v>
      </c>
    </row>
    <row r="277" spans="1:11" ht="15.75" thickBot="1" x14ac:dyDescent="0.3">
      <c r="A277" s="3" t="s">
        <v>18</v>
      </c>
      <c r="B277" s="81" t="s">
        <v>20</v>
      </c>
      <c r="C277" s="5" t="e">
        <f>C274/B274-1</f>
        <v>#DIV/0!</v>
      </c>
      <c r="D277" s="5" t="e">
        <f t="shared" si="37"/>
        <v>#DIV/0!</v>
      </c>
      <c r="E277" s="5" t="e">
        <f t="shared" si="37"/>
        <v>#DIV/0!</v>
      </c>
    </row>
    <row r="278" spans="1:11" ht="15.75" thickBot="1" x14ac:dyDescent="0.3">
      <c r="A278" s="806" t="s">
        <v>844</v>
      </c>
      <c r="B278" s="807"/>
      <c r="C278" s="807"/>
      <c r="D278" s="807"/>
      <c r="E278" s="808"/>
    </row>
    <row r="279" spans="1:11" ht="12.75" customHeight="1" x14ac:dyDescent="0.25">
      <c r="A279" s="781"/>
      <c r="B279" s="14">
        <v>2019</v>
      </c>
      <c r="C279" s="14">
        <v>2020</v>
      </c>
      <c r="D279" s="14">
        <v>2021</v>
      </c>
      <c r="E279" s="14">
        <v>2022</v>
      </c>
    </row>
    <row r="280" spans="1:11" ht="9" customHeight="1" thickBot="1" x14ac:dyDescent="0.3">
      <c r="A280" s="782"/>
      <c r="B280" s="15" t="s">
        <v>5</v>
      </c>
      <c r="C280" s="15" t="s">
        <v>6</v>
      </c>
      <c r="D280" s="15" t="s">
        <v>6</v>
      </c>
      <c r="E280" s="15" t="s">
        <v>6</v>
      </c>
    </row>
    <row r="281" spans="1:11" ht="15.75" thickBot="1" x14ac:dyDescent="0.3">
      <c r="A281" s="1" t="s">
        <v>107</v>
      </c>
      <c r="B281" s="6">
        <f>B282+B283+B284+B285</f>
        <v>0</v>
      </c>
      <c r="C281" s="6">
        <f t="shared" ref="C281:E281" si="38">C282+C283+C284+C285</f>
        <v>0</v>
      </c>
      <c r="D281" s="6">
        <f t="shared" si="38"/>
        <v>0</v>
      </c>
      <c r="E281" s="6">
        <f t="shared" si="38"/>
        <v>0</v>
      </c>
    </row>
    <row r="282" spans="1:11" ht="15.75" thickBot="1" x14ac:dyDescent="0.3">
      <c r="A282" s="8" t="s">
        <v>37</v>
      </c>
      <c r="B282" s="6"/>
      <c r="C282" s="6"/>
      <c r="D282" s="6"/>
      <c r="E282" s="6"/>
    </row>
    <row r="283" spans="1:11" ht="15.75" thickBot="1" x14ac:dyDescent="0.3">
      <c r="A283" s="8" t="s">
        <v>108</v>
      </c>
      <c r="B283" s="6"/>
      <c r="C283" s="6"/>
      <c r="D283" s="6"/>
      <c r="E283" s="6"/>
    </row>
    <row r="284" spans="1:11" ht="15.75" thickBot="1" x14ac:dyDescent="0.3">
      <c r="A284" s="8" t="s">
        <v>72</v>
      </c>
      <c r="B284" s="6"/>
      <c r="C284" s="6"/>
      <c r="D284" s="6"/>
      <c r="E284" s="6"/>
    </row>
    <row r="285" spans="1:11" ht="15.75" thickBot="1" x14ac:dyDescent="0.3">
      <c r="A285" s="8" t="s">
        <v>73</v>
      </c>
      <c r="B285" s="6"/>
      <c r="C285" s="6"/>
      <c r="D285" s="6"/>
      <c r="E285" s="6"/>
    </row>
    <row r="286" spans="1:11" ht="15.75" thickBot="1" x14ac:dyDescent="0.3">
      <c r="A286" s="1" t="s">
        <v>109</v>
      </c>
      <c r="B286" s="4">
        <v>0</v>
      </c>
      <c r="C286" s="4">
        <v>0</v>
      </c>
      <c r="D286" s="4">
        <v>1000</v>
      </c>
      <c r="E286" s="4">
        <v>0</v>
      </c>
    </row>
    <row r="287" spans="1:11" ht="15.75" thickBot="1" x14ac:dyDescent="0.3">
      <c r="A287" s="8" t="s">
        <v>37</v>
      </c>
      <c r="B287" s="4">
        <v>0</v>
      </c>
      <c r="C287" s="4">
        <v>0</v>
      </c>
      <c r="D287" s="4">
        <v>1000</v>
      </c>
      <c r="E287" s="4">
        <v>0</v>
      </c>
    </row>
    <row r="288" spans="1:11" ht="15.75" thickBot="1" x14ac:dyDescent="0.3">
      <c r="A288" s="8" t="s">
        <v>108</v>
      </c>
      <c r="B288" s="9"/>
      <c r="C288" s="9"/>
      <c r="D288" s="9"/>
      <c r="E288" s="9"/>
    </row>
    <row r="289" spans="1:11" ht="15.75" thickBot="1" x14ac:dyDescent="0.3">
      <c r="A289" s="8" t="s">
        <v>72</v>
      </c>
      <c r="B289" s="9"/>
      <c r="C289" s="9"/>
      <c r="D289" s="9"/>
      <c r="E289" s="9"/>
    </row>
    <row r="290" spans="1:11" ht="15.75" thickBot="1" x14ac:dyDescent="0.3">
      <c r="A290" s="8" t="s">
        <v>73</v>
      </c>
      <c r="B290" s="9"/>
      <c r="C290" s="9"/>
      <c r="D290" s="9"/>
      <c r="E290" s="9"/>
    </row>
    <row r="291" spans="1:11" ht="15.75" thickBot="1" x14ac:dyDescent="0.3">
      <c r="A291" s="17" t="s">
        <v>268</v>
      </c>
      <c r="B291" s="9">
        <f>B281+B286</f>
        <v>0</v>
      </c>
      <c r="C291" s="9">
        <f>C281+C286</f>
        <v>0</v>
      </c>
      <c r="D291" s="9">
        <f>D281+D286</f>
        <v>1000</v>
      </c>
      <c r="E291" s="9">
        <f>E281+E286</f>
        <v>0</v>
      </c>
    </row>
    <row r="292" spans="1:11" ht="45.75" thickBot="1" x14ac:dyDescent="0.3">
      <c r="A292" s="16" t="s">
        <v>305</v>
      </c>
      <c r="B292" s="41" t="s">
        <v>845</v>
      </c>
      <c r="C292" s="69" t="s">
        <v>105</v>
      </c>
      <c r="D292" s="34"/>
      <c r="E292" s="35"/>
    </row>
    <row r="293" spans="1:11" ht="17.25" customHeight="1" thickBot="1" x14ac:dyDescent="0.3">
      <c r="A293" s="3" t="s">
        <v>9</v>
      </c>
      <c r="B293" s="786" t="s">
        <v>846</v>
      </c>
      <c r="C293" s="787"/>
      <c r="D293" s="787"/>
      <c r="E293" s="788"/>
    </row>
    <row r="294" spans="1:11" ht="15.75" thickBot="1" x14ac:dyDescent="0.3">
      <c r="A294" s="3" t="s">
        <v>14</v>
      </c>
      <c r="B294" s="803" t="s">
        <v>67</v>
      </c>
      <c r="C294" s="804"/>
      <c r="D294" s="804"/>
      <c r="E294" s="805"/>
    </row>
    <row r="295" spans="1:11" ht="12.75" customHeight="1" x14ac:dyDescent="0.25">
      <c r="A295" s="781"/>
      <c r="B295" s="14">
        <v>2019</v>
      </c>
      <c r="C295" s="14">
        <v>2020</v>
      </c>
      <c r="D295" s="14">
        <v>2021</v>
      </c>
      <c r="E295" s="14">
        <v>2022</v>
      </c>
    </row>
    <row r="296" spans="1:11" ht="9" customHeight="1" thickBot="1" x14ac:dyDescent="0.3">
      <c r="A296" s="782"/>
      <c r="B296" s="15" t="s">
        <v>5</v>
      </c>
      <c r="C296" s="15" t="s">
        <v>6</v>
      </c>
      <c r="D296" s="15" t="s">
        <v>6</v>
      </c>
      <c r="E296" s="15" t="s">
        <v>6</v>
      </c>
    </row>
    <row r="297" spans="1:11" ht="15.75" thickBot="1" x14ac:dyDescent="0.3">
      <c r="A297" s="3" t="s">
        <v>8</v>
      </c>
      <c r="B297" s="81">
        <v>0</v>
      </c>
      <c r="C297" s="81">
        <v>0</v>
      </c>
      <c r="D297" s="81">
        <v>0</v>
      </c>
      <c r="E297" s="81">
        <v>1</v>
      </c>
    </row>
    <row r="298" spans="1:11" ht="15.75" thickBot="1" x14ac:dyDescent="0.3">
      <c r="A298" s="3" t="s">
        <v>15</v>
      </c>
      <c r="B298" s="4">
        <v>0</v>
      </c>
      <c r="C298" s="4">
        <v>0</v>
      </c>
      <c r="D298" s="4">
        <v>0</v>
      </c>
      <c r="E298" s="4">
        <v>4500</v>
      </c>
    </row>
    <row r="299" spans="1:11" ht="15.75" thickBot="1" x14ac:dyDescent="0.3">
      <c r="A299" s="3" t="s">
        <v>21</v>
      </c>
      <c r="B299" s="4" t="e">
        <f>B298/B297</f>
        <v>#DIV/0!</v>
      </c>
      <c r="C299" s="4" t="e">
        <f t="shared" ref="C299:E299" si="39">C298/C297</f>
        <v>#DIV/0!</v>
      </c>
      <c r="D299" s="4" t="e">
        <f t="shared" si="39"/>
        <v>#DIV/0!</v>
      </c>
      <c r="E299" s="4">
        <f t="shared" si="39"/>
        <v>4500</v>
      </c>
    </row>
    <row r="300" spans="1:11" ht="15.75" thickBot="1" x14ac:dyDescent="0.3">
      <c r="A300" s="3" t="s">
        <v>16</v>
      </c>
      <c r="B300" s="81" t="s">
        <v>20</v>
      </c>
      <c r="C300" s="5" t="e">
        <f>C297/B297-1</f>
        <v>#DIV/0!</v>
      </c>
      <c r="D300" s="5" t="e">
        <f t="shared" ref="D300:E302" si="40">D297/C297-1</f>
        <v>#DIV/0!</v>
      </c>
      <c r="E300" s="5" t="e">
        <f t="shared" si="40"/>
        <v>#DIV/0!</v>
      </c>
      <c r="G300" s="7"/>
      <c r="H300" s="7"/>
      <c r="I300" s="7"/>
      <c r="J300" s="7"/>
      <c r="K300" s="7"/>
    </row>
    <row r="301" spans="1:11" ht="15.75" thickBot="1" x14ac:dyDescent="0.3">
      <c r="A301" s="3" t="s">
        <v>17</v>
      </c>
      <c r="B301" s="81" t="s">
        <v>20</v>
      </c>
      <c r="C301" s="5" t="e">
        <f>C298/B298-1</f>
        <v>#DIV/0!</v>
      </c>
      <c r="D301" s="5" t="e">
        <f t="shared" si="40"/>
        <v>#DIV/0!</v>
      </c>
      <c r="E301" s="5" t="e">
        <f t="shared" si="40"/>
        <v>#DIV/0!</v>
      </c>
    </row>
    <row r="302" spans="1:11" ht="15.75" thickBot="1" x14ac:dyDescent="0.3">
      <c r="A302" s="3" t="s">
        <v>18</v>
      </c>
      <c r="B302" s="81" t="s">
        <v>20</v>
      </c>
      <c r="C302" s="5" t="e">
        <f>C299/B299-1</f>
        <v>#DIV/0!</v>
      </c>
      <c r="D302" s="5" t="e">
        <f t="shared" si="40"/>
        <v>#DIV/0!</v>
      </c>
      <c r="E302" s="5" t="e">
        <f t="shared" si="40"/>
        <v>#DIV/0!</v>
      </c>
    </row>
    <row r="303" spans="1:11" ht="15.75" thickBot="1" x14ac:dyDescent="0.3">
      <c r="A303" s="806" t="s">
        <v>847</v>
      </c>
      <c r="B303" s="807"/>
      <c r="C303" s="807"/>
      <c r="D303" s="807"/>
      <c r="E303" s="808"/>
    </row>
    <row r="304" spans="1:11" ht="12.75" customHeight="1" x14ac:dyDescent="0.25">
      <c r="A304" s="781"/>
      <c r="B304" s="14">
        <v>2019</v>
      </c>
      <c r="C304" s="14">
        <v>2020</v>
      </c>
      <c r="D304" s="14">
        <v>2021</v>
      </c>
      <c r="E304" s="14">
        <v>2022</v>
      </c>
    </row>
    <row r="305" spans="1:5" ht="9" customHeight="1" thickBot="1" x14ac:dyDescent="0.3">
      <c r="A305" s="782"/>
      <c r="B305" s="15" t="s">
        <v>5</v>
      </c>
      <c r="C305" s="15" t="s">
        <v>6</v>
      </c>
      <c r="D305" s="15" t="s">
        <v>6</v>
      </c>
      <c r="E305" s="15" t="s">
        <v>6</v>
      </c>
    </row>
    <row r="306" spans="1:5" ht="15.75" thickBot="1" x14ac:dyDescent="0.3">
      <c r="A306" s="1" t="s">
        <v>107</v>
      </c>
      <c r="B306" s="6">
        <f>B307+B308+B309+B310</f>
        <v>0</v>
      </c>
      <c r="C306" s="6">
        <f t="shared" ref="C306:E306" si="41">C307+C308+C309+C310</f>
        <v>0</v>
      </c>
      <c r="D306" s="6">
        <f t="shared" si="41"/>
        <v>0</v>
      </c>
      <c r="E306" s="6">
        <f t="shared" si="41"/>
        <v>0</v>
      </c>
    </row>
    <row r="307" spans="1:5" ht="15.75" thickBot="1" x14ac:dyDescent="0.3">
      <c r="A307" s="8" t="s">
        <v>37</v>
      </c>
      <c r="B307" s="6"/>
      <c r="C307" s="6"/>
      <c r="D307" s="6"/>
      <c r="E307" s="6"/>
    </row>
    <row r="308" spans="1:5" ht="15.75" thickBot="1" x14ac:dyDescent="0.3">
      <c r="A308" s="8" t="s">
        <v>108</v>
      </c>
      <c r="B308" s="6"/>
      <c r="C308" s="6"/>
      <c r="D308" s="6"/>
      <c r="E308" s="6"/>
    </row>
    <row r="309" spans="1:5" ht="15.75" thickBot="1" x14ac:dyDescent="0.3">
      <c r="A309" s="8" t="s">
        <v>72</v>
      </c>
      <c r="B309" s="6"/>
      <c r="C309" s="6"/>
      <c r="D309" s="6"/>
      <c r="E309" s="6"/>
    </row>
    <row r="310" spans="1:5" ht="15.75" thickBot="1" x14ac:dyDescent="0.3">
      <c r="A310" s="8" t="s">
        <v>73</v>
      </c>
      <c r="B310" s="6"/>
      <c r="C310" s="6"/>
      <c r="D310" s="6"/>
      <c r="E310" s="6"/>
    </row>
    <row r="311" spans="1:5" ht="15.75" thickBot="1" x14ac:dyDescent="0.3">
      <c r="A311" s="1" t="s">
        <v>109</v>
      </c>
      <c r="B311" s="4">
        <v>0</v>
      </c>
      <c r="C311" s="4">
        <v>0</v>
      </c>
      <c r="D311" s="4">
        <v>0</v>
      </c>
      <c r="E311" s="4">
        <v>4500</v>
      </c>
    </row>
    <row r="312" spans="1:5" ht="15.75" thickBot="1" x14ac:dyDescent="0.3">
      <c r="A312" s="8" t="s">
        <v>37</v>
      </c>
      <c r="B312" s="4">
        <v>0</v>
      </c>
      <c r="C312" s="4">
        <v>0</v>
      </c>
      <c r="D312" s="4">
        <v>0</v>
      </c>
      <c r="E312" s="4">
        <v>4500</v>
      </c>
    </row>
    <row r="313" spans="1:5" ht="15.75" thickBot="1" x14ac:dyDescent="0.3">
      <c r="A313" s="8" t="s">
        <v>108</v>
      </c>
      <c r="B313" s="9"/>
      <c r="C313" s="9"/>
      <c r="D313" s="9"/>
      <c r="E313" s="9"/>
    </row>
    <row r="314" spans="1:5" ht="15.75" thickBot="1" x14ac:dyDescent="0.3">
      <c r="A314" s="8" t="s">
        <v>72</v>
      </c>
      <c r="B314" s="9"/>
      <c r="C314" s="9"/>
      <c r="D314" s="9"/>
      <c r="E314" s="9"/>
    </row>
    <row r="315" spans="1:5" ht="15.75" thickBot="1" x14ac:dyDescent="0.3">
      <c r="A315" s="8" t="s">
        <v>73</v>
      </c>
      <c r="B315" s="9"/>
      <c r="C315" s="9"/>
      <c r="D315" s="9"/>
      <c r="E315" s="9"/>
    </row>
    <row r="316" spans="1:5" ht="15.75" thickBot="1" x14ac:dyDescent="0.3">
      <c r="A316" s="17" t="s">
        <v>271</v>
      </c>
      <c r="B316" s="9">
        <f>B306+B311</f>
        <v>0</v>
      </c>
      <c r="C316" s="9">
        <f t="shared" ref="C316:E316" si="42">C306+C311</f>
        <v>0</v>
      </c>
      <c r="D316" s="9">
        <f t="shared" si="42"/>
        <v>0</v>
      </c>
      <c r="E316" s="9">
        <f t="shared" si="42"/>
        <v>4500</v>
      </c>
    </row>
    <row r="317" spans="1:5" ht="44.25" customHeight="1" thickBot="1" x14ac:dyDescent="0.3">
      <c r="A317" s="16" t="s">
        <v>306</v>
      </c>
      <c r="B317" s="41" t="s">
        <v>848</v>
      </c>
      <c r="C317" s="69" t="s">
        <v>105</v>
      </c>
      <c r="D317" s="34"/>
      <c r="E317" s="35"/>
    </row>
    <row r="318" spans="1:5" ht="17.25" customHeight="1" thickBot="1" x14ac:dyDescent="0.3">
      <c r="A318" s="3" t="s">
        <v>9</v>
      </c>
      <c r="B318" s="786" t="s">
        <v>849</v>
      </c>
      <c r="C318" s="787"/>
      <c r="D318" s="787"/>
      <c r="E318" s="788"/>
    </row>
    <row r="319" spans="1:5" ht="15.75" thickBot="1" x14ac:dyDescent="0.3">
      <c r="A319" s="3" t="s">
        <v>14</v>
      </c>
      <c r="B319" s="803" t="s">
        <v>67</v>
      </c>
      <c r="C319" s="804"/>
      <c r="D319" s="804"/>
      <c r="E319" s="805"/>
    </row>
    <row r="320" spans="1:5" ht="12.75" customHeight="1" x14ac:dyDescent="0.25">
      <c r="A320" s="781"/>
      <c r="B320" s="14">
        <v>2019</v>
      </c>
      <c r="C320" s="14">
        <v>2020</v>
      </c>
      <c r="D320" s="14">
        <v>2021</v>
      </c>
      <c r="E320" s="14">
        <v>2022</v>
      </c>
    </row>
    <row r="321" spans="1:11" ht="9" customHeight="1" thickBot="1" x14ac:dyDescent="0.3">
      <c r="A321" s="782"/>
      <c r="B321" s="15" t="s">
        <v>5</v>
      </c>
      <c r="C321" s="15" t="s">
        <v>6</v>
      </c>
      <c r="D321" s="15" t="s">
        <v>6</v>
      </c>
      <c r="E321" s="15" t="s">
        <v>6</v>
      </c>
    </row>
    <row r="322" spans="1:11" ht="15.75" thickBot="1" x14ac:dyDescent="0.3">
      <c r="A322" s="3" t="s">
        <v>8</v>
      </c>
      <c r="B322" s="81">
        <v>0</v>
      </c>
      <c r="C322" s="81">
        <v>0</v>
      </c>
      <c r="D322" s="81">
        <v>0</v>
      </c>
      <c r="E322" s="81">
        <v>50</v>
      </c>
    </row>
    <row r="323" spans="1:11" ht="15.75" thickBot="1" x14ac:dyDescent="0.3">
      <c r="A323" s="3" t="s">
        <v>15</v>
      </c>
      <c r="B323" s="4">
        <v>0</v>
      </c>
      <c r="C323" s="4">
        <v>0</v>
      </c>
      <c r="D323" s="4">
        <v>0</v>
      </c>
      <c r="E323" s="4">
        <v>5500</v>
      </c>
    </row>
    <row r="324" spans="1:11" ht="15.75" thickBot="1" x14ac:dyDescent="0.3">
      <c r="A324" s="3" t="s">
        <v>21</v>
      </c>
      <c r="B324" s="4" t="e">
        <f>B323/B322</f>
        <v>#DIV/0!</v>
      </c>
      <c r="C324" s="4" t="e">
        <f t="shared" ref="C324:E324" si="43">C323/C322</f>
        <v>#DIV/0!</v>
      </c>
      <c r="D324" s="4" t="e">
        <f t="shared" si="43"/>
        <v>#DIV/0!</v>
      </c>
      <c r="E324" s="4">
        <f t="shared" si="43"/>
        <v>110</v>
      </c>
    </row>
    <row r="325" spans="1:11" ht="15.75" thickBot="1" x14ac:dyDescent="0.3">
      <c r="A325" s="3" t="s">
        <v>16</v>
      </c>
      <c r="B325" s="81" t="s">
        <v>20</v>
      </c>
      <c r="C325" s="5" t="e">
        <f>C322/B322-1</f>
        <v>#DIV/0!</v>
      </c>
      <c r="D325" s="5" t="e">
        <f t="shared" ref="D325:E327" si="44">D322/C322-1</f>
        <v>#DIV/0!</v>
      </c>
      <c r="E325" s="5" t="e">
        <f t="shared" si="44"/>
        <v>#DIV/0!</v>
      </c>
      <c r="G325" s="7"/>
      <c r="H325" s="7"/>
      <c r="I325" s="7"/>
      <c r="J325" s="7"/>
      <c r="K325" s="7"/>
    </row>
    <row r="326" spans="1:11" ht="15.75" thickBot="1" x14ac:dyDescent="0.3">
      <c r="A326" s="3" t="s">
        <v>17</v>
      </c>
      <c r="B326" s="81" t="s">
        <v>20</v>
      </c>
      <c r="C326" s="5" t="e">
        <f>C323/B323-1</f>
        <v>#DIV/0!</v>
      </c>
      <c r="D326" s="5" t="e">
        <f t="shared" si="44"/>
        <v>#DIV/0!</v>
      </c>
      <c r="E326" s="5" t="e">
        <f t="shared" si="44"/>
        <v>#DIV/0!</v>
      </c>
    </row>
    <row r="327" spans="1:11" ht="15.75" thickBot="1" x14ac:dyDescent="0.3">
      <c r="A327" s="3" t="s">
        <v>18</v>
      </c>
      <c r="B327" s="81" t="s">
        <v>20</v>
      </c>
      <c r="C327" s="5" t="e">
        <f>C324/B324-1</f>
        <v>#DIV/0!</v>
      </c>
      <c r="D327" s="5" t="e">
        <f t="shared" si="44"/>
        <v>#DIV/0!</v>
      </c>
      <c r="E327" s="5" t="e">
        <f t="shared" si="44"/>
        <v>#DIV/0!</v>
      </c>
    </row>
    <row r="328" spans="1:11" ht="15.75" thickBot="1" x14ac:dyDescent="0.3">
      <c r="A328" s="806" t="s">
        <v>850</v>
      </c>
      <c r="B328" s="807"/>
      <c r="C328" s="807"/>
      <c r="D328" s="807"/>
      <c r="E328" s="808"/>
    </row>
    <row r="329" spans="1:11" ht="12.75" customHeight="1" x14ac:dyDescent="0.25">
      <c r="A329" s="781"/>
      <c r="B329" s="14">
        <v>2019</v>
      </c>
      <c r="C329" s="14">
        <v>2020</v>
      </c>
      <c r="D329" s="14">
        <v>2021</v>
      </c>
      <c r="E329" s="14">
        <v>2022</v>
      </c>
    </row>
    <row r="330" spans="1:11" ht="12.75" customHeight="1" thickBot="1" x14ac:dyDescent="0.3">
      <c r="A330" s="782"/>
      <c r="B330" s="15" t="s">
        <v>5</v>
      </c>
      <c r="C330" s="15" t="s">
        <v>6</v>
      </c>
      <c r="D330" s="15" t="s">
        <v>6</v>
      </c>
      <c r="E330" s="15" t="s">
        <v>6</v>
      </c>
    </row>
    <row r="331" spans="1:11" ht="15.75" thickBot="1" x14ac:dyDescent="0.3">
      <c r="A331" s="1" t="s">
        <v>107</v>
      </c>
      <c r="B331" s="6">
        <f>B332+B333+B334+B335</f>
        <v>0</v>
      </c>
      <c r="C331" s="6">
        <f t="shared" ref="C331:E331" si="45">C332+C333+C334+C335</f>
        <v>0</v>
      </c>
      <c r="D331" s="6">
        <f t="shared" si="45"/>
        <v>0</v>
      </c>
      <c r="E331" s="6">
        <f t="shared" si="45"/>
        <v>0</v>
      </c>
    </row>
    <row r="332" spans="1:11" ht="15.75" thickBot="1" x14ac:dyDescent="0.3">
      <c r="A332" s="8" t="s">
        <v>37</v>
      </c>
      <c r="B332" s="6"/>
      <c r="C332" s="6"/>
      <c r="D332" s="6"/>
      <c r="E332" s="6"/>
    </row>
    <row r="333" spans="1:11" ht="15.75" thickBot="1" x14ac:dyDescent="0.3">
      <c r="A333" s="8" t="s">
        <v>108</v>
      </c>
      <c r="B333" s="6"/>
      <c r="C333" s="6"/>
      <c r="D333" s="6"/>
      <c r="E333" s="6"/>
    </row>
    <row r="334" spans="1:11" ht="15.75" thickBot="1" x14ac:dyDescent="0.3">
      <c r="A334" s="8" t="s">
        <v>72</v>
      </c>
      <c r="B334" s="6"/>
      <c r="C334" s="6"/>
      <c r="D334" s="6"/>
      <c r="E334" s="6"/>
    </row>
    <row r="335" spans="1:11" ht="15.75" thickBot="1" x14ac:dyDescent="0.3">
      <c r="A335" s="8" t="s">
        <v>73</v>
      </c>
      <c r="B335" s="6"/>
      <c r="C335" s="6"/>
      <c r="D335" s="6"/>
      <c r="E335" s="6"/>
    </row>
    <row r="336" spans="1:11" ht="15.75" thickBot="1" x14ac:dyDescent="0.3">
      <c r="A336" s="1" t="s">
        <v>109</v>
      </c>
      <c r="B336" s="4">
        <v>0</v>
      </c>
      <c r="C336" s="4">
        <v>0</v>
      </c>
      <c r="D336" s="4">
        <v>0</v>
      </c>
      <c r="E336" s="4">
        <v>5500</v>
      </c>
    </row>
    <row r="337" spans="1:11" ht="15.75" thickBot="1" x14ac:dyDescent="0.3">
      <c r="A337" s="8" t="s">
        <v>37</v>
      </c>
      <c r="B337" s="4">
        <v>0</v>
      </c>
      <c r="C337" s="4">
        <v>0</v>
      </c>
      <c r="D337" s="4">
        <v>0</v>
      </c>
      <c r="E337" s="4">
        <v>5500</v>
      </c>
    </row>
    <row r="338" spans="1:11" ht="15.75" thickBot="1" x14ac:dyDescent="0.3">
      <c r="A338" s="8" t="s">
        <v>108</v>
      </c>
      <c r="B338" s="9"/>
      <c r="C338" s="9"/>
      <c r="D338" s="9"/>
      <c r="E338" s="9"/>
    </row>
    <row r="339" spans="1:11" ht="15.75" thickBot="1" x14ac:dyDescent="0.3">
      <c r="A339" s="8" t="s">
        <v>72</v>
      </c>
      <c r="B339" s="9"/>
      <c r="C339" s="9"/>
      <c r="D339" s="9"/>
      <c r="E339" s="9"/>
    </row>
    <row r="340" spans="1:11" ht="15.75" thickBot="1" x14ac:dyDescent="0.3">
      <c r="A340" s="8" t="s">
        <v>73</v>
      </c>
      <c r="B340" s="9"/>
      <c r="C340" s="9"/>
      <c r="D340" s="9"/>
      <c r="E340" s="9"/>
    </row>
    <row r="341" spans="1:11" ht="15.75" thickBot="1" x14ac:dyDescent="0.3">
      <c r="A341" s="17" t="s">
        <v>274</v>
      </c>
      <c r="B341" s="9">
        <f>B331+B336</f>
        <v>0</v>
      </c>
      <c r="C341" s="9">
        <f t="shared" ref="C341:E341" si="46">C331+C336</f>
        <v>0</v>
      </c>
      <c r="D341" s="9">
        <f t="shared" si="46"/>
        <v>0</v>
      </c>
      <c r="E341" s="9">
        <f t="shared" si="46"/>
        <v>5500</v>
      </c>
    </row>
    <row r="342" spans="1:11" ht="68.25" thickBot="1" x14ac:dyDescent="0.3">
      <c r="A342" s="16" t="s">
        <v>310</v>
      </c>
      <c r="B342" s="41" t="s">
        <v>851</v>
      </c>
      <c r="C342" s="69" t="s">
        <v>105</v>
      </c>
      <c r="D342" s="34"/>
      <c r="E342" s="35"/>
    </row>
    <row r="343" spans="1:11" ht="17.25" customHeight="1" thickBot="1" x14ac:dyDescent="0.3">
      <c r="A343" s="3" t="s">
        <v>9</v>
      </c>
      <c r="B343" s="786" t="s">
        <v>852</v>
      </c>
      <c r="C343" s="787"/>
      <c r="D343" s="787"/>
      <c r="E343" s="788"/>
    </row>
    <row r="344" spans="1:11" ht="15.75" thickBot="1" x14ac:dyDescent="0.3">
      <c r="A344" s="3" t="s">
        <v>14</v>
      </c>
      <c r="B344" s="803" t="s">
        <v>836</v>
      </c>
      <c r="C344" s="804"/>
      <c r="D344" s="804"/>
      <c r="E344" s="805"/>
    </row>
    <row r="345" spans="1:11" ht="12.75" customHeight="1" x14ac:dyDescent="0.25">
      <c r="A345" s="781"/>
      <c r="B345" s="14">
        <v>2019</v>
      </c>
      <c r="C345" s="14">
        <v>2020</v>
      </c>
      <c r="D345" s="14">
        <v>2021</v>
      </c>
      <c r="E345" s="14">
        <v>2022</v>
      </c>
    </row>
    <row r="346" spans="1:11" ht="18" customHeight="1" thickBot="1" x14ac:dyDescent="0.3">
      <c r="A346" s="782"/>
      <c r="B346" s="15" t="s">
        <v>5</v>
      </c>
      <c r="C346" s="15" t="s">
        <v>6</v>
      </c>
      <c r="D346" s="15" t="s">
        <v>6</v>
      </c>
      <c r="E346" s="15" t="s">
        <v>6</v>
      </c>
    </row>
    <row r="347" spans="1:11" ht="15.75" thickBot="1" x14ac:dyDescent="0.3">
      <c r="A347" s="3" t="s">
        <v>8</v>
      </c>
      <c r="B347" s="81">
        <v>0</v>
      </c>
      <c r="C347" s="81">
        <v>0</v>
      </c>
      <c r="D347" s="81">
        <v>0</v>
      </c>
      <c r="E347" s="81">
        <v>1</v>
      </c>
    </row>
    <row r="348" spans="1:11" ht="15.75" thickBot="1" x14ac:dyDescent="0.3">
      <c r="A348" s="3" t="s">
        <v>15</v>
      </c>
      <c r="B348" s="4">
        <v>0</v>
      </c>
      <c r="C348" s="4">
        <v>0</v>
      </c>
      <c r="D348" s="4">
        <v>0</v>
      </c>
      <c r="E348" s="4">
        <v>1000</v>
      </c>
    </row>
    <row r="349" spans="1:11" ht="15.75" thickBot="1" x14ac:dyDescent="0.3">
      <c r="A349" s="3" t="s">
        <v>21</v>
      </c>
      <c r="B349" s="4" t="e">
        <f>B348/B347</f>
        <v>#DIV/0!</v>
      </c>
      <c r="C349" s="4" t="e">
        <f t="shared" ref="C349:E349" si="47">C348/C347</f>
        <v>#DIV/0!</v>
      </c>
      <c r="D349" s="4" t="e">
        <f t="shared" si="47"/>
        <v>#DIV/0!</v>
      </c>
      <c r="E349" s="4">
        <f t="shared" si="47"/>
        <v>1000</v>
      </c>
    </row>
    <row r="350" spans="1:11" ht="15.75" thickBot="1" x14ac:dyDescent="0.3">
      <c r="A350" s="3" t="s">
        <v>16</v>
      </c>
      <c r="B350" s="81" t="s">
        <v>20</v>
      </c>
      <c r="C350" s="5" t="e">
        <f>C347/B347-1</f>
        <v>#DIV/0!</v>
      </c>
      <c r="D350" s="5" t="e">
        <f t="shared" ref="D350:E352" si="48">D347/C347-1</f>
        <v>#DIV/0!</v>
      </c>
      <c r="E350" s="5" t="e">
        <f t="shared" si="48"/>
        <v>#DIV/0!</v>
      </c>
      <c r="G350" s="7"/>
      <c r="H350" s="7"/>
      <c r="I350" s="7"/>
      <c r="J350" s="7"/>
      <c r="K350" s="7"/>
    </row>
    <row r="351" spans="1:11" ht="15.75" thickBot="1" x14ac:dyDescent="0.3">
      <c r="A351" s="3" t="s">
        <v>17</v>
      </c>
      <c r="B351" s="81" t="s">
        <v>20</v>
      </c>
      <c r="C351" s="5" t="e">
        <f>C348/B348-1</f>
        <v>#DIV/0!</v>
      </c>
      <c r="D351" s="5" t="e">
        <f t="shared" si="48"/>
        <v>#DIV/0!</v>
      </c>
      <c r="E351" s="5" t="e">
        <f t="shared" si="48"/>
        <v>#DIV/0!</v>
      </c>
    </row>
    <row r="352" spans="1:11" ht="15.75" thickBot="1" x14ac:dyDescent="0.3">
      <c r="A352" s="3" t="s">
        <v>18</v>
      </c>
      <c r="B352" s="81" t="s">
        <v>20</v>
      </c>
      <c r="C352" s="5" t="e">
        <f>C349/B349-1</f>
        <v>#DIV/0!</v>
      </c>
      <c r="D352" s="5" t="e">
        <f t="shared" si="48"/>
        <v>#DIV/0!</v>
      </c>
      <c r="E352" s="5" t="e">
        <f t="shared" si="48"/>
        <v>#DIV/0!</v>
      </c>
    </row>
    <row r="353" spans="1:6" ht="15.75" thickBot="1" x14ac:dyDescent="0.3">
      <c r="A353" s="806" t="s">
        <v>337</v>
      </c>
      <c r="B353" s="807"/>
      <c r="C353" s="807"/>
      <c r="D353" s="807"/>
      <c r="E353" s="808"/>
    </row>
    <row r="354" spans="1:6" ht="12.75" customHeight="1" x14ac:dyDescent="0.25">
      <c r="A354" s="781"/>
      <c r="B354" s="14">
        <v>2019</v>
      </c>
      <c r="C354" s="14">
        <v>2020</v>
      </c>
      <c r="D354" s="14">
        <v>2021</v>
      </c>
      <c r="E354" s="14">
        <v>2022</v>
      </c>
    </row>
    <row r="355" spans="1:6" ht="15.75" customHeight="1" thickBot="1" x14ac:dyDescent="0.3">
      <c r="A355" s="782"/>
      <c r="B355" s="15" t="s">
        <v>5</v>
      </c>
      <c r="C355" s="15" t="s">
        <v>6</v>
      </c>
      <c r="D355" s="15" t="s">
        <v>6</v>
      </c>
      <c r="E355" s="15" t="s">
        <v>6</v>
      </c>
    </row>
    <row r="356" spans="1:6" ht="15.75" thickBot="1" x14ac:dyDescent="0.3">
      <c r="A356" s="1" t="s">
        <v>107</v>
      </c>
      <c r="B356" s="6">
        <f>B357+B358+B359+B360</f>
        <v>0</v>
      </c>
      <c r="C356" s="6">
        <f t="shared" ref="C356:E356" si="49">C357+C358+C359+C360</f>
        <v>0</v>
      </c>
      <c r="D356" s="6">
        <f t="shared" si="49"/>
        <v>0</v>
      </c>
      <c r="E356" s="6">
        <f t="shared" si="49"/>
        <v>0</v>
      </c>
    </row>
    <row r="357" spans="1:6" ht="15.75" thickBot="1" x14ac:dyDescent="0.3">
      <c r="A357" s="8" t="s">
        <v>37</v>
      </c>
      <c r="B357" s="6"/>
      <c r="C357" s="6"/>
      <c r="D357" s="6"/>
      <c r="E357" s="6"/>
    </row>
    <row r="358" spans="1:6" ht="15.75" thickBot="1" x14ac:dyDescent="0.3">
      <c r="A358" s="8" t="s">
        <v>108</v>
      </c>
      <c r="B358" s="6"/>
      <c r="C358" s="6"/>
      <c r="D358" s="6"/>
      <c r="E358" s="6"/>
    </row>
    <row r="359" spans="1:6" ht="15.75" thickBot="1" x14ac:dyDescent="0.3">
      <c r="A359" s="8" t="s">
        <v>72</v>
      </c>
      <c r="B359" s="6"/>
      <c r="C359" s="6"/>
      <c r="D359" s="6"/>
      <c r="E359" s="6"/>
    </row>
    <row r="360" spans="1:6" ht="15.75" thickBot="1" x14ac:dyDescent="0.3">
      <c r="A360" s="8" t="s">
        <v>73</v>
      </c>
      <c r="B360" s="6"/>
      <c r="C360" s="6"/>
      <c r="D360" s="6"/>
      <c r="E360" s="6"/>
    </row>
    <row r="361" spans="1:6" ht="15.75" thickBot="1" x14ac:dyDescent="0.3">
      <c r="A361" s="1" t="s">
        <v>109</v>
      </c>
      <c r="B361" s="4">
        <v>0</v>
      </c>
      <c r="C361" s="4">
        <v>0</v>
      </c>
      <c r="D361" s="4">
        <v>0</v>
      </c>
      <c r="E361" s="4">
        <v>1000</v>
      </c>
    </row>
    <row r="362" spans="1:6" ht="15.75" thickBot="1" x14ac:dyDescent="0.3">
      <c r="A362" s="8" t="s">
        <v>37</v>
      </c>
      <c r="B362" s="4">
        <v>0</v>
      </c>
      <c r="C362" s="4">
        <v>0</v>
      </c>
      <c r="D362" s="4">
        <v>0</v>
      </c>
      <c r="E362" s="4">
        <v>1000</v>
      </c>
    </row>
    <row r="363" spans="1:6" ht="15.75" thickBot="1" x14ac:dyDescent="0.3">
      <c r="A363" s="8" t="s">
        <v>108</v>
      </c>
      <c r="B363" s="9"/>
      <c r="C363" s="9"/>
      <c r="D363" s="9"/>
      <c r="E363" s="9"/>
    </row>
    <row r="364" spans="1:6" ht="15.75" thickBot="1" x14ac:dyDescent="0.3">
      <c r="A364" s="8" t="s">
        <v>72</v>
      </c>
      <c r="B364" s="9"/>
      <c r="C364" s="9"/>
      <c r="D364" s="9"/>
      <c r="E364" s="9"/>
    </row>
    <row r="365" spans="1:6" ht="15.75" thickBot="1" x14ac:dyDescent="0.3">
      <c r="A365" s="8" t="s">
        <v>73</v>
      </c>
      <c r="B365" s="9"/>
      <c r="C365" s="9"/>
      <c r="D365" s="9"/>
      <c r="E365" s="9"/>
    </row>
    <row r="366" spans="1:6" ht="15.75" thickBot="1" x14ac:dyDescent="0.3">
      <c r="A366" s="17" t="s">
        <v>276</v>
      </c>
      <c r="B366" s="9">
        <f>B356+B361</f>
        <v>0</v>
      </c>
      <c r="C366" s="9">
        <f t="shared" ref="C366:E366" si="50">C356+C361</f>
        <v>0</v>
      </c>
      <c r="D366" s="9">
        <f t="shared" si="50"/>
        <v>0</v>
      </c>
      <c r="E366" s="9">
        <f t="shared" si="50"/>
        <v>1000</v>
      </c>
      <c r="F366" s="7"/>
    </row>
    <row r="367" spans="1:6" ht="15.75" thickBot="1" x14ac:dyDescent="0.3">
      <c r="A367" s="75"/>
      <c r="B367" s="76"/>
      <c r="C367" s="76"/>
      <c r="D367" s="76"/>
      <c r="E367" s="76"/>
    </row>
    <row r="368" spans="1:6" ht="27" customHeight="1" thickBot="1" x14ac:dyDescent="0.3">
      <c r="A368" s="11" t="s">
        <v>74</v>
      </c>
      <c r="B368" s="107">
        <f>B348+B323+B298+B273+B248+B223+B198+B173+B148+B123+B98+B71+B30</f>
        <v>643700</v>
      </c>
      <c r="C368" s="107">
        <f>C38+C41+C44+C53+C56+C89+C116+C141+C166+C191+C216+C241+C266+C291+C316+C341+C366</f>
        <v>663456</v>
      </c>
      <c r="D368" s="107">
        <f>D38+D41+D44+D53+D56+D89+D116+D141+D166+D191+D216+D241+D266+D291+D316+D341+D366</f>
        <v>673100</v>
      </c>
      <c r="E368" s="107">
        <f>E38+E41+E44+E53+E56+E89+E116+E141+E166+E191+E216+E241+E266+E291+E316+E341+E366</f>
        <v>673100</v>
      </c>
    </row>
    <row r="369" spans="1:5" ht="24.75" thickBot="1" x14ac:dyDescent="0.3">
      <c r="A369" s="11" t="s">
        <v>75</v>
      </c>
      <c r="B369" s="107">
        <f>B370+B373+B376+B385+B388+B396</f>
        <v>643700</v>
      </c>
      <c r="C369" s="107">
        <f>C370+C373+C376+C385+C388+C396</f>
        <v>663456</v>
      </c>
      <c r="D369" s="107">
        <f t="shared" ref="D369:E369" si="51">D370+D373+D376+D385+D388+D396</f>
        <v>673100</v>
      </c>
      <c r="E369" s="107">
        <f t="shared" si="51"/>
        <v>673100</v>
      </c>
    </row>
    <row r="370" spans="1:5" ht="15.75" thickBot="1" x14ac:dyDescent="0.3">
      <c r="A370" s="1" t="s">
        <v>0</v>
      </c>
      <c r="B370" s="108">
        <f t="shared" ref="B370:E371" si="52">B38</f>
        <v>320018</v>
      </c>
      <c r="C370" s="108">
        <f t="shared" si="52"/>
        <v>324456</v>
      </c>
      <c r="D370" s="108">
        <f t="shared" si="52"/>
        <v>325000</v>
      </c>
      <c r="E370" s="108">
        <f t="shared" si="52"/>
        <v>325000</v>
      </c>
    </row>
    <row r="371" spans="1:5" ht="15.75" thickBot="1" x14ac:dyDescent="0.3">
      <c r="A371" s="8" t="s">
        <v>37</v>
      </c>
      <c r="B371" s="9">
        <f t="shared" si="52"/>
        <v>320018</v>
      </c>
      <c r="C371" s="9">
        <f t="shared" si="52"/>
        <v>324456</v>
      </c>
      <c r="D371" s="9">
        <f t="shared" si="52"/>
        <v>325000</v>
      </c>
      <c r="E371" s="9">
        <f t="shared" si="52"/>
        <v>325000</v>
      </c>
    </row>
    <row r="372" spans="1:5" ht="15.75" thickBot="1" x14ac:dyDescent="0.3">
      <c r="A372" s="8" t="s">
        <v>76</v>
      </c>
      <c r="B372" s="9">
        <v>0</v>
      </c>
      <c r="C372" s="9">
        <v>0</v>
      </c>
      <c r="D372" s="9">
        <v>0</v>
      </c>
      <c r="E372" s="9">
        <v>0</v>
      </c>
    </row>
    <row r="373" spans="1:5" ht="24.75" thickBot="1" x14ac:dyDescent="0.3">
      <c r="A373" s="1" t="s">
        <v>31</v>
      </c>
      <c r="B373" s="108">
        <f t="shared" ref="B373:E388" si="53">B41</f>
        <v>57682</v>
      </c>
      <c r="C373" s="108">
        <f t="shared" si="53"/>
        <v>58000</v>
      </c>
      <c r="D373" s="108">
        <f t="shared" si="53"/>
        <v>58000</v>
      </c>
      <c r="E373" s="108">
        <f t="shared" si="53"/>
        <v>58000</v>
      </c>
    </row>
    <row r="374" spans="1:5" ht="15.75" thickBot="1" x14ac:dyDescent="0.3">
      <c r="A374" s="8" t="s">
        <v>37</v>
      </c>
      <c r="B374" s="6">
        <f t="shared" si="53"/>
        <v>57682</v>
      </c>
      <c r="C374" s="6">
        <f t="shared" si="53"/>
        <v>58000</v>
      </c>
      <c r="D374" s="6">
        <f t="shared" si="53"/>
        <v>58000</v>
      </c>
      <c r="E374" s="6">
        <f t="shared" si="53"/>
        <v>58000</v>
      </c>
    </row>
    <row r="375" spans="1:5" ht="15.75" thickBot="1" x14ac:dyDescent="0.3">
      <c r="A375" s="8" t="s">
        <v>76</v>
      </c>
      <c r="B375" s="9">
        <f t="shared" si="53"/>
        <v>0</v>
      </c>
      <c r="C375" s="9">
        <f t="shared" si="53"/>
        <v>0</v>
      </c>
      <c r="D375" s="9">
        <f t="shared" si="53"/>
        <v>0</v>
      </c>
      <c r="E375" s="9">
        <f t="shared" si="53"/>
        <v>0</v>
      </c>
    </row>
    <row r="376" spans="1:5" ht="15.75" thickBot="1" x14ac:dyDescent="0.3">
      <c r="A376" s="1" t="s">
        <v>1</v>
      </c>
      <c r="B376" s="108">
        <f t="shared" si="53"/>
        <v>175000</v>
      </c>
      <c r="C376" s="108">
        <f t="shared" si="53"/>
        <v>180000</v>
      </c>
      <c r="D376" s="108">
        <f t="shared" si="53"/>
        <v>185000</v>
      </c>
      <c r="E376" s="108">
        <f t="shared" si="53"/>
        <v>185000</v>
      </c>
    </row>
    <row r="377" spans="1:5" ht="15.75" thickBot="1" x14ac:dyDescent="0.3">
      <c r="A377" s="8" t="s">
        <v>37</v>
      </c>
      <c r="B377" s="9">
        <f t="shared" si="53"/>
        <v>175000</v>
      </c>
      <c r="C377" s="9">
        <f t="shared" si="53"/>
        <v>180000</v>
      </c>
      <c r="D377" s="9">
        <f t="shared" si="53"/>
        <v>185000</v>
      </c>
      <c r="E377" s="9">
        <f t="shared" si="53"/>
        <v>185000</v>
      </c>
    </row>
    <row r="378" spans="1:5" ht="15.75" thickBot="1" x14ac:dyDescent="0.3">
      <c r="A378" s="8" t="s">
        <v>76</v>
      </c>
      <c r="B378" s="9">
        <f t="shared" si="53"/>
        <v>0</v>
      </c>
      <c r="C378" s="9">
        <f t="shared" si="53"/>
        <v>0</v>
      </c>
      <c r="D378" s="9">
        <f t="shared" si="53"/>
        <v>0</v>
      </c>
      <c r="E378" s="9">
        <f t="shared" si="53"/>
        <v>0</v>
      </c>
    </row>
    <row r="379" spans="1:5" ht="15.75" thickBot="1" x14ac:dyDescent="0.3">
      <c r="A379" s="1" t="s">
        <v>2</v>
      </c>
      <c r="B379" s="108">
        <f t="shared" si="53"/>
        <v>0</v>
      </c>
      <c r="C379" s="108">
        <f t="shared" si="53"/>
        <v>0</v>
      </c>
      <c r="D379" s="108">
        <f t="shared" si="53"/>
        <v>0</v>
      </c>
      <c r="E379" s="108">
        <f t="shared" si="53"/>
        <v>0</v>
      </c>
    </row>
    <row r="380" spans="1:5" ht="15.75" thickBot="1" x14ac:dyDescent="0.3">
      <c r="A380" s="8" t="s">
        <v>37</v>
      </c>
      <c r="B380" s="6">
        <f t="shared" si="53"/>
        <v>0</v>
      </c>
      <c r="C380" s="6">
        <f t="shared" si="53"/>
        <v>0</v>
      </c>
      <c r="D380" s="6">
        <f t="shared" si="53"/>
        <v>0</v>
      </c>
      <c r="E380" s="6">
        <f t="shared" si="53"/>
        <v>0</v>
      </c>
    </row>
    <row r="381" spans="1:5" ht="15.75" thickBot="1" x14ac:dyDescent="0.3">
      <c r="A381" s="8" t="s">
        <v>76</v>
      </c>
      <c r="B381" s="9">
        <f t="shared" si="53"/>
        <v>0</v>
      </c>
      <c r="C381" s="9">
        <f t="shared" si="53"/>
        <v>0</v>
      </c>
      <c r="D381" s="9">
        <f t="shared" si="53"/>
        <v>0</v>
      </c>
      <c r="E381" s="9">
        <f t="shared" si="53"/>
        <v>0</v>
      </c>
    </row>
    <row r="382" spans="1:5" ht="15.75" thickBot="1" x14ac:dyDescent="0.3">
      <c r="A382" s="1" t="s">
        <v>22</v>
      </c>
      <c r="B382" s="108">
        <f t="shared" si="53"/>
        <v>0</v>
      </c>
      <c r="C382" s="108">
        <f t="shared" si="53"/>
        <v>0</v>
      </c>
      <c r="D382" s="108">
        <f t="shared" si="53"/>
        <v>0</v>
      </c>
      <c r="E382" s="108">
        <f t="shared" si="53"/>
        <v>0</v>
      </c>
    </row>
    <row r="383" spans="1:5" ht="15.75" thickBot="1" x14ac:dyDescent="0.3">
      <c r="A383" s="8" t="s">
        <v>37</v>
      </c>
      <c r="B383" s="6">
        <f t="shared" si="53"/>
        <v>0</v>
      </c>
      <c r="C383" s="6">
        <f t="shared" si="53"/>
        <v>0</v>
      </c>
      <c r="D383" s="6">
        <f t="shared" si="53"/>
        <v>0</v>
      </c>
      <c r="E383" s="6">
        <f t="shared" si="53"/>
        <v>0</v>
      </c>
    </row>
    <row r="384" spans="1:5" ht="15.75" thickBot="1" x14ac:dyDescent="0.3">
      <c r="A384" s="8" t="s">
        <v>76</v>
      </c>
      <c r="B384" s="9">
        <f t="shared" si="53"/>
        <v>0</v>
      </c>
      <c r="C384" s="9">
        <f t="shared" si="53"/>
        <v>0</v>
      </c>
      <c r="D384" s="9">
        <f t="shared" si="53"/>
        <v>0</v>
      </c>
      <c r="E384" s="9">
        <f t="shared" si="53"/>
        <v>0</v>
      </c>
    </row>
    <row r="385" spans="1:5" ht="15.75" thickBot="1" x14ac:dyDescent="0.3">
      <c r="A385" s="1" t="s">
        <v>23</v>
      </c>
      <c r="B385" s="108">
        <f t="shared" si="53"/>
        <v>28000</v>
      </c>
      <c r="C385" s="108">
        <f t="shared" si="53"/>
        <v>28000</v>
      </c>
      <c r="D385" s="108">
        <f t="shared" si="53"/>
        <v>28000</v>
      </c>
      <c r="E385" s="108">
        <f t="shared" si="53"/>
        <v>28000</v>
      </c>
    </row>
    <row r="386" spans="1:5" ht="15.75" thickBot="1" x14ac:dyDescent="0.3">
      <c r="A386" s="8" t="s">
        <v>37</v>
      </c>
      <c r="B386" s="6">
        <f t="shared" si="53"/>
        <v>28000</v>
      </c>
      <c r="C386" s="6">
        <f t="shared" si="53"/>
        <v>28000</v>
      </c>
      <c r="D386" s="6">
        <f t="shared" si="53"/>
        <v>28000</v>
      </c>
      <c r="E386" s="6">
        <f t="shared" si="53"/>
        <v>28000</v>
      </c>
    </row>
    <row r="387" spans="1:5" ht="15.75" thickBot="1" x14ac:dyDescent="0.3">
      <c r="A387" s="8" t="s">
        <v>76</v>
      </c>
      <c r="B387" s="9">
        <f t="shared" si="53"/>
        <v>0</v>
      </c>
      <c r="C387" s="9">
        <f t="shared" si="53"/>
        <v>0</v>
      </c>
      <c r="D387" s="9">
        <f t="shared" si="53"/>
        <v>0</v>
      </c>
      <c r="E387" s="9">
        <f t="shared" si="53"/>
        <v>0</v>
      </c>
    </row>
    <row r="388" spans="1:5" ht="24.75" thickBot="1" x14ac:dyDescent="0.3">
      <c r="A388" s="1" t="s">
        <v>3</v>
      </c>
      <c r="B388" s="108">
        <f t="shared" si="53"/>
        <v>50000</v>
      </c>
      <c r="C388" s="108">
        <f t="shared" si="53"/>
        <v>60000</v>
      </c>
      <c r="D388" s="108">
        <f t="shared" si="53"/>
        <v>64100</v>
      </c>
      <c r="E388" s="108">
        <f t="shared" si="53"/>
        <v>64100</v>
      </c>
    </row>
    <row r="389" spans="1:5" ht="15.75" thickBot="1" x14ac:dyDescent="0.3">
      <c r="A389" s="8" t="s">
        <v>37</v>
      </c>
      <c r="B389" s="6">
        <f t="shared" ref="B389:E390" si="54">B57</f>
        <v>50000</v>
      </c>
      <c r="C389" s="6">
        <f t="shared" si="54"/>
        <v>60000</v>
      </c>
      <c r="D389" s="6">
        <f t="shared" si="54"/>
        <v>64100</v>
      </c>
      <c r="E389" s="6">
        <f t="shared" si="54"/>
        <v>64100</v>
      </c>
    </row>
    <row r="390" spans="1:5" ht="15.75" thickBot="1" x14ac:dyDescent="0.3">
      <c r="A390" s="8" t="s">
        <v>76</v>
      </c>
      <c r="B390" s="9">
        <f t="shared" si="54"/>
        <v>0</v>
      </c>
      <c r="C390" s="9">
        <f t="shared" si="54"/>
        <v>0</v>
      </c>
      <c r="D390" s="9">
        <f t="shared" si="54"/>
        <v>0</v>
      </c>
      <c r="E390" s="9">
        <f t="shared" si="54"/>
        <v>0</v>
      </c>
    </row>
    <row r="391" spans="1:5" ht="15.75" thickBot="1" x14ac:dyDescent="0.3">
      <c r="A391" s="1" t="s">
        <v>77</v>
      </c>
      <c r="B391" s="108">
        <f>B392+B393+B394+B395</f>
        <v>0</v>
      </c>
      <c r="C391" s="108">
        <f t="shared" ref="C391:E391" si="55">C392+C393+C394+C395</f>
        <v>0</v>
      </c>
      <c r="D391" s="108">
        <f t="shared" si="55"/>
        <v>0</v>
      </c>
      <c r="E391" s="108">
        <f t="shared" si="55"/>
        <v>0</v>
      </c>
    </row>
    <row r="392" spans="1:5" ht="15.75" thickBot="1" x14ac:dyDescent="0.3">
      <c r="A392" s="8" t="s">
        <v>37</v>
      </c>
      <c r="B392" s="6">
        <v>0</v>
      </c>
      <c r="C392" s="6">
        <v>0</v>
      </c>
      <c r="D392" s="6">
        <v>0</v>
      </c>
      <c r="E392" s="6">
        <v>0</v>
      </c>
    </row>
    <row r="393" spans="1:5" ht="15.75" thickBot="1" x14ac:dyDescent="0.3">
      <c r="A393" s="8" t="s">
        <v>78</v>
      </c>
      <c r="B393" s="6">
        <v>0</v>
      </c>
      <c r="C393" s="6">
        <v>0</v>
      </c>
      <c r="D393" s="6">
        <v>0</v>
      </c>
      <c r="E393" s="6">
        <v>0</v>
      </c>
    </row>
    <row r="394" spans="1:5" ht="15.75" thickBot="1" x14ac:dyDescent="0.3">
      <c r="A394" s="8" t="s">
        <v>72</v>
      </c>
      <c r="B394" s="6">
        <v>0</v>
      </c>
      <c r="C394" s="6">
        <v>0</v>
      </c>
      <c r="D394" s="6">
        <v>0</v>
      </c>
      <c r="E394" s="6">
        <v>0</v>
      </c>
    </row>
    <row r="395" spans="1:5" ht="15.75" thickBot="1" x14ac:dyDescent="0.3">
      <c r="A395" s="8" t="s">
        <v>73</v>
      </c>
      <c r="B395" s="6">
        <v>0</v>
      </c>
      <c r="C395" s="6">
        <v>0</v>
      </c>
      <c r="D395" s="6">
        <v>0</v>
      </c>
      <c r="E395" s="6">
        <v>0</v>
      </c>
    </row>
    <row r="396" spans="1:5" ht="15.75" thickBot="1" x14ac:dyDescent="0.3">
      <c r="A396" s="1" t="s">
        <v>79</v>
      </c>
      <c r="B396" s="108">
        <f t="shared" ref="B396:E400" si="56">B361+B336+B311+B286+B261+B236+B211+B186+B161+B136+B111+B84</f>
        <v>13000</v>
      </c>
      <c r="C396" s="108">
        <f t="shared" si="56"/>
        <v>13000</v>
      </c>
      <c r="D396" s="108">
        <f t="shared" si="56"/>
        <v>13000</v>
      </c>
      <c r="E396" s="108">
        <f t="shared" si="56"/>
        <v>13000</v>
      </c>
    </row>
    <row r="397" spans="1:5" ht="15.75" thickBot="1" x14ac:dyDescent="0.3">
      <c r="A397" s="8" t="s">
        <v>37</v>
      </c>
      <c r="B397" s="108">
        <f t="shared" si="56"/>
        <v>12900</v>
      </c>
      <c r="C397" s="108">
        <f t="shared" si="56"/>
        <v>12000</v>
      </c>
      <c r="D397" s="108">
        <f t="shared" si="56"/>
        <v>12000</v>
      </c>
      <c r="E397" s="108">
        <f t="shared" si="56"/>
        <v>12000</v>
      </c>
    </row>
    <row r="398" spans="1:5" ht="15.75" thickBot="1" x14ac:dyDescent="0.3">
      <c r="A398" s="8" t="s">
        <v>78</v>
      </c>
      <c r="B398" s="108">
        <f t="shared" si="56"/>
        <v>0</v>
      </c>
      <c r="C398" s="108">
        <f t="shared" si="56"/>
        <v>0</v>
      </c>
      <c r="D398" s="108">
        <f t="shared" si="56"/>
        <v>0</v>
      </c>
      <c r="E398" s="108">
        <f t="shared" si="56"/>
        <v>0</v>
      </c>
    </row>
    <row r="399" spans="1:5" ht="15.75" thickBot="1" x14ac:dyDescent="0.3">
      <c r="A399" s="8" t="s">
        <v>72</v>
      </c>
      <c r="B399" s="108">
        <f t="shared" si="56"/>
        <v>100</v>
      </c>
      <c r="C399" s="108">
        <f t="shared" si="56"/>
        <v>1000</v>
      </c>
      <c r="D399" s="108">
        <f t="shared" si="56"/>
        <v>1000</v>
      </c>
      <c r="E399" s="108">
        <f t="shared" si="56"/>
        <v>1000</v>
      </c>
    </row>
    <row r="400" spans="1:5" ht="15.75" thickBot="1" x14ac:dyDescent="0.3">
      <c r="A400" s="8" t="s">
        <v>73</v>
      </c>
      <c r="B400" s="108">
        <f t="shared" si="56"/>
        <v>0</v>
      </c>
      <c r="C400" s="108">
        <f t="shared" si="56"/>
        <v>0</v>
      </c>
      <c r="D400" s="108">
        <f t="shared" si="56"/>
        <v>0</v>
      </c>
      <c r="E400" s="108">
        <f t="shared" si="56"/>
        <v>0</v>
      </c>
    </row>
    <row r="401" spans="1:5" ht="15.75" thickBot="1" x14ac:dyDescent="0.3">
      <c r="A401" s="18" t="s">
        <v>35</v>
      </c>
      <c r="B401" s="19">
        <f>IF(B369-B368=0,0,"Error")</f>
        <v>0</v>
      </c>
      <c r="C401" s="19">
        <f>IF(C369-C368=0,0,"Error")</f>
        <v>0</v>
      </c>
      <c r="D401" s="19">
        <f>IF(D369-D368=0,0,"Error")</f>
        <v>0</v>
      </c>
      <c r="E401" s="19">
        <f>IF(E369-E368=0,0,"Error")</f>
        <v>0</v>
      </c>
    </row>
  </sheetData>
  <mergeCells count="91">
    <mergeCell ref="A1:E1"/>
    <mergeCell ref="B343:E343"/>
    <mergeCell ref="B344:E344"/>
    <mergeCell ref="A345:A346"/>
    <mergeCell ref="A353:E353"/>
    <mergeCell ref="A354:A355"/>
    <mergeCell ref="B318:E318"/>
    <mergeCell ref="B319:E319"/>
    <mergeCell ref="A320:A321"/>
    <mergeCell ref="A328:E328"/>
    <mergeCell ref="A329:A330"/>
    <mergeCell ref="A304:A305"/>
    <mergeCell ref="A253:E253"/>
    <mergeCell ref="A254:A255"/>
    <mergeCell ref="B268:E268"/>
    <mergeCell ref="B269:E269"/>
    <mergeCell ref="A270:A271"/>
    <mergeCell ref="A278:E278"/>
    <mergeCell ref="A279:A280"/>
    <mergeCell ref="B293:E293"/>
    <mergeCell ref="B294:E294"/>
    <mergeCell ref="A295:A296"/>
    <mergeCell ref="A303:E303"/>
    <mergeCell ref="A245:A246"/>
    <mergeCell ref="B194:E194"/>
    <mergeCell ref="A195:A196"/>
    <mergeCell ref="A203:E203"/>
    <mergeCell ref="A204:A205"/>
    <mergeCell ref="B218:E218"/>
    <mergeCell ref="B219:E219"/>
    <mergeCell ref="A220:A221"/>
    <mergeCell ref="A228:E228"/>
    <mergeCell ref="A229:A230"/>
    <mergeCell ref="B243:E243"/>
    <mergeCell ref="B244:E244"/>
    <mergeCell ref="B193:E193"/>
    <mergeCell ref="A129:A130"/>
    <mergeCell ref="B143:E143"/>
    <mergeCell ref="B144:E144"/>
    <mergeCell ref="A145:A146"/>
    <mergeCell ref="A153:E153"/>
    <mergeCell ref="A154:A155"/>
    <mergeCell ref="B168:E168"/>
    <mergeCell ref="B169:E169"/>
    <mergeCell ref="A170:A171"/>
    <mergeCell ref="A178:E178"/>
    <mergeCell ref="A179:A180"/>
    <mergeCell ref="A128:E128"/>
    <mergeCell ref="G91:K93"/>
    <mergeCell ref="B92:E92"/>
    <mergeCell ref="B93:E93"/>
    <mergeCell ref="B94:E94"/>
    <mergeCell ref="A95:A96"/>
    <mergeCell ref="A103:E103"/>
    <mergeCell ref="D91:E91"/>
    <mergeCell ref="A104:A105"/>
    <mergeCell ref="D117:E117"/>
    <mergeCell ref="B118:E118"/>
    <mergeCell ref="B119:E119"/>
    <mergeCell ref="A120:A121"/>
    <mergeCell ref="B67:E67"/>
    <mergeCell ref="A68:A69"/>
    <mergeCell ref="A76:E76"/>
    <mergeCell ref="A77:A78"/>
    <mergeCell ref="B90:E90"/>
    <mergeCell ref="G64:K66"/>
    <mergeCell ref="B65:E65"/>
    <mergeCell ref="B66:E66"/>
    <mergeCell ref="A23:E23"/>
    <mergeCell ref="B24:E24"/>
    <mergeCell ref="B25:E25"/>
    <mergeCell ref="B26:E26"/>
    <mergeCell ref="A27:A28"/>
    <mergeCell ref="A35:E35"/>
    <mergeCell ref="A36:A37"/>
    <mergeCell ref="A61:E61"/>
    <mergeCell ref="A62:E62"/>
    <mergeCell ref="B63:E63"/>
    <mergeCell ref="D64:E64"/>
    <mergeCell ref="A2:E2"/>
    <mergeCell ref="A22:E22"/>
    <mergeCell ref="A3:E3"/>
    <mergeCell ref="B5:E5"/>
    <mergeCell ref="B6:E6"/>
    <mergeCell ref="B7:E7"/>
    <mergeCell ref="A8:E8"/>
    <mergeCell ref="A9:E11"/>
    <mergeCell ref="B12:E12"/>
    <mergeCell ref="A13:A14"/>
    <mergeCell ref="B18:E18"/>
    <mergeCell ref="A19:E19"/>
  </mergeCells>
  <pageMargins left="0.25" right="0.25" top="0.75" bottom="0.75" header="0.3" footer="0.3"/>
  <pageSetup scale="45" orientation="landscape" r:id="rId1"/>
  <rowBreaks count="1" manualBreakCount="1">
    <brk id="334"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5910"/>
  <sheetViews>
    <sheetView view="pageBreakPreview" zoomScale="60" zoomScaleNormal="100" workbookViewId="0">
      <selection sqref="A1:E1"/>
    </sheetView>
  </sheetViews>
  <sheetFormatPr defaultRowHeight="12.75" x14ac:dyDescent="0.2"/>
  <cols>
    <col min="1" max="1" width="35.7109375" style="622" customWidth="1"/>
    <col min="2" max="2" width="22" style="753" customWidth="1"/>
    <col min="3" max="3" width="19.5703125" style="753" customWidth="1"/>
    <col min="4" max="4" width="17.140625" style="753" customWidth="1"/>
    <col min="5" max="5" width="16.28515625" style="753" customWidth="1"/>
    <col min="6" max="6" width="12.42578125" style="622" customWidth="1"/>
    <col min="7" max="7" width="13.28515625" style="622" customWidth="1"/>
    <col min="8" max="8" width="13.5703125" style="622" customWidth="1"/>
    <col min="9" max="9" width="13.42578125" style="622" customWidth="1"/>
    <col min="10" max="16384" width="9.140625" style="622"/>
  </cols>
  <sheetData>
    <row r="1" spans="1:6" s="620" customFormat="1" ht="26.25" customHeight="1" x14ac:dyDescent="0.25">
      <c r="A1" s="1410" t="s">
        <v>2332</v>
      </c>
      <c r="B1" s="1410"/>
      <c r="C1" s="1410"/>
      <c r="D1" s="1410"/>
      <c r="E1" s="1410"/>
    </row>
    <row r="2" spans="1:6" s="620" customFormat="1" ht="18" customHeight="1" x14ac:dyDescent="0.2">
      <c r="A2" s="815" t="s">
        <v>808</v>
      </c>
      <c r="B2" s="815"/>
      <c r="C2" s="815"/>
      <c r="D2" s="815"/>
      <c r="E2" s="815"/>
    </row>
    <row r="3" spans="1:6" s="620" customFormat="1" ht="18" customHeight="1" x14ac:dyDescent="0.2">
      <c r="A3" s="816" t="s">
        <v>809</v>
      </c>
      <c r="B3" s="816"/>
      <c r="C3" s="816"/>
      <c r="D3" s="816"/>
      <c r="E3" s="816"/>
    </row>
    <row r="4" spans="1:6" s="620" customFormat="1" ht="13.5" thickBot="1" x14ac:dyDescent="0.25">
      <c r="B4" s="621"/>
      <c r="C4" s="621"/>
      <c r="D4" s="621"/>
      <c r="E4" s="621"/>
    </row>
    <row r="5" spans="1:6" s="620" customFormat="1" ht="16.5" customHeight="1" thickBot="1" x14ac:dyDescent="0.25">
      <c r="A5" s="13" t="s">
        <v>19</v>
      </c>
      <c r="B5" s="817" t="s">
        <v>1533</v>
      </c>
      <c r="C5" s="817"/>
      <c r="D5" s="817"/>
      <c r="E5" s="817"/>
    </row>
    <row r="6" spans="1:6" s="620" customFormat="1" ht="16.5" customHeight="1" thickBot="1" x14ac:dyDescent="0.25">
      <c r="A6" s="13" t="s">
        <v>4</v>
      </c>
      <c r="B6" s="818" t="s">
        <v>47</v>
      </c>
      <c r="C6" s="819"/>
      <c r="D6" s="819"/>
      <c r="E6" s="820"/>
    </row>
    <row r="7" spans="1:6" s="620" customFormat="1" ht="16.5" customHeight="1" thickBot="1" x14ac:dyDescent="0.25">
      <c r="A7" s="13" t="s">
        <v>24</v>
      </c>
      <c r="B7" s="821" t="s">
        <v>810</v>
      </c>
      <c r="C7" s="822"/>
      <c r="D7" s="822"/>
      <c r="E7" s="823"/>
    </row>
    <row r="8" spans="1:6" s="623" customFormat="1" ht="28.5" customHeight="1" thickBot="1" x14ac:dyDescent="0.3">
      <c r="A8" s="824" t="s">
        <v>1534</v>
      </c>
      <c r="B8" s="825"/>
      <c r="C8" s="825"/>
      <c r="D8" s="825"/>
      <c r="E8" s="826"/>
      <c r="F8" s="622"/>
    </row>
    <row r="9" spans="1:6" s="623" customFormat="1" ht="7.5" customHeight="1" thickBot="1" x14ac:dyDescent="0.3">
      <c r="A9" s="769" t="s">
        <v>1535</v>
      </c>
      <c r="B9" s="770"/>
      <c r="C9" s="770"/>
      <c r="D9" s="770"/>
      <c r="E9" s="771"/>
      <c r="F9" s="622"/>
    </row>
    <row r="10" spans="1:6" s="623" customFormat="1" ht="15.75" customHeight="1" thickBot="1" x14ac:dyDescent="0.3">
      <c r="A10" s="769"/>
      <c r="B10" s="770"/>
      <c r="C10" s="770"/>
      <c r="D10" s="770"/>
      <c r="E10" s="771"/>
      <c r="F10" s="622"/>
    </row>
    <row r="11" spans="1:6" s="623" customFormat="1" ht="99" customHeight="1" thickBot="1" x14ac:dyDescent="0.3">
      <c r="A11" s="769"/>
      <c r="B11" s="770"/>
      <c r="C11" s="770"/>
      <c r="D11" s="770"/>
      <c r="E11" s="771"/>
      <c r="F11" s="622"/>
    </row>
    <row r="12" spans="1:6" s="623" customFormat="1" ht="78.75" customHeight="1" thickBot="1" x14ac:dyDescent="0.3">
      <c r="A12" s="624" t="s">
        <v>10</v>
      </c>
      <c r="B12" s="770" t="s">
        <v>1536</v>
      </c>
      <c r="C12" s="833"/>
      <c r="D12" s="833"/>
      <c r="E12" s="834"/>
      <c r="F12" s="622"/>
    </row>
    <row r="13" spans="1:6" s="623" customFormat="1" ht="23.25" customHeight="1" x14ac:dyDescent="0.25">
      <c r="A13" s="827" t="s">
        <v>1537</v>
      </c>
      <c r="B13" s="625">
        <v>2019</v>
      </c>
      <c r="C13" s="625">
        <v>2019</v>
      </c>
      <c r="D13" s="625">
        <v>2020</v>
      </c>
      <c r="E13" s="625">
        <v>2021</v>
      </c>
      <c r="F13" s="622"/>
    </row>
    <row r="14" spans="1:6" s="623" customFormat="1" ht="16.5" thickBot="1" x14ac:dyDescent="0.3">
      <c r="A14" s="828"/>
      <c r="B14" s="626" t="s">
        <v>5</v>
      </c>
      <c r="C14" s="626" t="s">
        <v>6</v>
      </c>
      <c r="D14" s="626" t="s">
        <v>6</v>
      </c>
      <c r="E14" s="626" t="s">
        <v>6</v>
      </c>
      <c r="F14" s="622"/>
    </row>
    <row r="15" spans="1:6" s="623" customFormat="1" ht="26.25" thickBot="1" x14ac:dyDescent="0.3">
      <c r="A15" s="627" t="s">
        <v>1538</v>
      </c>
      <c r="B15" s="628">
        <v>17667732</v>
      </c>
      <c r="C15" s="628">
        <v>52245010</v>
      </c>
      <c r="D15" s="628">
        <v>10678415</v>
      </c>
      <c r="E15" s="628">
        <v>6947070</v>
      </c>
      <c r="F15" s="622"/>
    </row>
    <row r="16" spans="1:6" s="623" customFormat="1" ht="29.25" customHeight="1" thickBot="1" x14ac:dyDescent="0.3">
      <c r="A16" s="629" t="s">
        <v>12</v>
      </c>
      <c r="B16" s="769" t="s">
        <v>1539</v>
      </c>
      <c r="C16" s="770"/>
      <c r="D16" s="770"/>
      <c r="E16" s="771"/>
      <c r="F16" s="622"/>
    </row>
    <row r="17" spans="1:7" s="623" customFormat="1" ht="23.25" customHeight="1" thickBot="1" x14ac:dyDescent="0.3">
      <c r="A17" s="769" t="s">
        <v>1271</v>
      </c>
      <c r="B17" s="770"/>
      <c r="C17" s="770"/>
      <c r="D17" s="770"/>
      <c r="E17" s="771"/>
      <c r="F17" s="630"/>
      <c r="G17" s="631"/>
    </row>
    <row r="18" spans="1:7" s="634" customFormat="1" ht="35.25" customHeight="1" thickBot="1" x14ac:dyDescent="0.25">
      <c r="A18" s="632" t="s">
        <v>1540</v>
      </c>
      <c r="B18" s="633">
        <v>284.5</v>
      </c>
      <c r="C18" s="633">
        <v>641</v>
      </c>
      <c r="D18" s="633">
        <v>9</v>
      </c>
      <c r="E18" s="633">
        <v>7</v>
      </c>
      <c r="F18" s="622"/>
    </row>
    <row r="19" spans="1:7" s="634" customFormat="1" ht="35.25" customHeight="1" thickBot="1" x14ac:dyDescent="0.25">
      <c r="A19" s="632" t="s">
        <v>1541</v>
      </c>
      <c r="B19" s="635">
        <v>3283</v>
      </c>
      <c r="C19" s="635">
        <v>3283</v>
      </c>
      <c r="D19" s="635">
        <v>3283</v>
      </c>
      <c r="E19" s="635">
        <v>3283</v>
      </c>
      <c r="F19" s="622"/>
    </row>
    <row r="20" spans="1:7" customFormat="1" ht="15.75" thickBot="1" x14ac:dyDescent="0.3">
      <c r="A20" s="794" t="s">
        <v>1542</v>
      </c>
      <c r="B20" s="795"/>
      <c r="C20" s="795"/>
      <c r="D20" s="795"/>
      <c r="E20" s="796"/>
      <c r="F20" s="620"/>
      <c r="G20" s="620"/>
    </row>
    <row r="21" spans="1:7" customFormat="1" ht="15.75" thickBot="1" x14ac:dyDescent="0.3">
      <c r="A21" s="835" t="s">
        <v>1543</v>
      </c>
      <c r="B21" s="836"/>
      <c r="C21" s="836"/>
      <c r="D21" s="836"/>
      <c r="E21" s="837"/>
      <c r="F21" s="620"/>
      <c r="G21" s="620"/>
    </row>
    <row r="22" spans="1:7" s="638" customFormat="1" ht="25.5" customHeight="1" thickBot="1" x14ac:dyDescent="0.3">
      <c r="A22" s="637" t="s">
        <v>26</v>
      </c>
      <c r="B22" s="829" t="s">
        <v>1544</v>
      </c>
      <c r="C22" s="830"/>
      <c r="D22" s="830"/>
      <c r="E22" s="831"/>
      <c r="F22" s="636"/>
      <c r="G22" s="636"/>
    </row>
    <row r="23" spans="1:7" customFormat="1" ht="15.75" thickBot="1" x14ac:dyDescent="0.3">
      <c r="A23" s="639" t="s">
        <v>9</v>
      </c>
      <c r="B23" s="829" t="s">
        <v>1545</v>
      </c>
      <c r="C23" s="830"/>
      <c r="D23" s="830"/>
      <c r="E23" s="831"/>
      <c r="F23" s="620"/>
      <c r="G23" s="620"/>
    </row>
    <row r="24" spans="1:7" customFormat="1" ht="15.75" thickBot="1" x14ac:dyDescent="0.3">
      <c r="A24" s="639" t="s">
        <v>14</v>
      </c>
      <c r="B24" s="832" t="s">
        <v>1546</v>
      </c>
      <c r="C24" s="833"/>
      <c r="D24" s="833"/>
      <c r="E24" s="834"/>
      <c r="F24" s="620"/>
      <c r="G24" s="620"/>
    </row>
    <row r="25" spans="1:7" customFormat="1" ht="15" x14ac:dyDescent="0.25">
      <c r="A25" s="827"/>
      <c r="B25" s="640">
        <v>2019</v>
      </c>
      <c r="C25" s="640">
        <v>2020</v>
      </c>
      <c r="D25" s="640">
        <v>2021</v>
      </c>
      <c r="E25" s="640">
        <v>2022</v>
      </c>
      <c r="F25" s="620"/>
      <c r="G25" s="620"/>
    </row>
    <row r="26" spans="1:7" customFormat="1" ht="15.75" thickBot="1" x14ac:dyDescent="0.3">
      <c r="A26" s="828"/>
      <c r="B26" s="641" t="s">
        <v>5</v>
      </c>
      <c r="C26" s="641" t="s">
        <v>6</v>
      </c>
      <c r="D26" s="641" t="s">
        <v>6</v>
      </c>
      <c r="E26" s="641" t="s">
        <v>6</v>
      </c>
      <c r="F26" s="620"/>
      <c r="G26" s="620"/>
    </row>
    <row r="27" spans="1:7" customFormat="1" ht="15.75" thickBot="1" x14ac:dyDescent="0.3">
      <c r="A27" s="639" t="s">
        <v>8</v>
      </c>
      <c r="B27" s="642">
        <v>115</v>
      </c>
      <c r="C27" s="642">
        <v>115</v>
      </c>
      <c r="D27" s="642">
        <v>115</v>
      </c>
      <c r="E27" s="642">
        <v>115</v>
      </c>
      <c r="F27" s="620"/>
      <c r="G27" s="620"/>
    </row>
    <row r="28" spans="1:7" customFormat="1" ht="15.75" thickBot="1" x14ac:dyDescent="0.3">
      <c r="A28" s="639" t="s">
        <v>15</v>
      </c>
      <c r="B28" s="643">
        <f>B57</f>
        <v>121072</v>
      </c>
      <c r="C28" s="643">
        <f t="shared" ref="C28:E28" si="0">C57</f>
        <v>121072</v>
      </c>
      <c r="D28" s="643">
        <f t="shared" si="0"/>
        <v>121072</v>
      </c>
      <c r="E28" s="643">
        <f t="shared" si="0"/>
        <v>121072</v>
      </c>
      <c r="F28" s="620"/>
      <c r="G28" s="620"/>
    </row>
    <row r="29" spans="1:7" customFormat="1" ht="15.75" thickBot="1" x14ac:dyDescent="0.3">
      <c r="A29" s="639" t="s">
        <v>21</v>
      </c>
      <c r="B29" s="643">
        <f>B28/B27</f>
        <v>1052.8</v>
      </c>
      <c r="C29" s="643">
        <f>C28/C27</f>
        <v>1052.8</v>
      </c>
      <c r="D29" s="643">
        <f>D28/D27</f>
        <v>1052.8</v>
      </c>
      <c r="E29" s="643">
        <f>E28/E27</f>
        <v>1052.8</v>
      </c>
      <c r="F29" s="620"/>
      <c r="G29" s="620"/>
    </row>
    <row r="30" spans="1:7" customFormat="1" ht="15.75" thickBot="1" x14ac:dyDescent="0.3">
      <c r="A30" s="639" t="s">
        <v>16</v>
      </c>
      <c r="B30" s="644" t="s">
        <v>20</v>
      </c>
      <c r="C30" s="645">
        <f>C27/B27-1</f>
        <v>0</v>
      </c>
      <c r="D30" s="645">
        <f t="shared" ref="D30:E32" si="1">D27/C27-1</f>
        <v>0</v>
      </c>
      <c r="E30" s="645">
        <f t="shared" si="1"/>
        <v>0</v>
      </c>
      <c r="F30" s="620"/>
      <c r="G30" s="646"/>
    </row>
    <row r="31" spans="1:7" customFormat="1" ht="15.75" thickBot="1" x14ac:dyDescent="0.3">
      <c r="A31" s="639" t="s">
        <v>17</v>
      </c>
      <c r="B31" s="644" t="s">
        <v>20</v>
      </c>
      <c r="C31" s="645">
        <f>C28/B28-1</f>
        <v>0</v>
      </c>
      <c r="D31" s="645">
        <f t="shared" si="1"/>
        <v>0</v>
      </c>
      <c r="E31" s="645">
        <f t="shared" si="1"/>
        <v>0</v>
      </c>
      <c r="F31" s="620"/>
      <c r="G31" s="620"/>
    </row>
    <row r="32" spans="1:7" customFormat="1" ht="15.75" thickBot="1" x14ac:dyDescent="0.3">
      <c r="A32" s="639" t="s">
        <v>18</v>
      </c>
      <c r="B32" s="644" t="s">
        <v>20</v>
      </c>
      <c r="C32" s="645">
        <f>C29/B29-1</f>
        <v>0</v>
      </c>
      <c r="D32" s="645">
        <f t="shared" si="1"/>
        <v>0</v>
      </c>
      <c r="E32" s="645">
        <f t="shared" si="1"/>
        <v>0</v>
      </c>
      <c r="F32" s="620"/>
      <c r="G32" s="620"/>
    </row>
    <row r="33" spans="1:7" customFormat="1" ht="15.75" thickBot="1" x14ac:dyDescent="0.3">
      <c r="A33" s="835" t="s">
        <v>1547</v>
      </c>
      <c r="B33" s="836"/>
      <c r="C33" s="836"/>
      <c r="D33" s="836"/>
      <c r="E33" s="837"/>
      <c r="F33" s="620"/>
      <c r="G33" s="620"/>
    </row>
    <row r="34" spans="1:7" customFormat="1" ht="15" x14ac:dyDescent="0.25">
      <c r="A34" s="827"/>
      <c r="B34" s="640">
        <v>2019</v>
      </c>
      <c r="C34" s="640">
        <v>2020</v>
      </c>
      <c r="D34" s="640">
        <v>2021</v>
      </c>
      <c r="E34" s="640">
        <v>2022</v>
      </c>
      <c r="F34" s="620"/>
      <c r="G34" s="620"/>
    </row>
    <row r="35" spans="1:7" customFormat="1" ht="15.75" thickBot="1" x14ac:dyDescent="0.3">
      <c r="A35" s="828"/>
      <c r="B35" s="641" t="s">
        <v>5</v>
      </c>
      <c r="C35" s="641" t="s">
        <v>6</v>
      </c>
      <c r="D35" s="641" t="s">
        <v>6</v>
      </c>
      <c r="E35" s="641" t="s">
        <v>6</v>
      </c>
    </row>
    <row r="36" spans="1:7" customFormat="1" ht="15.75" thickBot="1" x14ac:dyDescent="0.3">
      <c r="A36" s="647" t="s">
        <v>0</v>
      </c>
      <c r="B36" s="648">
        <f>B37+B38</f>
        <v>103747</v>
      </c>
      <c r="C36" s="648">
        <f>C37+C38</f>
        <v>103747</v>
      </c>
      <c r="D36" s="648">
        <f>D37+D38</f>
        <v>103747</v>
      </c>
      <c r="E36" s="648">
        <f>E37+E38</f>
        <v>103747</v>
      </c>
    </row>
    <row r="37" spans="1:7" customFormat="1" ht="15.75" thickBot="1" x14ac:dyDescent="0.3">
      <c r="A37" s="649" t="s">
        <v>37</v>
      </c>
      <c r="B37" s="650">
        <v>103747</v>
      </c>
      <c r="C37" s="650">
        <v>103747</v>
      </c>
      <c r="D37" s="650">
        <v>103747</v>
      </c>
      <c r="E37" s="650">
        <v>103747</v>
      </c>
    </row>
    <row r="38" spans="1:7" customFormat="1" ht="15.75" thickBot="1" x14ac:dyDescent="0.3">
      <c r="A38" s="649" t="s">
        <v>38</v>
      </c>
      <c r="B38" s="648">
        <v>0</v>
      </c>
      <c r="C38" s="648">
        <v>0</v>
      </c>
      <c r="D38" s="648">
        <v>0</v>
      </c>
      <c r="E38" s="648">
        <v>0</v>
      </c>
    </row>
    <row r="39" spans="1:7" customFormat="1" ht="15.75" thickBot="1" x14ac:dyDescent="0.3">
      <c r="A39" s="647" t="s">
        <v>31</v>
      </c>
      <c r="B39" s="648">
        <f>B40+B41</f>
        <v>17325</v>
      </c>
      <c r="C39" s="648">
        <f>C40+C41</f>
        <v>17325</v>
      </c>
      <c r="D39" s="648">
        <f>D40+D41</f>
        <v>17325</v>
      </c>
      <c r="E39" s="648">
        <f>E40+E41</f>
        <v>17325</v>
      </c>
    </row>
    <row r="40" spans="1:7" customFormat="1" ht="15.75" thickBot="1" x14ac:dyDescent="0.3">
      <c r="A40" s="649" t="s">
        <v>37</v>
      </c>
      <c r="B40" s="650">
        <v>17325</v>
      </c>
      <c r="C40" s="650">
        <v>17325</v>
      </c>
      <c r="D40" s="650">
        <v>17325</v>
      </c>
      <c r="E40" s="650">
        <v>17325</v>
      </c>
    </row>
    <row r="41" spans="1:7" customFormat="1" ht="15.75" thickBot="1" x14ac:dyDescent="0.3">
      <c r="A41" s="649" t="s">
        <v>38</v>
      </c>
      <c r="B41" s="651"/>
      <c r="C41" s="648"/>
      <c r="D41" s="648"/>
      <c r="E41" s="648"/>
    </row>
    <row r="42" spans="1:7" customFormat="1" ht="15.75" thickBot="1" x14ac:dyDescent="0.3">
      <c r="A42" s="647" t="s">
        <v>1</v>
      </c>
      <c r="B42" s="651">
        <f>B43+B44</f>
        <v>0</v>
      </c>
      <c r="C42" s="648">
        <f>C43+C44</f>
        <v>0</v>
      </c>
      <c r="D42" s="648">
        <f>D43+D44</f>
        <v>0</v>
      </c>
      <c r="E42" s="648">
        <f>E43+E44</f>
        <v>0</v>
      </c>
    </row>
    <row r="43" spans="1:7" customFormat="1" ht="15.75" thickBot="1" x14ac:dyDescent="0.3">
      <c r="A43" s="649" t="s">
        <v>37</v>
      </c>
      <c r="B43" s="651">
        <v>0</v>
      </c>
      <c r="C43" s="648">
        <v>0</v>
      </c>
      <c r="D43" s="648">
        <v>0</v>
      </c>
      <c r="E43" s="648">
        <v>0</v>
      </c>
    </row>
    <row r="44" spans="1:7" customFormat="1" ht="15.75" thickBot="1" x14ac:dyDescent="0.3">
      <c r="A44" s="649" t="s">
        <v>38</v>
      </c>
      <c r="B44" s="651"/>
      <c r="C44" s="648"/>
      <c r="D44" s="648"/>
      <c r="E44" s="648"/>
    </row>
    <row r="45" spans="1:7" customFormat="1" ht="15.75" thickBot="1" x14ac:dyDescent="0.3">
      <c r="A45" s="647" t="s">
        <v>2</v>
      </c>
      <c r="B45" s="651"/>
      <c r="C45" s="648"/>
      <c r="D45" s="648"/>
      <c r="E45" s="648"/>
    </row>
    <row r="46" spans="1:7" customFormat="1" ht="15.75" thickBot="1" x14ac:dyDescent="0.3">
      <c r="A46" s="649" t="s">
        <v>37</v>
      </c>
      <c r="B46" s="651"/>
      <c r="C46" s="648"/>
      <c r="D46" s="648"/>
      <c r="E46" s="648"/>
    </row>
    <row r="47" spans="1:7" customFormat="1" ht="15.75" thickBot="1" x14ac:dyDescent="0.3">
      <c r="A47" s="649" t="s">
        <v>38</v>
      </c>
      <c r="B47" s="651"/>
      <c r="C47" s="648"/>
      <c r="D47" s="648"/>
      <c r="E47" s="648"/>
    </row>
    <row r="48" spans="1:7" customFormat="1" ht="15.75" thickBot="1" x14ac:dyDescent="0.3">
      <c r="A48" s="647" t="s">
        <v>22</v>
      </c>
      <c r="B48" s="651"/>
      <c r="C48" s="648"/>
      <c r="D48" s="648"/>
      <c r="E48" s="648"/>
    </row>
    <row r="49" spans="1:5" customFormat="1" ht="15.75" thickBot="1" x14ac:dyDescent="0.3">
      <c r="A49" s="649" t="s">
        <v>37</v>
      </c>
      <c r="B49" s="651"/>
      <c r="C49" s="648"/>
      <c r="D49" s="648"/>
      <c r="E49" s="648"/>
    </row>
    <row r="50" spans="1:5" customFormat="1" ht="15.75" thickBot="1" x14ac:dyDescent="0.3">
      <c r="A50" s="649" t="s">
        <v>38</v>
      </c>
      <c r="B50" s="651"/>
      <c r="C50" s="648"/>
      <c r="D50" s="648"/>
      <c r="E50" s="648"/>
    </row>
    <row r="51" spans="1:5" customFormat="1" ht="15.75" thickBot="1" x14ac:dyDescent="0.3">
      <c r="A51" s="647" t="s">
        <v>23</v>
      </c>
      <c r="B51" s="651">
        <f>B52+B53</f>
        <v>0</v>
      </c>
      <c r="C51" s="648">
        <f>C52+C53</f>
        <v>0</v>
      </c>
      <c r="D51" s="648">
        <f>D52+D53</f>
        <v>0</v>
      </c>
      <c r="E51" s="648">
        <f>E52+E53</f>
        <v>0</v>
      </c>
    </row>
    <row r="52" spans="1:5" customFormat="1" ht="15.75" thickBot="1" x14ac:dyDescent="0.3">
      <c r="A52" s="649" t="s">
        <v>37</v>
      </c>
      <c r="B52" s="651"/>
      <c r="C52" s="648">
        <v>0</v>
      </c>
      <c r="D52" s="648">
        <v>0</v>
      </c>
      <c r="E52" s="648">
        <v>0</v>
      </c>
    </row>
    <row r="53" spans="1:5" customFormat="1" ht="15.75" thickBot="1" x14ac:dyDescent="0.3">
      <c r="A53" s="649" t="s">
        <v>38</v>
      </c>
      <c r="B53" s="651"/>
      <c r="C53" s="648"/>
      <c r="D53" s="648"/>
      <c r="E53" s="648"/>
    </row>
    <row r="54" spans="1:5" customFormat="1" ht="15.75" thickBot="1" x14ac:dyDescent="0.3">
      <c r="A54" s="647" t="s">
        <v>3</v>
      </c>
      <c r="B54" s="651">
        <v>0</v>
      </c>
      <c r="C54" s="648">
        <v>0</v>
      </c>
      <c r="D54" s="648">
        <f>C54*1.03*0.99</f>
        <v>0</v>
      </c>
      <c r="E54" s="648">
        <f>D54*1.03*0.99</f>
        <v>0</v>
      </c>
    </row>
    <row r="55" spans="1:5" customFormat="1" ht="15.75" thickBot="1" x14ac:dyDescent="0.3">
      <c r="A55" s="649" t="s">
        <v>37</v>
      </c>
      <c r="B55" s="651"/>
      <c r="C55" s="652"/>
      <c r="D55" s="652"/>
      <c r="E55" s="652"/>
    </row>
    <row r="56" spans="1:5" customFormat="1" ht="15.75" thickBot="1" x14ac:dyDescent="0.3">
      <c r="A56" s="649" t="s">
        <v>38</v>
      </c>
      <c r="B56" s="651"/>
      <c r="C56" s="653"/>
      <c r="D56" s="652"/>
      <c r="E56" s="652"/>
    </row>
    <row r="57" spans="1:5" customFormat="1" ht="15.75" thickBot="1" x14ac:dyDescent="0.3">
      <c r="A57" s="654" t="s">
        <v>33</v>
      </c>
      <c r="B57" s="655">
        <f>B54+B51+B48+B45+B42+B39+B36</f>
        <v>121072</v>
      </c>
      <c r="C57" s="655">
        <f>C39+C36</f>
        <v>121072</v>
      </c>
      <c r="D57" s="655">
        <f t="shared" ref="D57:E57" si="2">D39+D36</f>
        <v>121072</v>
      </c>
      <c r="E57" s="655">
        <f t="shared" si="2"/>
        <v>121072</v>
      </c>
    </row>
    <row r="58" spans="1:5" customFormat="1" ht="15.75" thickBot="1" x14ac:dyDescent="0.3">
      <c r="A58" s="656" t="s">
        <v>35</v>
      </c>
      <c r="B58" s="657">
        <f>IF(B57-B28=0,0,"Error")</f>
        <v>0</v>
      </c>
      <c r="C58" s="657">
        <f>IF(C57-C28=0,0,"Error")</f>
        <v>0</v>
      </c>
      <c r="D58" s="657">
        <f>IF(D57-D28=0,0,"Error")</f>
        <v>0</v>
      </c>
      <c r="E58" s="657">
        <f>IF(E57-E28=0,0,"Error")</f>
        <v>0</v>
      </c>
    </row>
    <row r="59" spans="1:5" customFormat="1" ht="15.75" thickBot="1" x14ac:dyDescent="0.3">
      <c r="A59" s="637" t="s">
        <v>70</v>
      </c>
      <c r="B59" s="829" t="s">
        <v>1548</v>
      </c>
      <c r="C59" s="830"/>
      <c r="D59" s="830"/>
      <c r="E59" s="831"/>
    </row>
    <row r="60" spans="1:5" customFormat="1" ht="15.75" thickBot="1" x14ac:dyDescent="0.3">
      <c r="A60" s="639" t="s">
        <v>9</v>
      </c>
      <c r="B60" s="829" t="s">
        <v>1548</v>
      </c>
      <c r="C60" s="830"/>
      <c r="D60" s="830"/>
      <c r="E60" s="831"/>
    </row>
    <row r="61" spans="1:5" customFormat="1" ht="15.75" thickBot="1" x14ac:dyDescent="0.3">
      <c r="A61" s="639" t="s">
        <v>14</v>
      </c>
      <c r="B61" s="832" t="s">
        <v>1546</v>
      </c>
      <c r="C61" s="833"/>
      <c r="D61" s="833"/>
      <c r="E61" s="834"/>
    </row>
    <row r="62" spans="1:5" customFormat="1" ht="15" x14ac:dyDescent="0.25">
      <c r="A62" s="827"/>
      <c r="B62" s="640">
        <v>2019</v>
      </c>
      <c r="C62" s="640">
        <v>2020</v>
      </c>
      <c r="D62" s="640">
        <v>2021</v>
      </c>
      <c r="E62" s="640">
        <v>2022</v>
      </c>
    </row>
    <row r="63" spans="1:5" customFormat="1" ht="15.75" thickBot="1" x14ac:dyDescent="0.3">
      <c r="A63" s="828"/>
      <c r="B63" s="641" t="s">
        <v>5</v>
      </c>
      <c r="C63" s="641" t="s">
        <v>6</v>
      </c>
      <c r="D63" s="641" t="s">
        <v>6</v>
      </c>
      <c r="E63" s="641" t="s">
        <v>6</v>
      </c>
    </row>
    <row r="64" spans="1:5" customFormat="1" ht="15.75" thickBot="1" x14ac:dyDescent="0.3">
      <c r="A64" s="639" t="s">
        <v>8</v>
      </c>
      <c r="B64" s="642">
        <v>18</v>
      </c>
      <c r="C64" s="642">
        <v>18</v>
      </c>
      <c r="D64" s="642">
        <v>18</v>
      </c>
      <c r="E64" s="642">
        <v>18</v>
      </c>
    </row>
    <row r="65" spans="1:5" customFormat="1" ht="15.75" thickBot="1" x14ac:dyDescent="0.3">
      <c r="A65" s="639" t="s">
        <v>15</v>
      </c>
      <c r="B65" s="643">
        <f>B94</f>
        <v>15106</v>
      </c>
      <c r="C65" s="643">
        <f t="shared" ref="C65:E65" si="3">C94</f>
        <v>15106</v>
      </c>
      <c r="D65" s="643">
        <f t="shared" si="3"/>
        <v>15106</v>
      </c>
      <c r="E65" s="643">
        <f t="shared" si="3"/>
        <v>15106</v>
      </c>
    </row>
    <row r="66" spans="1:5" customFormat="1" ht="15.75" thickBot="1" x14ac:dyDescent="0.3">
      <c r="A66" s="639" t="s">
        <v>21</v>
      </c>
      <c r="B66" s="643">
        <f>B65/B64</f>
        <v>839.22222222222217</v>
      </c>
      <c r="C66" s="643">
        <f>C65/C64</f>
        <v>839.22222222222217</v>
      </c>
      <c r="D66" s="643">
        <f>D65/D64</f>
        <v>839.22222222222217</v>
      </c>
      <c r="E66" s="643">
        <f>E65/E64</f>
        <v>839.22222222222217</v>
      </c>
    </row>
    <row r="67" spans="1:5" customFormat="1" ht="15.75" thickBot="1" x14ac:dyDescent="0.3">
      <c r="A67" s="639" t="s">
        <v>16</v>
      </c>
      <c r="B67" s="644" t="s">
        <v>20</v>
      </c>
      <c r="C67" s="645">
        <f>C64/B64-1</f>
        <v>0</v>
      </c>
      <c r="D67" s="645">
        <f t="shared" ref="D67:E69" si="4">D64/C64-1</f>
        <v>0</v>
      </c>
      <c r="E67" s="645">
        <f t="shared" si="4"/>
        <v>0</v>
      </c>
    </row>
    <row r="68" spans="1:5" customFormat="1" ht="15.75" thickBot="1" x14ac:dyDescent="0.3">
      <c r="A68" s="639" t="s">
        <v>17</v>
      </c>
      <c r="B68" s="644" t="s">
        <v>20</v>
      </c>
      <c r="C68" s="645">
        <f>C65/B65-1</f>
        <v>0</v>
      </c>
      <c r="D68" s="645">
        <f t="shared" si="4"/>
        <v>0</v>
      </c>
      <c r="E68" s="645">
        <f t="shared" si="4"/>
        <v>0</v>
      </c>
    </row>
    <row r="69" spans="1:5" customFormat="1" ht="15.75" thickBot="1" x14ac:dyDescent="0.3">
      <c r="A69" s="639" t="s">
        <v>18</v>
      </c>
      <c r="B69" s="644" t="s">
        <v>20</v>
      </c>
      <c r="C69" s="645">
        <f>C66/B66-1</f>
        <v>0</v>
      </c>
      <c r="D69" s="645">
        <f t="shared" si="4"/>
        <v>0</v>
      </c>
      <c r="E69" s="645">
        <f t="shared" si="4"/>
        <v>0</v>
      </c>
    </row>
    <row r="70" spans="1:5" customFormat="1" ht="15.75" thickBot="1" x14ac:dyDescent="0.3">
      <c r="A70" s="835" t="s">
        <v>1549</v>
      </c>
      <c r="B70" s="836"/>
      <c r="C70" s="836"/>
      <c r="D70" s="836"/>
      <c r="E70" s="837"/>
    </row>
    <row r="71" spans="1:5" customFormat="1" ht="15" x14ac:dyDescent="0.25">
      <c r="A71" s="827"/>
      <c r="B71" s="640">
        <v>2019</v>
      </c>
      <c r="C71" s="640">
        <v>2020</v>
      </c>
      <c r="D71" s="640">
        <v>2021</v>
      </c>
      <c r="E71" s="640">
        <v>2022</v>
      </c>
    </row>
    <row r="72" spans="1:5" customFormat="1" ht="15.75" thickBot="1" x14ac:dyDescent="0.3">
      <c r="A72" s="828"/>
      <c r="B72" s="641" t="s">
        <v>5</v>
      </c>
      <c r="C72" s="641" t="s">
        <v>6</v>
      </c>
      <c r="D72" s="641" t="s">
        <v>6</v>
      </c>
      <c r="E72" s="641" t="s">
        <v>6</v>
      </c>
    </row>
    <row r="73" spans="1:5" customFormat="1" ht="15.75" thickBot="1" x14ac:dyDescent="0.3">
      <c r="A73" s="647" t="s">
        <v>0</v>
      </c>
      <c r="B73" s="648">
        <f>B74+B75</f>
        <v>12944</v>
      </c>
      <c r="C73" s="648">
        <f>C74+C75</f>
        <v>12944</v>
      </c>
      <c r="D73" s="648">
        <f>D74+D75</f>
        <v>12944</v>
      </c>
      <c r="E73" s="648">
        <f>E74+E75</f>
        <v>12944</v>
      </c>
    </row>
    <row r="74" spans="1:5" customFormat="1" ht="15.75" thickBot="1" x14ac:dyDescent="0.3">
      <c r="A74" s="649" t="s">
        <v>37</v>
      </c>
      <c r="B74" s="650">
        <v>12944</v>
      </c>
      <c r="C74" s="650">
        <v>12944</v>
      </c>
      <c r="D74" s="650">
        <v>12944</v>
      </c>
      <c r="E74" s="650">
        <v>12944</v>
      </c>
    </row>
    <row r="75" spans="1:5" customFormat="1" ht="15.75" thickBot="1" x14ac:dyDescent="0.3">
      <c r="A75" s="649" t="s">
        <v>38</v>
      </c>
      <c r="B75" s="651">
        <v>0</v>
      </c>
      <c r="C75" s="651">
        <v>0</v>
      </c>
      <c r="D75" s="651">
        <v>0</v>
      </c>
      <c r="E75" s="651">
        <v>0</v>
      </c>
    </row>
    <row r="76" spans="1:5" customFormat="1" ht="15.75" thickBot="1" x14ac:dyDescent="0.3">
      <c r="A76" s="647" t="s">
        <v>31</v>
      </c>
      <c r="B76" s="648">
        <f>B77+B78</f>
        <v>2162</v>
      </c>
      <c r="C76" s="648">
        <f>C77+C78</f>
        <v>2162</v>
      </c>
      <c r="D76" s="648">
        <f>D77+D78</f>
        <v>2162</v>
      </c>
      <c r="E76" s="648">
        <f>E77+E78</f>
        <v>2162</v>
      </c>
    </row>
    <row r="77" spans="1:5" customFormat="1" ht="15.75" thickBot="1" x14ac:dyDescent="0.3">
      <c r="A77" s="649" t="s">
        <v>37</v>
      </c>
      <c r="B77" s="650">
        <v>2162</v>
      </c>
      <c r="C77" s="650">
        <v>2162</v>
      </c>
      <c r="D77" s="650">
        <v>2162</v>
      </c>
      <c r="E77" s="650">
        <v>2162</v>
      </c>
    </row>
    <row r="78" spans="1:5" customFormat="1" ht="15.75" thickBot="1" x14ac:dyDescent="0.3">
      <c r="A78" s="649" t="s">
        <v>38</v>
      </c>
      <c r="B78" s="651"/>
      <c r="C78" s="648"/>
      <c r="D78" s="648"/>
      <c r="E78" s="648"/>
    </row>
    <row r="79" spans="1:5" customFormat="1" ht="15.75" thickBot="1" x14ac:dyDescent="0.3">
      <c r="A79" s="647" t="s">
        <v>1</v>
      </c>
      <c r="B79" s="651">
        <f>B80+B81</f>
        <v>0</v>
      </c>
      <c r="C79" s="648">
        <f>C80+C81</f>
        <v>0</v>
      </c>
      <c r="D79" s="648">
        <f>D80+D81</f>
        <v>0</v>
      </c>
      <c r="E79" s="648">
        <f>E80+E81</f>
        <v>0</v>
      </c>
    </row>
    <row r="80" spans="1:5" customFormat="1" ht="15.75" thickBot="1" x14ac:dyDescent="0.3">
      <c r="A80" s="649" t="s">
        <v>37</v>
      </c>
      <c r="B80" s="651"/>
      <c r="C80" s="648">
        <v>0</v>
      </c>
      <c r="D80" s="648">
        <v>0</v>
      </c>
      <c r="E80" s="648">
        <v>0</v>
      </c>
    </row>
    <row r="81" spans="1:5" customFormat="1" ht="15.75" thickBot="1" x14ac:dyDescent="0.3">
      <c r="A81" s="649" t="s">
        <v>38</v>
      </c>
      <c r="B81" s="651"/>
      <c r="C81" s="648"/>
      <c r="D81" s="648"/>
      <c r="E81" s="648"/>
    </row>
    <row r="82" spans="1:5" customFormat="1" ht="15.75" thickBot="1" x14ac:dyDescent="0.3">
      <c r="A82" s="647" t="s">
        <v>2</v>
      </c>
      <c r="B82" s="651"/>
      <c r="C82" s="648"/>
      <c r="D82" s="648"/>
      <c r="E82" s="648"/>
    </row>
    <row r="83" spans="1:5" customFormat="1" ht="15.75" thickBot="1" x14ac:dyDescent="0.3">
      <c r="A83" s="649" t="s">
        <v>37</v>
      </c>
      <c r="B83" s="651"/>
      <c r="C83" s="648"/>
      <c r="D83" s="648"/>
      <c r="E83" s="648"/>
    </row>
    <row r="84" spans="1:5" customFormat="1" ht="15.75" thickBot="1" x14ac:dyDescent="0.3">
      <c r="A84" s="649" t="s">
        <v>38</v>
      </c>
      <c r="B84" s="651"/>
      <c r="C84" s="648"/>
      <c r="D84" s="648"/>
      <c r="E84" s="648"/>
    </row>
    <row r="85" spans="1:5" customFormat="1" ht="15.75" thickBot="1" x14ac:dyDescent="0.3">
      <c r="A85" s="647" t="s">
        <v>22</v>
      </c>
      <c r="B85" s="651"/>
      <c r="C85" s="648"/>
      <c r="D85" s="648"/>
      <c r="E85" s="648"/>
    </row>
    <row r="86" spans="1:5" customFormat="1" ht="15.75" thickBot="1" x14ac:dyDescent="0.3">
      <c r="A86" s="649" t="s">
        <v>37</v>
      </c>
      <c r="B86" s="651"/>
      <c r="C86" s="648"/>
      <c r="D86" s="648"/>
      <c r="E86" s="648"/>
    </row>
    <row r="87" spans="1:5" customFormat="1" ht="15.75" thickBot="1" x14ac:dyDescent="0.3">
      <c r="A87" s="649" t="s">
        <v>38</v>
      </c>
      <c r="B87" s="651"/>
      <c r="C87" s="648"/>
      <c r="D87" s="648"/>
      <c r="E87" s="648"/>
    </row>
    <row r="88" spans="1:5" customFormat="1" ht="15.75" thickBot="1" x14ac:dyDescent="0.3">
      <c r="A88" s="647" t="s">
        <v>23</v>
      </c>
      <c r="B88" s="651">
        <f>B89+B90</f>
        <v>0</v>
      </c>
      <c r="C88" s="648">
        <f>C89+C90</f>
        <v>0</v>
      </c>
      <c r="D88" s="648">
        <f>D89+D90</f>
        <v>0</v>
      </c>
      <c r="E88" s="648">
        <f>E89+E90</f>
        <v>0</v>
      </c>
    </row>
    <row r="89" spans="1:5" customFormat="1" ht="15.75" thickBot="1" x14ac:dyDescent="0.3">
      <c r="A89" s="649" t="s">
        <v>37</v>
      </c>
      <c r="B89" s="651"/>
      <c r="C89" s="648">
        <v>0</v>
      </c>
      <c r="D89" s="648">
        <v>0</v>
      </c>
      <c r="E89" s="648">
        <v>0</v>
      </c>
    </row>
    <row r="90" spans="1:5" customFormat="1" ht="15.75" thickBot="1" x14ac:dyDescent="0.3">
      <c r="A90" s="649" t="s">
        <v>38</v>
      </c>
      <c r="B90" s="651"/>
      <c r="C90" s="648"/>
      <c r="D90" s="648"/>
      <c r="E90" s="648"/>
    </row>
    <row r="91" spans="1:5" customFormat="1" ht="15.75" thickBot="1" x14ac:dyDescent="0.3">
      <c r="A91" s="647" t="s">
        <v>3</v>
      </c>
      <c r="B91" s="651">
        <v>0</v>
      </c>
      <c r="C91" s="648">
        <v>0</v>
      </c>
      <c r="D91" s="648">
        <f>C91*1.03*0.99</f>
        <v>0</v>
      </c>
      <c r="E91" s="648">
        <f>D91*1.03*0.99</f>
        <v>0</v>
      </c>
    </row>
    <row r="92" spans="1:5" customFormat="1" ht="15.75" thickBot="1" x14ac:dyDescent="0.3">
      <c r="A92" s="649" t="s">
        <v>37</v>
      </c>
      <c r="B92" s="651"/>
      <c r="C92" s="652"/>
      <c r="D92" s="652"/>
      <c r="E92" s="652"/>
    </row>
    <row r="93" spans="1:5" customFormat="1" ht="15.75" thickBot="1" x14ac:dyDescent="0.3">
      <c r="A93" s="649" t="s">
        <v>38</v>
      </c>
      <c r="B93" s="651"/>
      <c r="C93" s="653"/>
      <c r="D93" s="652"/>
      <c r="E93" s="652"/>
    </row>
    <row r="94" spans="1:5" customFormat="1" ht="15.75" thickBot="1" x14ac:dyDescent="0.3">
      <c r="A94" s="654" t="s">
        <v>49</v>
      </c>
      <c r="B94" s="655">
        <f>B91+B88+B85+B82+B79+B76+B73</f>
        <v>15106</v>
      </c>
      <c r="C94" s="655">
        <f>C91+C88+C85+C82+C79+C76+C73</f>
        <v>15106</v>
      </c>
      <c r="D94" s="655">
        <f>D91+D88+D85+D82+D79+D76+D73</f>
        <v>15106</v>
      </c>
      <c r="E94" s="655">
        <f>E91+E88+E85+E82+E79+E76+E73</f>
        <v>15106</v>
      </c>
    </row>
    <row r="95" spans="1:5" customFormat="1" ht="15.75" thickBot="1" x14ac:dyDescent="0.3">
      <c r="A95" s="656" t="s">
        <v>35</v>
      </c>
      <c r="B95" s="657">
        <f>IF(B94-B65=0,0,"Error")</f>
        <v>0</v>
      </c>
      <c r="C95" s="657">
        <f>IF(C94-C65=0,0,"Error")</f>
        <v>0</v>
      </c>
      <c r="D95" s="657">
        <f>IF(D94-D65=0,0,"Error")</f>
        <v>0</v>
      </c>
      <c r="E95" s="657">
        <f>IF(E94-E65=0,0,"Error")</f>
        <v>0</v>
      </c>
    </row>
    <row r="96" spans="1:5" customFormat="1" ht="15.75" thickBot="1" x14ac:dyDescent="0.3">
      <c r="A96" s="637" t="s">
        <v>100</v>
      </c>
      <c r="B96" s="829" t="s">
        <v>1550</v>
      </c>
      <c r="C96" s="830"/>
      <c r="D96" s="830"/>
      <c r="E96" s="831"/>
    </row>
    <row r="97" spans="1:5" customFormat="1" ht="15.75" thickBot="1" x14ac:dyDescent="0.3">
      <c r="A97" s="639" t="s">
        <v>9</v>
      </c>
      <c r="B97" s="829" t="str">
        <f>B96</f>
        <v>Shpenzime personeli (paga dhe sigurime shoqerore ) per Drejtorine e Rajonit Verior Shkoder</v>
      </c>
      <c r="C97" s="830"/>
      <c r="D97" s="830"/>
      <c r="E97" s="831"/>
    </row>
    <row r="98" spans="1:5" customFormat="1" ht="15.75" thickBot="1" x14ac:dyDescent="0.3">
      <c r="A98" s="639" t="s">
        <v>14</v>
      </c>
      <c r="B98" s="832" t="s">
        <v>1546</v>
      </c>
      <c r="C98" s="833"/>
      <c r="D98" s="833"/>
      <c r="E98" s="834"/>
    </row>
    <row r="99" spans="1:5" customFormat="1" ht="15" x14ac:dyDescent="0.25">
      <c r="A99" s="827"/>
      <c r="B99" s="640">
        <v>2019</v>
      </c>
      <c r="C99" s="640">
        <v>2020</v>
      </c>
      <c r="D99" s="640">
        <v>2021</v>
      </c>
      <c r="E99" s="640">
        <v>2022</v>
      </c>
    </row>
    <row r="100" spans="1:5" customFormat="1" ht="15.75" thickBot="1" x14ac:dyDescent="0.3">
      <c r="A100" s="828"/>
      <c r="B100" s="641" t="s">
        <v>5</v>
      </c>
      <c r="C100" s="641" t="s">
        <v>6</v>
      </c>
      <c r="D100" s="641" t="s">
        <v>6</v>
      </c>
      <c r="E100" s="641" t="s">
        <v>6</v>
      </c>
    </row>
    <row r="101" spans="1:5" customFormat="1" ht="15.75" thickBot="1" x14ac:dyDescent="0.3">
      <c r="A101" s="639" t="s">
        <v>8</v>
      </c>
      <c r="B101" s="642">
        <v>18</v>
      </c>
      <c r="C101" s="642">
        <v>18</v>
      </c>
      <c r="D101" s="642">
        <v>18</v>
      </c>
      <c r="E101" s="642">
        <v>18</v>
      </c>
    </row>
    <row r="102" spans="1:5" customFormat="1" ht="15.75" thickBot="1" x14ac:dyDescent="0.3">
      <c r="A102" s="639" t="s">
        <v>15</v>
      </c>
      <c r="B102" s="643">
        <f>B131</f>
        <v>15106</v>
      </c>
      <c r="C102" s="643">
        <f t="shared" ref="C102:E102" si="5">C131</f>
        <v>15106</v>
      </c>
      <c r="D102" s="643">
        <f t="shared" si="5"/>
        <v>15106</v>
      </c>
      <c r="E102" s="643">
        <f t="shared" si="5"/>
        <v>15106</v>
      </c>
    </row>
    <row r="103" spans="1:5" customFormat="1" ht="15.75" thickBot="1" x14ac:dyDescent="0.3">
      <c r="A103" s="639" t="s">
        <v>21</v>
      </c>
      <c r="B103" s="643">
        <f>B102/B101</f>
        <v>839.22222222222217</v>
      </c>
      <c r="C103" s="643">
        <f>C102/C101</f>
        <v>839.22222222222217</v>
      </c>
      <c r="D103" s="643">
        <f>D102/D101</f>
        <v>839.22222222222217</v>
      </c>
      <c r="E103" s="643">
        <f>E102/E101</f>
        <v>839.22222222222217</v>
      </c>
    </row>
    <row r="104" spans="1:5" customFormat="1" ht="15.75" thickBot="1" x14ac:dyDescent="0.3">
      <c r="A104" s="639" t="s">
        <v>16</v>
      </c>
      <c r="B104" s="644" t="s">
        <v>20</v>
      </c>
      <c r="C104" s="645">
        <f>C101/B101-1</f>
        <v>0</v>
      </c>
      <c r="D104" s="645">
        <f t="shared" ref="D104:E106" si="6">D101/C101-1</f>
        <v>0</v>
      </c>
      <c r="E104" s="645">
        <f t="shared" si="6"/>
        <v>0</v>
      </c>
    </row>
    <row r="105" spans="1:5" customFormat="1" ht="15.75" thickBot="1" x14ac:dyDescent="0.3">
      <c r="A105" s="639" t="s">
        <v>17</v>
      </c>
      <c r="B105" s="644" t="s">
        <v>20</v>
      </c>
      <c r="C105" s="645">
        <f>C102/B102-1</f>
        <v>0</v>
      </c>
      <c r="D105" s="645">
        <f t="shared" si="6"/>
        <v>0</v>
      </c>
      <c r="E105" s="645">
        <f t="shared" si="6"/>
        <v>0</v>
      </c>
    </row>
    <row r="106" spans="1:5" customFormat="1" ht="15.75" thickBot="1" x14ac:dyDescent="0.3">
      <c r="A106" s="639" t="s">
        <v>18</v>
      </c>
      <c r="B106" s="644" t="s">
        <v>20</v>
      </c>
      <c r="C106" s="645">
        <f>C103/B103-1</f>
        <v>0</v>
      </c>
      <c r="D106" s="645">
        <f t="shared" si="6"/>
        <v>0</v>
      </c>
      <c r="E106" s="645">
        <f t="shared" si="6"/>
        <v>0</v>
      </c>
    </row>
    <row r="107" spans="1:5" customFormat="1" ht="15.75" thickBot="1" x14ac:dyDescent="0.3">
      <c r="A107" s="835" t="s">
        <v>1551</v>
      </c>
      <c r="B107" s="836"/>
      <c r="C107" s="836"/>
      <c r="D107" s="836"/>
      <c r="E107" s="837"/>
    </row>
    <row r="108" spans="1:5" customFormat="1" ht="15" x14ac:dyDescent="0.25">
      <c r="A108" s="827"/>
      <c r="B108" s="640">
        <v>2019</v>
      </c>
      <c r="C108" s="640">
        <v>2020</v>
      </c>
      <c r="D108" s="640">
        <v>2021</v>
      </c>
      <c r="E108" s="640">
        <v>2022</v>
      </c>
    </row>
    <row r="109" spans="1:5" customFormat="1" ht="15.75" thickBot="1" x14ac:dyDescent="0.3">
      <c r="A109" s="828"/>
      <c r="B109" s="641" t="s">
        <v>5</v>
      </c>
      <c r="C109" s="641" t="s">
        <v>6</v>
      </c>
      <c r="D109" s="641" t="s">
        <v>6</v>
      </c>
      <c r="E109" s="641" t="s">
        <v>6</v>
      </c>
    </row>
    <row r="110" spans="1:5" customFormat="1" ht="15.75" thickBot="1" x14ac:dyDescent="0.3">
      <c r="A110" s="647" t="s">
        <v>0</v>
      </c>
      <c r="B110" s="648">
        <f>B111</f>
        <v>12944</v>
      </c>
      <c r="C110" s="648">
        <f t="shared" ref="C110:E110" si="7">C111</f>
        <v>12944</v>
      </c>
      <c r="D110" s="648">
        <f t="shared" si="7"/>
        <v>12944</v>
      </c>
      <c r="E110" s="648">
        <f t="shared" si="7"/>
        <v>12944</v>
      </c>
    </row>
    <row r="111" spans="1:5" customFormat="1" ht="15.75" thickBot="1" x14ac:dyDescent="0.3">
      <c r="A111" s="649" t="s">
        <v>37</v>
      </c>
      <c r="B111" s="650">
        <v>12944</v>
      </c>
      <c r="C111" s="650">
        <v>12944</v>
      </c>
      <c r="D111" s="650">
        <v>12944</v>
      </c>
      <c r="E111" s="650">
        <v>12944</v>
      </c>
    </row>
    <row r="112" spans="1:5" customFormat="1" ht="15.75" thickBot="1" x14ac:dyDescent="0.3">
      <c r="A112" s="649" t="s">
        <v>38</v>
      </c>
      <c r="B112" s="651">
        <v>0</v>
      </c>
      <c r="C112" s="651">
        <v>0</v>
      </c>
      <c r="D112" s="651">
        <v>0</v>
      </c>
      <c r="E112" s="651">
        <v>0</v>
      </c>
    </row>
    <row r="113" spans="1:5" customFormat="1" ht="15.75" thickBot="1" x14ac:dyDescent="0.3">
      <c r="A113" s="647" t="s">
        <v>31</v>
      </c>
      <c r="B113" s="648">
        <f>B114</f>
        <v>2162</v>
      </c>
      <c r="C113" s="648">
        <f t="shared" ref="C113:E113" si="8">C114</f>
        <v>2162</v>
      </c>
      <c r="D113" s="648">
        <f t="shared" si="8"/>
        <v>2162</v>
      </c>
      <c r="E113" s="648">
        <f t="shared" si="8"/>
        <v>2162</v>
      </c>
    </row>
    <row r="114" spans="1:5" customFormat="1" ht="15.75" thickBot="1" x14ac:dyDescent="0.3">
      <c r="A114" s="649" t="s">
        <v>37</v>
      </c>
      <c r="B114" s="650">
        <v>2162</v>
      </c>
      <c r="C114" s="650">
        <v>2162</v>
      </c>
      <c r="D114" s="650">
        <v>2162</v>
      </c>
      <c r="E114" s="650">
        <v>2162</v>
      </c>
    </row>
    <row r="115" spans="1:5" customFormat="1" ht="15.75" thickBot="1" x14ac:dyDescent="0.3">
      <c r="A115" s="649" t="s">
        <v>38</v>
      </c>
      <c r="B115" s="651"/>
      <c r="C115" s="648"/>
      <c r="D115" s="648"/>
      <c r="E115" s="648"/>
    </row>
    <row r="116" spans="1:5" customFormat="1" ht="15.75" thickBot="1" x14ac:dyDescent="0.3">
      <c r="A116" s="647" t="s">
        <v>1</v>
      </c>
      <c r="B116" s="651">
        <f>B117+B118</f>
        <v>0</v>
      </c>
      <c r="C116" s="648">
        <f>C117+C118</f>
        <v>0</v>
      </c>
      <c r="D116" s="648">
        <f>D117+D118</f>
        <v>0</v>
      </c>
      <c r="E116" s="648">
        <f>E117+E118</f>
        <v>0</v>
      </c>
    </row>
    <row r="117" spans="1:5" customFormat="1" ht="15.75" thickBot="1" x14ac:dyDescent="0.3">
      <c r="A117" s="649" t="s">
        <v>37</v>
      </c>
      <c r="B117" s="651"/>
      <c r="C117" s="648">
        <v>0</v>
      </c>
      <c r="D117" s="648">
        <v>0</v>
      </c>
      <c r="E117" s="648">
        <v>0</v>
      </c>
    </row>
    <row r="118" spans="1:5" customFormat="1" ht="15.75" thickBot="1" x14ac:dyDescent="0.3">
      <c r="A118" s="649" t="s">
        <v>38</v>
      </c>
      <c r="B118" s="651"/>
      <c r="C118" s="648"/>
      <c r="D118" s="648"/>
      <c r="E118" s="648"/>
    </row>
    <row r="119" spans="1:5" customFormat="1" ht="15.75" thickBot="1" x14ac:dyDescent="0.3">
      <c r="A119" s="647" t="s">
        <v>2</v>
      </c>
      <c r="B119" s="651"/>
      <c r="C119" s="648"/>
      <c r="D119" s="648"/>
      <c r="E119" s="648"/>
    </row>
    <row r="120" spans="1:5" customFormat="1" ht="15.75" thickBot="1" x14ac:dyDescent="0.3">
      <c r="A120" s="649" t="s">
        <v>37</v>
      </c>
      <c r="B120" s="651"/>
      <c r="C120" s="648"/>
      <c r="D120" s="648"/>
      <c r="E120" s="648"/>
    </row>
    <row r="121" spans="1:5" customFormat="1" ht="15.75" thickBot="1" x14ac:dyDescent="0.3">
      <c r="A121" s="649" t="s">
        <v>38</v>
      </c>
      <c r="B121" s="651"/>
      <c r="C121" s="648"/>
      <c r="D121" s="648"/>
      <c r="E121" s="648"/>
    </row>
    <row r="122" spans="1:5" customFormat="1" ht="15.75" thickBot="1" x14ac:dyDescent="0.3">
      <c r="A122" s="647" t="s">
        <v>22</v>
      </c>
      <c r="B122" s="651"/>
      <c r="C122" s="648"/>
      <c r="D122" s="648"/>
      <c r="E122" s="648"/>
    </row>
    <row r="123" spans="1:5" customFormat="1" ht="15.75" thickBot="1" x14ac:dyDescent="0.3">
      <c r="A123" s="649" t="s">
        <v>37</v>
      </c>
      <c r="B123" s="651"/>
      <c r="C123" s="648"/>
      <c r="D123" s="648"/>
      <c r="E123" s="648"/>
    </row>
    <row r="124" spans="1:5" customFormat="1" ht="15.75" thickBot="1" x14ac:dyDescent="0.3">
      <c r="A124" s="649" t="s">
        <v>38</v>
      </c>
      <c r="B124" s="651"/>
      <c r="C124" s="648"/>
      <c r="D124" s="648"/>
      <c r="E124" s="648"/>
    </row>
    <row r="125" spans="1:5" customFormat="1" ht="15.75" thickBot="1" x14ac:dyDescent="0.3">
      <c r="A125" s="647" t="s">
        <v>23</v>
      </c>
      <c r="B125" s="651">
        <f>B126+B127</f>
        <v>0</v>
      </c>
      <c r="C125" s="648">
        <f>C126+C127</f>
        <v>0</v>
      </c>
      <c r="D125" s="648">
        <f>D126+D127</f>
        <v>0</v>
      </c>
      <c r="E125" s="648">
        <f>E126+E127</f>
        <v>0</v>
      </c>
    </row>
    <row r="126" spans="1:5" customFormat="1" ht="15.75" thickBot="1" x14ac:dyDescent="0.3">
      <c r="A126" s="649" t="s">
        <v>37</v>
      </c>
      <c r="B126" s="651"/>
      <c r="C126" s="648">
        <v>0</v>
      </c>
      <c r="D126" s="648">
        <v>0</v>
      </c>
      <c r="E126" s="648">
        <v>0</v>
      </c>
    </row>
    <row r="127" spans="1:5" customFormat="1" ht="15.75" thickBot="1" x14ac:dyDescent="0.3">
      <c r="A127" s="649" t="s">
        <v>38</v>
      </c>
      <c r="B127" s="651"/>
      <c r="C127" s="648"/>
      <c r="D127" s="648"/>
      <c r="E127" s="648"/>
    </row>
    <row r="128" spans="1:5" customFormat="1" ht="15.75" thickBot="1" x14ac:dyDescent="0.3">
      <c r="A128" s="647" t="s">
        <v>3</v>
      </c>
      <c r="B128" s="651">
        <v>0</v>
      </c>
      <c r="C128" s="648">
        <v>0</v>
      </c>
      <c r="D128" s="648">
        <f>C128*1.03*0.99</f>
        <v>0</v>
      </c>
      <c r="E128" s="648">
        <f>D128*1.03*0.99</f>
        <v>0</v>
      </c>
    </row>
    <row r="129" spans="1:5" customFormat="1" ht="15.75" thickBot="1" x14ac:dyDescent="0.3">
      <c r="A129" s="649" t="s">
        <v>37</v>
      </c>
      <c r="B129" s="651"/>
      <c r="C129" s="652"/>
      <c r="D129" s="652"/>
      <c r="E129" s="652"/>
    </row>
    <row r="130" spans="1:5" customFormat="1" ht="15.75" thickBot="1" x14ac:dyDescent="0.3">
      <c r="A130" s="649" t="s">
        <v>38</v>
      </c>
      <c r="B130" s="651"/>
      <c r="C130" s="653"/>
      <c r="D130" s="652"/>
      <c r="E130" s="652"/>
    </row>
    <row r="131" spans="1:5" customFormat="1" ht="15.75" thickBot="1" x14ac:dyDescent="0.3">
      <c r="A131" s="654" t="s">
        <v>50</v>
      </c>
      <c r="B131" s="655">
        <f>B128+B125+B122+B119+B116+B113+B110</f>
        <v>15106</v>
      </c>
      <c r="C131" s="655">
        <f>C128+C125+C122+C119+C116+C113+C110</f>
        <v>15106</v>
      </c>
      <c r="D131" s="655">
        <f>D128+D125+D122+D119+D116+D113+D110</f>
        <v>15106</v>
      </c>
      <c r="E131" s="655">
        <f>E128+E125+E122+E119+E116+E113+E110</f>
        <v>15106</v>
      </c>
    </row>
    <row r="132" spans="1:5" customFormat="1" ht="15.75" thickBot="1" x14ac:dyDescent="0.3">
      <c r="A132" s="656" t="s">
        <v>35</v>
      </c>
      <c r="B132" s="657">
        <f>IF(B131-B102=0,0,"Error")</f>
        <v>0</v>
      </c>
      <c r="C132" s="657">
        <f>IF(C131-C102=0,0,"Error")</f>
        <v>0</v>
      </c>
      <c r="D132" s="657">
        <f>IF(D131-D102=0,0,"Error")</f>
        <v>0</v>
      </c>
      <c r="E132" s="657">
        <f>IF(E131-E102=0,0,"Error")</f>
        <v>0</v>
      </c>
    </row>
    <row r="133" spans="1:5" customFormat="1" ht="28.5" customHeight="1" thickBot="1" x14ac:dyDescent="0.3">
      <c r="A133" s="637" t="s">
        <v>114</v>
      </c>
      <c r="B133" s="829" t="s">
        <v>1552</v>
      </c>
      <c r="C133" s="830"/>
      <c r="D133" s="830"/>
      <c r="E133" s="831"/>
    </row>
    <row r="134" spans="1:5" customFormat="1" ht="15.75" thickBot="1" x14ac:dyDescent="0.3">
      <c r="A134" s="639" t="s">
        <v>9</v>
      </c>
      <c r="B134" s="829" t="str">
        <f>B133</f>
        <v>Shpenzime personeli (paga dhe sigurime shoqerore ) per Drejtorine e Rajonit Jugor Gjirokaster</v>
      </c>
      <c r="C134" s="830"/>
      <c r="D134" s="830"/>
      <c r="E134" s="831"/>
    </row>
    <row r="135" spans="1:5" customFormat="1" ht="15.75" thickBot="1" x14ac:dyDescent="0.3">
      <c r="A135" s="639" t="s">
        <v>14</v>
      </c>
      <c r="B135" s="832" t="s">
        <v>1546</v>
      </c>
      <c r="C135" s="833"/>
      <c r="D135" s="833"/>
      <c r="E135" s="834"/>
    </row>
    <row r="136" spans="1:5" customFormat="1" ht="15" x14ac:dyDescent="0.25">
      <c r="A136" s="827"/>
      <c r="B136" s="640">
        <v>2019</v>
      </c>
      <c r="C136" s="640">
        <v>2020</v>
      </c>
      <c r="D136" s="640">
        <v>2021</v>
      </c>
      <c r="E136" s="640">
        <v>2022</v>
      </c>
    </row>
    <row r="137" spans="1:5" customFormat="1" ht="15.75" thickBot="1" x14ac:dyDescent="0.3">
      <c r="A137" s="828"/>
      <c r="B137" s="641" t="s">
        <v>5</v>
      </c>
      <c r="C137" s="641" t="s">
        <v>6</v>
      </c>
      <c r="D137" s="641" t="s">
        <v>6</v>
      </c>
      <c r="E137" s="641" t="s">
        <v>6</v>
      </c>
    </row>
    <row r="138" spans="1:5" customFormat="1" ht="15.75" thickBot="1" x14ac:dyDescent="0.3">
      <c r="A138" s="639" t="s">
        <v>8</v>
      </c>
      <c r="B138" s="642">
        <v>18</v>
      </c>
      <c r="C138" s="642">
        <v>18</v>
      </c>
      <c r="D138" s="642">
        <v>18</v>
      </c>
      <c r="E138" s="642">
        <v>18</v>
      </c>
    </row>
    <row r="139" spans="1:5" customFormat="1" ht="15.75" thickBot="1" x14ac:dyDescent="0.3">
      <c r="A139" s="639" t="s">
        <v>15</v>
      </c>
      <c r="B139" s="643">
        <f>B168</f>
        <v>15106</v>
      </c>
      <c r="C139" s="643">
        <f t="shared" ref="C139:E139" si="9">C168</f>
        <v>15106</v>
      </c>
      <c r="D139" s="643">
        <f t="shared" si="9"/>
        <v>15106</v>
      </c>
      <c r="E139" s="643">
        <f t="shared" si="9"/>
        <v>15106</v>
      </c>
    </row>
    <row r="140" spans="1:5" customFormat="1" ht="15.75" thickBot="1" x14ac:dyDescent="0.3">
      <c r="A140" s="639" t="s">
        <v>21</v>
      </c>
      <c r="B140" s="643">
        <f>B139/B138</f>
        <v>839.22222222222217</v>
      </c>
      <c r="C140" s="643">
        <f>C139/C138</f>
        <v>839.22222222222217</v>
      </c>
      <c r="D140" s="643">
        <f>D139/D138</f>
        <v>839.22222222222217</v>
      </c>
      <c r="E140" s="643">
        <f>E139/E138</f>
        <v>839.22222222222217</v>
      </c>
    </row>
    <row r="141" spans="1:5" customFormat="1" ht="15.75" thickBot="1" x14ac:dyDescent="0.3">
      <c r="A141" s="639" t="s">
        <v>16</v>
      </c>
      <c r="B141" s="644" t="s">
        <v>20</v>
      </c>
      <c r="C141" s="645">
        <f>C138/B138-1</f>
        <v>0</v>
      </c>
      <c r="D141" s="645">
        <f t="shared" ref="D141:E143" si="10">D138/C138-1</f>
        <v>0</v>
      </c>
      <c r="E141" s="645">
        <f t="shared" si="10"/>
        <v>0</v>
      </c>
    </row>
    <row r="142" spans="1:5" customFormat="1" ht="15.75" thickBot="1" x14ac:dyDescent="0.3">
      <c r="A142" s="639" t="s">
        <v>17</v>
      </c>
      <c r="B142" s="644" t="s">
        <v>20</v>
      </c>
      <c r="C142" s="645">
        <f>C139/B139-1</f>
        <v>0</v>
      </c>
      <c r="D142" s="645">
        <f t="shared" si="10"/>
        <v>0</v>
      </c>
      <c r="E142" s="645">
        <f t="shared" si="10"/>
        <v>0</v>
      </c>
    </row>
    <row r="143" spans="1:5" customFormat="1" ht="15.75" thickBot="1" x14ac:dyDescent="0.3">
      <c r="A143" s="639" t="s">
        <v>18</v>
      </c>
      <c r="B143" s="644" t="s">
        <v>20</v>
      </c>
      <c r="C143" s="645">
        <f>C140/B140-1</f>
        <v>0</v>
      </c>
      <c r="D143" s="645">
        <f t="shared" si="10"/>
        <v>0</v>
      </c>
      <c r="E143" s="645">
        <f t="shared" si="10"/>
        <v>0</v>
      </c>
    </row>
    <row r="144" spans="1:5" customFormat="1" ht="15.75" thickBot="1" x14ac:dyDescent="0.3">
      <c r="A144" s="835" t="s">
        <v>1553</v>
      </c>
      <c r="B144" s="836"/>
      <c r="C144" s="836"/>
      <c r="D144" s="836"/>
      <c r="E144" s="837"/>
    </row>
    <row r="145" spans="1:5" customFormat="1" ht="15" x14ac:dyDescent="0.25">
      <c r="A145" s="827"/>
      <c r="B145" s="640">
        <v>2019</v>
      </c>
      <c r="C145" s="640">
        <v>2020</v>
      </c>
      <c r="D145" s="640">
        <v>2021</v>
      </c>
      <c r="E145" s="640">
        <v>2022</v>
      </c>
    </row>
    <row r="146" spans="1:5" customFormat="1" ht="15.75" thickBot="1" x14ac:dyDescent="0.3">
      <c r="A146" s="828"/>
      <c r="B146" s="641" t="s">
        <v>5</v>
      </c>
      <c r="C146" s="641" t="s">
        <v>6</v>
      </c>
      <c r="D146" s="641" t="s">
        <v>6</v>
      </c>
      <c r="E146" s="641" t="s">
        <v>6</v>
      </c>
    </row>
    <row r="147" spans="1:5" customFormat="1" ht="15.75" thickBot="1" x14ac:dyDescent="0.3">
      <c r="A147" s="647" t="s">
        <v>0</v>
      </c>
      <c r="B147" s="648">
        <f>B148</f>
        <v>12944</v>
      </c>
      <c r="C147" s="648">
        <f t="shared" ref="C147:E147" si="11">C148</f>
        <v>12944</v>
      </c>
      <c r="D147" s="648">
        <f t="shared" si="11"/>
        <v>12944</v>
      </c>
      <c r="E147" s="648">
        <f t="shared" si="11"/>
        <v>12944</v>
      </c>
    </row>
    <row r="148" spans="1:5" customFormat="1" ht="15.75" thickBot="1" x14ac:dyDescent="0.3">
      <c r="A148" s="649" t="s">
        <v>37</v>
      </c>
      <c r="B148" s="650">
        <v>12944</v>
      </c>
      <c r="C148" s="650">
        <v>12944</v>
      </c>
      <c r="D148" s="650">
        <v>12944</v>
      </c>
      <c r="E148" s="650">
        <v>12944</v>
      </c>
    </row>
    <row r="149" spans="1:5" customFormat="1" ht="15.75" thickBot="1" x14ac:dyDescent="0.3">
      <c r="A149" s="649" t="s">
        <v>38</v>
      </c>
      <c r="B149" s="651">
        <v>0</v>
      </c>
      <c r="C149" s="651">
        <v>0</v>
      </c>
      <c r="D149" s="651">
        <v>0</v>
      </c>
      <c r="E149" s="651">
        <v>0</v>
      </c>
    </row>
    <row r="150" spans="1:5" customFormat="1" ht="15.75" thickBot="1" x14ac:dyDescent="0.3">
      <c r="A150" s="647" t="s">
        <v>31</v>
      </c>
      <c r="B150" s="648">
        <f>B151</f>
        <v>2162</v>
      </c>
      <c r="C150" s="648">
        <f t="shared" ref="C150:E150" si="12">C151</f>
        <v>2162</v>
      </c>
      <c r="D150" s="648">
        <f t="shared" si="12"/>
        <v>2162</v>
      </c>
      <c r="E150" s="648">
        <f t="shared" si="12"/>
        <v>2162</v>
      </c>
    </row>
    <row r="151" spans="1:5" customFormat="1" ht="15.75" thickBot="1" x14ac:dyDescent="0.3">
      <c r="A151" s="649" t="s">
        <v>37</v>
      </c>
      <c r="B151" s="650">
        <v>2162</v>
      </c>
      <c r="C151" s="650">
        <v>2162</v>
      </c>
      <c r="D151" s="650">
        <v>2162</v>
      </c>
      <c r="E151" s="650">
        <v>2162</v>
      </c>
    </row>
    <row r="152" spans="1:5" customFormat="1" ht="15.75" thickBot="1" x14ac:dyDescent="0.3">
      <c r="A152" s="649" t="s">
        <v>38</v>
      </c>
      <c r="B152" s="651"/>
      <c r="C152" s="648"/>
      <c r="D152" s="648"/>
      <c r="E152" s="648"/>
    </row>
    <row r="153" spans="1:5" customFormat="1" ht="15.75" thickBot="1" x14ac:dyDescent="0.3">
      <c r="A153" s="647" t="s">
        <v>1</v>
      </c>
      <c r="B153" s="651">
        <f>B154+B155</f>
        <v>0</v>
      </c>
      <c r="C153" s="648">
        <f>C154+C155</f>
        <v>0</v>
      </c>
      <c r="D153" s="648">
        <f>D154+D155</f>
        <v>0</v>
      </c>
      <c r="E153" s="648">
        <f>E154+E155</f>
        <v>0</v>
      </c>
    </row>
    <row r="154" spans="1:5" customFormat="1" ht="15.75" thickBot="1" x14ac:dyDescent="0.3">
      <c r="A154" s="649" t="s">
        <v>37</v>
      </c>
      <c r="B154" s="651">
        <v>0</v>
      </c>
      <c r="C154" s="648">
        <v>0</v>
      </c>
      <c r="D154" s="648">
        <v>0</v>
      </c>
      <c r="E154" s="648">
        <v>0</v>
      </c>
    </row>
    <row r="155" spans="1:5" customFormat="1" ht="15.75" thickBot="1" x14ac:dyDescent="0.3">
      <c r="A155" s="649" t="s">
        <v>38</v>
      </c>
      <c r="B155" s="651"/>
      <c r="C155" s="648"/>
      <c r="D155" s="648"/>
      <c r="E155" s="648"/>
    </row>
    <row r="156" spans="1:5" customFormat="1" ht="15.75" thickBot="1" x14ac:dyDescent="0.3">
      <c r="A156" s="647" t="s">
        <v>2</v>
      </c>
      <c r="B156" s="651"/>
      <c r="C156" s="648"/>
      <c r="D156" s="648"/>
      <c r="E156" s="648"/>
    </row>
    <row r="157" spans="1:5" customFormat="1" ht="15.75" thickBot="1" x14ac:dyDescent="0.3">
      <c r="A157" s="649" t="s">
        <v>37</v>
      </c>
      <c r="B157" s="651"/>
      <c r="C157" s="648"/>
      <c r="D157" s="648"/>
      <c r="E157" s="648"/>
    </row>
    <row r="158" spans="1:5" customFormat="1" ht="15.75" thickBot="1" x14ac:dyDescent="0.3">
      <c r="A158" s="649" t="s">
        <v>38</v>
      </c>
      <c r="B158" s="651"/>
      <c r="C158" s="648"/>
      <c r="D158" s="648"/>
      <c r="E158" s="648"/>
    </row>
    <row r="159" spans="1:5" customFormat="1" ht="15.75" thickBot="1" x14ac:dyDescent="0.3">
      <c r="A159" s="647" t="s">
        <v>22</v>
      </c>
      <c r="B159" s="651"/>
      <c r="C159" s="648"/>
      <c r="D159" s="648"/>
      <c r="E159" s="648"/>
    </row>
    <row r="160" spans="1:5" customFormat="1" ht="15.75" thickBot="1" x14ac:dyDescent="0.3">
      <c r="A160" s="649" t="s">
        <v>37</v>
      </c>
      <c r="B160" s="651"/>
      <c r="C160" s="648"/>
      <c r="D160" s="648"/>
      <c r="E160" s="648"/>
    </row>
    <row r="161" spans="1:5" customFormat="1" ht="15.75" thickBot="1" x14ac:dyDescent="0.3">
      <c r="A161" s="649" t="s">
        <v>38</v>
      </c>
      <c r="B161" s="651"/>
      <c r="C161" s="648"/>
      <c r="D161" s="648"/>
      <c r="E161" s="648"/>
    </row>
    <row r="162" spans="1:5" customFormat="1" ht="15.75" thickBot="1" x14ac:dyDescent="0.3">
      <c r="A162" s="647" t="s">
        <v>23</v>
      </c>
      <c r="B162" s="651">
        <f>B163+B164</f>
        <v>0</v>
      </c>
      <c r="C162" s="648">
        <f>C163+C164</f>
        <v>0</v>
      </c>
      <c r="D162" s="648">
        <f>D163+D164</f>
        <v>0</v>
      </c>
      <c r="E162" s="648">
        <f>E163+E164</f>
        <v>0</v>
      </c>
    </row>
    <row r="163" spans="1:5" customFormat="1" ht="15.75" thickBot="1" x14ac:dyDescent="0.3">
      <c r="A163" s="649" t="s">
        <v>37</v>
      </c>
      <c r="B163" s="651"/>
      <c r="C163" s="648">
        <v>0</v>
      </c>
      <c r="D163" s="648">
        <v>0</v>
      </c>
      <c r="E163" s="648">
        <v>0</v>
      </c>
    </row>
    <row r="164" spans="1:5" customFormat="1" ht="15.75" thickBot="1" x14ac:dyDescent="0.3">
      <c r="A164" s="649" t="s">
        <v>38</v>
      </c>
      <c r="B164" s="651"/>
      <c r="C164" s="648"/>
      <c r="D164" s="648"/>
      <c r="E164" s="648"/>
    </row>
    <row r="165" spans="1:5" customFormat="1" ht="15.75" thickBot="1" x14ac:dyDescent="0.3">
      <c r="A165" s="647" t="s">
        <v>3</v>
      </c>
      <c r="B165" s="651">
        <v>0</v>
      </c>
      <c r="C165" s="648">
        <v>0</v>
      </c>
      <c r="D165" s="648">
        <f>C165*1.03*0.99</f>
        <v>0</v>
      </c>
      <c r="E165" s="648">
        <f>D165*1.03*0.99</f>
        <v>0</v>
      </c>
    </row>
    <row r="166" spans="1:5" customFormat="1" ht="15.75" thickBot="1" x14ac:dyDescent="0.3">
      <c r="A166" s="649" t="s">
        <v>37</v>
      </c>
      <c r="B166" s="651"/>
      <c r="C166" s="652"/>
      <c r="D166" s="652"/>
      <c r="E166" s="652"/>
    </row>
    <row r="167" spans="1:5" customFormat="1" ht="15.75" thickBot="1" x14ac:dyDescent="0.3">
      <c r="A167" s="649" t="s">
        <v>38</v>
      </c>
      <c r="B167" s="651"/>
      <c r="C167" s="653"/>
      <c r="D167" s="652"/>
      <c r="E167" s="652"/>
    </row>
    <row r="168" spans="1:5" customFormat="1" ht="15.75" thickBot="1" x14ac:dyDescent="0.3">
      <c r="A168" s="654" t="s">
        <v>117</v>
      </c>
      <c r="B168" s="655">
        <f>B165+B162+B159+B156+B153+B150+B147</f>
        <v>15106</v>
      </c>
      <c r="C168" s="655">
        <f>C150+C147</f>
        <v>15106</v>
      </c>
      <c r="D168" s="655">
        <f t="shared" ref="D168:E168" si="13">D150+D147</f>
        <v>15106</v>
      </c>
      <c r="E168" s="655">
        <f t="shared" si="13"/>
        <v>15106</v>
      </c>
    </row>
    <row r="169" spans="1:5" customFormat="1" ht="15.75" thickBot="1" x14ac:dyDescent="0.3">
      <c r="A169" s="656" t="s">
        <v>35</v>
      </c>
      <c r="B169" s="657">
        <f>IF(B168-B139=0,0,"Error")</f>
        <v>0</v>
      </c>
      <c r="C169" s="657">
        <f>IF(C168-C139=0,0,"Error")</f>
        <v>0</v>
      </c>
      <c r="D169" s="657">
        <f>IF(D168-D139=0,0,"Error")</f>
        <v>0</v>
      </c>
      <c r="E169" s="657">
        <f>IF(E168-E139=0,0,"Error")</f>
        <v>0</v>
      </c>
    </row>
    <row r="170" spans="1:5" customFormat="1" ht="15.75" thickBot="1" x14ac:dyDescent="0.3">
      <c r="A170" s="658" t="s">
        <v>1554</v>
      </c>
      <c r="B170" s="659"/>
      <c r="C170" s="659"/>
      <c r="D170" s="659"/>
      <c r="E170" s="660"/>
    </row>
    <row r="171" spans="1:5" customFormat="1" ht="15.75" thickBot="1" x14ac:dyDescent="0.3">
      <c r="A171" s="835" t="s">
        <v>1543</v>
      </c>
      <c r="B171" s="836"/>
      <c r="C171" s="836"/>
      <c r="D171" s="836"/>
      <c r="E171" s="837"/>
    </row>
    <row r="172" spans="1:5" customFormat="1" ht="35.25" customHeight="1" thickBot="1" x14ac:dyDescent="0.3">
      <c r="A172" s="637" t="s">
        <v>114</v>
      </c>
      <c r="B172" s="838" t="s">
        <v>1555</v>
      </c>
      <c r="C172" s="839"/>
      <c r="D172" s="839"/>
      <c r="E172" s="840"/>
    </row>
    <row r="173" spans="1:5" customFormat="1" ht="47.25" customHeight="1" thickBot="1" x14ac:dyDescent="0.3">
      <c r="A173" s="661" t="s">
        <v>9</v>
      </c>
      <c r="B173" s="841" t="s">
        <v>1556</v>
      </c>
      <c r="C173" s="842"/>
      <c r="D173" s="842"/>
      <c r="E173" s="843"/>
    </row>
    <row r="174" spans="1:5" customFormat="1" ht="15.75" thickBot="1" x14ac:dyDescent="0.3">
      <c r="A174" s="639" t="s">
        <v>14</v>
      </c>
      <c r="B174" s="844" t="s">
        <v>190</v>
      </c>
      <c r="C174" s="845"/>
      <c r="D174" s="845"/>
      <c r="E174" s="846"/>
    </row>
    <row r="175" spans="1:5" customFormat="1" ht="15" x14ac:dyDescent="0.25">
      <c r="A175" s="827"/>
      <c r="B175" s="640">
        <v>2019</v>
      </c>
      <c r="C175" s="640">
        <v>2020</v>
      </c>
      <c r="D175" s="640">
        <v>2021</v>
      </c>
      <c r="E175" s="640">
        <v>2022</v>
      </c>
    </row>
    <row r="176" spans="1:5" customFormat="1" ht="15.75" thickBot="1" x14ac:dyDescent="0.3">
      <c r="A176" s="828"/>
      <c r="B176" s="641" t="s">
        <v>5</v>
      </c>
      <c r="C176" s="641" t="s">
        <v>6</v>
      </c>
      <c r="D176" s="641" t="s">
        <v>6</v>
      </c>
      <c r="E176" s="641" t="s">
        <v>6</v>
      </c>
    </row>
    <row r="177" spans="1:5" customFormat="1" ht="15.75" thickBot="1" x14ac:dyDescent="0.3">
      <c r="A177" s="639" t="s">
        <v>8</v>
      </c>
      <c r="B177" s="662">
        <v>2153</v>
      </c>
      <c r="C177" s="662">
        <v>2153</v>
      </c>
      <c r="D177" s="662">
        <v>2153</v>
      </c>
      <c r="E177" s="662">
        <v>2153</v>
      </c>
    </row>
    <row r="178" spans="1:5" customFormat="1" ht="15.75" thickBot="1" x14ac:dyDescent="0.3">
      <c r="A178" s="639" t="s">
        <v>15</v>
      </c>
      <c r="B178" s="643">
        <f>B207</f>
        <v>136500</v>
      </c>
      <c r="C178" s="643">
        <f t="shared" ref="C178:E178" si="14">C207</f>
        <v>115000</v>
      </c>
      <c r="D178" s="643">
        <f t="shared" si="14"/>
        <v>115000</v>
      </c>
      <c r="E178" s="643">
        <f t="shared" si="14"/>
        <v>115000</v>
      </c>
    </row>
    <row r="179" spans="1:5" customFormat="1" ht="15.75" thickBot="1" x14ac:dyDescent="0.3">
      <c r="A179" s="639" t="s">
        <v>21</v>
      </c>
      <c r="B179" s="643">
        <f>B178/B177</f>
        <v>63.399907106363216</v>
      </c>
      <c r="C179" s="643">
        <f>C178/C177</f>
        <v>53.413841151881094</v>
      </c>
      <c r="D179" s="643">
        <f>D178/D177</f>
        <v>53.413841151881094</v>
      </c>
      <c r="E179" s="643">
        <f>E178/E177</f>
        <v>53.413841151881094</v>
      </c>
    </row>
    <row r="180" spans="1:5" customFormat="1" ht="15.75" thickBot="1" x14ac:dyDescent="0.3">
      <c r="A180" s="639" t="s">
        <v>16</v>
      </c>
      <c r="B180" s="644" t="s">
        <v>20</v>
      </c>
      <c r="C180" s="645">
        <f>C177/B177-1</f>
        <v>0</v>
      </c>
      <c r="D180" s="645">
        <f t="shared" ref="D180:E182" si="15">D177/C177-1</f>
        <v>0</v>
      </c>
      <c r="E180" s="645">
        <f t="shared" si="15"/>
        <v>0</v>
      </c>
    </row>
    <row r="181" spans="1:5" customFormat="1" ht="15.75" thickBot="1" x14ac:dyDescent="0.3">
      <c r="A181" s="639" t="s">
        <v>17</v>
      </c>
      <c r="B181" s="644" t="s">
        <v>20</v>
      </c>
      <c r="C181" s="645">
        <f>C178/B178-1</f>
        <v>-0.1575091575091575</v>
      </c>
      <c r="D181" s="645">
        <f t="shared" si="15"/>
        <v>0</v>
      </c>
      <c r="E181" s="645">
        <f t="shared" si="15"/>
        <v>0</v>
      </c>
    </row>
    <row r="182" spans="1:5" customFormat="1" ht="15.75" thickBot="1" x14ac:dyDescent="0.3">
      <c r="A182" s="639" t="s">
        <v>18</v>
      </c>
      <c r="B182" s="644" t="s">
        <v>20</v>
      </c>
      <c r="C182" s="645">
        <f>C179/B179-1</f>
        <v>-0.15750915750915762</v>
      </c>
      <c r="D182" s="645">
        <f t="shared" si="15"/>
        <v>0</v>
      </c>
      <c r="E182" s="645">
        <f t="shared" si="15"/>
        <v>0</v>
      </c>
    </row>
    <row r="183" spans="1:5" customFormat="1" ht="15.75" thickBot="1" x14ac:dyDescent="0.3">
      <c r="A183" s="835" t="s">
        <v>1553</v>
      </c>
      <c r="B183" s="836"/>
      <c r="C183" s="836"/>
      <c r="D183" s="836"/>
      <c r="E183" s="837"/>
    </row>
    <row r="184" spans="1:5" customFormat="1" ht="15" x14ac:dyDescent="0.25">
      <c r="A184" s="827"/>
      <c r="B184" s="640">
        <v>2019</v>
      </c>
      <c r="C184" s="640">
        <v>2020</v>
      </c>
      <c r="D184" s="640">
        <v>2021</v>
      </c>
      <c r="E184" s="640">
        <v>2022</v>
      </c>
    </row>
    <row r="185" spans="1:5" customFormat="1" ht="15.75" thickBot="1" x14ac:dyDescent="0.3">
      <c r="A185" s="828"/>
      <c r="B185" s="641" t="s">
        <v>5</v>
      </c>
      <c r="C185" s="641" t="s">
        <v>6</v>
      </c>
      <c r="D185" s="641" t="s">
        <v>6</v>
      </c>
      <c r="E185" s="641" t="s">
        <v>6</v>
      </c>
    </row>
    <row r="186" spans="1:5" customFormat="1" ht="15.75" thickBot="1" x14ac:dyDescent="0.3">
      <c r="A186" s="647" t="s">
        <v>0</v>
      </c>
      <c r="B186" s="648">
        <f>B187</f>
        <v>0</v>
      </c>
      <c r="C186" s="648">
        <f t="shared" ref="C186:E186" si="16">C187</f>
        <v>0</v>
      </c>
      <c r="D186" s="648">
        <f t="shared" si="16"/>
        <v>0</v>
      </c>
      <c r="E186" s="648">
        <f t="shared" si="16"/>
        <v>0</v>
      </c>
    </row>
    <row r="187" spans="1:5" customFormat="1" ht="15.75" thickBot="1" x14ac:dyDescent="0.3">
      <c r="A187" s="649" t="s">
        <v>37</v>
      </c>
      <c r="B187" s="650"/>
      <c r="C187" s="650"/>
      <c r="D187" s="650"/>
      <c r="E187" s="650"/>
    </row>
    <row r="188" spans="1:5" customFormat="1" ht="15.75" thickBot="1" x14ac:dyDescent="0.3">
      <c r="A188" s="649" t="s">
        <v>38</v>
      </c>
      <c r="B188" s="651">
        <v>0</v>
      </c>
      <c r="C188" s="651">
        <v>0</v>
      </c>
      <c r="D188" s="651">
        <v>0</v>
      </c>
      <c r="E188" s="651">
        <v>0</v>
      </c>
    </row>
    <row r="189" spans="1:5" customFormat="1" ht="15.75" thickBot="1" x14ac:dyDescent="0.3">
      <c r="A189" s="647" t="s">
        <v>31</v>
      </c>
      <c r="B189" s="648">
        <f>B190</f>
        <v>0</v>
      </c>
      <c r="C189" s="648">
        <f t="shared" ref="C189:E189" si="17">C190</f>
        <v>0</v>
      </c>
      <c r="D189" s="648">
        <f t="shared" si="17"/>
        <v>0</v>
      </c>
      <c r="E189" s="648">
        <f t="shared" si="17"/>
        <v>0</v>
      </c>
    </row>
    <row r="190" spans="1:5" customFormat="1" ht="15.75" thickBot="1" x14ac:dyDescent="0.3">
      <c r="A190" s="649" t="s">
        <v>37</v>
      </c>
      <c r="B190" s="650"/>
      <c r="C190" s="650"/>
      <c r="D190" s="650"/>
      <c r="E190" s="650"/>
    </row>
    <row r="191" spans="1:5" customFormat="1" ht="15.75" thickBot="1" x14ac:dyDescent="0.3">
      <c r="A191" s="649" t="s">
        <v>38</v>
      </c>
      <c r="B191" s="651"/>
      <c r="C191" s="648"/>
      <c r="D191" s="648"/>
      <c r="E191" s="648"/>
    </row>
    <row r="192" spans="1:5" customFormat="1" ht="15.75" thickBot="1" x14ac:dyDescent="0.3">
      <c r="A192" s="647" t="s">
        <v>1</v>
      </c>
      <c r="B192" s="648">
        <f>B193+B194</f>
        <v>136500</v>
      </c>
      <c r="C192" s="648">
        <f>C193+C194</f>
        <v>115000</v>
      </c>
      <c r="D192" s="648">
        <f>D193+D194</f>
        <v>115000</v>
      </c>
      <c r="E192" s="648">
        <f>E193+E194</f>
        <v>115000</v>
      </c>
    </row>
    <row r="193" spans="1:5" customFormat="1" ht="15.75" thickBot="1" x14ac:dyDescent="0.3">
      <c r="A193" s="649" t="s">
        <v>37</v>
      </c>
      <c r="B193" s="650">
        <v>136500</v>
      </c>
      <c r="C193" s="642">
        <v>115000</v>
      </c>
      <c r="D193" s="642">
        <v>115000</v>
      </c>
      <c r="E193" s="642">
        <v>115000</v>
      </c>
    </row>
    <row r="194" spans="1:5" customFormat="1" ht="15.75" thickBot="1" x14ac:dyDescent="0.3">
      <c r="A194" s="649" t="s">
        <v>38</v>
      </c>
      <c r="B194" s="651"/>
      <c r="C194" s="648"/>
      <c r="D194" s="648"/>
      <c r="E194" s="648"/>
    </row>
    <row r="195" spans="1:5" customFormat="1" ht="15.75" thickBot="1" x14ac:dyDescent="0.3">
      <c r="A195" s="647" t="s">
        <v>2</v>
      </c>
      <c r="B195" s="651"/>
      <c r="C195" s="648"/>
      <c r="D195" s="648"/>
      <c r="E195" s="648"/>
    </row>
    <row r="196" spans="1:5" customFormat="1" ht="15.75" thickBot="1" x14ac:dyDescent="0.3">
      <c r="A196" s="649" t="s">
        <v>37</v>
      </c>
      <c r="B196" s="651"/>
      <c r="C196" s="648"/>
      <c r="D196" s="648"/>
      <c r="E196" s="648"/>
    </row>
    <row r="197" spans="1:5" customFormat="1" ht="15.75" thickBot="1" x14ac:dyDescent="0.3">
      <c r="A197" s="649" t="s">
        <v>38</v>
      </c>
      <c r="B197" s="651"/>
      <c r="C197" s="648"/>
      <c r="D197" s="648"/>
      <c r="E197" s="648"/>
    </row>
    <row r="198" spans="1:5" customFormat="1" ht="15.75" thickBot="1" x14ac:dyDescent="0.3">
      <c r="A198" s="647" t="s">
        <v>22</v>
      </c>
      <c r="B198" s="651"/>
      <c r="C198" s="648"/>
      <c r="D198" s="648"/>
      <c r="E198" s="648"/>
    </row>
    <row r="199" spans="1:5" customFormat="1" ht="15.75" thickBot="1" x14ac:dyDescent="0.3">
      <c r="A199" s="649" t="s">
        <v>37</v>
      </c>
      <c r="B199" s="651"/>
      <c r="C199" s="648"/>
      <c r="D199" s="648"/>
      <c r="E199" s="648"/>
    </row>
    <row r="200" spans="1:5" customFormat="1" ht="15.75" thickBot="1" x14ac:dyDescent="0.3">
      <c r="A200" s="649" t="s">
        <v>38</v>
      </c>
      <c r="B200" s="651"/>
      <c r="C200" s="648"/>
      <c r="D200" s="648"/>
      <c r="E200" s="648"/>
    </row>
    <row r="201" spans="1:5" customFormat="1" ht="15.75" thickBot="1" x14ac:dyDescent="0.3">
      <c r="A201" s="647" t="s">
        <v>23</v>
      </c>
      <c r="B201" s="651">
        <f>B202+B203</f>
        <v>0</v>
      </c>
      <c r="C201" s="648">
        <f>C202+C203</f>
        <v>0</v>
      </c>
      <c r="D201" s="648">
        <f>D202+D203</f>
        <v>0</v>
      </c>
      <c r="E201" s="648">
        <f>E202+E203</f>
        <v>0</v>
      </c>
    </row>
    <row r="202" spans="1:5" customFormat="1" ht="15.75" thickBot="1" x14ac:dyDescent="0.3">
      <c r="A202" s="649" t="s">
        <v>37</v>
      </c>
      <c r="B202" s="651"/>
      <c r="C202" s="648">
        <v>0</v>
      </c>
      <c r="D202" s="648">
        <v>0</v>
      </c>
      <c r="E202" s="648">
        <v>0</v>
      </c>
    </row>
    <row r="203" spans="1:5" customFormat="1" ht="15.75" thickBot="1" x14ac:dyDescent="0.3">
      <c r="A203" s="649" t="s">
        <v>38</v>
      </c>
      <c r="B203" s="651"/>
      <c r="C203" s="648"/>
      <c r="D203" s="648"/>
      <c r="E203" s="648"/>
    </row>
    <row r="204" spans="1:5" customFormat="1" ht="15.75" thickBot="1" x14ac:dyDescent="0.3">
      <c r="A204" s="647" t="s">
        <v>3</v>
      </c>
      <c r="B204" s="651">
        <v>0</v>
      </c>
      <c r="C204" s="648">
        <v>0</v>
      </c>
      <c r="D204" s="648">
        <f>C204*1.03*0.99</f>
        <v>0</v>
      </c>
      <c r="E204" s="648">
        <f>D204*1.03*0.99</f>
        <v>0</v>
      </c>
    </row>
    <row r="205" spans="1:5" customFormat="1" ht="15.75" thickBot="1" x14ac:dyDescent="0.3">
      <c r="A205" s="649" t="s">
        <v>37</v>
      </c>
      <c r="B205" s="651"/>
      <c r="C205" s="652"/>
      <c r="D205" s="652"/>
      <c r="E205" s="652"/>
    </row>
    <row r="206" spans="1:5" customFormat="1" ht="15.75" thickBot="1" x14ac:dyDescent="0.3">
      <c r="A206" s="649" t="s">
        <v>38</v>
      </c>
      <c r="B206" s="651"/>
      <c r="C206" s="653"/>
      <c r="D206" s="652"/>
      <c r="E206" s="652"/>
    </row>
    <row r="207" spans="1:5" customFormat="1" ht="15.75" thickBot="1" x14ac:dyDescent="0.3">
      <c r="A207" s="654" t="s">
        <v>117</v>
      </c>
      <c r="B207" s="655">
        <f>B204+B201+B198+B195+B192+B189+B186</f>
        <v>136500</v>
      </c>
      <c r="C207" s="655">
        <f>C204+C201+C198+C195+C192+C189+C186</f>
        <v>115000</v>
      </c>
      <c r="D207" s="655">
        <f>D204+D201+D198+D195+D192+D189+D186</f>
        <v>115000</v>
      </c>
      <c r="E207" s="655">
        <f>E204+E201+E198+E195+E192+E189+E186</f>
        <v>115000</v>
      </c>
    </row>
    <row r="208" spans="1:5" customFormat="1" ht="15.75" thickBot="1" x14ac:dyDescent="0.3">
      <c r="A208" s="656" t="s">
        <v>35</v>
      </c>
      <c r="B208" s="657">
        <f>IF(B207-B178=0,0,"Error")</f>
        <v>0</v>
      </c>
      <c r="C208" s="657">
        <f>IF(C207-C178=0,0,"Error")</f>
        <v>0</v>
      </c>
      <c r="D208" s="657">
        <f>IF(D207-D178=0,0,"Error")</f>
        <v>0</v>
      </c>
      <c r="E208" s="657">
        <f>IF(E207-E178=0,0,"Error")</f>
        <v>0</v>
      </c>
    </row>
    <row r="209" spans="1:5" customFormat="1" ht="32.25" customHeight="1" thickBot="1" x14ac:dyDescent="0.3">
      <c r="A209" s="637" t="s">
        <v>118</v>
      </c>
      <c r="B209" s="847" t="s">
        <v>1557</v>
      </c>
      <c r="C209" s="848"/>
      <c r="D209" s="848"/>
      <c r="E209" s="849"/>
    </row>
    <row r="210" spans="1:5" customFormat="1" ht="51.75" customHeight="1" thickBot="1" x14ac:dyDescent="0.3">
      <c r="A210" s="661" t="s">
        <v>9</v>
      </c>
      <c r="B210" s="841" t="s">
        <v>1558</v>
      </c>
      <c r="C210" s="842"/>
      <c r="D210" s="842"/>
      <c r="E210" s="843"/>
    </row>
    <row r="211" spans="1:5" customFormat="1" ht="15.75" thickBot="1" x14ac:dyDescent="0.3">
      <c r="A211" s="639" t="s">
        <v>14</v>
      </c>
      <c r="B211" s="844" t="s">
        <v>190</v>
      </c>
      <c r="C211" s="845"/>
      <c r="D211" s="845"/>
      <c r="E211" s="846"/>
    </row>
    <row r="212" spans="1:5" customFormat="1" ht="15" x14ac:dyDescent="0.25">
      <c r="A212" s="827"/>
      <c r="B212" s="640">
        <v>2019</v>
      </c>
      <c r="C212" s="640">
        <v>2020</v>
      </c>
      <c r="D212" s="640">
        <v>2021</v>
      </c>
      <c r="E212" s="640">
        <v>2022</v>
      </c>
    </row>
    <row r="213" spans="1:5" customFormat="1" ht="15.75" thickBot="1" x14ac:dyDescent="0.3">
      <c r="A213" s="828"/>
      <c r="B213" s="641" t="s">
        <v>5</v>
      </c>
      <c r="C213" s="641" t="s">
        <v>6</v>
      </c>
      <c r="D213" s="641" t="s">
        <v>6</v>
      </c>
      <c r="E213" s="641" t="s">
        <v>6</v>
      </c>
    </row>
    <row r="214" spans="1:5" customFormat="1" ht="15.75" thickBot="1" x14ac:dyDescent="0.3">
      <c r="A214" s="639" t="s">
        <v>8</v>
      </c>
      <c r="B214" s="643">
        <v>629.5</v>
      </c>
      <c r="C214" s="643">
        <v>629.5</v>
      </c>
      <c r="D214" s="643">
        <v>629.5</v>
      </c>
      <c r="E214" s="643">
        <v>629.5</v>
      </c>
    </row>
    <row r="215" spans="1:5" customFormat="1" ht="15.75" thickBot="1" x14ac:dyDescent="0.3">
      <c r="A215" s="639" t="s">
        <v>15</v>
      </c>
      <c r="B215" s="643">
        <f>B244</f>
        <v>39500</v>
      </c>
      <c r="C215" s="643">
        <f t="shared" ref="C215:E215" si="18">C244</f>
        <v>73000</v>
      </c>
      <c r="D215" s="643">
        <f t="shared" si="18"/>
        <v>55000</v>
      </c>
      <c r="E215" s="643">
        <f t="shared" si="18"/>
        <v>55000</v>
      </c>
    </row>
    <row r="216" spans="1:5" customFormat="1" ht="15.75" thickBot="1" x14ac:dyDescent="0.3">
      <c r="A216" s="639" t="s">
        <v>21</v>
      </c>
      <c r="B216" s="643">
        <f>B215/B214</f>
        <v>62.748212867355043</v>
      </c>
      <c r="C216" s="643">
        <f>C215/C214</f>
        <v>115.96505162827641</v>
      </c>
      <c r="D216" s="643">
        <f>D215/D214</f>
        <v>87.370929308975377</v>
      </c>
      <c r="E216" s="643">
        <f>E215/E214</f>
        <v>87.370929308975377</v>
      </c>
    </row>
    <row r="217" spans="1:5" customFormat="1" ht="15.75" thickBot="1" x14ac:dyDescent="0.3">
      <c r="A217" s="639" t="s">
        <v>16</v>
      </c>
      <c r="B217" s="644" t="s">
        <v>20</v>
      </c>
      <c r="C217" s="645">
        <f>C214/B214-1</f>
        <v>0</v>
      </c>
      <c r="D217" s="645">
        <f t="shared" ref="D217:E219" si="19">D214/C214-1</f>
        <v>0</v>
      </c>
      <c r="E217" s="645">
        <f t="shared" si="19"/>
        <v>0</v>
      </c>
    </row>
    <row r="218" spans="1:5" customFormat="1" ht="15.75" thickBot="1" x14ac:dyDescent="0.3">
      <c r="A218" s="639" t="s">
        <v>17</v>
      </c>
      <c r="B218" s="644" t="s">
        <v>20</v>
      </c>
      <c r="C218" s="645">
        <f>C215/B215-1</f>
        <v>0.84810126582278489</v>
      </c>
      <c r="D218" s="645">
        <f t="shared" si="19"/>
        <v>-0.24657534246575341</v>
      </c>
      <c r="E218" s="645">
        <f t="shared" si="19"/>
        <v>0</v>
      </c>
    </row>
    <row r="219" spans="1:5" customFormat="1" ht="15.75" thickBot="1" x14ac:dyDescent="0.3">
      <c r="A219" s="639" t="s">
        <v>18</v>
      </c>
      <c r="B219" s="644" t="s">
        <v>20</v>
      </c>
      <c r="C219" s="645">
        <f>C216/B216-1</f>
        <v>0.84810126582278489</v>
      </c>
      <c r="D219" s="645">
        <f t="shared" si="19"/>
        <v>-0.24657534246575341</v>
      </c>
      <c r="E219" s="645">
        <f t="shared" si="19"/>
        <v>0</v>
      </c>
    </row>
    <row r="220" spans="1:5" customFormat="1" ht="15.75" thickBot="1" x14ac:dyDescent="0.3">
      <c r="A220" s="835" t="s">
        <v>1559</v>
      </c>
      <c r="B220" s="836"/>
      <c r="C220" s="836"/>
      <c r="D220" s="836"/>
      <c r="E220" s="837"/>
    </row>
    <row r="221" spans="1:5" customFormat="1" ht="15" x14ac:dyDescent="0.25">
      <c r="A221" s="827"/>
      <c r="B221" s="640">
        <v>2019</v>
      </c>
      <c r="C221" s="640">
        <v>2020</v>
      </c>
      <c r="D221" s="640">
        <v>2021</v>
      </c>
      <c r="E221" s="640">
        <v>2022</v>
      </c>
    </row>
    <row r="222" spans="1:5" customFormat="1" ht="15.75" thickBot="1" x14ac:dyDescent="0.3">
      <c r="A222" s="828"/>
      <c r="B222" s="641" t="s">
        <v>5</v>
      </c>
      <c r="C222" s="641" t="s">
        <v>6</v>
      </c>
      <c r="D222" s="641" t="s">
        <v>6</v>
      </c>
      <c r="E222" s="641" t="s">
        <v>6</v>
      </c>
    </row>
    <row r="223" spans="1:5" customFormat="1" ht="15.75" thickBot="1" x14ac:dyDescent="0.3">
      <c r="A223" s="647" t="s">
        <v>0</v>
      </c>
      <c r="B223" s="648">
        <f>B224</f>
        <v>0</v>
      </c>
      <c r="C223" s="648">
        <f t="shared" ref="C223:E223" si="20">C224</f>
        <v>0</v>
      </c>
      <c r="D223" s="648">
        <f t="shared" si="20"/>
        <v>0</v>
      </c>
      <c r="E223" s="648">
        <f t="shared" si="20"/>
        <v>0</v>
      </c>
    </row>
    <row r="224" spans="1:5" customFormat="1" ht="15.75" thickBot="1" x14ac:dyDescent="0.3">
      <c r="A224" s="649" t="s">
        <v>37</v>
      </c>
      <c r="B224" s="650"/>
      <c r="C224" s="650"/>
      <c r="D224" s="650"/>
      <c r="E224" s="650"/>
    </row>
    <row r="225" spans="1:5" customFormat="1" ht="15.75" thickBot="1" x14ac:dyDescent="0.3">
      <c r="A225" s="649" t="s">
        <v>38</v>
      </c>
      <c r="B225" s="651">
        <v>0</v>
      </c>
      <c r="C225" s="651">
        <v>0</v>
      </c>
      <c r="D225" s="651">
        <v>0</v>
      </c>
      <c r="E225" s="651">
        <v>0</v>
      </c>
    </row>
    <row r="226" spans="1:5" customFormat="1" ht="15.75" thickBot="1" x14ac:dyDescent="0.3">
      <c r="A226" s="647" t="s">
        <v>31</v>
      </c>
      <c r="B226" s="648">
        <f>B227</f>
        <v>0</v>
      </c>
      <c r="C226" s="648">
        <f t="shared" ref="C226:E226" si="21">C227</f>
        <v>0</v>
      </c>
      <c r="D226" s="648">
        <f t="shared" si="21"/>
        <v>0</v>
      </c>
      <c r="E226" s="648">
        <f t="shared" si="21"/>
        <v>0</v>
      </c>
    </row>
    <row r="227" spans="1:5" customFormat="1" ht="15.75" thickBot="1" x14ac:dyDescent="0.3">
      <c r="A227" s="649" t="s">
        <v>37</v>
      </c>
      <c r="B227" s="650"/>
      <c r="C227" s="650"/>
      <c r="D227" s="650"/>
      <c r="E227" s="650"/>
    </row>
    <row r="228" spans="1:5" customFormat="1" ht="15.75" thickBot="1" x14ac:dyDescent="0.3">
      <c r="A228" s="649" t="s">
        <v>38</v>
      </c>
      <c r="B228" s="651"/>
      <c r="C228" s="648"/>
      <c r="D228" s="648"/>
      <c r="E228" s="648"/>
    </row>
    <row r="229" spans="1:5" customFormat="1" ht="15.75" thickBot="1" x14ac:dyDescent="0.3">
      <c r="A229" s="647" t="s">
        <v>1</v>
      </c>
      <c r="B229" s="651">
        <f>B230+B231</f>
        <v>39500</v>
      </c>
      <c r="C229" s="648">
        <f>C230+C231</f>
        <v>73000</v>
      </c>
      <c r="D229" s="648">
        <f>D230+D231</f>
        <v>55000</v>
      </c>
      <c r="E229" s="648">
        <f>E230+E231</f>
        <v>55000</v>
      </c>
    </row>
    <row r="230" spans="1:5" customFormat="1" ht="15.75" thickBot="1" x14ac:dyDescent="0.3">
      <c r="A230" s="649" t="s">
        <v>37</v>
      </c>
      <c r="B230" s="650">
        <v>39500</v>
      </c>
      <c r="C230" s="642">
        <v>73000</v>
      </c>
      <c r="D230" s="642">
        <v>55000</v>
      </c>
      <c r="E230" s="642">
        <v>55000</v>
      </c>
    </row>
    <row r="231" spans="1:5" customFormat="1" ht="15.75" thickBot="1" x14ac:dyDescent="0.3">
      <c r="A231" s="649" t="s">
        <v>38</v>
      </c>
      <c r="B231" s="651"/>
      <c r="C231" s="648"/>
      <c r="D231" s="648"/>
      <c r="E231" s="648"/>
    </row>
    <row r="232" spans="1:5" customFormat="1" ht="15.75" thickBot="1" x14ac:dyDescent="0.3">
      <c r="A232" s="647" t="s">
        <v>2</v>
      </c>
      <c r="B232" s="651"/>
      <c r="C232" s="648"/>
      <c r="D232" s="648"/>
      <c r="E232" s="648"/>
    </row>
    <row r="233" spans="1:5" customFormat="1" ht="15.75" thickBot="1" x14ac:dyDescent="0.3">
      <c r="A233" s="649" t="s">
        <v>37</v>
      </c>
      <c r="B233" s="651"/>
      <c r="C233" s="648"/>
      <c r="D233" s="648"/>
      <c r="E233" s="648"/>
    </row>
    <row r="234" spans="1:5" customFormat="1" ht="15.75" thickBot="1" x14ac:dyDescent="0.3">
      <c r="A234" s="649" t="s">
        <v>38</v>
      </c>
      <c r="B234" s="651"/>
      <c r="C234" s="648"/>
      <c r="D234" s="648"/>
      <c r="E234" s="648"/>
    </row>
    <row r="235" spans="1:5" customFormat="1" ht="15.75" thickBot="1" x14ac:dyDescent="0.3">
      <c r="A235" s="647" t="s">
        <v>22</v>
      </c>
      <c r="B235" s="651"/>
      <c r="C235" s="648"/>
      <c r="D235" s="648"/>
      <c r="E235" s="648"/>
    </row>
    <row r="236" spans="1:5" customFormat="1" ht="15.75" thickBot="1" x14ac:dyDescent="0.3">
      <c r="A236" s="649" t="s">
        <v>37</v>
      </c>
      <c r="B236" s="651"/>
      <c r="C236" s="648"/>
      <c r="D236" s="648"/>
      <c r="E236" s="648"/>
    </row>
    <row r="237" spans="1:5" customFormat="1" ht="15.75" thickBot="1" x14ac:dyDescent="0.3">
      <c r="A237" s="649" t="s">
        <v>38</v>
      </c>
      <c r="B237" s="651"/>
      <c r="C237" s="648"/>
      <c r="D237" s="648"/>
      <c r="E237" s="648"/>
    </row>
    <row r="238" spans="1:5" customFormat="1" ht="15.75" thickBot="1" x14ac:dyDescent="0.3">
      <c r="A238" s="647" t="s">
        <v>23</v>
      </c>
      <c r="B238" s="651">
        <f>B239+B240</f>
        <v>0</v>
      </c>
      <c r="C238" s="648">
        <f>C239+C240</f>
        <v>0</v>
      </c>
      <c r="D238" s="648">
        <f>D239+D240</f>
        <v>0</v>
      </c>
      <c r="E238" s="648">
        <f>E239+E240</f>
        <v>0</v>
      </c>
    </row>
    <row r="239" spans="1:5" customFormat="1" ht="15.75" thickBot="1" x14ac:dyDescent="0.3">
      <c r="A239" s="649" t="s">
        <v>37</v>
      </c>
      <c r="B239" s="651"/>
      <c r="C239" s="648">
        <v>0</v>
      </c>
      <c r="D239" s="648">
        <v>0</v>
      </c>
      <c r="E239" s="648">
        <v>0</v>
      </c>
    </row>
    <row r="240" spans="1:5" customFormat="1" ht="15.75" thickBot="1" x14ac:dyDescent="0.3">
      <c r="A240" s="649" t="s">
        <v>38</v>
      </c>
      <c r="B240" s="651"/>
      <c r="C240" s="648"/>
      <c r="D240" s="648"/>
      <c r="E240" s="648"/>
    </row>
    <row r="241" spans="1:5" customFormat="1" ht="15.75" thickBot="1" x14ac:dyDescent="0.3">
      <c r="A241" s="647" t="s">
        <v>3</v>
      </c>
      <c r="B241" s="651">
        <v>0</v>
      </c>
      <c r="C241" s="648">
        <v>0</v>
      </c>
      <c r="D241" s="648">
        <f>C241*1.03*0.99</f>
        <v>0</v>
      </c>
      <c r="E241" s="648">
        <f>D241*1.03*0.99</f>
        <v>0</v>
      </c>
    </row>
    <row r="242" spans="1:5" customFormat="1" ht="15.75" thickBot="1" x14ac:dyDescent="0.3">
      <c r="A242" s="649" t="s">
        <v>37</v>
      </c>
      <c r="B242" s="651"/>
      <c r="C242" s="652"/>
      <c r="D242" s="652"/>
      <c r="E242" s="652"/>
    </row>
    <row r="243" spans="1:5" customFormat="1" ht="15.75" thickBot="1" x14ac:dyDescent="0.3">
      <c r="A243" s="649" t="s">
        <v>38</v>
      </c>
      <c r="B243" s="651"/>
      <c r="C243" s="653"/>
      <c r="D243" s="652"/>
      <c r="E243" s="652"/>
    </row>
    <row r="244" spans="1:5" customFormat="1" ht="15.75" thickBot="1" x14ac:dyDescent="0.3">
      <c r="A244" s="654" t="s">
        <v>120</v>
      </c>
      <c r="B244" s="655">
        <f>B241+B238+B235+B232+B229+B226+B223</f>
        <v>39500</v>
      </c>
      <c r="C244" s="655">
        <f>C241+C238+C235+C232+C229+C226+C223</f>
        <v>73000</v>
      </c>
      <c r="D244" s="655">
        <f>D241+D238+D235+D232+D229+D226+D223</f>
        <v>55000</v>
      </c>
      <c r="E244" s="655">
        <f>E241+E238+E235+E232+E229+E226+E223</f>
        <v>55000</v>
      </c>
    </row>
    <row r="245" spans="1:5" customFormat="1" ht="15.75" thickBot="1" x14ac:dyDescent="0.3">
      <c r="A245" s="656" t="s">
        <v>35</v>
      </c>
      <c r="B245" s="657"/>
      <c r="C245" s="657">
        <f>IF(C244-C215=0,0,"Error")</f>
        <v>0</v>
      </c>
      <c r="D245" s="657">
        <f>IF(D244-D215=0,0,"Error")</f>
        <v>0</v>
      </c>
      <c r="E245" s="657">
        <f>IF(E244-E215=0,0,"Error")</f>
        <v>0</v>
      </c>
    </row>
    <row r="246" spans="1:5" customFormat="1" ht="39" customHeight="1" thickBot="1" x14ac:dyDescent="0.3">
      <c r="A246" s="637" t="s">
        <v>121</v>
      </c>
      <c r="B246" s="847" t="s">
        <v>1560</v>
      </c>
      <c r="C246" s="848"/>
      <c r="D246" s="848"/>
      <c r="E246" s="849"/>
    </row>
    <row r="247" spans="1:5" customFormat="1" ht="52.5" customHeight="1" thickBot="1" x14ac:dyDescent="0.3">
      <c r="A247" s="661" t="s">
        <v>9</v>
      </c>
      <c r="B247" s="850" t="s">
        <v>1561</v>
      </c>
      <c r="C247" s="851"/>
      <c r="D247" s="851"/>
      <c r="E247" s="852"/>
    </row>
    <row r="248" spans="1:5" customFormat="1" ht="15.75" thickBot="1" x14ac:dyDescent="0.3">
      <c r="A248" s="639" t="s">
        <v>14</v>
      </c>
      <c r="B248" s="844" t="s">
        <v>190</v>
      </c>
      <c r="C248" s="845"/>
      <c r="D248" s="845"/>
      <c r="E248" s="846"/>
    </row>
    <row r="249" spans="1:5" customFormat="1" ht="15" x14ac:dyDescent="0.25">
      <c r="A249" s="827"/>
      <c r="B249" s="640">
        <v>2019</v>
      </c>
      <c r="C249" s="640">
        <v>2020</v>
      </c>
      <c r="D249" s="640">
        <v>2021</v>
      </c>
      <c r="E249" s="640">
        <v>2022</v>
      </c>
    </row>
    <row r="250" spans="1:5" customFormat="1" ht="15.75" thickBot="1" x14ac:dyDescent="0.3">
      <c r="A250" s="828"/>
      <c r="B250" s="641" t="s">
        <v>5</v>
      </c>
      <c r="C250" s="641" t="s">
        <v>6</v>
      </c>
      <c r="D250" s="641" t="s">
        <v>6</v>
      </c>
      <c r="E250" s="641" t="s">
        <v>6</v>
      </c>
    </row>
    <row r="251" spans="1:5" customFormat="1" ht="15.75" thickBot="1" x14ac:dyDescent="0.3">
      <c r="A251" s="639" t="s">
        <v>8</v>
      </c>
      <c r="B251" s="643">
        <v>755</v>
      </c>
      <c r="C251" s="643">
        <v>755</v>
      </c>
      <c r="D251" s="643">
        <v>755</v>
      </c>
      <c r="E251" s="643">
        <v>755</v>
      </c>
    </row>
    <row r="252" spans="1:5" customFormat="1" ht="15.75" thickBot="1" x14ac:dyDescent="0.3">
      <c r="A252" s="639" t="s">
        <v>15</v>
      </c>
      <c r="B252" s="643">
        <f>B281</f>
        <v>26000</v>
      </c>
      <c r="C252" s="643">
        <f t="shared" ref="C252:E252" si="22">C281</f>
        <v>50000</v>
      </c>
      <c r="D252" s="643">
        <f t="shared" si="22"/>
        <v>50000</v>
      </c>
      <c r="E252" s="643">
        <f t="shared" si="22"/>
        <v>50000</v>
      </c>
    </row>
    <row r="253" spans="1:5" customFormat="1" ht="15.75" thickBot="1" x14ac:dyDescent="0.3">
      <c r="A253" s="639" t="s">
        <v>21</v>
      </c>
      <c r="B253" s="643">
        <f>B252/B251</f>
        <v>34.437086092715234</v>
      </c>
      <c r="C253" s="643">
        <f>C252/C251</f>
        <v>66.225165562913901</v>
      </c>
      <c r="D253" s="643">
        <f>D252/D251</f>
        <v>66.225165562913901</v>
      </c>
      <c r="E253" s="643">
        <f>E252/E251</f>
        <v>66.225165562913901</v>
      </c>
    </row>
    <row r="254" spans="1:5" customFormat="1" ht="15.75" thickBot="1" x14ac:dyDescent="0.3">
      <c r="A254" s="639" t="s">
        <v>16</v>
      </c>
      <c r="B254" s="644" t="s">
        <v>20</v>
      </c>
      <c r="C254" s="645">
        <f>C251/B251-1</f>
        <v>0</v>
      </c>
      <c r="D254" s="645">
        <f t="shared" ref="D254:E256" si="23">D251/C251-1</f>
        <v>0</v>
      </c>
      <c r="E254" s="645">
        <f t="shared" si="23"/>
        <v>0</v>
      </c>
    </row>
    <row r="255" spans="1:5" customFormat="1" ht="15.75" thickBot="1" x14ac:dyDescent="0.3">
      <c r="A255" s="639" t="s">
        <v>17</v>
      </c>
      <c r="B255" s="644" t="s">
        <v>20</v>
      </c>
      <c r="C255" s="645">
        <f>C252/B252-1</f>
        <v>0.92307692307692313</v>
      </c>
      <c r="D255" s="645">
        <f t="shared" si="23"/>
        <v>0</v>
      </c>
      <c r="E255" s="645">
        <f t="shared" si="23"/>
        <v>0</v>
      </c>
    </row>
    <row r="256" spans="1:5" customFormat="1" ht="15.75" thickBot="1" x14ac:dyDescent="0.3">
      <c r="A256" s="639" t="s">
        <v>18</v>
      </c>
      <c r="B256" s="644" t="s">
        <v>20</v>
      </c>
      <c r="C256" s="645">
        <f>C253/B253-1</f>
        <v>0.92307692307692268</v>
      </c>
      <c r="D256" s="645">
        <f t="shared" si="23"/>
        <v>0</v>
      </c>
      <c r="E256" s="645">
        <f t="shared" si="23"/>
        <v>0</v>
      </c>
    </row>
    <row r="257" spans="1:5" customFormat="1" ht="15.75" thickBot="1" x14ac:dyDescent="0.3">
      <c r="A257" s="835" t="s">
        <v>1562</v>
      </c>
      <c r="B257" s="836"/>
      <c r="C257" s="836"/>
      <c r="D257" s="836"/>
      <c r="E257" s="837"/>
    </row>
    <row r="258" spans="1:5" customFormat="1" ht="15" x14ac:dyDescent="0.25">
      <c r="A258" s="827"/>
      <c r="B258" s="640">
        <v>2019</v>
      </c>
      <c r="C258" s="640">
        <v>2020</v>
      </c>
      <c r="D258" s="640">
        <v>2021</v>
      </c>
      <c r="E258" s="640">
        <v>2022</v>
      </c>
    </row>
    <row r="259" spans="1:5" customFormat="1" ht="15.75" thickBot="1" x14ac:dyDescent="0.3">
      <c r="A259" s="828"/>
      <c r="B259" s="641" t="s">
        <v>5</v>
      </c>
      <c r="C259" s="641" t="s">
        <v>6</v>
      </c>
      <c r="D259" s="641" t="s">
        <v>6</v>
      </c>
      <c r="E259" s="641" t="s">
        <v>6</v>
      </c>
    </row>
    <row r="260" spans="1:5" customFormat="1" ht="15.75" thickBot="1" x14ac:dyDescent="0.3">
      <c r="A260" s="647" t="s">
        <v>0</v>
      </c>
      <c r="B260" s="648">
        <f>B261</f>
        <v>0</v>
      </c>
      <c r="C260" s="648">
        <f t="shared" ref="C260:E260" si="24">C261</f>
        <v>0</v>
      </c>
      <c r="D260" s="648">
        <f t="shared" si="24"/>
        <v>0</v>
      </c>
      <c r="E260" s="648">
        <f t="shared" si="24"/>
        <v>0</v>
      </c>
    </row>
    <row r="261" spans="1:5" customFormat="1" ht="15.75" thickBot="1" x14ac:dyDescent="0.3">
      <c r="A261" s="649" t="s">
        <v>37</v>
      </c>
      <c r="B261" s="650"/>
      <c r="C261" s="650"/>
      <c r="D261" s="650"/>
      <c r="E261" s="650"/>
    </row>
    <row r="262" spans="1:5" customFormat="1" ht="15.75" thickBot="1" x14ac:dyDescent="0.3">
      <c r="A262" s="649" t="s">
        <v>38</v>
      </c>
      <c r="B262" s="651">
        <v>0</v>
      </c>
      <c r="C262" s="651">
        <v>0</v>
      </c>
      <c r="D262" s="651">
        <v>0</v>
      </c>
      <c r="E262" s="651">
        <v>0</v>
      </c>
    </row>
    <row r="263" spans="1:5" customFormat="1" ht="15.75" thickBot="1" x14ac:dyDescent="0.3">
      <c r="A263" s="647" t="s">
        <v>31</v>
      </c>
      <c r="B263" s="648">
        <f>B264</f>
        <v>0</v>
      </c>
      <c r="C263" s="648">
        <f t="shared" ref="C263:E263" si="25">C264</f>
        <v>0</v>
      </c>
      <c r="D263" s="648">
        <f t="shared" si="25"/>
        <v>0</v>
      </c>
      <c r="E263" s="648">
        <f t="shared" si="25"/>
        <v>0</v>
      </c>
    </row>
    <row r="264" spans="1:5" customFormat="1" ht="15.75" thickBot="1" x14ac:dyDescent="0.3">
      <c r="A264" s="649" t="s">
        <v>37</v>
      </c>
      <c r="B264" s="650"/>
      <c r="C264" s="650"/>
      <c r="D264" s="650"/>
      <c r="E264" s="650"/>
    </row>
    <row r="265" spans="1:5" customFormat="1" ht="15.75" thickBot="1" x14ac:dyDescent="0.3">
      <c r="A265" s="649" t="s">
        <v>38</v>
      </c>
      <c r="B265" s="651"/>
      <c r="C265" s="648"/>
      <c r="D265" s="648"/>
      <c r="E265" s="648"/>
    </row>
    <row r="266" spans="1:5" customFormat="1" ht="15.75" thickBot="1" x14ac:dyDescent="0.3">
      <c r="A266" s="647" t="s">
        <v>1</v>
      </c>
      <c r="B266" s="651">
        <f>B267+B268</f>
        <v>26000</v>
      </c>
      <c r="C266" s="648">
        <f>C267+C268</f>
        <v>50000</v>
      </c>
      <c r="D266" s="648">
        <f>D267+D268</f>
        <v>50000</v>
      </c>
      <c r="E266" s="648">
        <f>E267+E268</f>
        <v>50000</v>
      </c>
    </row>
    <row r="267" spans="1:5" customFormat="1" ht="15.75" thickBot="1" x14ac:dyDescent="0.3">
      <c r="A267" s="649" t="s">
        <v>37</v>
      </c>
      <c r="B267" s="650">
        <v>26000</v>
      </c>
      <c r="C267" s="642">
        <v>50000</v>
      </c>
      <c r="D267" s="642">
        <v>50000</v>
      </c>
      <c r="E267" s="642">
        <v>50000</v>
      </c>
    </row>
    <row r="268" spans="1:5" customFormat="1" ht="15.75" thickBot="1" x14ac:dyDescent="0.3">
      <c r="A268" s="649" t="s">
        <v>38</v>
      </c>
      <c r="B268" s="651"/>
      <c r="C268" s="648"/>
      <c r="D268" s="648"/>
      <c r="E268" s="648"/>
    </row>
    <row r="269" spans="1:5" customFormat="1" ht="15.75" thickBot="1" x14ac:dyDescent="0.3">
      <c r="A269" s="647" t="s">
        <v>2</v>
      </c>
      <c r="B269" s="651"/>
      <c r="C269" s="648"/>
      <c r="D269" s="648"/>
      <c r="E269" s="648"/>
    </row>
    <row r="270" spans="1:5" customFormat="1" ht="15.75" thickBot="1" x14ac:dyDescent="0.3">
      <c r="A270" s="649" t="s">
        <v>37</v>
      </c>
      <c r="B270" s="651"/>
      <c r="C270" s="648"/>
      <c r="D270" s="648"/>
      <c r="E270" s="648"/>
    </row>
    <row r="271" spans="1:5" customFormat="1" ht="15.75" thickBot="1" x14ac:dyDescent="0.3">
      <c r="A271" s="649" t="s">
        <v>38</v>
      </c>
      <c r="B271" s="651"/>
      <c r="C271" s="648"/>
      <c r="D271" s="648"/>
      <c r="E271" s="648"/>
    </row>
    <row r="272" spans="1:5" customFormat="1" ht="15.75" thickBot="1" x14ac:dyDescent="0.3">
      <c r="A272" s="647" t="s">
        <v>22</v>
      </c>
      <c r="B272" s="651"/>
      <c r="C272" s="648"/>
      <c r="D272" s="648"/>
      <c r="E272" s="648"/>
    </row>
    <row r="273" spans="1:5" customFormat="1" ht="15.75" thickBot="1" x14ac:dyDescent="0.3">
      <c r="A273" s="649" t="s">
        <v>37</v>
      </c>
      <c r="B273" s="651"/>
      <c r="C273" s="648"/>
      <c r="D273" s="648"/>
      <c r="E273" s="648"/>
    </row>
    <row r="274" spans="1:5" customFormat="1" ht="15.75" thickBot="1" x14ac:dyDescent="0.3">
      <c r="A274" s="649" t="s">
        <v>38</v>
      </c>
      <c r="B274" s="651"/>
      <c r="C274" s="648"/>
      <c r="D274" s="648"/>
      <c r="E274" s="648"/>
    </row>
    <row r="275" spans="1:5" customFormat="1" ht="15.75" thickBot="1" x14ac:dyDescent="0.3">
      <c r="A275" s="647" t="s">
        <v>23</v>
      </c>
      <c r="B275" s="651">
        <f>B276+B277</f>
        <v>0</v>
      </c>
      <c r="C275" s="648">
        <f>C276+C277</f>
        <v>0</v>
      </c>
      <c r="D275" s="648">
        <f>D276+D277</f>
        <v>0</v>
      </c>
      <c r="E275" s="648">
        <f>E276+E277</f>
        <v>0</v>
      </c>
    </row>
    <row r="276" spans="1:5" customFormat="1" ht="15.75" thickBot="1" x14ac:dyDescent="0.3">
      <c r="A276" s="649" t="s">
        <v>37</v>
      </c>
      <c r="B276" s="651"/>
      <c r="C276" s="648">
        <v>0</v>
      </c>
      <c r="D276" s="648">
        <v>0</v>
      </c>
      <c r="E276" s="648">
        <v>0</v>
      </c>
    </row>
    <row r="277" spans="1:5" customFormat="1" ht="15.75" thickBot="1" x14ac:dyDescent="0.3">
      <c r="A277" s="649" t="s">
        <v>38</v>
      </c>
      <c r="B277" s="651"/>
      <c r="C277" s="648"/>
      <c r="D277" s="648"/>
      <c r="E277" s="648"/>
    </row>
    <row r="278" spans="1:5" customFormat="1" ht="15.75" thickBot="1" x14ac:dyDescent="0.3">
      <c r="A278" s="647" t="s">
        <v>3</v>
      </c>
      <c r="B278" s="651">
        <v>0</v>
      </c>
      <c r="C278" s="648">
        <v>0</v>
      </c>
      <c r="D278" s="648">
        <f>C278*1.03*0.99</f>
        <v>0</v>
      </c>
      <c r="E278" s="648">
        <f>D278*1.03*0.99</f>
        <v>0</v>
      </c>
    </row>
    <row r="279" spans="1:5" customFormat="1" ht="15.75" thickBot="1" x14ac:dyDescent="0.3">
      <c r="A279" s="649" t="s">
        <v>37</v>
      </c>
      <c r="B279" s="651"/>
      <c r="C279" s="652"/>
      <c r="D279" s="652"/>
      <c r="E279" s="652"/>
    </row>
    <row r="280" spans="1:5" customFormat="1" ht="15.75" thickBot="1" x14ac:dyDescent="0.3">
      <c r="A280" s="649" t="s">
        <v>38</v>
      </c>
      <c r="B280" s="651"/>
      <c r="C280" s="653"/>
      <c r="D280" s="652"/>
      <c r="E280" s="652"/>
    </row>
    <row r="281" spans="1:5" customFormat="1" ht="15.75" thickBot="1" x14ac:dyDescent="0.3">
      <c r="A281" s="654" t="s">
        <v>125</v>
      </c>
      <c r="B281" s="655">
        <f>B278+B275+B272+B269+B266+B263+B260</f>
        <v>26000</v>
      </c>
      <c r="C281" s="655">
        <f>C278+C275+C272+C269+C266+C263+C260</f>
        <v>50000</v>
      </c>
      <c r="D281" s="655">
        <f>D278+D275+D272+D269+D266+D263+D260</f>
        <v>50000</v>
      </c>
      <c r="E281" s="655">
        <f>E278+E275+E272+E269+E266+E263+E260</f>
        <v>50000</v>
      </c>
    </row>
    <row r="282" spans="1:5" customFormat="1" ht="15.75" thickBot="1" x14ac:dyDescent="0.3">
      <c r="A282" s="656" t="s">
        <v>35</v>
      </c>
      <c r="B282" s="657">
        <f>IF(B281-B252=0,0,"Error")</f>
        <v>0</v>
      </c>
      <c r="C282" s="657">
        <f>IF(C281-C252=0,0,"Error")</f>
        <v>0</v>
      </c>
      <c r="D282" s="657">
        <f>IF(D281-D252=0,0,"Error")</f>
        <v>0</v>
      </c>
      <c r="E282" s="657">
        <f>IF(E281-E252=0,0,"Error")</f>
        <v>0</v>
      </c>
    </row>
    <row r="283" spans="1:5" customFormat="1" ht="46.5" customHeight="1" thickBot="1" x14ac:dyDescent="0.3">
      <c r="A283" s="637" t="s">
        <v>126</v>
      </c>
      <c r="B283" s="847" t="s">
        <v>1563</v>
      </c>
      <c r="C283" s="848"/>
      <c r="D283" s="848"/>
      <c r="E283" s="849"/>
    </row>
    <row r="284" spans="1:5" customFormat="1" ht="91.5" customHeight="1" thickBot="1" x14ac:dyDescent="0.3">
      <c r="A284" s="661" t="s">
        <v>9</v>
      </c>
      <c r="B284" s="850" t="s">
        <v>1564</v>
      </c>
      <c r="C284" s="851"/>
      <c r="D284" s="851"/>
      <c r="E284" s="852"/>
    </row>
    <row r="285" spans="1:5" customFormat="1" ht="15.75" thickBot="1" x14ac:dyDescent="0.3">
      <c r="A285" s="639" t="s">
        <v>14</v>
      </c>
      <c r="B285" s="844" t="s">
        <v>190</v>
      </c>
      <c r="C285" s="845"/>
      <c r="D285" s="845"/>
      <c r="E285" s="846"/>
    </row>
    <row r="286" spans="1:5" customFormat="1" ht="15" x14ac:dyDescent="0.25">
      <c r="A286" s="827"/>
      <c r="B286" s="640">
        <v>2019</v>
      </c>
      <c r="C286" s="640">
        <v>2020</v>
      </c>
      <c r="D286" s="640">
        <v>2021</v>
      </c>
      <c r="E286" s="640">
        <v>2022</v>
      </c>
    </row>
    <row r="287" spans="1:5" customFormat="1" ht="15.75" thickBot="1" x14ac:dyDescent="0.3">
      <c r="A287" s="828"/>
      <c r="B287" s="641" t="s">
        <v>5</v>
      </c>
      <c r="C287" s="641" t="s">
        <v>6</v>
      </c>
      <c r="D287" s="641" t="s">
        <v>6</v>
      </c>
      <c r="E287" s="641" t="s">
        <v>6</v>
      </c>
    </row>
    <row r="288" spans="1:5" customFormat="1" ht="15.75" thickBot="1" x14ac:dyDescent="0.3">
      <c r="A288" s="639" t="s">
        <v>8</v>
      </c>
      <c r="B288" s="643">
        <v>768</v>
      </c>
      <c r="C288" s="643">
        <v>768</v>
      </c>
      <c r="D288" s="643">
        <v>768</v>
      </c>
      <c r="E288" s="643">
        <v>768</v>
      </c>
    </row>
    <row r="289" spans="1:5" customFormat="1" ht="15.75" thickBot="1" x14ac:dyDescent="0.3">
      <c r="A289" s="639" t="s">
        <v>15</v>
      </c>
      <c r="B289" s="643">
        <f>B318</f>
        <v>25000</v>
      </c>
      <c r="C289" s="643">
        <f t="shared" ref="C289:E289" si="26">C318</f>
        <v>50000</v>
      </c>
      <c r="D289" s="643">
        <f t="shared" si="26"/>
        <v>50000</v>
      </c>
      <c r="E289" s="643">
        <f t="shared" si="26"/>
        <v>50000</v>
      </c>
    </row>
    <row r="290" spans="1:5" customFormat="1" ht="15.75" thickBot="1" x14ac:dyDescent="0.3">
      <c r="A290" s="639" t="s">
        <v>21</v>
      </c>
      <c r="B290" s="643">
        <f>B289/B288</f>
        <v>32.552083333333336</v>
      </c>
      <c r="C290" s="643">
        <f>C289/C288</f>
        <v>65.104166666666671</v>
      </c>
      <c r="D290" s="643">
        <f>D289/D288</f>
        <v>65.104166666666671</v>
      </c>
      <c r="E290" s="643">
        <f>E289/E288</f>
        <v>65.104166666666671</v>
      </c>
    </row>
    <row r="291" spans="1:5" customFormat="1" ht="15.75" thickBot="1" x14ac:dyDescent="0.3">
      <c r="A291" s="639" t="s">
        <v>16</v>
      </c>
      <c r="B291" s="644" t="s">
        <v>20</v>
      </c>
      <c r="C291" s="645">
        <f>C288/B288-1</f>
        <v>0</v>
      </c>
      <c r="D291" s="645">
        <f t="shared" ref="D291:E293" si="27">D288/C288-1</f>
        <v>0</v>
      </c>
      <c r="E291" s="645">
        <f t="shared" si="27"/>
        <v>0</v>
      </c>
    </row>
    <row r="292" spans="1:5" customFormat="1" ht="15.75" thickBot="1" x14ac:dyDescent="0.3">
      <c r="A292" s="639" t="s">
        <v>17</v>
      </c>
      <c r="B292" s="644" t="s">
        <v>20</v>
      </c>
      <c r="C292" s="645">
        <f>C289/B289-1</f>
        <v>1</v>
      </c>
      <c r="D292" s="645">
        <f t="shared" si="27"/>
        <v>0</v>
      </c>
      <c r="E292" s="645">
        <f t="shared" si="27"/>
        <v>0</v>
      </c>
    </row>
    <row r="293" spans="1:5" customFormat="1" ht="15.75" thickBot="1" x14ac:dyDescent="0.3">
      <c r="A293" s="639" t="s">
        <v>18</v>
      </c>
      <c r="B293" s="644" t="s">
        <v>20</v>
      </c>
      <c r="C293" s="645">
        <f>C290/B290-1</f>
        <v>1</v>
      </c>
      <c r="D293" s="645">
        <f t="shared" si="27"/>
        <v>0</v>
      </c>
      <c r="E293" s="645">
        <f t="shared" si="27"/>
        <v>0</v>
      </c>
    </row>
    <row r="294" spans="1:5" customFormat="1" ht="15.75" thickBot="1" x14ac:dyDescent="0.3">
      <c r="A294" s="835" t="s">
        <v>1565</v>
      </c>
      <c r="B294" s="836"/>
      <c r="C294" s="836"/>
      <c r="D294" s="836"/>
      <c r="E294" s="837"/>
    </row>
    <row r="295" spans="1:5" customFormat="1" ht="15" x14ac:dyDescent="0.25">
      <c r="A295" s="827"/>
      <c r="B295" s="640">
        <v>2019</v>
      </c>
      <c r="C295" s="640">
        <v>2020</v>
      </c>
      <c r="D295" s="640">
        <v>2021</v>
      </c>
      <c r="E295" s="640">
        <v>2022</v>
      </c>
    </row>
    <row r="296" spans="1:5" customFormat="1" ht="15.75" thickBot="1" x14ac:dyDescent="0.3">
      <c r="A296" s="828"/>
      <c r="B296" s="641" t="s">
        <v>5</v>
      </c>
      <c r="C296" s="641" t="s">
        <v>6</v>
      </c>
      <c r="D296" s="641" t="s">
        <v>6</v>
      </c>
      <c r="E296" s="641" t="s">
        <v>6</v>
      </c>
    </row>
    <row r="297" spans="1:5" customFormat="1" ht="15.75" thickBot="1" x14ac:dyDescent="0.3">
      <c r="A297" s="647" t="s">
        <v>0</v>
      </c>
      <c r="B297" s="648">
        <f>B298</f>
        <v>0</v>
      </c>
      <c r="C297" s="648">
        <f t="shared" ref="C297:E297" si="28">C298</f>
        <v>0</v>
      </c>
      <c r="D297" s="648">
        <f t="shared" si="28"/>
        <v>0</v>
      </c>
      <c r="E297" s="648">
        <f t="shared" si="28"/>
        <v>0</v>
      </c>
    </row>
    <row r="298" spans="1:5" customFormat="1" ht="15.75" thickBot="1" x14ac:dyDescent="0.3">
      <c r="A298" s="649" t="s">
        <v>37</v>
      </c>
      <c r="B298" s="650"/>
      <c r="C298" s="650"/>
      <c r="D298" s="650"/>
      <c r="E298" s="650"/>
    </row>
    <row r="299" spans="1:5" customFormat="1" ht="15.75" thickBot="1" x14ac:dyDescent="0.3">
      <c r="A299" s="649" t="s">
        <v>38</v>
      </c>
      <c r="B299" s="651">
        <v>0</v>
      </c>
      <c r="C299" s="651">
        <v>0</v>
      </c>
      <c r="D299" s="651">
        <v>0</v>
      </c>
      <c r="E299" s="651">
        <v>0</v>
      </c>
    </row>
    <row r="300" spans="1:5" customFormat="1" ht="15.75" thickBot="1" x14ac:dyDescent="0.3">
      <c r="A300" s="647" t="s">
        <v>31</v>
      </c>
      <c r="B300" s="648">
        <f>B301</f>
        <v>0</v>
      </c>
      <c r="C300" s="648">
        <f t="shared" ref="C300:E300" si="29">C301</f>
        <v>0</v>
      </c>
      <c r="D300" s="648">
        <f t="shared" si="29"/>
        <v>0</v>
      </c>
      <c r="E300" s="648">
        <f t="shared" si="29"/>
        <v>0</v>
      </c>
    </row>
    <row r="301" spans="1:5" customFormat="1" ht="15.75" thickBot="1" x14ac:dyDescent="0.3">
      <c r="A301" s="649" t="s">
        <v>37</v>
      </c>
      <c r="B301" s="650">
        <v>0</v>
      </c>
      <c r="C301" s="650">
        <v>0</v>
      </c>
      <c r="D301" s="650">
        <v>0</v>
      </c>
      <c r="E301" s="650">
        <v>0</v>
      </c>
    </row>
    <row r="302" spans="1:5" customFormat="1" ht="15.75" thickBot="1" x14ac:dyDescent="0.3">
      <c r="A302" s="649" t="s">
        <v>38</v>
      </c>
      <c r="B302" s="651">
        <v>0</v>
      </c>
      <c r="C302" s="648">
        <v>0</v>
      </c>
      <c r="D302" s="648">
        <v>0</v>
      </c>
      <c r="E302" s="648">
        <v>0</v>
      </c>
    </row>
    <row r="303" spans="1:5" customFormat="1" ht="15.75" thickBot="1" x14ac:dyDescent="0.3">
      <c r="A303" s="647" t="s">
        <v>1</v>
      </c>
      <c r="B303" s="651">
        <f>B304+B305</f>
        <v>25000</v>
      </c>
      <c r="C303" s="648">
        <f>C304+C305</f>
        <v>50000</v>
      </c>
      <c r="D303" s="648">
        <f>D304+D305</f>
        <v>50000</v>
      </c>
      <c r="E303" s="648">
        <f>E304+E305</f>
        <v>50000</v>
      </c>
    </row>
    <row r="304" spans="1:5" customFormat="1" ht="15.75" thickBot="1" x14ac:dyDescent="0.3">
      <c r="A304" s="649" t="s">
        <v>37</v>
      </c>
      <c r="B304" s="650">
        <v>25000</v>
      </c>
      <c r="C304" s="642">
        <v>50000</v>
      </c>
      <c r="D304" s="642">
        <v>50000</v>
      </c>
      <c r="E304" s="642">
        <v>50000</v>
      </c>
    </row>
    <row r="305" spans="1:5" customFormat="1" ht="15.75" thickBot="1" x14ac:dyDescent="0.3">
      <c r="A305" s="649" t="s">
        <v>38</v>
      </c>
      <c r="B305" s="651">
        <v>0</v>
      </c>
      <c r="C305" s="651">
        <v>0</v>
      </c>
      <c r="D305" s="651">
        <v>0</v>
      </c>
      <c r="E305" s="651">
        <v>0</v>
      </c>
    </row>
    <row r="306" spans="1:5" customFormat="1" ht="15.75" thickBot="1" x14ac:dyDescent="0.3">
      <c r="A306" s="647" t="s">
        <v>2</v>
      </c>
      <c r="B306" s="651">
        <v>0</v>
      </c>
      <c r="C306" s="651">
        <v>0</v>
      </c>
      <c r="D306" s="651">
        <v>0</v>
      </c>
      <c r="E306" s="651">
        <v>0</v>
      </c>
    </row>
    <row r="307" spans="1:5" customFormat="1" ht="15.75" thickBot="1" x14ac:dyDescent="0.3">
      <c r="A307" s="649" t="s">
        <v>37</v>
      </c>
      <c r="B307" s="651">
        <v>0</v>
      </c>
      <c r="C307" s="651">
        <v>0</v>
      </c>
      <c r="D307" s="651">
        <v>0</v>
      </c>
      <c r="E307" s="651">
        <v>0</v>
      </c>
    </row>
    <row r="308" spans="1:5" customFormat="1" ht="15.75" thickBot="1" x14ac:dyDescent="0.3">
      <c r="A308" s="649" t="s">
        <v>38</v>
      </c>
      <c r="B308" s="651">
        <v>0</v>
      </c>
      <c r="C308" s="651">
        <v>0</v>
      </c>
      <c r="D308" s="651">
        <v>0</v>
      </c>
      <c r="E308" s="651">
        <v>0</v>
      </c>
    </row>
    <row r="309" spans="1:5" customFormat="1" ht="15.75" thickBot="1" x14ac:dyDescent="0.3">
      <c r="A309" s="647" t="s">
        <v>22</v>
      </c>
      <c r="B309" s="651">
        <v>0</v>
      </c>
      <c r="C309" s="651">
        <v>0</v>
      </c>
      <c r="D309" s="651">
        <v>0</v>
      </c>
      <c r="E309" s="651">
        <v>0</v>
      </c>
    </row>
    <row r="310" spans="1:5" customFormat="1" ht="15.75" thickBot="1" x14ac:dyDescent="0.3">
      <c r="A310" s="649" t="s">
        <v>37</v>
      </c>
      <c r="B310" s="651">
        <v>0</v>
      </c>
      <c r="C310" s="651">
        <v>0</v>
      </c>
      <c r="D310" s="651">
        <v>0</v>
      </c>
      <c r="E310" s="651">
        <v>0</v>
      </c>
    </row>
    <row r="311" spans="1:5" customFormat="1" ht="15.75" thickBot="1" x14ac:dyDescent="0.3">
      <c r="A311" s="649" t="s">
        <v>38</v>
      </c>
      <c r="B311" s="651">
        <v>0</v>
      </c>
      <c r="C311" s="651">
        <v>0</v>
      </c>
      <c r="D311" s="651">
        <v>0</v>
      </c>
      <c r="E311" s="651">
        <v>0</v>
      </c>
    </row>
    <row r="312" spans="1:5" customFormat="1" ht="15.75" thickBot="1" x14ac:dyDescent="0.3">
      <c r="A312" s="647" t="s">
        <v>23</v>
      </c>
      <c r="B312" s="651">
        <v>0</v>
      </c>
      <c r="C312" s="648">
        <f>C313+C314</f>
        <v>0</v>
      </c>
      <c r="D312" s="648">
        <f>D313+D314</f>
        <v>0</v>
      </c>
      <c r="E312" s="648">
        <f>E313+E314</f>
        <v>0</v>
      </c>
    </row>
    <row r="313" spans="1:5" customFormat="1" ht="15.75" thickBot="1" x14ac:dyDescent="0.3">
      <c r="A313" s="649" t="s">
        <v>37</v>
      </c>
      <c r="B313" s="651">
        <v>0</v>
      </c>
      <c r="C313" s="648">
        <v>0</v>
      </c>
      <c r="D313" s="648">
        <v>0</v>
      </c>
      <c r="E313" s="648">
        <v>0</v>
      </c>
    </row>
    <row r="314" spans="1:5" customFormat="1" ht="15.75" thickBot="1" x14ac:dyDescent="0.3">
      <c r="A314" s="649" t="s">
        <v>38</v>
      </c>
      <c r="B314" s="651">
        <v>0</v>
      </c>
      <c r="C314" s="648">
        <v>0</v>
      </c>
      <c r="D314" s="648">
        <v>0</v>
      </c>
      <c r="E314" s="648">
        <v>0</v>
      </c>
    </row>
    <row r="315" spans="1:5" customFormat="1" ht="15.75" thickBot="1" x14ac:dyDescent="0.3">
      <c r="A315" s="647" t="s">
        <v>3</v>
      </c>
      <c r="B315" s="651">
        <v>0</v>
      </c>
      <c r="C315" s="648">
        <v>0</v>
      </c>
      <c r="D315" s="648">
        <v>0</v>
      </c>
      <c r="E315" s="648">
        <v>0</v>
      </c>
    </row>
    <row r="316" spans="1:5" customFormat="1" ht="15.75" thickBot="1" x14ac:dyDescent="0.3">
      <c r="A316" s="649" t="s">
        <v>37</v>
      </c>
      <c r="B316" s="651">
        <v>0</v>
      </c>
      <c r="C316" s="648">
        <v>0</v>
      </c>
      <c r="D316" s="648">
        <v>0</v>
      </c>
      <c r="E316" s="648">
        <v>0</v>
      </c>
    </row>
    <row r="317" spans="1:5" customFormat="1" ht="15.75" thickBot="1" x14ac:dyDescent="0.3">
      <c r="A317" s="649" t="s">
        <v>38</v>
      </c>
      <c r="B317" s="651">
        <v>0</v>
      </c>
      <c r="C317" s="648">
        <v>0</v>
      </c>
      <c r="D317" s="648">
        <v>0</v>
      </c>
      <c r="E317" s="648">
        <v>0</v>
      </c>
    </row>
    <row r="318" spans="1:5" customFormat="1" ht="15.75" thickBot="1" x14ac:dyDescent="0.3">
      <c r="A318" s="654" t="s">
        <v>129</v>
      </c>
      <c r="B318" s="655">
        <f>B315+B312+B309+B306+B303+B300+B297</f>
        <v>25000</v>
      </c>
      <c r="C318" s="655">
        <f>C315+C312+C309+C306+C303+C300+C297</f>
        <v>50000</v>
      </c>
      <c r="D318" s="655">
        <f>D315+D312+D309+D306+D303+D300+D297</f>
        <v>50000</v>
      </c>
      <c r="E318" s="655">
        <f>E315+E312+E309+E306+E303+E300+E297</f>
        <v>50000</v>
      </c>
    </row>
    <row r="319" spans="1:5" customFormat="1" ht="15.75" thickBot="1" x14ac:dyDescent="0.3">
      <c r="A319" s="656" t="s">
        <v>35</v>
      </c>
      <c r="B319" s="657">
        <f>IF(B318-B289=0,0,"Error")</f>
        <v>0</v>
      </c>
      <c r="C319" s="657">
        <f>IF(C318-C289=0,0,"Error")</f>
        <v>0</v>
      </c>
      <c r="D319" s="657">
        <f>IF(D318-D289=0,0,"Error")</f>
        <v>0</v>
      </c>
      <c r="E319" s="657">
        <f>IF(E318-E289=0,0,"Error")</f>
        <v>0</v>
      </c>
    </row>
    <row r="320" spans="1:5" customFormat="1" ht="15.75" thickBot="1" x14ac:dyDescent="0.3">
      <c r="A320" s="835" t="s">
        <v>1543</v>
      </c>
      <c r="B320" s="836"/>
      <c r="C320" s="836"/>
      <c r="D320" s="836"/>
      <c r="E320" s="837"/>
    </row>
    <row r="321" spans="1:5" customFormat="1" ht="53.25" customHeight="1" thickBot="1" x14ac:dyDescent="0.3">
      <c r="A321" s="637" t="s">
        <v>130</v>
      </c>
      <c r="B321" s="847" t="s">
        <v>1566</v>
      </c>
      <c r="C321" s="848"/>
      <c r="D321" s="848"/>
      <c r="E321" s="849"/>
    </row>
    <row r="322" spans="1:5" customFormat="1" ht="75.75" customHeight="1" thickBot="1" x14ac:dyDescent="0.3">
      <c r="A322" s="661" t="s">
        <v>9</v>
      </c>
      <c r="B322" s="841" t="s">
        <v>1567</v>
      </c>
      <c r="C322" s="842"/>
      <c r="D322" s="842"/>
      <c r="E322" s="843"/>
    </row>
    <row r="323" spans="1:5" customFormat="1" ht="15.75" thickBot="1" x14ac:dyDescent="0.3">
      <c r="A323" s="639" t="s">
        <v>14</v>
      </c>
      <c r="B323" s="844" t="s">
        <v>190</v>
      </c>
      <c r="C323" s="845"/>
      <c r="D323" s="845"/>
      <c r="E323" s="846"/>
    </row>
    <row r="324" spans="1:5" customFormat="1" ht="15" x14ac:dyDescent="0.25">
      <c r="A324" s="827"/>
      <c r="B324" s="640">
        <v>2019</v>
      </c>
      <c r="C324" s="640">
        <v>2020</v>
      </c>
      <c r="D324" s="640">
        <v>2021</v>
      </c>
      <c r="E324" s="640">
        <v>2022</v>
      </c>
    </row>
    <row r="325" spans="1:5" customFormat="1" ht="15.75" thickBot="1" x14ac:dyDescent="0.3">
      <c r="A325" s="828"/>
      <c r="B325" s="641" t="s">
        <v>5</v>
      </c>
      <c r="C325" s="641" t="s">
        <v>6</v>
      </c>
      <c r="D325" s="641" t="s">
        <v>6</v>
      </c>
      <c r="E325" s="641" t="s">
        <v>6</v>
      </c>
    </row>
    <row r="326" spans="1:5" customFormat="1" ht="15.75" thickBot="1" x14ac:dyDescent="0.3">
      <c r="A326" s="639" t="s">
        <v>8</v>
      </c>
      <c r="B326" s="644">
        <v>2153</v>
      </c>
      <c r="C326" s="644">
        <v>2153</v>
      </c>
      <c r="D326" s="644">
        <v>2153</v>
      </c>
      <c r="E326" s="644">
        <v>2153</v>
      </c>
    </row>
    <row r="327" spans="1:5" customFormat="1" ht="15.75" thickBot="1" x14ac:dyDescent="0.3">
      <c r="A327" s="639" t="s">
        <v>15</v>
      </c>
      <c r="B327" s="643">
        <f>B356</f>
        <v>276494</v>
      </c>
      <c r="C327" s="643">
        <f t="shared" ref="C327:E327" si="30">C356</f>
        <v>426855</v>
      </c>
      <c r="D327" s="643">
        <f t="shared" si="30"/>
        <v>302507</v>
      </c>
      <c r="E327" s="643">
        <f t="shared" si="30"/>
        <v>235000</v>
      </c>
    </row>
    <row r="328" spans="1:5" customFormat="1" ht="15.75" thickBot="1" x14ac:dyDescent="0.3">
      <c r="A328" s="639" t="s">
        <v>21</v>
      </c>
      <c r="B328" s="643">
        <f>B327/B326</f>
        <v>128.42266604737574</v>
      </c>
      <c r="C328" s="643">
        <f>C327/C326</f>
        <v>198.2605666511844</v>
      </c>
      <c r="D328" s="643">
        <f>D327/D326</f>
        <v>140.50487691593125</v>
      </c>
      <c r="E328" s="643">
        <f>E327/E326</f>
        <v>109.15002322340919</v>
      </c>
    </row>
    <row r="329" spans="1:5" customFormat="1" ht="15.75" thickBot="1" x14ac:dyDescent="0.3">
      <c r="A329" s="639" t="s">
        <v>16</v>
      </c>
      <c r="B329" s="644" t="s">
        <v>20</v>
      </c>
      <c r="C329" s="645">
        <f>C326/B326-1</f>
        <v>0</v>
      </c>
      <c r="D329" s="645">
        <f t="shared" ref="D329:E331" si="31">D326/C326-1</f>
        <v>0</v>
      </c>
      <c r="E329" s="645">
        <f t="shared" si="31"/>
        <v>0</v>
      </c>
    </row>
    <row r="330" spans="1:5" customFormat="1" ht="15.75" thickBot="1" x14ac:dyDescent="0.3">
      <c r="A330" s="639" t="s">
        <v>17</v>
      </c>
      <c r="B330" s="644" t="s">
        <v>20</v>
      </c>
      <c r="C330" s="645">
        <f>C327/B327-1</f>
        <v>0.54381288563223795</v>
      </c>
      <c r="D330" s="645">
        <f t="shared" si="31"/>
        <v>-0.29131203804570638</v>
      </c>
      <c r="E330" s="645">
        <f t="shared" si="31"/>
        <v>-0.22315847236592867</v>
      </c>
    </row>
    <row r="331" spans="1:5" customFormat="1" ht="15.75" thickBot="1" x14ac:dyDescent="0.3">
      <c r="A331" s="639" t="s">
        <v>18</v>
      </c>
      <c r="B331" s="644" t="s">
        <v>20</v>
      </c>
      <c r="C331" s="645">
        <f>C328/B328-1</f>
        <v>0.54381288563223817</v>
      </c>
      <c r="D331" s="645">
        <f t="shared" si="31"/>
        <v>-0.29131203804570649</v>
      </c>
      <c r="E331" s="645">
        <f t="shared" si="31"/>
        <v>-0.22315847236592867</v>
      </c>
    </row>
    <row r="332" spans="1:5" customFormat="1" ht="15.75" thickBot="1" x14ac:dyDescent="0.3">
      <c r="A332" s="835" t="s">
        <v>1568</v>
      </c>
      <c r="B332" s="836"/>
      <c r="C332" s="836"/>
      <c r="D332" s="836"/>
      <c r="E332" s="837"/>
    </row>
    <row r="333" spans="1:5" customFormat="1" ht="15" x14ac:dyDescent="0.25">
      <c r="A333" s="827"/>
      <c r="B333" s="640">
        <v>2019</v>
      </c>
      <c r="C333" s="640">
        <v>2020</v>
      </c>
      <c r="D333" s="640">
        <v>2021</v>
      </c>
      <c r="E333" s="640">
        <v>2022</v>
      </c>
    </row>
    <row r="334" spans="1:5" customFormat="1" ht="15.75" thickBot="1" x14ac:dyDescent="0.3">
      <c r="A334" s="828"/>
      <c r="B334" s="641" t="s">
        <v>5</v>
      </c>
      <c r="C334" s="641" t="s">
        <v>6</v>
      </c>
      <c r="D334" s="641" t="s">
        <v>6</v>
      </c>
      <c r="E334" s="641" t="s">
        <v>6</v>
      </c>
    </row>
    <row r="335" spans="1:5" customFormat="1" ht="15.75" thickBot="1" x14ac:dyDescent="0.3">
      <c r="A335" s="647" t="s">
        <v>0</v>
      </c>
      <c r="B335" s="648">
        <f>B336</f>
        <v>0</v>
      </c>
      <c r="C335" s="648">
        <f t="shared" ref="C335:E335" si="32">C336</f>
        <v>0</v>
      </c>
      <c r="D335" s="648">
        <f t="shared" si="32"/>
        <v>0</v>
      </c>
      <c r="E335" s="648">
        <f t="shared" si="32"/>
        <v>0</v>
      </c>
    </row>
    <row r="336" spans="1:5" customFormat="1" ht="15.75" thickBot="1" x14ac:dyDescent="0.3">
      <c r="A336" s="649" t="s">
        <v>37</v>
      </c>
      <c r="B336" s="650"/>
      <c r="C336" s="650"/>
      <c r="D336" s="650"/>
      <c r="E336" s="650"/>
    </row>
    <row r="337" spans="1:5" customFormat="1" ht="15.75" thickBot="1" x14ac:dyDescent="0.3">
      <c r="A337" s="649" t="s">
        <v>38</v>
      </c>
      <c r="B337" s="651">
        <v>0</v>
      </c>
      <c r="C337" s="651">
        <v>0</v>
      </c>
      <c r="D337" s="651">
        <v>0</v>
      </c>
      <c r="E337" s="651">
        <v>0</v>
      </c>
    </row>
    <row r="338" spans="1:5" customFormat="1" ht="15.75" thickBot="1" x14ac:dyDescent="0.3">
      <c r="A338" s="647" t="s">
        <v>31</v>
      </c>
      <c r="B338" s="648">
        <f>B339</f>
        <v>0</v>
      </c>
      <c r="C338" s="648">
        <f t="shared" ref="C338:E338" si="33">C339</f>
        <v>0</v>
      </c>
      <c r="D338" s="648">
        <f t="shared" si="33"/>
        <v>0</v>
      </c>
      <c r="E338" s="648">
        <f t="shared" si="33"/>
        <v>0</v>
      </c>
    </row>
    <row r="339" spans="1:5" customFormat="1" ht="15.75" thickBot="1" x14ac:dyDescent="0.3">
      <c r="A339" s="649" t="s">
        <v>37</v>
      </c>
      <c r="B339" s="650"/>
      <c r="C339" s="650"/>
      <c r="D339" s="650"/>
      <c r="E339" s="650"/>
    </row>
    <row r="340" spans="1:5" customFormat="1" ht="15.75" thickBot="1" x14ac:dyDescent="0.3">
      <c r="A340" s="649" t="s">
        <v>38</v>
      </c>
      <c r="B340" s="651"/>
      <c r="C340" s="648"/>
      <c r="D340" s="648"/>
      <c r="E340" s="648"/>
    </row>
    <row r="341" spans="1:5" customFormat="1" ht="15.75" thickBot="1" x14ac:dyDescent="0.3">
      <c r="A341" s="647" t="s">
        <v>1</v>
      </c>
      <c r="B341" s="651">
        <f>B342+B343</f>
        <v>276494</v>
      </c>
      <c r="C341" s="648">
        <f>C342+C343</f>
        <v>426855</v>
      </c>
      <c r="D341" s="648">
        <f>D342+D343</f>
        <v>302507</v>
      </c>
      <c r="E341" s="648">
        <f>E342+E343</f>
        <v>235000</v>
      </c>
    </row>
    <row r="342" spans="1:5" customFormat="1" ht="15.75" thickBot="1" x14ac:dyDescent="0.3">
      <c r="A342" s="649" t="s">
        <v>37</v>
      </c>
      <c r="B342" s="650">
        <v>276494</v>
      </c>
      <c r="C342" s="642">
        <v>426855</v>
      </c>
      <c r="D342" s="642">
        <v>302507</v>
      </c>
      <c r="E342" s="642">
        <v>235000</v>
      </c>
    </row>
    <row r="343" spans="1:5" customFormat="1" ht="15.75" thickBot="1" x14ac:dyDescent="0.3">
      <c r="A343" s="649" t="s">
        <v>38</v>
      </c>
      <c r="B343" s="651"/>
      <c r="C343" s="648"/>
      <c r="D343" s="648"/>
      <c r="E343" s="648"/>
    </row>
    <row r="344" spans="1:5" customFormat="1" ht="15.75" thickBot="1" x14ac:dyDescent="0.3">
      <c r="A344" s="647" t="s">
        <v>2</v>
      </c>
      <c r="B344" s="651"/>
      <c r="C344" s="648"/>
      <c r="D344" s="648"/>
      <c r="E344" s="648"/>
    </row>
    <row r="345" spans="1:5" customFormat="1" ht="15.75" thickBot="1" x14ac:dyDescent="0.3">
      <c r="A345" s="649" t="s">
        <v>37</v>
      </c>
      <c r="B345" s="651"/>
      <c r="C345" s="648"/>
      <c r="D345" s="648"/>
      <c r="E345" s="648"/>
    </row>
    <row r="346" spans="1:5" customFormat="1" ht="15.75" thickBot="1" x14ac:dyDescent="0.3">
      <c r="A346" s="649" t="s">
        <v>38</v>
      </c>
      <c r="B346" s="651"/>
      <c r="C346" s="648"/>
      <c r="D346" s="648"/>
      <c r="E346" s="648"/>
    </row>
    <row r="347" spans="1:5" customFormat="1" ht="15.75" thickBot="1" x14ac:dyDescent="0.3">
      <c r="A347" s="647" t="s">
        <v>22</v>
      </c>
      <c r="B347" s="651"/>
      <c r="C347" s="648"/>
      <c r="D347" s="648"/>
      <c r="E347" s="648"/>
    </row>
    <row r="348" spans="1:5" customFormat="1" ht="15.75" thickBot="1" x14ac:dyDescent="0.3">
      <c r="A348" s="649" t="s">
        <v>37</v>
      </c>
      <c r="B348" s="651"/>
      <c r="C348" s="648"/>
      <c r="D348" s="648"/>
      <c r="E348" s="648"/>
    </row>
    <row r="349" spans="1:5" customFormat="1" ht="15.75" thickBot="1" x14ac:dyDescent="0.3">
      <c r="A349" s="649" t="s">
        <v>38</v>
      </c>
      <c r="B349" s="651"/>
      <c r="C349" s="648"/>
      <c r="D349" s="648"/>
      <c r="E349" s="648"/>
    </row>
    <row r="350" spans="1:5" customFormat="1" ht="15.75" thickBot="1" x14ac:dyDescent="0.3">
      <c r="A350" s="647" t="s">
        <v>23</v>
      </c>
      <c r="B350" s="651">
        <f>B351+B352</f>
        <v>0</v>
      </c>
      <c r="C350" s="648">
        <f>C351+C352</f>
        <v>0</v>
      </c>
      <c r="D350" s="648">
        <f>D351+D352</f>
        <v>0</v>
      </c>
      <c r="E350" s="648">
        <f>E351+E352</f>
        <v>0</v>
      </c>
    </row>
    <row r="351" spans="1:5" customFormat="1" ht="15.75" thickBot="1" x14ac:dyDescent="0.3">
      <c r="A351" s="649" t="s">
        <v>37</v>
      </c>
      <c r="B351" s="651"/>
      <c r="C351" s="648">
        <v>0</v>
      </c>
      <c r="D351" s="648">
        <v>0</v>
      </c>
      <c r="E351" s="648">
        <v>0</v>
      </c>
    </row>
    <row r="352" spans="1:5" customFormat="1" ht="15.75" thickBot="1" x14ac:dyDescent="0.3">
      <c r="A352" s="649" t="s">
        <v>38</v>
      </c>
      <c r="B352" s="651"/>
      <c r="C352" s="648"/>
      <c r="D352" s="648"/>
      <c r="E352" s="648"/>
    </row>
    <row r="353" spans="1:5" customFormat="1" ht="15.75" thickBot="1" x14ac:dyDescent="0.3">
      <c r="A353" s="647" t="s">
        <v>3</v>
      </c>
      <c r="B353" s="651">
        <v>0</v>
      </c>
      <c r="C353" s="648">
        <v>0</v>
      </c>
      <c r="D353" s="648">
        <f>C353*1.03*0.99</f>
        <v>0</v>
      </c>
      <c r="E353" s="648">
        <f>D353*1.03*0.99</f>
        <v>0</v>
      </c>
    </row>
    <row r="354" spans="1:5" customFormat="1" ht="15.75" thickBot="1" x14ac:dyDescent="0.3">
      <c r="A354" s="649" t="s">
        <v>37</v>
      </c>
      <c r="B354" s="651"/>
      <c r="C354" s="652"/>
      <c r="D354" s="652"/>
      <c r="E354" s="652"/>
    </row>
    <row r="355" spans="1:5" customFormat="1" ht="15.75" thickBot="1" x14ac:dyDescent="0.3">
      <c r="A355" s="649" t="s">
        <v>38</v>
      </c>
      <c r="B355" s="651"/>
      <c r="C355" s="653"/>
      <c r="D355" s="652"/>
      <c r="E355" s="652"/>
    </row>
    <row r="356" spans="1:5" customFormat="1" ht="15.75" thickBot="1" x14ac:dyDescent="0.3">
      <c r="A356" s="654" t="s">
        <v>133</v>
      </c>
      <c r="B356" s="655">
        <f>B353+B350+B347+B344+B341+B338+B335</f>
        <v>276494</v>
      </c>
      <c r="C356" s="655">
        <f>C353+C350+C347+C344+C341+C338+C335</f>
        <v>426855</v>
      </c>
      <c r="D356" s="655">
        <f>D353+D350+D347+D344+D341+D338+D335</f>
        <v>302507</v>
      </c>
      <c r="E356" s="655">
        <f>E353+E350+E347+E344+E341+E338+E335</f>
        <v>235000</v>
      </c>
    </row>
    <row r="357" spans="1:5" customFormat="1" ht="15.75" thickBot="1" x14ac:dyDescent="0.3">
      <c r="A357" s="656" t="s">
        <v>35</v>
      </c>
      <c r="B357" s="657">
        <f>IF(B356-B327=0,0,"Error")</f>
        <v>0</v>
      </c>
      <c r="C357" s="657">
        <f>IF(C356-C327=0,0,"Error")</f>
        <v>0</v>
      </c>
      <c r="D357" s="657">
        <f>IF(D356-D327=0,0,"Error")</f>
        <v>0</v>
      </c>
      <c r="E357" s="657">
        <f>IF(E356-E327=0,0,"Error")</f>
        <v>0</v>
      </c>
    </row>
    <row r="358" spans="1:5" customFormat="1" ht="36" customHeight="1" thickBot="1" x14ac:dyDescent="0.3">
      <c r="A358" s="637" t="s">
        <v>304</v>
      </c>
      <c r="B358" s="847" t="s">
        <v>1569</v>
      </c>
      <c r="C358" s="848"/>
      <c r="D358" s="848"/>
      <c r="E358" s="849"/>
    </row>
    <row r="359" spans="1:5" customFormat="1" ht="64.5" customHeight="1" thickBot="1" x14ac:dyDescent="0.3">
      <c r="A359" s="661" t="s">
        <v>9</v>
      </c>
      <c r="B359" s="841" t="s">
        <v>1570</v>
      </c>
      <c r="C359" s="842"/>
      <c r="D359" s="842"/>
      <c r="E359" s="843"/>
    </row>
    <row r="360" spans="1:5" customFormat="1" ht="15.75" thickBot="1" x14ac:dyDescent="0.3">
      <c r="A360" s="639" t="s">
        <v>14</v>
      </c>
      <c r="B360" s="844" t="s">
        <v>190</v>
      </c>
      <c r="C360" s="845"/>
      <c r="D360" s="845"/>
      <c r="E360" s="846"/>
    </row>
    <row r="361" spans="1:5" customFormat="1" ht="15" x14ac:dyDescent="0.25">
      <c r="A361" s="827"/>
      <c r="B361" s="640">
        <v>2019</v>
      </c>
      <c r="C361" s="640">
        <v>2020</v>
      </c>
      <c r="D361" s="640">
        <v>2021</v>
      </c>
      <c r="E361" s="640">
        <v>2022</v>
      </c>
    </row>
    <row r="362" spans="1:5" customFormat="1" ht="15.75" thickBot="1" x14ac:dyDescent="0.3">
      <c r="A362" s="828"/>
      <c r="B362" s="641" t="s">
        <v>5</v>
      </c>
      <c r="C362" s="641" t="s">
        <v>6</v>
      </c>
      <c r="D362" s="641" t="s">
        <v>6</v>
      </c>
      <c r="E362" s="641" t="s">
        <v>6</v>
      </c>
    </row>
    <row r="363" spans="1:5" customFormat="1" ht="15.75" thickBot="1" x14ac:dyDescent="0.3">
      <c r="A363" s="639" t="s">
        <v>8</v>
      </c>
      <c r="B363" s="643">
        <v>629.5</v>
      </c>
      <c r="C363" s="643">
        <v>629.5</v>
      </c>
      <c r="D363" s="643">
        <v>629.5</v>
      </c>
      <c r="E363" s="643">
        <v>629.5</v>
      </c>
    </row>
    <row r="364" spans="1:5" customFormat="1" ht="15.75" thickBot="1" x14ac:dyDescent="0.3">
      <c r="A364" s="639" t="s">
        <v>15</v>
      </c>
      <c r="B364" s="643">
        <f>B393</f>
        <v>282991</v>
      </c>
      <c r="C364" s="643">
        <f t="shared" ref="C364:E364" si="34">C393</f>
        <v>298251</v>
      </c>
      <c r="D364" s="643">
        <f t="shared" si="34"/>
        <v>514086</v>
      </c>
      <c r="E364" s="643">
        <f t="shared" si="34"/>
        <v>645000</v>
      </c>
    </row>
    <row r="365" spans="1:5" customFormat="1" ht="15.75" thickBot="1" x14ac:dyDescent="0.3">
      <c r="A365" s="639" t="s">
        <v>21</v>
      </c>
      <c r="B365" s="643">
        <f>B364/B363</f>
        <v>449.54884829229547</v>
      </c>
      <c r="C365" s="643">
        <f>C364/C363</f>
        <v>473.79030976965845</v>
      </c>
      <c r="D365" s="643">
        <f>D364/D363</f>
        <v>816.6576648133439</v>
      </c>
      <c r="E365" s="643">
        <f>E364/E363</f>
        <v>1024.6227164416202</v>
      </c>
    </row>
    <row r="366" spans="1:5" customFormat="1" ht="15.75" thickBot="1" x14ac:dyDescent="0.3">
      <c r="A366" s="639" t="s">
        <v>16</v>
      </c>
      <c r="B366" s="644" t="s">
        <v>20</v>
      </c>
      <c r="C366" s="645">
        <f>C363/B363-1</f>
        <v>0</v>
      </c>
      <c r="D366" s="645">
        <f t="shared" ref="D366:E368" si="35">D363/C363-1</f>
        <v>0</v>
      </c>
      <c r="E366" s="645">
        <f t="shared" si="35"/>
        <v>0</v>
      </c>
    </row>
    <row r="367" spans="1:5" customFormat="1" ht="15.75" thickBot="1" x14ac:dyDescent="0.3">
      <c r="A367" s="639" t="s">
        <v>17</v>
      </c>
      <c r="B367" s="644" t="s">
        <v>20</v>
      </c>
      <c r="C367" s="645">
        <f>C364/B364-1</f>
        <v>5.3923976380874317E-2</v>
      </c>
      <c r="D367" s="645">
        <f t="shared" si="35"/>
        <v>0.7236689902129414</v>
      </c>
      <c r="E367" s="645">
        <f t="shared" si="35"/>
        <v>0.25465389059418064</v>
      </c>
    </row>
    <row r="368" spans="1:5" customFormat="1" ht="15.75" thickBot="1" x14ac:dyDescent="0.3">
      <c r="A368" s="639" t="s">
        <v>18</v>
      </c>
      <c r="B368" s="644" t="s">
        <v>20</v>
      </c>
      <c r="C368" s="645">
        <f>C365/B365-1</f>
        <v>5.3923976380874317E-2</v>
      </c>
      <c r="D368" s="645">
        <f t="shared" si="35"/>
        <v>0.7236689902129414</v>
      </c>
      <c r="E368" s="645">
        <f t="shared" si="35"/>
        <v>0.25465389059418064</v>
      </c>
    </row>
    <row r="369" spans="1:5" customFormat="1" ht="15.75" thickBot="1" x14ac:dyDescent="0.3">
      <c r="A369" s="835" t="s">
        <v>1571</v>
      </c>
      <c r="B369" s="836"/>
      <c r="C369" s="836"/>
      <c r="D369" s="836"/>
      <c r="E369" s="837"/>
    </row>
    <row r="370" spans="1:5" customFormat="1" ht="15" x14ac:dyDescent="0.25">
      <c r="A370" s="827"/>
      <c r="B370" s="640">
        <v>2019</v>
      </c>
      <c r="C370" s="640">
        <v>2020</v>
      </c>
      <c r="D370" s="640">
        <v>2021</v>
      </c>
      <c r="E370" s="640">
        <v>2022</v>
      </c>
    </row>
    <row r="371" spans="1:5" customFormat="1" ht="15.75" thickBot="1" x14ac:dyDescent="0.3">
      <c r="A371" s="828"/>
      <c r="B371" s="641" t="s">
        <v>5</v>
      </c>
      <c r="C371" s="641" t="s">
        <v>6</v>
      </c>
      <c r="D371" s="641" t="s">
        <v>6</v>
      </c>
      <c r="E371" s="641" t="s">
        <v>6</v>
      </c>
    </row>
    <row r="372" spans="1:5" customFormat="1" ht="15.75" thickBot="1" x14ac:dyDescent="0.3">
      <c r="A372" s="647" t="s">
        <v>0</v>
      </c>
      <c r="B372" s="648">
        <f>B373</f>
        <v>0</v>
      </c>
      <c r="C372" s="648">
        <f t="shared" ref="C372:E372" si="36">C373</f>
        <v>0</v>
      </c>
      <c r="D372" s="648">
        <f t="shared" si="36"/>
        <v>0</v>
      </c>
      <c r="E372" s="648">
        <f t="shared" si="36"/>
        <v>0</v>
      </c>
    </row>
    <row r="373" spans="1:5" customFormat="1" ht="15.75" thickBot="1" x14ac:dyDescent="0.3">
      <c r="A373" s="649" t="s">
        <v>37</v>
      </c>
      <c r="B373" s="650">
        <v>0</v>
      </c>
      <c r="C373" s="650">
        <v>0</v>
      </c>
      <c r="D373" s="650">
        <v>0</v>
      </c>
      <c r="E373" s="650">
        <v>0</v>
      </c>
    </row>
    <row r="374" spans="1:5" customFormat="1" ht="15.75" thickBot="1" x14ac:dyDescent="0.3">
      <c r="A374" s="649" t="s">
        <v>38</v>
      </c>
      <c r="B374" s="651">
        <v>0</v>
      </c>
      <c r="C374" s="651">
        <v>0</v>
      </c>
      <c r="D374" s="651">
        <v>0</v>
      </c>
      <c r="E374" s="651">
        <v>0</v>
      </c>
    </row>
    <row r="375" spans="1:5" customFormat="1" ht="15.75" thickBot="1" x14ac:dyDescent="0.3">
      <c r="A375" s="647" t="s">
        <v>31</v>
      </c>
      <c r="B375" s="648">
        <f>B376</f>
        <v>0</v>
      </c>
      <c r="C375" s="648">
        <f t="shared" ref="C375:E375" si="37">C376</f>
        <v>0</v>
      </c>
      <c r="D375" s="648">
        <f t="shared" si="37"/>
        <v>0</v>
      </c>
      <c r="E375" s="648">
        <f t="shared" si="37"/>
        <v>0</v>
      </c>
    </row>
    <row r="376" spans="1:5" customFormat="1" ht="15.75" thickBot="1" x14ac:dyDescent="0.3">
      <c r="A376" s="649" t="s">
        <v>37</v>
      </c>
      <c r="B376" s="650">
        <v>0</v>
      </c>
      <c r="C376" s="650">
        <v>0</v>
      </c>
      <c r="D376" s="650">
        <v>0</v>
      </c>
      <c r="E376" s="650">
        <v>0</v>
      </c>
    </row>
    <row r="377" spans="1:5" customFormat="1" ht="15.75" thickBot="1" x14ac:dyDescent="0.3">
      <c r="A377" s="649" t="s">
        <v>38</v>
      </c>
      <c r="B377" s="651">
        <v>0</v>
      </c>
      <c r="C377" s="648">
        <v>0</v>
      </c>
      <c r="D377" s="648">
        <v>0</v>
      </c>
      <c r="E377" s="648">
        <v>0</v>
      </c>
    </row>
    <row r="378" spans="1:5" customFormat="1" ht="15.75" thickBot="1" x14ac:dyDescent="0.3">
      <c r="A378" s="647" t="s">
        <v>1</v>
      </c>
      <c r="B378" s="651">
        <f>B379+B380</f>
        <v>282991</v>
      </c>
      <c r="C378" s="648">
        <f>C379+C380</f>
        <v>298251</v>
      </c>
      <c r="D378" s="648">
        <f>D379+D380</f>
        <v>514086</v>
      </c>
      <c r="E378" s="648">
        <f>E379+E380</f>
        <v>645000</v>
      </c>
    </row>
    <row r="379" spans="1:5" customFormat="1" ht="15.75" thickBot="1" x14ac:dyDescent="0.3">
      <c r="A379" s="649" t="s">
        <v>37</v>
      </c>
      <c r="B379" s="663">
        <v>282991</v>
      </c>
      <c r="C379" s="642">
        <v>298251</v>
      </c>
      <c r="D379" s="642">
        <v>514086</v>
      </c>
      <c r="E379" s="642">
        <v>645000</v>
      </c>
    </row>
    <row r="380" spans="1:5" customFormat="1" ht="15.75" thickBot="1" x14ac:dyDescent="0.3">
      <c r="A380" s="649" t="s">
        <v>38</v>
      </c>
      <c r="B380" s="651">
        <v>0</v>
      </c>
      <c r="C380" s="648">
        <v>0</v>
      </c>
      <c r="D380" s="648">
        <v>0</v>
      </c>
      <c r="E380" s="648">
        <v>0</v>
      </c>
    </row>
    <row r="381" spans="1:5" customFormat="1" ht="15.75" thickBot="1" x14ac:dyDescent="0.3">
      <c r="A381" s="647" t="s">
        <v>2</v>
      </c>
      <c r="B381" s="651">
        <v>0</v>
      </c>
      <c r="C381" s="648">
        <v>0</v>
      </c>
      <c r="D381" s="648">
        <v>0</v>
      </c>
      <c r="E381" s="648">
        <v>0</v>
      </c>
    </row>
    <row r="382" spans="1:5" customFormat="1" ht="15.75" thickBot="1" x14ac:dyDescent="0.3">
      <c r="A382" s="649" t="s">
        <v>37</v>
      </c>
      <c r="B382" s="651">
        <v>0</v>
      </c>
      <c r="C382" s="648">
        <v>0</v>
      </c>
      <c r="D382" s="648">
        <v>0</v>
      </c>
      <c r="E382" s="648">
        <v>0</v>
      </c>
    </row>
    <row r="383" spans="1:5" customFormat="1" ht="15.75" thickBot="1" x14ac:dyDescent="0.3">
      <c r="A383" s="649" t="s">
        <v>38</v>
      </c>
      <c r="B383" s="651">
        <v>0</v>
      </c>
      <c r="C383" s="648">
        <v>0</v>
      </c>
      <c r="D383" s="648">
        <v>0</v>
      </c>
      <c r="E383" s="648">
        <v>0</v>
      </c>
    </row>
    <row r="384" spans="1:5" customFormat="1" ht="15.75" thickBot="1" x14ac:dyDescent="0.3">
      <c r="A384" s="647" t="s">
        <v>22</v>
      </c>
      <c r="B384" s="651">
        <v>0</v>
      </c>
      <c r="C384" s="648">
        <v>0</v>
      </c>
      <c r="D384" s="648">
        <v>0</v>
      </c>
      <c r="E384" s="648">
        <v>0</v>
      </c>
    </row>
    <row r="385" spans="1:5" customFormat="1" ht="15.75" thickBot="1" x14ac:dyDescent="0.3">
      <c r="A385" s="649" t="s">
        <v>37</v>
      </c>
      <c r="B385" s="651">
        <v>0</v>
      </c>
      <c r="C385" s="648">
        <v>0</v>
      </c>
      <c r="D385" s="648">
        <v>0</v>
      </c>
      <c r="E385" s="648">
        <v>0</v>
      </c>
    </row>
    <row r="386" spans="1:5" customFormat="1" ht="15.75" thickBot="1" x14ac:dyDescent="0.3">
      <c r="A386" s="649" t="s">
        <v>38</v>
      </c>
      <c r="B386" s="651">
        <v>0</v>
      </c>
      <c r="C386" s="648">
        <v>0</v>
      </c>
      <c r="D386" s="648">
        <v>0</v>
      </c>
      <c r="E386" s="648">
        <v>0</v>
      </c>
    </row>
    <row r="387" spans="1:5" customFormat="1" ht="15.75" thickBot="1" x14ac:dyDescent="0.3">
      <c r="A387" s="647" t="s">
        <v>23</v>
      </c>
      <c r="B387" s="651">
        <v>0</v>
      </c>
      <c r="C387" s="648">
        <v>0</v>
      </c>
      <c r="D387" s="648">
        <v>0</v>
      </c>
      <c r="E387" s="648">
        <v>0</v>
      </c>
    </row>
    <row r="388" spans="1:5" customFormat="1" ht="15.75" thickBot="1" x14ac:dyDescent="0.3">
      <c r="A388" s="649" t="s">
        <v>37</v>
      </c>
      <c r="B388" s="651">
        <v>0</v>
      </c>
      <c r="C388" s="648">
        <v>0</v>
      </c>
      <c r="D388" s="648">
        <v>0</v>
      </c>
      <c r="E388" s="648">
        <v>0</v>
      </c>
    </row>
    <row r="389" spans="1:5" customFormat="1" ht="15.75" thickBot="1" x14ac:dyDescent="0.3">
      <c r="A389" s="649" t="s">
        <v>38</v>
      </c>
      <c r="B389" s="651">
        <v>0</v>
      </c>
      <c r="C389" s="648">
        <v>0</v>
      </c>
      <c r="D389" s="648">
        <v>0</v>
      </c>
      <c r="E389" s="648">
        <v>0</v>
      </c>
    </row>
    <row r="390" spans="1:5" customFormat="1" ht="15.75" thickBot="1" x14ac:dyDescent="0.3">
      <c r="A390" s="647" t="s">
        <v>3</v>
      </c>
      <c r="B390" s="651">
        <v>0</v>
      </c>
      <c r="C390" s="648">
        <v>0</v>
      </c>
      <c r="D390" s="648">
        <v>0</v>
      </c>
      <c r="E390" s="648">
        <v>0</v>
      </c>
    </row>
    <row r="391" spans="1:5" customFormat="1" ht="15.75" thickBot="1" x14ac:dyDescent="0.3">
      <c r="A391" s="649" t="s">
        <v>37</v>
      </c>
      <c r="B391" s="651">
        <v>0</v>
      </c>
      <c r="C391" s="648">
        <v>0</v>
      </c>
      <c r="D391" s="648">
        <v>0</v>
      </c>
      <c r="E391" s="648">
        <v>0</v>
      </c>
    </row>
    <row r="392" spans="1:5" customFormat="1" ht="15.75" thickBot="1" x14ac:dyDescent="0.3">
      <c r="A392" s="649" t="s">
        <v>38</v>
      </c>
      <c r="B392" s="651">
        <v>0</v>
      </c>
      <c r="C392" s="648">
        <v>0</v>
      </c>
      <c r="D392" s="648">
        <v>0</v>
      </c>
      <c r="E392" s="648">
        <v>0</v>
      </c>
    </row>
    <row r="393" spans="1:5" customFormat="1" ht="15.75" thickBot="1" x14ac:dyDescent="0.3">
      <c r="A393" s="654" t="s">
        <v>268</v>
      </c>
      <c r="B393" s="651">
        <f>B390+B387+B384+B381+B378+B375+B372</f>
        <v>282991</v>
      </c>
      <c r="C393" s="651">
        <f>C390+C387+C384+C381+C378+C375+C372</f>
        <v>298251</v>
      </c>
      <c r="D393" s="651">
        <f>D390+D387+D384+D381+D378+D375+D372</f>
        <v>514086</v>
      </c>
      <c r="E393" s="651">
        <f>E390+E387+E384+E381+E378+E375+E372</f>
        <v>645000</v>
      </c>
    </row>
    <row r="394" spans="1:5" customFormat="1" ht="15.75" thickBot="1" x14ac:dyDescent="0.3">
      <c r="A394" s="656" t="s">
        <v>35</v>
      </c>
      <c r="B394" s="657"/>
      <c r="C394" s="657">
        <f>IF(C393-C364=0,0,"Error")</f>
        <v>0</v>
      </c>
      <c r="D394" s="657">
        <f>IF(D393-D364=0,0,"Error")</f>
        <v>0</v>
      </c>
      <c r="E394" s="657">
        <f>IF(E393-E364=0,0,"Error")</f>
        <v>0</v>
      </c>
    </row>
    <row r="395" spans="1:5" customFormat="1" ht="44.25" customHeight="1" thickBot="1" x14ac:dyDescent="0.3">
      <c r="A395" s="637" t="s">
        <v>305</v>
      </c>
      <c r="B395" s="847" t="s">
        <v>1572</v>
      </c>
      <c r="C395" s="848"/>
      <c r="D395" s="848"/>
      <c r="E395" s="849"/>
    </row>
    <row r="396" spans="1:5" customFormat="1" ht="59.25" customHeight="1" thickBot="1" x14ac:dyDescent="0.3">
      <c r="A396" s="661" t="s">
        <v>9</v>
      </c>
      <c r="B396" s="850" t="s">
        <v>1573</v>
      </c>
      <c r="C396" s="851"/>
      <c r="D396" s="851"/>
      <c r="E396" s="852"/>
    </row>
    <row r="397" spans="1:5" customFormat="1" ht="15.75" thickBot="1" x14ac:dyDescent="0.3">
      <c r="A397" s="639" t="s">
        <v>14</v>
      </c>
      <c r="B397" s="844" t="s">
        <v>190</v>
      </c>
      <c r="C397" s="845"/>
      <c r="D397" s="845"/>
      <c r="E397" s="846"/>
    </row>
    <row r="398" spans="1:5" customFormat="1" ht="15" x14ac:dyDescent="0.25">
      <c r="A398" s="827"/>
      <c r="B398" s="640">
        <v>2019</v>
      </c>
      <c r="C398" s="640">
        <v>2020</v>
      </c>
      <c r="D398" s="640">
        <v>2021</v>
      </c>
      <c r="E398" s="640">
        <v>2022</v>
      </c>
    </row>
    <row r="399" spans="1:5" customFormat="1" ht="15.75" thickBot="1" x14ac:dyDescent="0.3">
      <c r="A399" s="828"/>
      <c r="B399" s="641" t="s">
        <v>5</v>
      </c>
      <c r="C399" s="641" t="s">
        <v>6</v>
      </c>
      <c r="D399" s="641" t="s">
        <v>6</v>
      </c>
      <c r="E399" s="641" t="s">
        <v>6</v>
      </c>
    </row>
    <row r="400" spans="1:5" customFormat="1" ht="15.75" thickBot="1" x14ac:dyDescent="0.3">
      <c r="A400" s="639" t="s">
        <v>8</v>
      </c>
      <c r="B400" s="643">
        <v>755</v>
      </c>
      <c r="C400" s="643">
        <v>755</v>
      </c>
      <c r="D400" s="643">
        <v>755</v>
      </c>
      <c r="E400" s="643">
        <v>755</v>
      </c>
    </row>
    <row r="401" spans="1:5" customFormat="1" ht="15.75" thickBot="1" x14ac:dyDescent="0.3">
      <c r="A401" s="639" t="s">
        <v>15</v>
      </c>
      <c r="B401" s="643">
        <f>B430</f>
        <v>665319</v>
      </c>
      <c r="C401" s="643">
        <f t="shared" ref="C401:E401" si="38">C430</f>
        <v>780863</v>
      </c>
      <c r="D401" s="643">
        <f t="shared" si="38"/>
        <v>877719</v>
      </c>
      <c r="E401" s="643">
        <f t="shared" si="38"/>
        <v>850000</v>
      </c>
    </row>
    <row r="402" spans="1:5" customFormat="1" ht="15.75" thickBot="1" x14ac:dyDescent="0.3">
      <c r="A402" s="639" t="s">
        <v>21</v>
      </c>
      <c r="B402" s="643">
        <f>B401/B400</f>
        <v>881.21721854304633</v>
      </c>
      <c r="C402" s="643">
        <f>C401/C400</f>
        <v>1034.2556291390729</v>
      </c>
      <c r="D402" s="643">
        <f>D401/D400</f>
        <v>1162.5417218543046</v>
      </c>
      <c r="E402" s="643">
        <f>E401/E400</f>
        <v>1125.8278145695365</v>
      </c>
    </row>
    <row r="403" spans="1:5" customFormat="1" ht="15.75" thickBot="1" x14ac:dyDescent="0.3">
      <c r="A403" s="639" t="s">
        <v>16</v>
      </c>
      <c r="B403" s="644" t="s">
        <v>20</v>
      </c>
      <c r="C403" s="645">
        <f>C400/B400-1</f>
        <v>0</v>
      </c>
      <c r="D403" s="645">
        <f t="shared" ref="D403:E405" si="39">D400/C400-1</f>
        <v>0</v>
      </c>
      <c r="E403" s="645">
        <f t="shared" si="39"/>
        <v>0</v>
      </c>
    </row>
    <row r="404" spans="1:5" customFormat="1" ht="15.75" thickBot="1" x14ac:dyDescent="0.3">
      <c r="A404" s="639" t="s">
        <v>17</v>
      </c>
      <c r="B404" s="644" t="s">
        <v>20</v>
      </c>
      <c r="C404" s="645">
        <f>C401/B401-1</f>
        <v>0.17366706797791731</v>
      </c>
      <c r="D404" s="645">
        <f t="shared" si="39"/>
        <v>0.12403712302926384</v>
      </c>
      <c r="E404" s="645">
        <f t="shared" si="39"/>
        <v>-3.1580722304063169E-2</v>
      </c>
    </row>
    <row r="405" spans="1:5" customFormat="1" ht="15.75" thickBot="1" x14ac:dyDescent="0.3">
      <c r="A405" s="639" t="s">
        <v>18</v>
      </c>
      <c r="B405" s="644" t="s">
        <v>20</v>
      </c>
      <c r="C405" s="645">
        <f>C402/B402-1</f>
        <v>0.17366706797791753</v>
      </c>
      <c r="D405" s="645">
        <f t="shared" si="39"/>
        <v>0.12403712302926362</v>
      </c>
      <c r="E405" s="645">
        <f t="shared" si="39"/>
        <v>-3.1580722304063058E-2</v>
      </c>
    </row>
    <row r="406" spans="1:5" customFormat="1" ht="15.75" thickBot="1" x14ac:dyDescent="0.3">
      <c r="A406" s="835" t="s">
        <v>1562</v>
      </c>
      <c r="B406" s="836"/>
      <c r="C406" s="836"/>
      <c r="D406" s="836"/>
      <c r="E406" s="837"/>
    </row>
    <row r="407" spans="1:5" customFormat="1" ht="15" x14ac:dyDescent="0.25">
      <c r="A407" s="827"/>
      <c r="B407" s="640">
        <v>2019</v>
      </c>
      <c r="C407" s="640">
        <v>2020</v>
      </c>
      <c r="D407" s="640">
        <v>2021</v>
      </c>
      <c r="E407" s="640">
        <v>2022</v>
      </c>
    </row>
    <row r="408" spans="1:5" customFormat="1" ht="15.75" thickBot="1" x14ac:dyDescent="0.3">
      <c r="A408" s="828"/>
      <c r="B408" s="641" t="s">
        <v>5</v>
      </c>
      <c r="C408" s="641" t="s">
        <v>6</v>
      </c>
      <c r="D408" s="641" t="s">
        <v>6</v>
      </c>
      <c r="E408" s="641" t="s">
        <v>6</v>
      </c>
    </row>
    <row r="409" spans="1:5" customFormat="1" ht="15.75" thickBot="1" x14ac:dyDescent="0.3">
      <c r="A409" s="647" t="s">
        <v>0</v>
      </c>
      <c r="B409" s="648">
        <f>B410</f>
        <v>0</v>
      </c>
      <c r="C409" s="648">
        <f t="shared" ref="C409:E409" si="40">C410</f>
        <v>0</v>
      </c>
      <c r="D409" s="648">
        <f t="shared" si="40"/>
        <v>0</v>
      </c>
      <c r="E409" s="648">
        <f t="shared" si="40"/>
        <v>0</v>
      </c>
    </row>
    <row r="410" spans="1:5" customFormat="1" ht="15.75" thickBot="1" x14ac:dyDescent="0.3">
      <c r="A410" s="649" t="s">
        <v>37</v>
      </c>
      <c r="B410" s="650"/>
      <c r="C410" s="650"/>
      <c r="D410" s="650"/>
      <c r="E410" s="650"/>
    </row>
    <row r="411" spans="1:5" customFormat="1" ht="15.75" thickBot="1" x14ac:dyDescent="0.3">
      <c r="A411" s="649" t="s">
        <v>38</v>
      </c>
      <c r="B411" s="651">
        <v>0</v>
      </c>
      <c r="C411" s="651">
        <v>0</v>
      </c>
      <c r="D411" s="651">
        <v>0</v>
      </c>
      <c r="E411" s="651">
        <v>0</v>
      </c>
    </row>
    <row r="412" spans="1:5" customFormat="1" ht="15.75" thickBot="1" x14ac:dyDescent="0.3">
      <c r="A412" s="647" t="s">
        <v>31</v>
      </c>
      <c r="B412" s="648">
        <f>B413</f>
        <v>0</v>
      </c>
      <c r="C412" s="648">
        <f t="shared" ref="C412:E412" si="41">C413</f>
        <v>0</v>
      </c>
      <c r="D412" s="648">
        <f t="shared" si="41"/>
        <v>0</v>
      </c>
      <c r="E412" s="648">
        <f t="shared" si="41"/>
        <v>0</v>
      </c>
    </row>
    <row r="413" spans="1:5" customFormat="1" ht="15.75" thickBot="1" x14ac:dyDescent="0.3">
      <c r="A413" s="649" t="s">
        <v>37</v>
      </c>
      <c r="B413" s="650"/>
      <c r="C413" s="650"/>
      <c r="D413" s="650"/>
      <c r="E413" s="650"/>
    </row>
    <row r="414" spans="1:5" customFormat="1" ht="15.75" thickBot="1" x14ac:dyDescent="0.3">
      <c r="A414" s="649" t="s">
        <v>38</v>
      </c>
      <c r="B414" s="651"/>
      <c r="C414" s="648"/>
      <c r="D414" s="648"/>
      <c r="E414" s="648"/>
    </row>
    <row r="415" spans="1:5" customFormat="1" ht="15.75" thickBot="1" x14ac:dyDescent="0.3">
      <c r="A415" s="647" t="s">
        <v>1</v>
      </c>
      <c r="B415" s="651">
        <f>B416+B417</f>
        <v>665319</v>
      </c>
      <c r="C415" s="648">
        <f>C416+C417</f>
        <v>780863</v>
      </c>
      <c r="D415" s="648">
        <f>D416+D417</f>
        <v>877719</v>
      </c>
      <c r="E415" s="648">
        <f>E416+E417</f>
        <v>850000</v>
      </c>
    </row>
    <row r="416" spans="1:5" customFormat="1" ht="15.75" thickBot="1" x14ac:dyDescent="0.3">
      <c r="A416" s="649" t="s">
        <v>37</v>
      </c>
      <c r="B416" s="650">
        <v>665319</v>
      </c>
      <c r="C416" s="642">
        <v>780863</v>
      </c>
      <c r="D416" s="642">
        <v>877719</v>
      </c>
      <c r="E416" s="642">
        <v>850000</v>
      </c>
    </row>
    <row r="417" spans="1:5" customFormat="1" ht="15.75" thickBot="1" x14ac:dyDescent="0.3">
      <c r="A417" s="649" t="s">
        <v>38</v>
      </c>
      <c r="B417" s="651"/>
      <c r="C417" s="648"/>
      <c r="D417" s="648"/>
      <c r="E417" s="648"/>
    </row>
    <row r="418" spans="1:5" customFormat="1" ht="15.75" thickBot="1" x14ac:dyDescent="0.3">
      <c r="A418" s="647" t="s">
        <v>2</v>
      </c>
      <c r="B418" s="651"/>
      <c r="C418" s="648"/>
      <c r="D418" s="648"/>
      <c r="E418" s="648"/>
    </row>
    <row r="419" spans="1:5" customFormat="1" ht="15.75" thickBot="1" x14ac:dyDescent="0.3">
      <c r="A419" s="649" t="s">
        <v>37</v>
      </c>
      <c r="B419" s="651"/>
      <c r="C419" s="648"/>
      <c r="D419" s="648"/>
      <c r="E419" s="648"/>
    </row>
    <row r="420" spans="1:5" customFormat="1" ht="15.75" thickBot="1" x14ac:dyDescent="0.3">
      <c r="A420" s="649" t="s">
        <v>38</v>
      </c>
      <c r="B420" s="651"/>
      <c r="C420" s="648"/>
      <c r="D420" s="648"/>
      <c r="E420" s="648"/>
    </row>
    <row r="421" spans="1:5" customFormat="1" ht="15.75" thickBot="1" x14ac:dyDescent="0.3">
      <c r="A421" s="647" t="s">
        <v>22</v>
      </c>
      <c r="B421" s="651"/>
      <c r="C421" s="648"/>
      <c r="D421" s="648"/>
      <c r="E421" s="648"/>
    </row>
    <row r="422" spans="1:5" customFormat="1" ht="15.75" thickBot="1" x14ac:dyDescent="0.3">
      <c r="A422" s="649" t="s">
        <v>37</v>
      </c>
      <c r="B422" s="651"/>
      <c r="C422" s="648"/>
      <c r="D422" s="648"/>
      <c r="E422" s="648"/>
    </row>
    <row r="423" spans="1:5" customFormat="1" ht="15.75" thickBot="1" x14ac:dyDescent="0.3">
      <c r="A423" s="649" t="s">
        <v>38</v>
      </c>
      <c r="B423" s="651"/>
      <c r="C423" s="648"/>
      <c r="D423" s="648"/>
      <c r="E423" s="648"/>
    </row>
    <row r="424" spans="1:5" customFormat="1" ht="15.75" thickBot="1" x14ac:dyDescent="0.3">
      <c r="A424" s="647" t="s">
        <v>23</v>
      </c>
      <c r="B424" s="651">
        <f>B425+B426</f>
        <v>0</v>
      </c>
      <c r="C424" s="648">
        <f>C425+C426</f>
        <v>0</v>
      </c>
      <c r="D424" s="648">
        <f>D425+D426</f>
        <v>0</v>
      </c>
      <c r="E424" s="648">
        <f>E425+E426</f>
        <v>0</v>
      </c>
    </row>
    <row r="425" spans="1:5" customFormat="1" ht="15.75" thickBot="1" x14ac:dyDescent="0.3">
      <c r="A425" s="649" t="s">
        <v>37</v>
      </c>
      <c r="B425" s="651"/>
      <c r="C425" s="648">
        <v>0</v>
      </c>
      <c r="D425" s="648">
        <v>0</v>
      </c>
      <c r="E425" s="648">
        <v>0</v>
      </c>
    </row>
    <row r="426" spans="1:5" customFormat="1" ht="15.75" thickBot="1" x14ac:dyDescent="0.3">
      <c r="A426" s="649" t="s">
        <v>38</v>
      </c>
      <c r="B426" s="651"/>
      <c r="C426" s="648"/>
      <c r="D426" s="648"/>
      <c r="E426" s="648"/>
    </row>
    <row r="427" spans="1:5" customFormat="1" ht="15.75" thickBot="1" x14ac:dyDescent="0.3">
      <c r="A427" s="647" t="s">
        <v>3</v>
      </c>
      <c r="B427" s="651">
        <v>0</v>
      </c>
      <c r="C427" s="648">
        <v>0</v>
      </c>
      <c r="D427" s="648">
        <f>C427*1.03*0.99</f>
        <v>0</v>
      </c>
      <c r="E427" s="648">
        <f>D427*1.03*0.99</f>
        <v>0</v>
      </c>
    </row>
    <row r="428" spans="1:5" customFormat="1" ht="15.75" thickBot="1" x14ac:dyDescent="0.3">
      <c r="A428" s="649" t="s">
        <v>37</v>
      </c>
      <c r="B428" s="651"/>
      <c r="C428" s="652"/>
      <c r="D428" s="652"/>
      <c r="E428" s="652"/>
    </row>
    <row r="429" spans="1:5" customFormat="1" ht="15.75" thickBot="1" x14ac:dyDescent="0.3">
      <c r="A429" s="649" t="s">
        <v>38</v>
      </c>
      <c r="B429" s="651"/>
      <c r="C429" s="653"/>
      <c r="D429" s="652"/>
      <c r="E429" s="652"/>
    </row>
    <row r="430" spans="1:5" customFormat="1" ht="15.75" thickBot="1" x14ac:dyDescent="0.3">
      <c r="A430" s="654" t="s">
        <v>125</v>
      </c>
      <c r="B430" s="655">
        <f>B427+B424+B421+B418+B415+B412+B409</f>
        <v>665319</v>
      </c>
      <c r="C430" s="655">
        <f>C427+C424+C421+C418+C415+C412+C409</f>
        <v>780863</v>
      </c>
      <c r="D430" s="655">
        <f>D427+D424+D421+D418+D415+D412+D409</f>
        <v>877719</v>
      </c>
      <c r="E430" s="655">
        <f>E427+E424+E421+E418+E415+E412+E409</f>
        <v>850000</v>
      </c>
    </row>
    <row r="431" spans="1:5" customFormat="1" ht="15.75" thickBot="1" x14ac:dyDescent="0.3">
      <c r="A431" s="656" t="s">
        <v>35</v>
      </c>
      <c r="B431" s="657">
        <f>IF(B430-B401=0,0,"Error")</f>
        <v>0</v>
      </c>
      <c r="C431" s="657">
        <f>IF(C430-C401=0,0,"Error")</f>
        <v>0</v>
      </c>
      <c r="D431" s="657">
        <f>IF(D430-D401=0,0,"Error")</f>
        <v>0</v>
      </c>
      <c r="E431" s="657">
        <f>IF(E430-E401=0,0,"Error")</f>
        <v>0</v>
      </c>
    </row>
    <row r="432" spans="1:5" customFormat="1" ht="45" customHeight="1" thickBot="1" x14ac:dyDescent="0.3">
      <c r="A432" s="637" t="s">
        <v>126</v>
      </c>
      <c r="B432" s="838" t="s">
        <v>1574</v>
      </c>
      <c r="C432" s="839"/>
      <c r="D432" s="839"/>
      <c r="E432" s="840"/>
    </row>
    <row r="433" spans="1:5" customFormat="1" ht="62.25" customHeight="1" thickBot="1" x14ac:dyDescent="0.3">
      <c r="A433" s="661" t="s">
        <v>9</v>
      </c>
      <c r="B433" s="850" t="s">
        <v>1564</v>
      </c>
      <c r="C433" s="851"/>
      <c r="D433" s="851"/>
      <c r="E433" s="852"/>
    </row>
    <row r="434" spans="1:5" customFormat="1" ht="15.75" thickBot="1" x14ac:dyDescent="0.3">
      <c r="A434" s="639" t="s">
        <v>14</v>
      </c>
      <c r="B434" s="844" t="s">
        <v>190</v>
      </c>
      <c r="C434" s="845"/>
      <c r="D434" s="845"/>
      <c r="E434" s="846"/>
    </row>
    <row r="435" spans="1:5" customFormat="1" ht="15" x14ac:dyDescent="0.25">
      <c r="A435" s="827"/>
      <c r="B435" s="640">
        <v>2019</v>
      </c>
      <c r="C435" s="640">
        <v>2020</v>
      </c>
      <c r="D435" s="640">
        <v>2021</v>
      </c>
      <c r="E435" s="640">
        <v>2022</v>
      </c>
    </row>
    <row r="436" spans="1:5" customFormat="1" ht="15.75" thickBot="1" x14ac:dyDescent="0.3">
      <c r="A436" s="828"/>
      <c r="B436" s="641" t="s">
        <v>5</v>
      </c>
      <c r="C436" s="641" t="s">
        <v>6</v>
      </c>
      <c r="D436" s="641" t="s">
        <v>6</v>
      </c>
      <c r="E436" s="641" t="s">
        <v>6</v>
      </c>
    </row>
    <row r="437" spans="1:5" customFormat="1" ht="15.75" thickBot="1" x14ac:dyDescent="0.3">
      <c r="A437" s="639" t="s">
        <v>8</v>
      </c>
      <c r="B437" s="643">
        <v>768</v>
      </c>
      <c r="C437" s="643">
        <v>768</v>
      </c>
      <c r="D437" s="643">
        <v>768</v>
      </c>
      <c r="E437" s="643">
        <v>768</v>
      </c>
    </row>
    <row r="438" spans="1:5" customFormat="1" ht="15.75" thickBot="1" x14ac:dyDescent="0.3">
      <c r="A438" s="639" t="s">
        <v>15</v>
      </c>
      <c r="B438" s="643">
        <f>B467</f>
        <v>240076</v>
      </c>
      <c r="C438" s="643">
        <f t="shared" ref="C438:E438" si="42">C467</f>
        <v>218191</v>
      </c>
      <c r="D438" s="643">
        <f t="shared" si="42"/>
        <v>347848</v>
      </c>
      <c r="E438" s="643">
        <f t="shared" si="42"/>
        <v>412160</v>
      </c>
    </row>
    <row r="439" spans="1:5" customFormat="1" ht="15.75" thickBot="1" x14ac:dyDescent="0.3">
      <c r="A439" s="639" t="s">
        <v>21</v>
      </c>
      <c r="B439" s="643">
        <f>B438/B437</f>
        <v>312.59895833333331</v>
      </c>
      <c r="C439" s="643">
        <f>C438/C437</f>
        <v>284.10286458333331</v>
      </c>
      <c r="D439" s="643">
        <f>D438/D437</f>
        <v>452.92708333333331</v>
      </c>
      <c r="E439" s="643">
        <f>E438/E437</f>
        <v>536.66666666666663</v>
      </c>
    </row>
    <row r="440" spans="1:5" customFormat="1" ht="15.75" thickBot="1" x14ac:dyDescent="0.3">
      <c r="A440" s="639" t="s">
        <v>16</v>
      </c>
      <c r="B440" s="644" t="s">
        <v>20</v>
      </c>
      <c r="C440" s="645">
        <f>C437/B437-1</f>
        <v>0</v>
      </c>
      <c r="D440" s="645">
        <f t="shared" ref="D440:E442" si="43">D437/C437-1</f>
        <v>0</v>
      </c>
      <c r="E440" s="645">
        <f t="shared" si="43"/>
        <v>0</v>
      </c>
    </row>
    <row r="441" spans="1:5" customFormat="1" ht="15.75" thickBot="1" x14ac:dyDescent="0.3">
      <c r="A441" s="639" t="s">
        <v>17</v>
      </c>
      <c r="B441" s="644" t="s">
        <v>20</v>
      </c>
      <c r="C441" s="645">
        <f>C438/B438-1</f>
        <v>-9.1158633099518438E-2</v>
      </c>
      <c r="D441" s="645">
        <f t="shared" si="43"/>
        <v>0.59423624255812557</v>
      </c>
      <c r="E441" s="645">
        <f t="shared" si="43"/>
        <v>0.18488535222281</v>
      </c>
    </row>
    <row r="442" spans="1:5" customFormat="1" ht="15.75" thickBot="1" x14ac:dyDescent="0.3">
      <c r="A442" s="639" t="s">
        <v>18</v>
      </c>
      <c r="B442" s="644" t="s">
        <v>20</v>
      </c>
      <c r="C442" s="645">
        <f>C439/B439-1</f>
        <v>-9.1158633099518438E-2</v>
      </c>
      <c r="D442" s="645">
        <f t="shared" si="43"/>
        <v>0.59423624255812579</v>
      </c>
      <c r="E442" s="645">
        <f t="shared" si="43"/>
        <v>0.18488535222281</v>
      </c>
    </row>
    <row r="443" spans="1:5" customFormat="1" ht="15.75" thickBot="1" x14ac:dyDescent="0.3">
      <c r="A443" s="835" t="s">
        <v>1562</v>
      </c>
      <c r="B443" s="836"/>
      <c r="C443" s="836"/>
      <c r="D443" s="836"/>
      <c r="E443" s="837"/>
    </row>
    <row r="444" spans="1:5" customFormat="1" ht="15" x14ac:dyDescent="0.25">
      <c r="A444" s="827"/>
      <c r="B444" s="640">
        <v>2019</v>
      </c>
      <c r="C444" s="640">
        <v>2020</v>
      </c>
      <c r="D444" s="640">
        <v>2021</v>
      </c>
      <c r="E444" s="640">
        <v>2022</v>
      </c>
    </row>
    <row r="445" spans="1:5" customFormat="1" ht="15.75" thickBot="1" x14ac:dyDescent="0.3">
      <c r="A445" s="828"/>
      <c r="B445" s="641" t="s">
        <v>5</v>
      </c>
      <c r="C445" s="641" t="s">
        <v>6</v>
      </c>
      <c r="D445" s="641" t="s">
        <v>6</v>
      </c>
      <c r="E445" s="641" t="s">
        <v>6</v>
      </c>
    </row>
    <row r="446" spans="1:5" customFormat="1" ht="15.75" thickBot="1" x14ac:dyDescent="0.3">
      <c r="A446" s="647" t="s">
        <v>0</v>
      </c>
      <c r="B446" s="648">
        <f>B447</f>
        <v>0</v>
      </c>
      <c r="C446" s="648">
        <f t="shared" ref="C446:E446" si="44">C447</f>
        <v>0</v>
      </c>
      <c r="D446" s="648">
        <f t="shared" si="44"/>
        <v>0</v>
      </c>
      <c r="E446" s="648">
        <f t="shared" si="44"/>
        <v>0</v>
      </c>
    </row>
    <row r="447" spans="1:5" customFormat="1" ht="15.75" thickBot="1" x14ac:dyDescent="0.3">
      <c r="A447" s="649" t="s">
        <v>37</v>
      </c>
      <c r="B447" s="650"/>
      <c r="C447" s="650"/>
      <c r="D447" s="650"/>
      <c r="E447" s="650"/>
    </row>
    <row r="448" spans="1:5" customFormat="1" ht="15.75" thickBot="1" x14ac:dyDescent="0.3">
      <c r="A448" s="649" t="s">
        <v>38</v>
      </c>
      <c r="B448" s="651">
        <v>0</v>
      </c>
      <c r="C448" s="651">
        <v>0</v>
      </c>
      <c r="D448" s="651">
        <v>0</v>
      </c>
      <c r="E448" s="651">
        <v>0</v>
      </c>
    </row>
    <row r="449" spans="1:5" customFormat="1" ht="15.75" thickBot="1" x14ac:dyDescent="0.3">
      <c r="A449" s="647" t="s">
        <v>31</v>
      </c>
      <c r="B449" s="648">
        <f>B450</f>
        <v>0</v>
      </c>
      <c r="C449" s="648">
        <f t="shared" ref="C449:E449" si="45">C450</f>
        <v>0</v>
      </c>
      <c r="D449" s="648">
        <f t="shared" si="45"/>
        <v>0</v>
      </c>
      <c r="E449" s="648">
        <f t="shared" si="45"/>
        <v>0</v>
      </c>
    </row>
    <row r="450" spans="1:5" customFormat="1" ht="15.75" thickBot="1" x14ac:dyDescent="0.3">
      <c r="A450" s="649" t="s">
        <v>37</v>
      </c>
      <c r="B450" s="650"/>
      <c r="C450" s="650"/>
      <c r="D450" s="650"/>
      <c r="E450" s="650"/>
    </row>
    <row r="451" spans="1:5" customFormat="1" ht="15.75" thickBot="1" x14ac:dyDescent="0.3">
      <c r="A451" s="649" t="s">
        <v>38</v>
      </c>
      <c r="B451" s="651"/>
      <c r="C451" s="648"/>
      <c r="D451" s="648"/>
      <c r="E451" s="648"/>
    </row>
    <row r="452" spans="1:5" customFormat="1" ht="15.75" thickBot="1" x14ac:dyDescent="0.3">
      <c r="A452" s="647" t="s">
        <v>1</v>
      </c>
      <c r="B452" s="651">
        <f>B453+B454</f>
        <v>240076</v>
      </c>
      <c r="C452" s="648">
        <f>C453+C454</f>
        <v>218191</v>
      </c>
      <c r="D452" s="648">
        <f>D453+D454</f>
        <v>347848</v>
      </c>
      <c r="E452" s="648">
        <f>E453+E454</f>
        <v>412160</v>
      </c>
    </row>
    <row r="453" spans="1:5" customFormat="1" ht="15.75" thickBot="1" x14ac:dyDescent="0.3">
      <c r="A453" s="649" t="s">
        <v>37</v>
      </c>
      <c r="B453" s="648">
        <v>240076</v>
      </c>
      <c r="C453" s="643">
        <v>218191</v>
      </c>
      <c r="D453" s="643">
        <v>347848</v>
      </c>
      <c r="E453" s="643">
        <v>412160</v>
      </c>
    </row>
    <row r="454" spans="1:5" customFormat="1" ht="15.75" thickBot="1" x14ac:dyDescent="0.3">
      <c r="A454" s="649" t="s">
        <v>38</v>
      </c>
      <c r="B454" s="651"/>
      <c r="C454" s="648"/>
      <c r="D454" s="648"/>
      <c r="E454" s="648"/>
    </row>
    <row r="455" spans="1:5" customFormat="1" ht="15.75" thickBot="1" x14ac:dyDescent="0.3">
      <c r="A455" s="647" t="s">
        <v>2</v>
      </c>
      <c r="B455" s="651"/>
      <c r="C455" s="648"/>
      <c r="D455" s="648"/>
      <c r="E455" s="648"/>
    </row>
    <row r="456" spans="1:5" customFormat="1" ht="15.75" thickBot="1" x14ac:dyDescent="0.3">
      <c r="A456" s="649" t="s">
        <v>37</v>
      </c>
      <c r="B456" s="651"/>
      <c r="C456" s="648"/>
      <c r="D456" s="648"/>
      <c r="E456" s="648"/>
    </row>
    <row r="457" spans="1:5" customFormat="1" ht="15.75" thickBot="1" x14ac:dyDescent="0.3">
      <c r="A457" s="649" t="s">
        <v>38</v>
      </c>
      <c r="B457" s="651"/>
      <c r="C457" s="648"/>
      <c r="D457" s="648"/>
      <c r="E457" s="648"/>
    </row>
    <row r="458" spans="1:5" customFormat="1" ht="15.75" thickBot="1" x14ac:dyDescent="0.3">
      <c r="A458" s="647" t="s">
        <v>22</v>
      </c>
      <c r="B458" s="651"/>
      <c r="C458" s="648"/>
      <c r="D458" s="648"/>
      <c r="E458" s="648"/>
    </row>
    <row r="459" spans="1:5" customFormat="1" ht="15.75" thickBot="1" x14ac:dyDescent="0.3">
      <c r="A459" s="649" t="s">
        <v>37</v>
      </c>
      <c r="B459" s="651"/>
      <c r="C459" s="648"/>
      <c r="D459" s="648"/>
      <c r="E459" s="648"/>
    </row>
    <row r="460" spans="1:5" customFormat="1" ht="15.75" thickBot="1" x14ac:dyDescent="0.3">
      <c r="A460" s="649" t="s">
        <v>38</v>
      </c>
      <c r="B460" s="651"/>
      <c r="C460" s="648"/>
      <c r="D460" s="648"/>
      <c r="E460" s="648"/>
    </row>
    <row r="461" spans="1:5" customFormat="1" ht="15.75" thickBot="1" x14ac:dyDescent="0.3">
      <c r="A461" s="647" t="s">
        <v>23</v>
      </c>
      <c r="B461" s="651">
        <f>B462+B463</f>
        <v>0</v>
      </c>
      <c r="C461" s="648">
        <f>C462+C463</f>
        <v>0</v>
      </c>
      <c r="D461" s="648">
        <f>D462+D463</f>
        <v>0</v>
      </c>
      <c r="E461" s="648">
        <f>E462+E463</f>
        <v>0</v>
      </c>
    </row>
    <row r="462" spans="1:5" customFormat="1" ht="15.75" thickBot="1" x14ac:dyDescent="0.3">
      <c r="A462" s="649" t="s">
        <v>37</v>
      </c>
      <c r="B462" s="651"/>
      <c r="C462" s="648">
        <v>0</v>
      </c>
      <c r="D462" s="648">
        <v>0</v>
      </c>
      <c r="E462" s="648">
        <v>0</v>
      </c>
    </row>
    <row r="463" spans="1:5" customFormat="1" ht="15.75" thickBot="1" x14ac:dyDescent="0.3">
      <c r="A463" s="649" t="s">
        <v>38</v>
      </c>
      <c r="B463" s="651"/>
      <c r="C463" s="648"/>
      <c r="D463" s="648"/>
      <c r="E463" s="648"/>
    </row>
    <row r="464" spans="1:5" customFormat="1" ht="15.75" thickBot="1" x14ac:dyDescent="0.3">
      <c r="A464" s="647" t="s">
        <v>3</v>
      </c>
      <c r="B464" s="651">
        <v>0</v>
      </c>
      <c r="C464" s="648">
        <v>0</v>
      </c>
      <c r="D464" s="648">
        <f>C464*1.03*0.99</f>
        <v>0</v>
      </c>
      <c r="E464" s="648">
        <f>D464*1.03*0.99</f>
        <v>0</v>
      </c>
    </row>
    <row r="465" spans="1:5" customFormat="1" ht="15.75" thickBot="1" x14ac:dyDescent="0.3">
      <c r="A465" s="649" t="s">
        <v>37</v>
      </c>
      <c r="B465" s="651"/>
      <c r="C465" s="652"/>
      <c r="D465" s="652"/>
      <c r="E465" s="652"/>
    </row>
    <row r="466" spans="1:5" customFormat="1" ht="15.75" thickBot="1" x14ac:dyDescent="0.3">
      <c r="A466" s="649" t="s">
        <v>38</v>
      </c>
      <c r="B466" s="651"/>
      <c r="C466" s="653"/>
      <c r="D466" s="652"/>
      <c r="E466" s="652"/>
    </row>
    <row r="467" spans="1:5" customFormat="1" ht="15.75" thickBot="1" x14ac:dyDescent="0.3">
      <c r="A467" s="654" t="s">
        <v>125</v>
      </c>
      <c r="B467" s="655">
        <f>B464+B461+B458+B455+B452+B449+B446</f>
        <v>240076</v>
      </c>
      <c r="C467" s="655">
        <f>C464+C461+C458+C455+C452+C449+C446</f>
        <v>218191</v>
      </c>
      <c r="D467" s="655">
        <f>D464+D461+D458+D455+D452+D449+D446</f>
        <v>347848</v>
      </c>
      <c r="E467" s="655">
        <f>E464+E461+E458+E455+E452+E449+E446</f>
        <v>412160</v>
      </c>
    </row>
    <row r="468" spans="1:5" customFormat="1" ht="15.75" thickBot="1" x14ac:dyDescent="0.3">
      <c r="A468" s="656" t="s">
        <v>35</v>
      </c>
      <c r="B468" s="657">
        <f>IF(B467-B438=0,0,"Error")</f>
        <v>0</v>
      </c>
      <c r="C468" s="657">
        <f>IF(C467-C438=0,0,"Error")</f>
        <v>0</v>
      </c>
      <c r="D468" s="657">
        <f>IF(D467-D438=0,0,"Error")</f>
        <v>0</v>
      </c>
      <c r="E468" s="657">
        <f>IF(E467-E438=0,0,"Error")</f>
        <v>0</v>
      </c>
    </row>
    <row r="469" spans="1:5" customFormat="1" ht="15.75" thickBot="1" x14ac:dyDescent="0.3">
      <c r="A469" s="637"/>
      <c r="B469" s="859" t="s">
        <v>1575</v>
      </c>
      <c r="C469" s="860"/>
      <c r="D469" s="860"/>
      <c r="E469" s="861"/>
    </row>
    <row r="470" spans="1:5" customFormat="1" ht="15.75" thickBot="1" x14ac:dyDescent="0.3">
      <c r="A470" s="661" t="s">
        <v>9</v>
      </c>
      <c r="B470" s="862" t="s">
        <v>1575</v>
      </c>
      <c r="C470" s="863"/>
      <c r="D470" s="863"/>
      <c r="E470" s="864"/>
    </row>
    <row r="471" spans="1:5" customFormat="1" ht="15.75" thickBot="1" x14ac:dyDescent="0.3">
      <c r="A471" s="661" t="s">
        <v>14</v>
      </c>
      <c r="B471" s="865" t="s">
        <v>1576</v>
      </c>
      <c r="C471" s="866"/>
      <c r="D471" s="866"/>
      <c r="E471" s="867"/>
    </row>
    <row r="472" spans="1:5" customFormat="1" ht="15" x14ac:dyDescent="0.25">
      <c r="A472" s="827"/>
      <c r="B472" s="640">
        <v>2019</v>
      </c>
      <c r="C472" s="640">
        <v>2020</v>
      </c>
      <c r="D472" s="640">
        <v>2021</v>
      </c>
      <c r="E472" s="640">
        <v>2022</v>
      </c>
    </row>
    <row r="473" spans="1:5" customFormat="1" ht="15.75" thickBot="1" x14ac:dyDescent="0.3">
      <c r="A473" s="828"/>
      <c r="B473" s="641" t="s">
        <v>5</v>
      </c>
      <c r="C473" s="641" t="s">
        <v>6</v>
      </c>
      <c r="D473" s="641" t="s">
        <v>6</v>
      </c>
      <c r="E473" s="641" t="s">
        <v>6</v>
      </c>
    </row>
    <row r="474" spans="1:5" customFormat="1" ht="15.75" thickBot="1" x14ac:dyDescent="0.3">
      <c r="A474" s="639" t="s">
        <v>8</v>
      </c>
      <c r="B474" s="643">
        <v>15</v>
      </c>
      <c r="C474" s="643">
        <v>15</v>
      </c>
      <c r="D474" s="643">
        <v>15</v>
      </c>
      <c r="E474" s="643">
        <v>15</v>
      </c>
    </row>
    <row r="475" spans="1:5" customFormat="1" ht="15.75" thickBot="1" x14ac:dyDescent="0.3">
      <c r="A475" s="639" t="s">
        <v>15</v>
      </c>
      <c r="B475" s="643">
        <f>B504</f>
        <v>21000</v>
      </c>
      <c r="C475" s="643">
        <f t="shared" ref="C475:E475" si="46">C504</f>
        <v>21450</v>
      </c>
      <c r="D475" s="643">
        <f t="shared" si="46"/>
        <v>21450</v>
      </c>
      <c r="E475" s="643">
        <f t="shared" si="46"/>
        <v>21450</v>
      </c>
    </row>
    <row r="476" spans="1:5" customFormat="1" ht="15.75" thickBot="1" x14ac:dyDescent="0.3">
      <c r="A476" s="639" t="s">
        <v>21</v>
      </c>
      <c r="B476" s="643">
        <f>B475/B474</f>
        <v>1400</v>
      </c>
      <c r="C476" s="643">
        <f>C475/C474</f>
        <v>1430</v>
      </c>
      <c r="D476" s="643">
        <f>D475/D474</f>
        <v>1430</v>
      </c>
      <c r="E476" s="643">
        <f>E475/E474</f>
        <v>1430</v>
      </c>
    </row>
    <row r="477" spans="1:5" customFormat="1" ht="15.75" thickBot="1" x14ac:dyDescent="0.3">
      <c r="A477" s="639" t="s">
        <v>16</v>
      </c>
      <c r="B477" s="644"/>
      <c r="C477" s="645">
        <f>C474/B474-1</f>
        <v>0</v>
      </c>
      <c r="D477" s="645">
        <f>D474/C474-1</f>
        <v>0</v>
      </c>
      <c r="E477" s="645">
        <f>E474/D474-1</f>
        <v>0</v>
      </c>
    </row>
    <row r="478" spans="1:5" customFormat="1" ht="15.75" thickBot="1" x14ac:dyDescent="0.3">
      <c r="A478" s="639" t="s">
        <v>17</v>
      </c>
      <c r="B478" s="644"/>
      <c r="C478" s="645">
        <f>C475/B475-1</f>
        <v>2.1428571428571352E-2</v>
      </c>
      <c r="D478" s="645">
        <f t="shared" ref="D478:E479" si="47">D475/C475-1</f>
        <v>0</v>
      </c>
      <c r="E478" s="645">
        <f t="shared" si="47"/>
        <v>0</v>
      </c>
    </row>
    <row r="479" spans="1:5" customFormat="1" ht="15.75" thickBot="1" x14ac:dyDescent="0.3">
      <c r="A479" s="639" t="s">
        <v>18</v>
      </c>
      <c r="B479" s="644"/>
      <c r="C479" s="645">
        <f>C476/B476-1</f>
        <v>2.1428571428571352E-2</v>
      </c>
      <c r="D479" s="645">
        <f t="shared" si="47"/>
        <v>0</v>
      </c>
      <c r="E479" s="645">
        <f t="shared" si="47"/>
        <v>0</v>
      </c>
    </row>
    <row r="480" spans="1:5" customFormat="1" ht="15.75" thickBot="1" x14ac:dyDescent="0.3">
      <c r="A480" s="853" t="s">
        <v>1577</v>
      </c>
      <c r="B480" s="854"/>
      <c r="C480" s="854"/>
      <c r="D480" s="854"/>
      <c r="E480" s="855"/>
    </row>
    <row r="481" spans="1:5" customFormat="1" ht="15" x14ac:dyDescent="0.25">
      <c r="A481" s="827"/>
      <c r="B481" s="640">
        <v>2019</v>
      </c>
      <c r="C481" s="640">
        <v>2020</v>
      </c>
      <c r="D481" s="640">
        <v>2021</v>
      </c>
      <c r="E481" s="640">
        <v>2022</v>
      </c>
    </row>
    <row r="482" spans="1:5" customFormat="1" ht="15.75" thickBot="1" x14ac:dyDescent="0.3">
      <c r="A482" s="828"/>
      <c r="B482" s="641" t="s">
        <v>5</v>
      </c>
      <c r="C482" s="641" t="s">
        <v>6</v>
      </c>
      <c r="D482" s="641" t="s">
        <v>6</v>
      </c>
      <c r="E482" s="641" t="s">
        <v>6</v>
      </c>
    </row>
    <row r="483" spans="1:5" customFormat="1" ht="15.75" thickBot="1" x14ac:dyDescent="0.3">
      <c r="A483" s="664" t="s">
        <v>0</v>
      </c>
      <c r="B483" s="665">
        <f>B484+B485</f>
        <v>14000</v>
      </c>
      <c r="C483" s="665">
        <f t="shared" ref="C483:E483" si="48">C484+C485</f>
        <v>14750</v>
      </c>
      <c r="D483" s="665">
        <f t="shared" si="48"/>
        <v>14750</v>
      </c>
      <c r="E483" s="665">
        <f t="shared" si="48"/>
        <v>14750</v>
      </c>
    </row>
    <row r="484" spans="1:5" customFormat="1" ht="15.75" thickBot="1" x14ac:dyDescent="0.3">
      <c r="A484" s="649" t="s">
        <v>37</v>
      </c>
      <c r="B484" s="666">
        <v>14000</v>
      </c>
      <c r="C484" s="667">
        <v>14150</v>
      </c>
      <c r="D484" s="667">
        <v>14150</v>
      </c>
      <c r="E484" s="667">
        <v>14150</v>
      </c>
    </row>
    <row r="485" spans="1:5" customFormat="1" ht="15.75" thickBot="1" x14ac:dyDescent="0.3">
      <c r="A485" s="649" t="s">
        <v>38</v>
      </c>
      <c r="B485" s="666">
        <v>0</v>
      </c>
      <c r="C485" s="666">
        <v>600</v>
      </c>
      <c r="D485" s="666">
        <v>600</v>
      </c>
      <c r="E485" s="666">
        <v>600</v>
      </c>
    </row>
    <row r="486" spans="1:5" customFormat="1" ht="15.75" thickBot="1" x14ac:dyDescent="0.3">
      <c r="A486" s="664" t="s">
        <v>31</v>
      </c>
      <c r="B486" s="665">
        <f>B487</f>
        <v>2500</v>
      </c>
      <c r="C486" s="665">
        <f t="shared" ref="C486:E486" si="49">C487</f>
        <v>2400</v>
      </c>
      <c r="D486" s="665">
        <f t="shared" si="49"/>
        <v>2400</v>
      </c>
      <c r="E486" s="665">
        <f t="shared" si="49"/>
        <v>2400</v>
      </c>
    </row>
    <row r="487" spans="1:5" customFormat="1" ht="15.75" thickBot="1" x14ac:dyDescent="0.3">
      <c r="A487" s="649" t="s">
        <v>37</v>
      </c>
      <c r="B487" s="666">
        <v>2500</v>
      </c>
      <c r="C487" s="665">
        <v>2400</v>
      </c>
      <c r="D487" s="665">
        <v>2400</v>
      </c>
      <c r="E487" s="665">
        <v>2400</v>
      </c>
    </row>
    <row r="488" spans="1:5" customFormat="1" ht="15.75" thickBot="1" x14ac:dyDescent="0.3">
      <c r="A488" s="649" t="s">
        <v>38</v>
      </c>
      <c r="B488" s="666"/>
      <c r="C488" s="665"/>
      <c r="D488" s="665"/>
      <c r="E488" s="665"/>
    </row>
    <row r="489" spans="1:5" customFormat="1" ht="15.75" thickBot="1" x14ac:dyDescent="0.3">
      <c r="A489" s="664" t="s">
        <v>1</v>
      </c>
      <c r="B489" s="651">
        <f>B490+B491</f>
        <v>4500</v>
      </c>
      <c r="C489" s="651">
        <f t="shared" ref="C489:E489" si="50">C490+C491</f>
        <v>4300</v>
      </c>
      <c r="D489" s="651">
        <f t="shared" si="50"/>
        <v>4300</v>
      </c>
      <c r="E489" s="651">
        <f t="shared" si="50"/>
        <v>4300</v>
      </c>
    </row>
    <row r="490" spans="1:5" customFormat="1" ht="15.75" thickBot="1" x14ac:dyDescent="0.3">
      <c r="A490" s="649" t="s">
        <v>37</v>
      </c>
      <c r="B490" s="666">
        <v>4200</v>
      </c>
      <c r="C490" s="665">
        <v>4000</v>
      </c>
      <c r="D490" s="665">
        <v>4000</v>
      </c>
      <c r="E490" s="665">
        <v>4000</v>
      </c>
    </row>
    <row r="491" spans="1:5" customFormat="1" ht="15.75" thickBot="1" x14ac:dyDescent="0.3">
      <c r="A491" s="649" t="s">
        <v>38</v>
      </c>
      <c r="B491" s="666">
        <v>300</v>
      </c>
      <c r="C491" s="665">
        <v>300</v>
      </c>
      <c r="D491" s="665">
        <v>300</v>
      </c>
      <c r="E491" s="665">
        <v>300</v>
      </c>
    </row>
    <row r="492" spans="1:5" customFormat="1" ht="15.75" thickBot="1" x14ac:dyDescent="0.3">
      <c r="A492" s="664" t="s">
        <v>2</v>
      </c>
      <c r="B492" s="666">
        <v>0</v>
      </c>
      <c r="C492" s="665">
        <v>0</v>
      </c>
      <c r="D492" s="665">
        <v>0</v>
      </c>
      <c r="E492" s="665">
        <v>0</v>
      </c>
    </row>
    <row r="493" spans="1:5" customFormat="1" ht="15.75" thickBot="1" x14ac:dyDescent="0.3">
      <c r="A493" s="649" t="s">
        <v>37</v>
      </c>
      <c r="B493" s="666"/>
      <c r="C493" s="665"/>
      <c r="D493" s="665"/>
      <c r="E493" s="665"/>
    </row>
    <row r="494" spans="1:5" customFormat="1" ht="15.75" thickBot="1" x14ac:dyDescent="0.3">
      <c r="A494" s="649" t="s">
        <v>38</v>
      </c>
      <c r="B494" s="666"/>
      <c r="C494" s="665"/>
      <c r="D494" s="665"/>
      <c r="E494" s="665"/>
    </row>
    <row r="495" spans="1:5" customFormat="1" ht="15.75" thickBot="1" x14ac:dyDescent="0.3">
      <c r="A495" s="664" t="s">
        <v>22</v>
      </c>
      <c r="B495" s="666">
        <v>0</v>
      </c>
      <c r="C495" s="665">
        <v>0</v>
      </c>
      <c r="D495" s="665">
        <v>0</v>
      </c>
      <c r="E495" s="665">
        <v>0</v>
      </c>
    </row>
    <row r="496" spans="1:5" customFormat="1" ht="15.75" thickBot="1" x14ac:dyDescent="0.3">
      <c r="A496" s="649" t="s">
        <v>37</v>
      </c>
      <c r="B496" s="666"/>
      <c r="C496" s="665"/>
      <c r="D496" s="665"/>
      <c r="E496" s="665"/>
    </row>
    <row r="497" spans="1:6" customFormat="1" ht="15.75" thickBot="1" x14ac:dyDescent="0.3">
      <c r="A497" s="649" t="s">
        <v>38</v>
      </c>
      <c r="B497" s="666"/>
      <c r="C497" s="665"/>
      <c r="D497" s="665"/>
      <c r="E497" s="665"/>
    </row>
    <row r="498" spans="1:6" customFormat="1" ht="15.75" thickBot="1" x14ac:dyDescent="0.3">
      <c r="A498" s="664" t="s">
        <v>23</v>
      </c>
      <c r="B498" s="666">
        <v>0</v>
      </c>
      <c r="C498" s="665">
        <v>0</v>
      </c>
      <c r="D498" s="665">
        <v>0</v>
      </c>
      <c r="E498" s="665">
        <v>0</v>
      </c>
    </row>
    <row r="499" spans="1:6" customFormat="1" ht="15.75" thickBot="1" x14ac:dyDescent="0.3">
      <c r="A499" s="649" t="s">
        <v>37</v>
      </c>
      <c r="B499" s="666"/>
      <c r="C499" s="665"/>
      <c r="D499" s="665"/>
      <c r="E499" s="665"/>
    </row>
    <row r="500" spans="1:6" customFormat="1" ht="15.75" thickBot="1" x14ac:dyDescent="0.3">
      <c r="A500" s="649" t="s">
        <v>38</v>
      </c>
      <c r="B500" s="666"/>
      <c r="C500" s="665"/>
      <c r="D500" s="665"/>
      <c r="E500" s="665"/>
    </row>
    <row r="501" spans="1:6" customFormat="1" ht="15.75" thickBot="1" x14ac:dyDescent="0.3">
      <c r="A501" s="664" t="s">
        <v>3</v>
      </c>
      <c r="B501" s="666">
        <v>0</v>
      </c>
      <c r="C501" s="665">
        <v>0</v>
      </c>
      <c r="D501" s="665">
        <v>0</v>
      </c>
      <c r="E501" s="665">
        <v>0</v>
      </c>
    </row>
    <row r="502" spans="1:6" customFormat="1" ht="15.75" thickBot="1" x14ac:dyDescent="0.3">
      <c r="A502" s="649" t="s">
        <v>37</v>
      </c>
      <c r="B502" s="666"/>
      <c r="C502" s="665"/>
      <c r="D502" s="665"/>
      <c r="E502" s="665"/>
    </row>
    <row r="503" spans="1:6" customFormat="1" ht="15.75" thickBot="1" x14ac:dyDescent="0.3">
      <c r="A503" s="649" t="s">
        <v>38</v>
      </c>
      <c r="B503" s="666"/>
      <c r="C503" s="665"/>
      <c r="D503" s="665"/>
      <c r="E503" s="665"/>
    </row>
    <row r="504" spans="1:6" customFormat="1" ht="15.75" thickBot="1" x14ac:dyDescent="0.3">
      <c r="A504" s="668" t="s">
        <v>33</v>
      </c>
      <c r="B504" s="655">
        <f>B501+B498+B495+B492+B489+B486+B483</f>
        <v>21000</v>
      </c>
      <c r="C504" s="655">
        <f t="shared" ref="C504:E504" si="51">C501+C498+C495+C492+C489+C486+C483</f>
        <v>21450</v>
      </c>
      <c r="D504" s="655">
        <f t="shared" si="51"/>
        <v>21450</v>
      </c>
      <c r="E504" s="655">
        <f t="shared" si="51"/>
        <v>21450</v>
      </c>
    </row>
    <row r="505" spans="1:6" customFormat="1" ht="15.75" thickBot="1" x14ac:dyDescent="0.3">
      <c r="A505" s="794" t="s">
        <v>102</v>
      </c>
      <c r="B505" s="795"/>
      <c r="C505" s="795"/>
      <c r="D505" s="795"/>
      <c r="E505" s="796"/>
    </row>
    <row r="506" spans="1:6" customFormat="1" ht="15.75" thickBot="1" x14ac:dyDescent="0.3">
      <c r="A506" s="794" t="s">
        <v>103</v>
      </c>
      <c r="B506" s="795"/>
      <c r="C506" s="795"/>
      <c r="D506" s="795"/>
      <c r="E506" s="796"/>
    </row>
    <row r="507" spans="1:6" customFormat="1" ht="15.75" thickBot="1" x14ac:dyDescent="0.3">
      <c r="A507" s="827"/>
      <c r="B507" s="856" t="s">
        <v>1578</v>
      </c>
      <c r="C507" s="857"/>
      <c r="D507" s="857"/>
      <c r="E507" s="858"/>
    </row>
    <row r="508" spans="1:6" s="620" customFormat="1" ht="16.5" hidden="1" customHeight="1" thickBot="1" x14ac:dyDescent="0.25">
      <c r="A508" s="828"/>
      <c r="B508" s="669" t="s">
        <v>5</v>
      </c>
      <c r="C508" s="669" t="s">
        <v>6</v>
      </c>
      <c r="D508" s="669" t="s">
        <v>6</v>
      </c>
      <c r="E508" s="669" t="s">
        <v>6</v>
      </c>
    </row>
    <row r="509" spans="1:6" s="620" customFormat="1" ht="16.5" hidden="1" customHeight="1" thickBot="1" x14ac:dyDescent="0.25">
      <c r="A509" s="639" t="s">
        <v>8</v>
      </c>
      <c r="B509" s="642">
        <v>115</v>
      </c>
      <c r="C509" s="642">
        <v>115</v>
      </c>
      <c r="D509" s="642">
        <v>115</v>
      </c>
      <c r="E509" s="642">
        <v>115</v>
      </c>
    </row>
    <row r="510" spans="1:6" s="620" customFormat="1" ht="16.5" hidden="1" customHeight="1" thickBot="1" x14ac:dyDescent="0.25">
      <c r="A510" s="639" t="s">
        <v>15</v>
      </c>
      <c r="B510" s="642">
        <f>B539</f>
        <v>121073</v>
      </c>
      <c r="C510" s="642">
        <f>C539</f>
        <v>121073</v>
      </c>
      <c r="D510" s="642">
        <f>D539</f>
        <v>121073</v>
      </c>
      <c r="E510" s="642">
        <f>E539</f>
        <v>121073</v>
      </c>
    </row>
    <row r="511" spans="1:6" s="620" customFormat="1" ht="16.5" hidden="1" customHeight="1" thickBot="1" x14ac:dyDescent="0.25">
      <c r="A511" s="639" t="s">
        <v>21</v>
      </c>
      <c r="B511" s="642">
        <f>B510/B509</f>
        <v>1052.8086956521738</v>
      </c>
      <c r="C511" s="642">
        <f t="shared" ref="C511:E511" si="52">C510/C509</f>
        <v>1052.8086956521738</v>
      </c>
      <c r="D511" s="642">
        <f t="shared" si="52"/>
        <v>1052.8086956521738</v>
      </c>
      <c r="E511" s="642">
        <f t="shared" si="52"/>
        <v>1052.8086956521738</v>
      </c>
    </row>
    <row r="512" spans="1:6" s="620" customFormat="1" ht="16.5" hidden="1" customHeight="1" thickBot="1" x14ac:dyDescent="0.25">
      <c r="A512" s="639" t="s">
        <v>16</v>
      </c>
      <c r="B512" s="662" t="s">
        <v>20</v>
      </c>
      <c r="C512" s="670">
        <f>C509/B509-1</f>
        <v>0</v>
      </c>
      <c r="D512" s="670">
        <f t="shared" ref="D512:E514" si="53">D509/C509-1</f>
        <v>0</v>
      </c>
      <c r="E512" s="670">
        <f t="shared" si="53"/>
        <v>0</v>
      </c>
      <c r="F512" s="646"/>
    </row>
    <row r="513" spans="1:5" s="620" customFormat="1" ht="16.5" hidden="1" customHeight="1" thickBot="1" x14ac:dyDescent="0.25">
      <c r="A513" s="639" t="s">
        <v>17</v>
      </c>
      <c r="B513" s="662" t="s">
        <v>20</v>
      </c>
      <c r="C513" s="670">
        <f>C510/B510-1</f>
        <v>0</v>
      </c>
      <c r="D513" s="670">
        <f t="shared" si="53"/>
        <v>0</v>
      </c>
      <c r="E513" s="670">
        <f t="shared" si="53"/>
        <v>0</v>
      </c>
    </row>
    <row r="514" spans="1:5" s="620" customFormat="1" ht="16.5" hidden="1" customHeight="1" thickBot="1" x14ac:dyDescent="0.25">
      <c r="A514" s="639" t="s">
        <v>18</v>
      </c>
      <c r="B514" s="662" t="s">
        <v>20</v>
      </c>
      <c r="C514" s="670">
        <f>C511/B511-1</f>
        <v>0</v>
      </c>
      <c r="D514" s="670">
        <f t="shared" si="53"/>
        <v>0</v>
      </c>
      <c r="E514" s="670">
        <f t="shared" si="53"/>
        <v>0</v>
      </c>
    </row>
    <row r="515" spans="1:5" s="620" customFormat="1" ht="16.5" hidden="1" customHeight="1" thickBot="1" x14ac:dyDescent="0.25">
      <c r="A515" s="853" t="s">
        <v>1547</v>
      </c>
      <c r="B515" s="854"/>
      <c r="C515" s="854"/>
      <c r="D515" s="854"/>
      <c r="E515" s="855"/>
    </row>
    <row r="516" spans="1:5" s="620" customFormat="1" ht="16.5" hidden="1" customHeight="1" x14ac:dyDescent="0.2">
      <c r="A516" s="827"/>
      <c r="B516" s="671">
        <v>2019</v>
      </c>
      <c r="C516" s="671">
        <v>2020</v>
      </c>
      <c r="D516" s="671">
        <v>2021</v>
      </c>
      <c r="E516" s="671">
        <v>2022</v>
      </c>
    </row>
    <row r="517" spans="1:5" s="620" customFormat="1" ht="16.5" hidden="1" customHeight="1" thickBot="1" x14ac:dyDescent="0.25">
      <c r="A517" s="828"/>
      <c r="B517" s="669" t="s">
        <v>5</v>
      </c>
      <c r="C517" s="669" t="s">
        <v>6</v>
      </c>
      <c r="D517" s="669" t="s">
        <v>6</v>
      </c>
      <c r="E517" s="669" t="s">
        <v>6</v>
      </c>
    </row>
    <row r="518" spans="1:5" s="620" customFormat="1" ht="16.5" hidden="1" customHeight="1" thickBot="1" x14ac:dyDescent="0.25">
      <c r="A518" s="664" t="s">
        <v>0</v>
      </c>
      <c r="B518" s="650">
        <v>103748</v>
      </c>
      <c r="C518" s="650">
        <v>103748</v>
      </c>
      <c r="D518" s="650">
        <v>103748</v>
      </c>
      <c r="E518" s="650">
        <v>103748</v>
      </c>
    </row>
    <row r="519" spans="1:5" s="620" customFormat="1" ht="16.5" hidden="1" customHeight="1" thickBot="1" x14ac:dyDescent="0.25">
      <c r="A519" s="672" t="s">
        <v>37</v>
      </c>
      <c r="B519" s="650">
        <v>103748</v>
      </c>
      <c r="C519" s="650">
        <v>103748</v>
      </c>
      <c r="D519" s="650">
        <v>103748</v>
      </c>
      <c r="E519" s="650">
        <v>103748</v>
      </c>
    </row>
    <row r="520" spans="1:5" s="620" customFormat="1" ht="21" hidden="1" customHeight="1" thickBot="1" x14ac:dyDescent="0.25">
      <c r="A520" s="672" t="s">
        <v>38</v>
      </c>
      <c r="B520" s="663"/>
      <c r="C520" s="663"/>
      <c r="D520" s="663"/>
      <c r="E520" s="663"/>
    </row>
    <row r="521" spans="1:5" s="620" customFormat="1" ht="37.5" hidden="1" customHeight="1" thickBot="1" x14ac:dyDescent="0.25">
      <c r="A521" s="664" t="s">
        <v>31</v>
      </c>
      <c r="B521" s="650">
        <v>17325</v>
      </c>
      <c r="C521" s="650">
        <v>17325</v>
      </c>
      <c r="D521" s="650">
        <v>17325</v>
      </c>
      <c r="E521" s="650">
        <v>17325</v>
      </c>
    </row>
    <row r="522" spans="1:5" s="620" customFormat="1" ht="16.5" hidden="1" customHeight="1" thickBot="1" x14ac:dyDescent="0.25">
      <c r="A522" s="672" t="s">
        <v>37</v>
      </c>
      <c r="B522" s="650">
        <v>17325</v>
      </c>
      <c r="C522" s="650">
        <v>17325</v>
      </c>
      <c r="D522" s="650">
        <v>17325</v>
      </c>
      <c r="E522" s="650">
        <v>17325</v>
      </c>
    </row>
    <row r="523" spans="1:5" s="620" customFormat="1" ht="16.5" hidden="1" customHeight="1" thickBot="1" x14ac:dyDescent="0.25">
      <c r="A523" s="672" t="s">
        <v>38</v>
      </c>
      <c r="B523" s="663"/>
      <c r="C523" s="650"/>
      <c r="D523" s="650"/>
      <c r="E523" s="650"/>
    </row>
    <row r="524" spans="1:5" s="620" customFormat="1" ht="16.5" hidden="1" customHeight="1" thickBot="1" x14ac:dyDescent="0.25">
      <c r="A524" s="664" t="s">
        <v>1</v>
      </c>
      <c r="B524" s="663">
        <f>B525+B526</f>
        <v>0</v>
      </c>
      <c r="C524" s="650">
        <f>C525+C526</f>
        <v>0</v>
      </c>
      <c r="D524" s="650">
        <f t="shared" ref="D524:E524" si="54">D525+D526</f>
        <v>0</v>
      </c>
      <c r="E524" s="650">
        <f t="shared" si="54"/>
        <v>0</v>
      </c>
    </row>
    <row r="525" spans="1:5" s="620" customFormat="1" ht="16.5" hidden="1" customHeight="1" thickBot="1" x14ac:dyDescent="0.25">
      <c r="A525" s="672" t="s">
        <v>37</v>
      </c>
      <c r="B525" s="663"/>
      <c r="C525" s="650">
        <v>0</v>
      </c>
      <c r="D525" s="650">
        <v>0</v>
      </c>
      <c r="E525" s="650">
        <v>0</v>
      </c>
    </row>
    <row r="526" spans="1:5" s="620" customFormat="1" ht="16.5" hidden="1" customHeight="1" thickBot="1" x14ac:dyDescent="0.25">
      <c r="A526" s="672" t="s">
        <v>38</v>
      </c>
      <c r="B526" s="663"/>
      <c r="C526" s="650"/>
      <c r="D526" s="650"/>
      <c r="E526" s="650"/>
    </row>
    <row r="527" spans="1:5" s="620" customFormat="1" ht="16.5" hidden="1" customHeight="1" thickBot="1" x14ac:dyDescent="0.25">
      <c r="A527" s="664" t="s">
        <v>2</v>
      </c>
      <c r="B527" s="663"/>
      <c r="C527" s="650"/>
      <c r="D527" s="650"/>
      <c r="E527" s="650"/>
    </row>
    <row r="528" spans="1:5" s="620" customFormat="1" ht="16.5" hidden="1" customHeight="1" thickBot="1" x14ac:dyDescent="0.25">
      <c r="A528" s="672" t="s">
        <v>37</v>
      </c>
      <c r="B528" s="663"/>
      <c r="C528" s="650"/>
      <c r="D528" s="650"/>
      <c r="E528" s="650"/>
    </row>
    <row r="529" spans="1:7" s="620" customFormat="1" ht="16.5" hidden="1" customHeight="1" thickBot="1" x14ac:dyDescent="0.25">
      <c r="A529" s="672" t="s">
        <v>38</v>
      </c>
      <c r="B529" s="663"/>
      <c r="C529" s="650"/>
      <c r="D529" s="650"/>
      <c r="E529" s="650"/>
    </row>
    <row r="530" spans="1:7" s="620" customFormat="1" ht="16.5" hidden="1" customHeight="1" thickBot="1" x14ac:dyDescent="0.25">
      <c r="A530" s="664" t="s">
        <v>22</v>
      </c>
      <c r="B530" s="663"/>
      <c r="C530" s="650"/>
      <c r="D530" s="650"/>
      <c r="E530" s="650"/>
    </row>
    <row r="531" spans="1:7" s="620" customFormat="1" ht="16.5" hidden="1" customHeight="1" thickBot="1" x14ac:dyDescent="0.25">
      <c r="A531" s="672" t="s">
        <v>37</v>
      </c>
      <c r="B531" s="663"/>
      <c r="C531" s="650"/>
      <c r="D531" s="650"/>
      <c r="E531" s="650"/>
    </row>
    <row r="532" spans="1:7" s="620" customFormat="1" ht="16.5" hidden="1" customHeight="1" thickBot="1" x14ac:dyDescent="0.25">
      <c r="A532" s="672" t="s">
        <v>38</v>
      </c>
      <c r="B532" s="663"/>
      <c r="C532" s="650"/>
      <c r="D532" s="650"/>
      <c r="E532" s="650"/>
    </row>
    <row r="533" spans="1:7" s="620" customFormat="1" ht="16.5" hidden="1" customHeight="1" thickBot="1" x14ac:dyDescent="0.25">
      <c r="A533" s="664" t="s">
        <v>23</v>
      </c>
      <c r="B533" s="663">
        <f>B534+B535</f>
        <v>0</v>
      </c>
      <c r="C533" s="650">
        <f t="shared" ref="C533:E533" si="55">C534+C535</f>
        <v>0</v>
      </c>
      <c r="D533" s="650">
        <f t="shared" si="55"/>
        <v>0</v>
      </c>
      <c r="E533" s="650">
        <f t="shared" si="55"/>
        <v>0</v>
      </c>
    </row>
    <row r="534" spans="1:7" s="620" customFormat="1" ht="16.5" hidden="1" customHeight="1" thickBot="1" x14ac:dyDescent="0.25">
      <c r="A534" s="672" t="s">
        <v>37</v>
      </c>
      <c r="B534" s="663"/>
      <c r="C534" s="650">
        <v>0</v>
      </c>
      <c r="D534" s="650">
        <v>0</v>
      </c>
      <c r="E534" s="650">
        <v>0</v>
      </c>
    </row>
    <row r="535" spans="1:7" s="620" customFormat="1" ht="16.5" hidden="1" customHeight="1" thickBot="1" x14ac:dyDescent="0.25">
      <c r="A535" s="672" t="s">
        <v>38</v>
      </c>
      <c r="B535" s="663"/>
      <c r="C535" s="650"/>
      <c r="D535" s="650"/>
      <c r="E535" s="650"/>
    </row>
    <row r="536" spans="1:7" s="620" customFormat="1" ht="16.5" hidden="1" customHeight="1" thickBot="1" x14ac:dyDescent="0.25">
      <c r="A536" s="664" t="s">
        <v>3</v>
      </c>
      <c r="B536" s="663">
        <v>0</v>
      </c>
      <c r="C536" s="650">
        <v>0</v>
      </c>
      <c r="D536" s="650">
        <f>C536*1.03*0.99</f>
        <v>0</v>
      </c>
      <c r="E536" s="650">
        <f>D536*1.03*0.99</f>
        <v>0</v>
      </c>
    </row>
    <row r="537" spans="1:7" s="620" customFormat="1" ht="16.5" hidden="1" customHeight="1" thickBot="1" x14ac:dyDescent="0.25">
      <c r="A537" s="672" t="s">
        <v>37</v>
      </c>
      <c r="B537" s="663"/>
      <c r="C537" s="673"/>
      <c r="D537" s="673"/>
      <c r="E537" s="673"/>
      <c r="F537" s="674"/>
      <c r="G537" s="674"/>
    </row>
    <row r="538" spans="1:7" s="620" customFormat="1" ht="16.5" hidden="1" customHeight="1" thickBot="1" x14ac:dyDescent="0.25">
      <c r="A538" s="672" t="s">
        <v>38</v>
      </c>
      <c r="B538" s="663"/>
      <c r="C538" s="675"/>
      <c r="D538" s="673"/>
      <c r="E538" s="673"/>
    </row>
    <row r="539" spans="1:7" s="620" customFormat="1" ht="16.5" hidden="1" customHeight="1" thickBot="1" x14ac:dyDescent="0.25">
      <c r="A539" s="668" t="s">
        <v>33</v>
      </c>
      <c r="B539" s="663">
        <f>B536+B533+B530+B527+B524+B521+B518</f>
        <v>121073</v>
      </c>
      <c r="C539" s="663">
        <f>C536+C533+C530+C527+C524+C521+C518</f>
        <v>121073</v>
      </c>
      <c r="D539" s="663">
        <f t="shared" ref="D539:E539" si="56">D536+D533+D530+D527+D524+D521+D518</f>
        <v>121073</v>
      </c>
      <c r="E539" s="663">
        <f t="shared" si="56"/>
        <v>121073</v>
      </c>
    </row>
    <row r="540" spans="1:7" s="620" customFormat="1" ht="16.5" hidden="1" customHeight="1" thickBot="1" x14ac:dyDescent="0.25">
      <c r="A540" s="676" t="s">
        <v>35</v>
      </c>
      <c r="B540" s="676">
        <f>IF(B539-B510=0,0,"Error")</f>
        <v>0</v>
      </c>
      <c r="C540" s="676">
        <f>IF(C539-C510=0,0,"Error")</f>
        <v>0</v>
      </c>
      <c r="D540" s="676">
        <f>IF(D539-D510=0,0,"Error")</f>
        <v>0</v>
      </c>
      <c r="E540" s="676">
        <f>IF(E539-E510=0,0,"Error")</f>
        <v>0</v>
      </c>
    </row>
    <row r="541" spans="1:7" s="620" customFormat="1" ht="32.25" hidden="1" customHeight="1" thickBot="1" x14ac:dyDescent="0.25">
      <c r="A541" s="677" t="s">
        <v>1579</v>
      </c>
      <c r="B541" s="821"/>
      <c r="C541" s="868"/>
      <c r="D541" s="868"/>
      <c r="E541" s="869"/>
    </row>
    <row r="542" spans="1:7" s="620" customFormat="1" ht="42" hidden="1" customHeight="1" thickBot="1" x14ac:dyDescent="0.25">
      <c r="A542" s="639" t="s">
        <v>9</v>
      </c>
      <c r="B542" s="870" t="s">
        <v>1580</v>
      </c>
      <c r="C542" s="871"/>
      <c r="D542" s="871"/>
      <c r="E542" s="872"/>
    </row>
    <row r="543" spans="1:7" s="620" customFormat="1" ht="27" hidden="1" customHeight="1" thickBot="1" x14ac:dyDescent="0.25">
      <c r="A543" s="639" t="s">
        <v>14</v>
      </c>
      <c r="B543" s="873" t="s">
        <v>1581</v>
      </c>
      <c r="C543" s="868"/>
      <c r="D543" s="868"/>
      <c r="E543" s="869"/>
    </row>
    <row r="544" spans="1:7" s="620" customFormat="1" ht="16.5" hidden="1" customHeight="1" x14ac:dyDescent="0.2">
      <c r="A544" s="827"/>
      <c r="B544" s="671">
        <v>2019</v>
      </c>
      <c r="C544" s="671">
        <v>2020</v>
      </c>
      <c r="D544" s="671">
        <v>2021</v>
      </c>
      <c r="E544" s="671">
        <v>2022</v>
      </c>
    </row>
    <row r="545" spans="1:6" s="620" customFormat="1" ht="16.5" hidden="1" customHeight="1" thickBot="1" x14ac:dyDescent="0.25">
      <c r="A545" s="828"/>
      <c r="B545" s="669" t="s">
        <v>5</v>
      </c>
      <c r="C545" s="669" t="s">
        <v>6</v>
      </c>
      <c r="D545" s="669" t="s">
        <v>6</v>
      </c>
      <c r="E545" s="669" t="s">
        <v>6</v>
      </c>
    </row>
    <row r="546" spans="1:6" s="620" customFormat="1" ht="16.5" hidden="1" customHeight="1" thickBot="1" x14ac:dyDescent="0.25">
      <c r="A546" s="639" t="s">
        <v>8</v>
      </c>
      <c r="B546" s="642">
        <v>18</v>
      </c>
      <c r="C546" s="642">
        <v>18</v>
      </c>
      <c r="D546" s="642">
        <v>18</v>
      </c>
      <c r="E546" s="642">
        <v>18</v>
      </c>
    </row>
    <row r="547" spans="1:6" s="620" customFormat="1" ht="16.5" hidden="1" customHeight="1" thickBot="1" x14ac:dyDescent="0.25">
      <c r="A547" s="639" t="s">
        <v>15</v>
      </c>
      <c r="B547" s="642">
        <f>B576</f>
        <v>15106</v>
      </c>
      <c r="C547" s="642">
        <f>C576</f>
        <v>15106</v>
      </c>
      <c r="D547" s="642">
        <f>D576</f>
        <v>15106</v>
      </c>
      <c r="E547" s="642">
        <f>E576</f>
        <v>15106</v>
      </c>
    </row>
    <row r="548" spans="1:6" s="620" customFormat="1" ht="16.5" hidden="1" customHeight="1" thickBot="1" x14ac:dyDescent="0.25">
      <c r="A548" s="639" t="s">
        <v>21</v>
      </c>
      <c r="B548" s="642">
        <f>B547/B546</f>
        <v>839.22222222222217</v>
      </c>
      <c r="C548" s="642">
        <f t="shared" ref="C548:E548" si="57">C547/C546</f>
        <v>839.22222222222217</v>
      </c>
      <c r="D548" s="642">
        <f t="shared" si="57"/>
        <v>839.22222222222217</v>
      </c>
      <c r="E548" s="642">
        <f t="shared" si="57"/>
        <v>839.22222222222217</v>
      </c>
    </row>
    <row r="549" spans="1:6" s="620" customFormat="1" ht="16.5" hidden="1" customHeight="1" thickBot="1" x14ac:dyDescent="0.25">
      <c r="A549" s="639" t="s">
        <v>16</v>
      </c>
      <c r="B549" s="662" t="s">
        <v>20</v>
      </c>
      <c r="C549" s="670">
        <f>C546/B546-1</f>
        <v>0</v>
      </c>
      <c r="D549" s="670">
        <f t="shared" ref="D549:E551" si="58">D546/C546-1</f>
        <v>0</v>
      </c>
      <c r="E549" s="670">
        <f t="shared" si="58"/>
        <v>0</v>
      </c>
      <c r="F549" s="646"/>
    </row>
    <row r="550" spans="1:6" s="620" customFormat="1" ht="16.5" hidden="1" customHeight="1" thickBot="1" x14ac:dyDescent="0.25">
      <c r="A550" s="639" t="s">
        <v>17</v>
      </c>
      <c r="B550" s="662" t="s">
        <v>20</v>
      </c>
      <c r="C550" s="670">
        <f>C547/B547-1</f>
        <v>0</v>
      </c>
      <c r="D550" s="670">
        <f t="shared" si="58"/>
        <v>0</v>
      </c>
      <c r="E550" s="670">
        <f t="shared" si="58"/>
        <v>0</v>
      </c>
    </row>
    <row r="551" spans="1:6" s="620" customFormat="1" ht="16.5" hidden="1" customHeight="1" thickBot="1" x14ac:dyDescent="0.25">
      <c r="A551" s="639" t="s">
        <v>18</v>
      </c>
      <c r="B551" s="662" t="s">
        <v>20</v>
      </c>
      <c r="C551" s="670">
        <f>C548/B548-1</f>
        <v>0</v>
      </c>
      <c r="D551" s="670">
        <f t="shared" si="58"/>
        <v>0</v>
      </c>
      <c r="E551" s="670">
        <f t="shared" si="58"/>
        <v>0</v>
      </c>
    </row>
    <row r="552" spans="1:6" s="620" customFormat="1" ht="24" hidden="1" customHeight="1" thickBot="1" x14ac:dyDescent="0.25">
      <c r="A552" s="853" t="s">
        <v>1549</v>
      </c>
      <c r="B552" s="854"/>
      <c r="C552" s="854"/>
      <c r="D552" s="854"/>
      <c r="E552" s="855"/>
    </row>
    <row r="553" spans="1:6" s="620" customFormat="1" ht="16.5" hidden="1" customHeight="1" x14ac:dyDescent="0.2">
      <c r="A553" s="827"/>
      <c r="B553" s="671">
        <v>2019</v>
      </c>
      <c r="C553" s="671">
        <v>2020</v>
      </c>
      <c r="D553" s="671">
        <v>2021</v>
      </c>
      <c r="E553" s="671">
        <v>2022</v>
      </c>
    </row>
    <row r="554" spans="1:6" s="620" customFormat="1" ht="16.5" hidden="1" customHeight="1" thickBot="1" x14ac:dyDescent="0.25">
      <c r="A554" s="828"/>
      <c r="B554" s="669" t="s">
        <v>5</v>
      </c>
      <c r="C554" s="669" t="s">
        <v>6</v>
      </c>
      <c r="D554" s="669" t="s">
        <v>6</v>
      </c>
      <c r="E554" s="669" t="s">
        <v>6</v>
      </c>
    </row>
    <row r="555" spans="1:6" s="620" customFormat="1" ht="16.5" hidden="1" customHeight="1" thickBot="1" x14ac:dyDescent="0.25">
      <c r="A555" s="664" t="s">
        <v>0</v>
      </c>
      <c r="B555" s="650">
        <v>12944</v>
      </c>
      <c r="C555" s="650">
        <v>12944</v>
      </c>
      <c r="D555" s="650">
        <v>12944</v>
      </c>
      <c r="E555" s="650">
        <v>12944</v>
      </c>
    </row>
    <row r="556" spans="1:6" s="620" customFormat="1" ht="16.5" hidden="1" customHeight="1" thickBot="1" x14ac:dyDescent="0.25">
      <c r="A556" s="672" t="s">
        <v>37</v>
      </c>
      <c r="B556" s="650">
        <v>12944</v>
      </c>
      <c r="C556" s="650">
        <v>12944</v>
      </c>
      <c r="D556" s="650">
        <v>12944</v>
      </c>
      <c r="E556" s="650">
        <v>12944</v>
      </c>
    </row>
    <row r="557" spans="1:6" s="620" customFormat="1" ht="16.5" hidden="1" customHeight="1" thickBot="1" x14ac:dyDescent="0.25">
      <c r="A557" s="672" t="s">
        <v>38</v>
      </c>
      <c r="B557" s="663"/>
      <c r="C557" s="663"/>
      <c r="D557" s="663"/>
      <c r="E557" s="663"/>
    </row>
    <row r="558" spans="1:6" s="620" customFormat="1" ht="33.75" hidden="1" customHeight="1" thickBot="1" x14ac:dyDescent="0.25">
      <c r="A558" s="664" t="s">
        <v>31</v>
      </c>
      <c r="B558" s="650">
        <v>2162</v>
      </c>
      <c r="C558" s="650">
        <v>2162</v>
      </c>
      <c r="D558" s="650">
        <v>2162</v>
      </c>
      <c r="E558" s="650">
        <v>2162</v>
      </c>
    </row>
    <row r="559" spans="1:6" s="620" customFormat="1" ht="16.5" hidden="1" customHeight="1" thickBot="1" x14ac:dyDescent="0.25">
      <c r="A559" s="672" t="s">
        <v>37</v>
      </c>
      <c r="B559" s="650">
        <v>2162</v>
      </c>
      <c r="C559" s="650">
        <v>2162</v>
      </c>
      <c r="D559" s="650">
        <v>2162</v>
      </c>
      <c r="E559" s="650">
        <v>2162</v>
      </c>
    </row>
    <row r="560" spans="1:6" s="620" customFormat="1" ht="16.5" hidden="1" customHeight="1" thickBot="1" x14ac:dyDescent="0.25">
      <c r="A560" s="672" t="s">
        <v>38</v>
      </c>
      <c r="B560" s="663"/>
      <c r="C560" s="650"/>
      <c r="D560" s="650"/>
      <c r="E560" s="650"/>
    </row>
    <row r="561" spans="1:7" s="620" customFormat="1" ht="16.5" hidden="1" customHeight="1" thickBot="1" x14ac:dyDescent="0.25">
      <c r="A561" s="664" t="s">
        <v>1</v>
      </c>
      <c r="B561" s="663">
        <f>B562+B563</f>
        <v>0</v>
      </c>
      <c r="C561" s="650">
        <f>C562+C563</f>
        <v>0</v>
      </c>
      <c r="D561" s="650">
        <f t="shared" ref="D561:E561" si="59">D562+D563</f>
        <v>0</v>
      </c>
      <c r="E561" s="650">
        <f t="shared" si="59"/>
        <v>0</v>
      </c>
    </row>
    <row r="562" spans="1:7" s="620" customFormat="1" ht="16.5" hidden="1" customHeight="1" thickBot="1" x14ac:dyDescent="0.25">
      <c r="A562" s="672" t="s">
        <v>37</v>
      </c>
      <c r="B562" s="663"/>
      <c r="C562" s="650">
        <v>0</v>
      </c>
      <c r="D562" s="650">
        <v>0</v>
      </c>
      <c r="E562" s="650">
        <v>0</v>
      </c>
    </row>
    <row r="563" spans="1:7" s="620" customFormat="1" ht="16.5" hidden="1" customHeight="1" thickBot="1" x14ac:dyDescent="0.25">
      <c r="A563" s="672" t="s">
        <v>38</v>
      </c>
      <c r="B563" s="663"/>
      <c r="C563" s="650"/>
      <c r="D563" s="650"/>
      <c r="E563" s="650"/>
    </row>
    <row r="564" spans="1:7" s="620" customFormat="1" ht="16.5" hidden="1" customHeight="1" thickBot="1" x14ac:dyDescent="0.25">
      <c r="A564" s="664" t="s">
        <v>2</v>
      </c>
      <c r="B564" s="663"/>
      <c r="C564" s="650"/>
      <c r="D564" s="650"/>
      <c r="E564" s="650"/>
    </row>
    <row r="565" spans="1:7" s="620" customFormat="1" ht="16.5" hidden="1" customHeight="1" thickBot="1" x14ac:dyDescent="0.25">
      <c r="A565" s="672" t="s">
        <v>37</v>
      </c>
      <c r="B565" s="663"/>
      <c r="C565" s="650"/>
      <c r="D565" s="650"/>
      <c r="E565" s="650"/>
    </row>
    <row r="566" spans="1:7" s="620" customFormat="1" ht="16.5" hidden="1" customHeight="1" thickBot="1" x14ac:dyDescent="0.25">
      <c r="A566" s="672" t="s">
        <v>38</v>
      </c>
      <c r="B566" s="663"/>
      <c r="C566" s="650"/>
      <c r="D566" s="650"/>
      <c r="E566" s="650"/>
    </row>
    <row r="567" spans="1:7" s="620" customFormat="1" ht="16.5" hidden="1" customHeight="1" thickBot="1" x14ac:dyDescent="0.25">
      <c r="A567" s="664" t="s">
        <v>22</v>
      </c>
      <c r="B567" s="663"/>
      <c r="C567" s="650"/>
      <c r="D567" s="650"/>
      <c r="E567" s="650"/>
    </row>
    <row r="568" spans="1:7" s="620" customFormat="1" ht="16.5" hidden="1" customHeight="1" thickBot="1" x14ac:dyDescent="0.25">
      <c r="A568" s="672" t="s">
        <v>37</v>
      </c>
      <c r="B568" s="663"/>
      <c r="C568" s="650"/>
      <c r="D568" s="650"/>
      <c r="E568" s="650"/>
    </row>
    <row r="569" spans="1:7" s="620" customFormat="1" ht="16.5" hidden="1" customHeight="1" thickBot="1" x14ac:dyDescent="0.25">
      <c r="A569" s="672" t="s">
        <v>38</v>
      </c>
      <c r="B569" s="663"/>
      <c r="C569" s="650"/>
      <c r="D569" s="650"/>
      <c r="E569" s="650"/>
    </row>
    <row r="570" spans="1:7" s="620" customFormat="1" ht="16.5" hidden="1" customHeight="1" thickBot="1" x14ac:dyDescent="0.25">
      <c r="A570" s="664" t="s">
        <v>23</v>
      </c>
      <c r="B570" s="663">
        <f>B571+B572</f>
        <v>0</v>
      </c>
      <c r="C570" s="650">
        <f t="shared" ref="C570:E570" si="60">C571+C572</f>
        <v>0</v>
      </c>
      <c r="D570" s="650">
        <f t="shared" si="60"/>
        <v>0</v>
      </c>
      <c r="E570" s="650">
        <f t="shared" si="60"/>
        <v>0</v>
      </c>
    </row>
    <row r="571" spans="1:7" s="620" customFormat="1" ht="16.5" hidden="1" customHeight="1" thickBot="1" x14ac:dyDescent="0.25">
      <c r="A571" s="672" t="s">
        <v>37</v>
      </c>
      <c r="B571" s="663"/>
      <c r="C571" s="650">
        <v>0</v>
      </c>
      <c r="D571" s="650">
        <v>0</v>
      </c>
      <c r="E571" s="650">
        <v>0</v>
      </c>
    </row>
    <row r="572" spans="1:7" s="620" customFormat="1" ht="16.5" hidden="1" customHeight="1" thickBot="1" x14ac:dyDescent="0.25">
      <c r="A572" s="672" t="s">
        <v>38</v>
      </c>
      <c r="B572" s="663"/>
      <c r="C572" s="650"/>
      <c r="D572" s="650"/>
      <c r="E572" s="650"/>
    </row>
    <row r="573" spans="1:7" s="620" customFormat="1" ht="16.5" hidden="1" customHeight="1" thickBot="1" x14ac:dyDescent="0.25">
      <c r="A573" s="664" t="s">
        <v>3</v>
      </c>
      <c r="B573" s="663">
        <v>0</v>
      </c>
      <c r="C573" s="650">
        <v>0</v>
      </c>
      <c r="D573" s="650">
        <f>C573*1.03*0.99</f>
        <v>0</v>
      </c>
      <c r="E573" s="650">
        <f>D573*1.03*0.99</f>
        <v>0</v>
      </c>
    </row>
    <row r="574" spans="1:7" s="620" customFormat="1" ht="16.5" hidden="1" customHeight="1" thickBot="1" x14ac:dyDescent="0.25">
      <c r="A574" s="672" t="s">
        <v>37</v>
      </c>
      <c r="B574" s="663"/>
      <c r="C574" s="673"/>
      <c r="D574" s="673"/>
      <c r="E574" s="673"/>
      <c r="F574" s="674"/>
      <c r="G574" s="674"/>
    </row>
    <row r="575" spans="1:7" s="620" customFormat="1" ht="16.5" hidden="1" customHeight="1" thickBot="1" x14ac:dyDescent="0.25">
      <c r="A575" s="672" t="s">
        <v>38</v>
      </c>
      <c r="B575" s="663"/>
      <c r="C575" s="675"/>
      <c r="D575" s="673"/>
      <c r="E575" s="673"/>
    </row>
    <row r="576" spans="1:7" s="620" customFormat="1" ht="16.5" hidden="1" customHeight="1" thickBot="1" x14ac:dyDescent="0.25">
      <c r="A576" s="668" t="s">
        <v>49</v>
      </c>
      <c r="B576" s="663">
        <f>B573+B570+B567+B564+B561+B558+B555</f>
        <v>15106</v>
      </c>
      <c r="C576" s="663">
        <f>C573+C570+C567+C564+C561+C558+C555</f>
        <v>15106</v>
      </c>
      <c r="D576" s="663">
        <f t="shared" ref="D576:E576" si="61">D573+D570+D567+D564+D561+D558+D555</f>
        <v>15106</v>
      </c>
      <c r="E576" s="663">
        <f t="shared" si="61"/>
        <v>15106</v>
      </c>
    </row>
    <row r="577" spans="1:6" s="620" customFormat="1" ht="16.5" hidden="1" customHeight="1" thickBot="1" x14ac:dyDescent="0.25">
      <c r="A577" s="676" t="s">
        <v>35</v>
      </c>
      <c r="B577" s="676">
        <f>IF(B576-B547=0,0,"Error")</f>
        <v>0</v>
      </c>
      <c r="C577" s="676">
        <f>IF(C576-C547=0,0,"Error")</f>
        <v>0</v>
      </c>
      <c r="D577" s="676">
        <f>IF(D576-D547=0,0,"Error")</f>
        <v>0</v>
      </c>
      <c r="E577" s="676">
        <f>IF(E576-E547=0,0,"Error")</f>
        <v>0</v>
      </c>
    </row>
    <row r="578" spans="1:6" s="620" customFormat="1" ht="33" hidden="1" customHeight="1" thickBot="1" x14ac:dyDescent="0.25">
      <c r="A578" s="677" t="s">
        <v>100</v>
      </c>
      <c r="B578" s="821"/>
      <c r="C578" s="868"/>
      <c r="D578" s="868"/>
      <c r="E578" s="869"/>
    </row>
    <row r="579" spans="1:6" s="620" customFormat="1" ht="31.5" hidden="1" customHeight="1" thickBot="1" x14ac:dyDescent="0.25">
      <c r="A579" s="639" t="s">
        <v>9</v>
      </c>
      <c r="B579" s="870" t="s">
        <v>1582</v>
      </c>
      <c r="C579" s="871"/>
      <c r="D579" s="871"/>
      <c r="E579" s="872"/>
    </row>
    <row r="580" spans="1:6" s="620" customFormat="1" ht="25.5" hidden="1" customHeight="1" thickBot="1" x14ac:dyDescent="0.25">
      <c r="A580" s="639" t="s">
        <v>14</v>
      </c>
      <c r="B580" s="873" t="s">
        <v>1581</v>
      </c>
      <c r="C580" s="868"/>
      <c r="D580" s="868"/>
      <c r="E580" s="869"/>
    </row>
    <row r="581" spans="1:6" s="620" customFormat="1" ht="16.5" hidden="1" customHeight="1" x14ac:dyDescent="0.2">
      <c r="A581" s="827"/>
      <c r="B581" s="671">
        <v>2019</v>
      </c>
      <c r="C581" s="671">
        <v>2020</v>
      </c>
      <c r="D581" s="671">
        <v>2021</v>
      </c>
      <c r="E581" s="671">
        <v>2022</v>
      </c>
    </row>
    <row r="582" spans="1:6" s="620" customFormat="1" ht="16.5" hidden="1" customHeight="1" thickBot="1" x14ac:dyDescent="0.25">
      <c r="A582" s="828"/>
      <c r="B582" s="669" t="s">
        <v>5</v>
      </c>
      <c r="C582" s="669" t="s">
        <v>6</v>
      </c>
      <c r="D582" s="669" t="s">
        <v>6</v>
      </c>
      <c r="E582" s="669" t="s">
        <v>6</v>
      </c>
    </row>
    <row r="583" spans="1:6" s="620" customFormat="1" ht="16.5" hidden="1" customHeight="1" thickBot="1" x14ac:dyDescent="0.25">
      <c r="A583" s="639" t="s">
        <v>8</v>
      </c>
      <c r="B583" s="642">
        <v>18</v>
      </c>
      <c r="C583" s="642">
        <v>18</v>
      </c>
      <c r="D583" s="642">
        <v>18</v>
      </c>
      <c r="E583" s="642">
        <v>18</v>
      </c>
    </row>
    <row r="584" spans="1:6" s="620" customFormat="1" ht="16.5" hidden="1" customHeight="1" thickBot="1" x14ac:dyDescent="0.25">
      <c r="A584" s="639" t="s">
        <v>15</v>
      </c>
      <c r="B584" s="642">
        <f>B613</f>
        <v>15106</v>
      </c>
      <c r="C584" s="642">
        <f>C613</f>
        <v>15106</v>
      </c>
      <c r="D584" s="642">
        <f>D613</f>
        <v>15106</v>
      </c>
      <c r="E584" s="642">
        <f>E613</f>
        <v>15106</v>
      </c>
    </row>
    <row r="585" spans="1:6" s="620" customFormat="1" ht="16.5" hidden="1" customHeight="1" thickBot="1" x14ac:dyDescent="0.25">
      <c r="A585" s="639" t="s">
        <v>21</v>
      </c>
      <c r="B585" s="642">
        <f>B584/B583</f>
        <v>839.22222222222217</v>
      </c>
      <c r="C585" s="642">
        <f t="shared" ref="C585:E585" si="62">C584/C583</f>
        <v>839.22222222222217</v>
      </c>
      <c r="D585" s="642">
        <f t="shared" si="62"/>
        <v>839.22222222222217</v>
      </c>
      <c r="E585" s="642">
        <f t="shared" si="62"/>
        <v>839.22222222222217</v>
      </c>
    </row>
    <row r="586" spans="1:6" s="620" customFormat="1" ht="16.5" hidden="1" customHeight="1" thickBot="1" x14ac:dyDescent="0.25">
      <c r="A586" s="639" t="s">
        <v>16</v>
      </c>
      <c r="B586" s="662" t="s">
        <v>20</v>
      </c>
      <c r="C586" s="670">
        <f>C583/B583-1</f>
        <v>0</v>
      </c>
      <c r="D586" s="670">
        <f t="shared" ref="D586:E588" si="63">D583/C583-1</f>
        <v>0</v>
      </c>
      <c r="E586" s="670">
        <f t="shared" si="63"/>
        <v>0</v>
      </c>
      <c r="F586" s="646"/>
    </row>
    <row r="587" spans="1:6" s="620" customFormat="1" ht="16.5" hidden="1" customHeight="1" thickBot="1" x14ac:dyDescent="0.25">
      <c r="A587" s="639" t="s">
        <v>17</v>
      </c>
      <c r="B587" s="662" t="s">
        <v>20</v>
      </c>
      <c r="C587" s="670">
        <f>C584/B584-1</f>
        <v>0</v>
      </c>
      <c r="D587" s="670">
        <f t="shared" si="63"/>
        <v>0</v>
      </c>
      <c r="E587" s="670">
        <f t="shared" si="63"/>
        <v>0</v>
      </c>
    </row>
    <row r="588" spans="1:6" s="620" customFormat="1" ht="16.5" hidden="1" customHeight="1" thickBot="1" x14ac:dyDescent="0.25">
      <c r="A588" s="639" t="s">
        <v>18</v>
      </c>
      <c r="B588" s="662" t="s">
        <v>20</v>
      </c>
      <c r="C588" s="670">
        <f>C585/B585-1</f>
        <v>0</v>
      </c>
      <c r="D588" s="670">
        <f t="shared" si="63"/>
        <v>0</v>
      </c>
      <c r="E588" s="670">
        <f t="shared" si="63"/>
        <v>0</v>
      </c>
    </row>
    <row r="589" spans="1:6" s="620" customFormat="1" ht="29.25" hidden="1" customHeight="1" thickBot="1" x14ac:dyDescent="0.25">
      <c r="A589" s="853" t="s">
        <v>1551</v>
      </c>
      <c r="B589" s="854"/>
      <c r="C589" s="854"/>
      <c r="D589" s="854"/>
      <c r="E589" s="855"/>
    </row>
    <row r="590" spans="1:6" s="620" customFormat="1" ht="16.5" hidden="1" customHeight="1" x14ac:dyDescent="0.2">
      <c r="A590" s="827"/>
      <c r="B590" s="671">
        <v>2019</v>
      </c>
      <c r="C590" s="671">
        <v>2020</v>
      </c>
      <c r="D590" s="671">
        <v>2021</v>
      </c>
      <c r="E590" s="671">
        <v>2022</v>
      </c>
    </row>
    <row r="591" spans="1:6" s="620" customFormat="1" ht="16.5" hidden="1" customHeight="1" thickBot="1" x14ac:dyDescent="0.25">
      <c r="A591" s="828"/>
      <c r="B591" s="669" t="s">
        <v>5</v>
      </c>
      <c r="C591" s="669" t="s">
        <v>6</v>
      </c>
      <c r="D591" s="669" t="s">
        <v>6</v>
      </c>
      <c r="E591" s="669" t="s">
        <v>6</v>
      </c>
    </row>
    <row r="592" spans="1:6" s="620" customFormat="1" ht="16.5" hidden="1" customHeight="1" thickBot="1" x14ac:dyDescent="0.25">
      <c r="A592" s="664" t="s">
        <v>0</v>
      </c>
      <c r="B592" s="650">
        <v>12944</v>
      </c>
      <c r="C592" s="650">
        <v>12944</v>
      </c>
      <c r="D592" s="650">
        <v>12944</v>
      </c>
      <c r="E592" s="650">
        <v>12944</v>
      </c>
    </row>
    <row r="593" spans="1:5" s="620" customFormat="1" ht="16.5" hidden="1" customHeight="1" thickBot="1" x14ac:dyDescent="0.25">
      <c r="A593" s="672" t="s">
        <v>37</v>
      </c>
      <c r="B593" s="650">
        <v>12944</v>
      </c>
      <c r="C593" s="650">
        <v>12944</v>
      </c>
      <c r="D593" s="650">
        <v>12944</v>
      </c>
      <c r="E593" s="650">
        <v>12944</v>
      </c>
    </row>
    <row r="594" spans="1:5" s="620" customFormat="1" ht="16.5" hidden="1" customHeight="1" thickBot="1" x14ac:dyDescent="0.25">
      <c r="A594" s="672" t="s">
        <v>38</v>
      </c>
      <c r="B594" s="663"/>
      <c r="C594" s="663"/>
      <c r="D594" s="663"/>
      <c r="E594" s="663"/>
    </row>
    <row r="595" spans="1:5" s="620" customFormat="1" ht="16.5" hidden="1" customHeight="1" thickBot="1" x14ac:dyDescent="0.25">
      <c r="A595" s="664" t="s">
        <v>31</v>
      </c>
      <c r="B595" s="650">
        <v>2162</v>
      </c>
      <c r="C595" s="650">
        <v>2162</v>
      </c>
      <c r="D595" s="650">
        <v>2162</v>
      </c>
      <c r="E595" s="650">
        <v>2162</v>
      </c>
    </row>
    <row r="596" spans="1:5" s="620" customFormat="1" ht="16.5" hidden="1" customHeight="1" thickBot="1" x14ac:dyDescent="0.25">
      <c r="A596" s="672" t="s">
        <v>37</v>
      </c>
      <c r="B596" s="650">
        <v>2162</v>
      </c>
      <c r="C596" s="650">
        <v>2162</v>
      </c>
      <c r="D596" s="650">
        <v>2162</v>
      </c>
      <c r="E596" s="650">
        <v>2162</v>
      </c>
    </row>
    <row r="597" spans="1:5" s="620" customFormat="1" ht="16.5" hidden="1" customHeight="1" thickBot="1" x14ac:dyDescent="0.25">
      <c r="A597" s="672" t="s">
        <v>38</v>
      </c>
      <c r="B597" s="663"/>
      <c r="C597" s="650"/>
      <c r="D597" s="650"/>
      <c r="E597" s="650"/>
    </row>
    <row r="598" spans="1:5" s="620" customFormat="1" ht="16.5" hidden="1" customHeight="1" thickBot="1" x14ac:dyDescent="0.25">
      <c r="A598" s="664" t="s">
        <v>1</v>
      </c>
      <c r="B598" s="663">
        <f>B599+B600</f>
        <v>0</v>
      </c>
      <c r="C598" s="650">
        <f>C599+C600</f>
        <v>0</v>
      </c>
      <c r="D598" s="650">
        <f t="shared" ref="D598:E598" si="64">D599+D600</f>
        <v>0</v>
      </c>
      <c r="E598" s="650">
        <f t="shared" si="64"/>
        <v>0</v>
      </c>
    </row>
    <row r="599" spans="1:5" s="620" customFormat="1" ht="16.5" hidden="1" customHeight="1" thickBot="1" x14ac:dyDescent="0.25">
      <c r="A599" s="672" t="s">
        <v>37</v>
      </c>
      <c r="B599" s="663"/>
      <c r="C599" s="650">
        <v>0</v>
      </c>
      <c r="D599" s="650">
        <v>0</v>
      </c>
      <c r="E599" s="650">
        <v>0</v>
      </c>
    </row>
    <row r="600" spans="1:5" s="620" customFormat="1" ht="16.5" hidden="1" customHeight="1" thickBot="1" x14ac:dyDescent="0.25">
      <c r="A600" s="672" t="s">
        <v>38</v>
      </c>
      <c r="B600" s="663"/>
      <c r="C600" s="650"/>
      <c r="D600" s="650"/>
      <c r="E600" s="650"/>
    </row>
    <row r="601" spans="1:5" s="620" customFormat="1" ht="16.5" hidden="1" customHeight="1" thickBot="1" x14ac:dyDescent="0.25">
      <c r="A601" s="664" t="s">
        <v>2</v>
      </c>
      <c r="B601" s="663"/>
      <c r="C601" s="650"/>
      <c r="D601" s="650"/>
      <c r="E601" s="650"/>
    </row>
    <row r="602" spans="1:5" s="620" customFormat="1" ht="16.5" hidden="1" customHeight="1" thickBot="1" x14ac:dyDescent="0.25">
      <c r="A602" s="672" t="s">
        <v>37</v>
      </c>
      <c r="B602" s="663"/>
      <c r="C602" s="650"/>
      <c r="D602" s="650"/>
      <c r="E602" s="650"/>
    </row>
    <row r="603" spans="1:5" s="620" customFormat="1" ht="16.5" hidden="1" customHeight="1" thickBot="1" x14ac:dyDescent="0.25">
      <c r="A603" s="672" t="s">
        <v>38</v>
      </c>
      <c r="B603" s="663"/>
      <c r="C603" s="650"/>
      <c r="D603" s="650"/>
      <c r="E603" s="650"/>
    </row>
    <row r="604" spans="1:5" s="620" customFormat="1" ht="16.5" hidden="1" customHeight="1" thickBot="1" x14ac:dyDescent="0.25">
      <c r="A604" s="664" t="s">
        <v>22</v>
      </c>
      <c r="B604" s="663"/>
      <c r="C604" s="650"/>
      <c r="D604" s="650"/>
      <c r="E604" s="650"/>
    </row>
    <row r="605" spans="1:5" s="620" customFormat="1" ht="16.5" hidden="1" customHeight="1" thickBot="1" x14ac:dyDescent="0.25">
      <c r="A605" s="672" t="s">
        <v>37</v>
      </c>
      <c r="B605" s="663"/>
      <c r="C605" s="650"/>
      <c r="D605" s="650"/>
      <c r="E605" s="650"/>
    </row>
    <row r="606" spans="1:5" s="620" customFormat="1" ht="16.5" hidden="1" customHeight="1" thickBot="1" x14ac:dyDescent="0.25">
      <c r="A606" s="672" t="s">
        <v>38</v>
      </c>
      <c r="B606" s="663"/>
      <c r="C606" s="650"/>
      <c r="D606" s="650"/>
      <c r="E606" s="650"/>
    </row>
    <row r="607" spans="1:5" s="620" customFormat="1" ht="16.5" hidden="1" customHeight="1" thickBot="1" x14ac:dyDescent="0.25">
      <c r="A607" s="664" t="s">
        <v>23</v>
      </c>
      <c r="B607" s="663">
        <f>B608+B609</f>
        <v>0</v>
      </c>
      <c r="C607" s="650">
        <f t="shared" ref="C607:E607" si="65">C608+C609</f>
        <v>0</v>
      </c>
      <c r="D607" s="650">
        <f t="shared" si="65"/>
        <v>0</v>
      </c>
      <c r="E607" s="650">
        <f t="shared" si="65"/>
        <v>0</v>
      </c>
    </row>
    <row r="608" spans="1:5" s="620" customFormat="1" ht="16.5" hidden="1" customHeight="1" thickBot="1" x14ac:dyDescent="0.25">
      <c r="A608" s="672" t="s">
        <v>37</v>
      </c>
      <c r="B608" s="663"/>
      <c r="C608" s="650">
        <v>0</v>
      </c>
      <c r="D608" s="650">
        <v>0</v>
      </c>
      <c r="E608" s="650">
        <v>0</v>
      </c>
    </row>
    <row r="609" spans="1:7" s="620" customFormat="1" ht="16.5" hidden="1" customHeight="1" thickBot="1" x14ac:dyDescent="0.25">
      <c r="A609" s="672" t="s">
        <v>38</v>
      </c>
      <c r="B609" s="663"/>
      <c r="C609" s="650"/>
      <c r="D609" s="650"/>
      <c r="E609" s="650"/>
    </row>
    <row r="610" spans="1:7" s="620" customFormat="1" ht="16.5" hidden="1" customHeight="1" thickBot="1" x14ac:dyDescent="0.25">
      <c r="A610" s="664" t="s">
        <v>3</v>
      </c>
      <c r="B610" s="663">
        <v>0</v>
      </c>
      <c r="C610" s="650">
        <v>0</v>
      </c>
      <c r="D610" s="650">
        <f>C610*1.03*0.99</f>
        <v>0</v>
      </c>
      <c r="E610" s="650">
        <f>D610*1.03*0.99</f>
        <v>0</v>
      </c>
    </row>
    <row r="611" spans="1:7" s="620" customFormat="1" ht="16.5" hidden="1" customHeight="1" thickBot="1" x14ac:dyDescent="0.25">
      <c r="A611" s="672" t="s">
        <v>37</v>
      </c>
      <c r="B611" s="663"/>
      <c r="C611" s="673"/>
      <c r="D611" s="673"/>
      <c r="E611" s="673"/>
      <c r="F611" s="674"/>
      <c r="G611" s="674"/>
    </row>
    <row r="612" spans="1:7" s="620" customFormat="1" ht="16.5" hidden="1" customHeight="1" thickBot="1" x14ac:dyDescent="0.25">
      <c r="A612" s="672" t="s">
        <v>38</v>
      </c>
      <c r="B612" s="663"/>
      <c r="C612" s="675"/>
      <c r="D612" s="673"/>
      <c r="E612" s="673"/>
    </row>
    <row r="613" spans="1:7" s="620" customFormat="1" ht="16.5" hidden="1" customHeight="1" thickBot="1" x14ac:dyDescent="0.25">
      <c r="A613" s="668" t="s">
        <v>50</v>
      </c>
      <c r="B613" s="663">
        <f>B610+B607+B604+B601+B598+B595+B592</f>
        <v>15106</v>
      </c>
      <c r="C613" s="663">
        <f>C610+C607+C604+C601+C598+C595+C592</f>
        <v>15106</v>
      </c>
      <c r="D613" s="663">
        <f t="shared" ref="D613:E613" si="66">D610+D607+D604+D601+D598+D595+D592</f>
        <v>15106</v>
      </c>
      <c r="E613" s="663">
        <f t="shared" si="66"/>
        <v>15106</v>
      </c>
    </row>
    <row r="614" spans="1:7" s="620" customFormat="1" ht="16.5" hidden="1" customHeight="1" thickBot="1" x14ac:dyDescent="0.25">
      <c r="A614" s="676" t="s">
        <v>35</v>
      </c>
      <c r="B614" s="676">
        <f>IF(B613-B584=0,0,"Error")</f>
        <v>0</v>
      </c>
      <c r="C614" s="676">
        <f>IF(C613-C584=0,0,"Error")</f>
        <v>0</v>
      </c>
      <c r="D614" s="676">
        <f>IF(D613-D584=0,0,"Error")</f>
        <v>0</v>
      </c>
      <c r="E614" s="676">
        <f>IF(E613-E584=0,0,"Error")</f>
        <v>0</v>
      </c>
    </row>
    <row r="615" spans="1:7" s="620" customFormat="1" ht="16.5" hidden="1" customHeight="1" thickBot="1" x14ac:dyDescent="0.25">
      <c r="A615" s="677" t="s">
        <v>114</v>
      </c>
      <c r="B615" s="821"/>
      <c r="C615" s="868"/>
      <c r="D615" s="868"/>
      <c r="E615" s="869"/>
    </row>
    <row r="616" spans="1:7" s="620" customFormat="1" ht="36.75" hidden="1" customHeight="1" thickBot="1" x14ac:dyDescent="0.25">
      <c r="A616" s="639" t="s">
        <v>9</v>
      </c>
      <c r="B616" s="870" t="s">
        <v>1583</v>
      </c>
      <c r="C616" s="871"/>
      <c r="D616" s="871"/>
      <c r="E616" s="872"/>
    </row>
    <row r="617" spans="1:7" s="620" customFormat="1" ht="16.5" hidden="1" customHeight="1" thickBot="1" x14ac:dyDescent="0.25">
      <c r="A617" s="639" t="s">
        <v>14</v>
      </c>
      <c r="B617" s="873" t="s">
        <v>1581</v>
      </c>
      <c r="C617" s="868"/>
      <c r="D617" s="868"/>
      <c r="E617" s="869"/>
    </row>
    <row r="618" spans="1:7" s="620" customFormat="1" ht="16.5" hidden="1" customHeight="1" x14ac:dyDescent="0.2">
      <c r="A618" s="827"/>
      <c r="B618" s="671">
        <v>2019</v>
      </c>
      <c r="C618" s="671">
        <v>2020</v>
      </c>
      <c r="D618" s="671">
        <v>2021</v>
      </c>
      <c r="E618" s="671">
        <v>2022</v>
      </c>
    </row>
    <row r="619" spans="1:7" s="620" customFormat="1" ht="16.5" hidden="1" customHeight="1" thickBot="1" x14ac:dyDescent="0.25">
      <c r="A619" s="828"/>
      <c r="B619" s="669" t="s">
        <v>5</v>
      </c>
      <c r="C619" s="669" t="s">
        <v>6</v>
      </c>
      <c r="D619" s="669" t="s">
        <v>6</v>
      </c>
      <c r="E619" s="669" t="s">
        <v>6</v>
      </c>
    </row>
    <row r="620" spans="1:7" s="620" customFormat="1" ht="16.5" hidden="1" customHeight="1" thickBot="1" x14ac:dyDescent="0.25">
      <c r="A620" s="639" t="s">
        <v>8</v>
      </c>
      <c r="B620" s="642">
        <v>18</v>
      </c>
      <c r="C620" s="642">
        <v>18</v>
      </c>
      <c r="D620" s="642">
        <v>18</v>
      </c>
      <c r="E620" s="642">
        <v>18</v>
      </c>
    </row>
    <row r="621" spans="1:7" s="620" customFormat="1" ht="16.5" hidden="1" customHeight="1" thickBot="1" x14ac:dyDescent="0.25">
      <c r="A621" s="639" t="s">
        <v>15</v>
      </c>
      <c r="B621" s="642">
        <f>B650</f>
        <v>15106</v>
      </c>
      <c r="C621" s="642">
        <f>C650</f>
        <v>15106</v>
      </c>
      <c r="D621" s="642">
        <f>D650</f>
        <v>15106</v>
      </c>
      <c r="E621" s="642">
        <f>E650</f>
        <v>15106</v>
      </c>
    </row>
    <row r="622" spans="1:7" s="620" customFormat="1" ht="16.5" hidden="1" customHeight="1" thickBot="1" x14ac:dyDescent="0.25">
      <c r="A622" s="639" t="s">
        <v>21</v>
      </c>
      <c r="B622" s="642">
        <f>B621/B620</f>
        <v>839.22222222222217</v>
      </c>
      <c r="C622" s="642">
        <f t="shared" ref="C622:E622" si="67">C621/C620</f>
        <v>839.22222222222217</v>
      </c>
      <c r="D622" s="642">
        <f t="shared" si="67"/>
        <v>839.22222222222217</v>
      </c>
      <c r="E622" s="642">
        <f t="shared" si="67"/>
        <v>839.22222222222217</v>
      </c>
    </row>
    <row r="623" spans="1:7" s="620" customFormat="1" ht="16.5" hidden="1" customHeight="1" thickBot="1" x14ac:dyDescent="0.25">
      <c r="A623" s="639" t="s">
        <v>16</v>
      </c>
      <c r="B623" s="662" t="s">
        <v>20</v>
      </c>
      <c r="C623" s="670">
        <f>C620/B620-1</f>
        <v>0</v>
      </c>
      <c r="D623" s="670">
        <f t="shared" ref="D623:E625" si="68">D620/C620-1</f>
        <v>0</v>
      </c>
      <c r="E623" s="670">
        <f t="shared" si="68"/>
        <v>0</v>
      </c>
      <c r="F623" s="646"/>
    </row>
    <row r="624" spans="1:7" s="620" customFormat="1" ht="16.5" hidden="1" customHeight="1" thickBot="1" x14ac:dyDescent="0.25">
      <c r="A624" s="639" t="s">
        <v>17</v>
      </c>
      <c r="B624" s="662" t="s">
        <v>20</v>
      </c>
      <c r="C624" s="670">
        <f>C621/B621-1</f>
        <v>0</v>
      </c>
      <c r="D624" s="670">
        <f t="shared" si="68"/>
        <v>0</v>
      </c>
      <c r="E624" s="670">
        <f t="shared" si="68"/>
        <v>0</v>
      </c>
    </row>
    <row r="625" spans="1:5" s="620" customFormat="1" ht="16.5" hidden="1" customHeight="1" thickBot="1" x14ac:dyDescent="0.25">
      <c r="A625" s="639" t="s">
        <v>18</v>
      </c>
      <c r="B625" s="662" t="s">
        <v>20</v>
      </c>
      <c r="C625" s="670">
        <f>C622/B622-1</f>
        <v>0</v>
      </c>
      <c r="D625" s="670">
        <f t="shared" si="68"/>
        <v>0</v>
      </c>
      <c r="E625" s="670">
        <f t="shared" si="68"/>
        <v>0</v>
      </c>
    </row>
    <row r="626" spans="1:5" s="620" customFormat="1" ht="16.5" hidden="1" customHeight="1" thickBot="1" x14ac:dyDescent="0.25">
      <c r="A626" s="853" t="s">
        <v>1553</v>
      </c>
      <c r="B626" s="854"/>
      <c r="C626" s="854"/>
      <c r="D626" s="854"/>
      <c r="E626" s="855"/>
    </row>
    <row r="627" spans="1:5" s="620" customFormat="1" ht="16.5" hidden="1" customHeight="1" x14ac:dyDescent="0.2">
      <c r="A627" s="827"/>
      <c r="B627" s="671">
        <v>2019</v>
      </c>
      <c r="C627" s="671">
        <v>2020</v>
      </c>
      <c r="D627" s="671">
        <v>2021</v>
      </c>
      <c r="E627" s="671">
        <v>2022</v>
      </c>
    </row>
    <row r="628" spans="1:5" s="620" customFormat="1" ht="16.5" hidden="1" customHeight="1" thickBot="1" x14ac:dyDescent="0.25">
      <c r="A628" s="828"/>
      <c r="B628" s="669" t="s">
        <v>5</v>
      </c>
      <c r="C628" s="669" t="s">
        <v>6</v>
      </c>
      <c r="D628" s="669" t="s">
        <v>6</v>
      </c>
      <c r="E628" s="669" t="s">
        <v>6</v>
      </c>
    </row>
    <row r="629" spans="1:5" s="620" customFormat="1" ht="16.5" hidden="1" customHeight="1" thickBot="1" x14ac:dyDescent="0.25">
      <c r="A629" s="664" t="s">
        <v>0</v>
      </c>
      <c r="B629" s="650">
        <v>12944</v>
      </c>
      <c r="C629" s="650">
        <v>12944</v>
      </c>
      <c r="D629" s="650">
        <v>12944</v>
      </c>
      <c r="E629" s="650">
        <v>12944</v>
      </c>
    </row>
    <row r="630" spans="1:5" s="620" customFormat="1" ht="16.5" hidden="1" customHeight="1" thickBot="1" x14ac:dyDescent="0.25">
      <c r="A630" s="672" t="s">
        <v>37</v>
      </c>
      <c r="B630" s="650">
        <v>12944</v>
      </c>
      <c r="C630" s="650">
        <v>12944</v>
      </c>
      <c r="D630" s="650">
        <v>12944</v>
      </c>
      <c r="E630" s="650">
        <v>12944</v>
      </c>
    </row>
    <row r="631" spans="1:5" s="620" customFormat="1" ht="16.5" hidden="1" customHeight="1" thickBot="1" x14ac:dyDescent="0.25">
      <c r="A631" s="672" t="s">
        <v>38</v>
      </c>
      <c r="B631" s="663"/>
      <c r="C631" s="663"/>
      <c r="D631" s="663"/>
      <c r="E631" s="663"/>
    </row>
    <row r="632" spans="1:5" s="620" customFormat="1" ht="28.5" hidden="1" customHeight="1" thickBot="1" x14ac:dyDescent="0.25">
      <c r="A632" s="664" t="s">
        <v>31</v>
      </c>
      <c r="B632" s="650">
        <v>2162</v>
      </c>
      <c r="C632" s="650">
        <v>2162</v>
      </c>
      <c r="D632" s="650">
        <v>2162</v>
      </c>
      <c r="E632" s="650">
        <v>2162</v>
      </c>
    </row>
    <row r="633" spans="1:5" s="620" customFormat="1" ht="16.5" hidden="1" customHeight="1" thickBot="1" x14ac:dyDescent="0.25">
      <c r="A633" s="672" t="s">
        <v>37</v>
      </c>
      <c r="B633" s="650">
        <v>2162</v>
      </c>
      <c r="C633" s="650">
        <v>2162</v>
      </c>
      <c r="D633" s="650">
        <v>2162</v>
      </c>
      <c r="E633" s="650">
        <v>2162</v>
      </c>
    </row>
    <row r="634" spans="1:5" s="620" customFormat="1" ht="16.5" hidden="1" customHeight="1" thickBot="1" x14ac:dyDescent="0.25">
      <c r="A634" s="672" t="s">
        <v>38</v>
      </c>
      <c r="B634" s="663"/>
      <c r="C634" s="650"/>
      <c r="D634" s="650"/>
      <c r="E634" s="650"/>
    </row>
    <row r="635" spans="1:5" s="620" customFormat="1" ht="16.5" hidden="1" customHeight="1" thickBot="1" x14ac:dyDescent="0.25">
      <c r="A635" s="664" t="s">
        <v>1</v>
      </c>
      <c r="B635" s="663">
        <f>B636+B637</f>
        <v>0</v>
      </c>
      <c r="C635" s="650">
        <f>C636+C637</f>
        <v>0</v>
      </c>
      <c r="D635" s="650">
        <f t="shared" ref="D635:E635" si="69">D636+D637</f>
        <v>0</v>
      </c>
      <c r="E635" s="650">
        <f t="shared" si="69"/>
        <v>0</v>
      </c>
    </row>
    <row r="636" spans="1:5" s="620" customFormat="1" ht="16.5" hidden="1" customHeight="1" thickBot="1" x14ac:dyDescent="0.25">
      <c r="A636" s="672" t="s">
        <v>37</v>
      </c>
      <c r="B636" s="663"/>
      <c r="C636" s="650">
        <v>0</v>
      </c>
      <c r="D636" s="650">
        <v>0</v>
      </c>
      <c r="E636" s="650">
        <v>0</v>
      </c>
    </row>
    <row r="637" spans="1:5" s="620" customFormat="1" ht="16.5" hidden="1" customHeight="1" thickBot="1" x14ac:dyDescent="0.25">
      <c r="A637" s="672" t="s">
        <v>38</v>
      </c>
      <c r="B637" s="663"/>
      <c r="C637" s="650"/>
      <c r="D637" s="650"/>
      <c r="E637" s="650"/>
    </row>
    <row r="638" spans="1:5" s="620" customFormat="1" ht="16.5" hidden="1" customHeight="1" thickBot="1" x14ac:dyDescent="0.25">
      <c r="A638" s="664" t="s">
        <v>2</v>
      </c>
      <c r="B638" s="663"/>
      <c r="C638" s="650"/>
      <c r="D638" s="650"/>
      <c r="E638" s="650"/>
    </row>
    <row r="639" spans="1:5" s="620" customFormat="1" ht="16.5" hidden="1" customHeight="1" thickBot="1" x14ac:dyDescent="0.25">
      <c r="A639" s="672" t="s">
        <v>37</v>
      </c>
      <c r="B639" s="663"/>
      <c r="C639" s="650"/>
      <c r="D639" s="650"/>
      <c r="E639" s="650"/>
    </row>
    <row r="640" spans="1:5" s="620" customFormat="1" ht="16.5" hidden="1" customHeight="1" thickBot="1" x14ac:dyDescent="0.25">
      <c r="A640" s="672" t="s">
        <v>38</v>
      </c>
      <c r="B640" s="663"/>
      <c r="C640" s="650"/>
      <c r="D640" s="650"/>
      <c r="E640" s="650"/>
    </row>
    <row r="641" spans="1:7" s="620" customFormat="1" ht="16.5" hidden="1" customHeight="1" thickBot="1" x14ac:dyDescent="0.25">
      <c r="A641" s="664" t="s">
        <v>22</v>
      </c>
      <c r="B641" s="663"/>
      <c r="C641" s="650"/>
      <c r="D641" s="650"/>
      <c r="E641" s="650"/>
    </row>
    <row r="642" spans="1:7" s="620" customFormat="1" ht="16.5" hidden="1" customHeight="1" thickBot="1" x14ac:dyDescent="0.25">
      <c r="A642" s="672" t="s">
        <v>37</v>
      </c>
      <c r="B642" s="663"/>
      <c r="C642" s="650"/>
      <c r="D642" s="650"/>
      <c r="E642" s="650"/>
    </row>
    <row r="643" spans="1:7" s="620" customFormat="1" ht="16.5" hidden="1" customHeight="1" thickBot="1" x14ac:dyDescent="0.25">
      <c r="A643" s="672" t="s">
        <v>38</v>
      </c>
      <c r="B643" s="663"/>
      <c r="C643" s="650"/>
      <c r="D643" s="650"/>
      <c r="E643" s="650"/>
    </row>
    <row r="644" spans="1:7" s="620" customFormat="1" ht="16.5" hidden="1" customHeight="1" thickBot="1" x14ac:dyDescent="0.25">
      <c r="A644" s="664" t="s">
        <v>23</v>
      </c>
      <c r="B644" s="663">
        <f>B645+B646</f>
        <v>0</v>
      </c>
      <c r="C644" s="650">
        <f t="shared" ref="C644:E644" si="70">C645+C646</f>
        <v>0</v>
      </c>
      <c r="D644" s="650">
        <f t="shared" si="70"/>
        <v>0</v>
      </c>
      <c r="E644" s="650">
        <f t="shared" si="70"/>
        <v>0</v>
      </c>
    </row>
    <row r="645" spans="1:7" s="620" customFormat="1" ht="16.5" hidden="1" customHeight="1" thickBot="1" x14ac:dyDescent="0.25">
      <c r="A645" s="672" t="s">
        <v>37</v>
      </c>
      <c r="B645" s="663"/>
      <c r="C645" s="650">
        <v>0</v>
      </c>
      <c r="D645" s="650">
        <v>0</v>
      </c>
      <c r="E645" s="650">
        <v>0</v>
      </c>
    </row>
    <row r="646" spans="1:7" s="620" customFormat="1" ht="16.5" hidden="1" customHeight="1" thickBot="1" x14ac:dyDescent="0.25">
      <c r="A646" s="672" t="s">
        <v>38</v>
      </c>
      <c r="B646" s="663"/>
      <c r="C646" s="650"/>
      <c r="D646" s="650"/>
      <c r="E646" s="650"/>
    </row>
    <row r="647" spans="1:7" s="620" customFormat="1" ht="16.5" hidden="1" customHeight="1" thickBot="1" x14ac:dyDescent="0.25">
      <c r="A647" s="664" t="s">
        <v>3</v>
      </c>
      <c r="B647" s="663">
        <v>0</v>
      </c>
      <c r="C647" s="650">
        <v>0</v>
      </c>
      <c r="D647" s="650">
        <f>C647*1.03*0.99</f>
        <v>0</v>
      </c>
      <c r="E647" s="650">
        <f>D647*1.03*0.99</f>
        <v>0</v>
      </c>
    </row>
    <row r="648" spans="1:7" s="620" customFormat="1" ht="16.5" hidden="1" customHeight="1" thickBot="1" x14ac:dyDescent="0.25">
      <c r="A648" s="672" t="s">
        <v>37</v>
      </c>
      <c r="B648" s="663"/>
      <c r="C648" s="673"/>
      <c r="D648" s="673"/>
      <c r="E648" s="673"/>
      <c r="F648" s="674"/>
      <c r="G648" s="674"/>
    </row>
    <row r="649" spans="1:7" s="620" customFormat="1" ht="16.5" hidden="1" customHeight="1" thickBot="1" x14ac:dyDescent="0.25">
      <c r="A649" s="672" t="s">
        <v>38</v>
      </c>
      <c r="B649" s="663"/>
      <c r="C649" s="675"/>
      <c r="D649" s="673"/>
      <c r="E649" s="673"/>
    </row>
    <row r="650" spans="1:7" s="620" customFormat="1" ht="16.5" hidden="1" customHeight="1" thickBot="1" x14ac:dyDescent="0.25">
      <c r="A650" s="668" t="s">
        <v>117</v>
      </c>
      <c r="B650" s="663">
        <f>B647+B644+B641+B638+B635+B632+B629</f>
        <v>15106</v>
      </c>
      <c r="C650" s="663">
        <f>C647+C644+C641+C638+C635+C632+C629</f>
        <v>15106</v>
      </c>
      <c r="D650" s="663">
        <f t="shared" ref="D650:E650" si="71">D647+D644+D641+D638+D635+D632+D629</f>
        <v>15106</v>
      </c>
      <c r="E650" s="663">
        <f t="shared" si="71"/>
        <v>15106</v>
      </c>
    </row>
    <row r="651" spans="1:7" s="620" customFormat="1" ht="38.25" hidden="1" customHeight="1" thickBot="1" x14ac:dyDescent="0.25">
      <c r="A651" s="876" t="s">
        <v>1584</v>
      </c>
      <c r="B651" s="877"/>
      <c r="C651" s="877"/>
      <c r="D651" s="877"/>
      <c r="E651" s="878"/>
    </row>
    <row r="652" spans="1:7" s="620" customFormat="1" ht="18.75" hidden="1" customHeight="1" thickBot="1" x14ac:dyDescent="0.25">
      <c r="A652" s="637" t="s">
        <v>26</v>
      </c>
      <c r="B652" s="873" t="s">
        <v>1585</v>
      </c>
      <c r="C652" s="868"/>
      <c r="D652" s="868"/>
      <c r="E652" s="869"/>
    </row>
    <row r="653" spans="1:7" s="620" customFormat="1" ht="49.5" hidden="1" customHeight="1" thickBot="1" x14ac:dyDescent="0.25">
      <c r="A653" s="639" t="s">
        <v>9</v>
      </c>
      <c r="B653" s="879" t="s">
        <v>1586</v>
      </c>
      <c r="C653" s="880"/>
      <c r="D653" s="880"/>
      <c r="E653" s="881"/>
    </row>
    <row r="654" spans="1:7" s="620" customFormat="1" ht="16.5" hidden="1" customHeight="1" thickBot="1" x14ac:dyDescent="0.25">
      <c r="A654" s="639" t="s">
        <v>14</v>
      </c>
      <c r="B654" s="873" t="s">
        <v>1587</v>
      </c>
      <c r="C654" s="868"/>
      <c r="D654" s="868"/>
      <c r="E654" s="869"/>
    </row>
    <row r="655" spans="1:7" s="620" customFormat="1" ht="16.5" hidden="1" customHeight="1" x14ac:dyDescent="0.2">
      <c r="A655" s="827"/>
      <c r="B655" s="671">
        <v>2019</v>
      </c>
      <c r="C655" s="671">
        <v>2020</v>
      </c>
      <c r="D655" s="671">
        <v>2021</v>
      </c>
      <c r="E655" s="671">
        <v>2022</v>
      </c>
    </row>
    <row r="656" spans="1:7" s="620" customFormat="1" ht="16.5" hidden="1" customHeight="1" thickBot="1" x14ac:dyDescent="0.25">
      <c r="A656" s="828"/>
      <c r="B656" s="669" t="s">
        <v>5</v>
      </c>
      <c r="C656" s="669" t="s">
        <v>6</v>
      </c>
      <c r="D656" s="669" t="s">
        <v>6</v>
      </c>
      <c r="E656" s="669" t="s">
        <v>6</v>
      </c>
    </row>
    <row r="657" spans="1:5" s="620" customFormat="1" ht="16.5" hidden="1" customHeight="1" thickBot="1" x14ac:dyDescent="0.25">
      <c r="A657" s="639" t="s">
        <v>8</v>
      </c>
      <c r="B657" s="662">
        <v>2153</v>
      </c>
      <c r="C657" s="662">
        <v>2153</v>
      </c>
      <c r="D657" s="662">
        <v>2153</v>
      </c>
      <c r="E657" s="662">
        <v>2153</v>
      </c>
    </row>
    <row r="658" spans="1:5" s="620" customFormat="1" ht="16.5" hidden="1" customHeight="1" thickBot="1" x14ac:dyDescent="0.25">
      <c r="A658" s="639" t="s">
        <v>15</v>
      </c>
      <c r="B658" s="642">
        <f>103000+33500</f>
        <v>136500</v>
      </c>
      <c r="C658" s="642">
        <v>115000</v>
      </c>
      <c r="D658" s="642">
        <v>115000</v>
      </c>
      <c r="E658" s="642">
        <v>115000</v>
      </c>
    </row>
    <row r="659" spans="1:5" s="620" customFormat="1" ht="16.5" hidden="1" customHeight="1" thickBot="1" x14ac:dyDescent="0.25">
      <c r="A659" s="639" t="s">
        <v>21</v>
      </c>
      <c r="B659" s="678">
        <f>B658/B657</f>
        <v>63.399907106363216</v>
      </c>
      <c r="C659" s="678">
        <f t="shared" ref="C659:E659" si="72">C658/C657</f>
        <v>53.413841151881094</v>
      </c>
      <c r="D659" s="678">
        <f t="shared" si="72"/>
        <v>53.413841151881094</v>
      </c>
      <c r="E659" s="678">
        <f t="shared" si="72"/>
        <v>53.413841151881094</v>
      </c>
    </row>
    <row r="660" spans="1:5" s="620" customFormat="1" ht="16.5" hidden="1" customHeight="1" thickBot="1" x14ac:dyDescent="0.25">
      <c r="A660" s="639" t="s">
        <v>16</v>
      </c>
      <c r="B660" s="678" t="s">
        <v>20</v>
      </c>
      <c r="C660" s="678">
        <f>C657/B657-1</f>
        <v>0</v>
      </c>
      <c r="D660" s="678">
        <f t="shared" ref="D660:E662" si="73">D657/C657-1</f>
        <v>0</v>
      </c>
      <c r="E660" s="678">
        <f t="shared" si="73"/>
        <v>0</v>
      </c>
    </row>
    <row r="661" spans="1:5" s="620" customFormat="1" ht="16.5" hidden="1" customHeight="1" thickBot="1" x14ac:dyDescent="0.25">
      <c r="A661" s="639" t="s">
        <v>17</v>
      </c>
      <c r="B661" s="678" t="s">
        <v>20</v>
      </c>
      <c r="C661" s="678">
        <f>C658/B658-1</f>
        <v>-0.1575091575091575</v>
      </c>
      <c r="D661" s="678">
        <f t="shared" si="73"/>
        <v>0</v>
      </c>
      <c r="E661" s="678">
        <f>E658/D658-1</f>
        <v>0</v>
      </c>
    </row>
    <row r="662" spans="1:5" s="620" customFormat="1" ht="16.5" hidden="1" customHeight="1" thickBot="1" x14ac:dyDescent="0.25">
      <c r="A662" s="639" t="s">
        <v>18</v>
      </c>
      <c r="B662" s="678" t="s">
        <v>20</v>
      </c>
      <c r="C662" s="678">
        <f>C659/B659-1</f>
        <v>-0.15750915750915762</v>
      </c>
      <c r="D662" s="678">
        <f t="shared" si="73"/>
        <v>0</v>
      </c>
      <c r="E662" s="678">
        <f t="shared" si="73"/>
        <v>0</v>
      </c>
    </row>
    <row r="663" spans="1:5" s="620" customFormat="1" ht="16.5" hidden="1" customHeight="1" thickBot="1" x14ac:dyDescent="0.25">
      <c r="A663" s="853" t="s">
        <v>1547</v>
      </c>
      <c r="B663" s="854"/>
      <c r="C663" s="854"/>
      <c r="D663" s="854"/>
      <c r="E663" s="855"/>
    </row>
    <row r="664" spans="1:5" s="620" customFormat="1" ht="16.5" hidden="1" customHeight="1" x14ac:dyDescent="0.2">
      <c r="A664" s="827"/>
      <c r="B664" s="671">
        <v>2019</v>
      </c>
      <c r="C664" s="671">
        <v>2020</v>
      </c>
      <c r="D664" s="671">
        <v>2021</v>
      </c>
      <c r="E664" s="671">
        <v>2022</v>
      </c>
    </row>
    <row r="665" spans="1:5" s="620" customFormat="1" ht="16.5" hidden="1" customHeight="1" thickBot="1" x14ac:dyDescent="0.25">
      <c r="A665" s="828"/>
      <c r="B665" s="669" t="s">
        <v>5</v>
      </c>
      <c r="C665" s="669" t="s">
        <v>6</v>
      </c>
      <c r="D665" s="669" t="s">
        <v>6</v>
      </c>
      <c r="E665" s="669" t="s">
        <v>6</v>
      </c>
    </row>
    <row r="666" spans="1:5" s="620" customFormat="1" ht="16.5" hidden="1" customHeight="1" thickBot="1" x14ac:dyDescent="0.25">
      <c r="A666" s="664" t="s">
        <v>0</v>
      </c>
      <c r="B666" s="650"/>
      <c r="C666" s="650"/>
      <c r="D666" s="650"/>
      <c r="E666" s="650"/>
    </row>
    <row r="667" spans="1:5" s="620" customFormat="1" ht="16.5" hidden="1" customHeight="1" thickBot="1" x14ac:dyDescent="0.25">
      <c r="A667" s="672" t="s">
        <v>37</v>
      </c>
      <c r="B667" s="650"/>
      <c r="C667" s="650"/>
      <c r="D667" s="650"/>
      <c r="E667" s="650"/>
    </row>
    <row r="668" spans="1:5" s="620" customFormat="1" ht="16.5" hidden="1" customHeight="1" thickBot="1" x14ac:dyDescent="0.25">
      <c r="A668" s="672" t="s">
        <v>38</v>
      </c>
      <c r="B668" s="663"/>
      <c r="C668" s="663"/>
      <c r="D668" s="663"/>
      <c r="E668" s="663"/>
    </row>
    <row r="669" spans="1:5" s="620" customFormat="1" ht="28.5" hidden="1" customHeight="1" thickBot="1" x14ac:dyDescent="0.25">
      <c r="A669" s="664" t="s">
        <v>31</v>
      </c>
      <c r="B669" s="650">
        <f>B670</f>
        <v>0</v>
      </c>
      <c r="C669" s="650">
        <f t="shared" ref="C669:E669" si="74">C670</f>
        <v>0</v>
      </c>
      <c r="D669" s="650">
        <f t="shared" si="74"/>
        <v>0</v>
      </c>
      <c r="E669" s="650">
        <f t="shared" si="74"/>
        <v>0</v>
      </c>
    </row>
    <row r="670" spans="1:5" s="620" customFormat="1" ht="16.5" hidden="1" customHeight="1" thickBot="1" x14ac:dyDescent="0.25">
      <c r="A670" s="672" t="s">
        <v>37</v>
      </c>
      <c r="B670" s="663"/>
      <c r="C670" s="642"/>
      <c r="D670" s="642"/>
      <c r="E670" s="642"/>
    </row>
    <row r="671" spans="1:5" s="620" customFormat="1" ht="16.5" hidden="1" customHeight="1" thickBot="1" x14ac:dyDescent="0.25">
      <c r="A671" s="672" t="s">
        <v>38</v>
      </c>
      <c r="B671" s="663"/>
      <c r="C671" s="650"/>
      <c r="D671" s="650"/>
      <c r="E671" s="650"/>
    </row>
    <row r="672" spans="1:5" s="620" customFormat="1" ht="16.5" hidden="1" customHeight="1" thickBot="1" x14ac:dyDescent="0.25">
      <c r="A672" s="664" t="s">
        <v>1</v>
      </c>
      <c r="B672" s="663">
        <f>B673+B674</f>
        <v>136500</v>
      </c>
      <c r="C672" s="650">
        <f>C673+C674</f>
        <v>115000</v>
      </c>
      <c r="D672" s="650">
        <f t="shared" ref="D672:E672" si="75">D673+D674</f>
        <v>115000</v>
      </c>
      <c r="E672" s="650">
        <f t="shared" si="75"/>
        <v>115000</v>
      </c>
    </row>
    <row r="673" spans="1:7" s="620" customFormat="1" ht="16.5" hidden="1" customHeight="1" thickBot="1" x14ac:dyDescent="0.25">
      <c r="A673" s="672" t="s">
        <v>37</v>
      </c>
      <c r="B673" s="663">
        <f>103000+33500</f>
        <v>136500</v>
      </c>
      <c r="C673" s="642">
        <v>115000</v>
      </c>
      <c r="D673" s="642">
        <v>115000</v>
      </c>
      <c r="E673" s="642">
        <v>115000</v>
      </c>
    </row>
    <row r="674" spans="1:7" s="620" customFormat="1" ht="16.5" hidden="1" customHeight="1" thickBot="1" x14ac:dyDescent="0.25">
      <c r="A674" s="672" t="s">
        <v>38</v>
      </c>
      <c r="B674" s="663"/>
      <c r="C674" s="650"/>
      <c r="D674" s="650"/>
      <c r="E674" s="650"/>
    </row>
    <row r="675" spans="1:7" s="620" customFormat="1" ht="16.5" hidden="1" customHeight="1" thickBot="1" x14ac:dyDescent="0.25">
      <c r="A675" s="664" t="s">
        <v>2</v>
      </c>
      <c r="B675" s="663"/>
      <c r="C675" s="650"/>
      <c r="D675" s="650"/>
      <c r="E675" s="650"/>
    </row>
    <row r="676" spans="1:7" s="620" customFormat="1" ht="16.5" hidden="1" customHeight="1" thickBot="1" x14ac:dyDescent="0.25">
      <c r="A676" s="672" t="s">
        <v>37</v>
      </c>
      <c r="B676" s="663"/>
      <c r="C676" s="650"/>
      <c r="D676" s="650"/>
      <c r="E676" s="650"/>
    </row>
    <row r="677" spans="1:7" s="620" customFormat="1" ht="16.5" hidden="1" customHeight="1" thickBot="1" x14ac:dyDescent="0.25">
      <c r="A677" s="672" t="s">
        <v>38</v>
      </c>
      <c r="B677" s="663"/>
      <c r="C677" s="650"/>
      <c r="D677" s="650"/>
      <c r="E677" s="650"/>
    </row>
    <row r="678" spans="1:7" s="620" customFormat="1" ht="16.5" hidden="1" customHeight="1" thickBot="1" x14ac:dyDescent="0.25">
      <c r="A678" s="664" t="s">
        <v>22</v>
      </c>
      <c r="B678" s="663"/>
      <c r="C678" s="650"/>
      <c r="D678" s="650"/>
      <c r="E678" s="650"/>
    </row>
    <row r="679" spans="1:7" s="620" customFormat="1" ht="16.5" hidden="1" customHeight="1" thickBot="1" x14ac:dyDescent="0.25">
      <c r="A679" s="672" t="s">
        <v>37</v>
      </c>
      <c r="B679" s="663"/>
      <c r="C679" s="650"/>
      <c r="D679" s="650"/>
      <c r="E679" s="650"/>
    </row>
    <row r="680" spans="1:7" s="620" customFormat="1" ht="16.5" hidden="1" customHeight="1" thickBot="1" x14ac:dyDescent="0.25">
      <c r="A680" s="672" t="s">
        <v>38</v>
      </c>
      <c r="B680" s="663"/>
      <c r="C680" s="650"/>
      <c r="D680" s="650"/>
      <c r="E680" s="650"/>
    </row>
    <row r="681" spans="1:7" s="620" customFormat="1" ht="16.5" hidden="1" customHeight="1" thickBot="1" x14ac:dyDescent="0.25">
      <c r="A681" s="664" t="s">
        <v>23</v>
      </c>
      <c r="B681" s="663">
        <f>B682+B683</f>
        <v>0</v>
      </c>
      <c r="C681" s="650">
        <f t="shared" ref="C681:E681" si="76">C682+C683</f>
        <v>0</v>
      </c>
      <c r="D681" s="650">
        <f t="shared" si="76"/>
        <v>0</v>
      </c>
      <c r="E681" s="650">
        <f t="shared" si="76"/>
        <v>0</v>
      </c>
    </row>
    <row r="682" spans="1:7" s="620" customFormat="1" ht="16.5" hidden="1" customHeight="1" thickBot="1" x14ac:dyDescent="0.25">
      <c r="A682" s="672" t="s">
        <v>37</v>
      </c>
      <c r="B682" s="663"/>
      <c r="C682" s="650">
        <v>0</v>
      </c>
      <c r="D682" s="650">
        <v>0</v>
      </c>
      <c r="E682" s="650">
        <v>0</v>
      </c>
    </row>
    <row r="683" spans="1:7" s="620" customFormat="1" ht="16.5" hidden="1" customHeight="1" thickBot="1" x14ac:dyDescent="0.25">
      <c r="A683" s="672" t="s">
        <v>38</v>
      </c>
      <c r="B683" s="663"/>
      <c r="C683" s="650"/>
      <c r="D683" s="650"/>
      <c r="E683" s="650"/>
    </row>
    <row r="684" spans="1:7" s="620" customFormat="1" ht="16.5" hidden="1" customHeight="1" thickBot="1" x14ac:dyDescent="0.25">
      <c r="A684" s="664" t="s">
        <v>3</v>
      </c>
      <c r="B684" s="663">
        <v>0</v>
      </c>
      <c r="C684" s="650">
        <v>0</v>
      </c>
      <c r="D684" s="650">
        <f>C684*1.03*0.99</f>
        <v>0</v>
      </c>
      <c r="E684" s="650">
        <f>D684*1.03*0.99</f>
        <v>0</v>
      </c>
    </row>
    <row r="685" spans="1:7" s="620" customFormat="1" ht="16.5" hidden="1" customHeight="1" thickBot="1" x14ac:dyDescent="0.25">
      <c r="A685" s="672" t="s">
        <v>37</v>
      </c>
      <c r="B685" s="663"/>
      <c r="C685" s="673"/>
      <c r="D685" s="673"/>
      <c r="E685" s="673"/>
      <c r="F685" s="674"/>
      <c r="G685" s="674"/>
    </row>
    <row r="686" spans="1:7" s="620" customFormat="1" ht="16.5" hidden="1" customHeight="1" thickBot="1" x14ac:dyDescent="0.25">
      <c r="A686" s="672" t="s">
        <v>38</v>
      </c>
      <c r="B686" s="663"/>
      <c r="C686" s="675"/>
      <c r="D686" s="673"/>
      <c r="E686" s="673"/>
    </row>
    <row r="687" spans="1:7" s="620" customFormat="1" ht="16.5" hidden="1" customHeight="1" thickBot="1" x14ac:dyDescent="0.25">
      <c r="A687" s="664"/>
      <c r="B687" s="650"/>
      <c r="C687" s="650"/>
      <c r="D687" s="650"/>
      <c r="E687" s="650"/>
    </row>
    <row r="688" spans="1:7" s="620" customFormat="1" ht="16.5" hidden="1" customHeight="1" thickBot="1" x14ac:dyDescent="0.25">
      <c r="A688" s="668" t="s">
        <v>33</v>
      </c>
      <c r="B688" s="663">
        <f>B666+B669+B672+B675+B678+B681+B684</f>
        <v>136500</v>
      </c>
      <c r="C688" s="663">
        <f t="shared" ref="C688:E688" si="77">C666+C669+C672+C675+C678+C681+C684</f>
        <v>115000</v>
      </c>
      <c r="D688" s="663">
        <f t="shared" si="77"/>
        <v>115000</v>
      </c>
      <c r="E688" s="663">
        <f t="shared" si="77"/>
        <v>115000</v>
      </c>
    </row>
    <row r="689" spans="1:5" s="620" customFormat="1" ht="16.5" hidden="1" customHeight="1" thickBot="1" x14ac:dyDescent="0.25">
      <c r="A689" s="676" t="s">
        <v>35</v>
      </c>
      <c r="B689" s="679">
        <f>IF(B688-B658=0,0,"Error")</f>
        <v>0</v>
      </c>
      <c r="C689" s="679">
        <f>IF(C688-C658=0,0,"Error")</f>
        <v>0</v>
      </c>
      <c r="D689" s="679">
        <f>IF(D688-D658=0,0,"Error")</f>
        <v>0</v>
      </c>
      <c r="E689" s="679">
        <f>IF(E688-E658=0,0,"Error")</f>
        <v>0</v>
      </c>
    </row>
    <row r="690" spans="1:5" s="620" customFormat="1" ht="16.5" hidden="1" customHeight="1" thickBot="1" x14ac:dyDescent="0.25">
      <c r="A690" s="637" t="s">
        <v>70</v>
      </c>
      <c r="B690" s="873" t="s">
        <v>1585</v>
      </c>
      <c r="C690" s="868"/>
      <c r="D690" s="868"/>
      <c r="E690" s="874"/>
    </row>
    <row r="691" spans="1:5" s="620" customFormat="1" ht="55.5" hidden="1" customHeight="1" thickBot="1" x14ac:dyDescent="0.25">
      <c r="A691" s="639" t="s">
        <v>9</v>
      </c>
      <c r="B691" s="870" t="s">
        <v>1588</v>
      </c>
      <c r="C691" s="871"/>
      <c r="D691" s="871"/>
      <c r="E691" s="875"/>
    </row>
    <row r="692" spans="1:5" s="620" customFormat="1" ht="16.5" hidden="1" customHeight="1" thickBot="1" x14ac:dyDescent="0.25">
      <c r="A692" s="639" t="s">
        <v>14</v>
      </c>
      <c r="B692" s="873" t="s">
        <v>1581</v>
      </c>
      <c r="C692" s="868"/>
      <c r="D692" s="868"/>
      <c r="E692" s="874"/>
    </row>
    <row r="693" spans="1:5" s="620" customFormat="1" ht="16.5" hidden="1" customHeight="1" x14ac:dyDescent="0.2">
      <c r="A693" s="827"/>
      <c r="B693" s="671">
        <v>2019</v>
      </c>
      <c r="C693" s="671">
        <v>2020</v>
      </c>
      <c r="D693" s="671">
        <v>2021</v>
      </c>
      <c r="E693" s="671">
        <v>2022</v>
      </c>
    </row>
    <row r="694" spans="1:5" s="620" customFormat="1" ht="16.5" hidden="1" customHeight="1" thickBot="1" x14ac:dyDescent="0.25">
      <c r="A694" s="828"/>
      <c r="B694" s="669" t="s">
        <v>5</v>
      </c>
      <c r="C694" s="669" t="s">
        <v>6</v>
      </c>
      <c r="D694" s="669" t="s">
        <v>6</v>
      </c>
      <c r="E694" s="669" t="s">
        <v>6</v>
      </c>
    </row>
    <row r="695" spans="1:5" s="620" customFormat="1" ht="16.5" hidden="1" customHeight="1" thickBot="1" x14ac:dyDescent="0.25">
      <c r="A695" s="639" t="s">
        <v>8</v>
      </c>
      <c r="B695" s="642">
        <v>629.5</v>
      </c>
      <c r="C695" s="642">
        <v>629.5</v>
      </c>
      <c r="D695" s="642">
        <v>629.5</v>
      </c>
      <c r="E695" s="642">
        <v>629.5</v>
      </c>
    </row>
    <row r="696" spans="1:5" s="620" customFormat="1" ht="16.5" hidden="1" customHeight="1" thickBot="1" x14ac:dyDescent="0.25">
      <c r="A696" s="639" t="s">
        <v>15</v>
      </c>
      <c r="B696" s="642">
        <f>73000-33500</f>
        <v>39500</v>
      </c>
      <c r="C696" s="642">
        <v>73000</v>
      </c>
      <c r="D696" s="642">
        <v>55000</v>
      </c>
      <c r="E696" s="642">
        <v>55000</v>
      </c>
    </row>
    <row r="697" spans="1:5" s="620" customFormat="1" ht="16.5" hidden="1" customHeight="1" thickBot="1" x14ac:dyDescent="0.25">
      <c r="A697" s="639" t="s">
        <v>21</v>
      </c>
      <c r="B697" s="678">
        <f>B696/B695</f>
        <v>62.748212867355043</v>
      </c>
      <c r="C697" s="678">
        <f t="shared" ref="C697:E697" si="78">C696/C695</f>
        <v>115.96505162827641</v>
      </c>
      <c r="D697" s="678">
        <f t="shared" si="78"/>
        <v>87.370929308975377</v>
      </c>
      <c r="E697" s="678">
        <f t="shared" si="78"/>
        <v>87.370929308975377</v>
      </c>
    </row>
    <row r="698" spans="1:5" s="620" customFormat="1" ht="16.5" hidden="1" customHeight="1" thickBot="1" x14ac:dyDescent="0.25">
      <c r="A698" s="639" t="s">
        <v>16</v>
      </c>
      <c r="B698" s="678" t="s">
        <v>20</v>
      </c>
      <c r="C698" s="678">
        <f>C695/B695-1</f>
        <v>0</v>
      </c>
      <c r="D698" s="678">
        <f t="shared" ref="D698:E700" si="79">D695/C695-1</f>
        <v>0</v>
      </c>
      <c r="E698" s="678">
        <f t="shared" si="79"/>
        <v>0</v>
      </c>
    </row>
    <row r="699" spans="1:5" s="620" customFormat="1" ht="16.5" hidden="1" customHeight="1" thickBot="1" x14ac:dyDescent="0.25">
      <c r="A699" s="639" t="s">
        <v>17</v>
      </c>
      <c r="B699" s="678" t="s">
        <v>20</v>
      </c>
      <c r="C699" s="678">
        <f>C696/B696-1</f>
        <v>0.84810126582278489</v>
      </c>
      <c r="D699" s="678">
        <f t="shared" si="79"/>
        <v>-0.24657534246575341</v>
      </c>
      <c r="E699" s="678">
        <f t="shared" si="79"/>
        <v>0</v>
      </c>
    </row>
    <row r="700" spans="1:5" s="620" customFormat="1" ht="16.5" hidden="1" customHeight="1" thickBot="1" x14ac:dyDescent="0.25">
      <c r="A700" s="639" t="s">
        <v>18</v>
      </c>
      <c r="B700" s="678" t="s">
        <v>20</v>
      </c>
      <c r="C700" s="678">
        <f>C697/B697-1</f>
        <v>0.84810126582278489</v>
      </c>
      <c r="D700" s="678">
        <f t="shared" si="79"/>
        <v>-0.24657534246575341</v>
      </c>
      <c r="E700" s="678">
        <f t="shared" si="79"/>
        <v>0</v>
      </c>
    </row>
    <row r="701" spans="1:5" s="620" customFormat="1" ht="16.5" hidden="1" customHeight="1" thickBot="1" x14ac:dyDescent="0.25">
      <c r="A701" s="853" t="s">
        <v>1549</v>
      </c>
      <c r="B701" s="854"/>
      <c r="C701" s="854"/>
      <c r="D701" s="854"/>
      <c r="E701" s="855"/>
    </row>
    <row r="702" spans="1:5" s="620" customFormat="1" ht="16.5" hidden="1" customHeight="1" x14ac:dyDescent="0.2">
      <c r="A702" s="827"/>
      <c r="B702" s="671">
        <v>2019</v>
      </c>
      <c r="C702" s="671">
        <v>2020</v>
      </c>
      <c r="D702" s="671">
        <v>2021</v>
      </c>
      <c r="E702" s="671">
        <v>2022</v>
      </c>
    </row>
    <row r="703" spans="1:5" s="620" customFormat="1" ht="16.5" hidden="1" customHeight="1" thickBot="1" x14ac:dyDescent="0.25">
      <c r="A703" s="828"/>
      <c r="B703" s="669" t="s">
        <v>5</v>
      </c>
      <c r="C703" s="669" t="s">
        <v>6</v>
      </c>
      <c r="D703" s="669" t="s">
        <v>6</v>
      </c>
      <c r="E703" s="669" t="s">
        <v>6</v>
      </c>
    </row>
    <row r="704" spans="1:5" s="620" customFormat="1" ht="16.5" hidden="1" customHeight="1" thickBot="1" x14ac:dyDescent="0.25">
      <c r="A704" s="664" t="s">
        <v>0</v>
      </c>
      <c r="B704" s="650"/>
      <c r="C704" s="650"/>
      <c r="D704" s="650"/>
      <c r="E704" s="650"/>
    </row>
    <row r="705" spans="1:5" s="620" customFormat="1" ht="16.5" hidden="1" customHeight="1" thickBot="1" x14ac:dyDescent="0.25">
      <c r="A705" s="672" t="s">
        <v>37</v>
      </c>
      <c r="B705" s="650"/>
      <c r="C705" s="650"/>
      <c r="D705" s="650"/>
      <c r="E705" s="650"/>
    </row>
    <row r="706" spans="1:5" s="620" customFormat="1" ht="16.5" hidden="1" customHeight="1" thickBot="1" x14ac:dyDescent="0.25">
      <c r="A706" s="672" t="s">
        <v>38</v>
      </c>
      <c r="B706" s="663"/>
      <c r="C706" s="663"/>
      <c r="D706" s="663"/>
      <c r="E706" s="663"/>
    </row>
    <row r="707" spans="1:5" s="620" customFormat="1" ht="28.5" hidden="1" customHeight="1" thickBot="1" x14ac:dyDescent="0.25">
      <c r="A707" s="664" t="s">
        <v>31</v>
      </c>
      <c r="B707" s="650">
        <f>B708</f>
        <v>0</v>
      </c>
      <c r="C707" s="650">
        <f t="shared" ref="C707:E707" si="80">C708</f>
        <v>0</v>
      </c>
      <c r="D707" s="650">
        <f t="shared" si="80"/>
        <v>0</v>
      </c>
      <c r="E707" s="650">
        <f t="shared" si="80"/>
        <v>0</v>
      </c>
    </row>
    <row r="708" spans="1:5" s="620" customFormat="1" ht="16.5" hidden="1" customHeight="1" thickBot="1" x14ac:dyDescent="0.25">
      <c r="A708" s="672" t="s">
        <v>37</v>
      </c>
      <c r="B708" s="663"/>
      <c r="C708" s="642"/>
      <c r="D708" s="642"/>
      <c r="E708" s="642"/>
    </row>
    <row r="709" spans="1:5" s="620" customFormat="1" ht="16.5" hidden="1" customHeight="1" thickBot="1" x14ac:dyDescent="0.25">
      <c r="A709" s="672" t="s">
        <v>38</v>
      </c>
      <c r="B709" s="663"/>
      <c r="C709" s="650"/>
      <c r="D709" s="650"/>
      <c r="E709" s="650"/>
    </row>
    <row r="710" spans="1:5" s="620" customFormat="1" ht="16.5" hidden="1" customHeight="1" thickBot="1" x14ac:dyDescent="0.25">
      <c r="A710" s="680" t="s">
        <v>1</v>
      </c>
      <c r="B710" s="663">
        <f>73000-33500</f>
        <v>39500</v>
      </c>
      <c r="C710" s="642">
        <v>73000</v>
      </c>
      <c r="D710" s="642">
        <v>55000</v>
      </c>
      <c r="E710" s="642">
        <v>55000</v>
      </c>
    </row>
    <row r="711" spans="1:5" s="620" customFormat="1" ht="16.5" hidden="1" customHeight="1" thickBot="1" x14ac:dyDescent="0.25">
      <c r="A711" s="672" t="s">
        <v>37</v>
      </c>
      <c r="B711" s="663">
        <v>39500</v>
      </c>
      <c r="C711" s="642">
        <v>73000</v>
      </c>
      <c r="D711" s="642">
        <v>55000</v>
      </c>
      <c r="E711" s="642">
        <v>55000</v>
      </c>
    </row>
    <row r="712" spans="1:5" s="620" customFormat="1" ht="16.5" hidden="1" customHeight="1" thickBot="1" x14ac:dyDescent="0.25">
      <c r="A712" s="672" t="s">
        <v>38</v>
      </c>
      <c r="B712" s="663"/>
      <c r="C712" s="650"/>
      <c r="D712" s="650"/>
      <c r="E712" s="650"/>
    </row>
    <row r="713" spans="1:5" s="620" customFormat="1" ht="16.5" hidden="1" customHeight="1" thickBot="1" x14ac:dyDescent="0.25">
      <c r="A713" s="664" t="s">
        <v>2</v>
      </c>
      <c r="B713" s="663"/>
      <c r="C713" s="650"/>
      <c r="D713" s="650"/>
      <c r="E713" s="650"/>
    </row>
    <row r="714" spans="1:5" s="620" customFormat="1" ht="16.5" hidden="1" customHeight="1" thickBot="1" x14ac:dyDescent="0.25">
      <c r="A714" s="672" t="s">
        <v>37</v>
      </c>
      <c r="B714" s="663"/>
      <c r="C714" s="650"/>
      <c r="D714" s="650"/>
      <c r="E714" s="650"/>
    </row>
    <row r="715" spans="1:5" s="620" customFormat="1" ht="16.5" hidden="1" customHeight="1" thickBot="1" x14ac:dyDescent="0.25">
      <c r="A715" s="672" t="s">
        <v>38</v>
      </c>
      <c r="B715" s="663"/>
      <c r="C715" s="650"/>
      <c r="D715" s="650"/>
      <c r="E715" s="650"/>
    </row>
    <row r="716" spans="1:5" s="620" customFormat="1" ht="16.5" hidden="1" customHeight="1" thickBot="1" x14ac:dyDescent="0.25">
      <c r="A716" s="664" t="s">
        <v>22</v>
      </c>
      <c r="B716" s="663"/>
      <c r="C716" s="650"/>
      <c r="D716" s="650"/>
      <c r="E716" s="650"/>
    </row>
    <row r="717" spans="1:5" s="620" customFormat="1" ht="16.5" hidden="1" customHeight="1" thickBot="1" x14ac:dyDescent="0.25">
      <c r="A717" s="672" t="s">
        <v>37</v>
      </c>
      <c r="B717" s="663"/>
      <c r="C717" s="650"/>
      <c r="D717" s="650"/>
      <c r="E717" s="650"/>
    </row>
    <row r="718" spans="1:5" s="620" customFormat="1" ht="16.5" hidden="1" customHeight="1" thickBot="1" x14ac:dyDescent="0.25">
      <c r="A718" s="672" t="s">
        <v>38</v>
      </c>
      <c r="B718" s="663"/>
      <c r="C718" s="650"/>
      <c r="D718" s="650"/>
      <c r="E718" s="650"/>
    </row>
    <row r="719" spans="1:5" s="620" customFormat="1" ht="16.5" hidden="1" customHeight="1" thickBot="1" x14ac:dyDescent="0.25">
      <c r="A719" s="664" t="s">
        <v>23</v>
      </c>
      <c r="B719" s="663">
        <f>B720+B721</f>
        <v>0</v>
      </c>
      <c r="C719" s="650">
        <f t="shared" ref="C719:E719" si="81">C720+C721</f>
        <v>0</v>
      </c>
      <c r="D719" s="650">
        <f t="shared" si="81"/>
        <v>0</v>
      </c>
      <c r="E719" s="650">
        <f t="shared" si="81"/>
        <v>0</v>
      </c>
    </row>
    <row r="720" spans="1:5" s="620" customFormat="1" ht="16.5" hidden="1" customHeight="1" thickBot="1" x14ac:dyDescent="0.25">
      <c r="A720" s="672" t="s">
        <v>37</v>
      </c>
      <c r="B720" s="663"/>
      <c r="C720" s="650">
        <v>0</v>
      </c>
      <c r="D720" s="650">
        <v>0</v>
      </c>
      <c r="E720" s="650">
        <v>0</v>
      </c>
    </row>
    <row r="721" spans="1:7" s="620" customFormat="1" ht="16.5" hidden="1" customHeight="1" thickBot="1" x14ac:dyDescent="0.25">
      <c r="A721" s="672" t="s">
        <v>38</v>
      </c>
      <c r="B721" s="663"/>
      <c r="C721" s="650"/>
      <c r="D721" s="650"/>
      <c r="E721" s="650"/>
    </row>
    <row r="722" spans="1:7" s="620" customFormat="1" ht="16.5" hidden="1" customHeight="1" thickBot="1" x14ac:dyDescent="0.25">
      <c r="A722" s="664" t="s">
        <v>3</v>
      </c>
      <c r="B722" s="663">
        <v>0</v>
      </c>
      <c r="C722" s="650">
        <v>0</v>
      </c>
      <c r="D722" s="650">
        <f>C722*1.03*0.99</f>
        <v>0</v>
      </c>
      <c r="E722" s="650">
        <f>D722*1.03*0.99</f>
        <v>0</v>
      </c>
    </row>
    <row r="723" spans="1:7" s="620" customFormat="1" ht="16.5" hidden="1" customHeight="1" thickBot="1" x14ac:dyDescent="0.25">
      <c r="A723" s="672" t="s">
        <v>37</v>
      </c>
      <c r="B723" s="663"/>
      <c r="C723" s="673"/>
      <c r="D723" s="673"/>
      <c r="E723" s="673"/>
      <c r="F723" s="674"/>
      <c r="G723" s="674"/>
    </row>
    <row r="724" spans="1:7" s="620" customFormat="1" ht="16.5" hidden="1" customHeight="1" thickBot="1" x14ac:dyDescent="0.25">
      <c r="A724" s="672" t="s">
        <v>38</v>
      </c>
      <c r="B724" s="663"/>
      <c r="C724" s="675"/>
      <c r="D724" s="673"/>
      <c r="E724" s="673"/>
    </row>
    <row r="725" spans="1:7" s="620" customFormat="1" ht="13.5" hidden="1" thickBot="1" x14ac:dyDescent="0.25">
      <c r="A725" s="664"/>
      <c r="B725" s="663"/>
      <c r="C725" s="650"/>
      <c r="D725" s="650"/>
      <c r="E725" s="650"/>
    </row>
    <row r="726" spans="1:7" s="620" customFormat="1" ht="16.5" hidden="1" customHeight="1" thickBot="1" x14ac:dyDescent="0.25">
      <c r="A726" s="668" t="s">
        <v>49</v>
      </c>
      <c r="B726" s="663">
        <f>B710</f>
        <v>39500</v>
      </c>
      <c r="C726" s="663">
        <f t="shared" ref="C726:E726" si="82">C710</f>
        <v>73000</v>
      </c>
      <c r="D726" s="663">
        <f t="shared" si="82"/>
        <v>55000</v>
      </c>
      <c r="E726" s="663">
        <f t="shared" si="82"/>
        <v>55000</v>
      </c>
    </row>
    <row r="727" spans="1:7" s="620" customFormat="1" ht="16.5" hidden="1" customHeight="1" thickBot="1" x14ac:dyDescent="0.25">
      <c r="A727" s="676" t="s">
        <v>35</v>
      </c>
      <c r="B727" s="681">
        <f>IF(B726-B696=0,0,"Error")</f>
        <v>0</v>
      </c>
      <c r="C727" s="681">
        <f>IF(C726-C696=0,0,"Error")</f>
        <v>0</v>
      </c>
      <c r="D727" s="681">
        <f>IF(D726-D696=0,0,"Error")</f>
        <v>0</v>
      </c>
      <c r="E727" s="681">
        <f>IF(E726-E696=0,0,"Error")</f>
        <v>0</v>
      </c>
    </row>
    <row r="728" spans="1:7" s="620" customFormat="1" ht="16.5" hidden="1" customHeight="1" thickBot="1" x14ac:dyDescent="0.25">
      <c r="A728" s="637" t="s">
        <v>100</v>
      </c>
      <c r="B728" s="873" t="s">
        <v>1585</v>
      </c>
      <c r="C728" s="868"/>
      <c r="D728" s="868"/>
      <c r="E728" s="874"/>
    </row>
    <row r="729" spans="1:7" s="620" customFormat="1" ht="54" hidden="1" customHeight="1" thickBot="1" x14ac:dyDescent="0.25">
      <c r="A729" s="639" t="s">
        <v>9</v>
      </c>
      <c r="B729" s="870" t="s">
        <v>1589</v>
      </c>
      <c r="C729" s="871"/>
      <c r="D729" s="871"/>
      <c r="E729" s="875"/>
    </row>
    <row r="730" spans="1:7" s="620" customFormat="1" ht="16.5" hidden="1" customHeight="1" thickBot="1" x14ac:dyDescent="0.25">
      <c r="A730" s="639" t="s">
        <v>14</v>
      </c>
      <c r="B730" s="873" t="s">
        <v>1581</v>
      </c>
      <c r="C730" s="868"/>
      <c r="D730" s="868"/>
      <c r="E730" s="874"/>
    </row>
    <row r="731" spans="1:7" s="620" customFormat="1" ht="16.5" hidden="1" customHeight="1" x14ac:dyDescent="0.2">
      <c r="A731" s="827"/>
      <c r="B731" s="671">
        <v>2019</v>
      </c>
      <c r="C731" s="671">
        <v>2020</v>
      </c>
      <c r="D731" s="671">
        <v>2021</v>
      </c>
      <c r="E731" s="671">
        <v>2022</v>
      </c>
    </row>
    <row r="732" spans="1:7" s="620" customFormat="1" ht="16.5" hidden="1" customHeight="1" thickBot="1" x14ac:dyDescent="0.25">
      <c r="A732" s="828"/>
      <c r="B732" s="669" t="s">
        <v>5</v>
      </c>
      <c r="C732" s="669" t="s">
        <v>6</v>
      </c>
      <c r="D732" s="669" t="s">
        <v>6</v>
      </c>
      <c r="E732" s="669" t="s">
        <v>6</v>
      </c>
    </row>
    <row r="733" spans="1:7" s="620" customFormat="1" ht="16.5" hidden="1" customHeight="1" thickBot="1" x14ac:dyDescent="0.25">
      <c r="A733" s="639" t="s">
        <v>8</v>
      </c>
      <c r="B733" s="678">
        <v>755.57</v>
      </c>
      <c r="C733" s="678">
        <v>755.57</v>
      </c>
      <c r="D733" s="678">
        <v>755.57</v>
      </c>
      <c r="E733" s="678">
        <v>755.57</v>
      </c>
    </row>
    <row r="734" spans="1:7" s="620" customFormat="1" ht="16.5" hidden="1" customHeight="1" thickBot="1" x14ac:dyDescent="0.25">
      <c r="A734" s="639" t="s">
        <v>15</v>
      </c>
      <c r="B734" s="642">
        <v>26000</v>
      </c>
      <c r="C734" s="642">
        <v>50000</v>
      </c>
      <c r="D734" s="642">
        <v>50000</v>
      </c>
      <c r="E734" s="642">
        <v>50000</v>
      </c>
    </row>
    <row r="735" spans="1:7" s="620" customFormat="1" ht="16.5" hidden="1" customHeight="1" thickBot="1" x14ac:dyDescent="0.25">
      <c r="A735" s="639" t="s">
        <v>21</v>
      </c>
      <c r="B735" s="642">
        <f>B734/B733</f>
        <v>34.411106846486753</v>
      </c>
      <c r="C735" s="642">
        <f t="shared" ref="C735:E735" si="83">C734/C733</f>
        <v>66.175205474012998</v>
      </c>
      <c r="D735" s="642">
        <f t="shared" si="83"/>
        <v>66.175205474012998</v>
      </c>
      <c r="E735" s="642">
        <f t="shared" si="83"/>
        <v>66.175205474012998</v>
      </c>
    </row>
    <row r="736" spans="1:7" s="620" customFormat="1" ht="16.5" hidden="1" customHeight="1" thickBot="1" x14ac:dyDescent="0.25">
      <c r="A736" s="639" t="s">
        <v>16</v>
      </c>
      <c r="B736" s="678" t="s">
        <v>20</v>
      </c>
      <c r="C736" s="678">
        <f>C733/B733-1</f>
        <v>0</v>
      </c>
      <c r="D736" s="678">
        <f t="shared" ref="D736:E738" si="84">D733/C733-1</f>
        <v>0</v>
      </c>
      <c r="E736" s="678">
        <f t="shared" si="84"/>
        <v>0</v>
      </c>
    </row>
    <row r="737" spans="1:5" s="620" customFormat="1" ht="16.5" hidden="1" customHeight="1" thickBot="1" x14ac:dyDescent="0.25">
      <c r="A737" s="639" t="s">
        <v>17</v>
      </c>
      <c r="B737" s="678" t="s">
        <v>20</v>
      </c>
      <c r="C737" s="678">
        <f>C734/B734-1</f>
        <v>0.92307692307692313</v>
      </c>
      <c r="D737" s="678">
        <f t="shared" si="84"/>
        <v>0</v>
      </c>
      <c r="E737" s="678">
        <f t="shared" si="84"/>
        <v>0</v>
      </c>
    </row>
    <row r="738" spans="1:5" s="620" customFormat="1" ht="16.5" hidden="1" customHeight="1" thickBot="1" x14ac:dyDescent="0.25">
      <c r="A738" s="639" t="s">
        <v>18</v>
      </c>
      <c r="B738" s="678" t="s">
        <v>20</v>
      </c>
      <c r="C738" s="678">
        <f>C735/B735-1</f>
        <v>0.92307692307692335</v>
      </c>
      <c r="D738" s="678">
        <f t="shared" si="84"/>
        <v>0</v>
      </c>
      <c r="E738" s="678">
        <f t="shared" si="84"/>
        <v>0</v>
      </c>
    </row>
    <row r="739" spans="1:5" s="620" customFormat="1" ht="16.5" hidden="1" customHeight="1" thickBot="1" x14ac:dyDescent="0.25">
      <c r="A739" s="853" t="s">
        <v>1577</v>
      </c>
      <c r="B739" s="854"/>
      <c r="C739" s="854"/>
      <c r="D739" s="854"/>
      <c r="E739" s="855"/>
    </row>
    <row r="740" spans="1:5" s="620" customFormat="1" ht="16.5" hidden="1" customHeight="1" x14ac:dyDescent="0.2">
      <c r="A740" s="827"/>
      <c r="B740" s="671">
        <v>2019</v>
      </c>
      <c r="C740" s="671">
        <v>2020</v>
      </c>
      <c r="D740" s="671">
        <v>2021</v>
      </c>
      <c r="E740" s="671">
        <v>2022</v>
      </c>
    </row>
    <row r="741" spans="1:5" s="620" customFormat="1" ht="16.5" hidden="1" customHeight="1" thickBot="1" x14ac:dyDescent="0.25">
      <c r="A741" s="828"/>
      <c r="B741" s="669" t="s">
        <v>5</v>
      </c>
      <c r="C741" s="669" t="s">
        <v>6</v>
      </c>
      <c r="D741" s="669" t="s">
        <v>6</v>
      </c>
      <c r="E741" s="669" t="s">
        <v>6</v>
      </c>
    </row>
    <row r="742" spans="1:5" s="620" customFormat="1" ht="16.5" hidden="1" customHeight="1" thickBot="1" x14ac:dyDescent="0.25">
      <c r="A742" s="664" t="s">
        <v>0</v>
      </c>
      <c r="B742" s="650"/>
      <c r="C742" s="650"/>
      <c r="D742" s="650"/>
      <c r="E742" s="650"/>
    </row>
    <row r="743" spans="1:5" s="620" customFormat="1" ht="16.5" hidden="1" customHeight="1" thickBot="1" x14ac:dyDescent="0.25">
      <c r="A743" s="672" t="s">
        <v>37</v>
      </c>
      <c r="B743" s="650"/>
      <c r="C743" s="650"/>
      <c r="D743" s="650"/>
      <c r="E743" s="650"/>
    </row>
    <row r="744" spans="1:5" s="620" customFormat="1" ht="16.5" hidden="1" customHeight="1" thickBot="1" x14ac:dyDescent="0.25">
      <c r="A744" s="672" t="s">
        <v>38</v>
      </c>
      <c r="B744" s="663"/>
      <c r="C744" s="663"/>
      <c r="D744" s="663"/>
      <c r="E744" s="663"/>
    </row>
    <row r="745" spans="1:5" s="620" customFormat="1" ht="28.5" hidden="1" customHeight="1" thickBot="1" x14ac:dyDescent="0.25">
      <c r="A745" s="664" t="s">
        <v>31</v>
      </c>
      <c r="B745" s="650">
        <f>B746</f>
        <v>0</v>
      </c>
      <c r="C745" s="650">
        <f t="shared" ref="C745:E745" si="85">C746</f>
        <v>0</v>
      </c>
      <c r="D745" s="650">
        <f t="shared" si="85"/>
        <v>0</v>
      </c>
      <c r="E745" s="650">
        <f t="shared" si="85"/>
        <v>0</v>
      </c>
    </row>
    <row r="746" spans="1:5" s="620" customFormat="1" ht="16.5" hidden="1" customHeight="1" thickBot="1" x14ac:dyDescent="0.25">
      <c r="A746" s="672" t="s">
        <v>37</v>
      </c>
      <c r="B746" s="663"/>
      <c r="C746" s="642"/>
      <c r="D746" s="642"/>
      <c r="E746" s="642"/>
    </row>
    <row r="747" spans="1:5" s="620" customFormat="1" ht="16.5" hidden="1" customHeight="1" thickBot="1" x14ac:dyDescent="0.25">
      <c r="A747" s="672" t="s">
        <v>38</v>
      </c>
      <c r="B747" s="663"/>
      <c r="C747" s="650"/>
      <c r="D747" s="650"/>
      <c r="E747" s="650"/>
    </row>
    <row r="748" spans="1:5" s="620" customFormat="1" ht="16.5" hidden="1" customHeight="1" thickBot="1" x14ac:dyDescent="0.25">
      <c r="A748" s="664" t="s">
        <v>1</v>
      </c>
      <c r="B748" s="663">
        <v>26000</v>
      </c>
      <c r="C748" s="642">
        <v>50000</v>
      </c>
      <c r="D748" s="642">
        <v>50000</v>
      </c>
      <c r="E748" s="642">
        <v>50000</v>
      </c>
    </row>
    <row r="749" spans="1:5" s="620" customFormat="1" ht="16.5" hidden="1" customHeight="1" thickBot="1" x14ac:dyDescent="0.25">
      <c r="A749" s="672" t="s">
        <v>37</v>
      </c>
      <c r="B749" s="663">
        <v>26000</v>
      </c>
      <c r="C749" s="642">
        <v>50000</v>
      </c>
      <c r="D749" s="642">
        <v>50000</v>
      </c>
      <c r="E749" s="642">
        <v>50000</v>
      </c>
    </row>
    <row r="750" spans="1:5" s="620" customFormat="1" ht="16.5" hidden="1" customHeight="1" thickBot="1" x14ac:dyDescent="0.25">
      <c r="A750" s="672" t="s">
        <v>38</v>
      </c>
      <c r="B750" s="663"/>
      <c r="C750" s="650"/>
      <c r="D750" s="650"/>
      <c r="E750" s="650"/>
    </row>
    <row r="751" spans="1:5" s="620" customFormat="1" ht="16.5" hidden="1" customHeight="1" thickBot="1" x14ac:dyDescent="0.25">
      <c r="A751" s="664" t="s">
        <v>2</v>
      </c>
      <c r="B751" s="663"/>
      <c r="C751" s="650"/>
      <c r="D751" s="650"/>
      <c r="E751" s="650"/>
    </row>
    <row r="752" spans="1:5" s="620" customFormat="1" ht="16.5" hidden="1" customHeight="1" thickBot="1" x14ac:dyDescent="0.25">
      <c r="A752" s="672" t="s">
        <v>37</v>
      </c>
      <c r="B752" s="663"/>
      <c r="C752" s="650"/>
      <c r="D752" s="650"/>
      <c r="E752" s="650"/>
    </row>
    <row r="753" spans="1:7" s="620" customFormat="1" ht="16.5" hidden="1" customHeight="1" thickBot="1" x14ac:dyDescent="0.25">
      <c r="A753" s="672" t="s">
        <v>38</v>
      </c>
      <c r="B753" s="663"/>
      <c r="C753" s="650"/>
      <c r="D753" s="650"/>
      <c r="E753" s="650"/>
    </row>
    <row r="754" spans="1:7" s="620" customFormat="1" ht="16.5" hidden="1" customHeight="1" thickBot="1" x14ac:dyDescent="0.25">
      <c r="A754" s="664" t="s">
        <v>22</v>
      </c>
      <c r="B754" s="663"/>
      <c r="C754" s="650"/>
      <c r="D754" s="650"/>
      <c r="E754" s="650"/>
    </row>
    <row r="755" spans="1:7" s="620" customFormat="1" ht="16.5" hidden="1" customHeight="1" thickBot="1" x14ac:dyDescent="0.25">
      <c r="A755" s="672" t="s">
        <v>37</v>
      </c>
      <c r="B755" s="663"/>
      <c r="C755" s="650"/>
      <c r="D755" s="650"/>
      <c r="E755" s="650"/>
    </row>
    <row r="756" spans="1:7" s="620" customFormat="1" ht="16.5" hidden="1" customHeight="1" thickBot="1" x14ac:dyDescent="0.25">
      <c r="A756" s="672" t="s">
        <v>38</v>
      </c>
      <c r="B756" s="663"/>
      <c r="C756" s="650"/>
      <c r="D756" s="650"/>
      <c r="E756" s="650"/>
    </row>
    <row r="757" spans="1:7" s="620" customFormat="1" ht="16.5" hidden="1" customHeight="1" thickBot="1" x14ac:dyDescent="0.25">
      <c r="A757" s="664" t="s">
        <v>23</v>
      </c>
      <c r="B757" s="663">
        <f>B758+B759</f>
        <v>0</v>
      </c>
      <c r="C757" s="650">
        <f t="shared" ref="C757:E757" si="86">C758+C759</f>
        <v>0</v>
      </c>
      <c r="D757" s="650">
        <f t="shared" si="86"/>
        <v>0</v>
      </c>
      <c r="E757" s="650">
        <f t="shared" si="86"/>
        <v>0</v>
      </c>
    </row>
    <row r="758" spans="1:7" s="620" customFormat="1" ht="16.5" hidden="1" customHeight="1" thickBot="1" x14ac:dyDescent="0.25">
      <c r="A758" s="672" t="s">
        <v>37</v>
      </c>
      <c r="B758" s="663"/>
      <c r="C758" s="650">
        <v>0</v>
      </c>
      <c r="D758" s="650">
        <v>0</v>
      </c>
      <c r="E758" s="650">
        <v>0</v>
      </c>
    </row>
    <row r="759" spans="1:7" s="620" customFormat="1" ht="16.5" hidden="1" customHeight="1" thickBot="1" x14ac:dyDescent="0.25">
      <c r="A759" s="672" t="s">
        <v>38</v>
      </c>
      <c r="B759" s="663"/>
      <c r="C759" s="650"/>
      <c r="D759" s="650"/>
      <c r="E759" s="650"/>
    </row>
    <row r="760" spans="1:7" s="620" customFormat="1" ht="16.5" hidden="1" customHeight="1" thickBot="1" x14ac:dyDescent="0.25">
      <c r="A760" s="664" t="s">
        <v>3</v>
      </c>
      <c r="B760" s="663">
        <v>0</v>
      </c>
      <c r="C760" s="650">
        <v>0</v>
      </c>
      <c r="D760" s="650">
        <f>C760*1.03*0.99</f>
        <v>0</v>
      </c>
      <c r="E760" s="650">
        <f>D760*1.03*0.99</f>
        <v>0</v>
      </c>
    </row>
    <row r="761" spans="1:7" s="620" customFormat="1" ht="16.5" hidden="1" customHeight="1" thickBot="1" x14ac:dyDescent="0.25">
      <c r="A761" s="672" t="s">
        <v>37</v>
      </c>
      <c r="B761" s="663"/>
      <c r="C761" s="673"/>
      <c r="D761" s="673"/>
      <c r="E761" s="673"/>
      <c r="F761" s="674"/>
      <c r="G761" s="674"/>
    </row>
    <row r="762" spans="1:7" s="620" customFormat="1" ht="16.5" hidden="1" customHeight="1" thickBot="1" x14ac:dyDescent="0.25">
      <c r="A762" s="672" t="s">
        <v>38</v>
      </c>
      <c r="B762" s="663"/>
      <c r="C762" s="675"/>
      <c r="D762" s="673"/>
      <c r="E762" s="673"/>
    </row>
    <row r="763" spans="1:7" s="620" customFormat="1" ht="16.5" hidden="1" customHeight="1" thickBot="1" x14ac:dyDescent="0.25">
      <c r="A763" s="668" t="s">
        <v>50</v>
      </c>
      <c r="B763" s="663">
        <f>B748</f>
        <v>26000</v>
      </c>
      <c r="C763" s="663">
        <f t="shared" ref="C763:E763" si="87">C748</f>
        <v>50000</v>
      </c>
      <c r="D763" s="663">
        <f t="shared" si="87"/>
        <v>50000</v>
      </c>
      <c r="E763" s="663">
        <f t="shared" si="87"/>
        <v>50000</v>
      </c>
    </row>
    <row r="764" spans="1:7" s="620" customFormat="1" ht="16.5" hidden="1" customHeight="1" thickBot="1" x14ac:dyDescent="0.25">
      <c r="A764" s="676" t="s">
        <v>35</v>
      </c>
      <c r="B764" s="681">
        <f>IF(B763-B734=0,0,"Error")</f>
        <v>0</v>
      </c>
      <c r="C764" s="681">
        <f>IF(C763-C734=0,0,"Error")</f>
        <v>0</v>
      </c>
      <c r="D764" s="681">
        <f>IF(D763-D734=0,0,"Error")</f>
        <v>0</v>
      </c>
      <c r="E764" s="681">
        <f>IF(E763-E734=0,0,"Error")</f>
        <v>0</v>
      </c>
    </row>
    <row r="765" spans="1:7" s="620" customFormat="1" ht="16.5" hidden="1" customHeight="1" thickBot="1" x14ac:dyDescent="0.25">
      <c r="A765" s="637" t="s">
        <v>114</v>
      </c>
      <c r="B765" s="873" t="s">
        <v>1585</v>
      </c>
      <c r="C765" s="868"/>
      <c r="D765" s="868"/>
      <c r="E765" s="874"/>
    </row>
    <row r="766" spans="1:7" s="620" customFormat="1" ht="60.75" hidden="1" customHeight="1" thickBot="1" x14ac:dyDescent="0.25">
      <c r="A766" s="639" t="s">
        <v>9</v>
      </c>
      <c r="B766" s="870" t="s">
        <v>1590</v>
      </c>
      <c r="C766" s="871"/>
      <c r="D766" s="871"/>
      <c r="E766" s="875"/>
    </row>
    <row r="767" spans="1:7" s="620" customFormat="1" ht="16.5" hidden="1" customHeight="1" thickBot="1" x14ac:dyDescent="0.25">
      <c r="A767" s="639" t="s">
        <v>14</v>
      </c>
      <c r="B767" s="873" t="s">
        <v>1581</v>
      </c>
      <c r="C767" s="868"/>
      <c r="D767" s="868"/>
      <c r="E767" s="874"/>
    </row>
    <row r="768" spans="1:7" s="620" customFormat="1" ht="16.5" hidden="1" customHeight="1" x14ac:dyDescent="0.2">
      <c r="A768" s="827"/>
      <c r="B768" s="671">
        <v>2019</v>
      </c>
      <c r="C768" s="671">
        <v>2020</v>
      </c>
      <c r="D768" s="671">
        <v>2021</v>
      </c>
      <c r="E768" s="671">
        <v>2022</v>
      </c>
    </row>
    <row r="769" spans="1:5" s="620" customFormat="1" ht="16.5" hidden="1" customHeight="1" thickBot="1" x14ac:dyDescent="0.25">
      <c r="A769" s="828"/>
      <c r="B769" s="669" t="s">
        <v>5</v>
      </c>
      <c r="C769" s="669" t="s">
        <v>6</v>
      </c>
      <c r="D769" s="669" t="s">
        <v>6</v>
      </c>
      <c r="E769" s="669" t="s">
        <v>6</v>
      </c>
    </row>
    <row r="770" spans="1:5" s="620" customFormat="1" ht="16.5" hidden="1" customHeight="1" thickBot="1" x14ac:dyDescent="0.25">
      <c r="A770" s="639" t="s">
        <v>8</v>
      </c>
      <c r="B770" s="678">
        <v>768.8</v>
      </c>
      <c r="C770" s="678">
        <v>768.8</v>
      </c>
      <c r="D770" s="678">
        <v>768.8</v>
      </c>
      <c r="E770" s="678">
        <v>768.8</v>
      </c>
    </row>
    <row r="771" spans="1:5" s="620" customFormat="1" ht="16.5" hidden="1" customHeight="1" thickBot="1" x14ac:dyDescent="0.25">
      <c r="A771" s="639" t="s">
        <v>15</v>
      </c>
      <c r="B771" s="642">
        <v>25000</v>
      </c>
      <c r="C771" s="642">
        <v>50000</v>
      </c>
      <c r="D771" s="642">
        <v>50000</v>
      </c>
      <c r="E771" s="642">
        <v>50000</v>
      </c>
    </row>
    <row r="772" spans="1:5" s="620" customFormat="1" ht="16.5" hidden="1" customHeight="1" thickBot="1" x14ac:dyDescent="0.25">
      <c r="A772" s="639" t="s">
        <v>21</v>
      </c>
      <c r="B772" s="678">
        <f>B771/B770</f>
        <v>32.518210197710722</v>
      </c>
      <c r="C772" s="678">
        <f t="shared" ref="C772:E772" si="88">C771/C770</f>
        <v>65.036420395421445</v>
      </c>
      <c r="D772" s="678">
        <f t="shared" si="88"/>
        <v>65.036420395421445</v>
      </c>
      <c r="E772" s="678">
        <f t="shared" si="88"/>
        <v>65.036420395421445</v>
      </c>
    </row>
    <row r="773" spans="1:5" s="620" customFormat="1" ht="16.5" hidden="1" customHeight="1" thickBot="1" x14ac:dyDescent="0.25">
      <c r="A773" s="639" t="s">
        <v>16</v>
      </c>
      <c r="B773" s="678" t="s">
        <v>20</v>
      </c>
      <c r="C773" s="678">
        <f>C770/B770-1</f>
        <v>0</v>
      </c>
      <c r="D773" s="678">
        <f t="shared" ref="D773:E775" si="89">D770/C770-1</f>
        <v>0</v>
      </c>
      <c r="E773" s="678">
        <f t="shared" si="89"/>
        <v>0</v>
      </c>
    </row>
    <row r="774" spans="1:5" s="620" customFormat="1" ht="16.5" hidden="1" customHeight="1" thickBot="1" x14ac:dyDescent="0.25">
      <c r="A774" s="639" t="s">
        <v>17</v>
      </c>
      <c r="B774" s="678" t="s">
        <v>20</v>
      </c>
      <c r="C774" s="678">
        <f>C771/B771-1</f>
        <v>1</v>
      </c>
      <c r="D774" s="678">
        <f t="shared" si="89"/>
        <v>0</v>
      </c>
      <c r="E774" s="678">
        <f t="shared" si="89"/>
        <v>0</v>
      </c>
    </row>
    <row r="775" spans="1:5" s="620" customFormat="1" ht="16.5" hidden="1" customHeight="1" thickBot="1" x14ac:dyDescent="0.25">
      <c r="A775" s="639" t="s">
        <v>18</v>
      </c>
      <c r="B775" s="678" t="s">
        <v>20</v>
      </c>
      <c r="C775" s="678">
        <f>C772/B772-1</f>
        <v>1</v>
      </c>
      <c r="D775" s="678">
        <f t="shared" si="89"/>
        <v>0</v>
      </c>
      <c r="E775" s="678">
        <f t="shared" si="89"/>
        <v>0</v>
      </c>
    </row>
    <row r="776" spans="1:5" s="620" customFormat="1" ht="16.5" hidden="1" customHeight="1" thickBot="1" x14ac:dyDescent="0.25">
      <c r="A776" s="853" t="s">
        <v>1591</v>
      </c>
      <c r="B776" s="854"/>
      <c r="C776" s="854"/>
      <c r="D776" s="854"/>
      <c r="E776" s="855"/>
    </row>
    <row r="777" spans="1:5" s="620" customFormat="1" ht="16.5" hidden="1" customHeight="1" x14ac:dyDescent="0.2">
      <c r="A777" s="827"/>
      <c r="B777" s="671">
        <v>2018</v>
      </c>
      <c r="C777" s="671">
        <v>2019</v>
      </c>
      <c r="D777" s="671">
        <v>2020</v>
      </c>
      <c r="E777" s="671">
        <v>2021</v>
      </c>
    </row>
    <row r="778" spans="1:5" s="620" customFormat="1" ht="16.5" hidden="1" customHeight="1" thickBot="1" x14ac:dyDescent="0.25">
      <c r="A778" s="828"/>
      <c r="B778" s="669" t="s">
        <v>5</v>
      </c>
      <c r="C778" s="669" t="s">
        <v>6</v>
      </c>
      <c r="D778" s="669" t="s">
        <v>6</v>
      </c>
      <c r="E778" s="669" t="s">
        <v>6</v>
      </c>
    </row>
    <row r="779" spans="1:5" s="620" customFormat="1" ht="16.5" hidden="1" customHeight="1" thickBot="1" x14ac:dyDescent="0.25">
      <c r="A779" s="664" t="s">
        <v>0</v>
      </c>
      <c r="B779" s="650"/>
      <c r="C779" s="650"/>
      <c r="D779" s="650"/>
      <c r="E779" s="650"/>
    </row>
    <row r="780" spans="1:5" s="620" customFormat="1" ht="16.5" hidden="1" customHeight="1" thickBot="1" x14ac:dyDescent="0.25">
      <c r="A780" s="672" t="s">
        <v>37</v>
      </c>
      <c r="B780" s="650"/>
      <c r="C780" s="650"/>
      <c r="D780" s="650"/>
      <c r="E780" s="650"/>
    </row>
    <row r="781" spans="1:5" s="620" customFormat="1" ht="16.5" hidden="1" customHeight="1" thickBot="1" x14ac:dyDescent="0.25">
      <c r="A781" s="672" t="s">
        <v>38</v>
      </c>
      <c r="B781" s="663"/>
      <c r="C781" s="663"/>
      <c r="D781" s="663"/>
      <c r="E781" s="663"/>
    </row>
    <row r="782" spans="1:5" s="620" customFormat="1" ht="28.5" hidden="1" customHeight="1" thickBot="1" x14ac:dyDescent="0.25">
      <c r="A782" s="664" t="s">
        <v>31</v>
      </c>
      <c r="B782" s="650">
        <f>B783</f>
        <v>0</v>
      </c>
      <c r="C782" s="650">
        <f t="shared" ref="C782:E782" si="90">C783</f>
        <v>0</v>
      </c>
      <c r="D782" s="650">
        <f t="shared" si="90"/>
        <v>0</v>
      </c>
      <c r="E782" s="650">
        <f t="shared" si="90"/>
        <v>0</v>
      </c>
    </row>
    <row r="783" spans="1:5" s="620" customFormat="1" ht="16.5" hidden="1" customHeight="1" thickBot="1" x14ac:dyDescent="0.25">
      <c r="A783" s="672" t="s">
        <v>37</v>
      </c>
      <c r="B783" s="663"/>
      <c r="C783" s="642"/>
      <c r="D783" s="642"/>
      <c r="E783" s="642"/>
    </row>
    <row r="784" spans="1:5" s="620" customFormat="1" ht="16.5" hidden="1" customHeight="1" thickBot="1" x14ac:dyDescent="0.25">
      <c r="A784" s="672" t="s">
        <v>38</v>
      </c>
      <c r="B784" s="663"/>
      <c r="C784" s="650"/>
      <c r="D784" s="650"/>
      <c r="E784" s="650"/>
    </row>
    <row r="785" spans="1:7" s="620" customFormat="1" ht="16.5" hidden="1" customHeight="1" thickBot="1" x14ac:dyDescent="0.25">
      <c r="A785" s="664" t="s">
        <v>1</v>
      </c>
      <c r="B785" s="663">
        <v>25000</v>
      </c>
      <c r="C785" s="642">
        <v>50000</v>
      </c>
      <c r="D785" s="642">
        <v>50000</v>
      </c>
      <c r="E785" s="642">
        <v>50000</v>
      </c>
    </row>
    <row r="786" spans="1:7" s="620" customFormat="1" ht="16.5" hidden="1" customHeight="1" thickBot="1" x14ac:dyDescent="0.25">
      <c r="A786" s="672" t="s">
        <v>37</v>
      </c>
      <c r="B786" s="663">
        <v>25000</v>
      </c>
      <c r="C786" s="642">
        <v>50000</v>
      </c>
      <c r="D786" s="642">
        <v>50000</v>
      </c>
      <c r="E786" s="642">
        <v>50000</v>
      </c>
    </row>
    <row r="787" spans="1:7" s="620" customFormat="1" ht="16.5" hidden="1" customHeight="1" thickBot="1" x14ac:dyDescent="0.25">
      <c r="A787" s="672" t="s">
        <v>38</v>
      </c>
      <c r="B787" s="663"/>
      <c r="C787" s="650"/>
      <c r="D787" s="650"/>
      <c r="E787" s="650"/>
    </row>
    <row r="788" spans="1:7" s="620" customFormat="1" ht="16.5" hidden="1" customHeight="1" thickBot="1" x14ac:dyDescent="0.25">
      <c r="A788" s="664" t="s">
        <v>2</v>
      </c>
      <c r="B788" s="663"/>
      <c r="C788" s="650"/>
      <c r="D788" s="650"/>
      <c r="E788" s="650"/>
    </row>
    <row r="789" spans="1:7" s="620" customFormat="1" ht="16.5" hidden="1" customHeight="1" thickBot="1" x14ac:dyDescent="0.25">
      <c r="A789" s="672" t="s">
        <v>37</v>
      </c>
      <c r="B789" s="663"/>
      <c r="C789" s="650"/>
      <c r="D789" s="650"/>
      <c r="E789" s="650"/>
    </row>
    <row r="790" spans="1:7" s="620" customFormat="1" ht="16.5" hidden="1" customHeight="1" thickBot="1" x14ac:dyDescent="0.25">
      <c r="A790" s="672" t="s">
        <v>38</v>
      </c>
      <c r="B790" s="663"/>
      <c r="C790" s="650"/>
      <c r="D790" s="650"/>
      <c r="E790" s="650"/>
    </row>
    <row r="791" spans="1:7" s="620" customFormat="1" ht="16.5" hidden="1" customHeight="1" thickBot="1" x14ac:dyDescent="0.25">
      <c r="A791" s="664" t="s">
        <v>22</v>
      </c>
      <c r="B791" s="663"/>
      <c r="C791" s="650"/>
      <c r="D791" s="650"/>
      <c r="E791" s="650"/>
    </row>
    <row r="792" spans="1:7" s="620" customFormat="1" ht="16.5" hidden="1" customHeight="1" thickBot="1" x14ac:dyDescent="0.25">
      <c r="A792" s="672" t="s">
        <v>37</v>
      </c>
      <c r="B792" s="663"/>
      <c r="C792" s="650"/>
      <c r="D792" s="650"/>
      <c r="E792" s="650"/>
    </row>
    <row r="793" spans="1:7" s="620" customFormat="1" ht="16.5" hidden="1" customHeight="1" thickBot="1" x14ac:dyDescent="0.25">
      <c r="A793" s="672" t="s">
        <v>38</v>
      </c>
      <c r="B793" s="663"/>
      <c r="C793" s="650"/>
      <c r="D793" s="650"/>
      <c r="E793" s="650"/>
    </row>
    <row r="794" spans="1:7" s="620" customFormat="1" ht="16.5" hidden="1" customHeight="1" thickBot="1" x14ac:dyDescent="0.25">
      <c r="A794" s="664" t="s">
        <v>23</v>
      </c>
      <c r="B794" s="663">
        <f>B795+B796</f>
        <v>0</v>
      </c>
      <c r="C794" s="650">
        <f t="shared" ref="C794:E794" si="91">C795+C796</f>
        <v>0</v>
      </c>
      <c r="D794" s="650">
        <f t="shared" si="91"/>
        <v>0</v>
      </c>
      <c r="E794" s="650">
        <f t="shared" si="91"/>
        <v>0</v>
      </c>
    </row>
    <row r="795" spans="1:7" s="620" customFormat="1" ht="16.5" hidden="1" customHeight="1" thickBot="1" x14ac:dyDescent="0.25">
      <c r="A795" s="672" t="s">
        <v>37</v>
      </c>
      <c r="B795" s="663"/>
      <c r="C795" s="650">
        <v>0</v>
      </c>
      <c r="D795" s="650">
        <v>0</v>
      </c>
      <c r="E795" s="650">
        <v>0</v>
      </c>
    </row>
    <row r="796" spans="1:7" s="620" customFormat="1" ht="16.5" hidden="1" customHeight="1" thickBot="1" x14ac:dyDescent="0.25">
      <c r="A796" s="672" t="s">
        <v>38</v>
      </c>
      <c r="B796" s="663"/>
      <c r="C796" s="650"/>
      <c r="D796" s="650"/>
      <c r="E796" s="650"/>
    </row>
    <row r="797" spans="1:7" s="620" customFormat="1" ht="16.5" hidden="1" customHeight="1" thickBot="1" x14ac:dyDescent="0.25">
      <c r="A797" s="664" t="s">
        <v>3</v>
      </c>
      <c r="B797" s="663">
        <v>0</v>
      </c>
      <c r="C797" s="650">
        <v>0</v>
      </c>
      <c r="D797" s="650">
        <f>C797*1.03*0.99</f>
        <v>0</v>
      </c>
      <c r="E797" s="650">
        <f>D797*1.03*0.99</f>
        <v>0</v>
      </c>
    </row>
    <row r="798" spans="1:7" s="620" customFormat="1" ht="16.5" hidden="1" customHeight="1" thickBot="1" x14ac:dyDescent="0.25">
      <c r="A798" s="672" t="s">
        <v>37</v>
      </c>
      <c r="B798" s="663"/>
      <c r="C798" s="673"/>
      <c r="D798" s="673"/>
      <c r="E798" s="673"/>
      <c r="F798" s="674"/>
      <c r="G798" s="674"/>
    </row>
    <row r="799" spans="1:7" s="620" customFormat="1" ht="16.5" hidden="1" customHeight="1" thickBot="1" x14ac:dyDescent="0.25">
      <c r="A799" s="672" t="s">
        <v>38</v>
      </c>
      <c r="B799" s="663"/>
      <c r="C799" s="675"/>
      <c r="D799" s="673"/>
      <c r="E799" s="673"/>
    </row>
    <row r="800" spans="1:7" s="620" customFormat="1" ht="16.5" hidden="1" customHeight="1" thickBot="1" x14ac:dyDescent="0.25">
      <c r="A800" s="668" t="s">
        <v>117</v>
      </c>
      <c r="B800" s="663">
        <f>B785</f>
        <v>25000</v>
      </c>
      <c r="C800" s="663">
        <f t="shared" ref="C800:E800" si="92">C785</f>
        <v>50000</v>
      </c>
      <c r="D800" s="663">
        <f t="shared" si="92"/>
        <v>50000</v>
      </c>
      <c r="E800" s="663">
        <f t="shared" si="92"/>
        <v>50000</v>
      </c>
    </row>
    <row r="801" spans="1:5" s="620" customFormat="1" ht="16.5" hidden="1" customHeight="1" thickBot="1" x14ac:dyDescent="0.25">
      <c r="A801" s="676" t="s">
        <v>35</v>
      </c>
      <c r="B801" s="681">
        <f>IF(B800-B771=0,0,"Error")</f>
        <v>0</v>
      </c>
      <c r="C801" s="681">
        <f>IF(C800-C771=0,0,"Error")</f>
        <v>0</v>
      </c>
      <c r="D801" s="681">
        <f>IF(D800-D771=0,0,"Error")</f>
        <v>0</v>
      </c>
      <c r="E801" s="681">
        <f>IF(E800-E771=0,0,"Error")</f>
        <v>0</v>
      </c>
    </row>
    <row r="802" spans="1:5" s="620" customFormat="1" ht="25.5" hidden="1" customHeight="1" thickBot="1" x14ac:dyDescent="0.25">
      <c r="A802" s="885" t="s">
        <v>1592</v>
      </c>
      <c r="B802" s="886"/>
      <c r="C802" s="886"/>
      <c r="D802" s="886"/>
      <c r="E802" s="887"/>
    </row>
    <row r="803" spans="1:5" s="620" customFormat="1" ht="63" hidden="1" customHeight="1" thickBot="1" x14ac:dyDescent="0.25">
      <c r="A803" s="682" t="s">
        <v>1593</v>
      </c>
      <c r="B803" s="683" t="s">
        <v>1543</v>
      </c>
      <c r="C803" s="684" t="s">
        <v>1594</v>
      </c>
      <c r="D803" s="685" t="s">
        <v>1595</v>
      </c>
      <c r="E803" s="686"/>
    </row>
    <row r="804" spans="1:5" s="620" customFormat="1" ht="42" hidden="1" customHeight="1" thickBot="1" x14ac:dyDescent="0.25">
      <c r="A804" s="637" t="s">
        <v>26</v>
      </c>
      <c r="B804" s="821" t="s">
        <v>1596</v>
      </c>
      <c r="C804" s="822"/>
      <c r="D804" s="822"/>
      <c r="E804" s="823"/>
    </row>
    <row r="805" spans="1:5" s="620" customFormat="1" ht="68.25" hidden="1" customHeight="1" thickBot="1" x14ac:dyDescent="0.25">
      <c r="A805" s="639" t="s">
        <v>9</v>
      </c>
      <c r="B805" s="879" t="s">
        <v>1567</v>
      </c>
      <c r="C805" s="880"/>
      <c r="D805" s="880"/>
      <c r="E805" s="880"/>
    </row>
    <row r="806" spans="1:5" s="620" customFormat="1" ht="16.5" hidden="1" customHeight="1" thickBot="1" x14ac:dyDescent="0.25">
      <c r="A806" s="639" t="s">
        <v>14</v>
      </c>
      <c r="B806" s="873" t="s">
        <v>1597</v>
      </c>
      <c r="C806" s="868"/>
      <c r="D806" s="868"/>
      <c r="E806" s="869"/>
    </row>
    <row r="807" spans="1:5" s="620" customFormat="1" ht="16.5" hidden="1" customHeight="1" x14ac:dyDescent="0.2">
      <c r="A807" s="827"/>
      <c r="B807" s="671">
        <v>2019</v>
      </c>
      <c r="C807" s="671">
        <v>2020</v>
      </c>
      <c r="D807" s="671">
        <v>2021</v>
      </c>
      <c r="E807" s="671">
        <v>2022</v>
      </c>
    </row>
    <row r="808" spans="1:5" s="620" customFormat="1" ht="16.5" hidden="1" customHeight="1" thickBot="1" x14ac:dyDescent="0.25">
      <c r="A808" s="828"/>
      <c r="B808" s="669" t="s">
        <v>5</v>
      </c>
      <c r="C808" s="669" t="s">
        <v>6</v>
      </c>
      <c r="D808" s="669" t="s">
        <v>6</v>
      </c>
      <c r="E808" s="669" t="s">
        <v>6</v>
      </c>
    </row>
    <row r="809" spans="1:5" s="620" customFormat="1" ht="16.5" hidden="1" customHeight="1" thickBot="1" x14ac:dyDescent="0.25">
      <c r="A809" s="639" t="s">
        <v>8</v>
      </c>
      <c r="B809" s="662">
        <v>2153</v>
      </c>
      <c r="C809" s="662">
        <v>2153</v>
      </c>
      <c r="D809" s="662">
        <v>2153</v>
      </c>
      <c r="E809" s="662">
        <v>2153</v>
      </c>
    </row>
    <row r="810" spans="1:5" s="620" customFormat="1" ht="16.5" hidden="1" customHeight="1" thickBot="1" x14ac:dyDescent="0.25">
      <c r="A810" s="639" t="s">
        <v>15</v>
      </c>
      <c r="B810" s="642">
        <v>276494</v>
      </c>
      <c r="C810" s="642">
        <v>426854</v>
      </c>
      <c r="D810" s="642">
        <v>302506</v>
      </c>
      <c r="E810" s="642">
        <v>235000</v>
      </c>
    </row>
    <row r="811" spans="1:5" s="620" customFormat="1" ht="16.5" hidden="1" customHeight="1" thickBot="1" x14ac:dyDescent="0.25">
      <c r="A811" s="639" t="s">
        <v>21</v>
      </c>
      <c r="B811" s="642">
        <f>B810/B809</f>
        <v>128.42266604737574</v>
      </c>
      <c r="C811" s="642">
        <f t="shared" ref="C811:E811" si="93">C810/C809</f>
        <v>198.26010218300047</v>
      </c>
      <c r="D811" s="642">
        <f t="shared" si="93"/>
        <v>140.50441244774734</v>
      </c>
      <c r="E811" s="642">
        <f t="shared" si="93"/>
        <v>109.15002322340919</v>
      </c>
    </row>
    <row r="812" spans="1:5" s="620" customFormat="1" ht="16.5" hidden="1" customHeight="1" thickBot="1" x14ac:dyDescent="0.25">
      <c r="A812" s="639" t="s">
        <v>16</v>
      </c>
      <c r="B812" s="678" t="s">
        <v>20</v>
      </c>
      <c r="C812" s="678">
        <f>C809/B809-1</f>
        <v>0</v>
      </c>
      <c r="D812" s="678">
        <f t="shared" ref="D812:E814" si="94">D809/C809-1</f>
        <v>0</v>
      </c>
      <c r="E812" s="678">
        <f t="shared" si="94"/>
        <v>0</v>
      </c>
    </row>
    <row r="813" spans="1:5" s="620" customFormat="1" ht="16.5" hidden="1" customHeight="1" thickBot="1" x14ac:dyDescent="0.25">
      <c r="A813" s="639" t="s">
        <v>17</v>
      </c>
      <c r="B813" s="678" t="s">
        <v>20</v>
      </c>
      <c r="C813" s="678">
        <f>C810/B810-1</f>
        <v>0.54380926891722781</v>
      </c>
      <c r="D813" s="678">
        <f t="shared" si="94"/>
        <v>-0.29131272050865165</v>
      </c>
      <c r="E813" s="678">
        <f t="shared" si="94"/>
        <v>-0.22315590434569887</v>
      </c>
    </row>
    <row r="814" spans="1:5" s="620" customFormat="1" ht="16.5" hidden="1" customHeight="1" thickBot="1" x14ac:dyDescent="0.25">
      <c r="A814" s="639" t="s">
        <v>18</v>
      </c>
      <c r="B814" s="678" t="s">
        <v>20</v>
      </c>
      <c r="C814" s="678">
        <f>C811/B811-1</f>
        <v>0.54380926891722803</v>
      </c>
      <c r="D814" s="678">
        <f t="shared" si="94"/>
        <v>-0.29131272050865165</v>
      </c>
      <c r="E814" s="678">
        <f t="shared" si="94"/>
        <v>-0.22315590434569899</v>
      </c>
    </row>
    <row r="815" spans="1:5" s="620" customFormat="1" ht="16.5" hidden="1" customHeight="1" thickBot="1" x14ac:dyDescent="0.25">
      <c r="A815" s="853" t="s">
        <v>1598</v>
      </c>
      <c r="B815" s="854"/>
      <c r="C815" s="854"/>
      <c r="D815" s="854"/>
      <c r="E815" s="855"/>
    </row>
    <row r="816" spans="1:5" s="620" customFormat="1" ht="16.5" hidden="1" customHeight="1" x14ac:dyDescent="0.2">
      <c r="A816" s="827"/>
      <c r="B816" s="671">
        <v>2019</v>
      </c>
      <c r="C816" s="671">
        <v>2020</v>
      </c>
      <c r="D816" s="671">
        <v>2021</v>
      </c>
      <c r="E816" s="671">
        <v>2022</v>
      </c>
    </row>
    <row r="817" spans="1:5" s="620" customFormat="1" ht="16.5" hidden="1" customHeight="1" thickBot="1" x14ac:dyDescent="0.25">
      <c r="A817" s="828"/>
      <c r="B817" s="669" t="s">
        <v>5</v>
      </c>
      <c r="C817" s="669" t="s">
        <v>6</v>
      </c>
      <c r="D817" s="669" t="s">
        <v>6</v>
      </c>
      <c r="E817" s="669" t="s">
        <v>6</v>
      </c>
    </row>
    <row r="818" spans="1:5" s="620" customFormat="1" ht="16.5" hidden="1" customHeight="1" thickBot="1" x14ac:dyDescent="0.25">
      <c r="A818" s="664" t="s">
        <v>0</v>
      </c>
      <c r="B818" s="650"/>
      <c r="C818" s="650"/>
      <c r="D818" s="650"/>
      <c r="E818" s="650"/>
    </row>
    <row r="819" spans="1:5" s="620" customFormat="1" ht="16.5" hidden="1" customHeight="1" thickBot="1" x14ac:dyDescent="0.25">
      <c r="A819" s="672" t="s">
        <v>37</v>
      </c>
      <c r="B819" s="650"/>
      <c r="C819" s="650"/>
      <c r="D819" s="650"/>
      <c r="E819" s="650"/>
    </row>
    <row r="820" spans="1:5" s="620" customFormat="1" ht="16.5" hidden="1" customHeight="1" thickBot="1" x14ac:dyDescent="0.25">
      <c r="A820" s="672" t="s">
        <v>38</v>
      </c>
      <c r="B820" s="663"/>
      <c r="C820" s="663"/>
      <c r="D820" s="663"/>
      <c r="E820" s="663"/>
    </row>
    <row r="821" spans="1:5" s="620" customFormat="1" ht="28.5" hidden="1" customHeight="1" thickBot="1" x14ac:dyDescent="0.25">
      <c r="A821" s="664" t="s">
        <v>31</v>
      </c>
      <c r="B821" s="650">
        <f>B822</f>
        <v>0</v>
      </c>
      <c r="C821" s="650">
        <f t="shared" ref="C821:E821" si="95">C822</f>
        <v>0</v>
      </c>
      <c r="D821" s="650">
        <f t="shared" si="95"/>
        <v>0</v>
      </c>
      <c r="E821" s="650">
        <f t="shared" si="95"/>
        <v>0</v>
      </c>
    </row>
    <row r="822" spans="1:5" s="620" customFormat="1" ht="16.5" hidden="1" customHeight="1" thickBot="1" x14ac:dyDescent="0.25">
      <c r="A822" s="672" t="s">
        <v>37</v>
      </c>
      <c r="B822" s="663"/>
      <c r="C822" s="642"/>
      <c r="D822" s="642"/>
      <c r="E822" s="642"/>
    </row>
    <row r="823" spans="1:5" s="620" customFormat="1" ht="16.5" hidden="1" customHeight="1" thickBot="1" x14ac:dyDescent="0.25">
      <c r="A823" s="672" t="s">
        <v>38</v>
      </c>
      <c r="B823" s="663"/>
      <c r="C823" s="650"/>
      <c r="D823" s="650"/>
      <c r="E823" s="650"/>
    </row>
    <row r="824" spans="1:5" s="620" customFormat="1" ht="16.5" hidden="1" customHeight="1" thickBot="1" x14ac:dyDescent="0.25">
      <c r="A824" s="680" t="s">
        <v>1</v>
      </c>
      <c r="B824" s="687">
        <v>276494</v>
      </c>
      <c r="C824" s="688">
        <v>426854</v>
      </c>
      <c r="D824" s="688">
        <v>302506</v>
      </c>
      <c r="E824" s="688">
        <v>235000</v>
      </c>
    </row>
    <row r="825" spans="1:5" s="620" customFormat="1" ht="16.5" hidden="1" customHeight="1" thickBot="1" x14ac:dyDescent="0.25">
      <c r="A825" s="672" t="s">
        <v>37</v>
      </c>
      <c r="B825" s="663"/>
      <c r="C825" s="650"/>
      <c r="D825" s="650"/>
      <c r="E825" s="650"/>
    </row>
    <row r="826" spans="1:5" s="620" customFormat="1" ht="16.5" hidden="1" customHeight="1" thickBot="1" x14ac:dyDescent="0.25">
      <c r="A826" s="672" t="s">
        <v>38</v>
      </c>
      <c r="B826" s="650">
        <v>276494</v>
      </c>
      <c r="C826" s="642">
        <v>426854</v>
      </c>
      <c r="D826" s="642">
        <v>302506</v>
      </c>
      <c r="E826" s="642">
        <v>235000</v>
      </c>
    </row>
    <row r="827" spans="1:5" s="620" customFormat="1" ht="16.5" hidden="1" customHeight="1" thickBot="1" x14ac:dyDescent="0.25">
      <c r="A827" s="664" t="s">
        <v>2</v>
      </c>
      <c r="B827" s="663"/>
      <c r="C827" s="650"/>
      <c r="D827" s="650"/>
      <c r="E827" s="650"/>
    </row>
    <row r="828" spans="1:5" s="620" customFormat="1" ht="16.5" hidden="1" customHeight="1" thickBot="1" x14ac:dyDescent="0.25">
      <c r="A828" s="672" t="s">
        <v>37</v>
      </c>
      <c r="B828" s="663"/>
      <c r="C828" s="650"/>
      <c r="D828" s="650"/>
      <c r="E828" s="650"/>
    </row>
    <row r="829" spans="1:5" s="620" customFormat="1" ht="16.5" hidden="1" customHeight="1" thickBot="1" x14ac:dyDescent="0.25">
      <c r="A829" s="672" t="s">
        <v>38</v>
      </c>
      <c r="B829" s="663"/>
      <c r="C829" s="650"/>
      <c r="D829" s="650"/>
      <c r="E829" s="650"/>
    </row>
    <row r="830" spans="1:5" s="620" customFormat="1" ht="16.5" hidden="1" customHeight="1" thickBot="1" x14ac:dyDescent="0.25">
      <c r="A830" s="664" t="s">
        <v>22</v>
      </c>
      <c r="B830" s="663"/>
      <c r="C830" s="650"/>
      <c r="D830" s="650"/>
      <c r="E830" s="650"/>
    </row>
    <row r="831" spans="1:5" s="620" customFormat="1" ht="16.5" hidden="1" customHeight="1" thickBot="1" x14ac:dyDescent="0.25">
      <c r="A831" s="672" t="s">
        <v>37</v>
      </c>
      <c r="B831" s="663"/>
      <c r="C831" s="650"/>
      <c r="D831" s="650"/>
      <c r="E831" s="650"/>
    </row>
    <row r="832" spans="1:5" s="620" customFormat="1" ht="16.5" hidden="1" customHeight="1" thickBot="1" x14ac:dyDescent="0.25">
      <c r="A832" s="672" t="s">
        <v>38</v>
      </c>
      <c r="B832" s="663"/>
      <c r="C832" s="650"/>
      <c r="D832" s="650"/>
      <c r="E832" s="650"/>
    </row>
    <row r="833" spans="1:7" s="620" customFormat="1" ht="16.5" hidden="1" customHeight="1" thickBot="1" x14ac:dyDescent="0.25">
      <c r="A833" s="664" t="s">
        <v>23</v>
      </c>
      <c r="B833" s="663">
        <f>B834+B835</f>
        <v>0</v>
      </c>
      <c r="C833" s="650">
        <f t="shared" ref="C833:E833" si="96">C834+C835</f>
        <v>0</v>
      </c>
      <c r="D833" s="650">
        <f t="shared" si="96"/>
        <v>0</v>
      </c>
      <c r="E833" s="650">
        <f t="shared" si="96"/>
        <v>0</v>
      </c>
    </row>
    <row r="834" spans="1:7" s="620" customFormat="1" ht="16.5" hidden="1" customHeight="1" thickBot="1" x14ac:dyDescent="0.25">
      <c r="A834" s="672" t="s">
        <v>37</v>
      </c>
      <c r="B834" s="663"/>
      <c r="C834" s="650">
        <v>0</v>
      </c>
      <c r="D834" s="650">
        <v>0</v>
      </c>
      <c r="E834" s="650">
        <v>0</v>
      </c>
    </row>
    <row r="835" spans="1:7" s="620" customFormat="1" ht="16.5" hidden="1" customHeight="1" thickBot="1" x14ac:dyDescent="0.25">
      <c r="A835" s="672" t="s">
        <v>38</v>
      </c>
      <c r="B835" s="663"/>
      <c r="C835" s="650"/>
      <c r="D835" s="650"/>
      <c r="E835" s="650"/>
    </row>
    <row r="836" spans="1:7" s="620" customFormat="1" ht="16.5" hidden="1" customHeight="1" thickBot="1" x14ac:dyDescent="0.25">
      <c r="A836" s="664" t="s">
        <v>3</v>
      </c>
      <c r="B836" s="663">
        <v>0</v>
      </c>
      <c r="C836" s="650">
        <v>0</v>
      </c>
      <c r="D836" s="650">
        <f>C836*1.03*0.99</f>
        <v>0</v>
      </c>
      <c r="E836" s="650">
        <f>D836*1.03*0.99</f>
        <v>0</v>
      </c>
    </row>
    <row r="837" spans="1:7" s="620" customFormat="1" ht="16.5" hidden="1" customHeight="1" thickBot="1" x14ac:dyDescent="0.25">
      <c r="A837" s="672" t="s">
        <v>37</v>
      </c>
      <c r="B837" s="663"/>
      <c r="C837" s="673"/>
      <c r="D837" s="673"/>
      <c r="E837" s="673"/>
      <c r="F837" s="674"/>
      <c r="G837" s="674"/>
    </row>
    <row r="838" spans="1:7" s="620" customFormat="1" ht="16.5" hidden="1" customHeight="1" thickBot="1" x14ac:dyDescent="0.25">
      <c r="A838" s="672" t="s">
        <v>38</v>
      </c>
      <c r="B838" s="663"/>
      <c r="C838" s="675"/>
      <c r="D838" s="673"/>
      <c r="E838" s="673"/>
    </row>
    <row r="839" spans="1:7" s="620" customFormat="1" ht="16.5" hidden="1" customHeight="1" thickBot="1" x14ac:dyDescent="0.25">
      <c r="A839" s="664" t="s">
        <v>22</v>
      </c>
      <c r="B839" s="663"/>
      <c r="C839" s="650"/>
      <c r="D839" s="650"/>
      <c r="E839" s="650"/>
    </row>
    <row r="840" spans="1:7" s="620" customFormat="1" ht="16.5" hidden="1" customHeight="1" thickBot="1" x14ac:dyDescent="0.25">
      <c r="A840" s="664" t="s">
        <v>23</v>
      </c>
      <c r="B840" s="663"/>
      <c r="C840" s="650"/>
      <c r="D840" s="650"/>
      <c r="E840" s="650"/>
    </row>
    <row r="841" spans="1:7" s="620" customFormat="1" ht="16.5" hidden="1" customHeight="1" thickBot="1" x14ac:dyDescent="0.25">
      <c r="A841" s="664" t="s">
        <v>3</v>
      </c>
      <c r="B841" s="663"/>
      <c r="C841" s="650"/>
      <c r="D841" s="650"/>
      <c r="E841" s="650"/>
    </row>
    <row r="842" spans="1:7" s="620" customFormat="1" ht="16.5" hidden="1" customHeight="1" thickBot="1" x14ac:dyDescent="0.25">
      <c r="A842" s="668" t="s">
        <v>33</v>
      </c>
      <c r="B842" s="663">
        <f>B841+B840+B839+B825+B824</f>
        <v>276494</v>
      </c>
      <c r="C842" s="663">
        <f t="shared" ref="C842:E842" si="97">C841+C840+C839+C825+C824</f>
        <v>426854</v>
      </c>
      <c r="D842" s="663">
        <f t="shared" si="97"/>
        <v>302506</v>
      </c>
      <c r="E842" s="663">
        <f t="shared" si="97"/>
        <v>235000</v>
      </c>
    </row>
    <row r="843" spans="1:7" s="620" customFormat="1" ht="16.5" hidden="1" customHeight="1" thickBot="1" x14ac:dyDescent="0.25">
      <c r="A843" s="676" t="s">
        <v>35</v>
      </c>
      <c r="B843" s="681">
        <f>IF(B842-B810=0,0,"Error")</f>
        <v>0</v>
      </c>
      <c r="C843" s="681">
        <f>IF(C842-C810=0,0,"Error")</f>
        <v>0</v>
      </c>
      <c r="D843" s="681">
        <f>IF(D842-D810=0,0,"Error")</f>
        <v>0</v>
      </c>
      <c r="E843" s="681">
        <f>IF(E842-E810=0,0,"Error")</f>
        <v>0</v>
      </c>
    </row>
    <row r="844" spans="1:7" s="620" customFormat="1" ht="16.5" hidden="1" customHeight="1" thickBot="1" x14ac:dyDescent="0.25">
      <c r="A844" s="637" t="s">
        <v>70</v>
      </c>
      <c r="B844" s="847" t="s">
        <v>1596</v>
      </c>
      <c r="C844" s="848"/>
      <c r="D844" s="848"/>
      <c r="E844" s="849"/>
    </row>
    <row r="845" spans="1:7" s="620" customFormat="1" ht="63" hidden="1" customHeight="1" thickBot="1" x14ac:dyDescent="0.25">
      <c r="A845" s="661" t="s">
        <v>9</v>
      </c>
      <c r="B845" s="882" t="s">
        <v>1570</v>
      </c>
      <c r="C845" s="883"/>
      <c r="D845" s="883"/>
      <c r="E845" s="884"/>
    </row>
    <row r="846" spans="1:7" s="620" customFormat="1" ht="16.5" hidden="1" customHeight="1" thickBot="1" x14ac:dyDescent="0.25">
      <c r="A846" s="639" t="s">
        <v>14</v>
      </c>
      <c r="B846" s="888" t="s">
        <v>1597</v>
      </c>
      <c r="C846" s="889"/>
      <c r="D846" s="889"/>
      <c r="E846" s="874"/>
    </row>
    <row r="847" spans="1:7" s="620" customFormat="1" ht="16.5" hidden="1" customHeight="1" x14ac:dyDescent="0.2">
      <c r="A847" s="827"/>
      <c r="B847" s="671">
        <v>2019</v>
      </c>
      <c r="C847" s="671">
        <v>2020</v>
      </c>
      <c r="D847" s="671">
        <v>2021</v>
      </c>
      <c r="E847" s="671">
        <v>2022</v>
      </c>
    </row>
    <row r="848" spans="1:7" s="620" customFormat="1" ht="16.5" hidden="1" customHeight="1" thickBot="1" x14ac:dyDescent="0.25">
      <c r="A848" s="828"/>
      <c r="B848" s="669" t="s">
        <v>5</v>
      </c>
      <c r="C848" s="669" t="s">
        <v>6</v>
      </c>
      <c r="D848" s="669" t="s">
        <v>6</v>
      </c>
      <c r="E848" s="669" t="s">
        <v>6</v>
      </c>
    </row>
    <row r="849" spans="1:5" s="620" customFormat="1" ht="16.5" hidden="1" customHeight="1" thickBot="1" x14ac:dyDescent="0.25">
      <c r="A849" s="639" t="s">
        <v>8</v>
      </c>
      <c r="B849" s="642">
        <v>629.5</v>
      </c>
      <c r="C849" s="642">
        <v>629.5</v>
      </c>
      <c r="D849" s="642">
        <v>629.5</v>
      </c>
      <c r="E849" s="642">
        <v>629.5</v>
      </c>
    </row>
    <row r="850" spans="1:5" s="620" customFormat="1" ht="16.5" hidden="1" customHeight="1" thickBot="1" x14ac:dyDescent="0.25">
      <c r="A850" s="639" t="s">
        <v>15</v>
      </c>
      <c r="B850" s="642">
        <v>282991</v>
      </c>
      <c r="C850" s="642">
        <v>298251</v>
      </c>
      <c r="D850" s="642">
        <v>514086</v>
      </c>
      <c r="E850" s="642">
        <v>645000</v>
      </c>
    </row>
    <row r="851" spans="1:5" s="620" customFormat="1" ht="16.5" hidden="1" customHeight="1" thickBot="1" x14ac:dyDescent="0.25">
      <c r="A851" s="639" t="s">
        <v>21</v>
      </c>
      <c r="B851" s="678">
        <f>B850/B849</f>
        <v>449.54884829229547</v>
      </c>
      <c r="C851" s="678">
        <f t="shared" ref="C851:E851" si="98">C850/C849</f>
        <v>473.79030976965845</v>
      </c>
      <c r="D851" s="678">
        <f t="shared" si="98"/>
        <v>816.6576648133439</v>
      </c>
      <c r="E851" s="678">
        <f t="shared" si="98"/>
        <v>1024.6227164416202</v>
      </c>
    </row>
    <row r="852" spans="1:5" s="620" customFormat="1" ht="16.5" hidden="1" customHeight="1" thickBot="1" x14ac:dyDescent="0.25">
      <c r="A852" s="639" t="s">
        <v>16</v>
      </c>
      <c r="B852" s="678" t="s">
        <v>20</v>
      </c>
      <c r="C852" s="678">
        <f>C849/B849-1</f>
        <v>0</v>
      </c>
      <c r="D852" s="678">
        <f t="shared" ref="D852:E854" si="99">D849/C849-1</f>
        <v>0</v>
      </c>
      <c r="E852" s="678">
        <f t="shared" si="99"/>
        <v>0</v>
      </c>
    </row>
    <row r="853" spans="1:5" s="620" customFormat="1" ht="16.5" hidden="1" customHeight="1" thickBot="1" x14ac:dyDescent="0.25">
      <c r="A853" s="639" t="s">
        <v>17</v>
      </c>
      <c r="B853" s="678" t="s">
        <v>20</v>
      </c>
      <c r="C853" s="678">
        <f>C850/B850-1</f>
        <v>5.3923976380874317E-2</v>
      </c>
      <c r="D853" s="678">
        <f t="shared" si="99"/>
        <v>0.7236689902129414</v>
      </c>
      <c r="E853" s="678">
        <f t="shared" si="99"/>
        <v>0.25465389059418064</v>
      </c>
    </row>
    <row r="854" spans="1:5" s="620" customFormat="1" ht="16.5" hidden="1" customHeight="1" thickBot="1" x14ac:dyDescent="0.25">
      <c r="A854" s="639" t="s">
        <v>18</v>
      </c>
      <c r="B854" s="678" t="s">
        <v>20</v>
      </c>
      <c r="C854" s="678">
        <f>C851/B851-1</f>
        <v>5.3923976380874317E-2</v>
      </c>
      <c r="D854" s="678">
        <f t="shared" si="99"/>
        <v>0.7236689902129414</v>
      </c>
      <c r="E854" s="678">
        <f t="shared" si="99"/>
        <v>0.25465389059418064</v>
      </c>
    </row>
    <row r="855" spans="1:5" s="620" customFormat="1" ht="16.5" hidden="1" customHeight="1" thickBot="1" x14ac:dyDescent="0.25">
      <c r="A855" s="853" t="s">
        <v>1599</v>
      </c>
      <c r="B855" s="854"/>
      <c r="C855" s="854"/>
      <c r="D855" s="854"/>
      <c r="E855" s="855"/>
    </row>
    <row r="856" spans="1:5" s="620" customFormat="1" ht="16.5" hidden="1" customHeight="1" x14ac:dyDescent="0.2">
      <c r="A856" s="827"/>
      <c r="B856" s="671">
        <v>2019</v>
      </c>
      <c r="C856" s="671">
        <v>2020</v>
      </c>
      <c r="D856" s="671">
        <v>2021</v>
      </c>
      <c r="E856" s="671">
        <v>2022</v>
      </c>
    </row>
    <row r="857" spans="1:5" s="620" customFormat="1" ht="16.5" hidden="1" customHeight="1" thickBot="1" x14ac:dyDescent="0.25">
      <c r="A857" s="828"/>
      <c r="B857" s="669" t="s">
        <v>5</v>
      </c>
      <c r="C857" s="669" t="s">
        <v>6</v>
      </c>
      <c r="D857" s="669" t="s">
        <v>6</v>
      </c>
      <c r="E857" s="669" t="s">
        <v>6</v>
      </c>
    </row>
    <row r="858" spans="1:5" s="620" customFormat="1" ht="16.5" hidden="1" customHeight="1" thickBot="1" x14ac:dyDescent="0.25">
      <c r="A858" s="664" t="s">
        <v>0</v>
      </c>
      <c r="B858" s="650"/>
      <c r="C858" s="650"/>
      <c r="D858" s="650"/>
      <c r="E858" s="650"/>
    </row>
    <row r="859" spans="1:5" s="620" customFormat="1" ht="16.5" hidden="1" customHeight="1" thickBot="1" x14ac:dyDescent="0.25">
      <c r="A859" s="672" t="s">
        <v>37</v>
      </c>
      <c r="B859" s="650"/>
      <c r="C859" s="650"/>
      <c r="D859" s="650"/>
      <c r="E859" s="650"/>
    </row>
    <row r="860" spans="1:5" s="620" customFormat="1" ht="16.5" hidden="1" customHeight="1" thickBot="1" x14ac:dyDescent="0.25">
      <c r="A860" s="672" t="s">
        <v>38</v>
      </c>
      <c r="B860" s="663"/>
      <c r="C860" s="663"/>
      <c r="D860" s="663"/>
      <c r="E860" s="663"/>
    </row>
    <row r="861" spans="1:5" s="620" customFormat="1" ht="28.5" hidden="1" customHeight="1" thickBot="1" x14ac:dyDescent="0.25">
      <c r="A861" s="664" t="s">
        <v>31</v>
      </c>
      <c r="B861" s="650">
        <f>B862</f>
        <v>0</v>
      </c>
      <c r="C861" s="650">
        <f t="shared" ref="C861:E861" si="100">C862</f>
        <v>0</v>
      </c>
      <c r="D861" s="650">
        <f t="shared" si="100"/>
        <v>0</v>
      </c>
      <c r="E861" s="650">
        <f t="shared" si="100"/>
        <v>0</v>
      </c>
    </row>
    <row r="862" spans="1:5" s="620" customFormat="1" ht="16.5" hidden="1" customHeight="1" thickBot="1" x14ac:dyDescent="0.25">
      <c r="A862" s="672" t="s">
        <v>37</v>
      </c>
      <c r="B862" s="663"/>
      <c r="C862" s="642"/>
      <c r="D862" s="642"/>
      <c r="E862" s="642"/>
    </row>
    <row r="863" spans="1:5" s="620" customFormat="1" ht="16.5" hidden="1" customHeight="1" thickBot="1" x14ac:dyDescent="0.25">
      <c r="A863" s="672" t="s">
        <v>38</v>
      </c>
      <c r="B863" s="663"/>
      <c r="C863" s="650"/>
      <c r="D863" s="650"/>
      <c r="E863" s="650"/>
    </row>
    <row r="864" spans="1:5" s="620" customFormat="1" ht="16.5" hidden="1" customHeight="1" thickBot="1" x14ac:dyDescent="0.25">
      <c r="A864" s="664" t="s">
        <v>1</v>
      </c>
      <c r="B864" s="663">
        <v>282991</v>
      </c>
      <c r="C864" s="642">
        <v>298251</v>
      </c>
      <c r="D864" s="642">
        <v>514086</v>
      </c>
      <c r="E864" s="642">
        <v>645000</v>
      </c>
    </row>
    <row r="865" spans="1:7" s="620" customFormat="1" ht="16.5" hidden="1" customHeight="1" thickBot="1" x14ac:dyDescent="0.25">
      <c r="A865" s="672" t="s">
        <v>37</v>
      </c>
      <c r="B865" s="663"/>
      <c r="C865" s="642"/>
      <c r="D865" s="642"/>
      <c r="E865" s="642"/>
    </row>
    <row r="866" spans="1:7" s="620" customFormat="1" ht="16.5" hidden="1" customHeight="1" thickBot="1" x14ac:dyDescent="0.25">
      <c r="A866" s="672" t="s">
        <v>38</v>
      </c>
      <c r="B866" s="663">
        <v>282991</v>
      </c>
      <c r="C866" s="642">
        <v>298251</v>
      </c>
      <c r="D866" s="642">
        <v>514086</v>
      </c>
      <c r="E866" s="642">
        <v>645000</v>
      </c>
    </row>
    <row r="867" spans="1:7" s="620" customFormat="1" ht="16.5" hidden="1" customHeight="1" thickBot="1" x14ac:dyDescent="0.25">
      <c r="A867" s="664" t="s">
        <v>2</v>
      </c>
      <c r="B867" s="663"/>
      <c r="C867" s="650"/>
      <c r="D867" s="650"/>
      <c r="E867" s="650"/>
    </row>
    <row r="868" spans="1:7" s="620" customFormat="1" ht="16.5" hidden="1" customHeight="1" thickBot="1" x14ac:dyDescent="0.25">
      <c r="A868" s="672" t="s">
        <v>37</v>
      </c>
      <c r="B868" s="663"/>
      <c r="C868" s="650"/>
      <c r="D868" s="650"/>
      <c r="E868" s="650"/>
    </row>
    <row r="869" spans="1:7" s="620" customFormat="1" ht="16.5" hidden="1" customHeight="1" thickBot="1" x14ac:dyDescent="0.25">
      <c r="A869" s="672" t="s">
        <v>38</v>
      </c>
      <c r="B869" s="663"/>
      <c r="C869" s="650"/>
      <c r="D869" s="650"/>
      <c r="E869" s="650"/>
    </row>
    <row r="870" spans="1:7" s="620" customFormat="1" ht="16.5" hidden="1" customHeight="1" thickBot="1" x14ac:dyDescent="0.25">
      <c r="A870" s="664" t="s">
        <v>22</v>
      </c>
      <c r="B870" s="663"/>
      <c r="C870" s="650"/>
      <c r="D870" s="650"/>
      <c r="E870" s="650"/>
    </row>
    <row r="871" spans="1:7" s="620" customFormat="1" ht="16.5" hidden="1" customHeight="1" thickBot="1" x14ac:dyDescent="0.25">
      <c r="A871" s="672" t="s">
        <v>37</v>
      </c>
      <c r="B871" s="663"/>
      <c r="C871" s="650"/>
      <c r="D871" s="650"/>
      <c r="E871" s="650"/>
    </row>
    <row r="872" spans="1:7" s="620" customFormat="1" ht="16.5" hidden="1" customHeight="1" thickBot="1" x14ac:dyDescent="0.25">
      <c r="A872" s="672" t="s">
        <v>38</v>
      </c>
      <c r="B872" s="663"/>
      <c r="C872" s="650"/>
      <c r="D872" s="650"/>
      <c r="E872" s="650"/>
    </row>
    <row r="873" spans="1:7" s="620" customFormat="1" ht="16.5" hidden="1" customHeight="1" thickBot="1" x14ac:dyDescent="0.25">
      <c r="A873" s="664" t="s">
        <v>23</v>
      </c>
      <c r="B873" s="663">
        <f>B874+B875</f>
        <v>0</v>
      </c>
      <c r="C873" s="650">
        <f t="shared" ref="C873:E873" si="101">C874+C875</f>
        <v>0</v>
      </c>
      <c r="D873" s="650">
        <f t="shared" si="101"/>
        <v>0</v>
      </c>
      <c r="E873" s="650">
        <f t="shared" si="101"/>
        <v>0</v>
      </c>
    </row>
    <row r="874" spans="1:7" s="620" customFormat="1" ht="16.5" hidden="1" customHeight="1" thickBot="1" x14ac:dyDescent="0.25">
      <c r="A874" s="672" t="s">
        <v>37</v>
      </c>
      <c r="B874" s="663"/>
      <c r="C874" s="650">
        <v>0</v>
      </c>
      <c r="D874" s="650">
        <v>0</v>
      </c>
      <c r="E874" s="650">
        <v>0</v>
      </c>
    </row>
    <row r="875" spans="1:7" s="620" customFormat="1" ht="16.5" hidden="1" customHeight="1" thickBot="1" x14ac:dyDescent="0.25">
      <c r="A875" s="672" t="s">
        <v>38</v>
      </c>
      <c r="B875" s="663"/>
      <c r="C875" s="650"/>
      <c r="D875" s="650"/>
      <c r="E875" s="650"/>
    </row>
    <row r="876" spans="1:7" s="620" customFormat="1" ht="16.5" hidden="1" customHeight="1" thickBot="1" x14ac:dyDescent="0.25">
      <c r="A876" s="664" t="s">
        <v>3</v>
      </c>
      <c r="B876" s="663">
        <v>0</v>
      </c>
      <c r="C876" s="650">
        <v>0</v>
      </c>
      <c r="D876" s="650">
        <f>C876*1.03*0.99</f>
        <v>0</v>
      </c>
      <c r="E876" s="650">
        <f>D876*1.03*0.99</f>
        <v>0</v>
      </c>
    </row>
    <row r="877" spans="1:7" s="620" customFormat="1" ht="16.5" hidden="1" customHeight="1" thickBot="1" x14ac:dyDescent="0.25">
      <c r="A877" s="672" t="s">
        <v>37</v>
      </c>
      <c r="B877" s="663"/>
      <c r="C877" s="673"/>
      <c r="D877" s="673"/>
      <c r="E877" s="673"/>
      <c r="F877" s="674"/>
      <c r="G877" s="674"/>
    </row>
    <row r="878" spans="1:7" s="620" customFormat="1" ht="16.5" hidden="1" customHeight="1" thickBot="1" x14ac:dyDescent="0.25">
      <c r="A878" s="672" t="s">
        <v>38</v>
      </c>
      <c r="B878" s="663"/>
      <c r="C878" s="675"/>
      <c r="D878" s="673"/>
      <c r="E878" s="673"/>
    </row>
    <row r="879" spans="1:7" s="620" customFormat="1" ht="16.5" hidden="1" customHeight="1" thickBot="1" x14ac:dyDescent="0.25">
      <c r="A879" s="664" t="s">
        <v>22</v>
      </c>
      <c r="B879" s="663"/>
      <c r="C879" s="650"/>
      <c r="D879" s="650"/>
      <c r="E879" s="650"/>
    </row>
    <row r="880" spans="1:7" s="620" customFormat="1" ht="16.5" hidden="1" customHeight="1" thickBot="1" x14ac:dyDescent="0.25">
      <c r="A880" s="664" t="s">
        <v>23</v>
      </c>
      <c r="B880" s="663"/>
      <c r="C880" s="650"/>
      <c r="D880" s="650"/>
      <c r="E880" s="650"/>
    </row>
    <row r="881" spans="1:5" s="620" customFormat="1" ht="16.5" hidden="1" customHeight="1" thickBot="1" x14ac:dyDescent="0.25">
      <c r="A881" s="664" t="s">
        <v>3</v>
      </c>
      <c r="B881" s="663"/>
      <c r="C881" s="650"/>
      <c r="D881" s="650"/>
      <c r="E881" s="650"/>
    </row>
    <row r="882" spans="1:5" s="620" customFormat="1" ht="16.5" hidden="1" customHeight="1" thickBot="1" x14ac:dyDescent="0.25">
      <c r="A882" s="668" t="s">
        <v>49</v>
      </c>
      <c r="B882" s="663">
        <f>B864</f>
        <v>282991</v>
      </c>
      <c r="C882" s="663">
        <f t="shared" ref="C882:E882" si="102">C864</f>
        <v>298251</v>
      </c>
      <c r="D882" s="663">
        <f t="shared" si="102"/>
        <v>514086</v>
      </c>
      <c r="E882" s="663">
        <f t="shared" si="102"/>
        <v>645000</v>
      </c>
    </row>
    <row r="883" spans="1:5" s="620" customFormat="1" ht="16.5" hidden="1" customHeight="1" thickBot="1" x14ac:dyDescent="0.25">
      <c r="A883" s="676" t="s">
        <v>35</v>
      </c>
      <c r="B883" s="681">
        <f>IF(B882-B850=0,0,"Error")</f>
        <v>0</v>
      </c>
      <c r="C883" s="681">
        <f>IF(C882-C850=0,0,"Error")</f>
        <v>0</v>
      </c>
      <c r="D883" s="681">
        <f>IF(D882-D850=0,0,"Error")</f>
        <v>0</v>
      </c>
      <c r="E883" s="681">
        <f>IF(E882-E850=0,0,"Error")</f>
        <v>0</v>
      </c>
    </row>
    <row r="884" spans="1:5" s="620" customFormat="1" ht="16.5" hidden="1" customHeight="1" thickBot="1" x14ac:dyDescent="0.25">
      <c r="A884" s="637" t="s">
        <v>100</v>
      </c>
      <c r="B884" s="847" t="s">
        <v>1596</v>
      </c>
      <c r="C884" s="848"/>
      <c r="D884" s="848"/>
      <c r="E884" s="849"/>
    </row>
    <row r="885" spans="1:5" s="620" customFormat="1" ht="55.5" hidden="1" customHeight="1" thickBot="1" x14ac:dyDescent="0.25">
      <c r="A885" s="661" t="s">
        <v>9</v>
      </c>
      <c r="B885" s="893" t="s">
        <v>1573</v>
      </c>
      <c r="C885" s="893"/>
      <c r="D885" s="893"/>
      <c r="E885" s="893"/>
    </row>
    <row r="886" spans="1:5" s="620" customFormat="1" ht="16.5" hidden="1" customHeight="1" thickBot="1" x14ac:dyDescent="0.25">
      <c r="A886" s="639" t="s">
        <v>14</v>
      </c>
      <c r="B886" s="888" t="s">
        <v>1597</v>
      </c>
      <c r="C886" s="889"/>
      <c r="D886" s="889"/>
      <c r="E886" s="874"/>
    </row>
    <row r="887" spans="1:5" s="620" customFormat="1" ht="16.5" hidden="1" customHeight="1" x14ac:dyDescent="0.2">
      <c r="A887" s="827"/>
      <c r="B887" s="671">
        <v>2019</v>
      </c>
      <c r="C887" s="671">
        <v>2020</v>
      </c>
      <c r="D887" s="671">
        <v>2021</v>
      </c>
      <c r="E887" s="671">
        <v>2022</v>
      </c>
    </row>
    <row r="888" spans="1:5" s="620" customFormat="1" ht="16.5" hidden="1" customHeight="1" thickBot="1" x14ac:dyDescent="0.25">
      <c r="A888" s="828"/>
      <c r="B888" s="669" t="s">
        <v>5</v>
      </c>
      <c r="C888" s="669" t="s">
        <v>6</v>
      </c>
      <c r="D888" s="669" t="s">
        <v>6</v>
      </c>
      <c r="E888" s="669" t="s">
        <v>6</v>
      </c>
    </row>
    <row r="889" spans="1:5" s="620" customFormat="1" ht="16.5" hidden="1" customHeight="1" thickBot="1" x14ac:dyDescent="0.25">
      <c r="A889" s="639" t="s">
        <v>8</v>
      </c>
      <c r="B889" s="678">
        <v>755.57</v>
      </c>
      <c r="C889" s="678">
        <v>755.57</v>
      </c>
      <c r="D889" s="678">
        <v>755.57</v>
      </c>
      <c r="E889" s="678">
        <v>755.57</v>
      </c>
    </row>
    <row r="890" spans="1:5" s="620" customFormat="1" ht="16.5" hidden="1" customHeight="1" thickBot="1" x14ac:dyDescent="0.25">
      <c r="A890" s="639" t="s">
        <v>15</v>
      </c>
      <c r="B890" s="642">
        <v>665319</v>
      </c>
      <c r="C890" s="642">
        <v>780863</v>
      </c>
      <c r="D890" s="642">
        <v>877719</v>
      </c>
      <c r="E890" s="642">
        <v>850000</v>
      </c>
    </row>
    <row r="891" spans="1:5" s="620" customFormat="1" ht="16.5" hidden="1" customHeight="1" thickBot="1" x14ac:dyDescent="0.25">
      <c r="A891" s="639" t="s">
        <v>21</v>
      </c>
      <c r="B891" s="678">
        <f>B890/B889</f>
        <v>880.552430615297</v>
      </c>
      <c r="C891" s="678">
        <f t="shared" ref="C891:E891" si="103">C890/C889</f>
        <v>1033.4753894410842</v>
      </c>
      <c r="D891" s="678">
        <f t="shared" si="103"/>
        <v>1161.6647034689042</v>
      </c>
      <c r="E891" s="678">
        <f t="shared" si="103"/>
        <v>1124.9784930582209</v>
      </c>
    </row>
    <row r="892" spans="1:5" s="620" customFormat="1" ht="16.5" hidden="1" customHeight="1" thickBot="1" x14ac:dyDescent="0.25">
      <c r="A892" s="639" t="s">
        <v>16</v>
      </c>
      <c r="B892" s="678" t="s">
        <v>20</v>
      </c>
      <c r="C892" s="678">
        <f>C889/B889-1</f>
        <v>0</v>
      </c>
      <c r="D892" s="678">
        <f t="shared" ref="D892:E894" si="104">D889/C889-1</f>
        <v>0</v>
      </c>
      <c r="E892" s="678">
        <f t="shared" si="104"/>
        <v>0</v>
      </c>
    </row>
    <row r="893" spans="1:5" s="620" customFormat="1" ht="16.5" hidden="1" customHeight="1" thickBot="1" x14ac:dyDescent="0.25">
      <c r="A893" s="639" t="s">
        <v>17</v>
      </c>
      <c r="B893" s="678" t="s">
        <v>20</v>
      </c>
      <c r="C893" s="678">
        <f>C890/B890-1</f>
        <v>0.17366706797791731</v>
      </c>
      <c r="D893" s="678">
        <f t="shared" si="104"/>
        <v>0.12403712302926384</v>
      </c>
      <c r="E893" s="678">
        <f t="shared" si="104"/>
        <v>-3.1580722304063169E-2</v>
      </c>
    </row>
    <row r="894" spans="1:5" s="620" customFormat="1" ht="16.5" hidden="1" customHeight="1" thickBot="1" x14ac:dyDescent="0.25">
      <c r="A894" s="639" t="s">
        <v>18</v>
      </c>
      <c r="B894" s="678" t="s">
        <v>20</v>
      </c>
      <c r="C894" s="678">
        <f>C891/B891-1</f>
        <v>0.17366706797791731</v>
      </c>
      <c r="D894" s="678">
        <f t="shared" si="104"/>
        <v>0.12403712302926384</v>
      </c>
      <c r="E894" s="678">
        <f t="shared" si="104"/>
        <v>-3.1580722304063169E-2</v>
      </c>
    </row>
    <row r="895" spans="1:5" s="620" customFormat="1" ht="16.5" hidden="1" customHeight="1" thickBot="1" x14ac:dyDescent="0.25">
      <c r="A895" s="853" t="s">
        <v>1577</v>
      </c>
      <c r="B895" s="854"/>
      <c r="C895" s="854"/>
      <c r="D895" s="854"/>
      <c r="E895" s="855"/>
    </row>
    <row r="896" spans="1:5" s="620" customFormat="1" ht="16.5" hidden="1" customHeight="1" x14ac:dyDescent="0.2">
      <c r="A896" s="827"/>
      <c r="B896" s="671">
        <v>2019</v>
      </c>
      <c r="C896" s="671">
        <v>2020</v>
      </c>
      <c r="D896" s="671">
        <v>2021</v>
      </c>
      <c r="E896" s="671">
        <v>2022</v>
      </c>
    </row>
    <row r="897" spans="1:5" s="620" customFormat="1" ht="16.5" hidden="1" customHeight="1" thickBot="1" x14ac:dyDescent="0.25">
      <c r="A897" s="828"/>
      <c r="B897" s="669" t="s">
        <v>5</v>
      </c>
      <c r="C897" s="669" t="s">
        <v>6</v>
      </c>
      <c r="D897" s="669" t="s">
        <v>6</v>
      </c>
      <c r="E897" s="669" t="s">
        <v>6</v>
      </c>
    </row>
    <row r="898" spans="1:5" s="620" customFormat="1" ht="16.5" hidden="1" customHeight="1" thickBot="1" x14ac:dyDescent="0.25">
      <c r="A898" s="664" t="s">
        <v>0</v>
      </c>
      <c r="B898" s="650"/>
      <c r="C898" s="650"/>
      <c r="D898" s="650"/>
      <c r="E898" s="650"/>
    </row>
    <row r="899" spans="1:5" s="620" customFormat="1" ht="16.5" hidden="1" customHeight="1" thickBot="1" x14ac:dyDescent="0.25">
      <c r="A899" s="672" t="s">
        <v>37</v>
      </c>
      <c r="B899" s="650"/>
      <c r="C899" s="650"/>
      <c r="D899" s="650"/>
      <c r="E899" s="650"/>
    </row>
    <row r="900" spans="1:5" s="620" customFormat="1" ht="16.5" hidden="1" customHeight="1" thickBot="1" x14ac:dyDescent="0.25">
      <c r="A900" s="672" t="s">
        <v>38</v>
      </c>
      <c r="B900" s="663"/>
      <c r="C900" s="663"/>
      <c r="D900" s="663"/>
      <c r="E900" s="663"/>
    </row>
    <row r="901" spans="1:5" s="620" customFormat="1" ht="28.5" hidden="1" customHeight="1" thickBot="1" x14ac:dyDescent="0.25">
      <c r="A901" s="664" t="s">
        <v>31</v>
      </c>
      <c r="B901" s="650">
        <f>B902</f>
        <v>0</v>
      </c>
      <c r="C901" s="650">
        <f t="shared" ref="C901:E901" si="105">C902</f>
        <v>0</v>
      </c>
      <c r="D901" s="650">
        <f t="shared" si="105"/>
        <v>0</v>
      </c>
      <c r="E901" s="650">
        <f t="shared" si="105"/>
        <v>0</v>
      </c>
    </row>
    <row r="902" spans="1:5" s="620" customFormat="1" ht="16.5" hidden="1" customHeight="1" thickBot="1" x14ac:dyDescent="0.25">
      <c r="A902" s="672" t="s">
        <v>37</v>
      </c>
      <c r="B902" s="663"/>
      <c r="C902" s="642"/>
      <c r="D902" s="642"/>
      <c r="E902" s="642"/>
    </row>
    <row r="903" spans="1:5" s="620" customFormat="1" ht="16.5" hidden="1" customHeight="1" thickBot="1" x14ac:dyDescent="0.25">
      <c r="A903" s="672" t="s">
        <v>38</v>
      </c>
      <c r="B903" s="663"/>
      <c r="C903" s="650"/>
      <c r="D903" s="650"/>
      <c r="E903" s="650"/>
    </row>
    <row r="904" spans="1:5" s="620" customFormat="1" ht="16.5" hidden="1" customHeight="1" thickBot="1" x14ac:dyDescent="0.25">
      <c r="A904" s="664" t="s">
        <v>1</v>
      </c>
      <c r="B904" s="663">
        <v>665319</v>
      </c>
      <c r="C904" s="642">
        <v>780863</v>
      </c>
      <c r="D904" s="642">
        <v>877719</v>
      </c>
      <c r="E904" s="642">
        <v>850000</v>
      </c>
    </row>
    <row r="905" spans="1:5" s="620" customFormat="1" ht="16.5" hidden="1" customHeight="1" thickBot="1" x14ac:dyDescent="0.25">
      <c r="A905" s="672" t="s">
        <v>37</v>
      </c>
      <c r="B905" s="663"/>
      <c r="C905" s="650"/>
      <c r="D905" s="650"/>
      <c r="E905" s="650"/>
    </row>
    <row r="906" spans="1:5" s="620" customFormat="1" ht="16.5" hidden="1" customHeight="1" thickBot="1" x14ac:dyDescent="0.25">
      <c r="A906" s="672" t="s">
        <v>38</v>
      </c>
      <c r="B906" s="663">
        <v>665319</v>
      </c>
      <c r="C906" s="642">
        <v>780863</v>
      </c>
      <c r="D906" s="642">
        <v>877719</v>
      </c>
      <c r="E906" s="642">
        <v>850000</v>
      </c>
    </row>
    <row r="907" spans="1:5" s="620" customFormat="1" ht="16.5" hidden="1" customHeight="1" thickBot="1" x14ac:dyDescent="0.25">
      <c r="A907" s="664" t="s">
        <v>2</v>
      </c>
      <c r="B907" s="663"/>
      <c r="C907" s="650"/>
      <c r="D907" s="650"/>
      <c r="E907" s="650"/>
    </row>
    <row r="908" spans="1:5" s="620" customFormat="1" ht="16.5" hidden="1" customHeight="1" thickBot="1" x14ac:dyDescent="0.25">
      <c r="A908" s="672" t="s">
        <v>37</v>
      </c>
      <c r="B908" s="663"/>
      <c r="C908" s="650"/>
      <c r="D908" s="650"/>
      <c r="E908" s="650"/>
    </row>
    <row r="909" spans="1:5" s="620" customFormat="1" ht="16.5" hidden="1" customHeight="1" thickBot="1" x14ac:dyDescent="0.25">
      <c r="A909" s="672" t="s">
        <v>38</v>
      </c>
      <c r="B909" s="663"/>
      <c r="C909" s="650"/>
      <c r="D909" s="650"/>
      <c r="E909" s="650"/>
    </row>
    <row r="910" spans="1:5" s="620" customFormat="1" ht="16.5" hidden="1" customHeight="1" thickBot="1" x14ac:dyDescent="0.25">
      <c r="A910" s="664" t="s">
        <v>22</v>
      </c>
      <c r="B910" s="663"/>
      <c r="C910" s="650"/>
      <c r="D910" s="650"/>
      <c r="E910" s="650"/>
    </row>
    <row r="911" spans="1:5" s="620" customFormat="1" ht="16.5" hidden="1" customHeight="1" thickBot="1" x14ac:dyDescent="0.25">
      <c r="A911" s="672" t="s">
        <v>37</v>
      </c>
      <c r="B911" s="663"/>
      <c r="C911" s="650"/>
      <c r="D911" s="650"/>
      <c r="E911" s="650"/>
    </row>
    <row r="912" spans="1:5" s="620" customFormat="1" ht="16.5" hidden="1" customHeight="1" thickBot="1" x14ac:dyDescent="0.25">
      <c r="A912" s="672" t="s">
        <v>38</v>
      </c>
      <c r="B912" s="663"/>
      <c r="C912" s="650"/>
      <c r="D912" s="650"/>
      <c r="E912" s="650"/>
    </row>
    <row r="913" spans="1:7" s="620" customFormat="1" ht="16.5" hidden="1" customHeight="1" thickBot="1" x14ac:dyDescent="0.25">
      <c r="A913" s="664" t="s">
        <v>23</v>
      </c>
      <c r="B913" s="663">
        <f>B914+B915</f>
        <v>0</v>
      </c>
      <c r="C913" s="650">
        <f t="shared" ref="C913:E913" si="106">C914+C915</f>
        <v>0</v>
      </c>
      <c r="D913" s="650">
        <f t="shared" si="106"/>
        <v>0</v>
      </c>
      <c r="E913" s="650">
        <f t="shared" si="106"/>
        <v>0</v>
      </c>
    </row>
    <row r="914" spans="1:7" s="620" customFormat="1" ht="16.5" hidden="1" customHeight="1" thickBot="1" x14ac:dyDescent="0.25">
      <c r="A914" s="672" t="s">
        <v>37</v>
      </c>
      <c r="B914" s="663"/>
      <c r="C914" s="650">
        <v>0</v>
      </c>
      <c r="D914" s="650">
        <v>0</v>
      </c>
      <c r="E914" s="650">
        <v>0</v>
      </c>
    </row>
    <row r="915" spans="1:7" s="620" customFormat="1" ht="16.5" hidden="1" customHeight="1" thickBot="1" x14ac:dyDescent="0.25">
      <c r="A915" s="672" t="s">
        <v>38</v>
      </c>
      <c r="B915" s="663"/>
      <c r="C915" s="650"/>
      <c r="D915" s="650"/>
      <c r="E915" s="650"/>
    </row>
    <row r="916" spans="1:7" s="620" customFormat="1" ht="16.5" hidden="1" customHeight="1" thickBot="1" x14ac:dyDescent="0.25">
      <c r="A916" s="664" t="s">
        <v>3</v>
      </c>
      <c r="B916" s="663">
        <v>0</v>
      </c>
      <c r="C916" s="650">
        <v>0</v>
      </c>
      <c r="D916" s="650">
        <f>C916*1.03*0.99</f>
        <v>0</v>
      </c>
      <c r="E916" s="650">
        <f>D916*1.03*0.99</f>
        <v>0</v>
      </c>
    </row>
    <row r="917" spans="1:7" s="620" customFormat="1" ht="16.5" hidden="1" customHeight="1" thickBot="1" x14ac:dyDescent="0.25">
      <c r="A917" s="672" t="s">
        <v>37</v>
      </c>
      <c r="B917" s="663"/>
      <c r="C917" s="673"/>
      <c r="D917" s="673"/>
      <c r="E917" s="673"/>
      <c r="F917" s="674"/>
      <c r="G917" s="674"/>
    </row>
    <row r="918" spans="1:7" s="620" customFormat="1" ht="16.5" hidden="1" customHeight="1" thickBot="1" x14ac:dyDescent="0.25">
      <c r="A918" s="672" t="s">
        <v>38</v>
      </c>
      <c r="B918" s="663"/>
      <c r="C918" s="675"/>
      <c r="D918" s="673"/>
      <c r="E918" s="673"/>
    </row>
    <row r="919" spans="1:7" s="620" customFormat="1" ht="16.5" hidden="1" customHeight="1" thickBot="1" x14ac:dyDescent="0.25">
      <c r="A919" s="664" t="s">
        <v>22</v>
      </c>
      <c r="B919" s="663"/>
      <c r="C919" s="650"/>
      <c r="D919" s="650"/>
      <c r="E919" s="650"/>
    </row>
    <row r="920" spans="1:7" s="620" customFormat="1" ht="16.5" hidden="1" customHeight="1" thickBot="1" x14ac:dyDescent="0.25">
      <c r="A920" s="664" t="s">
        <v>23</v>
      </c>
      <c r="B920" s="663"/>
      <c r="C920" s="650"/>
      <c r="D920" s="650"/>
      <c r="E920" s="650"/>
    </row>
    <row r="921" spans="1:7" s="620" customFormat="1" ht="16.5" hidden="1" customHeight="1" thickBot="1" x14ac:dyDescent="0.25">
      <c r="A921" s="664" t="s">
        <v>3</v>
      </c>
      <c r="B921" s="663"/>
      <c r="C921" s="650"/>
      <c r="D921" s="650"/>
      <c r="E921" s="650"/>
    </row>
    <row r="922" spans="1:7" s="620" customFormat="1" ht="16.5" hidden="1" customHeight="1" thickBot="1" x14ac:dyDescent="0.25">
      <c r="A922" s="668" t="s">
        <v>50</v>
      </c>
      <c r="B922" s="663">
        <f>B905+B904</f>
        <v>665319</v>
      </c>
      <c r="C922" s="663">
        <f t="shared" ref="C922:E922" si="107">C905+C904</f>
        <v>780863</v>
      </c>
      <c r="D922" s="663">
        <f t="shared" si="107"/>
        <v>877719</v>
      </c>
      <c r="E922" s="663">
        <f t="shared" si="107"/>
        <v>850000</v>
      </c>
    </row>
    <row r="923" spans="1:7" s="620" customFormat="1" ht="16.5" hidden="1" customHeight="1" thickBot="1" x14ac:dyDescent="0.25">
      <c r="A923" s="676" t="s">
        <v>35</v>
      </c>
      <c r="B923" s="681">
        <f>IF(B922-B890=0,0,"Error")</f>
        <v>0</v>
      </c>
      <c r="C923" s="681">
        <f>IF(C922-C890=0,0,"Error")</f>
        <v>0</v>
      </c>
      <c r="D923" s="681">
        <f>IF(D922-D890=0,0,"Error")</f>
        <v>0</v>
      </c>
      <c r="E923" s="681">
        <f>IF(E922-E890=0,0,"Error")</f>
        <v>0</v>
      </c>
    </row>
    <row r="924" spans="1:7" s="620" customFormat="1" ht="16.5" hidden="1" customHeight="1" thickBot="1" x14ac:dyDescent="0.25">
      <c r="A924" s="637" t="s">
        <v>114</v>
      </c>
      <c r="B924" s="847" t="s">
        <v>1596</v>
      </c>
      <c r="C924" s="848"/>
      <c r="D924" s="848"/>
      <c r="E924" s="849"/>
    </row>
    <row r="925" spans="1:7" s="620" customFormat="1" ht="53.25" hidden="1" customHeight="1" thickBot="1" x14ac:dyDescent="0.25">
      <c r="A925" s="661" t="s">
        <v>9</v>
      </c>
      <c r="B925" s="893" t="s">
        <v>1564</v>
      </c>
      <c r="C925" s="893"/>
      <c r="D925" s="893"/>
      <c r="E925" s="893"/>
    </row>
    <row r="926" spans="1:7" s="620" customFormat="1" ht="16.5" hidden="1" customHeight="1" thickBot="1" x14ac:dyDescent="0.25">
      <c r="A926" s="639" t="s">
        <v>14</v>
      </c>
      <c r="B926" s="888" t="s">
        <v>1597</v>
      </c>
      <c r="C926" s="889"/>
      <c r="D926" s="889"/>
      <c r="E926" s="874"/>
    </row>
    <row r="927" spans="1:7" s="620" customFormat="1" ht="16.5" hidden="1" customHeight="1" x14ac:dyDescent="0.2">
      <c r="A927" s="827"/>
      <c r="B927" s="671">
        <v>2019</v>
      </c>
      <c r="C927" s="671">
        <v>2020</v>
      </c>
      <c r="D927" s="671">
        <v>2021</v>
      </c>
      <c r="E927" s="671">
        <v>2022</v>
      </c>
    </row>
    <row r="928" spans="1:7" s="620" customFormat="1" ht="16.5" hidden="1" customHeight="1" thickBot="1" x14ac:dyDescent="0.25">
      <c r="A928" s="828"/>
      <c r="B928" s="669" t="s">
        <v>5</v>
      </c>
      <c r="C928" s="669" t="s">
        <v>6</v>
      </c>
      <c r="D928" s="669" t="s">
        <v>6</v>
      </c>
      <c r="E928" s="669" t="s">
        <v>6</v>
      </c>
    </row>
    <row r="929" spans="1:5" s="620" customFormat="1" ht="16.5" hidden="1" customHeight="1" thickBot="1" x14ac:dyDescent="0.25">
      <c r="A929" s="639" t="s">
        <v>8</v>
      </c>
      <c r="B929" s="678">
        <v>768.8</v>
      </c>
      <c r="C929" s="678">
        <v>768.8</v>
      </c>
      <c r="D929" s="678">
        <v>768.8</v>
      </c>
      <c r="E929" s="678">
        <v>768.8</v>
      </c>
    </row>
    <row r="930" spans="1:5" s="620" customFormat="1" ht="16.5" hidden="1" customHeight="1" thickBot="1" x14ac:dyDescent="0.25">
      <c r="A930" s="639" t="s">
        <v>15</v>
      </c>
      <c r="B930" s="642">
        <v>240076</v>
      </c>
      <c r="C930" s="642">
        <v>218191</v>
      </c>
      <c r="D930" s="642">
        <v>347848</v>
      </c>
      <c r="E930" s="642">
        <v>412159</v>
      </c>
    </row>
    <row r="931" spans="1:5" s="620" customFormat="1" ht="16.5" hidden="1" customHeight="1" thickBot="1" x14ac:dyDescent="0.25">
      <c r="A931" s="639" t="s">
        <v>21</v>
      </c>
      <c r="B931" s="678">
        <f>B930/B929</f>
        <v>312.27367325702397</v>
      </c>
      <c r="C931" s="678">
        <f t="shared" ref="C931:E931" si="108">C930/C929</f>
        <v>283.80723204994797</v>
      </c>
      <c r="D931" s="678">
        <f t="shared" si="108"/>
        <v>452.45577523413112</v>
      </c>
      <c r="E931" s="678">
        <f t="shared" si="108"/>
        <v>536.10691987513007</v>
      </c>
    </row>
    <row r="932" spans="1:5" s="620" customFormat="1" ht="16.5" hidden="1" customHeight="1" thickBot="1" x14ac:dyDescent="0.25">
      <c r="A932" s="639" t="s">
        <v>16</v>
      </c>
      <c r="B932" s="678" t="s">
        <v>20</v>
      </c>
      <c r="C932" s="678">
        <f>C929/B929-1</f>
        <v>0</v>
      </c>
      <c r="D932" s="678">
        <f t="shared" ref="D932:E934" si="109">D929/C929-1</f>
        <v>0</v>
      </c>
      <c r="E932" s="678">
        <f t="shared" si="109"/>
        <v>0</v>
      </c>
    </row>
    <row r="933" spans="1:5" s="620" customFormat="1" ht="16.5" hidden="1" customHeight="1" thickBot="1" x14ac:dyDescent="0.25">
      <c r="A933" s="639" t="s">
        <v>17</v>
      </c>
      <c r="B933" s="678" t="s">
        <v>20</v>
      </c>
      <c r="C933" s="678">
        <f>C930/B930-1</f>
        <v>-9.1158633099518438E-2</v>
      </c>
      <c r="D933" s="678">
        <f t="shared" si="109"/>
        <v>0.59423624255812557</v>
      </c>
      <c r="E933" s="678">
        <f t="shared" si="109"/>
        <v>0.1848824774039235</v>
      </c>
    </row>
    <row r="934" spans="1:5" s="620" customFormat="1" ht="16.5" hidden="1" customHeight="1" thickBot="1" x14ac:dyDescent="0.25">
      <c r="A934" s="639" t="s">
        <v>18</v>
      </c>
      <c r="B934" s="678" t="s">
        <v>20</v>
      </c>
      <c r="C934" s="678">
        <f>C931/B931-1</f>
        <v>-9.1158633099518549E-2</v>
      </c>
      <c r="D934" s="678">
        <f t="shared" si="109"/>
        <v>0.59423624255812579</v>
      </c>
      <c r="E934" s="678">
        <f t="shared" si="109"/>
        <v>0.1848824774039235</v>
      </c>
    </row>
    <row r="935" spans="1:5" s="620" customFormat="1" ht="16.5" hidden="1" customHeight="1" thickBot="1" x14ac:dyDescent="0.25">
      <c r="A935" s="853" t="s">
        <v>1591</v>
      </c>
      <c r="B935" s="854"/>
      <c r="C935" s="854"/>
      <c r="D935" s="854"/>
      <c r="E935" s="855"/>
    </row>
    <row r="936" spans="1:5" s="620" customFormat="1" ht="16.5" hidden="1" customHeight="1" x14ac:dyDescent="0.2">
      <c r="A936" s="827"/>
      <c r="B936" s="671">
        <v>2019</v>
      </c>
      <c r="C936" s="671">
        <v>2020</v>
      </c>
      <c r="D936" s="671">
        <v>2021</v>
      </c>
      <c r="E936" s="671">
        <v>2022</v>
      </c>
    </row>
    <row r="937" spans="1:5" s="620" customFormat="1" ht="16.5" hidden="1" customHeight="1" thickBot="1" x14ac:dyDescent="0.25">
      <c r="A937" s="828"/>
      <c r="B937" s="669" t="s">
        <v>5</v>
      </c>
      <c r="C937" s="669" t="s">
        <v>6</v>
      </c>
      <c r="D937" s="669" t="s">
        <v>6</v>
      </c>
      <c r="E937" s="669" t="s">
        <v>6</v>
      </c>
    </row>
    <row r="938" spans="1:5" s="620" customFormat="1" ht="16.5" hidden="1" customHeight="1" thickBot="1" x14ac:dyDescent="0.25">
      <c r="A938" s="664" t="s">
        <v>0</v>
      </c>
      <c r="B938" s="650"/>
      <c r="C938" s="650"/>
      <c r="D938" s="650"/>
      <c r="E938" s="650"/>
    </row>
    <row r="939" spans="1:5" s="620" customFormat="1" ht="16.5" hidden="1" customHeight="1" thickBot="1" x14ac:dyDescent="0.25">
      <c r="A939" s="672" t="s">
        <v>37</v>
      </c>
      <c r="B939" s="650"/>
      <c r="C939" s="650"/>
      <c r="D939" s="650"/>
      <c r="E939" s="650"/>
    </row>
    <row r="940" spans="1:5" s="620" customFormat="1" ht="16.5" hidden="1" customHeight="1" thickBot="1" x14ac:dyDescent="0.25">
      <c r="A940" s="672" t="s">
        <v>38</v>
      </c>
      <c r="B940" s="663"/>
      <c r="C940" s="663"/>
      <c r="D940" s="663"/>
      <c r="E940" s="663"/>
    </row>
    <row r="941" spans="1:5" s="620" customFormat="1" ht="28.5" hidden="1" customHeight="1" thickBot="1" x14ac:dyDescent="0.25">
      <c r="A941" s="664" t="s">
        <v>31</v>
      </c>
      <c r="B941" s="650">
        <f>B942</f>
        <v>0</v>
      </c>
      <c r="C941" s="650">
        <f t="shared" ref="C941:E941" si="110">C942</f>
        <v>0</v>
      </c>
      <c r="D941" s="650">
        <f t="shared" si="110"/>
        <v>0</v>
      </c>
      <c r="E941" s="650">
        <f t="shared" si="110"/>
        <v>0</v>
      </c>
    </row>
    <row r="942" spans="1:5" s="620" customFormat="1" ht="16.5" hidden="1" customHeight="1" thickBot="1" x14ac:dyDescent="0.25">
      <c r="A942" s="672" t="s">
        <v>37</v>
      </c>
      <c r="B942" s="663"/>
      <c r="C942" s="642"/>
      <c r="D942" s="642"/>
      <c r="E942" s="642"/>
    </row>
    <row r="943" spans="1:5" s="620" customFormat="1" ht="16.5" hidden="1" customHeight="1" thickBot="1" x14ac:dyDescent="0.25">
      <c r="A943" s="672" t="s">
        <v>38</v>
      </c>
      <c r="B943" s="663"/>
      <c r="C943" s="650"/>
      <c r="D943" s="650"/>
      <c r="E943" s="650"/>
    </row>
    <row r="944" spans="1:5" s="620" customFormat="1" ht="16.5" hidden="1" customHeight="1" thickBot="1" x14ac:dyDescent="0.25">
      <c r="A944" s="664" t="s">
        <v>1</v>
      </c>
      <c r="B944" s="663">
        <v>240076</v>
      </c>
      <c r="C944" s="642">
        <v>218191</v>
      </c>
      <c r="D944" s="642">
        <v>347848</v>
      </c>
      <c r="E944" s="642">
        <v>412159</v>
      </c>
    </row>
    <row r="945" spans="1:7" s="620" customFormat="1" ht="16.5" hidden="1" customHeight="1" thickBot="1" x14ac:dyDescent="0.25">
      <c r="A945" s="672" t="s">
        <v>37</v>
      </c>
      <c r="B945" s="663"/>
      <c r="C945" s="650"/>
      <c r="D945" s="650"/>
      <c r="E945" s="650"/>
    </row>
    <row r="946" spans="1:7" s="620" customFormat="1" ht="16.5" hidden="1" customHeight="1" thickBot="1" x14ac:dyDescent="0.25">
      <c r="A946" s="672" t="s">
        <v>38</v>
      </c>
      <c r="B946" s="663">
        <v>240076</v>
      </c>
      <c r="C946" s="642">
        <v>218191</v>
      </c>
      <c r="D946" s="642">
        <v>347848</v>
      </c>
      <c r="E946" s="642">
        <v>412159</v>
      </c>
    </row>
    <row r="947" spans="1:7" s="620" customFormat="1" ht="16.5" hidden="1" customHeight="1" thickBot="1" x14ac:dyDescent="0.25">
      <c r="A947" s="664" t="s">
        <v>2</v>
      </c>
      <c r="B947" s="663"/>
      <c r="C947" s="650"/>
      <c r="D947" s="650"/>
      <c r="E947" s="650"/>
    </row>
    <row r="948" spans="1:7" s="620" customFormat="1" ht="16.5" hidden="1" customHeight="1" thickBot="1" x14ac:dyDescent="0.25">
      <c r="A948" s="672" t="s">
        <v>37</v>
      </c>
      <c r="B948" s="663"/>
      <c r="C948" s="650"/>
      <c r="D948" s="650"/>
      <c r="E948" s="650"/>
    </row>
    <row r="949" spans="1:7" s="620" customFormat="1" ht="16.5" hidden="1" customHeight="1" thickBot="1" x14ac:dyDescent="0.25">
      <c r="A949" s="672" t="s">
        <v>38</v>
      </c>
      <c r="B949" s="663"/>
      <c r="C949" s="650"/>
      <c r="D949" s="650"/>
      <c r="E949" s="650"/>
    </row>
    <row r="950" spans="1:7" s="620" customFormat="1" ht="16.5" hidden="1" customHeight="1" thickBot="1" x14ac:dyDescent="0.25">
      <c r="A950" s="664" t="s">
        <v>22</v>
      </c>
      <c r="B950" s="663"/>
      <c r="C950" s="650"/>
      <c r="D950" s="650"/>
      <c r="E950" s="650"/>
    </row>
    <row r="951" spans="1:7" s="620" customFormat="1" ht="16.5" hidden="1" customHeight="1" thickBot="1" x14ac:dyDescent="0.25">
      <c r="A951" s="672" t="s">
        <v>37</v>
      </c>
      <c r="B951" s="663"/>
      <c r="C951" s="650"/>
      <c r="D951" s="650"/>
      <c r="E951" s="650"/>
    </row>
    <row r="952" spans="1:7" s="620" customFormat="1" ht="16.5" hidden="1" customHeight="1" thickBot="1" x14ac:dyDescent="0.25">
      <c r="A952" s="672" t="s">
        <v>38</v>
      </c>
      <c r="B952" s="663"/>
      <c r="C952" s="650"/>
      <c r="D952" s="650"/>
      <c r="E952" s="650"/>
    </row>
    <row r="953" spans="1:7" s="620" customFormat="1" ht="16.5" hidden="1" customHeight="1" thickBot="1" x14ac:dyDescent="0.25">
      <c r="A953" s="664" t="s">
        <v>23</v>
      </c>
      <c r="B953" s="663">
        <f>B954+B955</f>
        <v>0</v>
      </c>
      <c r="C953" s="650">
        <f t="shared" ref="C953:E953" si="111">C954+C955</f>
        <v>0</v>
      </c>
      <c r="D953" s="650">
        <f t="shared" si="111"/>
        <v>0</v>
      </c>
      <c r="E953" s="650">
        <f t="shared" si="111"/>
        <v>0</v>
      </c>
    </row>
    <row r="954" spans="1:7" s="620" customFormat="1" ht="16.5" hidden="1" customHeight="1" thickBot="1" x14ac:dyDescent="0.25">
      <c r="A954" s="672" t="s">
        <v>37</v>
      </c>
      <c r="B954" s="663"/>
      <c r="C954" s="650">
        <v>0</v>
      </c>
      <c r="D954" s="650">
        <v>0</v>
      </c>
      <c r="E954" s="650">
        <v>0</v>
      </c>
    </row>
    <row r="955" spans="1:7" s="620" customFormat="1" ht="16.5" hidden="1" customHeight="1" thickBot="1" x14ac:dyDescent="0.25">
      <c r="A955" s="672" t="s">
        <v>38</v>
      </c>
      <c r="B955" s="663"/>
      <c r="C955" s="650"/>
      <c r="D955" s="650"/>
      <c r="E955" s="650"/>
    </row>
    <row r="956" spans="1:7" s="620" customFormat="1" ht="16.5" hidden="1" customHeight="1" thickBot="1" x14ac:dyDescent="0.25">
      <c r="A956" s="664" t="s">
        <v>3</v>
      </c>
      <c r="B956" s="663">
        <v>0</v>
      </c>
      <c r="C956" s="650">
        <v>0</v>
      </c>
      <c r="D956" s="650">
        <f>C956*1.03*0.99</f>
        <v>0</v>
      </c>
      <c r="E956" s="650">
        <f>D956*1.03*0.99</f>
        <v>0</v>
      </c>
    </row>
    <row r="957" spans="1:7" s="620" customFormat="1" ht="16.5" hidden="1" customHeight="1" thickBot="1" x14ac:dyDescent="0.25">
      <c r="A957" s="672" t="s">
        <v>37</v>
      </c>
      <c r="B957" s="663"/>
      <c r="C957" s="673"/>
      <c r="D957" s="673"/>
      <c r="E957" s="673"/>
      <c r="F957" s="674"/>
      <c r="G957" s="674"/>
    </row>
    <row r="958" spans="1:7" s="620" customFormat="1" ht="16.5" hidden="1" customHeight="1" thickBot="1" x14ac:dyDescent="0.25">
      <c r="A958" s="672" t="s">
        <v>38</v>
      </c>
      <c r="B958" s="663"/>
      <c r="C958" s="675"/>
      <c r="D958" s="673"/>
      <c r="E958" s="673"/>
    </row>
    <row r="959" spans="1:7" s="620" customFormat="1" ht="16.5" hidden="1" customHeight="1" thickBot="1" x14ac:dyDescent="0.25">
      <c r="A959" s="664" t="s">
        <v>22</v>
      </c>
      <c r="B959" s="663"/>
      <c r="C959" s="650"/>
      <c r="D959" s="650"/>
      <c r="E959" s="650"/>
    </row>
    <row r="960" spans="1:7" s="620" customFormat="1" ht="16.5" hidden="1" customHeight="1" thickBot="1" x14ac:dyDescent="0.25">
      <c r="A960" s="664" t="s">
        <v>23</v>
      </c>
      <c r="B960" s="663"/>
      <c r="C960" s="650"/>
      <c r="D960" s="650"/>
      <c r="E960" s="650"/>
    </row>
    <row r="961" spans="1:5" s="620" customFormat="1" ht="16.5" hidden="1" customHeight="1" thickBot="1" x14ac:dyDescent="0.25">
      <c r="A961" s="668" t="s">
        <v>117</v>
      </c>
      <c r="B961" s="663">
        <f>B945+B944</f>
        <v>240076</v>
      </c>
      <c r="C961" s="663">
        <f t="shared" ref="C961:E961" si="112">C945+C944</f>
        <v>218191</v>
      </c>
      <c r="D961" s="663">
        <f t="shared" si="112"/>
        <v>347848</v>
      </c>
      <c r="E961" s="663">
        <f t="shared" si="112"/>
        <v>412159</v>
      </c>
    </row>
    <row r="962" spans="1:5" s="620" customFormat="1" ht="16.5" hidden="1" customHeight="1" thickBot="1" x14ac:dyDescent="0.25">
      <c r="A962" s="676" t="s">
        <v>35</v>
      </c>
      <c r="B962" s="681">
        <f>IF(B961-B930=0,0,"Error")</f>
        <v>0</v>
      </c>
      <c r="C962" s="681">
        <f>IF(C961-C930=0,0,"Error")</f>
        <v>0</v>
      </c>
      <c r="D962" s="681">
        <f>IF(D961-D930=0,0,"Error")</f>
        <v>0</v>
      </c>
      <c r="E962" s="681">
        <f>IF(E961-E930=0,0,"Error")</f>
        <v>0</v>
      </c>
    </row>
    <row r="963" spans="1:5" s="620" customFormat="1" ht="12" hidden="1" customHeight="1" thickBot="1" x14ac:dyDescent="0.25">
      <c r="A963" s="890" t="s">
        <v>1600</v>
      </c>
      <c r="B963" s="891"/>
      <c r="C963" s="891"/>
      <c r="D963" s="891"/>
      <c r="E963" s="892"/>
    </row>
    <row r="964" spans="1:5" s="620" customFormat="1" ht="12" hidden="1" customHeight="1" thickBot="1" x14ac:dyDescent="0.25">
      <c r="A964" s="890"/>
      <c r="B964" s="891"/>
      <c r="C964" s="891"/>
      <c r="D964" s="891"/>
      <c r="E964" s="892"/>
    </row>
    <row r="965" spans="1:5" s="620" customFormat="1" ht="12" hidden="1" customHeight="1" thickBot="1" x14ac:dyDescent="0.25">
      <c r="A965" s="890"/>
      <c r="B965" s="891"/>
      <c r="C965" s="891"/>
      <c r="D965" s="891"/>
      <c r="E965" s="892"/>
    </row>
    <row r="966" spans="1:5" s="620" customFormat="1" ht="24" customHeight="1" thickBot="1" x14ac:dyDescent="0.25">
      <c r="A966" s="835" t="s">
        <v>1601</v>
      </c>
      <c r="B966" s="836"/>
      <c r="C966" s="836"/>
      <c r="D966" s="836"/>
      <c r="E966" s="837"/>
    </row>
    <row r="967" spans="1:5" s="620" customFormat="1" ht="16.5" customHeight="1" thickBot="1" x14ac:dyDescent="0.25">
      <c r="A967" s="824" t="s">
        <v>32</v>
      </c>
      <c r="B967" s="825"/>
      <c r="C967" s="825"/>
      <c r="D967" s="825"/>
      <c r="E967" s="826"/>
    </row>
    <row r="968" spans="1:5" ht="44.25" customHeight="1" thickBot="1" x14ac:dyDescent="0.25">
      <c r="A968" s="637" t="s">
        <v>26</v>
      </c>
      <c r="B968" s="689" t="s">
        <v>1602</v>
      </c>
      <c r="C968" s="690" t="s">
        <v>1603</v>
      </c>
      <c r="D968" s="648"/>
      <c r="E968" s="648"/>
    </row>
    <row r="969" spans="1:5" ht="16.5" customHeight="1" thickBot="1" x14ac:dyDescent="0.25">
      <c r="A969" s="639" t="s">
        <v>9</v>
      </c>
      <c r="B969" s="832" t="s">
        <v>1604</v>
      </c>
      <c r="C969" s="845"/>
      <c r="D969" s="833"/>
      <c r="E969" s="834"/>
    </row>
    <row r="970" spans="1:5" ht="16.5" customHeight="1" thickBot="1" x14ac:dyDescent="0.25">
      <c r="A970" s="639" t="s">
        <v>14</v>
      </c>
      <c r="B970" s="832" t="s">
        <v>1587</v>
      </c>
      <c r="C970" s="833"/>
      <c r="D970" s="833"/>
      <c r="E970" s="834"/>
    </row>
    <row r="971" spans="1:5" ht="16.5" customHeight="1" x14ac:dyDescent="0.2">
      <c r="A971" s="827"/>
      <c r="B971" s="640">
        <v>2019</v>
      </c>
      <c r="C971" s="640">
        <v>2020</v>
      </c>
      <c r="D971" s="640">
        <v>2021</v>
      </c>
      <c r="E971" s="640">
        <v>2022</v>
      </c>
    </row>
    <row r="972" spans="1:5" ht="16.5" customHeight="1" thickBot="1" x14ac:dyDescent="0.25">
      <c r="A972" s="828"/>
      <c r="B972" s="641" t="s">
        <v>5</v>
      </c>
      <c r="C972" s="641" t="s">
        <v>6</v>
      </c>
      <c r="D972" s="641" t="s">
        <v>6</v>
      </c>
      <c r="E972" s="641" t="s">
        <v>6</v>
      </c>
    </row>
    <row r="973" spans="1:5" ht="16.5" customHeight="1" thickBot="1" x14ac:dyDescent="0.25">
      <c r="A973" s="639" t="s">
        <v>8</v>
      </c>
      <c r="B973" s="691">
        <v>0.1</v>
      </c>
      <c r="C973" s="691">
        <v>0</v>
      </c>
      <c r="D973" s="691"/>
      <c r="E973" s="691"/>
    </row>
    <row r="974" spans="1:5" ht="16.5" customHeight="1" thickBot="1" x14ac:dyDescent="0.25">
      <c r="A974" s="639" t="s">
        <v>15</v>
      </c>
      <c r="B974" s="643">
        <f>B992</f>
        <v>168812</v>
      </c>
      <c r="C974" s="643">
        <f t="shared" ref="C974:E974" si="113">C992</f>
        <v>0</v>
      </c>
      <c r="D974" s="643">
        <f t="shared" si="113"/>
        <v>0</v>
      </c>
      <c r="E974" s="643">
        <f t="shared" si="113"/>
        <v>0</v>
      </c>
    </row>
    <row r="975" spans="1:5" ht="16.5" customHeight="1" thickBot="1" x14ac:dyDescent="0.25">
      <c r="A975" s="639" t="s">
        <v>21</v>
      </c>
      <c r="B975" s="643">
        <f>B974/B973</f>
        <v>1688120</v>
      </c>
      <c r="C975" s="643" t="e">
        <f>C974/C973</f>
        <v>#DIV/0!</v>
      </c>
      <c r="D975" s="643" t="e">
        <f>D974/D973</f>
        <v>#DIV/0!</v>
      </c>
      <c r="E975" s="643" t="e">
        <f>E974/E973</f>
        <v>#DIV/0!</v>
      </c>
    </row>
    <row r="976" spans="1:5" ht="16.5" customHeight="1" thickBot="1" x14ac:dyDescent="0.25">
      <c r="A976" s="639" t="s">
        <v>16</v>
      </c>
      <c r="B976" s="644" t="s">
        <v>20</v>
      </c>
      <c r="C976" s="645">
        <f>C973/B973-1</f>
        <v>-1</v>
      </c>
      <c r="D976" s="645" t="e">
        <f t="shared" ref="D976:E978" si="114">D973/C973-1</f>
        <v>#DIV/0!</v>
      </c>
      <c r="E976" s="645" t="e">
        <f t="shared" si="114"/>
        <v>#DIV/0!</v>
      </c>
    </row>
    <row r="977" spans="1:5" ht="16.5" customHeight="1" thickBot="1" x14ac:dyDescent="0.25">
      <c r="A977" s="639" t="s">
        <v>17</v>
      </c>
      <c r="B977" s="644" t="s">
        <v>20</v>
      </c>
      <c r="C977" s="645">
        <f>C974/B974-1</f>
        <v>-1</v>
      </c>
      <c r="D977" s="645" t="e">
        <f t="shared" si="114"/>
        <v>#DIV/0!</v>
      </c>
      <c r="E977" s="645" t="e">
        <f t="shared" si="114"/>
        <v>#DIV/0!</v>
      </c>
    </row>
    <row r="978" spans="1:5" ht="16.5" customHeight="1" thickBot="1" x14ac:dyDescent="0.25">
      <c r="A978" s="639" t="s">
        <v>18</v>
      </c>
      <c r="B978" s="644" t="s">
        <v>20</v>
      </c>
      <c r="C978" s="645" t="e">
        <f>C975/B975-1</f>
        <v>#DIV/0!</v>
      </c>
      <c r="D978" s="645" t="e">
        <f t="shared" si="114"/>
        <v>#DIV/0!</v>
      </c>
      <c r="E978" s="645" t="e">
        <f t="shared" si="114"/>
        <v>#DIV/0!</v>
      </c>
    </row>
    <row r="979" spans="1:5" ht="16.5" customHeight="1" thickBot="1" x14ac:dyDescent="0.25">
      <c r="A979" s="835" t="s">
        <v>1547</v>
      </c>
      <c r="B979" s="836"/>
      <c r="C979" s="836"/>
      <c r="D979" s="836"/>
      <c r="E979" s="837"/>
    </row>
    <row r="980" spans="1:5" ht="16.5" customHeight="1" x14ac:dyDescent="0.2">
      <c r="A980" s="827"/>
      <c r="B980" s="640">
        <v>2019</v>
      </c>
      <c r="C980" s="640">
        <v>2020</v>
      </c>
      <c r="D980" s="640">
        <v>2021</v>
      </c>
      <c r="E980" s="640">
        <v>2022</v>
      </c>
    </row>
    <row r="981" spans="1:5" ht="16.5" customHeight="1" thickBot="1" x14ac:dyDescent="0.25">
      <c r="A981" s="828"/>
      <c r="B981" s="641" t="s">
        <v>5</v>
      </c>
      <c r="C981" s="641" t="s">
        <v>6</v>
      </c>
      <c r="D981" s="641" t="s">
        <v>6</v>
      </c>
      <c r="E981" s="641" t="s">
        <v>6</v>
      </c>
    </row>
    <row r="982" spans="1:5" ht="16.5" customHeight="1" thickBot="1" x14ac:dyDescent="0.25">
      <c r="A982" s="647" t="s">
        <v>107</v>
      </c>
      <c r="B982" s="648">
        <v>0</v>
      </c>
      <c r="C982" s="648">
        <v>0</v>
      </c>
      <c r="D982" s="648">
        <v>0</v>
      </c>
      <c r="E982" s="648">
        <v>0</v>
      </c>
    </row>
    <row r="983" spans="1:5" ht="16.5" customHeight="1" thickBot="1" x14ac:dyDescent="0.25">
      <c r="A983" s="649" t="s">
        <v>37</v>
      </c>
      <c r="B983" s="648"/>
      <c r="C983" s="648"/>
      <c r="D983" s="648"/>
      <c r="E983" s="648"/>
    </row>
    <row r="984" spans="1:5" ht="16.5" customHeight="1" thickBot="1" x14ac:dyDescent="0.25">
      <c r="A984" s="649" t="s">
        <v>78</v>
      </c>
      <c r="B984" s="648"/>
      <c r="C984" s="648"/>
      <c r="D984" s="648"/>
      <c r="E984" s="648"/>
    </row>
    <row r="985" spans="1:5" ht="16.5" customHeight="1" thickBot="1" x14ac:dyDescent="0.25">
      <c r="A985" s="649" t="s">
        <v>72</v>
      </c>
      <c r="B985" s="648"/>
      <c r="C985" s="648"/>
      <c r="D985" s="648"/>
      <c r="E985" s="648"/>
    </row>
    <row r="986" spans="1:5" ht="16.5" customHeight="1" thickBot="1" x14ac:dyDescent="0.25">
      <c r="A986" s="649" t="s">
        <v>73</v>
      </c>
      <c r="B986" s="648"/>
      <c r="C986" s="648"/>
      <c r="D986" s="648"/>
      <c r="E986" s="648"/>
    </row>
    <row r="987" spans="1:5" ht="16.5" customHeight="1" thickBot="1" x14ac:dyDescent="0.25">
      <c r="A987" s="647" t="s">
        <v>1605</v>
      </c>
      <c r="B987" s="648">
        <f>B988+B989+B990+B991</f>
        <v>168812</v>
      </c>
      <c r="C987" s="648">
        <f t="shared" ref="C987:E987" si="115">C988+C989+C990+C991</f>
        <v>0</v>
      </c>
      <c r="D987" s="648">
        <f t="shared" si="115"/>
        <v>0</v>
      </c>
      <c r="E987" s="648">
        <f t="shared" si="115"/>
        <v>0</v>
      </c>
    </row>
    <row r="988" spans="1:5" ht="16.5" customHeight="1" thickBot="1" x14ac:dyDescent="0.25">
      <c r="A988" s="649" t="s">
        <v>37</v>
      </c>
      <c r="B988" s="651">
        <v>168812</v>
      </c>
      <c r="C988" s="648">
        <v>0</v>
      </c>
      <c r="D988" s="648">
        <v>0</v>
      </c>
      <c r="E988" s="648">
        <v>0</v>
      </c>
    </row>
    <row r="989" spans="1:5" ht="16.5" customHeight="1" thickBot="1" x14ac:dyDescent="0.25">
      <c r="A989" s="649" t="s">
        <v>78</v>
      </c>
      <c r="B989" s="651"/>
      <c r="C989" s="649"/>
      <c r="D989" s="648"/>
      <c r="E989" s="648"/>
    </row>
    <row r="990" spans="1:5" ht="16.5" customHeight="1" thickBot="1" x14ac:dyDescent="0.25">
      <c r="A990" s="649" t="s">
        <v>72</v>
      </c>
      <c r="B990" s="651"/>
      <c r="C990" s="649"/>
      <c r="D990" s="648"/>
      <c r="E990" s="648"/>
    </row>
    <row r="991" spans="1:5" ht="16.5" customHeight="1" thickBot="1" x14ac:dyDescent="0.25">
      <c r="A991" s="649" t="s">
        <v>73</v>
      </c>
      <c r="B991" s="651"/>
      <c r="C991" s="649"/>
      <c r="D991" s="648"/>
      <c r="E991" s="648"/>
    </row>
    <row r="992" spans="1:5" ht="16.5" customHeight="1" thickBot="1" x14ac:dyDescent="0.25">
      <c r="A992" s="692" t="s">
        <v>33</v>
      </c>
      <c r="B992" s="651">
        <f>B982+B987</f>
        <v>168812</v>
      </c>
      <c r="C992" s="651">
        <f t="shared" ref="C992:E992" si="116">C982+C987</f>
        <v>0</v>
      </c>
      <c r="D992" s="651">
        <f t="shared" si="116"/>
        <v>0</v>
      </c>
      <c r="E992" s="651">
        <f t="shared" si="116"/>
        <v>0</v>
      </c>
    </row>
    <row r="993" spans="1:5" ht="51.75" customHeight="1" thickBot="1" x14ac:dyDescent="0.25">
      <c r="A993" s="637" t="s">
        <v>70</v>
      </c>
      <c r="B993" s="693" t="s">
        <v>1606</v>
      </c>
      <c r="C993" s="694" t="s">
        <v>1607</v>
      </c>
      <c r="D993" s="648"/>
      <c r="E993" s="648"/>
    </row>
    <row r="994" spans="1:5" ht="16.5" customHeight="1" thickBot="1" x14ac:dyDescent="0.25">
      <c r="A994" s="639" t="s">
        <v>9</v>
      </c>
      <c r="B994" s="769" t="s">
        <v>1608</v>
      </c>
      <c r="C994" s="895"/>
      <c r="D994" s="770"/>
      <c r="E994" s="771"/>
    </row>
    <row r="995" spans="1:5" ht="16.5" customHeight="1" thickBot="1" x14ac:dyDescent="0.25">
      <c r="A995" s="639" t="s">
        <v>14</v>
      </c>
      <c r="B995" s="832" t="s">
        <v>190</v>
      </c>
      <c r="C995" s="833"/>
      <c r="D995" s="833"/>
      <c r="E995" s="834"/>
    </row>
    <row r="996" spans="1:5" ht="16.5" customHeight="1" x14ac:dyDescent="0.2">
      <c r="A996" s="827"/>
      <c r="B996" s="640">
        <v>2019</v>
      </c>
      <c r="C996" s="640">
        <v>2020</v>
      </c>
      <c r="D996" s="640">
        <v>2021</v>
      </c>
      <c r="E996" s="640">
        <v>2022</v>
      </c>
    </row>
    <row r="997" spans="1:5" ht="16.5" customHeight="1" thickBot="1" x14ac:dyDescent="0.25">
      <c r="A997" s="828"/>
      <c r="B997" s="641" t="s">
        <v>5</v>
      </c>
      <c r="C997" s="641" t="s">
        <v>6</v>
      </c>
      <c r="D997" s="641" t="s">
        <v>6</v>
      </c>
      <c r="E997" s="641" t="s">
        <v>6</v>
      </c>
    </row>
    <row r="998" spans="1:5" ht="16.5" customHeight="1" thickBot="1" x14ac:dyDescent="0.25">
      <c r="A998" s="639" t="s">
        <v>8</v>
      </c>
      <c r="B998" s="691">
        <v>7.0000000000000007E-2</v>
      </c>
      <c r="C998" s="691">
        <v>0</v>
      </c>
      <c r="D998" s="691"/>
      <c r="E998" s="691"/>
    </row>
    <row r="999" spans="1:5" ht="16.5" customHeight="1" thickBot="1" x14ac:dyDescent="0.25">
      <c r="A999" s="639" t="s">
        <v>15</v>
      </c>
      <c r="B999" s="643">
        <v>9391</v>
      </c>
      <c r="C999" s="643">
        <v>0</v>
      </c>
      <c r="D999" s="643">
        <f>D1012</f>
        <v>0</v>
      </c>
      <c r="E999" s="643">
        <f>E1012</f>
        <v>0</v>
      </c>
    </row>
    <row r="1000" spans="1:5" ht="16.5" customHeight="1" thickBot="1" x14ac:dyDescent="0.25">
      <c r="A1000" s="639" t="s">
        <v>21</v>
      </c>
      <c r="B1000" s="643">
        <f>B999/B998</f>
        <v>134157.14285714284</v>
      </c>
      <c r="C1000" s="643" t="e">
        <f>C999/C998</f>
        <v>#DIV/0!</v>
      </c>
      <c r="D1000" s="643" t="e">
        <f>D999/D998</f>
        <v>#DIV/0!</v>
      </c>
      <c r="E1000" s="643" t="e">
        <f>E999/E998</f>
        <v>#DIV/0!</v>
      </c>
    </row>
    <row r="1001" spans="1:5" ht="16.5" customHeight="1" thickBot="1" x14ac:dyDescent="0.25">
      <c r="A1001" s="639" t="s">
        <v>16</v>
      </c>
      <c r="B1001" s="644" t="s">
        <v>20</v>
      </c>
      <c r="C1001" s="645">
        <f>C998/B998-1</f>
        <v>-1</v>
      </c>
      <c r="D1001" s="645" t="e">
        <f t="shared" ref="D1001:E1003" si="117">D998/C998-1</f>
        <v>#DIV/0!</v>
      </c>
      <c r="E1001" s="645" t="e">
        <f t="shared" si="117"/>
        <v>#DIV/0!</v>
      </c>
    </row>
    <row r="1002" spans="1:5" ht="16.5" customHeight="1" thickBot="1" x14ac:dyDescent="0.25">
      <c r="A1002" s="639" t="s">
        <v>17</v>
      </c>
      <c r="B1002" s="644" t="s">
        <v>20</v>
      </c>
      <c r="C1002" s="645">
        <f>C999/B999-1</f>
        <v>-1</v>
      </c>
      <c r="D1002" s="645" t="e">
        <f t="shared" si="117"/>
        <v>#DIV/0!</v>
      </c>
      <c r="E1002" s="645" t="e">
        <f t="shared" si="117"/>
        <v>#DIV/0!</v>
      </c>
    </row>
    <row r="1003" spans="1:5" ht="16.5" customHeight="1" thickBot="1" x14ac:dyDescent="0.25">
      <c r="A1003" s="639" t="s">
        <v>18</v>
      </c>
      <c r="B1003" s="644" t="s">
        <v>20</v>
      </c>
      <c r="C1003" s="645" t="e">
        <f>C1000/B1000-1</f>
        <v>#DIV/0!</v>
      </c>
      <c r="D1003" s="645" t="e">
        <f t="shared" si="117"/>
        <v>#DIV/0!</v>
      </c>
      <c r="E1003" s="645" t="e">
        <f t="shared" si="117"/>
        <v>#DIV/0!</v>
      </c>
    </row>
    <row r="1004" spans="1:5" ht="16.5" customHeight="1" thickBot="1" x14ac:dyDescent="0.25">
      <c r="A1004" s="835" t="s">
        <v>1599</v>
      </c>
      <c r="B1004" s="836"/>
      <c r="C1004" s="836"/>
      <c r="D1004" s="836"/>
      <c r="E1004" s="837"/>
    </row>
    <row r="1005" spans="1:5" ht="16.5" customHeight="1" x14ac:dyDescent="0.2">
      <c r="A1005" s="827"/>
      <c r="B1005" s="640">
        <v>2019</v>
      </c>
      <c r="C1005" s="640">
        <v>2020</v>
      </c>
      <c r="D1005" s="640">
        <v>2021</v>
      </c>
      <c r="E1005" s="640">
        <v>2022</v>
      </c>
    </row>
    <row r="1006" spans="1:5" ht="16.5" customHeight="1" thickBot="1" x14ac:dyDescent="0.25">
      <c r="A1006" s="828"/>
      <c r="B1006" s="641" t="s">
        <v>5</v>
      </c>
      <c r="C1006" s="641" t="s">
        <v>6</v>
      </c>
      <c r="D1006" s="641" t="s">
        <v>6</v>
      </c>
      <c r="E1006" s="641" t="s">
        <v>6</v>
      </c>
    </row>
    <row r="1007" spans="1:5" ht="16.5" customHeight="1" thickBot="1" x14ac:dyDescent="0.25">
      <c r="A1007" s="647" t="s">
        <v>107</v>
      </c>
      <c r="B1007" s="648">
        <v>0</v>
      </c>
      <c r="C1007" s="648">
        <v>0</v>
      </c>
      <c r="D1007" s="648">
        <v>0</v>
      </c>
      <c r="E1007" s="648">
        <v>0</v>
      </c>
    </row>
    <row r="1008" spans="1:5" ht="16.5" customHeight="1" thickBot="1" x14ac:dyDescent="0.25">
      <c r="A1008" s="649" t="s">
        <v>37</v>
      </c>
      <c r="B1008" s="648"/>
      <c r="C1008" s="648"/>
      <c r="D1008" s="648"/>
      <c r="E1008" s="648"/>
    </row>
    <row r="1009" spans="1:5" ht="16.5" customHeight="1" thickBot="1" x14ac:dyDescent="0.25">
      <c r="A1009" s="649" t="s">
        <v>78</v>
      </c>
      <c r="B1009" s="648"/>
      <c r="C1009" s="648"/>
      <c r="D1009" s="648"/>
      <c r="E1009" s="648"/>
    </row>
    <row r="1010" spans="1:5" ht="16.5" customHeight="1" thickBot="1" x14ac:dyDescent="0.25">
      <c r="A1010" s="649" t="s">
        <v>72</v>
      </c>
      <c r="B1010" s="648"/>
      <c r="C1010" s="648"/>
      <c r="D1010" s="648"/>
      <c r="E1010" s="648"/>
    </row>
    <row r="1011" spans="1:5" ht="16.5" customHeight="1" thickBot="1" x14ac:dyDescent="0.25">
      <c r="A1011" s="649" t="s">
        <v>73</v>
      </c>
      <c r="B1011" s="648"/>
      <c r="C1011" s="648"/>
      <c r="D1011" s="648"/>
      <c r="E1011" s="648"/>
    </row>
    <row r="1012" spans="1:5" ht="16.5" customHeight="1" thickBot="1" x14ac:dyDescent="0.25">
      <c r="A1012" s="647" t="s">
        <v>109</v>
      </c>
      <c r="B1012" s="651">
        <f>B1013+B1014+B1015+B1016</f>
        <v>9391</v>
      </c>
      <c r="C1012" s="651">
        <f t="shared" ref="C1012:E1012" si="118">C1013+C1014+C1015+C1016</f>
        <v>0</v>
      </c>
      <c r="D1012" s="651">
        <f t="shared" si="118"/>
        <v>0</v>
      </c>
      <c r="E1012" s="651">
        <f t="shared" si="118"/>
        <v>0</v>
      </c>
    </row>
    <row r="1013" spans="1:5" ht="16.5" customHeight="1" thickBot="1" x14ac:dyDescent="0.25">
      <c r="A1013" s="649" t="s">
        <v>37</v>
      </c>
      <c r="B1013" s="648">
        <v>9391</v>
      </c>
      <c r="C1013" s="648"/>
      <c r="D1013" s="648"/>
      <c r="E1013" s="648"/>
    </row>
    <row r="1014" spans="1:5" ht="16.5" customHeight="1" thickBot="1" x14ac:dyDescent="0.25">
      <c r="A1014" s="649" t="s">
        <v>78</v>
      </c>
      <c r="B1014" s="648"/>
      <c r="C1014" s="648"/>
      <c r="D1014" s="648"/>
      <c r="E1014" s="648"/>
    </row>
    <row r="1015" spans="1:5" ht="16.5" customHeight="1" thickBot="1" x14ac:dyDescent="0.25">
      <c r="A1015" s="649" t="s">
        <v>72</v>
      </c>
      <c r="B1015" s="648"/>
      <c r="C1015" s="648"/>
      <c r="D1015" s="648"/>
      <c r="E1015" s="648"/>
    </row>
    <row r="1016" spans="1:5" ht="16.5" customHeight="1" thickBot="1" x14ac:dyDescent="0.25">
      <c r="A1016" s="649" t="s">
        <v>73</v>
      </c>
      <c r="B1016" s="648"/>
      <c r="C1016" s="648"/>
      <c r="D1016" s="648"/>
      <c r="E1016" s="648"/>
    </row>
    <row r="1017" spans="1:5" ht="16.5" customHeight="1" thickBot="1" x14ac:dyDescent="0.25">
      <c r="A1017" s="692" t="s">
        <v>49</v>
      </c>
      <c r="B1017" s="695">
        <f>B1012+B1007</f>
        <v>9391</v>
      </c>
      <c r="C1017" s="695">
        <f>C1012+C1007</f>
        <v>0</v>
      </c>
      <c r="D1017" s="695">
        <f>D1012+D1007</f>
        <v>0</v>
      </c>
      <c r="E1017" s="695">
        <f>E1012+E1007</f>
        <v>0</v>
      </c>
    </row>
    <row r="1018" spans="1:5" ht="75" customHeight="1" thickBot="1" x14ac:dyDescent="0.25">
      <c r="A1018" s="637" t="s">
        <v>100</v>
      </c>
      <c r="B1018" s="693" t="s">
        <v>1609</v>
      </c>
      <c r="C1018" s="694" t="s">
        <v>1610</v>
      </c>
      <c r="D1018" s="648"/>
      <c r="E1018" s="648"/>
    </row>
    <row r="1019" spans="1:5" ht="16.5" customHeight="1" thickBot="1" x14ac:dyDescent="0.25">
      <c r="A1019" s="639" t="s">
        <v>9</v>
      </c>
      <c r="B1019" s="769" t="s">
        <v>1611</v>
      </c>
      <c r="C1019" s="895"/>
      <c r="D1019" s="770"/>
      <c r="E1019" s="771"/>
    </row>
    <row r="1020" spans="1:5" ht="16.5" customHeight="1" thickBot="1" x14ac:dyDescent="0.25">
      <c r="A1020" s="639" t="s">
        <v>14</v>
      </c>
      <c r="B1020" s="832" t="s">
        <v>190</v>
      </c>
      <c r="C1020" s="833"/>
      <c r="D1020" s="833"/>
      <c r="E1020" s="834"/>
    </row>
    <row r="1021" spans="1:5" ht="16.5" customHeight="1" x14ac:dyDescent="0.2">
      <c r="A1021" s="827"/>
      <c r="B1021" s="640">
        <v>2019</v>
      </c>
      <c r="C1021" s="640">
        <v>2020</v>
      </c>
      <c r="D1021" s="640">
        <v>2021</v>
      </c>
      <c r="E1021" s="640">
        <v>2022</v>
      </c>
    </row>
    <row r="1022" spans="1:5" ht="16.5" customHeight="1" thickBot="1" x14ac:dyDescent="0.25">
      <c r="A1022" s="828"/>
      <c r="B1022" s="641" t="s">
        <v>5</v>
      </c>
      <c r="C1022" s="641" t="s">
        <v>6</v>
      </c>
      <c r="D1022" s="641" t="s">
        <v>6</v>
      </c>
      <c r="E1022" s="641" t="s">
        <v>6</v>
      </c>
    </row>
    <row r="1023" spans="1:5" ht="16.5" customHeight="1" thickBot="1" x14ac:dyDescent="0.25">
      <c r="A1023" s="696" t="s">
        <v>8</v>
      </c>
      <c r="B1023" s="691"/>
      <c r="C1023" s="691"/>
      <c r="D1023" s="643"/>
      <c r="E1023" s="643"/>
    </row>
    <row r="1024" spans="1:5" ht="16.5" customHeight="1" thickBot="1" x14ac:dyDescent="0.25">
      <c r="A1024" s="639" t="s">
        <v>15</v>
      </c>
      <c r="B1024" s="643">
        <v>67781</v>
      </c>
      <c r="C1024" s="643">
        <v>0</v>
      </c>
      <c r="D1024" s="643">
        <f t="shared" ref="D1024:E1024" si="119">D1037</f>
        <v>0</v>
      </c>
      <c r="E1024" s="643">
        <f t="shared" si="119"/>
        <v>0</v>
      </c>
    </row>
    <row r="1025" spans="1:5" ht="16.5" customHeight="1" thickBot="1" x14ac:dyDescent="0.25">
      <c r="A1025" s="639" t="s">
        <v>21</v>
      </c>
      <c r="B1025" s="643" t="e">
        <f>B1024/B1023</f>
        <v>#DIV/0!</v>
      </c>
      <c r="C1025" s="643" t="e">
        <f>C1024/C1023</f>
        <v>#DIV/0!</v>
      </c>
      <c r="D1025" s="643" t="e">
        <f>D1024/D1023</f>
        <v>#DIV/0!</v>
      </c>
      <c r="E1025" s="643" t="e">
        <f>E1024/E1023</f>
        <v>#DIV/0!</v>
      </c>
    </row>
    <row r="1026" spans="1:5" ht="16.5" customHeight="1" thickBot="1" x14ac:dyDescent="0.25">
      <c r="A1026" s="639" t="s">
        <v>16</v>
      </c>
      <c r="B1026" s="644" t="s">
        <v>20</v>
      </c>
      <c r="C1026" s="645" t="e">
        <f>C1023/B1023-1</f>
        <v>#DIV/0!</v>
      </c>
      <c r="D1026" s="645" t="e">
        <f t="shared" ref="D1026:E1028" si="120">D1023/C1023-1</f>
        <v>#DIV/0!</v>
      </c>
      <c r="E1026" s="645" t="e">
        <f t="shared" si="120"/>
        <v>#DIV/0!</v>
      </c>
    </row>
    <row r="1027" spans="1:5" ht="16.5" customHeight="1" thickBot="1" x14ac:dyDescent="0.25">
      <c r="A1027" s="639" t="s">
        <v>17</v>
      </c>
      <c r="B1027" s="644" t="s">
        <v>20</v>
      </c>
      <c r="C1027" s="645">
        <f>C1024/B1024-1</f>
        <v>-1</v>
      </c>
      <c r="D1027" s="645" t="e">
        <f t="shared" si="120"/>
        <v>#DIV/0!</v>
      </c>
      <c r="E1027" s="645" t="e">
        <f t="shared" si="120"/>
        <v>#DIV/0!</v>
      </c>
    </row>
    <row r="1028" spans="1:5" ht="16.5" customHeight="1" thickBot="1" x14ac:dyDescent="0.25">
      <c r="A1028" s="639" t="s">
        <v>18</v>
      </c>
      <c r="B1028" s="644" t="s">
        <v>20</v>
      </c>
      <c r="C1028" s="645" t="e">
        <f>C1025/B1025-1</f>
        <v>#DIV/0!</v>
      </c>
      <c r="D1028" s="645" t="e">
        <f t="shared" si="120"/>
        <v>#DIV/0!</v>
      </c>
      <c r="E1028" s="645" t="e">
        <f t="shared" si="120"/>
        <v>#DIV/0!</v>
      </c>
    </row>
    <row r="1029" spans="1:5" ht="16.5" customHeight="1" thickBot="1" x14ac:dyDescent="0.25">
      <c r="A1029" s="835" t="s">
        <v>1551</v>
      </c>
      <c r="B1029" s="836"/>
      <c r="C1029" s="836"/>
      <c r="D1029" s="836"/>
      <c r="E1029" s="837"/>
    </row>
    <row r="1030" spans="1:5" ht="16.5" customHeight="1" x14ac:dyDescent="0.2">
      <c r="A1030" s="827"/>
      <c r="B1030" s="640">
        <v>2019</v>
      </c>
      <c r="C1030" s="640">
        <v>2020</v>
      </c>
      <c r="D1030" s="640">
        <v>2021</v>
      </c>
      <c r="E1030" s="640">
        <v>2022</v>
      </c>
    </row>
    <row r="1031" spans="1:5" ht="16.5" customHeight="1" thickBot="1" x14ac:dyDescent="0.25">
      <c r="A1031" s="828"/>
      <c r="B1031" s="641" t="s">
        <v>5</v>
      </c>
      <c r="C1031" s="641" t="s">
        <v>6</v>
      </c>
      <c r="D1031" s="641" t="s">
        <v>6</v>
      </c>
      <c r="E1031" s="641" t="s">
        <v>6</v>
      </c>
    </row>
    <row r="1032" spans="1:5" ht="16.5" customHeight="1" thickBot="1" x14ac:dyDescent="0.25">
      <c r="A1032" s="647" t="s">
        <v>107</v>
      </c>
      <c r="B1032" s="648"/>
      <c r="C1032" s="648"/>
      <c r="D1032" s="648"/>
      <c r="E1032" s="648"/>
    </row>
    <row r="1033" spans="1:5" ht="16.5" customHeight="1" thickBot="1" x14ac:dyDescent="0.25">
      <c r="A1033" s="649" t="s">
        <v>37</v>
      </c>
      <c r="B1033" s="648"/>
      <c r="C1033" s="648"/>
      <c r="D1033" s="648"/>
      <c r="E1033" s="648"/>
    </row>
    <row r="1034" spans="1:5" ht="16.5" customHeight="1" thickBot="1" x14ac:dyDescent="0.25">
      <c r="A1034" s="649" t="s">
        <v>78</v>
      </c>
      <c r="B1034" s="648"/>
      <c r="C1034" s="648"/>
      <c r="D1034" s="648"/>
      <c r="E1034" s="648"/>
    </row>
    <row r="1035" spans="1:5" ht="16.5" customHeight="1" thickBot="1" x14ac:dyDescent="0.25">
      <c r="A1035" s="649" t="s">
        <v>72</v>
      </c>
      <c r="B1035" s="648"/>
      <c r="C1035" s="648"/>
      <c r="D1035" s="648"/>
      <c r="E1035" s="648"/>
    </row>
    <row r="1036" spans="1:5" ht="16.5" customHeight="1" thickBot="1" x14ac:dyDescent="0.25">
      <c r="A1036" s="649" t="s">
        <v>73</v>
      </c>
      <c r="B1036" s="648"/>
      <c r="C1036" s="648"/>
      <c r="D1036" s="648"/>
      <c r="E1036" s="648"/>
    </row>
    <row r="1037" spans="1:5" ht="16.5" customHeight="1" thickBot="1" x14ac:dyDescent="0.25">
      <c r="A1037" s="647" t="s">
        <v>109</v>
      </c>
      <c r="B1037" s="651">
        <f>B1038+B1039+B1040+B1041</f>
        <v>67781</v>
      </c>
      <c r="C1037" s="651">
        <f t="shared" ref="C1037:E1037" si="121">C1038+C1039+C1040+C1041</f>
        <v>0</v>
      </c>
      <c r="D1037" s="651">
        <f t="shared" si="121"/>
        <v>0</v>
      </c>
      <c r="E1037" s="651">
        <f t="shared" si="121"/>
        <v>0</v>
      </c>
    </row>
    <row r="1038" spans="1:5" ht="16.5" customHeight="1" thickBot="1" x14ac:dyDescent="0.25">
      <c r="A1038" s="649" t="s">
        <v>37</v>
      </c>
      <c r="B1038" s="648">
        <v>67781</v>
      </c>
      <c r="C1038" s="648"/>
      <c r="D1038" s="648"/>
      <c r="E1038" s="648"/>
    </row>
    <row r="1039" spans="1:5" ht="16.5" customHeight="1" thickBot="1" x14ac:dyDescent="0.25">
      <c r="A1039" s="649" t="s">
        <v>78</v>
      </c>
      <c r="B1039" s="648"/>
      <c r="C1039" s="648"/>
      <c r="D1039" s="648"/>
      <c r="E1039" s="648"/>
    </row>
    <row r="1040" spans="1:5" ht="16.5" customHeight="1" thickBot="1" x14ac:dyDescent="0.25">
      <c r="A1040" s="649" t="s">
        <v>72</v>
      </c>
      <c r="B1040" s="648"/>
      <c r="C1040" s="648"/>
      <c r="D1040" s="648"/>
      <c r="E1040" s="648"/>
    </row>
    <row r="1041" spans="1:5" ht="16.5" customHeight="1" thickBot="1" x14ac:dyDescent="0.25">
      <c r="A1041" s="649" t="s">
        <v>73</v>
      </c>
      <c r="B1041" s="648"/>
      <c r="C1041" s="648"/>
      <c r="D1041" s="648"/>
      <c r="E1041" s="648"/>
    </row>
    <row r="1042" spans="1:5" ht="16.5" customHeight="1" thickBot="1" x14ac:dyDescent="0.25">
      <c r="A1042" s="692" t="s">
        <v>50</v>
      </c>
      <c r="B1042" s="695">
        <f>B1037+B1032</f>
        <v>67781</v>
      </c>
      <c r="C1042" s="695">
        <f>C1037+C1032</f>
        <v>0</v>
      </c>
      <c r="D1042" s="651">
        <f>D1037+D1032</f>
        <v>0</v>
      </c>
      <c r="E1042" s="651">
        <f>E1037+E1032</f>
        <v>0</v>
      </c>
    </row>
    <row r="1043" spans="1:5" ht="59.25" customHeight="1" thickBot="1" x14ac:dyDescent="0.25">
      <c r="A1043" s="697" t="s">
        <v>114</v>
      </c>
      <c r="B1043" s="698" t="s">
        <v>1612</v>
      </c>
      <c r="C1043" s="698" t="s">
        <v>1613</v>
      </c>
      <c r="D1043" s="648"/>
      <c r="E1043" s="648"/>
    </row>
    <row r="1044" spans="1:5" ht="16.5" customHeight="1" thickBot="1" x14ac:dyDescent="0.25">
      <c r="A1044" s="639" t="s">
        <v>9</v>
      </c>
      <c r="B1044" s="894" t="s">
        <v>1614</v>
      </c>
      <c r="C1044" s="895"/>
      <c r="D1044" s="770"/>
      <c r="E1044" s="771"/>
    </row>
    <row r="1045" spans="1:5" ht="16.5" customHeight="1" thickBot="1" x14ac:dyDescent="0.25">
      <c r="A1045" s="639" t="s">
        <v>14</v>
      </c>
      <c r="B1045" s="832" t="s">
        <v>190</v>
      </c>
      <c r="C1045" s="833"/>
      <c r="D1045" s="833"/>
      <c r="E1045" s="834"/>
    </row>
    <row r="1046" spans="1:5" ht="16.5" customHeight="1" x14ac:dyDescent="0.2">
      <c r="A1046" s="827"/>
      <c r="B1046" s="640">
        <v>2019</v>
      </c>
      <c r="C1046" s="640">
        <v>2020</v>
      </c>
      <c r="D1046" s="640">
        <v>2021</v>
      </c>
      <c r="E1046" s="640">
        <v>2022</v>
      </c>
    </row>
    <row r="1047" spans="1:5" ht="16.5" customHeight="1" thickBot="1" x14ac:dyDescent="0.25">
      <c r="A1047" s="828"/>
      <c r="B1047" s="641" t="s">
        <v>5</v>
      </c>
      <c r="C1047" s="641" t="s">
        <v>6</v>
      </c>
      <c r="D1047" s="641" t="s">
        <v>6</v>
      </c>
      <c r="E1047" s="641" t="s">
        <v>6</v>
      </c>
    </row>
    <row r="1048" spans="1:5" ht="16.5" customHeight="1" thickBot="1" x14ac:dyDescent="0.25">
      <c r="A1048" s="639" t="s">
        <v>8</v>
      </c>
      <c r="B1048" s="691">
        <v>1.28</v>
      </c>
      <c r="C1048" s="691">
        <v>4.0999999999999996</v>
      </c>
      <c r="D1048" s="691">
        <v>0</v>
      </c>
      <c r="E1048" s="691">
        <v>0</v>
      </c>
    </row>
    <row r="1049" spans="1:5" ht="16.5" customHeight="1" thickBot="1" x14ac:dyDescent="0.25">
      <c r="A1049" s="639" t="s">
        <v>15</v>
      </c>
      <c r="B1049" s="643">
        <f>B1067</f>
        <v>537994</v>
      </c>
      <c r="C1049" s="643">
        <f t="shared" ref="C1049:E1049" si="122">C1067</f>
        <v>1717554</v>
      </c>
      <c r="D1049" s="643">
        <f t="shared" si="122"/>
        <v>0</v>
      </c>
      <c r="E1049" s="643">
        <f t="shared" si="122"/>
        <v>0</v>
      </c>
    </row>
    <row r="1050" spans="1:5" ht="16.5" customHeight="1" thickBot="1" x14ac:dyDescent="0.25">
      <c r="A1050" s="639" t="s">
        <v>21</v>
      </c>
      <c r="B1050" s="643">
        <f>B1049/B1048</f>
        <v>420307.8125</v>
      </c>
      <c r="C1050" s="643">
        <f>C1049/C1048</f>
        <v>418915.6097560976</v>
      </c>
      <c r="D1050" s="643" t="e">
        <f>D1049/D1048</f>
        <v>#DIV/0!</v>
      </c>
      <c r="E1050" s="643" t="e">
        <f>E1049/E1048</f>
        <v>#DIV/0!</v>
      </c>
    </row>
    <row r="1051" spans="1:5" ht="16.5" customHeight="1" thickBot="1" x14ac:dyDescent="0.25">
      <c r="A1051" s="639" t="s">
        <v>16</v>
      </c>
      <c r="B1051" s="644" t="s">
        <v>20</v>
      </c>
      <c r="C1051" s="645">
        <f>C1048/B1048-1</f>
        <v>2.2031249999999996</v>
      </c>
      <c r="D1051" s="645">
        <f t="shared" ref="D1051:E1053" si="123">D1048/C1048-1</f>
        <v>-1</v>
      </c>
      <c r="E1051" s="645" t="e">
        <f t="shared" si="123"/>
        <v>#DIV/0!</v>
      </c>
    </row>
    <row r="1052" spans="1:5" ht="16.5" customHeight="1" thickBot="1" x14ac:dyDescent="0.25">
      <c r="A1052" s="639" t="s">
        <v>17</v>
      </c>
      <c r="B1052" s="644" t="s">
        <v>20</v>
      </c>
      <c r="C1052" s="645">
        <f>C1049/B1049-1</f>
        <v>2.1925151581616151</v>
      </c>
      <c r="D1052" s="645">
        <f t="shared" si="123"/>
        <v>-1</v>
      </c>
      <c r="E1052" s="645" t="e">
        <f t="shared" si="123"/>
        <v>#DIV/0!</v>
      </c>
    </row>
    <row r="1053" spans="1:5" ht="16.5" customHeight="1" thickBot="1" x14ac:dyDescent="0.25">
      <c r="A1053" s="639" t="s">
        <v>18</v>
      </c>
      <c r="B1053" s="644" t="s">
        <v>20</v>
      </c>
      <c r="C1053" s="645">
        <f>C1050/B1050-1</f>
        <v>-3.3123408666175802E-3</v>
      </c>
      <c r="D1053" s="645" t="e">
        <f t="shared" si="123"/>
        <v>#DIV/0!</v>
      </c>
      <c r="E1053" s="645" t="e">
        <f t="shared" si="123"/>
        <v>#DIV/0!</v>
      </c>
    </row>
    <row r="1054" spans="1:5" ht="16.5" customHeight="1" thickBot="1" x14ac:dyDescent="0.25">
      <c r="A1054" s="835" t="s">
        <v>1553</v>
      </c>
      <c r="B1054" s="836"/>
      <c r="C1054" s="836"/>
      <c r="D1054" s="836"/>
      <c r="E1054" s="837"/>
    </row>
    <row r="1055" spans="1:5" ht="16.5" customHeight="1" x14ac:dyDescent="0.2">
      <c r="A1055" s="827"/>
      <c r="B1055" s="640">
        <v>2019</v>
      </c>
      <c r="C1055" s="640">
        <v>2020</v>
      </c>
      <c r="D1055" s="640">
        <v>2021</v>
      </c>
      <c r="E1055" s="640">
        <v>2022</v>
      </c>
    </row>
    <row r="1056" spans="1:5" ht="16.5" customHeight="1" thickBot="1" x14ac:dyDescent="0.25">
      <c r="A1056" s="828"/>
      <c r="B1056" s="641" t="s">
        <v>5</v>
      </c>
      <c r="C1056" s="641" t="s">
        <v>6</v>
      </c>
      <c r="D1056" s="641" t="s">
        <v>6</v>
      </c>
      <c r="E1056" s="641" t="s">
        <v>6</v>
      </c>
    </row>
    <row r="1057" spans="1:5" ht="16.5" customHeight="1" thickBot="1" x14ac:dyDescent="0.25">
      <c r="A1057" s="647" t="s">
        <v>107</v>
      </c>
      <c r="B1057" s="648"/>
      <c r="C1057" s="648"/>
      <c r="D1057" s="648"/>
      <c r="E1057" s="648"/>
    </row>
    <row r="1058" spans="1:5" ht="16.5" customHeight="1" thickBot="1" x14ac:dyDescent="0.25">
      <c r="A1058" s="649" t="s">
        <v>37</v>
      </c>
      <c r="B1058" s="648"/>
      <c r="C1058" s="648"/>
      <c r="D1058" s="648"/>
      <c r="E1058" s="648"/>
    </row>
    <row r="1059" spans="1:5" ht="16.5" customHeight="1" thickBot="1" x14ac:dyDescent="0.25">
      <c r="A1059" s="649" t="s">
        <v>78</v>
      </c>
      <c r="B1059" s="648"/>
      <c r="C1059" s="648"/>
      <c r="D1059" s="648"/>
      <c r="E1059" s="648"/>
    </row>
    <row r="1060" spans="1:5" ht="16.5" customHeight="1" thickBot="1" x14ac:dyDescent="0.25">
      <c r="A1060" s="649" t="s">
        <v>72</v>
      </c>
      <c r="B1060" s="648"/>
      <c r="C1060" s="648"/>
      <c r="D1060" s="648"/>
      <c r="E1060" s="648"/>
    </row>
    <row r="1061" spans="1:5" ht="16.5" customHeight="1" thickBot="1" x14ac:dyDescent="0.25">
      <c r="A1061" s="649" t="s">
        <v>73</v>
      </c>
      <c r="B1061" s="648"/>
      <c r="C1061" s="648"/>
      <c r="D1061" s="648"/>
      <c r="E1061" s="648"/>
    </row>
    <row r="1062" spans="1:5" ht="16.5" customHeight="1" thickBot="1" x14ac:dyDescent="0.25">
      <c r="A1062" s="647" t="s">
        <v>109</v>
      </c>
      <c r="B1062" s="651">
        <f>B1063+B1064+B1065+B1066</f>
        <v>537994</v>
      </c>
      <c r="C1062" s="651">
        <f t="shared" ref="C1062:E1062" si="124">C1063+C1064+C1065+C1066</f>
        <v>1717554</v>
      </c>
      <c r="D1062" s="651">
        <f t="shared" si="124"/>
        <v>0</v>
      </c>
      <c r="E1062" s="651">
        <f t="shared" si="124"/>
        <v>0</v>
      </c>
    </row>
    <row r="1063" spans="1:5" ht="16.5" customHeight="1" thickBot="1" x14ac:dyDescent="0.25">
      <c r="A1063" s="649" t="s">
        <v>37</v>
      </c>
      <c r="B1063" s="651">
        <v>537994</v>
      </c>
      <c r="C1063" s="648">
        <v>1717554</v>
      </c>
      <c r="D1063" s="648"/>
      <c r="E1063" s="648"/>
    </row>
    <row r="1064" spans="1:5" ht="16.5" customHeight="1" thickBot="1" x14ac:dyDescent="0.25">
      <c r="A1064" s="649" t="s">
        <v>78</v>
      </c>
      <c r="B1064" s="651"/>
      <c r="C1064" s="648"/>
      <c r="D1064" s="648"/>
      <c r="E1064" s="648"/>
    </row>
    <row r="1065" spans="1:5" ht="16.5" customHeight="1" thickBot="1" x14ac:dyDescent="0.25">
      <c r="A1065" s="649" t="s">
        <v>72</v>
      </c>
      <c r="B1065" s="651"/>
      <c r="C1065" s="648"/>
      <c r="D1065" s="648"/>
      <c r="E1065" s="648"/>
    </row>
    <row r="1066" spans="1:5" ht="16.5" customHeight="1" thickBot="1" x14ac:dyDescent="0.25">
      <c r="A1066" s="649" t="s">
        <v>73</v>
      </c>
      <c r="B1066" s="651"/>
      <c r="C1066" s="648"/>
      <c r="D1066" s="648"/>
      <c r="E1066" s="648"/>
    </row>
    <row r="1067" spans="1:5" ht="16.5" customHeight="1" thickBot="1" x14ac:dyDescent="0.25">
      <c r="A1067" s="699" t="s">
        <v>117</v>
      </c>
      <c r="B1067" s="651">
        <f>B1062+B1057</f>
        <v>537994</v>
      </c>
      <c r="C1067" s="651">
        <f>C1062+C1057</f>
        <v>1717554</v>
      </c>
      <c r="D1067" s="651">
        <f>D1062+D1057</f>
        <v>0</v>
      </c>
      <c r="E1067" s="651">
        <f>E1062+E1057</f>
        <v>0</v>
      </c>
    </row>
    <row r="1068" spans="1:5" ht="47.25" customHeight="1" thickBot="1" x14ac:dyDescent="0.25">
      <c r="A1068" s="637" t="s">
        <v>118</v>
      </c>
      <c r="B1068" s="700" t="s">
        <v>1615</v>
      </c>
      <c r="C1068" s="698" t="s">
        <v>1616</v>
      </c>
      <c r="D1068" s="648"/>
      <c r="E1068" s="648"/>
    </row>
    <row r="1069" spans="1:5" ht="16.5" customHeight="1" thickBot="1" x14ac:dyDescent="0.25">
      <c r="A1069" s="639" t="s">
        <v>9</v>
      </c>
      <c r="B1069" s="769" t="s">
        <v>1614</v>
      </c>
      <c r="C1069" s="895"/>
      <c r="D1069" s="770"/>
      <c r="E1069" s="771"/>
    </row>
    <row r="1070" spans="1:5" ht="16.5" customHeight="1" thickBot="1" x14ac:dyDescent="0.25">
      <c r="A1070" s="639" t="s">
        <v>14</v>
      </c>
      <c r="B1070" s="832" t="s">
        <v>190</v>
      </c>
      <c r="C1070" s="833"/>
      <c r="D1070" s="833"/>
      <c r="E1070" s="834"/>
    </row>
    <row r="1071" spans="1:5" ht="16.5" customHeight="1" x14ac:dyDescent="0.2">
      <c r="A1071" s="827"/>
      <c r="B1071" s="640">
        <v>2019</v>
      </c>
      <c r="C1071" s="640">
        <v>2020</v>
      </c>
      <c r="D1071" s="640">
        <v>2021</v>
      </c>
      <c r="E1071" s="640">
        <v>2022</v>
      </c>
    </row>
    <row r="1072" spans="1:5" ht="16.5" customHeight="1" thickBot="1" x14ac:dyDescent="0.25">
      <c r="A1072" s="828"/>
      <c r="B1072" s="641" t="s">
        <v>5</v>
      </c>
      <c r="C1072" s="641" t="s">
        <v>6</v>
      </c>
      <c r="D1072" s="641" t="s">
        <v>6</v>
      </c>
      <c r="E1072" s="641" t="s">
        <v>6</v>
      </c>
    </row>
    <row r="1073" spans="1:5" ht="16.5" customHeight="1" thickBot="1" x14ac:dyDescent="0.25">
      <c r="A1073" s="639" t="s">
        <v>8</v>
      </c>
      <c r="B1073" s="691">
        <v>0.57999999999999996</v>
      </c>
      <c r="C1073" s="691">
        <v>1.89</v>
      </c>
      <c r="D1073" s="691">
        <v>0</v>
      </c>
      <c r="E1073" s="691"/>
    </row>
    <row r="1074" spans="1:5" ht="16.5" customHeight="1" thickBot="1" x14ac:dyDescent="0.25">
      <c r="A1074" s="639" t="s">
        <v>15</v>
      </c>
      <c r="B1074" s="643">
        <v>407082</v>
      </c>
      <c r="C1074" s="643">
        <v>1326918</v>
      </c>
      <c r="D1074" s="643">
        <v>0</v>
      </c>
      <c r="E1074" s="643"/>
    </row>
    <row r="1075" spans="1:5" ht="16.5" customHeight="1" thickBot="1" x14ac:dyDescent="0.25">
      <c r="A1075" s="639" t="s">
        <v>21</v>
      </c>
      <c r="B1075" s="643">
        <f>B1074/B1073</f>
        <v>701865.51724137936</v>
      </c>
      <c r="C1075" s="643">
        <f>C1074/C1073</f>
        <v>702073.01587301586</v>
      </c>
      <c r="D1075" s="643" t="e">
        <f>D1074/D1073</f>
        <v>#DIV/0!</v>
      </c>
      <c r="E1075" s="643" t="e">
        <f>E1074/E1073</f>
        <v>#DIV/0!</v>
      </c>
    </row>
    <row r="1076" spans="1:5" ht="16.5" customHeight="1" thickBot="1" x14ac:dyDescent="0.25">
      <c r="A1076" s="639" t="s">
        <v>16</v>
      </c>
      <c r="B1076" s="644" t="s">
        <v>20</v>
      </c>
      <c r="C1076" s="645">
        <f>C1073/B1073-1</f>
        <v>2.2586206896551726</v>
      </c>
      <c r="D1076" s="645">
        <f t="shared" ref="D1076:E1078" si="125">D1073/C1073-1</f>
        <v>-1</v>
      </c>
      <c r="E1076" s="645" t="e">
        <f t="shared" si="125"/>
        <v>#DIV/0!</v>
      </c>
    </row>
    <row r="1077" spans="1:5" ht="16.5" customHeight="1" thickBot="1" x14ac:dyDescent="0.25">
      <c r="A1077" s="639" t="s">
        <v>17</v>
      </c>
      <c r="B1077" s="644" t="s">
        <v>20</v>
      </c>
      <c r="C1077" s="645">
        <f>C1074/B1074-1</f>
        <v>2.2595840641443248</v>
      </c>
      <c r="D1077" s="645">
        <f t="shared" si="125"/>
        <v>-1</v>
      </c>
      <c r="E1077" s="645" t="e">
        <f t="shared" si="125"/>
        <v>#DIV/0!</v>
      </c>
    </row>
    <row r="1078" spans="1:5" ht="16.5" customHeight="1" thickBot="1" x14ac:dyDescent="0.25">
      <c r="A1078" s="639" t="s">
        <v>18</v>
      </c>
      <c r="B1078" s="644" t="s">
        <v>20</v>
      </c>
      <c r="C1078" s="645">
        <f>C1075/B1075-1</f>
        <v>2.9563873212068437E-4</v>
      </c>
      <c r="D1078" s="645" t="e">
        <f t="shared" si="125"/>
        <v>#DIV/0!</v>
      </c>
      <c r="E1078" s="645" t="e">
        <f t="shared" si="125"/>
        <v>#DIV/0!</v>
      </c>
    </row>
    <row r="1079" spans="1:5" ht="16.5" customHeight="1" thickBot="1" x14ac:dyDescent="0.25">
      <c r="A1079" s="835" t="s">
        <v>1559</v>
      </c>
      <c r="B1079" s="836"/>
      <c r="C1079" s="836"/>
      <c r="D1079" s="836"/>
      <c r="E1079" s="837"/>
    </row>
    <row r="1080" spans="1:5" ht="16.5" customHeight="1" x14ac:dyDescent="0.2">
      <c r="A1080" s="827"/>
      <c r="B1080" s="640">
        <v>2019</v>
      </c>
      <c r="C1080" s="640">
        <v>2020</v>
      </c>
      <c r="D1080" s="640">
        <v>2021</v>
      </c>
      <c r="E1080" s="640">
        <v>2022</v>
      </c>
    </row>
    <row r="1081" spans="1:5" ht="16.5" customHeight="1" thickBot="1" x14ac:dyDescent="0.25">
      <c r="A1081" s="828"/>
      <c r="B1081" s="641" t="s">
        <v>5</v>
      </c>
      <c r="C1081" s="641" t="s">
        <v>6</v>
      </c>
      <c r="D1081" s="641" t="s">
        <v>6</v>
      </c>
      <c r="E1081" s="641" t="s">
        <v>6</v>
      </c>
    </row>
    <row r="1082" spans="1:5" ht="16.5" customHeight="1" thickBot="1" x14ac:dyDescent="0.25">
      <c r="A1082" s="647" t="s">
        <v>107</v>
      </c>
      <c r="B1082" s="648">
        <f>B1083+B1084+B1085+B1086</f>
        <v>0</v>
      </c>
      <c r="C1082" s="648">
        <f t="shared" ref="C1082:E1082" si="126">C1083+C1084+C1085+C1086</f>
        <v>0</v>
      </c>
      <c r="D1082" s="648">
        <f t="shared" si="126"/>
        <v>0</v>
      </c>
      <c r="E1082" s="648">
        <f t="shared" si="126"/>
        <v>0</v>
      </c>
    </row>
    <row r="1083" spans="1:5" ht="16.5" customHeight="1" thickBot="1" x14ac:dyDescent="0.25">
      <c r="A1083" s="649" t="s">
        <v>37</v>
      </c>
      <c r="B1083" s="648"/>
      <c r="C1083" s="648"/>
      <c r="D1083" s="648"/>
      <c r="E1083" s="648"/>
    </row>
    <row r="1084" spans="1:5" ht="16.5" customHeight="1" thickBot="1" x14ac:dyDescent="0.25">
      <c r="A1084" s="649" t="s">
        <v>78</v>
      </c>
      <c r="B1084" s="648"/>
      <c r="C1084" s="648"/>
      <c r="D1084" s="648"/>
      <c r="E1084" s="648"/>
    </row>
    <row r="1085" spans="1:5" ht="16.5" customHeight="1" thickBot="1" x14ac:dyDescent="0.25">
      <c r="A1085" s="649" t="s">
        <v>72</v>
      </c>
      <c r="B1085" s="648"/>
      <c r="C1085" s="648"/>
      <c r="D1085" s="648"/>
      <c r="E1085" s="648"/>
    </row>
    <row r="1086" spans="1:5" ht="16.5" customHeight="1" thickBot="1" x14ac:dyDescent="0.25">
      <c r="A1086" s="649" t="s">
        <v>73</v>
      </c>
      <c r="B1086" s="648"/>
      <c r="C1086" s="648"/>
      <c r="D1086" s="648"/>
      <c r="E1086" s="648"/>
    </row>
    <row r="1087" spans="1:5" ht="16.5" customHeight="1" thickBot="1" x14ac:dyDescent="0.25">
      <c r="A1087" s="647" t="s">
        <v>109</v>
      </c>
      <c r="B1087" s="648">
        <f>B1088+B1089+B1090+B1091</f>
        <v>407082</v>
      </c>
      <c r="C1087" s="648">
        <f t="shared" ref="C1087:E1087" si="127">C1088+C1089+C1090+C1091</f>
        <v>1326918</v>
      </c>
      <c r="D1087" s="648">
        <f t="shared" si="127"/>
        <v>0</v>
      </c>
      <c r="E1087" s="648">
        <f t="shared" si="127"/>
        <v>0</v>
      </c>
    </row>
    <row r="1088" spans="1:5" ht="16.5" customHeight="1" thickBot="1" x14ac:dyDescent="0.25">
      <c r="A1088" s="649" t="s">
        <v>37</v>
      </c>
      <c r="B1088" s="648">
        <v>407082</v>
      </c>
      <c r="C1088" s="648">
        <v>1326918</v>
      </c>
      <c r="D1088" s="648"/>
      <c r="E1088" s="648"/>
    </row>
    <row r="1089" spans="1:5" ht="16.5" customHeight="1" thickBot="1" x14ac:dyDescent="0.25">
      <c r="A1089" s="649" t="s">
        <v>78</v>
      </c>
      <c r="B1089" s="648"/>
      <c r="C1089" s="648"/>
      <c r="D1089" s="648"/>
      <c r="E1089" s="648"/>
    </row>
    <row r="1090" spans="1:5" ht="16.5" customHeight="1" thickBot="1" x14ac:dyDescent="0.25">
      <c r="A1090" s="649" t="s">
        <v>72</v>
      </c>
      <c r="B1090" s="648"/>
      <c r="C1090" s="648"/>
      <c r="D1090" s="648"/>
      <c r="E1090" s="648"/>
    </row>
    <row r="1091" spans="1:5" ht="16.5" customHeight="1" thickBot="1" x14ac:dyDescent="0.25">
      <c r="A1091" s="649" t="s">
        <v>73</v>
      </c>
      <c r="B1091" s="648"/>
      <c r="C1091" s="648"/>
      <c r="D1091" s="648"/>
      <c r="E1091" s="648"/>
    </row>
    <row r="1092" spans="1:5" ht="16.5" customHeight="1" thickBot="1" x14ac:dyDescent="0.25">
      <c r="A1092" s="654" t="s">
        <v>120</v>
      </c>
      <c r="B1092" s="651">
        <f>B1087+B1082</f>
        <v>407082</v>
      </c>
      <c r="C1092" s="651">
        <f>C1087+C1082</f>
        <v>1326918</v>
      </c>
      <c r="D1092" s="651">
        <f>D1087+D1082</f>
        <v>0</v>
      </c>
      <c r="E1092" s="651">
        <f>E1087+E1082</f>
        <v>0</v>
      </c>
    </row>
    <row r="1093" spans="1:5" ht="16.5" customHeight="1" thickBot="1" x14ac:dyDescent="0.25">
      <c r="A1093" s="701" t="s">
        <v>227</v>
      </c>
      <c r="B1093" s="835" t="s">
        <v>1617</v>
      </c>
      <c r="C1093" s="896"/>
      <c r="D1093" s="836"/>
      <c r="E1093" s="837"/>
    </row>
    <row r="1094" spans="1:5" ht="41.25" customHeight="1" thickBot="1" x14ac:dyDescent="0.25">
      <c r="A1094" s="637" t="s">
        <v>121</v>
      </c>
      <c r="B1094" s="700" t="s">
        <v>1618</v>
      </c>
      <c r="C1094" s="698" t="s">
        <v>1619</v>
      </c>
      <c r="D1094" s="648"/>
      <c r="E1094" s="648"/>
    </row>
    <row r="1095" spans="1:5" ht="16.5" customHeight="1" thickBot="1" x14ac:dyDescent="0.25">
      <c r="A1095" s="639" t="s">
        <v>9</v>
      </c>
      <c r="B1095" s="769" t="s">
        <v>1614</v>
      </c>
      <c r="C1095" s="895"/>
      <c r="D1095" s="770"/>
      <c r="E1095" s="771"/>
    </row>
    <row r="1096" spans="1:5" ht="16.5" customHeight="1" thickBot="1" x14ac:dyDescent="0.25">
      <c r="A1096" s="639" t="s">
        <v>14</v>
      </c>
      <c r="B1096" s="832" t="s">
        <v>190</v>
      </c>
      <c r="C1096" s="833"/>
      <c r="D1096" s="833"/>
      <c r="E1096" s="834"/>
    </row>
    <row r="1097" spans="1:5" ht="16.5" customHeight="1" x14ac:dyDescent="0.2">
      <c r="A1097" s="827"/>
      <c r="B1097" s="640">
        <v>2019</v>
      </c>
      <c r="C1097" s="640">
        <v>2020</v>
      </c>
      <c r="D1097" s="640">
        <v>2021</v>
      </c>
      <c r="E1097" s="640">
        <v>2022</v>
      </c>
    </row>
    <row r="1098" spans="1:5" ht="16.5" customHeight="1" thickBot="1" x14ac:dyDescent="0.25">
      <c r="A1098" s="828"/>
      <c r="B1098" s="641" t="s">
        <v>5</v>
      </c>
      <c r="C1098" s="641" t="s">
        <v>6</v>
      </c>
      <c r="D1098" s="641" t="s">
        <v>6</v>
      </c>
      <c r="E1098" s="641" t="s">
        <v>6</v>
      </c>
    </row>
    <row r="1099" spans="1:5" ht="16.5" customHeight="1" thickBot="1" x14ac:dyDescent="0.25">
      <c r="A1099" s="639" t="s">
        <v>8</v>
      </c>
      <c r="B1099" s="691">
        <v>0.92</v>
      </c>
      <c r="C1099" s="691">
        <v>2.96</v>
      </c>
      <c r="D1099" s="691">
        <v>0</v>
      </c>
      <c r="E1099" s="691"/>
    </row>
    <row r="1100" spans="1:5" ht="16.5" customHeight="1" thickBot="1" x14ac:dyDescent="0.25">
      <c r="A1100" s="639" t="s">
        <v>15</v>
      </c>
      <c r="B1100" s="643">
        <v>542331</v>
      </c>
      <c r="C1100" s="643">
        <v>1736041</v>
      </c>
      <c r="D1100" s="643">
        <v>0</v>
      </c>
      <c r="E1100" s="643"/>
    </row>
    <row r="1101" spans="1:5" ht="16.5" customHeight="1" thickBot="1" x14ac:dyDescent="0.25">
      <c r="A1101" s="639" t="s">
        <v>21</v>
      </c>
      <c r="B1101" s="643">
        <f>B1100/B1099</f>
        <v>589490.21739130432</v>
      </c>
      <c r="C1101" s="643">
        <f>C1100/C1099</f>
        <v>586500.33783783787</v>
      </c>
      <c r="D1101" s="643" t="e">
        <f>D1100/D1099</f>
        <v>#DIV/0!</v>
      </c>
      <c r="E1101" s="643" t="e">
        <f>E1100/E1099</f>
        <v>#DIV/0!</v>
      </c>
    </row>
    <row r="1102" spans="1:5" ht="16.5" customHeight="1" thickBot="1" x14ac:dyDescent="0.25">
      <c r="A1102" s="639" t="s">
        <v>16</v>
      </c>
      <c r="B1102" s="644" t="s">
        <v>20</v>
      </c>
      <c r="C1102" s="645">
        <f>C1099/B1099-1</f>
        <v>2.2173913043478257</v>
      </c>
      <c r="D1102" s="645">
        <f t="shared" ref="D1102:E1104" si="128">D1099/C1099-1</f>
        <v>-1</v>
      </c>
      <c r="E1102" s="645" t="e">
        <f t="shared" si="128"/>
        <v>#DIV/0!</v>
      </c>
    </row>
    <row r="1103" spans="1:5" ht="16.5" customHeight="1" thickBot="1" x14ac:dyDescent="0.25">
      <c r="A1103" s="639" t="s">
        <v>17</v>
      </c>
      <c r="B1103" s="644" t="s">
        <v>20</v>
      </c>
      <c r="C1103" s="645">
        <f>C1100/B1100-1</f>
        <v>2.2010727765884672</v>
      </c>
      <c r="D1103" s="645">
        <f t="shared" si="128"/>
        <v>-1</v>
      </c>
      <c r="E1103" s="645" t="e">
        <f t="shared" si="128"/>
        <v>#DIV/0!</v>
      </c>
    </row>
    <row r="1104" spans="1:5" ht="16.5" customHeight="1" thickBot="1" x14ac:dyDescent="0.25">
      <c r="A1104" s="639" t="s">
        <v>18</v>
      </c>
      <c r="B1104" s="644" t="s">
        <v>20</v>
      </c>
      <c r="C1104" s="645">
        <f>C1101/B1101-1</f>
        <v>-5.0719748441249157E-3</v>
      </c>
      <c r="D1104" s="645" t="e">
        <f t="shared" si="128"/>
        <v>#DIV/0!</v>
      </c>
      <c r="E1104" s="645" t="e">
        <f t="shared" si="128"/>
        <v>#DIV/0!</v>
      </c>
    </row>
    <row r="1105" spans="1:5" ht="16.5" customHeight="1" thickBot="1" x14ac:dyDescent="0.25">
      <c r="A1105" s="835" t="s">
        <v>1562</v>
      </c>
      <c r="B1105" s="836"/>
      <c r="C1105" s="836"/>
      <c r="D1105" s="836"/>
      <c r="E1105" s="837"/>
    </row>
    <row r="1106" spans="1:5" ht="16.5" customHeight="1" x14ac:dyDescent="0.2">
      <c r="A1106" s="827"/>
      <c r="B1106" s="640">
        <v>2019</v>
      </c>
      <c r="C1106" s="640">
        <v>2020</v>
      </c>
      <c r="D1106" s="640">
        <v>2021</v>
      </c>
      <c r="E1106" s="640">
        <v>2022</v>
      </c>
    </row>
    <row r="1107" spans="1:5" ht="16.5" customHeight="1" thickBot="1" x14ac:dyDescent="0.25">
      <c r="A1107" s="828"/>
      <c r="B1107" s="641" t="s">
        <v>5</v>
      </c>
      <c r="C1107" s="641" t="s">
        <v>6</v>
      </c>
      <c r="D1107" s="641" t="s">
        <v>6</v>
      </c>
      <c r="E1107" s="641" t="s">
        <v>6</v>
      </c>
    </row>
    <row r="1108" spans="1:5" ht="16.5" customHeight="1" thickBot="1" x14ac:dyDescent="0.25">
      <c r="A1108" s="647" t="s">
        <v>107</v>
      </c>
      <c r="B1108" s="648"/>
      <c r="C1108" s="648"/>
      <c r="D1108" s="648"/>
      <c r="E1108" s="648"/>
    </row>
    <row r="1109" spans="1:5" ht="16.5" customHeight="1" thickBot="1" x14ac:dyDescent="0.25">
      <c r="A1109" s="649" t="s">
        <v>37</v>
      </c>
      <c r="B1109" s="648"/>
      <c r="C1109" s="648"/>
      <c r="D1109" s="648"/>
      <c r="E1109" s="648"/>
    </row>
    <row r="1110" spans="1:5" ht="16.5" customHeight="1" thickBot="1" x14ac:dyDescent="0.25">
      <c r="A1110" s="649" t="s">
        <v>78</v>
      </c>
      <c r="B1110" s="648"/>
      <c r="C1110" s="648"/>
      <c r="D1110" s="648"/>
      <c r="E1110" s="648"/>
    </row>
    <row r="1111" spans="1:5" ht="16.5" customHeight="1" thickBot="1" x14ac:dyDescent="0.25">
      <c r="A1111" s="649" t="s">
        <v>72</v>
      </c>
      <c r="B1111" s="648"/>
      <c r="C1111" s="648"/>
      <c r="D1111" s="648"/>
      <c r="E1111" s="648"/>
    </row>
    <row r="1112" spans="1:5" ht="16.5" customHeight="1" thickBot="1" x14ac:dyDescent="0.25">
      <c r="A1112" s="649" t="s">
        <v>73</v>
      </c>
      <c r="B1112" s="648"/>
      <c r="C1112" s="648"/>
      <c r="D1112" s="648"/>
      <c r="E1112" s="648"/>
    </row>
    <row r="1113" spans="1:5" ht="16.5" customHeight="1" thickBot="1" x14ac:dyDescent="0.25">
      <c r="A1113" s="647" t="s">
        <v>109</v>
      </c>
      <c r="B1113" s="648">
        <f>B1114+B1115+B1116+B1117</f>
        <v>542331</v>
      </c>
      <c r="C1113" s="648">
        <f t="shared" ref="C1113:E1113" si="129">C1114+C1115+C1116+C1117</f>
        <v>1736041</v>
      </c>
      <c r="D1113" s="648">
        <f t="shared" si="129"/>
        <v>0</v>
      </c>
      <c r="E1113" s="648">
        <f t="shared" si="129"/>
        <v>0</v>
      </c>
    </row>
    <row r="1114" spans="1:5" ht="16.5" customHeight="1" thickBot="1" x14ac:dyDescent="0.25">
      <c r="A1114" s="649" t="s">
        <v>37</v>
      </c>
      <c r="B1114" s="651">
        <v>542331</v>
      </c>
      <c r="C1114" s="648">
        <v>1736041</v>
      </c>
      <c r="D1114" s="648"/>
      <c r="E1114" s="648"/>
    </row>
    <row r="1115" spans="1:5" ht="16.5" customHeight="1" thickBot="1" x14ac:dyDescent="0.25">
      <c r="A1115" s="649" t="s">
        <v>78</v>
      </c>
      <c r="B1115" s="651"/>
      <c r="C1115" s="648"/>
      <c r="D1115" s="648"/>
      <c r="E1115" s="648"/>
    </row>
    <row r="1116" spans="1:5" ht="16.5" customHeight="1" thickBot="1" x14ac:dyDescent="0.25">
      <c r="A1116" s="649" t="s">
        <v>72</v>
      </c>
      <c r="B1116" s="651"/>
      <c r="C1116" s="648"/>
      <c r="D1116" s="648"/>
      <c r="E1116" s="648"/>
    </row>
    <row r="1117" spans="1:5" ht="16.5" customHeight="1" thickBot="1" x14ac:dyDescent="0.25">
      <c r="A1117" s="649" t="s">
        <v>73</v>
      </c>
      <c r="B1117" s="651"/>
      <c r="C1117" s="648"/>
      <c r="D1117" s="648"/>
      <c r="E1117" s="648"/>
    </row>
    <row r="1118" spans="1:5" ht="16.5" customHeight="1" thickBot="1" x14ac:dyDescent="0.25">
      <c r="A1118" s="699" t="s">
        <v>125</v>
      </c>
      <c r="B1118" s="651">
        <f>B1113+B1108</f>
        <v>542331</v>
      </c>
      <c r="C1118" s="651">
        <f>C1113+C1108</f>
        <v>1736041</v>
      </c>
      <c r="D1118" s="651">
        <f>D1113+D1108</f>
        <v>0</v>
      </c>
      <c r="E1118" s="651">
        <f>E1113+E1108</f>
        <v>0</v>
      </c>
    </row>
    <row r="1119" spans="1:5" ht="42.75" customHeight="1" thickBot="1" x14ac:dyDescent="0.25">
      <c r="A1119" s="637" t="s">
        <v>126</v>
      </c>
      <c r="B1119" s="700" t="s">
        <v>1620</v>
      </c>
      <c r="C1119" s="698" t="s">
        <v>1621</v>
      </c>
      <c r="D1119" s="648"/>
      <c r="E1119" s="648"/>
    </row>
    <row r="1120" spans="1:5" ht="16.5" customHeight="1" thickBot="1" x14ac:dyDescent="0.25">
      <c r="A1120" s="639" t="s">
        <v>9</v>
      </c>
      <c r="B1120" s="769" t="s">
        <v>1622</v>
      </c>
      <c r="C1120" s="895"/>
      <c r="D1120" s="770"/>
      <c r="E1120" s="771"/>
    </row>
    <row r="1121" spans="1:5" ht="16.5" customHeight="1" thickBot="1" x14ac:dyDescent="0.25">
      <c r="A1121" s="639" t="s">
        <v>14</v>
      </c>
      <c r="B1121" s="832" t="s">
        <v>190</v>
      </c>
      <c r="C1121" s="833"/>
      <c r="D1121" s="833"/>
      <c r="E1121" s="834"/>
    </row>
    <row r="1122" spans="1:5" ht="16.5" customHeight="1" x14ac:dyDescent="0.2">
      <c r="A1122" s="827"/>
      <c r="B1122" s="640">
        <v>2019</v>
      </c>
      <c r="C1122" s="640">
        <v>2020</v>
      </c>
      <c r="D1122" s="640">
        <v>2021</v>
      </c>
      <c r="E1122" s="640">
        <v>2022</v>
      </c>
    </row>
    <row r="1123" spans="1:5" ht="16.5" customHeight="1" thickBot="1" x14ac:dyDescent="0.25">
      <c r="A1123" s="828"/>
      <c r="B1123" s="641" t="s">
        <v>5</v>
      </c>
      <c r="C1123" s="641" t="s">
        <v>6</v>
      </c>
      <c r="D1123" s="641" t="s">
        <v>6</v>
      </c>
      <c r="E1123" s="641" t="s">
        <v>6</v>
      </c>
    </row>
    <row r="1124" spans="1:5" ht="16.5" customHeight="1" thickBot="1" x14ac:dyDescent="0.25">
      <c r="A1124" s="639" t="s">
        <v>8</v>
      </c>
      <c r="B1124" s="691">
        <v>0.2</v>
      </c>
      <c r="C1124" s="691">
        <v>0.8</v>
      </c>
      <c r="D1124" s="691">
        <v>0</v>
      </c>
      <c r="E1124" s="691"/>
    </row>
    <row r="1125" spans="1:5" ht="16.5" customHeight="1" thickBot="1" x14ac:dyDescent="0.25">
      <c r="A1125" s="639" t="s">
        <v>15</v>
      </c>
      <c r="B1125" s="643">
        <v>560000</v>
      </c>
      <c r="C1125" s="643">
        <v>2240000</v>
      </c>
      <c r="D1125" s="643">
        <v>0</v>
      </c>
      <c r="E1125" s="643"/>
    </row>
    <row r="1126" spans="1:5" ht="16.5" customHeight="1" thickBot="1" x14ac:dyDescent="0.25">
      <c r="A1126" s="639" t="s">
        <v>21</v>
      </c>
      <c r="B1126" s="643">
        <f>B1125/B1124</f>
        <v>2800000</v>
      </c>
      <c r="C1126" s="643">
        <f>C1125/C1124</f>
        <v>2800000</v>
      </c>
      <c r="D1126" s="643" t="e">
        <f>D1125/D1124</f>
        <v>#DIV/0!</v>
      </c>
      <c r="E1126" s="643" t="e">
        <f>E1125/E1124</f>
        <v>#DIV/0!</v>
      </c>
    </row>
    <row r="1127" spans="1:5" ht="16.5" customHeight="1" thickBot="1" x14ac:dyDescent="0.25">
      <c r="A1127" s="639" t="s">
        <v>16</v>
      </c>
      <c r="B1127" s="644" t="s">
        <v>20</v>
      </c>
      <c r="C1127" s="645">
        <f>C1124/B1124-1</f>
        <v>3</v>
      </c>
      <c r="D1127" s="645">
        <f t="shared" ref="D1127:E1129" si="130">D1124/C1124-1</f>
        <v>-1</v>
      </c>
      <c r="E1127" s="645" t="e">
        <f t="shared" si="130"/>
        <v>#DIV/0!</v>
      </c>
    </row>
    <row r="1128" spans="1:5" ht="16.5" customHeight="1" thickBot="1" x14ac:dyDescent="0.25">
      <c r="A1128" s="639" t="s">
        <v>17</v>
      </c>
      <c r="B1128" s="644" t="s">
        <v>20</v>
      </c>
      <c r="C1128" s="645">
        <f>C1125/B1125-1</f>
        <v>3</v>
      </c>
      <c r="D1128" s="645">
        <f t="shared" si="130"/>
        <v>-1</v>
      </c>
      <c r="E1128" s="645" t="e">
        <f t="shared" si="130"/>
        <v>#DIV/0!</v>
      </c>
    </row>
    <row r="1129" spans="1:5" ht="16.5" customHeight="1" thickBot="1" x14ac:dyDescent="0.25">
      <c r="A1129" s="639" t="s">
        <v>18</v>
      </c>
      <c r="B1129" s="644" t="s">
        <v>20</v>
      </c>
      <c r="C1129" s="645">
        <f>C1126/B1126-1</f>
        <v>0</v>
      </c>
      <c r="D1129" s="645" t="e">
        <f t="shared" si="130"/>
        <v>#DIV/0!</v>
      </c>
      <c r="E1129" s="645" t="e">
        <f t="shared" si="130"/>
        <v>#DIV/0!</v>
      </c>
    </row>
    <row r="1130" spans="1:5" ht="16.5" customHeight="1" thickBot="1" x14ac:dyDescent="0.25">
      <c r="A1130" s="835" t="s">
        <v>1565</v>
      </c>
      <c r="B1130" s="836"/>
      <c r="C1130" s="836"/>
      <c r="D1130" s="836"/>
      <c r="E1130" s="837"/>
    </row>
    <row r="1131" spans="1:5" ht="16.5" customHeight="1" x14ac:dyDescent="0.2">
      <c r="A1131" s="827"/>
      <c r="B1131" s="640">
        <v>2019</v>
      </c>
      <c r="C1131" s="640">
        <v>2020</v>
      </c>
      <c r="D1131" s="640">
        <v>2021</v>
      </c>
      <c r="E1131" s="640">
        <v>2022</v>
      </c>
    </row>
    <row r="1132" spans="1:5" ht="16.5" customHeight="1" thickBot="1" x14ac:dyDescent="0.25">
      <c r="A1132" s="828"/>
      <c r="B1132" s="641" t="s">
        <v>5</v>
      </c>
      <c r="C1132" s="641" t="s">
        <v>6</v>
      </c>
      <c r="D1132" s="641" t="s">
        <v>6</v>
      </c>
      <c r="E1132" s="641" t="s">
        <v>6</v>
      </c>
    </row>
    <row r="1133" spans="1:5" ht="16.5" customHeight="1" thickBot="1" x14ac:dyDescent="0.25">
      <c r="A1133" s="647" t="s">
        <v>107</v>
      </c>
      <c r="B1133" s="648"/>
      <c r="C1133" s="648"/>
      <c r="D1133" s="648"/>
      <c r="E1133" s="648"/>
    </row>
    <row r="1134" spans="1:5" ht="16.5" customHeight="1" thickBot="1" x14ac:dyDescent="0.25">
      <c r="A1134" s="649" t="s">
        <v>37</v>
      </c>
      <c r="B1134" s="648"/>
      <c r="C1134" s="648"/>
      <c r="D1134" s="648"/>
      <c r="E1134" s="648"/>
    </row>
    <row r="1135" spans="1:5" ht="16.5" customHeight="1" thickBot="1" x14ac:dyDescent="0.25">
      <c r="A1135" s="649" t="s">
        <v>78</v>
      </c>
      <c r="B1135" s="648"/>
      <c r="C1135" s="648"/>
      <c r="D1135" s="648"/>
      <c r="E1135" s="648"/>
    </row>
    <row r="1136" spans="1:5" ht="16.5" customHeight="1" thickBot="1" x14ac:dyDescent="0.25">
      <c r="A1136" s="649" t="s">
        <v>72</v>
      </c>
      <c r="B1136" s="648"/>
      <c r="C1136" s="648"/>
      <c r="D1136" s="648"/>
      <c r="E1136" s="648"/>
    </row>
    <row r="1137" spans="1:5" ht="16.5" customHeight="1" thickBot="1" x14ac:dyDescent="0.25">
      <c r="A1137" s="649" t="s">
        <v>73</v>
      </c>
      <c r="B1137" s="648"/>
      <c r="C1137" s="648"/>
      <c r="D1137" s="648"/>
      <c r="E1137" s="648"/>
    </row>
    <row r="1138" spans="1:5" ht="16.5" customHeight="1" thickBot="1" x14ac:dyDescent="0.25">
      <c r="A1138" s="647" t="s">
        <v>109</v>
      </c>
      <c r="B1138" s="648">
        <f>B1139+B1140+B1141+B1142</f>
        <v>560000</v>
      </c>
      <c r="C1138" s="648">
        <f t="shared" ref="C1138:E1138" si="131">C1139+C1140+C1141+C1142</f>
        <v>2240000</v>
      </c>
      <c r="D1138" s="648">
        <f t="shared" si="131"/>
        <v>0</v>
      </c>
      <c r="E1138" s="648">
        <f t="shared" si="131"/>
        <v>0</v>
      </c>
    </row>
    <row r="1139" spans="1:5" ht="16.5" customHeight="1" thickBot="1" x14ac:dyDescent="0.25">
      <c r="A1139" s="649" t="s">
        <v>37</v>
      </c>
      <c r="B1139" s="651">
        <v>560000</v>
      </c>
      <c r="C1139" s="648">
        <v>2240000</v>
      </c>
      <c r="D1139" s="648"/>
      <c r="E1139" s="648"/>
    </row>
    <row r="1140" spans="1:5" ht="16.5" customHeight="1" thickBot="1" x14ac:dyDescent="0.25">
      <c r="A1140" s="649" t="s">
        <v>78</v>
      </c>
      <c r="B1140" s="651"/>
      <c r="C1140" s="648"/>
      <c r="D1140" s="648"/>
      <c r="E1140" s="648"/>
    </row>
    <row r="1141" spans="1:5" ht="16.5" customHeight="1" thickBot="1" x14ac:dyDescent="0.25">
      <c r="A1141" s="649" t="s">
        <v>72</v>
      </c>
      <c r="B1141" s="651"/>
      <c r="C1141" s="648"/>
      <c r="D1141" s="648"/>
      <c r="E1141" s="648"/>
    </row>
    <row r="1142" spans="1:5" ht="16.5" customHeight="1" thickBot="1" x14ac:dyDescent="0.25">
      <c r="A1142" s="649" t="s">
        <v>73</v>
      </c>
      <c r="B1142" s="651"/>
      <c r="C1142" s="648"/>
      <c r="D1142" s="648"/>
      <c r="E1142" s="648"/>
    </row>
    <row r="1143" spans="1:5" ht="16.5" customHeight="1" thickBot="1" x14ac:dyDescent="0.25">
      <c r="A1143" s="699" t="s">
        <v>129</v>
      </c>
      <c r="B1143" s="651">
        <f>B1138+B1133</f>
        <v>560000</v>
      </c>
      <c r="C1143" s="651">
        <f>C1138+C1133</f>
        <v>2240000</v>
      </c>
      <c r="D1143" s="651">
        <f>D1138+D1133</f>
        <v>0</v>
      </c>
      <c r="E1143" s="651">
        <f>E1138+E1133</f>
        <v>0</v>
      </c>
    </row>
    <row r="1144" spans="1:5" ht="126.75" customHeight="1" thickBot="1" x14ac:dyDescent="0.25">
      <c r="A1144" s="637" t="s">
        <v>130</v>
      </c>
      <c r="B1144" s="700" t="s">
        <v>1623</v>
      </c>
      <c r="C1144" s="698" t="s">
        <v>1624</v>
      </c>
      <c r="D1144" s="648"/>
      <c r="E1144" s="648"/>
    </row>
    <row r="1145" spans="1:5" ht="16.5" customHeight="1" thickBot="1" x14ac:dyDescent="0.25">
      <c r="A1145" s="639" t="s">
        <v>9</v>
      </c>
      <c r="B1145" s="769" t="s">
        <v>1625</v>
      </c>
      <c r="C1145" s="895"/>
      <c r="D1145" s="770"/>
      <c r="E1145" s="771"/>
    </row>
    <row r="1146" spans="1:5" ht="16.5" customHeight="1" thickBot="1" x14ac:dyDescent="0.25">
      <c r="A1146" s="639" t="s">
        <v>14</v>
      </c>
      <c r="B1146" s="832" t="s">
        <v>190</v>
      </c>
      <c r="C1146" s="833"/>
      <c r="D1146" s="833"/>
      <c r="E1146" s="834"/>
    </row>
    <row r="1147" spans="1:5" ht="16.5" customHeight="1" x14ac:dyDescent="0.2">
      <c r="A1147" s="827"/>
      <c r="B1147" s="640">
        <v>2019</v>
      </c>
      <c r="C1147" s="640">
        <v>2020</v>
      </c>
      <c r="D1147" s="640">
        <v>2021</v>
      </c>
      <c r="E1147" s="640">
        <v>2022</v>
      </c>
    </row>
    <row r="1148" spans="1:5" ht="16.5" customHeight="1" thickBot="1" x14ac:dyDescent="0.25">
      <c r="A1148" s="828"/>
      <c r="B1148" s="641" t="s">
        <v>5</v>
      </c>
      <c r="C1148" s="641" t="s">
        <v>6</v>
      </c>
      <c r="D1148" s="641" t="s">
        <v>6</v>
      </c>
      <c r="E1148" s="641" t="s">
        <v>6</v>
      </c>
    </row>
    <row r="1149" spans="1:5" ht="16.5" customHeight="1" thickBot="1" x14ac:dyDescent="0.25">
      <c r="A1149" s="639" t="s">
        <v>8</v>
      </c>
      <c r="B1149" s="691">
        <v>0</v>
      </c>
      <c r="C1149" s="691">
        <v>33</v>
      </c>
      <c r="D1149" s="691">
        <v>0</v>
      </c>
      <c r="E1149" s="691"/>
    </row>
    <row r="1150" spans="1:5" ht="16.5" customHeight="1" thickBot="1" x14ac:dyDescent="0.25">
      <c r="A1150" s="639" t="s">
        <v>15</v>
      </c>
      <c r="B1150" s="643">
        <f>B1168</f>
        <v>0</v>
      </c>
      <c r="C1150" s="643">
        <v>1400000</v>
      </c>
      <c r="D1150" s="643">
        <v>0</v>
      </c>
      <c r="E1150" s="643"/>
    </row>
    <row r="1151" spans="1:5" ht="16.5" customHeight="1" thickBot="1" x14ac:dyDescent="0.25">
      <c r="A1151" s="639" t="s">
        <v>21</v>
      </c>
      <c r="B1151" s="643" t="e">
        <f>B1150/B1149</f>
        <v>#DIV/0!</v>
      </c>
      <c r="C1151" s="643">
        <f>C1150/C1149</f>
        <v>42424.242424242424</v>
      </c>
      <c r="D1151" s="643" t="e">
        <f>D1150/D1149</f>
        <v>#DIV/0!</v>
      </c>
      <c r="E1151" s="643" t="e">
        <f>E1150/E1149</f>
        <v>#DIV/0!</v>
      </c>
    </row>
    <row r="1152" spans="1:5" ht="16.5" customHeight="1" thickBot="1" x14ac:dyDescent="0.25">
      <c r="A1152" s="639" t="s">
        <v>16</v>
      </c>
      <c r="B1152" s="644" t="s">
        <v>20</v>
      </c>
      <c r="C1152" s="645" t="e">
        <f>C1149/B1149-1</f>
        <v>#DIV/0!</v>
      </c>
      <c r="D1152" s="645">
        <f t="shared" ref="D1152:E1154" si="132">D1149/C1149-1</f>
        <v>-1</v>
      </c>
      <c r="E1152" s="645" t="e">
        <f t="shared" si="132"/>
        <v>#DIV/0!</v>
      </c>
    </row>
    <row r="1153" spans="1:5" ht="16.5" customHeight="1" thickBot="1" x14ac:dyDescent="0.25">
      <c r="A1153" s="639" t="s">
        <v>17</v>
      </c>
      <c r="B1153" s="644" t="s">
        <v>20</v>
      </c>
      <c r="C1153" s="645" t="e">
        <f>C1150/B1150-1</f>
        <v>#DIV/0!</v>
      </c>
      <c r="D1153" s="645">
        <f t="shared" si="132"/>
        <v>-1</v>
      </c>
      <c r="E1153" s="645" t="e">
        <f t="shared" si="132"/>
        <v>#DIV/0!</v>
      </c>
    </row>
    <row r="1154" spans="1:5" ht="16.5" customHeight="1" thickBot="1" x14ac:dyDescent="0.25">
      <c r="A1154" s="639" t="s">
        <v>18</v>
      </c>
      <c r="B1154" s="644" t="s">
        <v>20</v>
      </c>
      <c r="C1154" s="645" t="e">
        <f>C1151/B1151-1</f>
        <v>#DIV/0!</v>
      </c>
      <c r="D1154" s="645" t="e">
        <f t="shared" si="132"/>
        <v>#DIV/0!</v>
      </c>
      <c r="E1154" s="645" t="e">
        <f t="shared" si="132"/>
        <v>#DIV/0!</v>
      </c>
    </row>
    <row r="1155" spans="1:5" ht="16.5" customHeight="1" thickBot="1" x14ac:dyDescent="0.25">
      <c r="A1155" s="835" t="s">
        <v>1626</v>
      </c>
      <c r="B1155" s="836"/>
      <c r="C1155" s="836"/>
      <c r="D1155" s="836"/>
      <c r="E1155" s="837"/>
    </row>
    <row r="1156" spans="1:5" ht="16.5" customHeight="1" x14ac:dyDescent="0.2">
      <c r="A1156" s="827"/>
      <c r="B1156" s="640">
        <v>2019</v>
      </c>
      <c r="C1156" s="640">
        <v>2020</v>
      </c>
      <c r="D1156" s="640">
        <v>2021</v>
      </c>
      <c r="E1156" s="640">
        <v>2022</v>
      </c>
    </row>
    <row r="1157" spans="1:5" ht="16.5" customHeight="1" thickBot="1" x14ac:dyDescent="0.25">
      <c r="A1157" s="828"/>
      <c r="B1157" s="641" t="s">
        <v>5</v>
      </c>
      <c r="C1157" s="641" t="s">
        <v>6</v>
      </c>
      <c r="D1157" s="641" t="s">
        <v>6</v>
      </c>
      <c r="E1157" s="641" t="s">
        <v>6</v>
      </c>
    </row>
    <row r="1158" spans="1:5" ht="16.5" customHeight="1" thickBot="1" x14ac:dyDescent="0.25">
      <c r="A1158" s="647" t="s">
        <v>107</v>
      </c>
      <c r="B1158" s="648"/>
      <c r="C1158" s="648"/>
      <c r="D1158" s="648"/>
      <c r="E1158" s="648"/>
    </row>
    <row r="1159" spans="1:5" ht="16.5" customHeight="1" thickBot="1" x14ac:dyDescent="0.25">
      <c r="A1159" s="649" t="s">
        <v>37</v>
      </c>
      <c r="B1159" s="648"/>
      <c r="C1159" s="648"/>
      <c r="D1159" s="648"/>
      <c r="E1159" s="648"/>
    </row>
    <row r="1160" spans="1:5" ht="16.5" customHeight="1" thickBot="1" x14ac:dyDescent="0.25">
      <c r="A1160" s="649" t="s">
        <v>78</v>
      </c>
      <c r="B1160" s="648"/>
      <c r="C1160" s="648"/>
      <c r="D1160" s="648"/>
      <c r="E1160" s="648"/>
    </row>
    <row r="1161" spans="1:5" ht="16.5" customHeight="1" thickBot="1" x14ac:dyDescent="0.25">
      <c r="A1161" s="649" t="s">
        <v>72</v>
      </c>
      <c r="B1161" s="648"/>
      <c r="C1161" s="648"/>
      <c r="D1161" s="648"/>
      <c r="E1161" s="648"/>
    </row>
    <row r="1162" spans="1:5" ht="16.5" customHeight="1" thickBot="1" x14ac:dyDescent="0.25">
      <c r="A1162" s="649" t="s">
        <v>73</v>
      </c>
      <c r="B1162" s="648"/>
      <c r="C1162" s="648"/>
      <c r="D1162" s="648"/>
      <c r="E1162" s="648"/>
    </row>
    <row r="1163" spans="1:5" ht="16.5" customHeight="1" thickBot="1" x14ac:dyDescent="0.25">
      <c r="A1163" s="647" t="s">
        <v>109</v>
      </c>
      <c r="B1163" s="648">
        <f>B1164+B1165+B1166+B1167</f>
        <v>0</v>
      </c>
      <c r="C1163" s="648">
        <f t="shared" ref="C1163:E1163" si="133">C1164+C1165+C1166+C1167</f>
        <v>1400000</v>
      </c>
      <c r="D1163" s="648">
        <f t="shared" si="133"/>
        <v>0</v>
      </c>
      <c r="E1163" s="648">
        <f t="shared" si="133"/>
        <v>0</v>
      </c>
    </row>
    <row r="1164" spans="1:5" ht="16.5" customHeight="1" thickBot="1" x14ac:dyDescent="0.25">
      <c r="A1164" s="649" t="s">
        <v>37</v>
      </c>
      <c r="B1164" s="651">
        <v>0</v>
      </c>
      <c r="C1164" s="648">
        <v>1400000</v>
      </c>
      <c r="D1164" s="648">
        <v>0</v>
      </c>
      <c r="E1164" s="648">
        <v>0</v>
      </c>
    </row>
    <row r="1165" spans="1:5" ht="16.5" customHeight="1" thickBot="1" x14ac:dyDescent="0.25">
      <c r="A1165" s="649" t="s">
        <v>78</v>
      </c>
      <c r="B1165" s="651"/>
      <c r="C1165" s="648"/>
      <c r="D1165" s="648"/>
      <c r="E1165" s="648"/>
    </row>
    <row r="1166" spans="1:5" ht="16.5" customHeight="1" thickBot="1" x14ac:dyDescent="0.25">
      <c r="A1166" s="649" t="s">
        <v>72</v>
      </c>
      <c r="B1166" s="651"/>
      <c r="C1166" s="648"/>
      <c r="D1166" s="648"/>
      <c r="E1166" s="648"/>
    </row>
    <row r="1167" spans="1:5" ht="16.5" customHeight="1" thickBot="1" x14ac:dyDescent="0.25">
      <c r="A1167" s="649" t="s">
        <v>73</v>
      </c>
      <c r="B1167" s="651"/>
      <c r="C1167" s="648"/>
      <c r="D1167" s="648"/>
      <c r="E1167" s="648"/>
    </row>
    <row r="1168" spans="1:5" ht="16.5" customHeight="1" thickBot="1" x14ac:dyDescent="0.25">
      <c r="A1168" s="654" t="s">
        <v>133</v>
      </c>
      <c r="B1168" s="651">
        <f>B1163+B1158</f>
        <v>0</v>
      </c>
      <c r="C1168" s="651">
        <f>C1163+C1158</f>
        <v>1400000</v>
      </c>
      <c r="D1168" s="651">
        <f>D1163+D1158</f>
        <v>0</v>
      </c>
      <c r="E1168" s="651">
        <f>E1163+E1158</f>
        <v>0</v>
      </c>
    </row>
    <row r="1169" spans="1:5" ht="64.5" customHeight="1" thickBot="1" x14ac:dyDescent="0.25">
      <c r="A1169" s="637" t="s">
        <v>304</v>
      </c>
      <c r="B1169" s="693" t="s">
        <v>1627</v>
      </c>
      <c r="C1169" s="694" t="s">
        <v>1628</v>
      </c>
      <c r="D1169" s="648"/>
      <c r="E1169" s="648"/>
    </row>
    <row r="1170" spans="1:5" ht="16.5" customHeight="1" thickBot="1" x14ac:dyDescent="0.25">
      <c r="A1170" s="639" t="s">
        <v>9</v>
      </c>
      <c r="B1170" s="769" t="s">
        <v>1629</v>
      </c>
      <c r="C1170" s="895"/>
      <c r="D1170" s="770"/>
      <c r="E1170" s="771"/>
    </row>
    <row r="1171" spans="1:5" ht="16.5" customHeight="1" thickBot="1" x14ac:dyDescent="0.25">
      <c r="A1171" s="639" t="s">
        <v>14</v>
      </c>
      <c r="B1171" s="832" t="s">
        <v>190</v>
      </c>
      <c r="C1171" s="833"/>
      <c r="D1171" s="833"/>
      <c r="E1171" s="834"/>
    </row>
    <row r="1172" spans="1:5" ht="16.5" customHeight="1" x14ac:dyDescent="0.2">
      <c r="A1172" s="827"/>
      <c r="B1172" s="640">
        <v>2019</v>
      </c>
      <c r="C1172" s="640">
        <v>2020</v>
      </c>
      <c r="D1172" s="640">
        <v>2021</v>
      </c>
      <c r="E1172" s="640">
        <v>2022</v>
      </c>
    </row>
    <row r="1173" spans="1:5" ht="16.5" customHeight="1" thickBot="1" x14ac:dyDescent="0.25">
      <c r="A1173" s="828"/>
      <c r="B1173" s="641" t="s">
        <v>5</v>
      </c>
      <c r="C1173" s="641" t="s">
        <v>6</v>
      </c>
      <c r="D1173" s="641" t="s">
        <v>6</v>
      </c>
      <c r="E1173" s="641" t="s">
        <v>6</v>
      </c>
    </row>
    <row r="1174" spans="1:5" ht="16.5" customHeight="1" thickBot="1" x14ac:dyDescent="0.25">
      <c r="A1174" s="639" t="s">
        <v>8</v>
      </c>
      <c r="B1174" s="691">
        <v>3.34</v>
      </c>
      <c r="C1174" s="691"/>
      <c r="D1174" s="643"/>
      <c r="E1174" s="643"/>
    </row>
    <row r="1175" spans="1:5" ht="16.5" customHeight="1" thickBot="1" x14ac:dyDescent="0.25">
      <c r="A1175" s="639" t="s">
        <v>15</v>
      </c>
      <c r="B1175" s="643">
        <v>109542</v>
      </c>
      <c r="C1175" s="643"/>
      <c r="D1175" s="643">
        <f t="shared" ref="D1175:E1175" si="134">D1188</f>
        <v>0</v>
      </c>
      <c r="E1175" s="643">
        <f t="shared" si="134"/>
        <v>0</v>
      </c>
    </row>
    <row r="1176" spans="1:5" ht="16.5" customHeight="1" thickBot="1" x14ac:dyDescent="0.25">
      <c r="A1176" s="639" t="s">
        <v>21</v>
      </c>
      <c r="B1176" s="643">
        <f>B1175/B1174</f>
        <v>32797.005988023957</v>
      </c>
      <c r="C1176" s="643" t="e">
        <f>C1175/C1174</f>
        <v>#DIV/0!</v>
      </c>
      <c r="D1176" s="643" t="e">
        <f>D1175/D1174</f>
        <v>#DIV/0!</v>
      </c>
      <c r="E1176" s="643" t="e">
        <f>E1175/E1174</f>
        <v>#DIV/0!</v>
      </c>
    </row>
    <row r="1177" spans="1:5" ht="16.5" customHeight="1" thickBot="1" x14ac:dyDescent="0.25">
      <c r="A1177" s="639" t="s">
        <v>16</v>
      </c>
      <c r="B1177" s="644" t="s">
        <v>20</v>
      </c>
      <c r="C1177" s="645">
        <f>C1174/B1174-1</f>
        <v>-1</v>
      </c>
      <c r="D1177" s="645" t="e">
        <f t="shared" ref="D1177:E1179" si="135">D1174/C1174-1</f>
        <v>#DIV/0!</v>
      </c>
      <c r="E1177" s="645" t="e">
        <f t="shared" si="135"/>
        <v>#DIV/0!</v>
      </c>
    </row>
    <row r="1178" spans="1:5" ht="16.5" customHeight="1" thickBot="1" x14ac:dyDescent="0.25">
      <c r="A1178" s="639" t="s">
        <v>17</v>
      </c>
      <c r="B1178" s="644" t="s">
        <v>20</v>
      </c>
      <c r="C1178" s="645">
        <f>C1175/B1175-1</f>
        <v>-1</v>
      </c>
      <c r="D1178" s="645" t="e">
        <f t="shared" si="135"/>
        <v>#DIV/0!</v>
      </c>
      <c r="E1178" s="645" t="e">
        <f t="shared" si="135"/>
        <v>#DIV/0!</v>
      </c>
    </row>
    <row r="1179" spans="1:5" ht="16.5" customHeight="1" thickBot="1" x14ac:dyDescent="0.25">
      <c r="A1179" s="639" t="s">
        <v>18</v>
      </c>
      <c r="B1179" s="644" t="s">
        <v>20</v>
      </c>
      <c r="C1179" s="645" t="e">
        <f>C1176/B1176-1</f>
        <v>#DIV/0!</v>
      </c>
      <c r="D1179" s="645" t="e">
        <f t="shared" si="135"/>
        <v>#DIV/0!</v>
      </c>
      <c r="E1179" s="645" t="e">
        <f t="shared" si="135"/>
        <v>#DIV/0!</v>
      </c>
    </row>
    <row r="1180" spans="1:5" ht="16.5" customHeight="1" thickBot="1" x14ac:dyDescent="0.25">
      <c r="A1180" s="835" t="s">
        <v>1571</v>
      </c>
      <c r="B1180" s="836"/>
      <c r="C1180" s="836"/>
      <c r="D1180" s="836"/>
      <c r="E1180" s="837"/>
    </row>
    <row r="1181" spans="1:5" ht="16.5" customHeight="1" x14ac:dyDescent="0.2">
      <c r="A1181" s="827"/>
      <c r="B1181" s="640">
        <v>2019</v>
      </c>
      <c r="C1181" s="640">
        <v>2020</v>
      </c>
      <c r="D1181" s="640">
        <v>2021</v>
      </c>
      <c r="E1181" s="640">
        <v>2022</v>
      </c>
    </row>
    <row r="1182" spans="1:5" ht="16.5" customHeight="1" thickBot="1" x14ac:dyDescent="0.25">
      <c r="A1182" s="828"/>
      <c r="B1182" s="641" t="s">
        <v>5</v>
      </c>
      <c r="C1182" s="641" t="s">
        <v>6</v>
      </c>
      <c r="D1182" s="641" t="s">
        <v>6</v>
      </c>
      <c r="E1182" s="641" t="s">
        <v>6</v>
      </c>
    </row>
    <row r="1183" spans="1:5" ht="16.5" customHeight="1" thickBot="1" x14ac:dyDescent="0.25">
      <c r="A1183" s="647" t="s">
        <v>107</v>
      </c>
      <c r="B1183" s="648"/>
      <c r="C1183" s="648"/>
      <c r="D1183" s="648"/>
      <c r="E1183" s="648"/>
    </row>
    <row r="1184" spans="1:5" ht="16.5" customHeight="1" thickBot="1" x14ac:dyDescent="0.25">
      <c r="A1184" s="649" t="s">
        <v>37</v>
      </c>
      <c r="B1184" s="648"/>
      <c r="C1184" s="648"/>
      <c r="D1184" s="648"/>
      <c r="E1184" s="648"/>
    </row>
    <row r="1185" spans="1:5" ht="16.5" customHeight="1" thickBot="1" x14ac:dyDescent="0.25">
      <c r="A1185" s="649" t="s">
        <v>78</v>
      </c>
      <c r="B1185" s="648"/>
      <c r="C1185" s="648"/>
      <c r="D1185" s="648"/>
      <c r="E1185" s="648"/>
    </row>
    <row r="1186" spans="1:5" ht="16.5" customHeight="1" thickBot="1" x14ac:dyDescent="0.25">
      <c r="A1186" s="649" t="s">
        <v>72</v>
      </c>
      <c r="B1186" s="648"/>
      <c r="C1186" s="648"/>
      <c r="D1186" s="648"/>
      <c r="E1186" s="648"/>
    </row>
    <row r="1187" spans="1:5" ht="16.5" customHeight="1" thickBot="1" x14ac:dyDescent="0.25">
      <c r="A1187" s="649" t="s">
        <v>73</v>
      </c>
      <c r="B1187" s="648"/>
      <c r="C1187" s="648"/>
      <c r="D1187" s="648"/>
      <c r="E1187" s="648"/>
    </row>
    <row r="1188" spans="1:5" ht="16.5" customHeight="1" thickBot="1" x14ac:dyDescent="0.25">
      <c r="A1188" s="647" t="s">
        <v>109</v>
      </c>
      <c r="B1188" s="648">
        <f>B1189+B1190+B1191+B1192</f>
        <v>109542</v>
      </c>
      <c r="C1188" s="648">
        <f t="shared" ref="C1188:E1188" si="136">C1189+C1190+C1191+C1192</f>
        <v>0</v>
      </c>
      <c r="D1188" s="648">
        <f t="shared" si="136"/>
        <v>0</v>
      </c>
      <c r="E1188" s="648">
        <f t="shared" si="136"/>
        <v>0</v>
      </c>
    </row>
    <row r="1189" spans="1:5" ht="16.5" customHeight="1" thickBot="1" x14ac:dyDescent="0.25">
      <c r="A1189" s="649" t="s">
        <v>37</v>
      </c>
      <c r="B1189" s="651">
        <v>109542</v>
      </c>
      <c r="C1189" s="648">
        <v>0</v>
      </c>
      <c r="D1189" s="648">
        <v>0</v>
      </c>
      <c r="E1189" s="648"/>
    </row>
    <row r="1190" spans="1:5" ht="16.5" customHeight="1" thickBot="1" x14ac:dyDescent="0.25">
      <c r="A1190" s="649" t="s">
        <v>78</v>
      </c>
      <c r="B1190" s="648"/>
      <c r="C1190" s="648"/>
      <c r="D1190" s="648"/>
      <c r="E1190" s="648"/>
    </row>
    <row r="1191" spans="1:5" ht="16.5" customHeight="1" thickBot="1" x14ac:dyDescent="0.25">
      <c r="A1191" s="649" t="s">
        <v>72</v>
      </c>
      <c r="B1191" s="648"/>
      <c r="C1191" s="648"/>
      <c r="D1191" s="648"/>
      <c r="E1191" s="648"/>
    </row>
    <row r="1192" spans="1:5" ht="16.5" customHeight="1" thickBot="1" x14ac:dyDescent="0.25">
      <c r="A1192" s="649" t="s">
        <v>73</v>
      </c>
      <c r="B1192" s="648"/>
      <c r="C1192" s="648"/>
      <c r="D1192" s="648"/>
      <c r="E1192" s="648"/>
    </row>
    <row r="1193" spans="1:5" ht="16.5" customHeight="1" thickBot="1" x14ac:dyDescent="0.25">
      <c r="A1193" s="699" t="s">
        <v>268</v>
      </c>
      <c r="B1193" s="648">
        <f>B1188+B1183</f>
        <v>109542</v>
      </c>
      <c r="C1193" s="648">
        <f>C1188+C1183</f>
        <v>0</v>
      </c>
      <c r="D1193" s="648">
        <f>D1188+D1183</f>
        <v>0</v>
      </c>
      <c r="E1193" s="648">
        <f>E1188+E1183</f>
        <v>0</v>
      </c>
    </row>
    <row r="1194" spans="1:5" ht="58.5" customHeight="1" thickBot="1" x14ac:dyDescent="0.25">
      <c r="A1194" s="697" t="s">
        <v>305</v>
      </c>
      <c r="B1194" s="694" t="s">
        <v>1630</v>
      </c>
      <c r="C1194" s="694" t="s">
        <v>1631</v>
      </c>
      <c r="D1194" s="648"/>
      <c r="E1194" s="648"/>
    </row>
    <row r="1195" spans="1:5" ht="16.5" customHeight="1" thickBot="1" x14ac:dyDescent="0.25">
      <c r="A1195" s="639" t="s">
        <v>9</v>
      </c>
      <c r="B1195" s="894" t="s">
        <v>1632</v>
      </c>
      <c r="C1195" s="895"/>
      <c r="D1195" s="770"/>
      <c r="E1195" s="771"/>
    </row>
    <row r="1196" spans="1:5" ht="16.5" customHeight="1" thickBot="1" x14ac:dyDescent="0.25">
      <c r="A1196" s="696" t="s">
        <v>14</v>
      </c>
      <c r="B1196" s="832" t="s">
        <v>190</v>
      </c>
      <c r="C1196" s="833"/>
      <c r="D1196" s="833"/>
      <c r="E1196" s="834"/>
    </row>
    <row r="1197" spans="1:5" ht="16.5" customHeight="1" x14ac:dyDescent="0.2">
      <c r="A1197" s="827"/>
      <c r="B1197" s="640">
        <v>2019</v>
      </c>
      <c r="C1197" s="640">
        <v>2020</v>
      </c>
      <c r="D1197" s="640">
        <v>2021</v>
      </c>
      <c r="E1197" s="640">
        <v>2022</v>
      </c>
    </row>
    <row r="1198" spans="1:5" ht="16.5" customHeight="1" thickBot="1" x14ac:dyDescent="0.25">
      <c r="A1198" s="828"/>
      <c r="B1198" s="641" t="s">
        <v>5</v>
      </c>
      <c r="C1198" s="641" t="s">
        <v>6</v>
      </c>
      <c r="D1198" s="641" t="s">
        <v>6</v>
      </c>
      <c r="E1198" s="641" t="s">
        <v>6</v>
      </c>
    </row>
    <row r="1199" spans="1:5" ht="16.5" customHeight="1" thickBot="1" x14ac:dyDescent="0.25">
      <c r="A1199" s="696" t="s">
        <v>8</v>
      </c>
      <c r="B1199" s="702">
        <v>3.27</v>
      </c>
      <c r="C1199" s="702">
        <v>9.27</v>
      </c>
      <c r="D1199" s="702">
        <v>0</v>
      </c>
      <c r="E1199" s="702"/>
    </row>
    <row r="1200" spans="1:5" ht="16.5" customHeight="1" thickBot="1" x14ac:dyDescent="0.25">
      <c r="A1200" s="639" t="s">
        <v>15</v>
      </c>
      <c r="B1200" s="643">
        <v>294238</v>
      </c>
      <c r="C1200" s="643">
        <v>834773</v>
      </c>
      <c r="D1200" s="643">
        <v>0</v>
      </c>
      <c r="E1200" s="643"/>
    </row>
    <row r="1201" spans="1:5" ht="16.5" customHeight="1" thickBot="1" x14ac:dyDescent="0.25">
      <c r="A1201" s="639" t="s">
        <v>21</v>
      </c>
      <c r="B1201" s="643">
        <f>B1200/B1199</f>
        <v>89981.039755351681</v>
      </c>
      <c r="C1201" s="643">
        <f>C1200/C1199</f>
        <v>90051.024811218987</v>
      </c>
      <c r="D1201" s="643" t="e">
        <f>D1200/D1199</f>
        <v>#DIV/0!</v>
      </c>
      <c r="E1201" s="643" t="e">
        <f>E1200/E1199</f>
        <v>#DIV/0!</v>
      </c>
    </row>
    <row r="1202" spans="1:5" ht="16.5" customHeight="1" thickBot="1" x14ac:dyDescent="0.25">
      <c r="A1202" s="639" t="s">
        <v>16</v>
      </c>
      <c r="B1202" s="644" t="s">
        <v>20</v>
      </c>
      <c r="C1202" s="645">
        <f>C1199/B1199-1</f>
        <v>1.8348623853211006</v>
      </c>
      <c r="D1202" s="645">
        <f t="shared" ref="D1202:E1204" si="137">D1199/C1199-1</f>
        <v>-1</v>
      </c>
      <c r="E1202" s="645" t="e">
        <f t="shared" si="137"/>
        <v>#DIV/0!</v>
      </c>
    </row>
    <row r="1203" spans="1:5" ht="16.5" customHeight="1" thickBot="1" x14ac:dyDescent="0.25">
      <c r="A1203" s="639" t="s">
        <v>17</v>
      </c>
      <c r="B1203" s="644" t="s">
        <v>20</v>
      </c>
      <c r="C1203" s="645">
        <f>C1200/B1200-1</f>
        <v>1.8370672720722681</v>
      </c>
      <c r="D1203" s="645">
        <f t="shared" si="137"/>
        <v>-1</v>
      </c>
      <c r="E1203" s="645" t="e">
        <f t="shared" si="137"/>
        <v>#DIV/0!</v>
      </c>
    </row>
    <row r="1204" spans="1:5" ht="16.5" customHeight="1" thickBot="1" x14ac:dyDescent="0.25">
      <c r="A1204" s="639" t="s">
        <v>18</v>
      </c>
      <c r="B1204" s="644" t="s">
        <v>20</v>
      </c>
      <c r="C1204" s="645">
        <f>C1201/B1201-1</f>
        <v>7.777755853630719E-4</v>
      </c>
      <c r="D1204" s="645" t="e">
        <f t="shared" si="137"/>
        <v>#DIV/0!</v>
      </c>
      <c r="E1204" s="645" t="e">
        <f t="shared" si="137"/>
        <v>#DIV/0!</v>
      </c>
    </row>
    <row r="1205" spans="1:5" ht="16.5" customHeight="1" thickBot="1" x14ac:dyDescent="0.25">
      <c r="A1205" s="835" t="s">
        <v>1633</v>
      </c>
      <c r="B1205" s="836"/>
      <c r="C1205" s="836"/>
      <c r="D1205" s="836"/>
      <c r="E1205" s="837"/>
    </row>
    <row r="1206" spans="1:5" ht="16.5" customHeight="1" x14ac:dyDescent="0.2">
      <c r="A1206" s="827"/>
      <c r="B1206" s="640">
        <v>2019</v>
      </c>
      <c r="C1206" s="640">
        <v>2020</v>
      </c>
      <c r="D1206" s="640">
        <v>2021</v>
      </c>
      <c r="E1206" s="640">
        <v>2022</v>
      </c>
    </row>
    <row r="1207" spans="1:5" ht="16.5" customHeight="1" thickBot="1" x14ac:dyDescent="0.25">
      <c r="A1207" s="828"/>
      <c r="B1207" s="641" t="s">
        <v>5</v>
      </c>
      <c r="C1207" s="641" t="s">
        <v>6</v>
      </c>
      <c r="D1207" s="641" t="s">
        <v>6</v>
      </c>
      <c r="E1207" s="641" t="s">
        <v>6</v>
      </c>
    </row>
    <row r="1208" spans="1:5" ht="16.5" customHeight="1" thickBot="1" x14ac:dyDescent="0.25">
      <c r="A1208" s="647" t="s">
        <v>107</v>
      </c>
      <c r="B1208" s="648"/>
      <c r="C1208" s="648"/>
      <c r="D1208" s="648"/>
      <c r="E1208" s="648"/>
    </row>
    <row r="1209" spans="1:5" ht="16.5" customHeight="1" thickBot="1" x14ac:dyDescent="0.25">
      <c r="A1209" s="649" t="s">
        <v>37</v>
      </c>
      <c r="B1209" s="648"/>
      <c r="C1209" s="648"/>
      <c r="D1209" s="648"/>
      <c r="E1209" s="648"/>
    </row>
    <row r="1210" spans="1:5" ht="16.5" customHeight="1" thickBot="1" x14ac:dyDescent="0.25">
      <c r="A1210" s="649" t="s">
        <v>78</v>
      </c>
      <c r="B1210" s="648"/>
      <c r="C1210" s="648"/>
      <c r="D1210" s="648"/>
      <c r="E1210" s="648"/>
    </row>
    <row r="1211" spans="1:5" ht="16.5" customHeight="1" thickBot="1" x14ac:dyDescent="0.25">
      <c r="A1211" s="649" t="s">
        <v>72</v>
      </c>
      <c r="B1211" s="648"/>
      <c r="C1211" s="648"/>
      <c r="D1211" s="648"/>
      <c r="E1211" s="648"/>
    </row>
    <row r="1212" spans="1:5" ht="16.5" customHeight="1" thickBot="1" x14ac:dyDescent="0.25">
      <c r="A1212" s="649" t="s">
        <v>73</v>
      </c>
      <c r="B1212" s="648"/>
      <c r="C1212" s="648"/>
      <c r="D1212" s="648"/>
      <c r="E1212" s="648"/>
    </row>
    <row r="1213" spans="1:5" ht="16.5" customHeight="1" thickBot="1" x14ac:dyDescent="0.25">
      <c r="A1213" s="647" t="s">
        <v>109</v>
      </c>
      <c r="B1213" s="648">
        <f>B1214+B1215+B1216+B1217</f>
        <v>294238</v>
      </c>
      <c r="C1213" s="648">
        <f t="shared" ref="C1213:E1213" si="138">C1214+C1215+C1216+C1217</f>
        <v>834773</v>
      </c>
      <c r="D1213" s="648">
        <f t="shared" si="138"/>
        <v>0</v>
      </c>
      <c r="E1213" s="648">
        <f t="shared" si="138"/>
        <v>0</v>
      </c>
    </row>
    <row r="1214" spans="1:5" ht="16.5" customHeight="1" thickBot="1" x14ac:dyDescent="0.25">
      <c r="A1214" s="649" t="s">
        <v>37</v>
      </c>
      <c r="B1214" s="651">
        <v>294238</v>
      </c>
      <c r="C1214" s="648">
        <v>834773</v>
      </c>
      <c r="D1214" s="648">
        <v>0</v>
      </c>
      <c r="E1214" s="648"/>
    </row>
    <row r="1215" spans="1:5" ht="16.5" customHeight="1" thickBot="1" x14ac:dyDescent="0.25">
      <c r="A1215" s="649" t="s">
        <v>78</v>
      </c>
      <c r="B1215" s="648"/>
      <c r="C1215" s="648"/>
      <c r="D1215" s="648"/>
      <c r="E1215" s="648"/>
    </row>
    <row r="1216" spans="1:5" ht="16.5" customHeight="1" thickBot="1" x14ac:dyDescent="0.25">
      <c r="A1216" s="649" t="s">
        <v>72</v>
      </c>
      <c r="B1216" s="648"/>
      <c r="C1216" s="648"/>
      <c r="D1216" s="648"/>
      <c r="E1216" s="648"/>
    </row>
    <row r="1217" spans="1:5" ht="16.5" customHeight="1" thickBot="1" x14ac:dyDescent="0.25">
      <c r="A1217" s="649" t="s">
        <v>73</v>
      </c>
      <c r="B1217" s="648"/>
      <c r="C1217" s="648"/>
      <c r="D1217" s="648"/>
      <c r="E1217" s="648"/>
    </row>
    <row r="1218" spans="1:5" ht="16.5" customHeight="1" thickBot="1" x14ac:dyDescent="0.25">
      <c r="A1218" s="703" t="s">
        <v>271</v>
      </c>
      <c r="B1218" s="648">
        <f>B1213+B1208</f>
        <v>294238</v>
      </c>
      <c r="C1218" s="648">
        <f>C1213+C1208</f>
        <v>834773</v>
      </c>
      <c r="D1218" s="648">
        <f>D1213+D1208</f>
        <v>0</v>
      </c>
      <c r="E1218" s="648">
        <f>E1213+E1208</f>
        <v>0</v>
      </c>
    </row>
    <row r="1219" spans="1:5" ht="16.5" customHeight="1" thickBot="1" x14ac:dyDescent="0.25">
      <c r="A1219" s="701" t="s">
        <v>227</v>
      </c>
      <c r="B1219" s="897" t="s">
        <v>1634</v>
      </c>
      <c r="C1219" s="898"/>
      <c r="D1219" s="899"/>
      <c r="E1219" s="900"/>
    </row>
    <row r="1220" spans="1:5" ht="54.75" customHeight="1" thickBot="1" x14ac:dyDescent="0.25">
      <c r="A1220" s="637" t="s">
        <v>306</v>
      </c>
      <c r="B1220" s="693" t="s">
        <v>1635</v>
      </c>
      <c r="C1220" s="694" t="s">
        <v>1636</v>
      </c>
      <c r="D1220" s="648"/>
      <c r="E1220" s="648"/>
    </row>
    <row r="1221" spans="1:5" ht="16.5" customHeight="1" thickBot="1" x14ac:dyDescent="0.25">
      <c r="A1221" s="639" t="s">
        <v>9</v>
      </c>
      <c r="B1221" s="769" t="s">
        <v>1637</v>
      </c>
      <c r="C1221" s="895"/>
      <c r="D1221" s="770"/>
      <c r="E1221" s="771"/>
    </row>
    <row r="1222" spans="1:5" ht="16.5" customHeight="1" thickBot="1" x14ac:dyDescent="0.25">
      <c r="A1222" s="639" t="s">
        <v>14</v>
      </c>
      <c r="B1222" s="832" t="s">
        <v>1638</v>
      </c>
      <c r="C1222" s="833"/>
      <c r="D1222" s="833"/>
      <c r="E1222" s="834"/>
    </row>
    <row r="1223" spans="1:5" ht="16.5" customHeight="1" x14ac:dyDescent="0.2">
      <c r="A1223" s="827"/>
      <c r="B1223" s="640">
        <v>2019</v>
      </c>
      <c r="C1223" s="640">
        <v>2020</v>
      </c>
      <c r="D1223" s="640">
        <v>2021</v>
      </c>
      <c r="E1223" s="640">
        <v>2022</v>
      </c>
    </row>
    <row r="1224" spans="1:5" ht="16.5" customHeight="1" thickBot="1" x14ac:dyDescent="0.25">
      <c r="A1224" s="828"/>
      <c r="B1224" s="641" t="s">
        <v>5</v>
      </c>
      <c r="C1224" s="641" t="s">
        <v>6</v>
      </c>
      <c r="D1224" s="641" t="s">
        <v>6</v>
      </c>
      <c r="E1224" s="641" t="s">
        <v>6</v>
      </c>
    </row>
    <row r="1225" spans="1:5" ht="16.5" customHeight="1" thickBot="1" x14ac:dyDescent="0.25">
      <c r="A1225" s="639" t="s">
        <v>8</v>
      </c>
      <c r="B1225" s="643">
        <v>10</v>
      </c>
      <c r="C1225" s="643">
        <v>10</v>
      </c>
      <c r="D1225" s="643">
        <v>0</v>
      </c>
      <c r="E1225" s="643"/>
    </row>
    <row r="1226" spans="1:5" ht="16.5" customHeight="1" thickBot="1" x14ac:dyDescent="0.25">
      <c r="A1226" s="639" t="s">
        <v>15</v>
      </c>
      <c r="B1226" s="643">
        <v>83279</v>
      </c>
      <c r="C1226" s="643">
        <v>263433</v>
      </c>
      <c r="D1226" s="643">
        <v>0</v>
      </c>
      <c r="E1226" s="643"/>
    </row>
    <row r="1227" spans="1:5" ht="16.5" customHeight="1" thickBot="1" x14ac:dyDescent="0.25">
      <c r="A1227" s="639" t="s">
        <v>21</v>
      </c>
      <c r="B1227" s="643">
        <f>B1226/B1225</f>
        <v>8327.9</v>
      </c>
      <c r="C1227" s="643">
        <f>C1226/C1225</f>
        <v>26343.3</v>
      </c>
      <c r="D1227" s="643" t="e">
        <f>D1226/D1225</f>
        <v>#DIV/0!</v>
      </c>
      <c r="E1227" s="643" t="e">
        <f>E1226/E1225</f>
        <v>#DIV/0!</v>
      </c>
    </row>
    <row r="1228" spans="1:5" ht="16.5" customHeight="1" thickBot="1" x14ac:dyDescent="0.25">
      <c r="A1228" s="639" t="s">
        <v>16</v>
      </c>
      <c r="B1228" s="644" t="s">
        <v>20</v>
      </c>
      <c r="C1228" s="645">
        <f>C1225/B1225-1</f>
        <v>0</v>
      </c>
      <c r="D1228" s="645">
        <f t="shared" ref="D1228:E1230" si="139">D1225/C1225-1</f>
        <v>-1</v>
      </c>
      <c r="E1228" s="645" t="e">
        <f t="shared" si="139"/>
        <v>#DIV/0!</v>
      </c>
    </row>
    <row r="1229" spans="1:5" ht="16.5" customHeight="1" thickBot="1" x14ac:dyDescent="0.25">
      <c r="A1229" s="639" t="s">
        <v>17</v>
      </c>
      <c r="B1229" s="644" t="s">
        <v>20</v>
      </c>
      <c r="C1229" s="645">
        <f>C1226/B1226-1</f>
        <v>2.1632584445058178</v>
      </c>
      <c r="D1229" s="645">
        <f t="shared" si="139"/>
        <v>-1</v>
      </c>
      <c r="E1229" s="645" t="e">
        <f>E1226/D1226-1</f>
        <v>#DIV/0!</v>
      </c>
    </row>
    <row r="1230" spans="1:5" ht="16.5" customHeight="1" thickBot="1" x14ac:dyDescent="0.25">
      <c r="A1230" s="639" t="s">
        <v>18</v>
      </c>
      <c r="B1230" s="644" t="s">
        <v>20</v>
      </c>
      <c r="C1230" s="645">
        <f>C1227/B1227-1</f>
        <v>2.1632584445058178</v>
      </c>
      <c r="D1230" s="645" t="e">
        <f t="shared" si="139"/>
        <v>#DIV/0!</v>
      </c>
      <c r="E1230" s="645" t="e">
        <f t="shared" si="139"/>
        <v>#DIV/0!</v>
      </c>
    </row>
    <row r="1231" spans="1:5" ht="16.5" customHeight="1" thickBot="1" x14ac:dyDescent="0.25">
      <c r="A1231" s="835" t="s">
        <v>1639</v>
      </c>
      <c r="B1231" s="836"/>
      <c r="C1231" s="836"/>
      <c r="D1231" s="836"/>
      <c r="E1231" s="837"/>
    </row>
    <row r="1232" spans="1:5" ht="16.5" customHeight="1" x14ac:dyDescent="0.2">
      <c r="A1232" s="827"/>
      <c r="B1232" s="640">
        <v>2019</v>
      </c>
      <c r="C1232" s="640">
        <v>2020</v>
      </c>
      <c r="D1232" s="640">
        <v>2021</v>
      </c>
      <c r="E1232" s="640">
        <v>2022</v>
      </c>
    </row>
    <row r="1233" spans="1:5" ht="16.5" customHeight="1" thickBot="1" x14ac:dyDescent="0.25">
      <c r="A1233" s="828"/>
      <c r="B1233" s="641" t="s">
        <v>5</v>
      </c>
      <c r="C1233" s="641" t="s">
        <v>6</v>
      </c>
      <c r="D1233" s="641" t="s">
        <v>6</v>
      </c>
      <c r="E1233" s="641" t="s">
        <v>6</v>
      </c>
    </row>
    <row r="1234" spans="1:5" ht="16.5" customHeight="1" thickBot="1" x14ac:dyDescent="0.25">
      <c r="A1234" s="647" t="s">
        <v>107</v>
      </c>
      <c r="B1234" s="648"/>
      <c r="C1234" s="648"/>
      <c r="D1234" s="648"/>
      <c r="E1234" s="648"/>
    </row>
    <row r="1235" spans="1:5" ht="16.5" customHeight="1" thickBot="1" x14ac:dyDescent="0.25">
      <c r="A1235" s="649" t="s">
        <v>37</v>
      </c>
      <c r="B1235" s="648"/>
      <c r="C1235" s="648"/>
      <c r="D1235" s="648"/>
      <c r="E1235" s="648"/>
    </row>
    <row r="1236" spans="1:5" ht="16.5" customHeight="1" thickBot="1" x14ac:dyDescent="0.25">
      <c r="A1236" s="649" t="s">
        <v>78</v>
      </c>
      <c r="B1236" s="648"/>
      <c r="C1236" s="648"/>
      <c r="D1236" s="648"/>
      <c r="E1236" s="648"/>
    </row>
    <row r="1237" spans="1:5" ht="16.5" customHeight="1" thickBot="1" x14ac:dyDescent="0.25">
      <c r="A1237" s="649" t="s">
        <v>72</v>
      </c>
      <c r="B1237" s="648"/>
      <c r="C1237" s="648"/>
      <c r="D1237" s="648"/>
      <c r="E1237" s="648"/>
    </row>
    <row r="1238" spans="1:5" ht="16.5" customHeight="1" thickBot="1" x14ac:dyDescent="0.25">
      <c r="A1238" s="649" t="s">
        <v>73</v>
      </c>
      <c r="B1238" s="648"/>
      <c r="C1238" s="648"/>
      <c r="D1238" s="648"/>
      <c r="E1238" s="648"/>
    </row>
    <row r="1239" spans="1:5" ht="16.5" customHeight="1" thickBot="1" x14ac:dyDescent="0.25">
      <c r="A1239" s="647" t="s">
        <v>109</v>
      </c>
      <c r="B1239" s="648">
        <f>B1240+B1241+B1242+B1243</f>
        <v>83279</v>
      </c>
      <c r="C1239" s="648">
        <f t="shared" ref="C1239:D1239" si="140">C1240+C1241+C1242+C1243</f>
        <v>263433</v>
      </c>
      <c r="D1239" s="648">
        <f t="shared" si="140"/>
        <v>0</v>
      </c>
      <c r="E1239" s="648">
        <v>0</v>
      </c>
    </row>
    <row r="1240" spans="1:5" ht="16.5" customHeight="1" thickBot="1" x14ac:dyDescent="0.25">
      <c r="A1240" s="649" t="s">
        <v>37</v>
      </c>
      <c r="B1240" s="651">
        <v>83279</v>
      </c>
      <c r="C1240" s="648">
        <v>263433</v>
      </c>
      <c r="D1240" s="648">
        <v>0</v>
      </c>
      <c r="E1240" s="648">
        <v>0</v>
      </c>
    </row>
    <row r="1241" spans="1:5" ht="16.5" customHeight="1" thickBot="1" x14ac:dyDescent="0.25">
      <c r="A1241" s="649" t="s">
        <v>78</v>
      </c>
      <c r="B1241" s="648"/>
      <c r="C1241" s="648"/>
      <c r="D1241" s="648"/>
      <c r="E1241" s="648"/>
    </row>
    <row r="1242" spans="1:5" ht="16.5" customHeight="1" thickBot="1" x14ac:dyDescent="0.25">
      <c r="A1242" s="649" t="s">
        <v>72</v>
      </c>
      <c r="B1242" s="648"/>
      <c r="C1242" s="648"/>
      <c r="D1242" s="648"/>
      <c r="E1242" s="648"/>
    </row>
    <row r="1243" spans="1:5" ht="16.5" customHeight="1" thickBot="1" x14ac:dyDescent="0.25">
      <c r="A1243" s="649" t="s">
        <v>73</v>
      </c>
      <c r="B1243" s="648"/>
      <c r="C1243" s="648"/>
      <c r="D1243" s="648"/>
      <c r="E1243" s="648"/>
    </row>
    <row r="1244" spans="1:5" ht="16.5" customHeight="1" thickBot="1" x14ac:dyDescent="0.25">
      <c r="A1244" s="699" t="s">
        <v>274</v>
      </c>
      <c r="B1244" s="695">
        <f>B1239+B1234</f>
        <v>83279</v>
      </c>
      <c r="C1244" s="695">
        <f>C1239+C1234</f>
        <v>263433</v>
      </c>
      <c r="D1244" s="695">
        <f>D1239+D1234</f>
        <v>0</v>
      </c>
      <c r="E1244" s="695">
        <f>E1239+E1234</f>
        <v>0</v>
      </c>
    </row>
    <row r="1245" spans="1:5" ht="53.25" customHeight="1" thickBot="1" x14ac:dyDescent="0.25">
      <c r="A1245" s="637" t="s">
        <v>310</v>
      </c>
      <c r="B1245" s="693" t="s">
        <v>1640</v>
      </c>
      <c r="C1245" s="694" t="s">
        <v>1641</v>
      </c>
      <c r="D1245" s="648"/>
      <c r="E1245" s="648"/>
    </row>
    <row r="1246" spans="1:5" ht="16.5" customHeight="1" thickBot="1" x14ac:dyDescent="0.25">
      <c r="A1246" s="639" t="s">
        <v>9</v>
      </c>
      <c r="B1246" s="769" t="s">
        <v>1642</v>
      </c>
      <c r="C1246" s="895"/>
      <c r="D1246" s="770"/>
      <c r="E1246" s="771"/>
    </row>
    <row r="1247" spans="1:5" ht="16.5" customHeight="1" thickBot="1" x14ac:dyDescent="0.25">
      <c r="A1247" s="639" t="s">
        <v>14</v>
      </c>
      <c r="B1247" s="832" t="s">
        <v>190</v>
      </c>
      <c r="C1247" s="833"/>
      <c r="D1247" s="833"/>
      <c r="E1247" s="834"/>
    </row>
    <row r="1248" spans="1:5" ht="16.5" customHeight="1" x14ac:dyDescent="0.2">
      <c r="A1248" s="827"/>
      <c r="B1248" s="640">
        <v>2019</v>
      </c>
      <c r="C1248" s="640">
        <v>2020</v>
      </c>
      <c r="D1248" s="640">
        <v>2021</v>
      </c>
      <c r="E1248" s="640">
        <v>2022</v>
      </c>
    </row>
    <row r="1249" spans="1:5" ht="16.5" customHeight="1" thickBot="1" x14ac:dyDescent="0.25">
      <c r="A1249" s="828"/>
      <c r="B1249" s="641" t="s">
        <v>5</v>
      </c>
      <c r="C1249" s="641" t="s">
        <v>6</v>
      </c>
      <c r="D1249" s="641" t="s">
        <v>6</v>
      </c>
      <c r="E1249" s="641" t="s">
        <v>6</v>
      </c>
    </row>
    <row r="1250" spans="1:5" ht="16.5" customHeight="1" thickBot="1" x14ac:dyDescent="0.25">
      <c r="A1250" s="639" t="s">
        <v>8</v>
      </c>
      <c r="B1250" s="691">
        <v>0.03</v>
      </c>
      <c r="C1250" s="691">
        <v>1.88</v>
      </c>
      <c r="D1250" s="691">
        <v>0</v>
      </c>
      <c r="E1250" s="691"/>
    </row>
    <row r="1251" spans="1:5" ht="16.5" customHeight="1" thickBot="1" x14ac:dyDescent="0.25">
      <c r="A1251" s="639" t="s">
        <v>15</v>
      </c>
      <c r="B1251" s="643">
        <v>10000</v>
      </c>
      <c r="C1251" s="643">
        <v>558435</v>
      </c>
      <c r="D1251" s="643">
        <v>0</v>
      </c>
      <c r="E1251" s="643"/>
    </row>
    <row r="1252" spans="1:5" ht="16.5" customHeight="1" thickBot="1" x14ac:dyDescent="0.25">
      <c r="A1252" s="639" t="s">
        <v>21</v>
      </c>
      <c r="B1252" s="643">
        <f>B1251/B1250</f>
        <v>333333.33333333337</v>
      </c>
      <c r="C1252" s="643">
        <f>C1251/C1250</f>
        <v>297039.89361702127</v>
      </c>
      <c r="D1252" s="643" t="e">
        <f>D1251/D1250</f>
        <v>#DIV/0!</v>
      </c>
      <c r="E1252" s="643" t="e">
        <f>E1251/E1250</f>
        <v>#DIV/0!</v>
      </c>
    </row>
    <row r="1253" spans="1:5" ht="16.5" customHeight="1" thickBot="1" x14ac:dyDescent="0.25">
      <c r="A1253" s="639" t="s">
        <v>16</v>
      </c>
      <c r="B1253" s="644" t="s">
        <v>20</v>
      </c>
      <c r="C1253" s="645">
        <f>C1250/B1250-1</f>
        <v>61.666666666666664</v>
      </c>
      <c r="D1253" s="645">
        <f t="shared" ref="D1253:E1255" si="141">D1250/C1250-1</f>
        <v>-1</v>
      </c>
      <c r="E1253" s="645" t="e">
        <f t="shared" si="141"/>
        <v>#DIV/0!</v>
      </c>
    </row>
    <row r="1254" spans="1:5" ht="16.5" customHeight="1" thickBot="1" x14ac:dyDescent="0.25">
      <c r="A1254" s="639" t="s">
        <v>17</v>
      </c>
      <c r="B1254" s="644" t="s">
        <v>20</v>
      </c>
      <c r="C1254" s="645">
        <f>C1251/B1251-1</f>
        <v>54.843499999999999</v>
      </c>
      <c r="D1254" s="645">
        <f t="shared" si="141"/>
        <v>-1</v>
      </c>
      <c r="E1254" s="645" t="e">
        <f t="shared" si="141"/>
        <v>#DIV/0!</v>
      </c>
    </row>
    <row r="1255" spans="1:5" ht="16.5" customHeight="1" thickBot="1" x14ac:dyDescent="0.25">
      <c r="A1255" s="639" t="s">
        <v>18</v>
      </c>
      <c r="B1255" s="644" t="s">
        <v>20</v>
      </c>
      <c r="C1255" s="645">
        <f>C1252/B1252-1</f>
        <v>-0.10888031914893626</v>
      </c>
      <c r="D1255" s="645" t="e">
        <f t="shared" si="141"/>
        <v>#DIV/0!</v>
      </c>
      <c r="E1255" s="645" t="e">
        <f t="shared" si="141"/>
        <v>#DIV/0!</v>
      </c>
    </row>
    <row r="1256" spans="1:5" ht="16.5" customHeight="1" thickBot="1" x14ac:dyDescent="0.25">
      <c r="A1256" s="835" t="s">
        <v>1643</v>
      </c>
      <c r="B1256" s="836"/>
      <c r="C1256" s="836"/>
      <c r="D1256" s="836"/>
      <c r="E1256" s="837"/>
    </row>
    <row r="1257" spans="1:5" ht="16.5" customHeight="1" x14ac:dyDescent="0.2">
      <c r="A1257" s="827"/>
      <c r="B1257" s="640">
        <v>2019</v>
      </c>
      <c r="C1257" s="640">
        <v>2020</v>
      </c>
      <c r="D1257" s="640">
        <v>2021</v>
      </c>
      <c r="E1257" s="640">
        <v>2022</v>
      </c>
    </row>
    <row r="1258" spans="1:5" ht="16.5" customHeight="1" thickBot="1" x14ac:dyDescent="0.25">
      <c r="A1258" s="828"/>
      <c r="B1258" s="641" t="s">
        <v>5</v>
      </c>
      <c r="C1258" s="641" t="s">
        <v>6</v>
      </c>
      <c r="D1258" s="641" t="s">
        <v>6</v>
      </c>
      <c r="E1258" s="641" t="s">
        <v>6</v>
      </c>
    </row>
    <row r="1259" spans="1:5" ht="16.5" customHeight="1" thickBot="1" x14ac:dyDescent="0.25">
      <c r="A1259" s="647" t="s">
        <v>107</v>
      </c>
      <c r="B1259" s="648"/>
      <c r="C1259" s="648"/>
      <c r="D1259" s="648"/>
      <c r="E1259" s="648"/>
    </row>
    <row r="1260" spans="1:5" ht="16.5" customHeight="1" thickBot="1" x14ac:dyDescent="0.25">
      <c r="A1260" s="649" t="s">
        <v>37</v>
      </c>
      <c r="B1260" s="648"/>
      <c r="C1260" s="648"/>
      <c r="D1260" s="648"/>
      <c r="E1260" s="648"/>
    </row>
    <row r="1261" spans="1:5" ht="16.5" customHeight="1" thickBot="1" x14ac:dyDescent="0.25">
      <c r="A1261" s="649" t="s">
        <v>78</v>
      </c>
      <c r="B1261" s="648"/>
      <c r="C1261" s="648"/>
      <c r="D1261" s="648"/>
      <c r="E1261" s="648"/>
    </row>
    <row r="1262" spans="1:5" ht="16.5" customHeight="1" thickBot="1" x14ac:dyDescent="0.25">
      <c r="A1262" s="649" t="s">
        <v>72</v>
      </c>
      <c r="B1262" s="648"/>
      <c r="C1262" s="648"/>
      <c r="D1262" s="648"/>
      <c r="E1262" s="648"/>
    </row>
    <row r="1263" spans="1:5" ht="16.5" customHeight="1" thickBot="1" x14ac:dyDescent="0.25">
      <c r="A1263" s="649" t="s">
        <v>73</v>
      </c>
      <c r="B1263" s="648"/>
      <c r="C1263" s="648"/>
      <c r="D1263" s="648"/>
      <c r="E1263" s="648"/>
    </row>
    <row r="1264" spans="1:5" ht="16.5" customHeight="1" thickBot="1" x14ac:dyDescent="0.25">
      <c r="A1264" s="647" t="s">
        <v>109</v>
      </c>
      <c r="B1264" s="648">
        <f>B1265+B1266+B1267+B1268</f>
        <v>10000</v>
      </c>
      <c r="C1264" s="648">
        <f t="shared" ref="C1264:E1264" si="142">C1265+C1266+C1267+C1268</f>
        <v>558435</v>
      </c>
      <c r="D1264" s="648">
        <f t="shared" si="142"/>
        <v>0</v>
      </c>
      <c r="E1264" s="648">
        <f t="shared" si="142"/>
        <v>0</v>
      </c>
    </row>
    <row r="1265" spans="1:5" ht="16.5" customHeight="1" thickBot="1" x14ac:dyDescent="0.25">
      <c r="A1265" s="649" t="s">
        <v>37</v>
      </c>
      <c r="B1265" s="651">
        <v>10000</v>
      </c>
      <c r="C1265" s="648">
        <v>558435</v>
      </c>
      <c r="D1265" s="648">
        <v>0</v>
      </c>
      <c r="E1265" s="648"/>
    </row>
    <row r="1266" spans="1:5" ht="16.5" customHeight="1" thickBot="1" x14ac:dyDescent="0.25">
      <c r="A1266" s="649" t="s">
        <v>78</v>
      </c>
      <c r="B1266" s="648"/>
      <c r="C1266" s="648"/>
      <c r="D1266" s="648"/>
      <c r="E1266" s="648"/>
    </row>
    <row r="1267" spans="1:5" ht="16.5" customHeight="1" thickBot="1" x14ac:dyDescent="0.25">
      <c r="A1267" s="649" t="s">
        <v>72</v>
      </c>
      <c r="B1267" s="648"/>
      <c r="C1267" s="648"/>
      <c r="D1267" s="648"/>
      <c r="E1267" s="648"/>
    </row>
    <row r="1268" spans="1:5" ht="16.5" customHeight="1" thickBot="1" x14ac:dyDescent="0.25">
      <c r="A1268" s="649" t="s">
        <v>73</v>
      </c>
      <c r="B1268" s="648"/>
      <c r="C1268" s="648"/>
      <c r="D1268" s="648"/>
      <c r="E1268" s="648"/>
    </row>
    <row r="1269" spans="1:5" ht="16.5" customHeight="1" thickBot="1" x14ac:dyDescent="0.25">
      <c r="A1269" s="699" t="s">
        <v>276</v>
      </c>
      <c r="B1269" s="651">
        <f>B1264+B1259</f>
        <v>10000</v>
      </c>
      <c r="C1269" s="695">
        <f>C1264+C1259</f>
        <v>558435</v>
      </c>
      <c r="D1269" s="651">
        <f>D1264+D1259</f>
        <v>0</v>
      </c>
      <c r="E1269" s="651">
        <f>E1264+E1259</f>
        <v>0</v>
      </c>
    </row>
    <row r="1270" spans="1:5" ht="59.25" customHeight="1" thickBot="1" x14ac:dyDescent="0.25">
      <c r="A1270" s="637" t="s">
        <v>277</v>
      </c>
      <c r="B1270" s="693" t="s">
        <v>1644</v>
      </c>
      <c r="C1270" s="694" t="s">
        <v>1645</v>
      </c>
      <c r="D1270" s="648"/>
      <c r="E1270" s="648"/>
    </row>
    <row r="1271" spans="1:5" ht="16.5" customHeight="1" thickBot="1" x14ac:dyDescent="0.25">
      <c r="A1271" s="639" t="s">
        <v>9</v>
      </c>
      <c r="B1271" s="769" t="s">
        <v>1642</v>
      </c>
      <c r="C1271" s="895"/>
      <c r="D1271" s="770"/>
      <c r="E1271" s="771"/>
    </row>
    <row r="1272" spans="1:5" ht="16.5" customHeight="1" thickBot="1" x14ac:dyDescent="0.25">
      <c r="A1272" s="639" t="s">
        <v>14</v>
      </c>
      <c r="B1272" s="832" t="s">
        <v>190</v>
      </c>
      <c r="C1272" s="833"/>
      <c r="D1272" s="833"/>
      <c r="E1272" s="834"/>
    </row>
    <row r="1273" spans="1:5" ht="16.5" customHeight="1" x14ac:dyDescent="0.2">
      <c r="A1273" s="827"/>
      <c r="B1273" s="640">
        <v>2019</v>
      </c>
      <c r="C1273" s="640">
        <v>2020</v>
      </c>
      <c r="D1273" s="640">
        <v>2021</v>
      </c>
      <c r="E1273" s="640">
        <v>2022</v>
      </c>
    </row>
    <row r="1274" spans="1:5" ht="16.5" customHeight="1" thickBot="1" x14ac:dyDescent="0.25">
      <c r="A1274" s="828"/>
      <c r="B1274" s="641" t="s">
        <v>5</v>
      </c>
      <c r="C1274" s="641" t="s">
        <v>6</v>
      </c>
      <c r="D1274" s="641" t="s">
        <v>6</v>
      </c>
      <c r="E1274" s="641" t="s">
        <v>6</v>
      </c>
    </row>
    <row r="1275" spans="1:5" ht="16.5" customHeight="1" thickBot="1" x14ac:dyDescent="0.25">
      <c r="A1275" s="704" t="s">
        <v>8</v>
      </c>
      <c r="B1275" s="691"/>
      <c r="C1275" s="691"/>
      <c r="D1275" s="691"/>
      <c r="E1275" s="691"/>
    </row>
    <row r="1276" spans="1:5" ht="16.5" customHeight="1" thickBot="1" x14ac:dyDescent="0.25">
      <c r="A1276" s="639" t="s">
        <v>15</v>
      </c>
      <c r="B1276" s="643">
        <v>10000</v>
      </c>
      <c r="C1276" s="643">
        <v>213744</v>
      </c>
      <c r="D1276" s="643">
        <v>0</v>
      </c>
      <c r="E1276" s="643">
        <v>0</v>
      </c>
    </row>
    <row r="1277" spans="1:5" ht="16.5" customHeight="1" thickBot="1" x14ac:dyDescent="0.25">
      <c r="A1277" s="639" t="s">
        <v>21</v>
      </c>
      <c r="B1277" s="643" t="e">
        <f>B1276/B1275</f>
        <v>#DIV/0!</v>
      </c>
      <c r="C1277" s="643" t="e">
        <f>C1276/C1275</f>
        <v>#DIV/0!</v>
      </c>
      <c r="D1277" s="643" t="e">
        <f>D1276/D1275</f>
        <v>#DIV/0!</v>
      </c>
      <c r="E1277" s="643" t="e">
        <f>E1276/E1275</f>
        <v>#DIV/0!</v>
      </c>
    </row>
    <row r="1278" spans="1:5" ht="16.5" customHeight="1" thickBot="1" x14ac:dyDescent="0.25">
      <c r="A1278" s="639" t="s">
        <v>16</v>
      </c>
      <c r="B1278" s="644" t="s">
        <v>20</v>
      </c>
      <c r="C1278" s="645" t="e">
        <f>C1275/B1275-1</f>
        <v>#DIV/0!</v>
      </c>
      <c r="D1278" s="645" t="e">
        <f t="shared" ref="D1278:E1280" si="143">D1275/C1275-1</f>
        <v>#DIV/0!</v>
      </c>
      <c r="E1278" s="645" t="e">
        <f t="shared" si="143"/>
        <v>#DIV/0!</v>
      </c>
    </row>
    <row r="1279" spans="1:5" ht="16.5" customHeight="1" thickBot="1" x14ac:dyDescent="0.25">
      <c r="A1279" s="639" t="s">
        <v>17</v>
      </c>
      <c r="B1279" s="644" t="s">
        <v>20</v>
      </c>
      <c r="C1279" s="645">
        <f>C1276/B1276-1</f>
        <v>20.374400000000001</v>
      </c>
      <c r="D1279" s="645">
        <f t="shared" si="143"/>
        <v>-1</v>
      </c>
      <c r="E1279" s="645" t="e">
        <f t="shared" si="143"/>
        <v>#DIV/0!</v>
      </c>
    </row>
    <row r="1280" spans="1:5" ht="16.5" customHeight="1" thickBot="1" x14ac:dyDescent="0.25">
      <c r="A1280" s="639" t="s">
        <v>18</v>
      </c>
      <c r="B1280" s="644" t="s">
        <v>20</v>
      </c>
      <c r="C1280" s="645" t="e">
        <f>C1277/B1277-1</f>
        <v>#DIV/0!</v>
      </c>
      <c r="D1280" s="645" t="e">
        <f t="shared" si="143"/>
        <v>#DIV/0!</v>
      </c>
      <c r="E1280" s="645" t="e">
        <f t="shared" si="143"/>
        <v>#DIV/0!</v>
      </c>
    </row>
    <row r="1281" spans="1:5" ht="16.5" customHeight="1" thickBot="1" x14ac:dyDescent="0.25">
      <c r="A1281" s="835" t="s">
        <v>1646</v>
      </c>
      <c r="B1281" s="836"/>
      <c r="C1281" s="836"/>
      <c r="D1281" s="836"/>
      <c r="E1281" s="837"/>
    </row>
    <row r="1282" spans="1:5" ht="16.5" customHeight="1" x14ac:dyDescent="0.2">
      <c r="A1282" s="827"/>
      <c r="B1282" s="640">
        <v>2019</v>
      </c>
      <c r="C1282" s="640">
        <v>2020</v>
      </c>
      <c r="D1282" s="640">
        <v>2021</v>
      </c>
      <c r="E1282" s="640">
        <v>2022</v>
      </c>
    </row>
    <row r="1283" spans="1:5" ht="16.5" customHeight="1" thickBot="1" x14ac:dyDescent="0.25">
      <c r="A1283" s="828"/>
      <c r="B1283" s="641" t="s">
        <v>5</v>
      </c>
      <c r="C1283" s="641" t="s">
        <v>6</v>
      </c>
      <c r="D1283" s="641" t="s">
        <v>6</v>
      </c>
      <c r="E1283" s="641" t="s">
        <v>6</v>
      </c>
    </row>
    <row r="1284" spans="1:5" ht="16.5" customHeight="1" thickBot="1" x14ac:dyDescent="0.25">
      <c r="A1284" s="647" t="s">
        <v>107</v>
      </c>
      <c r="B1284" s="648"/>
      <c r="C1284" s="648"/>
      <c r="D1284" s="648"/>
      <c r="E1284" s="648"/>
    </row>
    <row r="1285" spans="1:5" ht="16.5" customHeight="1" thickBot="1" x14ac:dyDescent="0.25">
      <c r="A1285" s="649" t="s">
        <v>37</v>
      </c>
      <c r="B1285" s="648"/>
      <c r="C1285" s="648"/>
      <c r="D1285" s="648"/>
      <c r="E1285" s="648"/>
    </row>
    <row r="1286" spans="1:5" ht="16.5" customHeight="1" thickBot="1" x14ac:dyDescent="0.25">
      <c r="A1286" s="649" t="s">
        <v>78</v>
      </c>
      <c r="B1286" s="648"/>
      <c r="C1286" s="648"/>
      <c r="D1286" s="648"/>
      <c r="E1286" s="648"/>
    </row>
    <row r="1287" spans="1:5" ht="16.5" customHeight="1" thickBot="1" x14ac:dyDescent="0.25">
      <c r="A1287" s="649" t="s">
        <v>72</v>
      </c>
      <c r="B1287" s="648"/>
      <c r="C1287" s="648"/>
      <c r="D1287" s="648"/>
      <c r="E1287" s="648"/>
    </row>
    <row r="1288" spans="1:5" ht="16.5" customHeight="1" thickBot="1" x14ac:dyDescent="0.25">
      <c r="A1288" s="649" t="s">
        <v>73</v>
      </c>
      <c r="B1288" s="648"/>
      <c r="C1288" s="648"/>
      <c r="D1288" s="648"/>
      <c r="E1288" s="648"/>
    </row>
    <row r="1289" spans="1:5" ht="16.5" customHeight="1" thickBot="1" x14ac:dyDescent="0.25">
      <c r="A1289" s="647" t="s">
        <v>109</v>
      </c>
      <c r="B1289" s="648">
        <f>B1290+B1291+B1292+B1293</f>
        <v>10000</v>
      </c>
      <c r="C1289" s="648">
        <f t="shared" ref="C1289:E1289" si="144">C1290+C1291+C1292+C1293</f>
        <v>213744</v>
      </c>
      <c r="D1289" s="648">
        <f t="shared" si="144"/>
        <v>0</v>
      </c>
      <c r="E1289" s="648">
        <f t="shared" si="144"/>
        <v>0</v>
      </c>
    </row>
    <row r="1290" spans="1:5" ht="16.5" customHeight="1" thickBot="1" x14ac:dyDescent="0.25">
      <c r="A1290" s="649" t="s">
        <v>37</v>
      </c>
      <c r="B1290" s="651">
        <v>10000</v>
      </c>
      <c r="C1290" s="648">
        <v>213744</v>
      </c>
      <c r="D1290" s="648">
        <v>0</v>
      </c>
      <c r="E1290" s="648">
        <v>0</v>
      </c>
    </row>
    <row r="1291" spans="1:5" ht="16.5" customHeight="1" thickBot="1" x14ac:dyDescent="0.25">
      <c r="A1291" s="649" t="s">
        <v>78</v>
      </c>
      <c r="B1291" s="651"/>
      <c r="C1291" s="648"/>
      <c r="D1291" s="648"/>
      <c r="E1291" s="648"/>
    </row>
    <row r="1292" spans="1:5" ht="16.5" customHeight="1" thickBot="1" x14ac:dyDescent="0.25">
      <c r="A1292" s="649" t="s">
        <v>72</v>
      </c>
      <c r="B1292" s="651"/>
      <c r="C1292" s="648"/>
      <c r="D1292" s="648"/>
      <c r="E1292" s="648"/>
    </row>
    <row r="1293" spans="1:5" ht="16.5" customHeight="1" thickBot="1" x14ac:dyDescent="0.25">
      <c r="A1293" s="649" t="s">
        <v>73</v>
      </c>
      <c r="B1293" s="651"/>
      <c r="C1293" s="648"/>
      <c r="D1293" s="648"/>
      <c r="E1293" s="648"/>
    </row>
    <row r="1294" spans="1:5" ht="16.5" customHeight="1" thickBot="1" x14ac:dyDescent="0.25">
      <c r="A1294" s="699" t="s">
        <v>280</v>
      </c>
      <c r="B1294" s="651">
        <f>B1289+B1284</f>
        <v>10000</v>
      </c>
      <c r="C1294" s="651">
        <f>C1289+C1284</f>
        <v>213744</v>
      </c>
      <c r="D1294" s="651">
        <f>D1289+D1284</f>
        <v>0</v>
      </c>
      <c r="E1294" s="651">
        <f>E1289+E1284</f>
        <v>0</v>
      </c>
    </row>
    <row r="1295" spans="1:5" ht="48.75" customHeight="1" thickBot="1" x14ac:dyDescent="0.25">
      <c r="A1295" s="637" t="s">
        <v>281</v>
      </c>
      <c r="B1295" s="693" t="s">
        <v>1647</v>
      </c>
      <c r="C1295" s="694" t="s">
        <v>1648</v>
      </c>
      <c r="D1295" s="648"/>
      <c r="E1295" s="648"/>
    </row>
    <row r="1296" spans="1:5" ht="16.5" customHeight="1" thickBot="1" x14ac:dyDescent="0.25">
      <c r="A1296" s="639" t="s">
        <v>9</v>
      </c>
      <c r="B1296" s="769" t="s">
        <v>1642</v>
      </c>
      <c r="C1296" s="895"/>
      <c r="D1296" s="770"/>
      <c r="E1296" s="771"/>
    </row>
    <row r="1297" spans="1:5" ht="16.5" customHeight="1" thickBot="1" x14ac:dyDescent="0.25">
      <c r="A1297" s="639" t="s">
        <v>14</v>
      </c>
      <c r="B1297" s="832" t="s">
        <v>190</v>
      </c>
      <c r="C1297" s="833"/>
      <c r="D1297" s="833"/>
      <c r="E1297" s="834"/>
    </row>
    <row r="1298" spans="1:5" ht="16.5" customHeight="1" x14ac:dyDescent="0.2">
      <c r="A1298" s="827"/>
      <c r="B1298" s="640">
        <v>2019</v>
      </c>
      <c r="C1298" s="640">
        <v>2020</v>
      </c>
      <c r="D1298" s="640">
        <v>2021</v>
      </c>
      <c r="E1298" s="640">
        <v>2022</v>
      </c>
    </row>
    <row r="1299" spans="1:5" ht="16.5" customHeight="1" thickBot="1" x14ac:dyDescent="0.25">
      <c r="A1299" s="828"/>
      <c r="B1299" s="641" t="s">
        <v>5</v>
      </c>
      <c r="C1299" s="641" t="s">
        <v>6</v>
      </c>
      <c r="D1299" s="641" t="s">
        <v>6</v>
      </c>
      <c r="E1299" s="641" t="s">
        <v>6</v>
      </c>
    </row>
    <row r="1300" spans="1:5" ht="16.5" customHeight="1" thickBot="1" x14ac:dyDescent="0.25">
      <c r="A1300" s="639" t="s">
        <v>8</v>
      </c>
      <c r="B1300" s="691">
        <v>0.04</v>
      </c>
      <c r="C1300" s="691">
        <v>1.1100000000000001</v>
      </c>
      <c r="D1300" s="691">
        <v>0</v>
      </c>
      <c r="E1300" s="691"/>
    </row>
    <row r="1301" spans="1:5" ht="16.5" customHeight="1" thickBot="1" x14ac:dyDescent="0.25">
      <c r="A1301" s="639" t="s">
        <v>15</v>
      </c>
      <c r="B1301" s="643">
        <v>10000</v>
      </c>
      <c r="C1301" s="643">
        <v>292346</v>
      </c>
      <c r="D1301" s="643">
        <v>0</v>
      </c>
      <c r="E1301" s="643"/>
    </row>
    <row r="1302" spans="1:5" ht="16.5" customHeight="1" thickBot="1" x14ac:dyDescent="0.25">
      <c r="A1302" s="639" t="s">
        <v>21</v>
      </c>
      <c r="B1302" s="643">
        <f>B1301/B1300</f>
        <v>250000</v>
      </c>
      <c r="C1302" s="643">
        <f>C1301/C1300</f>
        <v>263374.77477477473</v>
      </c>
      <c r="D1302" s="643" t="e">
        <f>D1301/D1300</f>
        <v>#DIV/0!</v>
      </c>
      <c r="E1302" s="643" t="e">
        <f>E1301/E1300</f>
        <v>#DIV/0!</v>
      </c>
    </row>
    <row r="1303" spans="1:5" ht="16.5" customHeight="1" thickBot="1" x14ac:dyDescent="0.25">
      <c r="A1303" s="639" t="s">
        <v>16</v>
      </c>
      <c r="B1303" s="644" t="s">
        <v>20</v>
      </c>
      <c r="C1303" s="645">
        <f>C1300/B1300-1</f>
        <v>26.750000000000004</v>
      </c>
      <c r="D1303" s="645">
        <f t="shared" ref="D1303:E1305" si="145">D1300/C1300-1</f>
        <v>-1</v>
      </c>
      <c r="E1303" s="645" t="e">
        <f t="shared" si="145"/>
        <v>#DIV/0!</v>
      </c>
    </row>
    <row r="1304" spans="1:5" ht="16.5" customHeight="1" thickBot="1" x14ac:dyDescent="0.25">
      <c r="A1304" s="639" t="s">
        <v>17</v>
      </c>
      <c r="B1304" s="644" t="s">
        <v>20</v>
      </c>
      <c r="C1304" s="645">
        <f>C1301/B1301-1</f>
        <v>28.2346</v>
      </c>
      <c r="D1304" s="645">
        <f t="shared" si="145"/>
        <v>-1</v>
      </c>
      <c r="E1304" s="645" t="e">
        <f t="shared" si="145"/>
        <v>#DIV/0!</v>
      </c>
    </row>
    <row r="1305" spans="1:5" ht="16.5" customHeight="1" thickBot="1" x14ac:dyDescent="0.25">
      <c r="A1305" s="639" t="s">
        <v>18</v>
      </c>
      <c r="B1305" s="644" t="s">
        <v>20</v>
      </c>
      <c r="C1305" s="645">
        <f>C1302/B1302-1</f>
        <v>5.349909909909889E-2</v>
      </c>
      <c r="D1305" s="645" t="e">
        <f t="shared" si="145"/>
        <v>#DIV/0!</v>
      </c>
      <c r="E1305" s="645" t="e">
        <f t="shared" si="145"/>
        <v>#DIV/0!</v>
      </c>
    </row>
    <row r="1306" spans="1:5" ht="16.5" customHeight="1" thickBot="1" x14ac:dyDescent="0.25">
      <c r="A1306" s="835" t="s">
        <v>1649</v>
      </c>
      <c r="B1306" s="836"/>
      <c r="C1306" s="836"/>
      <c r="D1306" s="836"/>
      <c r="E1306" s="837"/>
    </row>
    <row r="1307" spans="1:5" ht="16.5" customHeight="1" x14ac:dyDescent="0.2">
      <c r="A1307" s="827"/>
      <c r="B1307" s="640">
        <v>2019</v>
      </c>
      <c r="C1307" s="640">
        <v>2020</v>
      </c>
      <c r="D1307" s="640">
        <v>2021</v>
      </c>
      <c r="E1307" s="640">
        <v>2022</v>
      </c>
    </row>
    <row r="1308" spans="1:5" ht="16.5" customHeight="1" thickBot="1" x14ac:dyDescent="0.25">
      <c r="A1308" s="828"/>
      <c r="B1308" s="641" t="s">
        <v>5</v>
      </c>
      <c r="C1308" s="641" t="s">
        <v>6</v>
      </c>
      <c r="D1308" s="641" t="s">
        <v>6</v>
      </c>
      <c r="E1308" s="641" t="s">
        <v>6</v>
      </c>
    </row>
    <row r="1309" spans="1:5" ht="16.5" customHeight="1" thickBot="1" x14ac:dyDescent="0.25">
      <c r="A1309" s="647" t="s">
        <v>107</v>
      </c>
      <c r="B1309" s="648">
        <v>0</v>
      </c>
      <c r="C1309" s="648"/>
      <c r="D1309" s="648"/>
      <c r="E1309" s="648"/>
    </row>
    <row r="1310" spans="1:5" ht="16.5" customHeight="1" thickBot="1" x14ac:dyDescent="0.25">
      <c r="A1310" s="649" t="s">
        <v>37</v>
      </c>
      <c r="B1310" s="648"/>
      <c r="C1310" s="648"/>
      <c r="D1310" s="648"/>
      <c r="E1310" s="648"/>
    </row>
    <row r="1311" spans="1:5" ht="16.5" customHeight="1" thickBot="1" x14ac:dyDescent="0.25">
      <c r="A1311" s="649" t="s">
        <v>78</v>
      </c>
      <c r="B1311" s="648"/>
      <c r="C1311" s="648"/>
      <c r="D1311" s="648"/>
      <c r="E1311" s="648"/>
    </row>
    <row r="1312" spans="1:5" ht="16.5" customHeight="1" thickBot="1" x14ac:dyDescent="0.25">
      <c r="A1312" s="649" t="s">
        <v>72</v>
      </c>
      <c r="B1312" s="648"/>
      <c r="C1312" s="648"/>
      <c r="D1312" s="648"/>
      <c r="E1312" s="648"/>
    </row>
    <row r="1313" spans="1:5" ht="16.5" customHeight="1" thickBot="1" x14ac:dyDescent="0.25">
      <c r="A1313" s="649" t="s">
        <v>73</v>
      </c>
      <c r="B1313" s="648"/>
      <c r="C1313" s="648"/>
      <c r="D1313" s="648"/>
      <c r="E1313" s="648"/>
    </row>
    <row r="1314" spans="1:5" ht="16.5" customHeight="1" thickBot="1" x14ac:dyDescent="0.25">
      <c r="A1314" s="647" t="s">
        <v>109</v>
      </c>
      <c r="B1314" s="648">
        <f>B1315+B1316+B1317+B1318</f>
        <v>10000</v>
      </c>
      <c r="C1314" s="648">
        <f t="shared" ref="C1314:E1314" si="146">C1315+C1316+C1317+C1318</f>
        <v>292346</v>
      </c>
      <c r="D1314" s="648">
        <f t="shared" si="146"/>
        <v>0</v>
      </c>
      <c r="E1314" s="648">
        <f t="shared" si="146"/>
        <v>0</v>
      </c>
    </row>
    <row r="1315" spans="1:5" ht="16.5" customHeight="1" thickBot="1" x14ac:dyDescent="0.25">
      <c r="A1315" s="649" t="s">
        <v>37</v>
      </c>
      <c r="B1315" s="651">
        <v>10000</v>
      </c>
      <c r="C1315" s="648">
        <v>292346</v>
      </c>
      <c r="D1315" s="648">
        <v>0</v>
      </c>
      <c r="E1315" s="648"/>
    </row>
    <row r="1316" spans="1:5" ht="16.5" customHeight="1" thickBot="1" x14ac:dyDescent="0.25">
      <c r="A1316" s="649" t="s">
        <v>78</v>
      </c>
      <c r="B1316" s="648"/>
      <c r="C1316" s="648"/>
      <c r="D1316" s="648"/>
      <c r="E1316" s="648"/>
    </row>
    <row r="1317" spans="1:5" ht="16.5" customHeight="1" thickBot="1" x14ac:dyDescent="0.25">
      <c r="A1317" s="649" t="s">
        <v>72</v>
      </c>
      <c r="B1317" s="648"/>
      <c r="C1317" s="648"/>
      <c r="D1317" s="648"/>
      <c r="E1317" s="648"/>
    </row>
    <row r="1318" spans="1:5" ht="16.5" customHeight="1" thickBot="1" x14ac:dyDescent="0.25">
      <c r="A1318" s="649" t="s">
        <v>73</v>
      </c>
      <c r="B1318" s="648"/>
      <c r="C1318" s="648"/>
      <c r="D1318" s="648"/>
      <c r="E1318" s="648"/>
    </row>
    <row r="1319" spans="1:5" ht="16.5" customHeight="1" thickBot="1" x14ac:dyDescent="0.25">
      <c r="A1319" s="699" t="s">
        <v>283</v>
      </c>
      <c r="B1319" s="651">
        <f>B1314+B1309</f>
        <v>10000</v>
      </c>
      <c r="C1319" s="695">
        <f>C1314+C1309</f>
        <v>292346</v>
      </c>
      <c r="D1319" s="651">
        <f>D1314+D1309</f>
        <v>0</v>
      </c>
      <c r="E1319" s="651">
        <f>E1314+E1309</f>
        <v>0</v>
      </c>
    </row>
    <row r="1320" spans="1:5" ht="63.75" customHeight="1" thickBot="1" x14ac:dyDescent="0.25">
      <c r="A1320" s="637" t="s">
        <v>284</v>
      </c>
      <c r="B1320" s="693" t="s">
        <v>1650</v>
      </c>
      <c r="C1320" s="694" t="s">
        <v>1651</v>
      </c>
      <c r="D1320" s="648"/>
      <c r="E1320" s="648"/>
    </row>
    <row r="1321" spans="1:5" ht="16.5" customHeight="1" thickBot="1" x14ac:dyDescent="0.25">
      <c r="A1321" s="639" t="s">
        <v>9</v>
      </c>
      <c r="B1321" s="769" t="s">
        <v>1642</v>
      </c>
      <c r="C1321" s="895"/>
      <c r="D1321" s="770"/>
      <c r="E1321" s="771"/>
    </row>
    <row r="1322" spans="1:5" ht="16.5" customHeight="1" thickBot="1" x14ac:dyDescent="0.25">
      <c r="A1322" s="639" t="s">
        <v>14</v>
      </c>
      <c r="B1322" s="832" t="s">
        <v>1652</v>
      </c>
      <c r="C1322" s="833"/>
      <c r="D1322" s="833"/>
      <c r="E1322" s="834"/>
    </row>
    <row r="1323" spans="1:5" ht="16.5" customHeight="1" x14ac:dyDescent="0.2">
      <c r="A1323" s="827"/>
      <c r="B1323" s="640">
        <v>2019</v>
      </c>
      <c r="C1323" s="640">
        <v>2020</v>
      </c>
      <c r="D1323" s="640">
        <v>2021</v>
      </c>
      <c r="E1323" s="640">
        <v>2022</v>
      </c>
    </row>
    <row r="1324" spans="1:5" ht="16.5" customHeight="1" thickBot="1" x14ac:dyDescent="0.25">
      <c r="A1324" s="828"/>
      <c r="B1324" s="641" t="s">
        <v>5</v>
      </c>
      <c r="C1324" s="641" t="s">
        <v>6</v>
      </c>
      <c r="D1324" s="641" t="s">
        <v>6</v>
      </c>
      <c r="E1324" s="641" t="s">
        <v>6</v>
      </c>
    </row>
    <row r="1325" spans="1:5" ht="16.5" customHeight="1" thickBot="1" x14ac:dyDescent="0.25">
      <c r="A1325" s="639" t="s">
        <v>8</v>
      </c>
      <c r="B1325" s="691">
        <v>1.18</v>
      </c>
      <c r="C1325" s="691">
        <v>0.09</v>
      </c>
      <c r="D1325" s="691">
        <v>0</v>
      </c>
      <c r="E1325" s="691">
        <v>0</v>
      </c>
    </row>
    <row r="1326" spans="1:5" ht="16.5" customHeight="1" thickBot="1" x14ac:dyDescent="0.25">
      <c r="A1326" s="639" t="s">
        <v>15</v>
      </c>
      <c r="B1326" s="643">
        <v>670000</v>
      </c>
      <c r="C1326" s="643">
        <v>50000</v>
      </c>
      <c r="D1326" s="643">
        <v>0</v>
      </c>
      <c r="E1326" s="643">
        <v>0</v>
      </c>
    </row>
    <row r="1327" spans="1:5" ht="16.5" customHeight="1" thickBot="1" x14ac:dyDescent="0.25">
      <c r="A1327" s="639" t="s">
        <v>21</v>
      </c>
      <c r="B1327" s="643">
        <f>B1326/B1325</f>
        <v>567796.6101694915</v>
      </c>
      <c r="C1327" s="643">
        <f>C1326/C1325</f>
        <v>555555.55555555562</v>
      </c>
      <c r="D1327" s="643" t="e">
        <f>D1326/D1325</f>
        <v>#DIV/0!</v>
      </c>
      <c r="E1327" s="643" t="e">
        <f>E1326/E1325</f>
        <v>#DIV/0!</v>
      </c>
    </row>
    <row r="1328" spans="1:5" ht="16.5" customHeight="1" thickBot="1" x14ac:dyDescent="0.25">
      <c r="A1328" s="639" t="s">
        <v>16</v>
      </c>
      <c r="B1328" s="644" t="s">
        <v>20</v>
      </c>
      <c r="C1328" s="645">
        <f>C1325/B1325-1</f>
        <v>-0.92372881355932202</v>
      </c>
      <c r="D1328" s="645">
        <f t="shared" ref="D1328:E1330" si="147">D1325/C1325-1</f>
        <v>-1</v>
      </c>
      <c r="E1328" s="645" t="e">
        <f t="shared" si="147"/>
        <v>#DIV/0!</v>
      </c>
    </row>
    <row r="1329" spans="1:5" ht="16.5" customHeight="1" thickBot="1" x14ac:dyDescent="0.25">
      <c r="A1329" s="639" t="s">
        <v>17</v>
      </c>
      <c r="B1329" s="644" t="s">
        <v>20</v>
      </c>
      <c r="C1329" s="645">
        <f>C1326/B1326-1</f>
        <v>-0.92537313432835822</v>
      </c>
      <c r="D1329" s="645">
        <f t="shared" si="147"/>
        <v>-1</v>
      </c>
      <c r="E1329" s="645" t="e">
        <f t="shared" si="147"/>
        <v>#DIV/0!</v>
      </c>
    </row>
    <row r="1330" spans="1:5" ht="16.5" customHeight="1" thickBot="1" x14ac:dyDescent="0.25">
      <c r="A1330" s="639" t="s">
        <v>18</v>
      </c>
      <c r="B1330" s="644" t="s">
        <v>20</v>
      </c>
      <c r="C1330" s="645">
        <f>C1327/B1327-1</f>
        <v>-2.1558872305140753E-2</v>
      </c>
      <c r="D1330" s="645" t="e">
        <f t="shared" si="147"/>
        <v>#DIV/0!</v>
      </c>
      <c r="E1330" s="645" t="e">
        <f t="shared" si="147"/>
        <v>#DIV/0!</v>
      </c>
    </row>
    <row r="1331" spans="1:5" ht="16.5" customHeight="1" thickBot="1" x14ac:dyDescent="0.25">
      <c r="A1331" s="835" t="s">
        <v>1653</v>
      </c>
      <c r="B1331" s="836"/>
      <c r="C1331" s="836"/>
      <c r="D1331" s="836"/>
      <c r="E1331" s="837"/>
    </row>
    <row r="1332" spans="1:5" ht="16.5" customHeight="1" x14ac:dyDescent="0.2">
      <c r="A1332" s="827"/>
      <c r="B1332" s="640">
        <v>2019</v>
      </c>
      <c r="C1332" s="640">
        <v>2020</v>
      </c>
      <c r="D1332" s="640">
        <v>2021</v>
      </c>
      <c r="E1332" s="640">
        <v>2022</v>
      </c>
    </row>
    <row r="1333" spans="1:5" ht="16.5" customHeight="1" thickBot="1" x14ac:dyDescent="0.25">
      <c r="A1333" s="828"/>
      <c r="B1333" s="641" t="s">
        <v>5</v>
      </c>
      <c r="C1333" s="641" t="s">
        <v>6</v>
      </c>
      <c r="D1333" s="641" t="s">
        <v>6</v>
      </c>
      <c r="E1333" s="641" t="s">
        <v>6</v>
      </c>
    </row>
    <row r="1334" spans="1:5" ht="16.5" customHeight="1" thickBot="1" x14ac:dyDescent="0.25">
      <c r="A1334" s="647" t="s">
        <v>107</v>
      </c>
      <c r="B1334" s="648"/>
      <c r="C1334" s="648"/>
      <c r="D1334" s="648"/>
      <c r="E1334" s="648"/>
    </row>
    <row r="1335" spans="1:5" ht="16.5" customHeight="1" thickBot="1" x14ac:dyDescent="0.25">
      <c r="A1335" s="649" t="s">
        <v>37</v>
      </c>
      <c r="B1335" s="648"/>
      <c r="C1335" s="648"/>
      <c r="D1335" s="648"/>
      <c r="E1335" s="648"/>
    </row>
    <row r="1336" spans="1:5" ht="16.5" customHeight="1" thickBot="1" x14ac:dyDescent="0.25">
      <c r="A1336" s="649" t="s">
        <v>78</v>
      </c>
      <c r="B1336" s="648"/>
      <c r="C1336" s="648"/>
      <c r="D1336" s="648"/>
      <c r="E1336" s="648"/>
    </row>
    <row r="1337" spans="1:5" ht="16.5" customHeight="1" thickBot="1" x14ac:dyDescent="0.25">
      <c r="A1337" s="649" t="s">
        <v>72</v>
      </c>
      <c r="B1337" s="648"/>
      <c r="C1337" s="648"/>
      <c r="D1337" s="648"/>
      <c r="E1337" s="648"/>
    </row>
    <row r="1338" spans="1:5" ht="16.5" customHeight="1" thickBot="1" x14ac:dyDescent="0.25">
      <c r="A1338" s="649" t="s">
        <v>73</v>
      </c>
      <c r="B1338" s="648"/>
      <c r="C1338" s="648"/>
      <c r="D1338" s="648"/>
      <c r="E1338" s="648"/>
    </row>
    <row r="1339" spans="1:5" ht="16.5" customHeight="1" thickBot="1" x14ac:dyDescent="0.25">
      <c r="A1339" s="647" t="s">
        <v>109</v>
      </c>
      <c r="B1339" s="648">
        <f>B1340+B1341+B1342+B1343</f>
        <v>670000</v>
      </c>
      <c r="C1339" s="648">
        <f t="shared" ref="C1339:E1339" si="148">C1340+C1341+C1342+C1343</f>
        <v>50000</v>
      </c>
      <c r="D1339" s="648">
        <f t="shared" si="148"/>
        <v>0</v>
      </c>
      <c r="E1339" s="648">
        <f t="shared" si="148"/>
        <v>0</v>
      </c>
    </row>
    <row r="1340" spans="1:5" ht="16.5" customHeight="1" thickBot="1" x14ac:dyDescent="0.25">
      <c r="A1340" s="649" t="s">
        <v>37</v>
      </c>
      <c r="B1340" s="651">
        <v>670000</v>
      </c>
      <c r="C1340" s="648">
        <v>50000</v>
      </c>
      <c r="D1340" s="648">
        <v>0</v>
      </c>
      <c r="E1340" s="648">
        <v>0</v>
      </c>
    </row>
    <row r="1341" spans="1:5" ht="16.5" customHeight="1" thickBot="1" x14ac:dyDescent="0.25">
      <c r="A1341" s="649" t="s">
        <v>78</v>
      </c>
      <c r="B1341" s="651"/>
      <c r="C1341" s="648"/>
      <c r="D1341" s="648"/>
      <c r="E1341" s="648"/>
    </row>
    <row r="1342" spans="1:5" ht="16.5" customHeight="1" thickBot="1" x14ac:dyDescent="0.25">
      <c r="A1342" s="649" t="s">
        <v>72</v>
      </c>
      <c r="B1342" s="651"/>
      <c r="C1342" s="648"/>
      <c r="D1342" s="648"/>
      <c r="E1342" s="648"/>
    </row>
    <row r="1343" spans="1:5" ht="16.5" customHeight="1" thickBot="1" x14ac:dyDescent="0.25">
      <c r="A1343" s="649" t="s">
        <v>73</v>
      </c>
      <c r="B1343" s="651"/>
      <c r="C1343" s="648"/>
      <c r="D1343" s="648"/>
      <c r="E1343" s="648"/>
    </row>
    <row r="1344" spans="1:5" ht="16.5" customHeight="1" thickBot="1" x14ac:dyDescent="0.25">
      <c r="A1344" s="699" t="s">
        <v>287</v>
      </c>
      <c r="B1344" s="651">
        <f>B1339+B1334</f>
        <v>670000</v>
      </c>
      <c r="C1344" s="651">
        <f>C1339+C1334</f>
        <v>50000</v>
      </c>
      <c r="D1344" s="651">
        <f>D1339+D1334</f>
        <v>0</v>
      </c>
      <c r="E1344" s="651">
        <f>E1339+E1334</f>
        <v>0</v>
      </c>
    </row>
    <row r="1345" spans="1:5" ht="71.25" customHeight="1" thickBot="1" x14ac:dyDescent="0.25">
      <c r="A1345" s="637" t="s">
        <v>288</v>
      </c>
      <c r="B1345" s="693" t="s">
        <v>1654</v>
      </c>
      <c r="C1345" s="694" t="s">
        <v>1655</v>
      </c>
      <c r="D1345" s="648"/>
      <c r="E1345" s="648"/>
    </row>
    <row r="1346" spans="1:5" ht="16.5" customHeight="1" thickBot="1" x14ac:dyDescent="0.25">
      <c r="A1346" s="639" t="s">
        <v>9</v>
      </c>
      <c r="B1346" s="769" t="s">
        <v>1642</v>
      </c>
      <c r="C1346" s="895"/>
      <c r="D1346" s="770"/>
      <c r="E1346" s="771"/>
    </row>
    <row r="1347" spans="1:5" ht="16.5" customHeight="1" thickBot="1" x14ac:dyDescent="0.25">
      <c r="A1347" s="639" t="s">
        <v>14</v>
      </c>
      <c r="B1347" s="832" t="s">
        <v>1652</v>
      </c>
      <c r="C1347" s="833"/>
      <c r="D1347" s="833"/>
      <c r="E1347" s="834"/>
    </row>
    <row r="1348" spans="1:5" ht="16.5" customHeight="1" x14ac:dyDescent="0.2">
      <c r="A1348" s="827"/>
      <c r="B1348" s="640">
        <v>2019</v>
      </c>
      <c r="C1348" s="640">
        <v>2020</v>
      </c>
      <c r="D1348" s="640">
        <v>2021</v>
      </c>
      <c r="E1348" s="640">
        <v>2022</v>
      </c>
    </row>
    <row r="1349" spans="1:5" ht="16.5" customHeight="1" thickBot="1" x14ac:dyDescent="0.25">
      <c r="A1349" s="828"/>
      <c r="B1349" s="641" t="s">
        <v>5</v>
      </c>
      <c r="C1349" s="641" t="s">
        <v>6</v>
      </c>
      <c r="D1349" s="641" t="s">
        <v>6</v>
      </c>
      <c r="E1349" s="641" t="s">
        <v>6</v>
      </c>
    </row>
    <row r="1350" spans="1:5" ht="16.5" customHeight="1" thickBot="1" x14ac:dyDescent="0.25">
      <c r="A1350" s="639" t="s">
        <v>8</v>
      </c>
      <c r="B1350" s="691">
        <v>7.0000000000000007E-2</v>
      </c>
      <c r="C1350" s="691">
        <v>1.68</v>
      </c>
      <c r="D1350" s="691">
        <v>0</v>
      </c>
      <c r="E1350" s="691"/>
    </row>
    <row r="1351" spans="1:5" ht="16.5" customHeight="1" thickBot="1" x14ac:dyDescent="0.25">
      <c r="A1351" s="639" t="s">
        <v>15</v>
      </c>
      <c r="B1351" s="643">
        <v>70835</v>
      </c>
      <c r="C1351" s="643">
        <v>1780817</v>
      </c>
      <c r="D1351" s="643">
        <v>0</v>
      </c>
      <c r="E1351" s="643"/>
    </row>
    <row r="1352" spans="1:5" ht="16.5" customHeight="1" thickBot="1" x14ac:dyDescent="0.25">
      <c r="A1352" s="639" t="s">
        <v>21</v>
      </c>
      <c r="B1352" s="643">
        <f>B1351/B1350</f>
        <v>1011928.5714285714</v>
      </c>
      <c r="C1352" s="643">
        <f>C1351/C1350</f>
        <v>1060010.1190476192</v>
      </c>
      <c r="D1352" s="643" t="e">
        <f>D1351/D1350</f>
        <v>#DIV/0!</v>
      </c>
      <c r="E1352" s="643" t="e">
        <f>E1351/E1350</f>
        <v>#DIV/0!</v>
      </c>
    </row>
    <row r="1353" spans="1:5" ht="16.5" customHeight="1" thickBot="1" x14ac:dyDescent="0.25">
      <c r="A1353" s="639" t="s">
        <v>16</v>
      </c>
      <c r="B1353" s="644" t="s">
        <v>20</v>
      </c>
      <c r="C1353" s="645">
        <f>C1350/B1350-1</f>
        <v>22.999999999999996</v>
      </c>
      <c r="D1353" s="645">
        <f t="shared" ref="D1353:E1355" si="149">D1350/C1350-1</f>
        <v>-1</v>
      </c>
      <c r="E1353" s="645" t="e">
        <f t="shared" si="149"/>
        <v>#DIV/0!</v>
      </c>
    </row>
    <row r="1354" spans="1:5" ht="16.5" customHeight="1" thickBot="1" x14ac:dyDescent="0.25">
      <c r="A1354" s="639" t="s">
        <v>17</v>
      </c>
      <c r="B1354" s="644" t="s">
        <v>20</v>
      </c>
      <c r="C1354" s="645">
        <f>C1351/B1351-1</f>
        <v>24.140354344603658</v>
      </c>
      <c r="D1354" s="645">
        <f t="shared" si="149"/>
        <v>-1</v>
      </c>
      <c r="E1354" s="645" t="e">
        <f t="shared" si="149"/>
        <v>#DIV/0!</v>
      </c>
    </row>
    <row r="1355" spans="1:5" ht="16.5" customHeight="1" thickBot="1" x14ac:dyDescent="0.25">
      <c r="A1355" s="639" t="s">
        <v>18</v>
      </c>
      <c r="B1355" s="644" t="s">
        <v>20</v>
      </c>
      <c r="C1355" s="645">
        <f>C1352/B1352-1</f>
        <v>4.7514764358485895E-2</v>
      </c>
      <c r="D1355" s="645" t="e">
        <f t="shared" si="149"/>
        <v>#DIV/0!</v>
      </c>
      <c r="E1355" s="645" t="e">
        <f t="shared" si="149"/>
        <v>#DIV/0!</v>
      </c>
    </row>
    <row r="1356" spans="1:5" ht="16.5" customHeight="1" thickBot="1" x14ac:dyDescent="0.25">
      <c r="A1356" s="835" t="s">
        <v>1656</v>
      </c>
      <c r="B1356" s="836"/>
      <c r="C1356" s="836"/>
      <c r="D1356" s="836"/>
      <c r="E1356" s="837"/>
    </row>
    <row r="1357" spans="1:5" ht="16.5" customHeight="1" x14ac:dyDescent="0.2">
      <c r="A1357" s="827"/>
      <c r="B1357" s="640">
        <v>2019</v>
      </c>
      <c r="C1357" s="640">
        <v>2020</v>
      </c>
      <c r="D1357" s="640">
        <v>2021</v>
      </c>
      <c r="E1357" s="640">
        <v>2022</v>
      </c>
    </row>
    <row r="1358" spans="1:5" ht="16.5" customHeight="1" thickBot="1" x14ac:dyDescent="0.25">
      <c r="A1358" s="828"/>
      <c r="B1358" s="641" t="s">
        <v>5</v>
      </c>
      <c r="C1358" s="641" t="s">
        <v>6</v>
      </c>
      <c r="D1358" s="641" t="s">
        <v>6</v>
      </c>
      <c r="E1358" s="641" t="s">
        <v>6</v>
      </c>
    </row>
    <row r="1359" spans="1:5" ht="16.5" customHeight="1" thickBot="1" x14ac:dyDescent="0.25">
      <c r="A1359" s="647" t="s">
        <v>107</v>
      </c>
      <c r="B1359" s="648">
        <v>0</v>
      </c>
      <c r="C1359" s="648"/>
      <c r="D1359" s="648"/>
      <c r="E1359" s="648"/>
    </row>
    <row r="1360" spans="1:5" ht="16.5" customHeight="1" thickBot="1" x14ac:dyDescent="0.25">
      <c r="A1360" s="649" t="s">
        <v>37</v>
      </c>
      <c r="B1360" s="648"/>
      <c r="C1360" s="648"/>
      <c r="D1360" s="648"/>
      <c r="E1360" s="648"/>
    </row>
    <row r="1361" spans="1:5" ht="16.5" customHeight="1" thickBot="1" x14ac:dyDescent="0.25">
      <c r="A1361" s="649" t="s">
        <v>78</v>
      </c>
      <c r="B1361" s="648"/>
      <c r="C1361" s="648"/>
      <c r="D1361" s="648"/>
      <c r="E1361" s="648"/>
    </row>
    <row r="1362" spans="1:5" ht="16.5" customHeight="1" thickBot="1" x14ac:dyDescent="0.25">
      <c r="A1362" s="649" t="s">
        <v>72</v>
      </c>
      <c r="B1362" s="648"/>
      <c r="C1362" s="648"/>
      <c r="D1362" s="648"/>
      <c r="E1362" s="648"/>
    </row>
    <row r="1363" spans="1:5" ht="16.5" customHeight="1" thickBot="1" x14ac:dyDescent="0.25">
      <c r="A1363" s="649" t="s">
        <v>73</v>
      </c>
      <c r="B1363" s="648"/>
      <c r="C1363" s="648"/>
      <c r="D1363" s="648"/>
      <c r="E1363" s="648"/>
    </row>
    <row r="1364" spans="1:5" ht="16.5" customHeight="1" thickBot="1" x14ac:dyDescent="0.25">
      <c r="A1364" s="647" t="s">
        <v>109</v>
      </c>
      <c r="B1364" s="648">
        <f>B1365+B1366+B1367+B1368</f>
        <v>70835</v>
      </c>
      <c r="C1364" s="648">
        <f t="shared" ref="C1364:E1364" si="150">C1365+C1366+C1367+C1368</f>
        <v>1780817</v>
      </c>
      <c r="D1364" s="648">
        <f t="shared" si="150"/>
        <v>0</v>
      </c>
      <c r="E1364" s="648">
        <f t="shared" si="150"/>
        <v>0</v>
      </c>
    </row>
    <row r="1365" spans="1:5" ht="16.5" customHeight="1" thickBot="1" x14ac:dyDescent="0.25">
      <c r="A1365" s="649" t="s">
        <v>37</v>
      </c>
      <c r="B1365" s="648">
        <v>70835</v>
      </c>
      <c r="C1365" s="648">
        <v>1780817</v>
      </c>
      <c r="D1365" s="648">
        <v>0</v>
      </c>
      <c r="E1365" s="648">
        <v>0</v>
      </c>
    </row>
    <row r="1366" spans="1:5" ht="16.5" customHeight="1" thickBot="1" x14ac:dyDescent="0.25">
      <c r="A1366" s="649" t="s">
        <v>78</v>
      </c>
      <c r="B1366" s="651"/>
      <c r="C1366" s="648"/>
      <c r="D1366" s="648"/>
      <c r="E1366" s="648"/>
    </row>
    <row r="1367" spans="1:5" ht="16.5" customHeight="1" thickBot="1" x14ac:dyDescent="0.25">
      <c r="A1367" s="649" t="s">
        <v>72</v>
      </c>
      <c r="B1367" s="651"/>
      <c r="C1367" s="648"/>
      <c r="D1367" s="648"/>
      <c r="E1367" s="648"/>
    </row>
    <row r="1368" spans="1:5" ht="16.5" customHeight="1" thickBot="1" x14ac:dyDescent="0.25">
      <c r="A1368" s="649" t="s">
        <v>73</v>
      </c>
      <c r="B1368" s="651"/>
      <c r="C1368" s="648"/>
      <c r="D1368" s="648"/>
      <c r="E1368" s="648"/>
    </row>
    <row r="1369" spans="1:5" ht="16.5" customHeight="1" thickBot="1" x14ac:dyDescent="0.25">
      <c r="A1369" s="699" t="s">
        <v>291</v>
      </c>
      <c r="B1369" s="651">
        <f>B1364+B1359</f>
        <v>70835</v>
      </c>
      <c r="C1369" s="651">
        <f>C1364+C1359</f>
        <v>1780817</v>
      </c>
      <c r="D1369" s="651">
        <f>D1364+D1359</f>
        <v>0</v>
      </c>
      <c r="E1369" s="651">
        <f>E1364+E1359</f>
        <v>0</v>
      </c>
    </row>
    <row r="1370" spans="1:5" ht="68.25" customHeight="1" thickBot="1" x14ac:dyDescent="0.25">
      <c r="A1370" s="637" t="s">
        <v>292</v>
      </c>
      <c r="B1370" s="693" t="s">
        <v>1657</v>
      </c>
      <c r="C1370" s="694" t="s">
        <v>1658</v>
      </c>
      <c r="D1370" s="648"/>
      <c r="E1370" s="648"/>
    </row>
    <row r="1371" spans="1:5" ht="16.5" customHeight="1" thickBot="1" x14ac:dyDescent="0.25">
      <c r="A1371" s="639" t="s">
        <v>9</v>
      </c>
      <c r="B1371" s="769" t="s">
        <v>1642</v>
      </c>
      <c r="C1371" s="895"/>
      <c r="D1371" s="770"/>
      <c r="E1371" s="771"/>
    </row>
    <row r="1372" spans="1:5" ht="16.5" customHeight="1" thickBot="1" x14ac:dyDescent="0.25">
      <c r="A1372" s="639" t="s">
        <v>14</v>
      </c>
      <c r="B1372" s="832" t="s">
        <v>1652</v>
      </c>
      <c r="C1372" s="833"/>
      <c r="D1372" s="833"/>
      <c r="E1372" s="834"/>
    </row>
    <row r="1373" spans="1:5" ht="16.5" customHeight="1" x14ac:dyDescent="0.2">
      <c r="A1373" s="827"/>
      <c r="B1373" s="640">
        <v>2019</v>
      </c>
      <c r="C1373" s="640">
        <v>2020</v>
      </c>
      <c r="D1373" s="640">
        <v>2021</v>
      </c>
      <c r="E1373" s="640">
        <v>2022</v>
      </c>
    </row>
    <row r="1374" spans="1:5" ht="16.5" customHeight="1" thickBot="1" x14ac:dyDescent="0.25">
      <c r="A1374" s="828"/>
      <c r="B1374" s="641" t="s">
        <v>5</v>
      </c>
      <c r="C1374" s="641" t="s">
        <v>6</v>
      </c>
      <c r="D1374" s="641" t="s">
        <v>6</v>
      </c>
      <c r="E1374" s="641" t="s">
        <v>6</v>
      </c>
    </row>
    <row r="1375" spans="1:5" ht="16.5" customHeight="1" thickBot="1" x14ac:dyDescent="0.25">
      <c r="A1375" s="639" t="s">
        <v>8</v>
      </c>
      <c r="B1375" s="691">
        <v>0.25</v>
      </c>
      <c r="C1375" s="691">
        <v>0.48</v>
      </c>
      <c r="D1375" s="691">
        <v>0</v>
      </c>
      <c r="E1375" s="691"/>
    </row>
    <row r="1376" spans="1:5" ht="16.5" customHeight="1" thickBot="1" x14ac:dyDescent="0.25">
      <c r="A1376" s="639" t="s">
        <v>15</v>
      </c>
      <c r="B1376" s="643">
        <v>190000</v>
      </c>
      <c r="C1376" s="643">
        <v>359903</v>
      </c>
      <c r="D1376" s="643">
        <v>0</v>
      </c>
      <c r="E1376" s="643"/>
    </row>
    <row r="1377" spans="1:5" ht="16.5" customHeight="1" thickBot="1" x14ac:dyDescent="0.25">
      <c r="A1377" s="639" t="s">
        <v>21</v>
      </c>
      <c r="B1377" s="643">
        <f>B1376/B1375</f>
        <v>760000</v>
      </c>
      <c r="C1377" s="643">
        <f>C1376/C1375</f>
        <v>749797.91666666674</v>
      </c>
      <c r="D1377" s="643" t="e">
        <f>D1376/D1375</f>
        <v>#DIV/0!</v>
      </c>
      <c r="E1377" s="643" t="e">
        <f>E1376/E1375</f>
        <v>#DIV/0!</v>
      </c>
    </row>
    <row r="1378" spans="1:5" ht="16.5" customHeight="1" thickBot="1" x14ac:dyDescent="0.25">
      <c r="A1378" s="639" t="s">
        <v>16</v>
      </c>
      <c r="B1378" s="644" t="s">
        <v>20</v>
      </c>
      <c r="C1378" s="645">
        <f>C1375/B1375-1</f>
        <v>0.91999999999999993</v>
      </c>
      <c r="D1378" s="645">
        <f t="shared" ref="D1378:E1380" si="151">D1375/C1375-1</f>
        <v>-1</v>
      </c>
      <c r="E1378" s="645" t="e">
        <f t="shared" si="151"/>
        <v>#DIV/0!</v>
      </c>
    </row>
    <row r="1379" spans="1:5" ht="16.5" customHeight="1" thickBot="1" x14ac:dyDescent="0.25">
      <c r="A1379" s="639" t="s">
        <v>17</v>
      </c>
      <c r="B1379" s="644" t="s">
        <v>20</v>
      </c>
      <c r="C1379" s="645">
        <f>C1376/B1376-1</f>
        <v>0.89422631578947365</v>
      </c>
      <c r="D1379" s="645">
        <f t="shared" si="151"/>
        <v>-1</v>
      </c>
      <c r="E1379" s="645" t="e">
        <f t="shared" si="151"/>
        <v>#DIV/0!</v>
      </c>
    </row>
    <row r="1380" spans="1:5" ht="16.5" customHeight="1" thickBot="1" x14ac:dyDescent="0.25">
      <c r="A1380" s="639" t="s">
        <v>18</v>
      </c>
      <c r="B1380" s="644" t="s">
        <v>20</v>
      </c>
      <c r="C1380" s="645">
        <f>C1377/B1377-1</f>
        <v>-1.342379385964898E-2</v>
      </c>
      <c r="D1380" s="645" t="e">
        <f t="shared" si="151"/>
        <v>#DIV/0!</v>
      </c>
      <c r="E1380" s="645" t="e">
        <f t="shared" si="151"/>
        <v>#DIV/0!</v>
      </c>
    </row>
    <row r="1381" spans="1:5" ht="16.5" customHeight="1" thickBot="1" x14ac:dyDescent="0.25">
      <c r="A1381" s="835" t="s">
        <v>1659</v>
      </c>
      <c r="B1381" s="836"/>
      <c r="C1381" s="836"/>
      <c r="D1381" s="836"/>
      <c r="E1381" s="837"/>
    </row>
    <row r="1382" spans="1:5" ht="16.5" customHeight="1" x14ac:dyDescent="0.2">
      <c r="A1382" s="827"/>
      <c r="B1382" s="640">
        <v>2019</v>
      </c>
      <c r="C1382" s="640">
        <v>2020</v>
      </c>
      <c r="D1382" s="640">
        <v>2021</v>
      </c>
      <c r="E1382" s="640">
        <v>2022</v>
      </c>
    </row>
    <row r="1383" spans="1:5" ht="16.5" customHeight="1" thickBot="1" x14ac:dyDescent="0.25">
      <c r="A1383" s="828"/>
      <c r="B1383" s="641" t="s">
        <v>5</v>
      </c>
      <c r="C1383" s="641" t="s">
        <v>6</v>
      </c>
      <c r="D1383" s="641" t="s">
        <v>6</v>
      </c>
      <c r="E1383" s="641" t="s">
        <v>6</v>
      </c>
    </row>
    <row r="1384" spans="1:5" ht="16.5" customHeight="1" thickBot="1" x14ac:dyDescent="0.25">
      <c r="A1384" s="647" t="s">
        <v>107</v>
      </c>
      <c r="B1384" s="648"/>
      <c r="C1384" s="648"/>
      <c r="D1384" s="648"/>
      <c r="E1384" s="648"/>
    </row>
    <row r="1385" spans="1:5" ht="16.5" customHeight="1" thickBot="1" x14ac:dyDescent="0.25">
      <c r="A1385" s="649" t="s">
        <v>37</v>
      </c>
      <c r="B1385" s="648"/>
      <c r="C1385" s="648"/>
      <c r="D1385" s="648"/>
      <c r="E1385" s="648"/>
    </row>
    <row r="1386" spans="1:5" ht="16.5" customHeight="1" thickBot="1" x14ac:dyDescent="0.25">
      <c r="A1386" s="649" t="s">
        <v>78</v>
      </c>
      <c r="B1386" s="648"/>
      <c r="C1386" s="648"/>
      <c r="D1386" s="648"/>
      <c r="E1386" s="648"/>
    </row>
    <row r="1387" spans="1:5" ht="16.5" customHeight="1" thickBot="1" x14ac:dyDescent="0.25">
      <c r="A1387" s="649" t="s">
        <v>72</v>
      </c>
      <c r="B1387" s="648"/>
      <c r="C1387" s="648"/>
      <c r="D1387" s="648"/>
      <c r="E1387" s="648"/>
    </row>
    <row r="1388" spans="1:5" ht="16.5" customHeight="1" thickBot="1" x14ac:dyDescent="0.25">
      <c r="A1388" s="649" t="s">
        <v>73</v>
      </c>
      <c r="B1388" s="648"/>
      <c r="C1388" s="648"/>
      <c r="D1388" s="648"/>
      <c r="E1388" s="648"/>
    </row>
    <row r="1389" spans="1:5" ht="16.5" customHeight="1" thickBot="1" x14ac:dyDescent="0.25">
      <c r="A1389" s="647" t="s">
        <v>109</v>
      </c>
      <c r="B1389" s="648">
        <f>B1390+B1391+B1392+B1393</f>
        <v>190000</v>
      </c>
      <c r="C1389" s="648">
        <f t="shared" ref="C1389:E1389" si="152">C1390+C1391+C1392+C1393</f>
        <v>359903</v>
      </c>
      <c r="D1389" s="648">
        <f t="shared" si="152"/>
        <v>0</v>
      </c>
      <c r="E1389" s="648">
        <f t="shared" si="152"/>
        <v>0</v>
      </c>
    </row>
    <row r="1390" spans="1:5" ht="16.5" customHeight="1" thickBot="1" x14ac:dyDescent="0.25">
      <c r="A1390" s="649" t="s">
        <v>37</v>
      </c>
      <c r="B1390" s="648">
        <v>190000</v>
      </c>
      <c r="C1390" s="648">
        <v>359903</v>
      </c>
      <c r="D1390" s="648">
        <v>0</v>
      </c>
      <c r="E1390" s="648">
        <v>0</v>
      </c>
    </row>
    <row r="1391" spans="1:5" ht="16.5" customHeight="1" thickBot="1" x14ac:dyDescent="0.25">
      <c r="A1391" s="649" t="s">
        <v>78</v>
      </c>
      <c r="B1391" s="651"/>
      <c r="C1391" s="648"/>
      <c r="D1391" s="648"/>
      <c r="E1391" s="648"/>
    </row>
    <row r="1392" spans="1:5" ht="16.5" customHeight="1" thickBot="1" x14ac:dyDescent="0.25">
      <c r="A1392" s="649" t="s">
        <v>72</v>
      </c>
      <c r="B1392" s="651"/>
      <c r="C1392" s="648"/>
      <c r="D1392" s="648"/>
      <c r="E1392" s="648"/>
    </row>
    <row r="1393" spans="1:5" ht="16.5" customHeight="1" thickBot="1" x14ac:dyDescent="0.25">
      <c r="A1393" s="649" t="s">
        <v>73</v>
      </c>
      <c r="B1393" s="651"/>
      <c r="C1393" s="648"/>
      <c r="D1393" s="648"/>
      <c r="E1393" s="648"/>
    </row>
    <row r="1394" spans="1:5" ht="16.5" customHeight="1" thickBot="1" x14ac:dyDescent="0.25">
      <c r="A1394" s="699" t="s">
        <v>294</v>
      </c>
      <c r="B1394" s="651">
        <f>B1389+B1384</f>
        <v>190000</v>
      </c>
      <c r="C1394" s="651">
        <f>C1389+C1384</f>
        <v>359903</v>
      </c>
      <c r="D1394" s="651">
        <f>D1389+D1384</f>
        <v>0</v>
      </c>
      <c r="E1394" s="651">
        <f>E1389+E1384</f>
        <v>0</v>
      </c>
    </row>
    <row r="1395" spans="1:5" ht="60.75" customHeight="1" thickBot="1" x14ac:dyDescent="0.25">
      <c r="A1395" s="637" t="s">
        <v>295</v>
      </c>
      <c r="B1395" s="693" t="s">
        <v>1660</v>
      </c>
      <c r="C1395" s="694" t="s">
        <v>1661</v>
      </c>
      <c r="D1395" s="648"/>
      <c r="E1395" s="648"/>
    </row>
    <row r="1396" spans="1:5" ht="16.5" customHeight="1" thickBot="1" x14ac:dyDescent="0.25">
      <c r="A1396" s="639" t="s">
        <v>9</v>
      </c>
      <c r="B1396" s="769" t="s">
        <v>1642</v>
      </c>
      <c r="C1396" s="895"/>
      <c r="D1396" s="770"/>
      <c r="E1396" s="771"/>
    </row>
    <row r="1397" spans="1:5" ht="16.5" customHeight="1" thickBot="1" x14ac:dyDescent="0.25">
      <c r="A1397" s="639" t="s">
        <v>14</v>
      </c>
      <c r="B1397" s="832" t="s">
        <v>1652</v>
      </c>
      <c r="C1397" s="833"/>
      <c r="D1397" s="833"/>
      <c r="E1397" s="834"/>
    </row>
    <row r="1398" spans="1:5" ht="16.5" customHeight="1" x14ac:dyDescent="0.2">
      <c r="A1398" s="827"/>
      <c r="B1398" s="640">
        <v>2019</v>
      </c>
      <c r="C1398" s="640">
        <v>2020</v>
      </c>
      <c r="D1398" s="640">
        <v>2021</v>
      </c>
      <c r="E1398" s="640">
        <v>2022</v>
      </c>
    </row>
    <row r="1399" spans="1:5" ht="16.5" customHeight="1" thickBot="1" x14ac:dyDescent="0.25">
      <c r="A1399" s="828"/>
      <c r="B1399" s="641" t="s">
        <v>5</v>
      </c>
      <c r="C1399" s="641" t="s">
        <v>6</v>
      </c>
      <c r="D1399" s="641" t="s">
        <v>6</v>
      </c>
      <c r="E1399" s="641" t="s">
        <v>6</v>
      </c>
    </row>
    <row r="1400" spans="1:5" ht="16.5" customHeight="1" thickBot="1" x14ac:dyDescent="0.25">
      <c r="A1400" s="704" t="s">
        <v>8</v>
      </c>
      <c r="B1400" s="705">
        <v>0</v>
      </c>
      <c r="C1400" s="705">
        <v>0</v>
      </c>
      <c r="D1400" s="705"/>
      <c r="E1400" s="705"/>
    </row>
    <row r="1401" spans="1:5" ht="16.5" customHeight="1" thickBot="1" x14ac:dyDescent="0.25">
      <c r="A1401" s="639" t="s">
        <v>15</v>
      </c>
      <c r="B1401" s="643">
        <v>361815</v>
      </c>
      <c r="C1401" s="643">
        <v>1157473</v>
      </c>
      <c r="D1401" s="643">
        <v>0</v>
      </c>
      <c r="E1401" s="643">
        <v>0</v>
      </c>
    </row>
    <row r="1402" spans="1:5" ht="16.5" customHeight="1" thickBot="1" x14ac:dyDescent="0.25">
      <c r="A1402" s="639" t="s">
        <v>21</v>
      </c>
      <c r="B1402" s="643" t="e">
        <f>B1401/B1400</f>
        <v>#DIV/0!</v>
      </c>
      <c r="C1402" s="643" t="e">
        <f>C1401/C1400</f>
        <v>#DIV/0!</v>
      </c>
      <c r="D1402" s="643" t="e">
        <f>D1401/D1400</f>
        <v>#DIV/0!</v>
      </c>
      <c r="E1402" s="643" t="e">
        <f>E1401/E1400</f>
        <v>#DIV/0!</v>
      </c>
    </row>
    <row r="1403" spans="1:5" ht="16.5" customHeight="1" thickBot="1" x14ac:dyDescent="0.25">
      <c r="A1403" s="639" t="s">
        <v>16</v>
      </c>
      <c r="B1403" s="645"/>
      <c r="C1403" s="645" t="e">
        <f>C1400/B1400-1</f>
        <v>#DIV/0!</v>
      </c>
      <c r="D1403" s="645" t="e">
        <f t="shared" ref="D1403:E1405" si="153">D1400/C1400-1</f>
        <v>#DIV/0!</v>
      </c>
      <c r="E1403" s="645" t="e">
        <f t="shared" si="153"/>
        <v>#DIV/0!</v>
      </c>
    </row>
    <row r="1404" spans="1:5" ht="16.5" customHeight="1" thickBot="1" x14ac:dyDescent="0.25">
      <c r="A1404" s="639" t="s">
        <v>17</v>
      </c>
      <c r="B1404" s="645"/>
      <c r="C1404" s="645">
        <f>C1401/B1401-1</f>
        <v>2.1990741124607878</v>
      </c>
      <c r="D1404" s="645">
        <f t="shared" si="153"/>
        <v>-1</v>
      </c>
      <c r="E1404" s="645" t="e">
        <f t="shared" si="153"/>
        <v>#DIV/0!</v>
      </c>
    </row>
    <row r="1405" spans="1:5" ht="16.5" customHeight="1" thickBot="1" x14ac:dyDescent="0.25">
      <c r="A1405" s="639" t="s">
        <v>18</v>
      </c>
      <c r="B1405" s="645" t="e">
        <f>B1402/A1402-1</f>
        <v>#DIV/0!</v>
      </c>
      <c r="C1405" s="645" t="e">
        <f>C1402/B1402-1</f>
        <v>#DIV/0!</v>
      </c>
      <c r="D1405" s="645" t="e">
        <f t="shared" si="153"/>
        <v>#DIV/0!</v>
      </c>
      <c r="E1405" s="645" t="e">
        <f t="shared" si="153"/>
        <v>#DIV/0!</v>
      </c>
    </row>
    <row r="1406" spans="1:5" ht="16.5" customHeight="1" thickBot="1" x14ac:dyDescent="0.25">
      <c r="A1406" s="835" t="s">
        <v>1662</v>
      </c>
      <c r="B1406" s="836"/>
      <c r="C1406" s="836"/>
      <c r="D1406" s="836"/>
      <c r="E1406" s="837"/>
    </row>
    <row r="1407" spans="1:5" ht="16.5" customHeight="1" x14ac:dyDescent="0.2">
      <c r="A1407" s="827"/>
      <c r="B1407" s="640">
        <v>2019</v>
      </c>
      <c r="C1407" s="640">
        <v>2020</v>
      </c>
      <c r="D1407" s="640">
        <v>2021</v>
      </c>
      <c r="E1407" s="640">
        <v>2022</v>
      </c>
    </row>
    <row r="1408" spans="1:5" ht="16.5" customHeight="1" thickBot="1" x14ac:dyDescent="0.25">
      <c r="A1408" s="828"/>
      <c r="B1408" s="641" t="s">
        <v>5</v>
      </c>
      <c r="C1408" s="641" t="s">
        <v>6</v>
      </c>
      <c r="D1408" s="641" t="s">
        <v>6</v>
      </c>
      <c r="E1408" s="641" t="s">
        <v>6</v>
      </c>
    </row>
    <row r="1409" spans="1:5" ht="16.5" customHeight="1" thickBot="1" x14ac:dyDescent="0.25">
      <c r="A1409" s="647" t="s">
        <v>107</v>
      </c>
      <c r="B1409" s="648"/>
      <c r="C1409" s="648"/>
      <c r="D1409" s="648"/>
      <c r="E1409" s="648"/>
    </row>
    <row r="1410" spans="1:5" ht="16.5" customHeight="1" thickBot="1" x14ac:dyDescent="0.25">
      <c r="A1410" s="649" t="s">
        <v>37</v>
      </c>
      <c r="B1410" s="648"/>
      <c r="C1410" s="648"/>
      <c r="D1410" s="648"/>
      <c r="E1410" s="648"/>
    </row>
    <row r="1411" spans="1:5" ht="16.5" customHeight="1" thickBot="1" x14ac:dyDescent="0.25">
      <c r="A1411" s="649" t="s">
        <v>78</v>
      </c>
      <c r="B1411" s="648"/>
      <c r="C1411" s="648"/>
      <c r="D1411" s="648"/>
      <c r="E1411" s="648"/>
    </row>
    <row r="1412" spans="1:5" ht="16.5" customHeight="1" thickBot="1" x14ac:dyDescent="0.25">
      <c r="A1412" s="649" t="s">
        <v>72</v>
      </c>
      <c r="B1412" s="648"/>
      <c r="C1412" s="648"/>
      <c r="D1412" s="648"/>
      <c r="E1412" s="648"/>
    </row>
    <row r="1413" spans="1:5" ht="16.5" customHeight="1" thickBot="1" x14ac:dyDescent="0.25">
      <c r="A1413" s="649" t="s">
        <v>73</v>
      </c>
      <c r="B1413" s="648"/>
      <c r="C1413" s="648"/>
      <c r="D1413" s="648"/>
      <c r="E1413" s="648"/>
    </row>
    <row r="1414" spans="1:5" ht="16.5" customHeight="1" thickBot="1" x14ac:dyDescent="0.25">
      <c r="A1414" s="647" t="s">
        <v>109</v>
      </c>
      <c r="B1414" s="648">
        <f>B1415+B1416+B1417+B1418</f>
        <v>361815</v>
      </c>
      <c r="C1414" s="648">
        <f t="shared" ref="C1414:E1414" si="154">C1415+C1416+C1417+C1418</f>
        <v>1157473</v>
      </c>
      <c r="D1414" s="648">
        <f t="shared" si="154"/>
        <v>0</v>
      </c>
      <c r="E1414" s="648">
        <f t="shared" si="154"/>
        <v>0</v>
      </c>
    </row>
    <row r="1415" spans="1:5" ht="16.5" customHeight="1" thickBot="1" x14ac:dyDescent="0.25">
      <c r="A1415" s="649" t="s">
        <v>37</v>
      </c>
      <c r="B1415" s="651">
        <v>361815</v>
      </c>
      <c r="C1415" s="648">
        <v>1157473</v>
      </c>
      <c r="D1415" s="648">
        <v>0</v>
      </c>
      <c r="E1415" s="648">
        <v>0</v>
      </c>
    </row>
    <row r="1416" spans="1:5" ht="16.5" customHeight="1" thickBot="1" x14ac:dyDescent="0.25">
      <c r="A1416" s="649" t="s">
        <v>78</v>
      </c>
      <c r="B1416" s="651"/>
      <c r="C1416" s="648"/>
      <c r="D1416" s="648"/>
      <c r="E1416" s="648"/>
    </row>
    <row r="1417" spans="1:5" ht="16.5" customHeight="1" thickBot="1" x14ac:dyDescent="0.25">
      <c r="A1417" s="649" t="s">
        <v>72</v>
      </c>
      <c r="B1417" s="651"/>
      <c r="C1417" s="648"/>
      <c r="D1417" s="648"/>
      <c r="E1417" s="648"/>
    </row>
    <row r="1418" spans="1:5" ht="16.5" customHeight="1" thickBot="1" x14ac:dyDescent="0.25">
      <c r="A1418" s="649" t="s">
        <v>73</v>
      </c>
      <c r="B1418" s="651"/>
      <c r="C1418" s="648"/>
      <c r="D1418" s="648"/>
      <c r="E1418" s="648"/>
    </row>
    <row r="1419" spans="1:5" ht="16.5" customHeight="1" thickBot="1" x14ac:dyDescent="0.25">
      <c r="A1419" s="699" t="s">
        <v>297</v>
      </c>
      <c r="B1419" s="651">
        <f>B1415+B1409</f>
        <v>361815</v>
      </c>
      <c r="C1419" s="651">
        <f>C1415+C1409</f>
        <v>1157473</v>
      </c>
      <c r="D1419" s="651">
        <f>D1415+D1409</f>
        <v>0</v>
      </c>
      <c r="E1419" s="651">
        <f>E1415+E1409</f>
        <v>0</v>
      </c>
    </row>
    <row r="1420" spans="1:5" ht="42" customHeight="1" thickBot="1" x14ac:dyDescent="0.25">
      <c r="A1420" s="637" t="s">
        <v>298</v>
      </c>
      <c r="B1420" s="693" t="s">
        <v>1663</v>
      </c>
      <c r="C1420" s="694" t="s">
        <v>1664</v>
      </c>
      <c r="D1420" s="648"/>
      <c r="E1420" s="648"/>
    </row>
    <row r="1421" spans="1:5" ht="16.5" customHeight="1" thickBot="1" x14ac:dyDescent="0.25">
      <c r="A1421" s="639" t="s">
        <v>9</v>
      </c>
      <c r="B1421" s="769" t="s">
        <v>1642</v>
      </c>
      <c r="C1421" s="895"/>
      <c r="D1421" s="770"/>
      <c r="E1421" s="771"/>
    </row>
    <row r="1422" spans="1:5" ht="16.5" customHeight="1" thickBot="1" x14ac:dyDescent="0.25">
      <c r="A1422" s="639" t="s">
        <v>14</v>
      </c>
      <c r="B1422" s="832" t="s">
        <v>1652</v>
      </c>
      <c r="C1422" s="833"/>
      <c r="D1422" s="833"/>
      <c r="E1422" s="834"/>
    </row>
    <row r="1423" spans="1:5" ht="16.5" customHeight="1" x14ac:dyDescent="0.2">
      <c r="A1423" s="827"/>
      <c r="B1423" s="640">
        <v>2019</v>
      </c>
      <c r="C1423" s="640">
        <v>2020</v>
      </c>
      <c r="D1423" s="640">
        <v>2021</v>
      </c>
      <c r="E1423" s="640">
        <v>2022</v>
      </c>
    </row>
    <row r="1424" spans="1:5" ht="16.5" customHeight="1" thickBot="1" x14ac:dyDescent="0.25">
      <c r="A1424" s="828"/>
      <c r="B1424" s="641" t="s">
        <v>5</v>
      </c>
      <c r="C1424" s="641" t="s">
        <v>6</v>
      </c>
      <c r="D1424" s="641" t="s">
        <v>6</v>
      </c>
      <c r="E1424" s="641" t="s">
        <v>6</v>
      </c>
    </row>
    <row r="1425" spans="1:5" ht="16.5" customHeight="1" thickBot="1" x14ac:dyDescent="0.25">
      <c r="A1425" s="637" t="s">
        <v>8</v>
      </c>
      <c r="B1425" s="706">
        <v>0</v>
      </c>
      <c r="C1425" s="706">
        <v>0</v>
      </c>
      <c r="D1425" s="706"/>
      <c r="E1425" s="706"/>
    </row>
    <row r="1426" spans="1:5" ht="16.5" customHeight="1" thickBot="1" x14ac:dyDescent="0.25">
      <c r="A1426" s="639" t="s">
        <v>15</v>
      </c>
      <c r="B1426" s="643">
        <v>527660</v>
      </c>
      <c r="C1426" s="643">
        <v>1874230</v>
      </c>
      <c r="D1426" s="643">
        <v>0</v>
      </c>
      <c r="E1426" s="643">
        <v>0</v>
      </c>
    </row>
    <row r="1427" spans="1:5" ht="16.5" customHeight="1" thickBot="1" x14ac:dyDescent="0.25">
      <c r="A1427" s="639" t="s">
        <v>21</v>
      </c>
      <c r="B1427" s="643" t="e">
        <f>B1426/B1425</f>
        <v>#DIV/0!</v>
      </c>
      <c r="C1427" s="643" t="e">
        <f>C1426/C1425</f>
        <v>#DIV/0!</v>
      </c>
      <c r="D1427" s="643" t="e">
        <f>D1426/D1425</f>
        <v>#DIV/0!</v>
      </c>
      <c r="E1427" s="643" t="e">
        <f>E1426/E1425</f>
        <v>#DIV/0!</v>
      </c>
    </row>
    <row r="1428" spans="1:5" ht="16.5" customHeight="1" thickBot="1" x14ac:dyDescent="0.25">
      <c r="A1428" s="639" t="s">
        <v>16</v>
      </c>
      <c r="B1428" s="644" t="s">
        <v>20</v>
      </c>
      <c r="C1428" s="645" t="e">
        <f>C1425/B1425-1</f>
        <v>#DIV/0!</v>
      </c>
      <c r="D1428" s="645" t="e">
        <f t="shared" ref="D1428:E1430" si="155">D1425/C1425-1</f>
        <v>#DIV/0!</v>
      </c>
      <c r="E1428" s="645" t="e">
        <f t="shared" si="155"/>
        <v>#DIV/0!</v>
      </c>
    </row>
    <row r="1429" spans="1:5" ht="16.5" customHeight="1" thickBot="1" x14ac:dyDescent="0.25">
      <c r="A1429" s="639" t="s">
        <v>17</v>
      </c>
      <c r="B1429" s="644" t="s">
        <v>20</v>
      </c>
      <c r="C1429" s="645">
        <f>C1426/B1426-1</f>
        <v>2.5519652806731608</v>
      </c>
      <c r="D1429" s="645">
        <f t="shared" si="155"/>
        <v>-1</v>
      </c>
      <c r="E1429" s="645" t="e">
        <f t="shared" si="155"/>
        <v>#DIV/0!</v>
      </c>
    </row>
    <row r="1430" spans="1:5" ht="16.5" customHeight="1" thickBot="1" x14ac:dyDescent="0.25">
      <c r="A1430" s="639" t="s">
        <v>18</v>
      </c>
      <c r="B1430" s="644" t="s">
        <v>20</v>
      </c>
      <c r="C1430" s="645" t="e">
        <f>C1427/B1427-1</f>
        <v>#DIV/0!</v>
      </c>
      <c r="D1430" s="645" t="e">
        <f t="shared" si="155"/>
        <v>#DIV/0!</v>
      </c>
      <c r="E1430" s="645" t="e">
        <f t="shared" si="155"/>
        <v>#DIV/0!</v>
      </c>
    </row>
    <row r="1431" spans="1:5" ht="16.5" customHeight="1" thickBot="1" x14ac:dyDescent="0.25">
      <c r="A1431" s="835" t="s">
        <v>1665</v>
      </c>
      <c r="B1431" s="836"/>
      <c r="C1431" s="836"/>
      <c r="D1431" s="836"/>
      <c r="E1431" s="837"/>
    </row>
    <row r="1432" spans="1:5" ht="16.5" customHeight="1" x14ac:dyDescent="0.2">
      <c r="A1432" s="827"/>
      <c r="B1432" s="640">
        <v>2019</v>
      </c>
      <c r="C1432" s="640">
        <v>2020</v>
      </c>
      <c r="D1432" s="640">
        <v>2021</v>
      </c>
      <c r="E1432" s="640">
        <v>2022</v>
      </c>
    </row>
    <row r="1433" spans="1:5" ht="16.5" customHeight="1" thickBot="1" x14ac:dyDescent="0.25">
      <c r="A1433" s="828"/>
      <c r="B1433" s="641" t="s">
        <v>5</v>
      </c>
      <c r="C1433" s="641" t="s">
        <v>6</v>
      </c>
      <c r="D1433" s="641" t="s">
        <v>6</v>
      </c>
      <c r="E1433" s="641" t="s">
        <v>6</v>
      </c>
    </row>
    <row r="1434" spans="1:5" ht="16.5" customHeight="1" thickBot="1" x14ac:dyDescent="0.25">
      <c r="A1434" s="647" t="s">
        <v>107</v>
      </c>
      <c r="B1434" s="648"/>
      <c r="C1434" s="648"/>
      <c r="D1434" s="648"/>
      <c r="E1434" s="648"/>
    </row>
    <row r="1435" spans="1:5" ht="16.5" customHeight="1" thickBot="1" x14ac:dyDescent="0.25">
      <c r="A1435" s="649" t="s">
        <v>37</v>
      </c>
      <c r="B1435" s="648"/>
      <c r="C1435" s="648"/>
      <c r="D1435" s="648"/>
      <c r="E1435" s="648"/>
    </row>
    <row r="1436" spans="1:5" ht="16.5" customHeight="1" thickBot="1" x14ac:dyDescent="0.25">
      <c r="A1436" s="649" t="s">
        <v>78</v>
      </c>
      <c r="B1436" s="648"/>
      <c r="C1436" s="648"/>
      <c r="D1436" s="648"/>
      <c r="E1436" s="648"/>
    </row>
    <row r="1437" spans="1:5" ht="16.5" customHeight="1" thickBot="1" x14ac:dyDescent="0.25">
      <c r="A1437" s="649" t="s">
        <v>72</v>
      </c>
      <c r="B1437" s="648"/>
      <c r="C1437" s="648"/>
      <c r="D1437" s="648"/>
      <c r="E1437" s="648"/>
    </row>
    <row r="1438" spans="1:5" ht="16.5" customHeight="1" thickBot="1" x14ac:dyDescent="0.25">
      <c r="A1438" s="649" t="s">
        <v>73</v>
      </c>
      <c r="B1438" s="648"/>
      <c r="C1438" s="648"/>
      <c r="D1438" s="648"/>
      <c r="E1438" s="648"/>
    </row>
    <row r="1439" spans="1:5" ht="16.5" customHeight="1" thickBot="1" x14ac:dyDescent="0.25">
      <c r="A1439" s="647" t="s">
        <v>109</v>
      </c>
      <c r="B1439" s="648">
        <f>B1440+B1441+B1442+B1443</f>
        <v>527660</v>
      </c>
      <c r="C1439" s="648">
        <f t="shared" ref="C1439:E1439" si="156">C1440+C1441+C1442+C1443</f>
        <v>1874230</v>
      </c>
      <c r="D1439" s="648">
        <f t="shared" si="156"/>
        <v>0</v>
      </c>
      <c r="E1439" s="648">
        <f t="shared" si="156"/>
        <v>0</v>
      </c>
    </row>
    <row r="1440" spans="1:5" ht="16.5" customHeight="1" thickBot="1" x14ac:dyDescent="0.25">
      <c r="A1440" s="649" t="s">
        <v>37</v>
      </c>
      <c r="B1440" s="651">
        <v>527660</v>
      </c>
      <c r="C1440" s="648">
        <v>1874230</v>
      </c>
      <c r="D1440" s="648">
        <v>0</v>
      </c>
      <c r="E1440" s="648">
        <v>0</v>
      </c>
    </row>
    <row r="1441" spans="1:5" ht="16.5" customHeight="1" thickBot="1" x14ac:dyDescent="0.25">
      <c r="A1441" s="649" t="s">
        <v>78</v>
      </c>
      <c r="B1441" s="648"/>
      <c r="C1441" s="648"/>
      <c r="D1441" s="648"/>
      <c r="E1441" s="648"/>
    </row>
    <row r="1442" spans="1:5" ht="16.5" customHeight="1" thickBot="1" x14ac:dyDescent="0.25">
      <c r="A1442" s="649" t="s">
        <v>72</v>
      </c>
      <c r="B1442" s="648"/>
      <c r="C1442" s="648"/>
      <c r="D1442" s="648"/>
      <c r="E1442" s="648"/>
    </row>
    <row r="1443" spans="1:5" ht="16.5" customHeight="1" thickBot="1" x14ac:dyDescent="0.25">
      <c r="A1443" s="649" t="s">
        <v>73</v>
      </c>
      <c r="B1443" s="648"/>
      <c r="C1443" s="648"/>
      <c r="D1443" s="648"/>
      <c r="E1443" s="648"/>
    </row>
    <row r="1444" spans="1:5" ht="16.5" customHeight="1" thickBot="1" x14ac:dyDescent="0.25">
      <c r="A1444" s="699" t="s">
        <v>300</v>
      </c>
      <c r="B1444" s="651">
        <f>B1440+B1434</f>
        <v>527660</v>
      </c>
      <c r="C1444" s="695">
        <f>C1440+C1434</f>
        <v>1874230</v>
      </c>
      <c r="D1444" s="651">
        <f>D1440+D1434</f>
        <v>0</v>
      </c>
      <c r="E1444" s="651">
        <f>E1440+E1434</f>
        <v>0</v>
      </c>
    </row>
    <row r="1445" spans="1:5" ht="70.5" customHeight="1" thickBot="1" x14ac:dyDescent="0.25">
      <c r="A1445" s="637" t="s">
        <v>357</v>
      </c>
      <c r="B1445" s="700" t="s">
        <v>1666</v>
      </c>
      <c r="C1445" s="698" t="s">
        <v>1667</v>
      </c>
      <c r="D1445" s="648"/>
      <c r="E1445" s="648"/>
    </row>
    <row r="1446" spans="1:5" ht="16.5" customHeight="1" thickBot="1" x14ac:dyDescent="0.25">
      <c r="A1446" s="639" t="s">
        <v>9</v>
      </c>
      <c r="B1446" s="769" t="s">
        <v>1668</v>
      </c>
      <c r="C1446" s="895"/>
      <c r="D1446" s="770"/>
      <c r="E1446" s="771"/>
    </row>
    <row r="1447" spans="1:5" ht="16.5" customHeight="1" thickBot="1" x14ac:dyDescent="0.25">
      <c r="A1447" s="639" t="s">
        <v>14</v>
      </c>
      <c r="B1447" s="832" t="s">
        <v>190</v>
      </c>
      <c r="C1447" s="833"/>
      <c r="D1447" s="833"/>
      <c r="E1447" s="834"/>
    </row>
    <row r="1448" spans="1:5" ht="16.5" customHeight="1" x14ac:dyDescent="0.2">
      <c r="A1448" s="827"/>
      <c r="B1448" s="640">
        <v>2019</v>
      </c>
      <c r="C1448" s="640">
        <v>2020</v>
      </c>
      <c r="D1448" s="640">
        <v>2021</v>
      </c>
      <c r="E1448" s="640">
        <v>2022</v>
      </c>
    </row>
    <row r="1449" spans="1:5" ht="16.5" customHeight="1" thickBot="1" x14ac:dyDescent="0.25">
      <c r="A1449" s="828"/>
      <c r="B1449" s="641" t="s">
        <v>5</v>
      </c>
      <c r="C1449" s="641" t="s">
        <v>6</v>
      </c>
      <c r="D1449" s="641" t="s">
        <v>6</v>
      </c>
      <c r="E1449" s="641" t="s">
        <v>6</v>
      </c>
    </row>
    <row r="1450" spans="1:5" ht="16.5" customHeight="1" thickBot="1" x14ac:dyDescent="0.25">
      <c r="A1450" s="639" t="s">
        <v>8</v>
      </c>
      <c r="B1450" s="691">
        <v>0.14000000000000001</v>
      </c>
      <c r="C1450" s="691">
        <v>0.28999999999999998</v>
      </c>
      <c r="D1450" s="691">
        <v>0.28999999999999998</v>
      </c>
      <c r="E1450" s="691"/>
    </row>
    <row r="1451" spans="1:5" ht="16.5" customHeight="1" thickBot="1" x14ac:dyDescent="0.25">
      <c r="A1451" s="639" t="s">
        <v>15</v>
      </c>
      <c r="B1451" s="643">
        <v>539200</v>
      </c>
      <c r="C1451" s="643">
        <v>1078400</v>
      </c>
      <c r="D1451" s="643">
        <v>1078400</v>
      </c>
      <c r="E1451" s="643"/>
    </row>
    <row r="1452" spans="1:5" ht="16.5" customHeight="1" thickBot="1" x14ac:dyDescent="0.25">
      <c r="A1452" s="639" t="s">
        <v>21</v>
      </c>
      <c r="B1452" s="643">
        <f>B1451/B1450</f>
        <v>3851428.5714285709</v>
      </c>
      <c r="C1452" s="643">
        <f>C1451/C1450</f>
        <v>3718620.6896551726</v>
      </c>
      <c r="D1452" s="643">
        <f>D1451/D1450</f>
        <v>3718620.6896551726</v>
      </c>
      <c r="E1452" s="643" t="e">
        <f>E1451/E1450</f>
        <v>#DIV/0!</v>
      </c>
    </row>
    <row r="1453" spans="1:5" ht="16.5" customHeight="1" thickBot="1" x14ac:dyDescent="0.25">
      <c r="A1453" s="639" t="s">
        <v>16</v>
      </c>
      <c r="B1453" s="644" t="s">
        <v>20</v>
      </c>
      <c r="C1453" s="645">
        <f>C1450/B1450-1</f>
        <v>1.0714285714285712</v>
      </c>
      <c r="D1453" s="645">
        <f t="shared" ref="D1453:E1455" si="157">D1450/C1450-1</f>
        <v>0</v>
      </c>
      <c r="E1453" s="645">
        <f t="shared" si="157"/>
        <v>-1</v>
      </c>
    </row>
    <row r="1454" spans="1:5" ht="16.5" customHeight="1" thickBot="1" x14ac:dyDescent="0.25">
      <c r="A1454" s="639" t="s">
        <v>17</v>
      </c>
      <c r="B1454" s="644" t="s">
        <v>20</v>
      </c>
      <c r="C1454" s="645">
        <f>C1451/B1451-1</f>
        <v>1</v>
      </c>
      <c r="D1454" s="645">
        <f t="shared" si="157"/>
        <v>0</v>
      </c>
      <c r="E1454" s="645">
        <f t="shared" si="157"/>
        <v>-1</v>
      </c>
    </row>
    <row r="1455" spans="1:5" ht="16.5" customHeight="1" thickBot="1" x14ac:dyDescent="0.25">
      <c r="A1455" s="639" t="s">
        <v>18</v>
      </c>
      <c r="B1455" s="644" t="s">
        <v>20</v>
      </c>
      <c r="C1455" s="645">
        <f>C1452/B1452-1</f>
        <v>-3.4482758620689502E-2</v>
      </c>
      <c r="D1455" s="645">
        <f t="shared" si="157"/>
        <v>0</v>
      </c>
      <c r="E1455" s="645" t="e">
        <f t="shared" si="157"/>
        <v>#DIV/0!</v>
      </c>
    </row>
    <row r="1456" spans="1:5" ht="16.5" customHeight="1" thickBot="1" x14ac:dyDescent="0.25">
      <c r="A1456" s="835" t="s">
        <v>1669</v>
      </c>
      <c r="B1456" s="836"/>
      <c r="C1456" s="836"/>
      <c r="D1456" s="836"/>
      <c r="E1456" s="837"/>
    </row>
    <row r="1457" spans="1:5" ht="16.5" customHeight="1" x14ac:dyDescent="0.2">
      <c r="A1457" s="827"/>
      <c r="B1457" s="640">
        <v>2019</v>
      </c>
      <c r="C1457" s="640">
        <v>2020</v>
      </c>
      <c r="D1457" s="640">
        <v>2021</v>
      </c>
      <c r="E1457" s="640">
        <v>2022</v>
      </c>
    </row>
    <row r="1458" spans="1:5" ht="16.5" customHeight="1" thickBot="1" x14ac:dyDescent="0.25">
      <c r="A1458" s="828"/>
      <c r="B1458" s="641" t="s">
        <v>5</v>
      </c>
      <c r="C1458" s="641" t="s">
        <v>6</v>
      </c>
      <c r="D1458" s="641" t="s">
        <v>6</v>
      </c>
      <c r="E1458" s="641" t="s">
        <v>6</v>
      </c>
    </row>
    <row r="1459" spans="1:5" ht="16.5" customHeight="1" thickBot="1" x14ac:dyDescent="0.25">
      <c r="A1459" s="647" t="s">
        <v>107</v>
      </c>
      <c r="B1459" s="648"/>
      <c r="C1459" s="648"/>
      <c r="D1459" s="648"/>
      <c r="E1459" s="648"/>
    </row>
    <row r="1460" spans="1:5" ht="16.5" customHeight="1" thickBot="1" x14ac:dyDescent="0.25">
      <c r="A1460" s="649" t="s">
        <v>37</v>
      </c>
      <c r="B1460" s="648"/>
      <c r="C1460" s="648"/>
      <c r="D1460" s="648"/>
      <c r="E1460" s="648"/>
    </row>
    <row r="1461" spans="1:5" ht="16.5" customHeight="1" thickBot="1" x14ac:dyDescent="0.25">
      <c r="A1461" s="649" t="s">
        <v>78</v>
      </c>
      <c r="B1461" s="648"/>
      <c r="C1461" s="648"/>
      <c r="D1461" s="648"/>
      <c r="E1461" s="648"/>
    </row>
    <row r="1462" spans="1:5" ht="16.5" customHeight="1" thickBot="1" x14ac:dyDescent="0.25">
      <c r="A1462" s="649" t="s">
        <v>72</v>
      </c>
      <c r="B1462" s="648"/>
      <c r="C1462" s="648"/>
      <c r="D1462" s="648"/>
      <c r="E1462" s="648"/>
    </row>
    <row r="1463" spans="1:5" ht="16.5" customHeight="1" thickBot="1" x14ac:dyDescent="0.25">
      <c r="A1463" s="649" t="s">
        <v>73</v>
      </c>
      <c r="B1463" s="648"/>
      <c r="C1463" s="648"/>
      <c r="D1463" s="648"/>
      <c r="E1463" s="648"/>
    </row>
    <row r="1464" spans="1:5" ht="16.5" customHeight="1" thickBot="1" x14ac:dyDescent="0.25">
      <c r="A1464" s="647" t="s">
        <v>109</v>
      </c>
      <c r="B1464" s="648">
        <f>B1465+B1466+B1467+B1468</f>
        <v>539200</v>
      </c>
      <c r="C1464" s="648">
        <f t="shared" ref="C1464:E1464" si="158">C1465+C1466+C1467+C1468</f>
        <v>1078400</v>
      </c>
      <c r="D1464" s="648">
        <f t="shared" si="158"/>
        <v>1078400</v>
      </c>
      <c r="E1464" s="648">
        <f t="shared" si="158"/>
        <v>0</v>
      </c>
    </row>
    <row r="1465" spans="1:5" ht="16.5" customHeight="1" thickBot="1" x14ac:dyDescent="0.25">
      <c r="A1465" s="649" t="s">
        <v>37</v>
      </c>
      <c r="B1465" s="651">
        <v>539200</v>
      </c>
      <c r="C1465" s="648">
        <v>1078400</v>
      </c>
      <c r="D1465" s="648">
        <v>1078400</v>
      </c>
      <c r="E1465" s="648">
        <v>0</v>
      </c>
    </row>
    <row r="1466" spans="1:5" ht="16.5" customHeight="1" thickBot="1" x14ac:dyDescent="0.25">
      <c r="A1466" s="649" t="s">
        <v>78</v>
      </c>
      <c r="B1466" s="651"/>
      <c r="C1466" s="707"/>
      <c r="D1466" s="648"/>
      <c r="E1466" s="648"/>
    </row>
    <row r="1467" spans="1:5" ht="16.5" customHeight="1" thickBot="1" x14ac:dyDescent="0.25">
      <c r="A1467" s="649" t="s">
        <v>72</v>
      </c>
      <c r="B1467" s="651"/>
      <c r="C1467" s="707"/>
      <c r="D1467" s="648"/>
      <c r="E1467" s="648"/>
    </row>
    <row r="1468" spans="1:5" ht="16.5" customHeight="1" thickBot="1" x14ac:dyDescent="0.25">
      <c r="A1468" s="649" t="s">
        <v>73</v>
      </c>
      <c r="B1468" s="651"/>
      <c r="C1468" s="707"/>
      <c r="D1468" s="648"/>
      <c r="E1468" s="648"/>
    </row>
    <row r="1469" spans="1:5" ht="16.5" customHeight="1" thickBot="1" x14ac:dyDescent="0.25">
      <c r="A1469" s="699" t="s">
        <v>358</v>
      </c>
      <c r="B1469" s="651">
        <f>B1465+B1459</f>
        <v>539200</v>
      </c>
      <c r="C1469" s="695">
        <f>C1465+C1459</f>
        <v>1078400</v>
      </c>
      <c r="D1469" s="651">
        <f>D1465+D1459</f>
        <v>1078400</v>
      </c>
      <c r="E1469" s="651">
        <f>E1465+E1459</f>
        <v>0</v>
      </c>
    </row>
    <row r="1470" spans="1:5" ht="63.75" customHeight="1" thickBot="1" x14ac:dyDescent="0.25">
      <c r="A1470" s="637" t="s">
        <v>359</v>
      </c>
      <c r="B1470" s="700" t="s">
        <v>1670</v>
      </c>
      <c r="C1470" s="698" t="s">
        <v>1671</v>
      </c>
      <c r="D1470" s="648"/>
      <c r="E1470" s="648"/>
    </row>
    <row r="1471" spans="1:5" ht="16.5" customHeight="1" thickBot="1" x14ac:dyDescent="0.25">
      <c r="A1471" s="639" t="s">
        <v>9</v>
      </c>
      <c r="B1471" s="769" t="s">
        <v>1672</v>
      </c>
      <c r="C1471" s="895"/>
      <c r="D1471" s="770"/>
      <c r="E1471" s="771"/>
    </row>
    <row r="1472" spans="1:5" ht="16.5" customHeight="1" thickBot="1" x14ac:dyDescent="0.25">
      <c r="A1472" s="639" t="s">
        <v>14</v>
      </c>
      <c r="B1472" s="832" t="s">
        <v>190</v>
      </c>
      <c r="C1472" s="833"/>
      <c r="D1472" s="833"/>
      <c r="E1472" s="834"/>
    </row>
    <row r="1473" spans="1:5" ht="16.5" customHeight="1" x14ac:dyDescent="0.2">
      <c r="A1473" s="827"/>
      <c r="B1473" s="640">
        <v>2019</v>
      </c>
      <c r="C1473" s="640">
        <v>2020</v>
      </c>
      <c r="D1473" s="640">
        <v>2021</v>
      </c>
      <c r="E1473" s="640">
        <v>2022</v>
      </c>
    </row>
    <row r="1474" spans="1:5" ht="16.5" customHeight="1" thickBot="1" x14ac:dyDescent="0.25">
      <c r="A1474" s="828"/>
      <c r="B1474" s="641" t="s">
        <v>5</v>
      </c>
      <c r="C1474" s="641" t="s">
        <v>6</v>
      </c>
      <c r="D1474" s="641" t="s">
        <v>6</v>
      </c>
      <c r="E1474" s="641" t="s">
        <v>6</v>
      </c>
    </row>
    <row r="1475" spans="1:5" ht="16.5" customHeight="1" thickBot="1" x14ac:dyDescent="0.25">
      <c r="A1475" s="639" t="s">
        <v>8</v>
      </c>
      <c r="B1475" s="691">
        <v>0.15</v>
      </c>
      <c r="C1475" s="691">
        <v>0.65</v>
      </c>
      <c r="D1475" s="691">
        <v>0</v>
      </c>
      <c r="E1475" s="691"/>
    </row>
    <row r="1476" spans="1:5" ht="16.5" customHeight="1" thickBot="1" x14ac:dyDescent="0.25">
      <c r="A1476" s="639" t="s">
        <v>15</v>
      </c>
      <c r="B1476" s="643">
        <v>357685</v>
      </c>
      <c r="C1476" s="643">
        <v>1524868</v>
      </c>
      <c r="D1476" s="643">
        <v>0</v>
      </c>
      <c r="E1476" s="643"/>
    </row>
    <row r="1477" spans="1:5" ht="16.5" customHeight="1" thickBot="1" x14ac:dyDescent="0.25">
      <c r="A1477" s="639" t="s">
        <v>21</v>
      </c>
      <c r="B1477" s="643">
        <f>B1476/B1475</f>
        <v>2384566.666666667</v>
      </c>
      <c r="C1477" s="643">
        <f>C1476/C1475</f>
        <v>2345950.769230769</v>
      </c>
      <c r="D1477" s="643" t="e">
        <f>D1476/D1475</f>
        <v>#DIV/0!</v>
      </c>
      <c r="E1477" s="643" t="e">
        <f>E1476/E1475</f>
        <v>#DIV/0!</v>
      </c>
    </row>
    <row r="1478" spans="1:5" ht="16.5" customHeight="1" thickBot="1" x14ac:dyDescent="0.25">
      <c r="A1478" s="639" t="s">
        <v>16</v>
      </c>
      <c r="B1478" s="644" t="s">
        <v>20</v>
      </c>
      <c r="C1478" s="645">
        <f>C1475/B1475-1</f>
        <v>3.3333333333333339</v>
      </c>
      <c r="D1478" s="645">
        <f t="shared" ref="D1478:E1480" si="159">D1475/C1475-1</f>
        <v>-1</v>
      </c>
      <c r="E1478" s="645" t="e">
        <f t="shared" si="159"/>
        <v>#DIV/0!</v>
      </c>
    </row>
    <row r="1479" spans="1:5" ht="16.5" customHeight="1" thickBot="1" x14ac:dyDescent="0.25">
      <c r="A1479" s="639" t="s">
        <v>17</v>
      </c>
      <c r="B1479" s="644" t="s">
        <v>20</v>
      </c>
      <c r="C1479" s="645">
        <f>C1476/B1476-1</f>
        <v>3.2631589247522257</v>
      </c>
      <c r="D1479" s="645">
        <f t="shared" si="159"/>
        <v>-1</v>
      </c>
      <c r="E1479" s="645" t="e">
        <f t="shared" si="159"/>
        <v>#DIV/0!</v>
      </c>
    </row>
    <row r="1480" spans="1:5" ht="16.5" customHeight="1" thickBot="1" x14ac:dyDescent="0.25">
      <c r="A1480" s="639" t="s">
        <v>18</v>
      </c>
      <c r="B1480" s="644" t="s">
        <v>20</v>
      </c>
      <c r="C1480" s="645">
        <f>C1477/B1477-1</f>
        <v>-1.6194094287948047E-2</v>
      </c>
      <c r="D1480" s="645" t="e">
        <f t="shared" si="159"/>
        <v>#DIV/0!</v>
      </c>
      <c r="E1480" s="645" t="e">
        <f t="shared" si="159"/>
        <v>#DIV/0!</v>
      </c>
    </row>
    <row r="1481" spans="1:5" ht="16.5" customHeight="1" thickBot="1" x14ac:dyDescent="0.25">
      <c r="A1481" s="835" t="s">
        <v>1673</v>
      </c>
      <c r="B1481" s="836"/>
      <c r="C1481" s="836"/>
      <c r="D1481" s="836"/>
      <c r="E1481" s="837"/>
    </row>
    <row r="1482" spans="1:5" ht="16.5" customHeight="1" x14ac:dyDescent="0.2">
      <c r="A1482" s="827"/>
      <c r="B1482" s="640">
        <v>2019</v>
      </c>
      <c r="C1482" s="640">
        <v>2020</v>
      </c>
      <c r="D1482" s="640">
        <v>2021</v>
      </c>
      <c r="E1482" s="640">
        <v>2022</v>
      </c>
    </row>
    <row r="1483" spans="1:5" ht="16.5" customHeight="1" thickBot="1" x14ac:dyDescent="0.25">
      <c r="A1483" s="828"/>
      <c r="B1483" s="641" t="s">
        <v>5</v>
      </c>
      <c r="C1483" s="641" t="s">
        <v>6</v>
      </c>
      <c r="D1483" s="641" t="s">
        <v>6</v>
      </c>
      <c r="E1483" s="641" t="s">
        <v>6</v>
      </c>
    </row>
    <row r="1484" spans="1:5" ht="16.5" customHeight="1" thickBot="1" x14ac:dyDescent="0.25">
      <c r="A1484" s="647" t="s">
        <v>107</v>
      </c>
      <c r="B1484" s="648"/>
      <c r="C1484" s="648"/>
      <c r="D1484" s="648"/>
      <c r="E1484" s="648"/>
    </row>
    <row r="1485" spans="1:5" ht="16.5" customHeight="1" thickBot="1" x14ac:dyDescent="0.25">
      <c r="A1485" s="649" t="s">
        <v>37</v>
      </c>
      <c r="B1485" s="648"/>
      <c r="C1485" s="648"/>
      <c r="D1485" s="648"/>
      <c r="E1485" s="648"/>
    </row>
    <row r="1486" spans="1:5" ht="16.5" customHeight="1" thickBot="1" x14ac:dyDescent="0.25">
      <c r="A1486" s="649" t="s">
        <v>78</v>
      </c>
      <c r="B1486" s="648"/>
      <c r="C1486" s="648"/>
      <c r="D1486" s="648"/>
      <c r="E1486" s="648"/>
    </row>
    <row r="1487" spans="1:5" ht="16.5" customHeight="1" thickBot="1" x14ac:dyDescent="0.25">
      <c r="A1487" s="649" t="s">
        <v>72</v>
      </c>
      <c r="B1487" s="648"/>
      <c r="C1487" s="648"/>
      <c r="D1487" s="648"/>
      <c r="E1487" s="648"/>
    </row>
    <row r="1488" spans="1:5" ht="16.5" customHeight="1" thickBot="1" x14ac:dyDescent="0.25">
      <c r="A1488" s="649" t="s">
        <v>73</v>
      </c>
      <c r="B1488" s="648"/>
      <c r="C1488" s="648"/>
      <c r="D1488" s="648"/>
      <c r="E1488" s="648"/>
    </row>
    <row r="1489" spans="1:5" ht="16.5" customHeight="1" thickBot="1" x14ac:dyDescent="0.25">
      <c r="A1489" s="647" t="s">
        <v>109</v>
      </c>
      <c r="B1489" s="648">
        <f>SUM(B1490:B1493)</f>
        <v>357685</v>
      </c>
      <c r="C1489" s="648">
        <f t="shared" ref="C1489:E1489" si="160">SUM(C1490:C1493)</f>
        <v>1524868</v>
      </c>
      <c r="D1489" s="648">
        <f t="shared" si="160"/>
        <v>0</v>
      </c>
      <c r="E1489" s="648">
        <f t="shared" si="160"/>
        <v>0</v>
      </c>
    </row>
    <row r="1490" spans="1:5" ht="16.5" customHeight="1" thickBot="1" x14ac:dyDescent="0.25">
      <c r="A1490" s="649" t="s">
        <v>37</v>
      </c>
      <c r="B1490" s="651">
        <v>357685</v>
      </c>
      <c r="C1490" s="648">
        <v>1524868</v>
      </c>
      <c r="D1490" s="648">
        <v>0</v>
      </c>
      <c r="E1490" s="648">
        <v>0</v>
      </c>
    </row>
    <row r="1491" spans="1:5" ht="16.5" customHeight="1" thickBot="1" x14ac:dyDescent="0.25">
      <c r="A1491" s="649" t="s">
        <v>78</v>
      </c>
      <c r="B1491" s="651"/>
      <c r="C1491" s="648"/>
      <c r="D1491" s="648"/>
      <c r="E1491" s="648"/>
    </row>
    <row r="1492" spans="1:5" ht="16.5" customHeight="1" thickBot="1" x14ac:dyDescent="0.25">
      <c r="A1492" s="649" t="s">
        <v>72</v>
      </c>
      <c r="B1492" s="651"/>
      <c r="C1492" s="648"/>
      <c r="D1492" s="648"/>
      <c r="E1492" s="648"/>
    </row>
    <row r="1493" spans="1:5" ht="16.5" customHeight="1" thickBot="1" x14ac:dyDescent="0.25">
      <c r="A1493" s="649" t="s">
        <v>73</v>
      </c>
      <c r="B1493" s="651"/>
      <c r="C1493" s="648"/>
      <c r="D1493" s="648"/>
      <c r="E1493" s="648"/>
    </row>
    <row r="1494" spans="1:5" ht="16.5" customHeight="1" thickBot="1" x14ac:dyDescent="0.25">
      <c r="A1494" s="699" t="s">
        <v>360</v>
      </c>
      <c r="B1494" s="651">
        <f>B1490+B1484</f>
        <v>357685</v>
      </c>
      <c r="C1494" s="651">
        <f>C1490+C1484</f>
        <v>1524868</v>
      </c>
      <c r="D1494" s="651">
        <f>D1490+D1484</f>
        <v>0</v>
      </c>
      <c r="E1494" s="651">
        <f>E1490+E1484</f>
        <v>0</v>
      </c>
    </row>
    <row r="1495" spans="1:5" ht="66" customHeight="1" thickBot="1" x14ac:dyDescent="0.25">
      <c r="A1495" s="637" t="s">
        <v>361</v>
      </c>
      <c r="B1495" s="700" t="s">
        <v>1674</v>
      </c>
      <c r="C1495" s="698" t="s">
        <v>1675</v>
      </c>
      <c r="D1495" s="648"/>
      <c r="E1495" s="648"/>
    </row>
    <row r="1496" spans="1:5" ht="16.5" customHeight="1" thickBot="1" x14ac:dyDescent="0.25">
      <c r="A1496" s="639" t="s">
        <v>9</v>
      </c>
      <c r="B1496" s="769" t="s">
        <v>1676</v>
      </c>
      <c r="C1496" s="895"/>
      <c r="D1496" s="770"/>
      <c r="E1496" s="771"/>
    </row>
    <row r="1497" spans="1:5" ht="16.5" customHeight="1" thickBot="1" x14ac:dyDescent="0.25">
      <c r="A1497" s="639" t="s">
        <v>14</v>
      </c>
      <c r="B1497" s="832" t="s">
        <v>190</v>
      </c>
      <c r="C1497" s="833"/>
      <c r="D1497" s="833"/>
      <c r="E1497" s="834"/>
    </row>
    <row r="1498" spans="1:5" ht="16.5" customHeight="1" x14ac:dyDescent="0.2">
      <c r="A1498" s="827"/>
      <c r="B1498" s="640">
        <v>2019</v>
      </c>
      <c r="C1498" s="640">
        <v>2020</v>
      </c>
      <c r="D1498" s="640">
        <v>2021</v>
      </c>
      <c r="E1498" s="640">
        <v>2022</v>
      </c>
    </row>
    <row r="1499" spans="1:5" ht="16.5" customHeight="1" thickBot="1" x14ac:dyDescent="0.25">
      <c r="A1499" s="828"/>
      <c r="B1499" s="641" t="s">
        <v>5</v>
      </c>
      <c r="C1499" s="641" t="s">
        <v>6</v>
      </c>
      <c r="D1499" s="641" t="s">
        <v>6</v>
      </c>
      <c r="E1499" s="641" t="s">
        <v>6</v>
      </c>
    </row>
    <row r="1500" spans="1:5" ht="16.5" customHeight="1" thickBot="1" x14ac:dyDescent="0.25">
      <c r="A1500" s="639" t="s">
        <v>8</v>
      </c>
      <c r="B1500" s="691">
        <v>0.13</v>
      </c>
      <c r="C1500" s="691">
        <v>0.56999999999999995</v>
      </c>
      <c r="D1500" s="691">
        <v>0</v>
      </c>
      <c r="E1500" s="691"/>
    </row>
    <row r="1501" spans="1:5" ht="16.5" customHeight="1" thickBot="1" x14ac:dyDescent="0.25">
      <c r="A1501" s="639" t="s">
        <v>15</v>
      </c>
      <c r="B1501" s="643">
        <v>266791</v>
      </c>
      <c r="C1501" s="643">
        <v>1137370</v>
      </c>
      <c r="D1501" s="643">
        <v>0</v>
      </c>
      <c r="E1501" s="643"/>
    </row>
    <row r="1502" spans="1:5" ht="16.5" customHeight="1" thickBot="1" x14ac:dyDescent="0.25">
      <c r="A1502" s="639" t="s">
        <v>21</v>
      </c>
      <c r="B1502" s="643">
        <f>B1501/B1500</f>
        <v>2052238.4615384615</v>
      </c>
      <c r="C1502" s="643">
        <f>C1501/C1500</f>
        <v>1995385.9649122809</v>
      </c>
      <c r="D1502" s="643" t="e">
        <f>D1501/D1500</f>
        <v>#DIV/0!</v>
      </c>
      <c r="E1502" s="643" t="e">
        <f>E1501/E1500</f>
        <v>#DIV/0!</v>
      </c>
    </row>
    <row r="1503" spans="1:5" ht="16.5" customHeight="1" thickBot="1" x14ac:dyDescent="0.25">
      <c r="A1503" s="639" t="s">
        <v>16</v>
      </c>
      <c r="B1503" s="644" t="s">
        <v>20</v>
      </c>
      <c r="C1503" s="645">
        <f>C1500/B1500-1</f>
        <v>3.3846153846153841</v>
      </c>
      <c r="D1503" s="645">
        <f t="shared" ref="D1503:E1505" si="161">D1500/C1500-1</f>
        <v>-1</v>
      </c>
      <c r="E1503" s="645" t="e">
        <f t="shared" si="161"/>
        <v>#DIV/0!</v>
      </c>
    </row>
    <row r="1504" spans="1:5" ht="16.5" customHeight="1" thickBot="1" x14ac:dyDescent="0.25">
      <c r="A1504" s="639" t="s">
        <v>17</v>
      </c>
      <c r="B1504" s="644" t="s">
        <v>20</v>
      </c>
      <c r="C1504" s="645">
        <f>C1501/B1501-1</f>
        <v>3.2631498064027644</v>
      </c>
      <c r="D1504" s="645">
        <f t="shared" si="161"/>
        <v>-1</v>
      </c>
      <c r="E1504" s="645" t="e">
        <f t="shared" si="161"/>
        <v>#DIV/0!</v>
      </c>
    </row>
    <row r="1505" spans="1:5" ht="16.5" customHeight="1" thickBot="1" x14ac:dyDescent="0.25">
      <c r="A1505" s="639" t="s">
        <v>18</v>
      </c>
      <c r="B1505" s="644" t="s">
        <v>20</v>
      </c>
      <c r="C1505" s="645">
        <f>C1502/B1502-1</f>
        <v>-2.7702675732702686E-2</v>
      </c>
      <c r="D1505" s="645" t="e">
        <f t="shared" si="161"/>
        <v>#DIV/0!</v>
      </c>
      <c r="E1505" s="645" t="e">
        <f t="shared" si="161"/>
        <v>#DIV/0!</v>
      </c>
    </row>
    <row r="1506" spans="1:5" ht="16.5" customHeight="1" thickBot="1" x14ac:dyDescent="0.25">
      <c r="A1506" s="835" t="s">
        <v>1677</v>
      </c>
      <c r="B1506" s="836"/>
      <c r="C1506" s="836"/>
      <c r="D1506" s="836"/>
      <c r="E1506" s="837"/>
    </row>
    <row r="1507" spans="1:5" ht="16.5" customHeight="1" x14ac:dyDescent="0.2">
      <c r="A1507" s="827"/>
      <c r="B1507" s="640">
        <v>2019</v>
      </c>
      <c r="C1507" s="640">
        <v>2020</v>
      </c>
      <c r="D1507" s="640">
        <v>2021</v>
      </c>
      <c r="E1507" s="640">
        <v>2022</v>
      </c>
    </row>
    <row r="1508" spans="1:5" ht="16.5" customHeight="1" thickBot="1" x14ac:dyDescent="0.25">
      <c r="A1508" s="828"/>
      <c r="B1508" s="641" t="s">
        <v>5</v>
      </c>
      <c r="C1508" s="641" t="s">
        <v>6</v>
      </c>
      <c r="D1508" s="641" t="s">
        <v>6</v>
      </c>
      <c r="E1508" s="641" t="s">
        <v>6</v>
      </c>
    </row>
    <row r="1509" spans="1:5" ht="16.5" customHeight="1" thickBot="1" x14ac:dyDescent="0.25">
      <c r="A1509" s="647" t="s">
        <v>107</v>
      </c>
      <c r="B1509" s="648"/>
      <c r="C1509" s="648"/>
      <c r="D1509" s="648"/>
      <c r="E1509" s="648"/>
    </row>
    <row r="1510" spans="1:5" ht="16.5" customHeight="1" thickBot="1" x14ac:dyDescent="0.25">
      <c r="A1510" s="649" t="s">
        <v>37</v>
      </c>
      <c r="B1510" s="648"/>
      <c r="C1510" s="648"/>
      <c r="D1510" s="648"/>
      <c r="E1510" s="648"/>
    </row>
    <row r="1511" spans="1:5" ht="16.5" customHeight="1" thickBot="1" x14ac:dyDescent="0.25">
      <c r="A1511" s="649" t="s">
        <v>78</v>
      </c>
      <c r="B1511" s="648"/>
      <c r="C1511" s="648"/>
      <c r="D1511" s="648"/>
      <c r="E1511" s="648"/>
    </row>
    <row r="1512" spans="1:5" ht="16.5" customHeight="1" thickBot="1" x14ac:dyDescent="0.25">
      <c r="A1512" s="649" t="s">
        <v>72</v>
      </c>
      <c r="B1512" s="648"/>
      <c r="C1512" s="648"/>
      <c r="D1512" s="648"/>
      <c r="E1512" s="648"/>
    </row>
    <row r="1513" spans="1:5" ht="16.5" customHeight="1" thickBot="1" x14ac:dyDescent="0.25">
      <c r="A1513" s="649" t="s">
        <v>73</v>
      </c>
      <c r="B1513" s="648"/>
      <c r="C1513" s="648"/>
      <c r="D1513" s="648"/>
      <c r="E1513" s="648"/>
    </row>
    <row r="1514" spans="1:5" ht="16.5" customHeight="1" thickBot="1" x14ac:dyDescent="0.25">
      <c r="A1514" s="647" t="s">
        <v>109</v>
      </c>
      <c r="B1514" s="648">
        <f>B1515+B1516+B1517+B1518</f>
        <v>266791</v>
      </c>
      <c r="C1514" s="648">
        <f t="shared" ref="C1514:E1514" si="162">C1515+C1516+C1517+C1518</f>
        <v>1137370</v>
      </c>
      <c r="D1514" s="648">
        <f t="shared" si="162"/>
        <v>0</v>
      </c>
      <c r="E1514" s="648">
        <f t="shared" si="162"/>
        <v>0</v>
      </c>
    </row>
    <row r="1515" spans="1:5" ht="16.5" customHeight="1" thickBot="1" x14ac:dyDescent="0.25">
      <c r="A1515" s="649" t="s">
        <v>37</v>
      </c>
      <c r="B1515" s="651">
        <v>266791</v>
      </c>
      <c r="C1515" s="648">
        <v>1137370</v>
      </c>
      <c r="D1515" s="648">
        <v>0</v>
      </c>
      <c r="E1515" s="648">
        <v>0</v>
      </c>
    </row>
    <row r="1516" spans="1:5" ht="16.5" customHeight="1" thickBot="1" x14ac:dyDescent="0.25">
      <c r="A1516" s="649" t="s">
        <v>78</v>
      </c>
      <c r="B1516" s="648"/>
      <c r="C1516" s="648"/>
      <c r="D1516" s="648"/>
      <c r="E1516" s="648"/>
    </row>
    <row r="1517" spans="1:5" ht="16.5" customHeight="1" thickBot="1" x14ac:dyDescent="0.25">
      <c r="A1517" s="649" t="s">
        <v>72</v>
      </c>
      <c r="B1517" s="648"/>
      <c r="C1517" s="648"/>
      <c r="D1517" s="648"/>
      <c r="E1517" s="648"/>
    </row>
    <row r="1518" spans="1:5" ht="16.5" customHeight="1" thickBot="1" x14ac:dyDescent="0.25">
      <c r="A1518" s="649" t="s">
        <v>73</v>
      </c>
      <c r="B1518" s="648"/>
      <c r="C1518" s="648"/>
      <c r="D1518" s="648"/>
      <c r="E1518" s="648"/>
    </row>
    <row r="1519" spans="1:5" ht="16.5" customHeight="1" thickBot="1" x14ac:dyDescent="0.25">
      <c r="A1519" s="699" t="s">
        <v>363</v>
      </c>
      <c r="B1519" s="651">
        <f>B1515+B1509</f>
        <v>266791</v>
      </c>
      <c r="C1519" s="695">
        <f>C1515+C1509</f>
        <v>1137370</v>
      </c>
      <c r="D1519" s="651">
        <f>D1515+D1509</f>
        <v>0</v>
      </c>
      <c r="E1519" s="651">
        <f>E1515+E1509</f>
        <v>0</v>
      </c>
    </row>
    <row r="1520" spans="1:5" ht="49.5" customHeight="1" thickBot="1" x14ac:dyDescent="0.25">
      <c r="A1520" s="637" t="s">
        <v>364</v>
      </c>
      <c r="B1520" s="700" t="s">
        <v>1678</v>
      </c>
      <c r="C1520" s="698" t="s">
        <v>1679</v>
      </c>
      <c r="D1520" s="648"/>
      <c r="E1520" s="648"/>
    </row>
    <row r="1521" spans="1:5" ht="16.5" customHeight="1" thickBot="1" x14ac:dyDescent="0.25">
      <c r="A1521" s="639" t="s">
        <v>9</v>
      </c>
      <c r="B1521" s="769" t="s">
        <v>1680</v>
      </c>
      <c r="C1521" s="895"/>
      <c r="D1521" s="770"/>
      <c r="E1521" s="771"/>
    </row>
    <row r="1522" spans="1:5" ht="16.5" customHeight="1" thickBot="1" x14ac:dyDescent="0.25">
      <c r="A1522" s="639" t="s">
        <v>14</v>
      </c>
      <c r="B1522" s="832" t="s">
        <v>190</v>
      </c>
      <c r="C1522" s="833"/>
      <c r="D1522" s="833"/>
      <c r="E1522" s="834"/>
    </row>
    <row r="1523" spans="1:5" ht="16.5" customHeight="1" x14ac:dyDescent="0.2">
      <c r="A1523" s="827"/>
      <c r="B1523" s="640">
        <v>2019</v>
      </c>
      <c r="C1523" s="640">
        <v>2020</v>
      </c>
      <c r="D1523" s="640">
        <v>2021</v>
      </c>
      <c r="E1523" s="640">
        <v>2022</v>
      </c>
    </row>
    <row r="1524" spans="1:5" ht="16.5" customHeight="1" thickBot="1" x14ac:dyDescent="0.25">
      <c r="A1524" s="828"/>
      <c r="B1524" s="641" t="s">
        <v>5</v>
      </c>
      <c r="C1524" s="641" t="s">
        <v>6</v>
      </c>
      <c r="D1524" s="641" t="s">
        <v>6</v>
      </c>
      <c r="E1524" s="641" t="s">
        <v>6</v>
      </c>
    </row>
    <row r="1525" spans="1:5" ht="16.5" customHeight="1" thickBot="1" x14ac:dyDescent="0.25">
      <c r="A1525" s="639" t="s">
        <v>8</v>
      </c>
      <c r="B1525" s="691">
        <v>0.01</v>
      </c>
      <c r="C1525" s="691">
        <v>0.54</v>
      </c>
      <c r="D1525" s="691">
        <v>0</v>
      </c>
      <c r="E1525" s="691"/>
    </row>
    <row r="1526" spans="1:5" ht="16.5" customHeight="1" thickBot="1" x14ac:dyDescent="0.25">
      <c r="A1526" s="639" t="s">
        <v>15</v>
      </c>
      <c r="B1526" s="643">
        <v>3036</v>
      </c>
      <c r="C1526" s="643">
        <v>130161</v>
      </c>
      <c r="D1526" s="643">
        <v>0</v>
      </c>
      <c r="E1526" s="643"/>
    </row>
    <row r="1527" spans="1:5" ht="16.5" customHeight="1" thickBot="1" x14ac:dyDescent="0.25">
      <c r="A1527" s="639" t="s">
        <v>21</v>
      </c>
      <c r="B1527" s="643">
        <f>B1526/B1525</f>
        <v>303600</v>
      </c>
      <c r="C1527" s="643">
        <f>C1526/C1525</f>
        <v>241038.88888888888</v>
      </c>
      <c r="D1527" s="643" t="e">
        <f>D1526/D1525</f>
        <v>#DIV/0!</v>
      </c>
      <c r="E1527" s="643" t="e">
        <f>E1526/E1525</f>
        <v>#DIV/0!</v>
      </c>
    </row>
    <row r="1528" spans="1:5" ht="16.5" customHeight="1" thickBot="1" x14ac:dyDescent="0.25">
      <c r="A1528" s="639" t="s">
        <v>16</v>
      </c>
      <c r="B1528" s="644" t="s">
        <v>20</v>
      </c>
      <c r="C1528" s="645">
        <f>C1525/B1525-1</f>
        <v>53</v>
      </c>
      <c r="D1528" s="645">
        <f t="shared" ref="D1528:E1530" si="163">D1525/C1525-1</f>
        <v>-1</v>
      </c>
      <c r="E1528" s="645" t="e">
        <f t="shared" si="163"/>
        <v>#DIV/0!</v>
      </c>
    </row>
    <row r="1529" spans="1:5" ht="16.5" customHeight="1" thickBot="1" x14ac:dyDescent="0.25">
      <c r="A1529" s="639" t="s">
        <v>17</v>
      </c>
      <c r="B1529" s="644" t="s">
        <v>20</v>
      </c>
      <c r="C1529" s="645">
        <f>C1526/B1526-1</f>
        <v>41.872529644268774</v>
      </c>
      <c r="D1529" s="645">
        <f t="shared" si="163"/>
        <v>-1</v>
      </c>
      <c r="E1529" s="645" t="e">
        <f t="shared" si="163"/>
        <v>#DIV/0!</v>
      </c>
    </row>
    <row r="1530" spans="1:5" ht="16.5" customHeight="1" thickBot="1" x14ac:dyDescent="0.25">
      <c r="A1530" s="639" t="s">
        <v>18</v>
      </c>
      <c r="B1530" s="644" t="s">
        <v>20</v>
      </c>
      <c r="C1530" s="645">
        <f>C1527/B1527-1</f>
        <v>-0.20606426584687454</v>
      </c>
      <c r="D1530" s="645" t="e">
        <f t="shared" si="163"/>
        <v>#DIV/0!</v>
      </c>
      <c r="E1530" s="645" t="e">
        <f t="shared" si="163"/>
        <v>#DIV/0!</v>
      </c>
    </row>
    <row r="1531" spans="1:5" ht="16.5" customHeight="1" thickBot="1" x14ac:dyDescent="0.25">
      <c r="A1531" s="835" t="s">
        <v>1681</v>
      </c>
      <c r="B1531" s="836"/>
      <c r="C1531" s="836"/>
      <c r="D1531" s="836"/>
      <c r="E1531" s="837"/>
    </row>
    <row r="1532" spans="1:5" ht="16.5" customHeight="1" x14ac:dyDescent="0.2">
      <c r="A1532" s="827"/>
      <c r="B1532" s="640">
        <v>2019</v>
      </c>
      <c r="C1532" s="640">
        <v>2020</v>
      </c>
      <c r="D1532" s="640">
        <v>2021</v>
      </c>
      <c r="E1532" s="640">
        <v>2022</v>
      </c>
    </row>
    <row r="1533" spans="1:5" ht="16.5" customHeight="1" thickBot="1" x14ac:dyDescent="0.25">
      <c r="A1533" s="828"/>
      <c r="B1533" s="641" t="s">
        <v>5</v>
      </c>
      <c r="C1533" s="641" t="s">
        <v>6</v>
      </c>
      <c r="D1533" s="641" t="s">
        <v>6</v>
      </c>
      <c r="E1533" s="641" t="s">
        <v>6</v>
      </c>
    </row>
    <row r="1534" spans="1:5" ht="16.5" customHeight="1" thickBot="1" x14ac:dyDescent="0.25">
      <c r="A1534" s="647" t="s">
        <v>107</v>
      </c>
      <c r="B1534" s="648"/>
      <c r="C1534" s="648"/>
      <c r="D1534" s="648"/>
      <c r="E1534" s="648"/>
    </row>
    <row r="1535" spans="1:5" ht="16.5" customHeight="1" thickBot="1" x14ac:dyDescent="0.25">
      <c r="A1535" s="649" t="s">
        <v>37</v>
      </c>
      <c r="B1535" s="648"/>
      <c r="C1535" s="648"/>
      <c r="D1535" s="648"/>
      <c r="E1535" s="648"/>
    </row>
    <row r="1536" spans="1:5" ht="16.5" customHeight="1" thickBot="1" x14ac:dyDescent="0.25">
      <c r="A1536" s="649" t="s">
        <v>78</v>
      </c>
      <c r="B1536" s="648"/>
      <c r="C1536" s="648"/>
      <c r="D1536" s="648"/>
      <c r="E1536" s="648"/>
    </row>
    <row r="1537" spans="1:5" ht="16.5" customHeight="1" thickBot="1" x14ac:dyDescent="0.25">
      <c r="A1537" s="649" t="s">
        <v>72</v>
      </c>
      <c r="B1537" s="648"/>
      <c r="C1537" s="648"/>
      <c r="D1537" s="648"/>
      <c r="E1537" s="648"/>
    </row>
    <row r="1538" spans="1:5" ht="16.5" customHeight="1" thickBot="1" x14ac:dyDescent="0.25">
      <c r="A1538" s="649" t="s">
        <v>73</v>
      </c>
      <c r="B1538" s="648"/>
      <c r="C1538" s="648"/>
      <c r="D1538" s="648"/>
      <c r="E1538" s="648"/>
    </row>
    <row r="1539" spans="1:5" ht="16.5" customHeight="1" thickBot="1" x14ac:dyDescent="0.25">
      <c r="A1539" s="647" t="s">
        <v>109</v>
      </c>
      <c r="B1539" s="648">
        <f>SUM(B1540:B1543)</f>
        <v>3036</v>
      </c>
      <c r="C1539" s="648">
        <f t="shared" ref="C1539:E1539" si="164">SUM(C1540:C1543)</f>
        <v>130161</v>
      </c>
      <c r="D1539" s="648">
        <f t="shared" si="164"/>
        <v>0</v>
      </c>
      <c r="E1539" s="648">
        <f t="shared" si="164"/>
        <v>0</v>
      </c>
    </row>
    <row r="1540" spans="1:5" ht="16.5" customHeight="1" thickBot="1" x14ac:dyDescent="0.25">
      <c r="A1540" s="649" t="s">
        <v>37</v>
      </c>
      <c r="B1540" s="651">
        <v>3036</v>
      </c>
      <c r="C1540" s="648">
        <v>130161</v>
      </c>
      <c r="D1540" s="648">
        <v>0</v>
      </c>
      <c r="E1540" s="648">
        <v>0</v>
      </c>
    </row>
    <row r="1541" spans="1:5" ht="16.5" customHeight="1" thickBot="1" x14ac:dyDescent="0.25">
      <c r="A1541" s="649" t="s">
        <v>78</v>
      </c>
      <c r="B1541" s="648"/>
      <c r="C1541" s="648"/>
      <c r="D1541" s="648"/>
      <c r="E1541" s="648"/>
    </row>
    <row r="1542" spans="1:5" ht="16.5" customHeight="1" thickBot="1" x14ac:dyDescent="0.25">
      <c r="A1542" s="649" t="s">
        <v>72</v>
      </c>
      <c r="B1542" s="648"/>
      <c r="C1542" s="648"/>
      <c r="D1542" s="648"/>
      <c r="E1542" s="648"/>
    </row>
    <row r="1543" spans="1:5" ht="16.5" customHeight="1" thickBot="1" x14ac:dyDescent="0.25">
      <c r="A1543" s="649" t="s">
        <v>73</v>
      </c>
      <c r="B1543" s="648"/>
      <c r="C1543" s="648"/>
      <c r="D1543" s="648"/>
      <c r="E1543" s="648"/>
    </row>
    <row r="1544" spans="1:5" ht="16.5" customHeight="1" thickBot="1" x14ac:dyDescent="0.25">
      <c r="A1544" s="699" t="s">
        <v>366</v>
      </c>
      <c r="B1544" s="651">
        <f>B1540+B1534</f>
        <v>3036</v>
      </c>
      <c r="C1544" s="695">
        <f>C1540+C1534</f>
        <v>130161</v>
      </c>
      <c r="D1544" s="651">
        <f>D1540+D1534</f>
        <v>0</v>
      </c>
      <c r="E1544" s="651">
        <f>E1540+E1534</f>
        <v>0</v>
      </c>
    </row>
    <row r="1545" spans="1:5" ht="54" customHeight="1" thickBot="1" x14ac:dyDescent="0.25">
      <c r="A1545" s="637" t="s">
        <v>367</v>
      </c>
      <c r="B1545" s="700" t="s">
        <v>1682</v>
      </c>
      <c r="C1545" s="698" t="s">
        <v>1683</v>
      </c>
      <c r="D1545" s="648"/>
      <c r="E1545" s="648"/>
    </row>
    <row r="1546" spans="1:5" ht="16.5" customHeight="1" thickBot="1" x14ac:dyDescent="0.25">
      <c r="A1546" s="639" t="s">
        <v>9</v>
      </c>
      <c r="B1546" s="769" t="s">
        <v>1680</v>
      </c>
      <c r="C1546" s="895"/>
      <c r="D1546" s="770"/>
      <c r="E1546" s="771"/>
    </row>
    <row r="1547" spans="1:5" ht="16.5" customHeight="1" thickBot="1" x14ac:dyDescent="0.25">
      <c r="A1547" s="639" t="s">
        <v>14</v>
      </c>
      <c r="B1547" s="832" t="s">
        <v>190</v>
      </c>
      <c r="C1547" s="833"/>
      <c r="D1547" s="833"/>
      <c r="E1547" s="834"/>
    </row>
    <row r="1548" spans="1:5" ht="16.5" customHeight="1" x14ac:dyDescent="0.2">
      <c r="A1548" s="827"/>
      <c r="B1548" s="640">
        <v>2019</v>
      </c>
      <c r="C1548" s="640">
        <v>2020</v>
      </c>
      <c r="D1548" s="640">
        <v>2021</v>
      </c>
      <c r="E1548" s="640">
        <v>2022</v>
      </c>
    </row>
    <row r="1549" spans="1:5" ht="16.5" customHeight="1" thickBot="1" x14ac:dyDescent="0.25">
      <c r="A1549" s="828"/>
      <c r="B1549" s="641" t="s">
        <v>5</v>
      </c>
      <c r="C1549" s="641" t="s">
        <v>6</v>
      </c>
      <c r="D1549" s="641" t="s">
        <v>6</v>
      </c>
      <c r="E1549" s="641" t="s">
        <v>6</v>
      </c>
    </row>
    <row r="1550" spans="1:5" ht="16.5" customHeight="1" thickBot="1" x14ac:dyDescent="0.25">
      <c r="A1550" s="639" t="s">
        <v>8</v>
      </c>
      <c r="B1550" s="691">
        <v>0</v>
      </c>
      <c r="C1550" s="691">
        <v>0</v>
      </c>
      <c r="D1550" s="691"/>
      <c r="E1550" s="691"/>
    </row>
    <row r="1551" spans="1:5" ht="16.5" customHeight="1" thickBot="1" x14ac:dyDescent="0.25">
      <c r="A1551" s="639" t="s">
        <v>15</v>
      </c>
      <c r="B1551" s="643">
        <v>2963</v>
      </c>
      <c r="C1551" s="643">
        <v>69513</v>
      </c>
      <c r="D1551" s="643">
        <v>0</v>
      </c>
      <c r="E1551" s="643">
        <v>0</v>
      </c>
    </row>
    <row r="1552" spans="1:5" ht="16.5" customHeight="1" thickBot="1" x14ac:dyDescent="0.25">
      <c r="A1552" s="639" t="s">
        <v>21</v>
      </c>
      <c r="B1552" s="643" t="e">
        <f>B1551/B1550</f>
        <v>#DIV/0!</v>
      </c>
      <c r="C1552" s="643" t="e">
        <f>C1551/C1550</f>
        <v>#DIV/0!</v>
      </c>
      <c r="D1552" s="643" t="e">
        <f>D1551/D1550</f>
        <v>#DIV/0!</v>
      </c>
      <c r="E1552" s="643" t="e">
        <f>E1551/E1550</f>
        <v>#DIV/0!</v>
      </c>
    </row>
    <row r="1553" spans="1:5" ht="16.5" customHeight="1" thickBot="1" x14ac:dyDescent="0.25">
      <c r="A1553" s="639" t="s">
        <v>16</v>
      </c>
      <c r="B1553" s="644" t="s">
        <v>20</v>
      </c>
      <c r="C1553" s="645" t="e">
        <f>C1550/B1550-1</f>
        <v>#DIV/0!</v>
      </c>
      <c r="D1553" s="645" t="e">
        <f t="shared" ref="D1553:E1555" si="165">D1550/C1550-1</f>
        <v>#DIV/0!</v>
      </c>
      <c r="E1553" s="645" t="e">
        <f t="shared" si="165"/>
        <v>#DIV/0!</v>
      </c>
    </row>
    <row r="1554" spans="1:5" ht="16.5" customHeight="1" thickBot="1" x14ac:dyDescent="0.25">
      <c r="A1554" s="639" t="s">
        <v>17</v>
      </c>
      <c r="B1554" s="644" t="s">
        <v>20</v>
      </c>
      <c r="C1554" s="645">
        <f>C1551/B1551-1</f>
        <v>22.46034424569693</v>
      </c>
      <c r="D1554" s="645">
        <f t="shared" si="165"/>
        <v>-1</v>
      </c>
      <c r="E1554" s="645" t="e">
        <f t="shared" si="165"/>
        <v>#DIV/0!</v>
      </c>
    </row>
    <row r="1555" spans="1:5" ht="16.5" customHeight="1" thickBot="1" x14ac:dyDescent="0.25">
      <c r="A1555" s="639" t="s">
        <v>18</v>
      </c>
      <c r="B1555" s="644" t="s">
        <v>20</v>
      </c>
      <c r="C1555" s="645" t="e">
        <f>C1552/B1552-1</f>
        <v>#DIV/0!</v>
      </c>
      <c r="D1555" s="645" t="e">
        <f t="shared" si="165"/>
        <v>#DIV/0!</v>
      </c>
      <c r="E1555" s="645" t="e">
        <f t="shared" si="165"/>
        <v>#DIV/0!</v>
      </c>
    </row>
    <row r="1556" spans="1:5" ht="16.5" customHeight="1" thickBot="1" x14ac:dyDescent="0.25">
      <c r="A1556" s="835" t="s">
        <v>1684</v>
      </c>
      <c r="B1556" s="836"/>
      <c r="C1556" s="836"/>
      <c r="D1556" s="836"/>
      <c r="E1556" s="837"/>
    </row>
    <row r="1557" spans="1:5" ht="16.5" customHeight="1" x14ac:dyDescent="0.2">
      <c r="A1557" s="827"/>
      <c r="B1557" s="640">
        <v>2019</v>
      </c>
      <c r="C1557" s="640">
        <v>2020</v>
      </c>
      <c r="D1557" s="640">
        <v>2021</v>
      </c>
      <c r="E1557" s="640">
        <v>2022</v>
      </c>
    </row>
    <row r="1558" spans="1:5" ht="16.5" customHeight="1" thickBot="1" x14ac:dyDescent="0.25">
      <c r="A1558" s="828"/>
      <c r="B1558" s="641" t="s">
        <v>5</v>
      </c>
      <c r="C1558" s="641" t="s">
        <v>6</v>
      </c>
      <c r="D1558" s="641" t="s">
        <v>6</v>
      </c>
      <c r="E1558" s="641" t="s">
        <v>6</v>
      </c>
    </row>
    <row r="1559" spans="1:5" ht="16.5" customHeight="1" thickBot="1" x14ac:dyDescent="0.25">
      <c r="A1559" s="647" t="s">
        <v>107</v>
      </c>
      <c r="B1559" s="648"/>
      <c r="C1559" s="648"/>
      <c r="D1559" s="648"/>
      <c r="E1559" s="648"/>
    </row>
    <row r="1560" spans="1:5" ht="16.5" customHeight="1" thickBot="1" x14ac:dyDescent="0.25">
      <c r="A1560" s="649" t="s">
        <v>37</v>
      </c>
      <c r="B1560" s="648"/>
      <c r="C1560" s="648"/>
      <c r="D1560" s="648"/>
      <c r="E1560" s="648"/>
    </row>
    <row r="1561" spans="1:5" ht="16.5" customHeight="1" thickBot="1" x14ac:dyDescent="0.25">
      <c r="A1561" s="649" t="s">
        <v>78</v>
      </c>
      <c r="B1561" s="648"/>
      <c r="C1561" s="648"/>
      <c r="D1561" s="648"/>
      <c r="E1561" s="648"/>
    </row>
    <row r="1562" spans="1:5" ht="16.5" customHeight="1" thickBot="1" x14ac:dyDescent="0.25">
      <c r="A1562" s="649" t="s">
        <v>72</v>
      </c>
      <c r="B1562" s="648"/>
      <c r="C1562" s="648"/>
      <c r="D1562" s="648"/>
      <c r="E1562" s="648"/>
    </row>
    <row r="1563" spans="1:5" ht="16.5" customHeight="1" thickBot="1" x14ac:dyDescent="0.25">
      <c r="A1563" s="649" t="s">
        <v>73</v>
      </c>
      <c r="B1563" s="648"/>
      <c r="C1563" s="648"/>
      <c r="D1563" s="648"/>
      <c r="E1563" s="648"/>
    </row>
    <row r="1564" spans="1:5" ht="16.5" customHeight="1" thickBot="1" x14ac:dyDescent="0.25">
      <c r="A1564" s="647" t="s">
        <v>109</v>
      </c>
      <c r="B1564" s="648">
        <f>SUM(B1565:B1568)</f>
        <v>2963</v>
      </c>
      <c r="C1564" s="648">
        <f t="shared" ref="C1564:E1564" si="166">SUM(C1565:C1568)</f>
        <v>69513</v>
      </c>
      <c r="D1564" s="648">
        <f t="shared" si="166"/>
        <v>0</v>
      </c>
      <c r="E1564" s="648">
        <f t="shared" si="166"/>
        <v>0</v>
      </c>
    </row>
    <row r="1565" spans="1:5" ht="16.5" customHeight="1" thickBot="1" x14ac:dyDescent="0.25">
      <c r="A1565" s="649" t="s">
        <v>37</v>
      </c>
      <c r="B1565" s="648">
        <v>2963</v>
      </c>
      <c r="C1565" s="648">
        <v>69513</v>
      </c>
      <c r="D1565" s="648">
        <v>0</v>
      </c>
      <c r="E1565" s="648">
        <v>0</v>
      </c>
    </row>
    <row r="1566" spans="1:5" ht="16.5" customHeight="1" thickBot="1" x14ac:dyDescent="0.25">
      <c r="A1566" s="649" t="s">
        <v>78</v>
      </c>
      <c r="B1566" s="648"/>
      <c r="C1566" s="648"/>
      <c r="D1566" s="648"/>
      <c r="E1566" s="648"/>
    </row>
    <row r="1567" spans="1:5" ht="16.5" customHeight="1" thickBot="1" x14ac:dyDescent="0.25">
      <c r="A1567" s="649" t="s">
        <v>72</v>
      </c>
      <c r="B1567" s="648"/>
      <c r="C1567" s="648"/>
      <c r="D1567" s="648"/>
      <c r="E1567" s="648"/>
    </row>
    <row r="1568" spans="1:5" ht="16.5" customHeight="1" thickBot="1" x14ac:dyDescent="0.25">
      <c r="A1568" s="649" t="s">
        <v>73</v>
      </c>
      <c r="B1568" s="648"/>
      <c r="C1568" s="648"/>
      <c r="D1568" s="648"/>
      <c r="E1568" s="648"/>
    </row>
    <row r="1569" spans="1:5" ht="16.5" customHeight="1" thickBot="1" x14ac:dyDescent="0.25">
      <c r="A1569" s="699" t="s">
        <v>370</v>
      </c>
      <c r="B1569" s="651">
        <f>B1565+B1559</f>
        <v>2963</v>
      </c>
      <c r="C1569" s="695">
        <f>C1565+C1559</f>
        <v>69513</v>
      </c>
      <c r="D1569" s="651">
        <f>D1565+D1559</f>
        <v>0</v>
      </c>
      <c r="E1569" s="651">
        <f>E1565+E1559</f>
        <v>0</v>
      </c>
    </row>
    <row r="1570" spans="1:5" ht="51" customHeight="1" thickBot="1" x14ac:dyDescent="0.25">
      <c r="A1570" s="637" t="s">
        <v>371</v>
      </c>
      <c r="B1570" s="700" t="s">
        <v>1685</v>
      </c>
      <c r="C1570" s="698" t="s">
        <v>1686</v>
      </c>
      <c r="D1570" s="648"/>
      <c r="E1570" s="648"/>
    </row>
    <row r="1571" spans="1:5" ht="16.5" customHeight="1" thickBot="1" x14ac:dyDescent="0.25">
      <c r="A1571" s="639" t="s">
        <v>9</v>
      </c>
      <c r="B1571" s="769" t="s">
        <v>1680</v>
      </c>
      <c r="C1571" s="895"/>
      <c r="D1571" s="770"/>
      <c r="E1571" s="771"/>
    </row>
    <row r="1572" spans="1:5" ht="16.5" customHeight="1" thickBot="1" x14ac:dyDescent="0.25">
      <c r="A1572" s="639" t="s">
        <v>14</v>
      </c>
      <c r="B1572" s="832" t="s">
        <v>190</v>
      </c>
      <c r="C1572" s="833"/>
      <c r="D1572" s="833"/>
      <c r="E1572" s="834"/>
    </row>
    <row r="1573" spans="1:5" ht="16.5" customHeight="1" x14ac:dyDescent="0.2">
      <c r="A1573" s="827"/>
      <c r="B1573" s="640">
        <v>2019</v>
      </c>
      <c r="C1573" s="640">
        <v>2020</v>
      </c>
      <c r="D1573" s="640">
        <v>2021</v>
      </c>
      <c r="E1573" s="640">
        <v>2022</v>
      </c>
    </row>
    <row r="1574" spans="1:5" ht="16.5" customHeight="1" thickBot="1" x14ac:dyDescent="0.25">
      <c r="A1574" s="828"/>
      <c r="B1574" s="641" t="s">
        <v>5</v>
      </c>
      <c r="C1574" s="641" t="s">
        <v>6</v>
      </c>
      <c r="D1574" s="641" t="s">
        <v>6</v>
      </c>
      <c r="E1574" s="641" t="s">
        <v>6</v>
      </c>
    </row>
    <row r="1575" spans="1:5" ht="16.5" customHeight="1" thickBot="1" x14ac:dyDescent="0.25">
      <c r="A1575" s="639" t="s">
        <v>8</v>
      </c>
      <c r="B1575" s="691">
        <v>0.51</v>
      </c>
      <c r="C1575" s="691">
        <v>1.6</v>
      </c>
      <c r="D1575" s="691"/>
      <c r="E1575" s="691"/>
    </row>
    <row r="1576" spans="1:5" ht="16.5" customHeight="1" thickBot="1" x14ac:dyDescent="0.25">
      <c r="A1576" s="639" t="s">
        <v>15</v>
      </c>
      <c r="B1576" s="643">
        <v>544849</v>
      </c>
      <c r="C1576" s="643">
        <v>1701974</v>
      </c>
      <c r="D1576" s="643"/>
      <c r="E1576" s="643"/>
    </row>
    <row r="1577" spans="1:5" ht="16.5" customHeight="1" thickBot="1" x14ac:dyDescent="0.25">
      <c r="A1577" s="639" t="s">
        <v>21</v>
      </c>
      <c r="B1577" s="643">
        <f>B1576/B1575</f>
        <v>1068331.3725490195</v>
      </c>
      <c r="C1577" s="643">
        <f>C1576/C1575</f>
        <v>1063733.75</v>
      </c>
      <c r="D1577" s="643" t="e">
        <f>D1576/D1575</f>
        <v>#DIV/0!</v>
      </c>
      <c r="E1577" s="643" t="e">
        <f>E1576/E1575</f>
        <v>#DIV/0!</v>
      </c>
    </row>
    <row r="1578" spans="1:5" ht="16.5" customHeight="1" thickBot="1" x14ac:dyDescent="0.25">
      <c r="A1578" s="639" t="s">
        <v>16</v>
      </c>
      <c r="B1578" s="644" t="s">
        <v>20</v>
      </c>
      <c r="C1578" s="645">
        <f>C1575/B1575-1</f>
        <v>2.1372549019607843</v>
      </c>
      <c r="D1578" s="645">
        <f t="shared" ref="D1578:E1580" si="167">D1575/C1575-1</f>
        <v>-1</v>
      </c>
      <c r="E1578" s="645" t="e">
        <f t="shared" si="167"/>
        <v>#DIV/0!</v>
      </c>
    </row>
    <row r="1579" spans="1:5" ht="16.5" customHeight="1" thickBot="1" x14ac:dyDescent="0.25">
      <c r="A1579" s="639" t="s">
        <v>17</v>
      </c>
      <c r="B1579" s="644" t="s">
        <v>20</v>
      </c>
      <c r="C1579" s="645">
        <f>C1576/B1576-1</f>
        <v>2.1237535537369068</v>
      </c>
      <c r="D1579" s="645">
        <f t="shared" si="167"/>
        <v>-1</v>
      </c>
      <c r="E1579" s="645" t="e">
        <f t="shared" si="167"/>
        <v>#DIV/0!</v>
      </c>
    </row>
    <row r="1580" spans="1:5" ht="16.5" customHeight="1" thickBot="1" x14ac:dyDescent="0.25">
      <c r="A1580" s="639" t="s">
        <v>18</v>
      </c>
      <c r="B1580" s="644" t="s">
        <v>20</v>
      </c>
      <c r="C1580" s="645">
        <f>C1577/B1577-1</f>
        <v>-4.3035547463607937E-3</v>
      </c>
      <c r="D1580" s="645" t="e">
        <f t="shared" si="167"/>
        <v>#DIV/0!</v>
      </c>
      <c r="E1580" s="645" t="e">
        <f t="shared" si="167"/>
        <v>#DIV/0!</v>
      </c>
    </row>
    <row r="1581" spans="1:5" ht="16.5" customHeight="1" thickBot="1" x14ac:dyDescent="0.25">
      <c r="A1581" s="835" t="s">
        <v>1687</v>
      </c>
      <c r="B1581" s="836"/>
      <c r="C1581" s="836"/>
      <c r="D1581" s="836"/>
      <c r="E1581" s="837"/>
    </row>
    <row r="1582" spans="1:5" ht="16.5" customHeight="1" x14ac:dyDescent="0.2">
      <c r="A1582" s="827"/>
      <c r="B1582" s="640">
        <v>2019</v>
      </c>
      <c r="C1582" s="640">
        <v>2020</v>
      </c>
      <c r="D1582" s="640">
        <v>2021</v>
      </c>
      <c r="E1582" s="640">
        <v>2022</v>
      </c>
    </row>
    <row r="1583" spans="1:5" ht="16.5" customHeight="1" thickBot="1" x14ac:dyDescent="0.25">
      <c r="A1583" s="828"/>
      <c r="B1583" s="641" t="s">
        <v>5</v>
      </c>
      <c r="C1583" s="641" t="s">
        <v>6</v>
      </c>
      <c r="D1583" s="641" t="s">
        <v>6</v>
      </c>
      <c r="E1583" s="641" t="s">
        <v>6</v>
      </c>
    </row>
    <row r="1584" spans="1:5" ht="16.5" customHeight="1" thickBot="1" x14ac:dyDescent="0.25">
      <c r="A1584" s="647" t="s">
        <v>107</v>
      </c>
      <c r="B1584" s="648"/>
      <c r="C1584" s="648"/>
      <c r="D1584" s="648"/>
      <c r="E1584" s="648"/>
    </row>
    <row r="1585" spans="1:5" ht="16.5" customHeight="1" thickBot="1" x14ac:dyDescent="0.25">
      <c r="A1585" s="649" t="s">
        <v>37</v>
      </c>
      <c r="B1585" s="648"/>
      <c r="C1585" s="648"/>
      <c r="D1585" s="648"/>
      <c r="E1585" s="648"/>
    </row>
    <row r="1586" spans="1:5" ht="16.5" customHeight="1" thickBot="1" x14ac:dyDescent="0.25">
      <c r="A1586" s="649" t="s">
        <v>78</v>
      </c>
      <c r="B1586" s="648"/>
      <c r="C1586" s="648"/>
      <c r="D1586" s="648"/>
      <c r="E1586" s="648"/>
    </row>
    <row r="1587" spans="1:5" ht="16.5" customHeight="1" thickBot="1" x14ac:dyDescent="0.25">
      <c r="A1587" s="649" t="s">
        <v>72</v>
      </c>
      <c r="B1587" s="648"/>
      <c r="C1587" s="648"/>
      <c r="D1587" s="648"/>
      <c r="E1587" s="648"/>
    </row>
    <row r="1588" spans="1:5" ht="16.5" customHeight="1" thickBot="1" x14ac:dyDescent="0.25">
      <c r="A1588" s="649" t="s">
        <v>73</v>
      </c>
      <c r="B1588" s="648"/>
      <c r="C1588" s="648"/>
      <c r="D1588" s="648"/>
      <c r="E1588" s="648"/>
    </row>
    <row r="1589" spans="1:5" ht="16.5" customHeight="1" thickBot="1" x14ac:dyDescent="0.25">
      <c r="A1589" s="647" t="s">
        <v>109</v>
      </c>
      <c r="B1589" s="648">
        <f>SUM(B1590:B1593)</f>
        <v>544849</v>
      </c>
      <c r="C1589" s="648">
        <f t="shared" ref="C1589:E1589" si="168">SUM(C1590:C1593)</f>
        <v>1701974</v>
      </c>
      <c r="D1589" s="648">
        <f t="shared" si="168"/>
        <v>0</v>
      </c>
      <c r="E1589" s="648">
        <f t="shared" si="168"/>
        <v>0</v>
      </c>
    </row>
    <row r="1590" spans="1:5" ht="16.5" customHeight="1" thickBot="1" x14ac:dyDescent="0.25">
      <c r="A1590" s="649" t="s">
        <v>37</v>
      </c>
      <c r="B1590" s="651">
        <v>544849</v>
      </c>
      <c r="C1590" s="648">
        <v>1701974</v>
      </c>
      <c r="D1590" s="648">
        <v>0</v>
      </c>
      <c r="E1590" s="648">
        <v>0</v>
      </c>
    </row>
    <row r="1591" spans="1:5" ht="16.5" customHeight="1" thickBot="1" x14ac:dyDescent="0.25">
      <c r="A1591" s="649" t="s">
        <v>78</v>
      </c>
      <c r="B1591" s="651"/>
      <c r="C1591" s="648"/>
      <c r="D1591" s="648"/>
      <c r="E1591" s="648"/>
    </row>
    <row r="1592" spans="1:5" ht="16.5" customHeight="1" thickBot="1" x14ac:dyDescent="0.25">
      <c r="A1592" s="649" t="s">
        <v>72</v>
      </c>
      <c r="B1592" s="651"/>
      <c r="C1592" s="648"/>
      <c r="D1592" s="648"/>
      <c r="E1592" s="648"/>
    </row>
    <row r="1593" spans="1:5" ht="16.5" customHeight="1" thickBot="1" x14ac:dyDescent="0.25">
      <c r="A1593" s="649" t="s">
        <v>73</v>
      </c>
      <c r="B1593" s="651"/>
      <c r="C1593" s="648"/>
      <c r="D1593" s="648"/>
      <c r="E1593" s="648"/>
    </row>
    <row r="1594" spans="1:5" ht="16.5" customHeight="1" thickBot="1" x14ac:dyDescent="0.25">
      <c r="A1594" s="699" t="s">
        <v>374</v>
      </c>
      <c r="B1594" s="651">
        <f>B1590+B1584</f>
        <v>544849</v>
      </c>
      <c r="C1594" s="651">
        <f>C1590+C1584</f>
        <v>1701974</v>
      </c>
      <c r="D1594" s="651">
        <f>D1590+D1584</f>
        <v>0</v>
      </c>
      <c r="E1594" s="651">
        <f>E1590+E1584</f>
        <v>0</v>
      </c>
    </row>
    <row r="1595" spans="1:5" ht="16.5" customHeight="1" thickBot="1" x14ac:dyDescent="0.25">
      <c r="A1595" s="701" t="s">
        <v>227</v>
      </c>
      <c r="B1595" s="901" t="s">
        <v>1688</v>
      </c>
      <c r="C1595" s="902"/>
      <c r="D1595" s="902"/>
      <c r="E1595" s="903"/>
    </row>
    <row r="1596" spans="1:5" ht="62.25" customHeight="1" thickBot="1" x14ac:dyDescent="0.25">
      <c r="A1596" s="697" t="s">
        <v>375</v>
      </c>
      <c r="B1596" s="708" t="s">
        <v>1689</v>
      </c>
      <c r="C1596" s="694" t="s">
        <v>1690</v>
      </c>
      <c r="D1596" s="648"/>
      <c r="E1596" s="648"/>
    </row>
    <row r="1597" spans="1:5" ht="16.5" customHeight="1" thickBot="1" x14ac:dyDescent="0.25">
      <c r="A1597" s="639" t="s">
        <v>9</v>
      </c>
      <c r="B1597" s="844" t="s">
        <v>1691</v>
      </c>
      <c r="C1597" s="845"/>
      <c r="D1597" s="845"/>
      <c r="E1597" s="846"/>
    </row>
    <row r="1598" spans="1:5" ht="16.5" customHeight="1" thickBot="1" x14ac:dyDescent="0.25">
      <c r="A1598" s="639" t="s">
        <v>14</v>
      </c>
      <c r="B1598" s="832" t="s">
        <v>190</v>
      </c>
      <c r="C1598" s="833"/>
      <c r="D1598" s="833"/>
      <c r="E1598" s="834"/>
    </row>
    <row r="1599" spans="1:5" ht="16.5" customHeight="1" x14ac:dyDescent="0.2">
      <c r="A1599" s="827"/>
      <c r="B1599" s="640">
        <v>2019</v>
      </c>
      <c r="C1599" s="640">
        <v>2020</v>
      </c>
      <c r="D1599" s="640">
        <v>2021</v>
      </c>
      <c r="E1599" s="640">
        <v>2022</v>
      </c>
    </row>
    <row r="1600" spans="1:5" ht="16.5" customHeight="1" thickBot="1" x14ac:dyDescent="0.25">
      <c r="A1600" s="828"/>
      <c r="B1600" s="641" t="s">
        <v>5</v>
      </c>
      <c r="C1600" s="641" t="s">
        <v>6</v>
      </c>
      <c r="D1600" s="641" t="s">
        <v>6</v>
      </c>
      <c r="E1600" s="641" t="s">
        <v>6</v>
      </c>
    </row>
    <row r="1601" spans="1:5" ht="16.5" customHeight="1" thickBot="1" x14ac:dyDescent="0.25">
      <c r="A1601" s="639" t="s">
        <v>8</v>
      </c>
      <c r="B1601" s="691">
        <v>0.02</v>
      </c>
      <c r="C1601" s="691">
        <v>0</v>
      </c>
      <c r="D1601" s="691">
        <v>0</v>
      </c>
      <c r="E1601" s="691">
        <v>0</v>
      </c>
    </row>
    <row r="1602" spans="1:5" ht="16.5" customHeight="1" thickBot="1" x14ac:dyDescent="0.25">
      <c r="A1602" s="639" t="s">
        <v>15</v>
      </c>
      <c r="B1602" s="643">
        <v>16365</v>
      </c>
      <c r="C1602" s="643">
        <v>0</v>
      </c>
      <c r="D1602" s="643">
        <f t="shared" ref="D1602:E1602" si="169">D1616</f>
        <v>0</v>
      </c>
      <c r="E1602" s="643">
        <f t="shared" si="169"/>
        <v>0</v>
      </c>
    </row>
    <row r="1603" spans="1:5" ht="16.5" customHeight="1" thickBot="1" x14ac:dyDescent="0.25">
      <c r="A1603" s="639" t="s">
        <v>21</v>
      </c>
      <c r="B1603" s="643">
        <f>B1602/B1601</f>
        <v>818250</v>
      </c>
      <c r="C1603" s="643" t="e">
        <f>C1602/C1601</f>
        <v>#DIV/0!</v>
      </c>
      <c r="D1603" s="643" t="e">
        <f>D1602/D1601</f>
        <v>#DIV/0!</v>
      </c>
      <c r="E1603" s="643" t="e">
        <f>E1602/E1601</f>
        <v>#DIV/0!</v>
      </c>
    </row>
    <row r="1604" spans="1:5" ht="16.5" customHeight="1" thickBot="1" x14ac:dyDescent="0.25">
      <c r="A1604" s="639" t="s">
        <v>16</v>
      </c>
      <c r="B1604" s="644" t="s">
        <v>20</v>
      </c>
      <c r="C1604" s="645">
        <f>C1601/B1601-1</f>
        <v>-1</v>
      </c>
      <c r="D1604" s="645" t="e">
        <f t="shared" ref="D1604:E1606" si="170">D1601/C1601-1</f>
        <v>#DIV/0!</v>
      </c>
      <c r="E1604" s="645" t="e">
        <f t="shared" si="170"/>
        <v>#DIV/0!</v>
      </c>
    </row>
    <row r="1605" spans="1:5" ht="16.5" customHeight="1" thickBot="1" x14ac:dyDescent="0.25">
      <c r="A1605" s="639" t="s">
        <v>17</v>
      </c>
      <c r="B1605" s="644" t="s">
        <v>20</v>
      </c>
      <c r="C1605" s="645">
        <f>C1602/B1602-1</f>
        <v>-1</v>
      </c>
      <c r="D1605" s="645" t="e">
        <f t="shared" si="170"/>
        <v>#DIV/0!</v>
      </c>
      <c r="E1605" s="645" t="e">
        <f t="shared" si="170"/>
        <v>#DIV/0!</v>
      </c>
    </row>
    <row r="1606" spans="1:5" ht="16.5" customHeight="1" thickBot="1" x14ac:dyDescent="0.25">
      <c r="A1606" s="639" t="s">
        <v>18</v>
      </c>
      <c r="B1606" s="644" t="s">
        <v>20</v>
      </c>
      <c r="C1606" s="645" t="e">
        <f>C1603/B1603-1</f>
        <v>#DIV/0!</v>
      </c>
      <c r="D1606" s="645" t="e">
        <f t="shared" si="170"/>
        <v>#DIV/0!</v>
      </c>
      <c r="E1606" s="645" t="e">
        <f t="shared" si="170"/>
        <v>#DIV/0!</v>
      </c>
    </row>
    <row r="1607" spans="1:5" ht="16.5" customHeight="1" thickBot="1" x14ac:dyDescent="0.25">
      <c r="A1607" s="835" t="s">
        <v>1692</v>
      </c>
      <c r="B1607" s="836"/>
      <c r="C1607" s="836"/>
      <c r="D1607" s="836"/>
      <c r="E1607" s="837"/>
    </row>
    <row r="1608" spans="1:5" ht="16.5" customHeight="1" x14ac:dyDescent="0.2">
      <c r="A1608" s="827"/>
      <c r="B1608" s="640">
        <v>2019</v>
      </c>
      <c r="C1608" s="640">
        <v>2020</v>
      </c>
      <c r="D1608" s="640">
        <v>2021</v>
      </c>
      <c r="E1608" s="640">
        <v>2022</v>
      </c>
    </row>
    <row r="1609" spans="1:5" ht="16.5" customHeight="1" thickBot="1" x14ac:dyDescent="0.25">
      <c r="A1609" s="828"/>
      <c r="B1609" s="641" t="s">
        <v>5</v>
      </c>
      <c r="C1609" s="641" t="s">
        <v>6</v>
      </c>
      <c r="D1609" s="641" t="s">
        <v>6</v>
      </c>
      <c r="E1609" s="641" t="s">
        <v>6</v>
      </c>
    </row>
    <row r="1610" spans="1:5" ht="16.5" customHeight="1" thickBot="1" x14ac:dyDescent="0.25">
      <c r="A1610" s="647" t="s">
        <v>107</v>
      </c>
      <c r="B1610" s="648"/>
      <c r="C1610" s="648"/>
      <c r="D1610" s="648"/>
      <c r="E1610" s="648"/>
    </row>
    <row r="1611" spans="1:5" ht="16.5" customHeight="1" thickBot="1" x14ac:dyDescent="0.25">
      <c r="A1611" s="649" t="s">
        <v>37</v>
      </c>
      <c r="B1611" s="648"/>
      <c r="C1611" s="648"/>
      <c r="D1611" s="648"/>
      <c r="E1611" s="648"/>
    </row>
    <row r="1612" spans="1:5" ht="16.5" customHeight="1" thickBot="1" x14ac:dyDescent="0.25">
      <c r="A1612" s="649" t="s">
        <v>78</v>
      </c>
      <c r="B1612" s="648"/>
      <c r="C1612" s="648"/>
      <c r="D1612" s="648"/>
      <c r="E1612" s="648"/>
    </row>
    <row r="1613" spans="1:5" ht="16.5" customHeight="1" thickBot="1" x14ac:dyDescent="0.25">
      <c r="A1613" s="649" t="s">
        <v>72</v>
      </c>
      <c r="B1613" s="648"/>
      <c r="C1613" s="648"/>
      <c r="D1613" s="648"/>
      <c r="E1613" s="648"/>
    </row>
    <row r="1614" spans="1:5" ht="16.5" customHeight="1" thickBot="1" x14ac:dyDescent="0.25">
      <c r="A1614" s="649" t="s">
        <v>73</v>
      </c>
      <c r="B1614" s="648"/>
      <c r="C1614" s="648"/>
      <c r="D1614" s="648"/>
      <c r="E1614" s="648"/>
    </row>
    <row r="1615" spans="1:5" ht="16.5" customHeight="1" thickBot="1" x14ac:dyDescent="0.25">
      <c r="A1615" s="647" t="s">
        <v>109</v>
      </c>
      <c r="B1615" s="648">
        <f>SUM(B1616:B1619)</f>
        <v>16365</v>
      </c>
      <c r="C1615" s="648">
        <f t="shared" ref="C1615:E1615" si="171">SUM(C1616:C1619)</f>
        <v>0</v>
      </c>
      <c r="D1615" s="648">
        <f t="shared" si="171"/>
        <v>0</v>
      </c>
      <c r="E1615" s="648">
        <f t="shared" si="171"/>
        <v>0</v>
      </c>
    </row>
    <row r="1616" spans="1:5" ht="16.5" customHeight="1" thickBot="1" x14ac:dyDescent="0.25">
      <c r="A1616" s="649" t="s">
        <v>37</v>
      </c>
      <c r="B1616" s="651">
        <v>16365</v>
      </c>
      <c r="C1616" s="648">
        <v>0</v>
      </c>
      <c r="D1616" s="648">
        <v>0</v>
      </c>
      <c r="E1616" s="648">
        <v>0</v>
      </c>
    </row>
    <row r="1617" spans="1:5" ht="16.5" customHeight="1" thickBot="1" x14ac:dyDescent="0.25">
      <c r="A1617" s="649" t="s">
        <v>78</v>
      </c>
      <c r="B1617" s="648"/>
      <c r="C1617" s="648"/>
      <c r="D1617" s="648"/>
      <c r="E1617" s="648"/>
    </row>
    <row r="1618" spans="1:5" ht="16.5" customHeight="1" thickBot="1" x14ac:dyDescent="0.25">
      <c r="A1618" s="649" t="s">
        <v>72</v>
      </c>
      <c r="B1618" s="648"/>
      <c r="C1618" s="648"/>
      <c r="D1618" s="648"/>
      <c r="E1618" s="648"/>
    </row>
    <row r="1619" spans="1:5" ht="16.5" customHeight="1" thickBot="1" x14ac:dyDescent="0.25">
      <c r="A1619" s="649" t="s">
        <v>73</v>
      </c>
      <c r="B1619" s="648"/>
      <c r="C1619" s="648"/>
      <c r="D1619" s="648"/>
      <c r="E1619" s="648"/>
    </row>
    <row r="1620" spans="1:5" ht="16.5" customHeight="1" thickBot="1" x14ac:dyDescent="0.25">
      <c r="A1620" s="654" t="s">
        <v>377</v>
      </c>
      <c r="B1620" s="651">
        <f>B1616+B1610</f>
        <v>16365</v>
      </c>
      <c r="C1620" s="695">
        <f>C1616+C1610</f>
        <v>0</v>
      </c>
      <c r="D1620" s="651">
        <f>D1616+D1610</f>
        <v>0</v>
      </c>
      <c r="E1620" s="651">
        <f>E1616+E1610</f>
        <v>0</v>
      </c>
    </row>
    <row r="1621" spans="1:5" ht="69.75" customHeight="1" thickBot="1" x14ac:dyDescent="0.25">
      <c r="A1621" s="637" t="s">
        <v>378</v>
      </c>
      <c r="B1621" s="693" t="s">
        <v>1693</v>
      </c>
      <c r="C1621" s="694" t="s">
        <v>1694</v>
      </c>
      <c r="D1621" s="648"/>
      <c r="E1621" s="648"/>
    </row>
    <row r="1622" spans="1:5" ht="16.5" customHeight="1" thickBot="1" x14ac:dyDescent="0.25">
      <c r="A1622" s="639" t="s">
        <v>9</v>
      </c>
      <c r="B1622" s="769" t="s">
        <v>1695</v>
      </c>
      <c r="C1622" s="895"/>
      <c r="D1622" s="770"/>
      <c r="E1622" s="771"/>
    </row>
    <row r="1623" spans="1:5" ht="16.5" customHeight="1" thickBot="1" x14ac:dyDescent="0.25">
      <c r="A1623" s="639" t="s">
        <v>14</v>
      </c>
      <c r="B1623" s="832" t="s">
        <v>123</v>
      </c>
      <c r="C1623" s="833"/>
      <c r="D1623" s="833"/>
      <c r="E1623" s="834"/>
    </row>
    <row r="1624" spans="1:5" ht="16.5" customHeight="1" x14ac:dyDescent="0.2">
      <c r="A1624" s="827"/>
      <c r="B1624" s="640">
        <v>2019</v>
      </c>
      <c r="C1624" s="640">
        <v>2020</v>
      </c>
      <c r="D1624" s="640">
        <v>2021</v>
      </c>
      <c r="E1624" s="640">
        <v>2022</v>
      </c>
    </row>
    <row r="1625" spans="1:5" ht="16.5" customHeight="1" thickBot="1" x14ac:dyDescent="0.25">
      <c r="A1625" s="828"/>
      <c r="B1625" s="641" t="s">
        <v>5</v>
      </c>
      <c r="C1625" s="641" t="s">
        <v>6</v>
      </c>
      <c r="D1625" s="641" t="s">
        <v>6</v>
      </c>
      <c r="E1625" s="641" t="s">
        <v>6</v>
      </c>
    </row>
    <row r="1626" spans="1:5" ht="16.5" customHeight="1" thickBot="1" x14ac:dyDescent="0.25">
      <c r="A1626" s="696" t="s">
        <v>8</v>
      </c>
      <c r="B1626" s="709">
        <v>1</v>
      </c>
      <c r="C1626" s="709">
        <v>1</v>
      </c>
      <c r="D1626" s="709"/>
      <c r="E1626" s="709"/>
    </row>
    <row r="1627" spans="1:5" ht="16.5" customHeight="1" thickBot="1" x14ac:dyDescent="0.25">
      <c r="A1627" s="639" t="s">
        <v>15</v>
      </c>
      <c r="B1627" s="643">
        <v>38832</v>
      </c>
      <c r="C1627" s="643">
        <v>65723</v>
      </c>
      <c r="D1627" s="643"/>
      <c r="E1627" s="643">
        <f t="shared" ref="E1627" si="172">E1641</f>
        <v>0</v>
      </c>
    </row>
    <row r="1628" spans="1:5" ht="16.5" customHeight="1" thickBot="1" x14ac:dyDescent="0.25">
      <c r="A1628" s="639" t="s">
        <v>21</v>
      </c>
      <c r="B1628" s="643">
        <f>B1627/B1626</f>
        <v>38832</v>
      </c>
      <c r="C1628" s="643">
        <f>C1627/C1626</f>
        <v>65723</v>
      </c>
      <c r="D1628" s="643" t="e">
        <f>D1627/D1626</f>
        <v>#DIV/0!</v>
      </c>
      <c r="E1628" s="643" t="e">
        <f>E1627/E1626</f>
        <v>#DIV/0!</v>
      </c>
    </row>
    <row r="1629" spans="1:5" ht="16.5" customHeight="1" thickBot="1" x14ac:dyDescent="0.25">
      <c r="A1629" s="639" t="s">
        <v>16</v>
      </c>
      <c r="B1629" s="644" t="s">
        <v>20</v>
      </c>
      <c r="C1629" s="645">
        <f>C1626/B1626-1</f>
        <v>0</v>
      </c>
      <c r="D1629" s="645">
        <f t="shared" ref="D1629:E1631" si="173">D1626/C1626-1</f>
        <v>-1</v>
      </c>
      <c r="E1629" s="645" t="e">
        <f t="shared" si="173"/>
        <v>#DIV/0!</v>
      </c>
    </row>
    <row r="1630" spans="1:5" ht="16.5" customHeight="1" thickBot="1" x14ac:dyDescent="0.25">
      <c r="A1630" s="639" t="s">
        <v>17</v>
      </c>
      <c r="B1630" s="644" t="s">
        <v>20</v>
      </c>
      <c r="C1630" s="645">
        <f>C1627/B1627-1</f>
        <v>0.69249587968685611</v>
      </c>
      <c r="D1630" s="645">
        <f t="shared" si="173"/>
        <v>-1</v>
      </c>
      <c r="E1630" s="645" t="e">
        <f t="shared" si="173"/>
        <v>#DIV/0!</v>
      </c>
    </row>
    <row r="1631" spans="1:5" ht="16.5" customHeight="1" thickBot="1" x14ac:dyDescent="0.25">
      <c r="A1631" s="639" t="s">
        <v>18</v>
      </c>
      <c r="B1631" s="644" t="s">
        <v>20</v>
      </c>
      <c r="C1631" s="645">
        <f>C1628/B1628-1</f>
        <v>0.69249587968685611</v>
      </c>
      <c r="D1631" s="645" t="e">
        <f t="shared" si="173"/>
        <v>#DIV/0!</v>
      </c>
      <c r="E1631" s="645" t="e">
        <f t="shared" si="173"/>
        <v>#DIV/0!</v>
      </c>
    </row>
    <row r="1632" spans="1:5" ht="16.5" customHeight="1" thickBot="1" x14ac:dyDescent="0.25">
      <c r="A1632" s="835" t="s">
        <v>1696</v>
      </c>
      <c r="B1632" s="836"/>
      <c r="C1632" s="836"/>
      <c r="D1632" s="836"/>
      <c r="E1632" s="837"/>
    </row>
    <row r="1633" spans="1:5" ht="16.5" customHeight="1" x14ac:dyDescent="0.2">
      <c r="A1633" s="827"/>
      <c r="B1633" s="640">
        <v>2019</v>
      </c>
      <c r="C1633" s="640">
        <v>2020</v>
      </c>
      <c r="D1633" s="640">
        <v>2021</v>
      </c>
      <c r="E1633" s="640">
        <v>2022</v>
      </c>
    </row>
    <row r="1634" spans="1:5" ht="16.5" customHeight="1" thickBot="1" x14ac:dyDescent="0.25">
      <c r="A1634" s="828"/>
      <c r="B1634" s="641" t="s">
        <v>5</v>
      </c>
      <c r="C1634" s="641" t="s">
        <v>6</v>
      </c>
      <c r="D1634" s="641" t="s">
        <v>6</v>
      </c>
      <c r="E1634" s="641" t="s">
        <v>6</v>
      </c>
    </row>
    <row r="1635" spans="1:5" ht="16.5" customHeight="1" thickBot="1" x14ac:dyDescent="0.25">
      <c r="A1635" s="647" t="s">
        <v>107</v>
      </c>
      <c r="B1635" s="648"/>
      <c r="C1635" s="648"/>
      <c r="D1635" s="648"/>
      <c r="E1635" s="648"/>
    </row>
    <row r="1636" spans="1:5" ht="16.5" customHeight="1" thickBot="1" x14ac:dyDescent="0.25">
      <c r="A1636" s="649" t="s">
        <v>37</v>
      </c>
      <c r="B1636" s="648"/>
      <c r="C1636" s="648"/>
      <c r="D1636" s="648"/>
      <c r="E1636" s="648"/>
    </row>
    <row r="1637" spans="1:5" ht="16.5" customHeight="1" thickBot="1" x14ac:dyDescent="0.25">
      <c r="A1637" s="649" t="s">
        <v>78</v>
      </c>
      <c r="B1637" s="648"/>
      <c r="C1637" s="648"/>
      <c r="D1637" s="648"/>
      <c r="E1637" s="648"/>
    </row>
    <row r="1638" spans="1:5" ht="16.5" customHeight="1" thickBot="1" x14ac:dyDescent="0.25">
      <c r="A1638" s="649" t="s">
        <v>72</v>
      </c>
      <c r="B1638" s="648"/>
      <c r="C1638" s="648"/>
      <c r="D1638" s="648"/>
      <c r="E1638" s="648"/>
    </row>
    <row r="1639" spans="1:5" ht="16.5" customHeight="1" thickBot="1" x14ac:dyDescent="0.25">
      <c r="A1639" s="649" t="s">
        <v>73</v>
      </c>
      <c r="B1639" s="648"/>
      <c r="C1639" s="648"/>
      <c r="D1639" s="648"/>
      <c r="E1639" s="648"/>
    </row>
    <row r="1640" spans="1:5" ht="16.5" customHeight="1" thickBot="1" x14ac:dyDescent="0.25">
      <c r="A1640" s="647" t="s">
        <v>109</v>
      </c>
      <c r="B1640" s="648">
        <f>SUM(B1641:B1644)</f>
        <v>38832</v>
      </c>
      <c r="C1640" s="648">
        <f t="shared" ref="C1640:E1640" si="174">SUM(C1641:C1644)</f>
        <v>65723</v>
      </c>
      <c r="D1640" s="648">
        <f t="shared" si="174"/>
        <v>0</v>
      </c>
      <c r="E1640" s="648">
        <f t="shared" si="174"/>
        <v>0</v>
      </c>
    </row>
    <row r="1641" spans="1:5" ht="16.5" customHeight="1" thickBot="1" x14ac:dyDescent="0.25">
      <c r="A1641" s="649" t="s">
        <v>37</v>
      </c>
      <c r="B1641" s="651">
        <v>38832</v>
      </c>
      <c r="C1641" s="648">
        <v>65723</v>
      </c>
      <c r="D1641" s="648">
        <v>0</v>
      </c>
      <c r="E1641" s="648">
        <v>0</v>
      </c>
    </row>
    <row r="1642" spans="1:5" ht="16.5" customHeight="1" thickBot="1" x14ac:dyDescent="0.25">
      <c r="A1642" s="649" t="s">
        <v>78</v>
      </c>
      <c r="B1642" s="651"/>
      <c r="C1642" s="707"/>
      <c r="D1642" s="648"/>
      <c r="E1642" s="648"/>
    </row>
    <row r="1643" spans="1:5" ht="16.5" customHeight="1" thickBot="1" x14ac:dyDescent="0.25">
      <c r="A1643" s="649" t="s">
        <v>72</v>
      </c>
      <c r="B1643" s="651"/>
      <c r="C1643" s="707"/>
      <c r="D1643" s="648"/>
      <c r="E1643" s="648"/>
    </row>
    <row r="1644" spans="1:5" ht="16.5" customHeight="1" thickBot="1" x14ac:dyDescent="0.25">
      <c r="A1644" s="649" t="s">
        <v>73</v>
      </c>
      <c r="B1644" s="651"/>
      <c r="C1644" s="707"/>
      <c r="D1644" s="648"/>
      <c r="E1644" s="648"/>
    </row>
    <row r="1645" spans="1:5" ht="16.5" customHeight="1" thickBot="1" x14ac:dyDescent="0.25">
      <c r="A1645" s="654" t="s">
        <v>380</v>
      </c>
      <c r="B1645" s="651">
        <f>B1641+B1635</f>
        <v>38832</v>
      </c>
      <c r="C1645" s="695">
        <f>C1641+C1635</f>
        <v>65723</v>
      </c>
      <c r="D1645" s="651">
        <f>D1641+D1635</f>
        <v>0</v>
      </c>
      <c r="E1645" s="651">
        <f>E1641+E1635</f>
        <v>0</v>
      </c>
    </row>
    <row r="1646" spans="1:5" ht="51" customHeight="1" thickBot="1" x14ac:dyDescent="0.25">
      <c r="A1646" s="637" t="s">
        <v>381</v>
      </c>
      <c r="B1646" s="693" t="s">
        <v>1697</v>
      </c>
      <c r="C1646" s="694" t="s">
        <v>1698</v>
      </c>
      <c r="D1646" s="648"/>
      <c r="E1646" s="648"/>
    </row>
    <row r="1647" spans="1:5" ht="16.5" customHeight="1" thickBot="1" x14ac:dyDescent="0.25">
      <c r="A1647" s="639" t="s">
        <v>9</v>
      </c>
      <c r="B1647" s="832" t="s">
        <v>1691</v>
      </c>
      <c r="C1647" s="845"/>
      <c r="D1647" s="833"/>
      <c r="E1647" s="834"/>
    </row>
    <row r="1648" spans="1:5" ht="16.5" customHeight="1" thickBot="1" x14ac:dyDescent="0.25">
      <c r="A1648" s="639" t="s">
        <v>14</v>
      </c>
      <c r="B1648" s="832" t="s">
        <v>190</v>
      </c>
      <c r="C1648" s="833"/>
      <c r="D1648" s="833"/>
      <c r="E1648" s="834"/>
    </row>
    <row r="1649" spans="1:5" ht="16.5" customHeight="1" x14ac:dyDescent="0.2">
      <c r="A1649" s="827"/>
      <c r="B1649" s="640">
        <v>2019</v>
      </c>
      <c r="C1649" s="640">
        <v>2020</v>
      </c>
      <c r="D1649" s="640">
        <v>2021</v>
      </c>
      <c r="E1649" s="640">
        <v>2022</v>
      </c>
    </row>
    <row r="1650" spans="1:5" ht="16.5" customHeight="1" thickBot="1" x14ac:dyDescent="0.25">
      <c r="A1650" s="828"/>
      <c r="B1650" s="641" t="s">
        <v>5</v>
      </c>
      <c r="C1650" s="641" t="s">
        <v>6</v>
      </c>
      <c r="D1650" s="641" t="s">
        <v>6</v>
      </c>
      <c r="E1650" s="641" t="s">
        <v>6</v>
      </c>
    </row>
    <row r="1651" spans="1:5" ht="16.5" customHeight="1" thickBot="1" x14ac:dyDescent="0.25">
      <c r="A1651" s="639" t="s">
        <v>8</v>
      </c>
      <c r="B1651" s="691">
        <v>1.5</v>
      </c>
      <c r="C1651" s="691"/>
      <c r="D1651" s="691">
        <v>0</v>
      </c>
      <c r="E1651" s="691">
        <v>0</v>
      </c>
    </row>
    <row r="1652" spans="1:5" ht="16.5" customHeight="1" thickBot="1" x14ac:dyDescent="0.25">
      <c r="A1652" s="639" t="s">
        <v>15</v>
      </c>
      <c r="B1652" s="643">
        <v>122591</v>
      </c>
      <c r="C1652" s="643"/>
      <c r="D1652" s="643">
        <f t="shared" ref="D1652:E1652" si="175">D1666</f>
        <v>0</v>
      </c>
      <c r="E1652" s="643">
        <f t="shared" si="175"/>
        <v>0</v>
      </c>
    </row>
    <row r="1653" spans="1:5" ht="16.5" customHeight="1" thickBot="1" x14ac:dyDescent="0.25">
      <c r="A1653" s="639" t="s">
        <v>21</v>
      </c>
      <c r="B1653" s="643">
        <f>B1652/B1651</f>
        <v>81727.333333333328</v>
      </c>
      <c r="C1653" s="643" t="e">
        <f>C1652/C1651</f>
        <v>#DIV/0!</v>
      </c>
      <c r="D1653" s="643" t="e">
        <f>D1652/D1651</f>
        <v>#DIV/0!</v>
      </c>
      <c r="E1653" s="643" t="e">
        <f>E1652/E1651</f>
        <v>#DIV/0!</v>
      </c>
    </row>
    <row r="1654" spans="1:5" ht="16.5" customHeight="1" thickBot="1" x14ac:dyDescent="0.25">
      <c r="A1654" s="639" t="s">
        <v>16</v>
      </c>
      <c r="B1654" s="644" t="s">
        <v>20</v>
      </c>
      <c r="C1654" s="645">
        <f>C1651/B1651-1</f>
        <v>-1</v>
      </c>
      <c r="D1654" s="645" t="e">
        <f t="shared" ref="D1654:E1656" si="176">D1651/C1651-1</f>
        <v>#DIV/0!</v>
      </c>
      <c r="E1654" s="645" t="e">
        <f t="shared" si="176"/>
        <v>#DIV/0!</v>
      </c>
    </row>
    <row r="1655" spans="1:5" ht="16.5" customHeight="1" thickBot="1" x14ac:dyDescent="0.25">
      <c r="A1655" s="639" t="s">
        <v>17</v>
      </c>
      <c r="B1655" s="644" t="s">
        <v>20</v>
      </c>
      <c r="C1655" s="645">
        <f>C1652/B1652-1</f>
        <v>-1</v>
      </c>
      <c r="D1655" s="645" t="e">
        <f t="shared" si="176"/>
        <v>#DIV/0!</v>
      </c>
      <c r="E1655" s="645" t="e">
        <f t="shared" si="176"/>
        <v>#DIV/0!</v>
      </c>
    </row>
    <row r="1656" spans="1:5" ht="16.5" customHeight="1" thickBot="1" x14ac:dyDescent="0.25">
      <c r="A1656" s="639" t="s">
        <v>18</v>
      </c>
      <c r="B1656" s="644" t="s">
        <v>20</v>
      </c>
      <c r="C1656" s="645" t="e">
        <f>C1653/B1653-1</f>
        <v>#DIV/0!</v>
      </c>
      <c r="D1656" s="645" t="e">
        <f t="shared" si="176"/>
        <v>#DIV/0!</v>
      </c>
      <c r="E1656" s="645" t="e">
        <f t="shared" si="176"/>
        <v>#DIV/0!</v>
      </c>
    </row>
    <row r="1657" spans="1:5" ht="16.5" customHeight="1" thickBot="1" x14ac:dyDescent="0.25">
      <c r="A1657" s="835" t="s">
        <v>1699</v>
      </c>
      <c r="B1657" s="836"/>
      <c r="C1657" s="836"/>
      <c r="D1657" s="836"/>
      <c r="E1657" s="837"/>
    </row>
    <row r="1658" spans="1:5" ht="16.5" customHeight="1" x14ac:dyDescent="0.2">
      <c r="A1658" s="827"/>
      <c r="B1658" s="640">
        <v>2019</v>
      </c>
      <c r="C1658" s="640">
        <v>2020</v>
      </c>
      <c r="D1658" s="640">
        <v>2021</v>
      </c>
      <c r="E1658" s="640">
        <v>2022</v>
      </c>
    </row>
    <row r="1659" spans="1:5" ht="16.5" customHeight="1" thickBot="1" x14ac:dyDescent="0.25">
      <c r="A1659" s="828"/>
      <c r="B1659" s="641" t="s">
        <v>5</v>
      </c>
      <c r="C1659" s="641" t="s">
        <v>6</v>
      </c>
      <c r="D1659" s="641" t="s">
        <v>6</v>
      </c>
      <c r="E1659" s="641" t="s">
        <v>6</v>
      </c>
    </row>
    <row r="1660" spans="1:5" ht="16.5" customHeight="1" thickBot="1" x14ac:dyDescent="0.25">
      <c r="A1660" s="647" t="s">
        <v>107</v>
      </c>
      <c r="B1660" s="648"/>
      <c r="C1660" s="648"/>
      <c r="D1660" s="648"/>
      <c r="E1660" s="648"/>
    </row>
    <row r="1661" spans="1:5" ht="16.5" customHeight="1" thickBot="1" x14ac:dyDescent="0.25">
      <c r="A1661" s="649" t="s">
        <v>37</v>
      </c>
      <c r="B1661" s="648"/>
      <c r="C1661" s="648"/>
      <c r="D1661" s="648"/>
      <c r="E1661" s="648"/>
    </row>
    <row r="1662" spans="1:5" ht="16.5" customHeight="1" thickBot="1" x14ac:dyDescent="0.25">
      <c r="A1662" s="649" t="s">
        <v>78</v>
      </c>
      <c r="B1662" s="648"/>
      <c r="C1662" s="648"/>
      <c r="D1662" s="648"/>
      <c r="E1662" s="648"/>
    </row>
    <row r="1663" spans="1:5" ht="16.5" customHeight="1" thickBot="1" x14ac:dyDescent="0.25">
      <c r="A1663" s="649" t="s">
        <v>72</v>
      </c>
      <c r="B1663" s="648"/>
      <c r="C1663" s="648"/>
      <c r="D1663" s="648"/>
      <c r="E1663" s="648"/>
    </row>
    <row r="1664" spans="1:5" ht="16.5" customHeight="1" thickBot="1" x14ac:dyDescent="0.25">
      <c r="A1664" s="649" t="s">
        <v>73</v>
      </c>
      <c r="B1664" s="648"/>
      <c r="C1664" s="648"/>
      <c r="D1664" s="648"/>
      <c r="E1664" s="648"/>
    </row>
    <row r="1665" spans="1:5" ht="16.5" customHeight="1" thickBot="1" x14ac:dyDescent="0.25">
      <c r="A1665" s="647" t="s">
        <v>109</v>
      </c>
      <c r="B1665" s="648">
        <f>SUM(B1666:B1669)</f>
        <v>122591</v>
      </c>
      <c r="C1665" s="648">
        <f t="shared" ref="C1665:E1665" si="177">SUM(C1666:C1669)</f>
        <v>0</v>
      </c>
      <c r="D1665" s="648">
        <f t="shared" si="177"/>
        <v>0</v>
      </c>
      <c r="E1665" s="648">
        <f t="shared" si="177"/>
        <v>0</v>
      </c>
    </row>
    <row r="1666" spans="1:5" ht="16.5" customHeight="1" thickBot="1" x14ac:dyDescent="0.25">
      <c r="A1666" s="649" t="s">
        <v>37</v>
      </c>
      <c r="B1666" s="651">
        <v>122591</v>
      </c>
      <c r="C1666" s="648">
        <v>0</v>
      </c>
      <c r="D1666" s="648">
        <v>0</v>
      </c>
      <c r="E1666" s="648">
        <v>0</v>
      </c>
    </row>
    <row r="1667" spans="1:5" ht="16.5" customHeight="1" thickBot="1" x14ac:dyDescent="0.25">
      <c r="A1667" s="649" t="s">
        <v>78</v>
      </c>
      <c r="B1667" s="648"/>
      <c r="C1667" s="648"/>
      <c r="D1667" s="648"/>
      <c r="E1667" s="648"/>
    </row>
    <row r="1668" spans="1:5" ht="16.5" customHeight="1" thickBot="1" x14ac:dyDescent="0.25">
      <c r="A1668" s="649" t="s">
        <v>72</v>
      </c>
      <c r="B1668" s="648"/>
      <c r="C1668" s="648"/>
      <c r="D1668" s="648"/>
      <c r="E1668" s="648"/>
    </row>
    <row r="1669" spans="1:5" ht="16.5" customHeight="1" thickBot="1" x14ac:dyDescent="0.25">
      <c r="A1669" s="649" t="s">
        <v>73</v>
      </c>
      <c r="B1669" s="648"/>
      <c r="C1669" s="648"/>
      <c r="D1669" s="648"/>
      <c r="E1669" s="648"/>
    </row>
    <row r="1670" spans="1:5" ht="16.5" customHeight="1" thickBot="1" x14ac:dyDescent="0.25">
      <c r="A1670" s="654" t="s">
        <v>382</v>
      </c>
      <c r="B1670" s="651">
        <f>B1666+B1660</f>
        <v>122591</v>
      </c>
      <c r="C1670" s="695">
        <f>C1666+C1660</f>
        <v>0</v>
      </c>
      <c r="D1670" s="651">
        <f>D1666+D1660</f>
        <v>0</v>
      </c>
      <c r="E1670" s="651">
        <f>E1666+E1660</f>
        <v>0</v>
      </c>
    </row>
    <row r="1671" spans="1:5" ht="85.5" customHeight="1" thickBot="1" x14ac:dyDescent="0.25">
      <c r="A1671" s="637" t="s">
        <v>383</v>
      </c>
      <c r="B1671" s="693" t="s">
        <v>1700</v>
      </c>
      <c r="C1671" s="694" t="s">
        <v>1701</v>
      </c>
      <c r="D1671" s="648"/>
      <c r="E1671" s="648"/>
    </row>
    <row r="1672" spans="1:5" ht="16.5" customHeight="1" thickBot="1" x14ac:dyDescent="0.25">
      <c r="A1672" s="639" t="s">
        <v>9</v>
      </c>
      <c r="B1672" s="832" t="s">
        <v>1702</v>
      </c>
      <c r="C1672" s="845"/>
      <c r="D1672" s="833"/>
      <c r="E1672" s="834"/>
    </row>
    <row r="1673" spans="1:5" ht="16.5" customHeight="1" thickBot="1" x14ac:dyDescent="0.25">
      <c r="A1673" s="639" t="s">
        <v>14</v>
      </c>
      <c r="B1673" s="832" t="s">
        <v>190</v>
      </c>
      <c r="C1673" s="833"/>
      <c r="D1673" s="833"/>
      <c r="E1673" s="834"/>
    </row>
    <row r="1674" spans="1:5" ht="16.5" customHeight="1" x14ac:dyDescent="0.2">
      <c r="A1674" s="827"/>
      <c r="B1674" s="640">
        <v>2019</v>
      </c>
      <c r="C1674" s="640">
        <v>2020</v>
      </c>
      <c r="D1674" s="640">
        <v>2021</v>
      </c>
      <c r="E1674" s="640">
        <v>2022</v>
      </c>
    </row>
    <row r="1675" spans="1:5" ht="16.5" customHeight="1" thickBot="1" x14ac:dyDescent="0.25">
      <c r="A1675" s="828"/>
      <c r="B1675" s="641" t="s">
        <v>5</v>
      </c>
      <c r="C1675" s="641" t="s">
        <v>6</v>
      </c>
      <c r="D1675" s="641" t="s">
        <v>6</v>
      </c>
      <c r="E1675" s="641" t="s">
        <v>6</v>
      </c>
    </row>
    <row r="1676" spans="1:5" ht="16.5" customHeight="1" thickBot="1" x14ac:dyDescent="0.25">
      <c r="A1676" s="696" t="s">
        <v>8</v>
      </c>
      <c r="B1676" s="691">
        <v>0.04</v>
      </c>
      <c r="C1676" s="691">
        <v>7.0000000000000007E-2</v>
      </c>
      <c r="D1676" s="691"/>
      <c r="E1676" s="691"/>
    </row>
    <row r="1677" spans="1:5" ht="16.5" customHeight="1" thickBot="1" x14ac:dyDescent="0.25">
      <c r="A1677" s="639" t="s">
        <v>15</v>
      </c>
      <c r="B1677" s="643">
        <v>90000</v>
      </c>
      <c r="C1677" s="643">
        <v>177087</v>
      </c>
      <c r="D1677" s="643"/>
      <c r="E1677" s="643">
        <f t="shared" ref="E1677" si="178">E1691</f>
        <v>0</v>
      </c>
    </row>
    <row r="1678" spans="1:5" ht="16.5" customHeight="1" thickBot="1" x14ac:dyDescent="0.25">
      <c r="A1678" s="639" t="s">
        <v>21</v>
      </c>
      <c r="B1678" s="643">
        <f>B1677/B1676</f>
        <v>2250000</v>
      </c>
      <c r="C1678" s="643">
        <f>C1677/C1676</f>
        <v>2529814.2857142854</v>
      </c>
      <c r="D1678" s="643" t="e">
        <f>D1677/D1676</f>
        <v>#DIV/0!</v>
      </c>
      <c r="E1678" s="643" t="e">
        <f>E1677/E1676</f>
        <v>#DIV/0!</v>
      </c>
    </row>
    <row r="1679" spans="1:5" ht="16.5" customHeight="1" thickBot="1" x14ac:dyDescent="0.25">
      <c r="A1679" s="639" t="s">
        <v>16</v>
      </c>
      <c r="B1679" s="644" t="s">
        <v>20</v>
      </c>
      <c r="C1679" s="645">
        <f>C1676/B1676-1</f>
        <v>0.75000000000000022</v>
      </c>
      <c r="D1679" s="645">
        <f t="shared" ref="D1679:E1681" si="179">D1676/C1676-1</f>
        <v>-1</v>
      </c>
      <c r="E1679" s="645" t="e">
        <f t="shared" si="179"/>
        <v>#DIV/0!</v>
      </c>
    </row>
    <row r="1680" spans="1:5" ht="16.5" customHeight="1" thickBot="1" x14ac:dyDescent="0.25">
      <c r="A1680" s="639" t="s">
        <v>17</v>
      </c>
      <c r="B1680" s="644" t="s">
        <v>20</v>
      </c>
      <c r="C1680" s="645">
        <f>C1677/B1677-1</f>
        <v>0.96763333333333335</v>
      </c>
      <c r="D1680" s="645">
        <f t="shared" si="179"/>
        <v>-1</v>
      </c>
      <c r="E1680" s="645" t="e">
        <f t="shared" si="179"/>
        <v>#DIV/0!</v>
      </c>
    </row>
    <row r="1681" spans="1:5" ht="16.5" customHeight="1" thickBot="1" x14ac:dyDescent="0.25">
      <c r="A1681" s="639" t="s">
        <v>18</v>
      </c>
      <c r="B1681" s="644" t="s">
        <v>20</v>
      </c>
      <c r="C1681" s="645">
        <f>C1678/B1678-1</f>
        <v>0.12436190476190467</v>
      </c>
      <c r="D1681" s="645" t="e">
        <f t="shared" si="179"/>
        <v>#DIV/0!</v>
      </c>
      <c r="E1681" s="645" t="e">
        <f t="shared" si="179"/>
        <v>#DIV/0!</v>
      </c>
    </row>
    <row r="1682" spans="1:5" ht="16.5" customHeight="1" thickBot="1" x14ac:dyDescent="0.25">
      <c r="A1682" s="835" t="s">
        <v>1703</v>
      </c>
      <c r="B1682" s="836"/>
      <c r="C1682" s="836"/>
      <c r="D1682" s="836"/>
      <c r="E1682" s="837"/>
    </row>
    <row r="1683" spans="1:5" ht="16.5" customHeight="1" x14ac:dyDescent="0.2">
      <c r="A1683" s="827"/>
      <c r="B1683" s="640">
        <v>2019</v>
      </c>
      <c r="C1683" s="640">
        <v>2020</v>
      </c>
      <c r="D1683" s="640">
        <v>2021</v>
      </c>
      <c r="E1683" s="640">
        <v>2022</v>
      </c>
    </row>
    <row r="1684" spans="1:5" ht="16.5" customHeight="1" thickBot="1" x14ac:dyDescent="0.25">
      <c r="A1684" s="828"/>
      <c r="B1684" s="641" t="s">
        <v>5</v>
      </c>
      <c r="C1684" s="641" t="s">
        <v>6</v>
      </c>
      <c r="D1684" s="641" t="s">
        <v>6</v>
      </c>
      <c r="E1684" s="641" t="s">
        <v>6</v>
      </c>
    </row>
    <row r="1685" spans="1:5" ht="16.5" customHeight="1" thickBot="1" x14ac:dyDescent="0.25">
      <c r="A1685" s="647" t="s">
        <v>107</v>
      </c>
      <c r="B1685" s="648"/>
      <c r="C1685" s="648"/>
      <c r="D1685" s="648"/>
      <c r="E1685" s="648"/>
    </row>
    <row r="1686" spans="1:5" ht="16.5" customHeight="1" thickBot="1" x14ac:dyDescent="0.25">
      <c r="A1686" s="649" t="s">
        <v>37</v>
      </c>
      <c r="B1686" s="648"/>
      <c r="C1686" s="648"/>
      <c r="D1686" s="648"/>
      <c r="E1686" s="648"/>
    </row>
    <row r="1687" spans="1:5" ht="16.5" customHeight="1" thickBot="1" x14ac:dyDescent="0.25">
      <c r="A1687" s="649" t="s">
        <v>78</v>
      </c>
      <c r="B1687" s="648"/>
      <c r="C1687" s="648"/>
      <c r="D1687" s="648"/>
      <c r="E1687" s="648"/>
    </row>
    <row r="1688" spans="1:5" ht="16.5" customHeight="1" thickBot="1" x14ac:dyDescent="0.25">
      <c r="A1688" s="649" t="s">
        <v>72</v>
      </c>
      <c r="B1688" s="648"/>
      <c r="C1688" s="648"/>
      <c r="D1688" s="648"/>
      <c r="E1688" s="648"/>
    </row>
    <row r="1689" spans="1:5" ht="16.5" customHeight="1" thickBot="1" x14ac:dyDescent="0.25">
      <c r="A1689" s="649" t="s">
        <v>73</v>
      </c>
      <c r="B1689" s="648"/>
      <c r="C1689" s="648"/>
      <c r="D1689" s="648"/>
      <c r="E1689" s="648"/>
    </row>
    <row r="1690" spans="1:5" ht="16.5" customHeight="1" thickBot="1" x14ac:dyDescent="0.25">
      <c r="A1690" s="647" t="s">
        <v>109</v>
      </c>
      <c r="B1690" s="648">
        <f>SUM(B1691:B1694)</f>
        <v>90000</v>
      </c>
      <c r="C1690" s="648">
        <f t="shared" ref="C1690:E1690" si="180">SUM(C1691:C1694)</f>
        <v>177087</v>
      </c>
      <c r="D1690" s="648">
        <f t="shared" si="180"/>
        <v>0</v>
      </c>
      <c r="E1690" s="648">
        <f t="shared" si="180"/>
        <v>0</v>
      </c>
    </row>
    <row r="1691" spans="1:5" ht="16.5" customHeight="1" thickBot="1" x14ac:dyDescent="0.25">
      <c r="A1691" s="649" t="s">
        <v>37</v>
      </c>
      <c r="B1691" s="648">
        <v>90000</v>
      </c>
      <c r="C1691" s="648">
        <v>177087</v>
      </c>
      <c r="D1691" s="648">
        <v>0</v>
      </c>
      <c r="E1691" s="648">
        <v>0</v>
      </c>
    </row>
    <row r="1692" spans="1:5" ht="16.5" customHeight="1" thickBot="1" x14ac:dyDescent="0.25">
      <c r="A1692" s="649" t="s">
        <v>78</v>
      </c>
      <c r="B1692" s="651"/>
      <c r="C1692" s="648"/>
      <c r="D1692" s="648"/>
      <c r="E1692" s="648"/>
    </row>
    <row r="1693" spans="1:5" ht="16.5" customHeight="1" thickBot="1" x14ac:dyDescent="0.25">
      <c r="A1693" s="649" t="s">
        <v>72</v>
      </c>
      <c r="B1693" s="651"/>
      <c r="C1693" s="648"/>
      <c r="D1693" s="648"/>
      <c r="E1693" s="648"/>
    </row>
    <row r="1694" spans="1:5" ht="16.5" customHeight="1" thickBot="1" x14ac:dyDescent="0.25">
      <c r="A1694" s="649" t="s">
        <v>73</v>
      </c>
      <c r="B1694" s="651"/>
      <c r="C1694" s="648"/>
      <c r="D1694" s="648"/>
      <c r="E1694" s="648"/>
    </row>
    <row r="1695" spans="1:5" ht="16.5" customHeight="1" thickBot="1" x14ac:dyDescent="0.25">
      <c r="A1695" s="654" t="s">
        <v>385</v>
      </c>
      <c r="B1695" s="651">
        <f>B1691+B1685</f>
        <v>90000</v>
      </c>
      <c r="C1695" s="651">
        <f>C1691+C1685</f>
        <v>177087</v>
      </c>
      <c r="D1695" s="651">
        <f>D1691+D1685</f>
        <v>0</v>
      </c>
      <c r="E1695" s="651">
        <f>E1691+E1685</f>
        <v>0</v>
      </c>
    </row>
    <row r="1696" spans="1:5" ht="51" customHeight="1" thickBot="1" x14ac:dyDescent="0.25">
      <c r="A1696" s="637" t="s">
        <v>386</v>
      </c>
      <c r="B1696" s="693" t="s">
        <v>1704</v>
      </c>
      <c r="C1696" s="694" t="s">
        <v>1705</v>
      </c>
      <c r="D1696" s="648"/>
      <c r="E1696" s="648"/>
    </row>
    <row r="1697" spans="1:5" ht="16.5" customHeight="1" thickBot="1" x14ac:dyDescent="0.25">
      <c r="A1697" s="639" t="s">
        <v>9</v>
      </c>
      <c r="B1697" s="832" t="s">
        <v>1706</v>
      </c>
      <c r="C1697" s="845"/>
      <c r="D1697" s="833"/>
      <c r="E1697" s="834"/>
    </row>
    <row r="1698" spans="1:5" ht="16.5" customHeight="1" thickBot="1" x14ac:dyDescent="0.25">
      <c r="A1698" s="639" t="s">
        <v>14</v>
      </c>
      <c r="B1698" s="832" t="s">
        <v>1587</v>
      </c>
      <c r="C1698" s="833"/>
      <c r="D1698" s="833"/>
      <c r="E1698" s="834"/>
    </row>
    <row r="1699" spans="1:5" ht="16.5" customHeight="1" x14ac:dyDescent="0.2">
      <c r="A1699" s="827"/>
      <c r="B1699" s="640">
        <v>2019</v>
      </c>
      <c r="C1699" s="640">
        <v>2020</v>
      </c>
      <c r="D1699" s="640">
        <v>2021</v>
      </c>
      <c r="E1699" s="640">
        <v>2022</v>
      </c>
    </row>
    <row r="1700" spans="1:5" ht="16.5" customHeight="1" thickBot="1" x14ac:dyDescent="0.25">
      <c r="A1700" s="828"/>
      <c r="B1700" s="641" t="s">
        <v>5</v>
      </c>
      <c r="C1700" s="641" t="s">
        <v>6</v>
      </c>
      <c r="D1700" s="641" t="s">
        <v>6</v>
      </c>
      <c r="E1700" s="641" t="s">
        <v>6</v>
      </c>
    </row>
    <row r="1701" spans="1:5" ht="16.5" customHeight="1" thickBot="1" x14ac:dyDescent="0.25">
      <c r="A1701" s="639" t="s">
        <v>8</v>
      </c>
      <c r="B1701" s="691">
        <v>0.59</v>
      </c>
      <c r="C1701" s="691">
        <v>1.83</v>
      </c>
      <c r="D1701" s="691">
        <v>0</v>
      </c>
      <c r="E1701" s="691"/>
    </row>
    <row r="1702" spans="1:5" ht="16.5" customHeight="1" thickBot="1" x14ac:dyDescent="0.25">
      <c r="A1702" s="639" t="s">
        <v>15</v>
      </c>
      <c r="B1702" s="643">
        <v>77838</v>
      </c>
      <c r="C1702" s="643">
        <v>243082</v>
      </c>
      <c r="D1702" s="643">
        <v>0</v>
      </c>
      <c r="E1702" s="643"/>
    </row>
    <row r="1703" spans="1:5" ht="16.5" customHeight="1" thickBot="1" x14ac:dyDescent="0.25">
      <c r="A1703" s="639" t="s">
        <v>21</v>
      </c>
      <c r="B1703" s="643">
        <f>B1702/B1701</f>
        <v>131928.81355932204</v>
      </c>
      <c r="C1703" s="643">
        <f>C1702/C1701</f>
        <v>132831.69398907103</v>
      </c>
      <c r="D1703" s="643" t="e">
        <f>D1702/D1701</f>
        <v>#DIV/0!</v>
      </c>
      <c r="E1703" s="643" t="e">
        <f>E1702/E1701</f>
        <v>#DIV/0!</v>
      </c>
    </row>
    <row r="1704" spans="1:5" ht="16.5" customHeight="1" thickBot="1" x14ac:dyDescent="0.25">
      <c r="A1704" s="639" t="s">
        <v>16</v>
      </c>
      <c r="B1704" s="644" t="s">
        <v>20</v>
      </c>
      <c r="C1704" s="645">
        <f>C1701/B1701-1</f>
        <v>2.1016949152542375</v>
      </c>
      <c r="D1704" s="645">
        <f t="shared" ref="D1704:E1706" si="181">D1701/C1701-1</f>
        <v>-1</v>
      </c>
      <c r="E1704" s="645" t="e">
        <f t="shared" si="181"/>
        <v>#DIV/0!</v>
      </c>
    </row>
    <row r="1705" spans="1:5" ht="16.5" customHeight="1" thickBot="1" x14ac:dyDescent="0.25">
      <c r="A1705" s="639" t="s">
        <v>17</v>
      </c>
      <c r="B1705" s="644" t="s">
        <v>20</v>
      </c>
      <c r="C1705" s="645">
        <f>C1702/B1702-1</f>
        <v>2.1229219661347929</v>
      </c>
      <c r="D1705" s="645">
        <f t="shared" si="181"/>
        <v>-1</v>
      </c>
      <c r="E1705" s="645" t="e">
        <f t="shared" si="181"/>
        <v>#DIV/0!</v>
      </c>
    </row>
    <row r="1706" spans="1:5" ht="16.5" customHeight="1" thickBot="1" x14ac:dyDescent="0.25">
      <c r="A1706" s="639" t="s">
        <v>18</v>
      </c>
      <c r="B1706" s="644" t="s">
        <v>20</v>
      </c>
      <c r="C1706" s="645">
        <f>C1703/B1703-1</f>
        <v>6.8436939997418289E-3</v>
      </c>
      <c r="D1706" s="645" t="e">
        <f t="shared" si="181"/>
        <v>#DIV/0!</v>
      </c>
      <c r="E1706" s="645" t="e">
        <f t="shared" si="181"/>
        <v>#DIV/0!</v>
      </c>
    </row>
    <row r="1707" spans="1:5" ht="16.5" customHeight="1" thickBot="1" x14ac:dyDescent="0.25">
      <c r="A1707" s="835" t="s">
        <v>1707</v>
      </c>
      <c r="B1707" s="836"/>
      <c r="C1707" s="836"/>
      <c r="D1707" s="836"/>
      <c r="E1707" s="837"/>
    </row>
    <row r="1708" spans="1:5" ht="16.5" customHeight="1" x14ac:dyDescent="0.2">
      <c r="A1708" s="827"/>
      <c r="B1708" s="640">
        <v>2019</v>
      </c>
      <c r="C1708" s="640">
        <v>2020</v>
      </c>
      <c r="D1708" s="640">
        <v>2021</v>
      </c>
      <c r="E1708" s="640">
        <v>2022</v>
      </c>
    </row>
    <row r="1709" spans="1:5" ht="16.5" customHeight="1" thickBot="1" x14ac:dyDescent="0.25">
      <c r="A1709" s="828"/>
      <c r="B1709" s="641" t="s">
        <v>5</v>
      </c>
      <c r="C1709" s="641" t="s">
        <v>6</v>
      </c>
      <c r="D1709" s="641" t="s">
        <v>6</v>
      </c>
      <c r="E1709" s="641" t="s">
        <v>6</v>
      </c>
    </row>
    <row r="1710" spans="1:5" ht="16.5" customHeight="1" thickBot="1" x14ac:dyDescent="0.25">
      <c r="A1710" s="647" t="s">
        <v>107</v>
      </c>
      <c r="B1710" s="648"/>
      <c r="C1710" s="648"/>
      <c r="D1710" s="648"/>
      <c r="E1710" s="648"/>
    </row>
    <row r="1711" spans="1:5" ht="16.5" customHeight="1" thickBot="1" x14ac:dyDescent="0.25">
      <c r="A1711" s="649" t="s">
        <v>37</v>
      </c>
      <c r="B1711" s="648"/>
      <c r="C1711" s="648"/>
      <c r="D1711" s="648"/>
      <c r="E1711" s="648"/>
    </row>
    <row r="1712" spans="1:5" ht="16.5" customHeight="1" thickBot="1" x14ac:dyDescent="0.25">
      <c r="A1712" s="649" t="s">
        <v>78</v>
      </c>
      <c r="B1712" s="648"/>
      <c r="C1712" s="648"/>
      <c r="D1712" s="648"/>
      <c r="E1712" s="648"/>
    </row>
    <row r="1713" spans="1:5" ht="16.5" customHeight="1" thickBot="1" x14ac:dyDescent="0.25">
      <c r="A1713" s="649" t="s">
        <v>72</v>
      </c>
      <c r="B1713" s="648"/>
      <c r="C1713" s="648"/>
      <c r="D1713" s="648"/>
      <c r="E1713" s="648"/>
    </row>
    <row r="1714" spans="1:5" ht="16.5" customHeight="1" thickBot="1" x14ac:dyDescent="0.25">
      <c r="A1714" s="649" t="s">
        <v>73</v>
      </c>
      <c r="B1714" s="648"/>
      <c r="C1714" s="648"/>
      <c r="D1714" s="648"/>
      <c r="E1714" s="648"/>
    </row>
    <row r="1715" spans="1:5" ht="16.5" customHeight="1" thickBot="1" x14ac:dyDescent="0.25">
      <c r="A1715" s="647" t="s">
        <v>109</v>
      </c>
      <c r="B1715" s="648">
        <f>SUM(B1716:B1719)</f>
        <v>77838</v>
      </c>
      <c r="C1715" s="648">
        <f t="shared" ref="C1715:E1715" si="182">SUM(C1716:C1719)</f>
        <v>243082</v>
      </c>
      <c r="D1715" s="648">
        <f t="shared" si="182"/>
        <v>0</v>
      </c>
      <c r="E1715" s="648">
        <f t="shared" si="182"/>
        <v>0</v>
      </c>
    </row>
    <row r="1716" spans="1:5" ht="16.5" customHeight="1" thickBot="1" x14ac:dyDescent="0.25">
      <c r="A1716" s="649" t="s">
        <v>37</v>
      </c>
      <c r="B1716" s="648">
        <v>77838</v>
      </c>
      <c r="C1716" s="648">
        <v>243082</v>
      </c>
      <c r="D1716" s="648">
        <v>0</v>
      </c>
      <c r="E1716" s="648">
        <v>0</v>
      </c>
    </row>
    <row r="1717" spans="1:5" ht="16.5" customHeight="1" thickBot="1" x14ac:dyDescent="0.25">
      <c r="A1717" s="649" t="s">
        <v>78</v>
      </c>
      <c r="B1717" s="651"/>
      <c r="C1717" s="648"/>
      <c r="D1717" s="648"/>
      <c r="E1717" s="648"/>
    </row>
    <row r="1718" spans="1:5" ht="16.5" customHeight="1" thickBot="1" x14ac:dyDescent="0.25">
      <c r="A1718" s="649" t="s">
        <v>72</v>
      </c>
      <c r="B1718" s="651"/>
      <c r="C1718" s="648"/>
      <c r="D1718" s="648"/>
      <c r="E1718" s="648"/>
    </row>
    <row r="1719" spans="1:5" ht="16.5" customHeight="1" thickBot="1" x14ac:dyDescent="0.25">
      <c r="A1719" s="649" t="s">
        <v>73</v>
      </c>
      <c r="B1719" s="651"/>
      <c r="C1719" s="648"/>
      <c r="D1719" s="648"/>
      <c r="E1719" s="648"/>
    </row>
    <row r="1720" spans="1:5" ht="16.5" customHeight="1" thickBot="1" x14ac:dyDescent="0.25">
      <c r="A1720" s="654" t="s">
        <v>387</v>
      </c>
      <c r="B1720" s="651">
        <f>B1716+B1710</f>
        <v>77838</v>
      </c>
      <c r="C1720" s="651">
        <f>C1716+C1710</f>
        <v>243082</v>
      </c>
      <c r="D1720" s="651">
        <f>D1716+D1710</f>
        <v>0</v>
      </c>
      <c r="E1720" s="651">
        <f>E1716+E1710</f>
        <v>0</v>
      </c>
    </row>
    <row r="1721" spans="1:5" ht="52.5" customHeight="1" thickBot="1" x14ac:dyDescent="0.25">
      <c r="A1721" s="637" t="s">
        <v>388</v>
      </c>
      <c r="B1721" s="693" t="s">
        <v>1708</v>
      </c>
      <c r="C1721" s="694" t="s">
        <v>1709</v>
      </c>
      <c r="D1721" s="648"/>
      <c r="E1721" s="648"/>
    </row>
    <row r="1722" spans="1:5" ht="16.5" customHeight="1" thickBot="1" x14ac:dyDescent="0.25">
      <c r="A1722" s="639" t="s">
        <v>9</v>
      </c>
      <c r="B1722" s="832" t="s">
        <v>1706</v>
      </c>
      <c r="C1722" s="845"/>
      <c r="D1722" s="833"/>
      <c r="E1722" s="834"/>
    </row>
    <row r="1723" spans="1:5" ht="16.5" customHeight="1" thickBot="1" x14ac:dyDescent="0.25">
      <c r="A1723" s="639" t="s">
        <v>14</v>
      </c>
      <c r="B1723" s="832" t="s">
        <v>1710</v>
      </c>
      <c r="C1723" s="833"/>
      <c r="D1723" s="833"/>
      <c r="E1723" s="834"/>
    </row>
    <row r="1724" spans="1:5" ht="16.5" customHeight="1" x14ac:dyDescent="0.2">
      <c r="A1724" s="827"/>
      <c r="B1724" s="640">
        <v>2019</v>
      </c>
      <c r="C1724" s="640">
        <v>2020</v>
      </c>
      <c r="D1724" s="640">
        <v>2021</v>
      </c>
      <c r="E1724" s="640">
        <v>2022</v>
      </c>
    </row>
    <row r="1725" spans="1:5" ht="16.5" customHeight="1" thickBot="1" x14ac:dyDescent="0.25">
      <c r="A1725" s="828"/>
      <c r="B1725" s="641" t="s">
        <v>5</v>
      </c>
      <c r="C1725" s="641" t="s">
        <v>6</v>
      </c>
      <c r="D1725" s="641" t="s">
        <v>6</v>
      </c>
      <c r="E1725" s="641" t="s">
        <v>6</v>
      </c>
    </row>
    <row r="1726" spans="1:5" ht="16.5" customHeight="1" thickBot="1" x14ac:dyDescent="0.25">
      <c r="A1726" s="696" t="s">
        <v>8</v>
      </c>
      <c r="B1726" s="691">
        <v>1</v>
      </c>
      <c r="C1726" s="691">
        <v>1</v>
      </c>
      <c r="D1726" s="691">
        <v>0</v>
      </c>
      <c r="E1726" s="691"/>
    </row>
    <row r="1727" spans="1:5" ht="16.5" customHeight="1" thickBot="1" x14ac:dyDescent="0.25">
      <c r="A1727" s="639" t="s">
        <v>15</v>
      </c>
      <c r="B1727" s="643">
        <v>10038</v>
      </c>
      <c r="C1727" s="643">
        <v>21212</v>
      </c>
      <c r="D1727" s="643">
        <v>0</v>
      </c>
      <c r="E1727" s="643">
        <f t="shared" ref="E1727" si="183">E1741</f>
        <v>0</v>
      </c>
    </row>
    <row r="1728" spans="1:5" ht="16.5" customHeight="1" thickBot="1" x14ac:dyDescent="0.25">
      <c r="A1728" s="639" t="s">
        <v>21</v>
      </c>
      <c r="B1728" s="643">
        <f>B1727/B1726</f>
        <v>10038</v>
      </c>
      <c r="C1728" s="643">
        <f>C1727/C1726</f>
        <v>21212</v>
      </c>
      <c r="D1728" s="643" t="e">
        <f>D1727/D1726</f>
        <v>#DIV/0!</v>
      </c>
      <c r="E1728" s="643" t="e">
        <f>E1727/E1726</f>
        <v>#DIV/0!</v>
      </c>
    </row>
    <row r="1729" spans="1:5" ht="16.5" customHeight="1" thickBot="1" x14ac:dyDescent="0.25">
      <c r="A1729" s="639" t="s">
        <v>16</v>
      </c>
      <c r="B1729" s="644" t="s">
        <v>20</v>
      </c>
      <c r="C1729" s="645">
        <f>C1726/B1726-1</f>
        <v>0</v>
      </c>
      <c r="D1729" s="645">
        <f t="shared" ref="D1729:E1731" si="184">D1726/C1726-1</f>
        <v>-1</v>
      </c>
      <c r="E1729" s="645" t="e">
        <f t="shared" si="184"/>
        <v>#DIV/0!</v>
      </c>
    </row>
    <row r="1730" spans="1:5" ht="16.5" customHeight="1" thickBot="1" x14ac:dyDescent="0.25">
      <c r="A1730" s="639" t="s">
        <v>17</v>
      </c>
      <c r="B1730" s="644" t="s">
        <v>20</v>
      </c>
      <c r="C1730" s="645">
        <f>C1727/B1727-1</f>
        <v>1.1131699541741384</v>
      </c>
      <c r="D1730" s="645">
        <f t="shared" si="184"/>
        <v>-1</v>
      </c>
      <c r="E1730" s="645" t="e">
        <f t="shared" si="184"/>
        <v>#DIV/0!</v>
      </c>
    </row>
    <row r="1731" spans="1:5" ht="16.5" customHeight="1" thickBot="1" x14ac:dyDescent="0.25">
      <c r="A1731" s="639" t="s">
        <v>18</v>
      </c>
      <c r="B1731" s="644" t="s">
        <v>20</v>
      </c>
      <c r="C1731" s="645">
        <f>C1728/B1728-1</f>
        <v>1.1131699541741384</v>
      </c>
      <c r="D1731" s="645" t="e">
        <f t="shared" si="184"/>
        <v>#DIV/0!</v>
      </c>
      <c r="E1731" s="645" t="e">
        <f t="shared" si="184"/>
        <v>#DIV/0!</v>
      </c>
    </row>
    <row r="1732" spans="1:5" ht="16.5" customHeight="1" thickBot="1" x14ac:dyDescent="0.25">
      <c r="A1732" s="835" t="s">
        <v>1711</v>
      </c>
      <c r="B1732" s="836"/>
      <c r="C1732" s="836"/>
      <c r="D1732" s="836"/>
      <c r="E1732" s="837"/>
    </row>
    <row r="1733" spans="1:5" ht="16.5" customHeight="1" x14ac:dyDescent="0.2">
      <c r="A1733" s="827"/>
      <c r="B1733" s="640">
        <v>2019</v>
      </c>
      <c r="C1733" s="640">
        <v>2020</v>
      </c>
      <c r="D1733" s="640">
        <v>2021</v>
      </c>
      <c r="E1733" s="640">
        <v>2022</v>
      </c>
    </row>
    <row r="1734" spans="1:5" ht="16.5" customHeight="1" thickBot="1" x14ac:dyDescent="0.25">
      <c r="A1734" s="828"/>
      <c r="B1734" s="641" t="s">
        <v>5</v>
      </c>
      <c r="C1734" s="641" t="s">
        <v>6</v>
      </c>
      <c r="D1734" s="641" t="s">
        <v>6</v>
      </c>
      <c r="E1734" s="641" t="s">
        <v>6</v>
      </c>
    </row>
    <row r="1735" spans="1:5" ht="16.5" customHeight="1" thickBot="1" x14ac:dyDescent="0.25">
      <c r="A1735" s="647" t="s">
        <v>107</v>
      </c>
      <c r="B1735" s="648"/>
      <c r="C1735" s="648"/>
      <c r="D1735" s="648"/>
      <c r="E1735" s="648"/>
    </row>
    <row r="1736" spans="1:5" ht="16.5" customHeight="1" thickBot="1" x14ac:dyDescent="0.25">
      <c r="A1736" s="649" t="s">
        <v>37</v>
      </c>
      <c r="B1736" s="648"/>
      <c r="C1736" s="648"/>
      <c r="D1736" s="648"/>
      <c r="E1736" s="648"/>
    </row>
    <row r="1737" spans="1:5" ht="16.5" customHeight="1" thickBot="1" x14ac:dyDescent="0.25">
      <c r="A1737" s="649" t="s">
        <v>78</v>
      </c>
      <c r="B1737" s="648"/>
      <c r="C1737" s="648"/>
      <c r="D1737" s="648"/>
      <c r="E1737" s="648"/>
    </row>
    <row r="1738" spans="1:5" ht="16.5" customHeight="1" thickBot="1" x14ac:dyDescent="0.25">
      <c r="A1738" s="649" t="s">
        <v>72</v>
      </c>
      <c r="B1738" s="648"/>
      <c r="C1738" s="648"/>
      <c r="D1738" s="648"/>
      <c r="E1738" s="648"/>
    </row>
    <row r="1739" spans="1:5" ht="16.5" customHeight="1" thickBot="1" x14ac:dyDescent="0.25">
      <c r="A1739" s="649" t="s">
        <v>73</v>
      </c>
      <c r="B1739" s="648"/>
      <c r="C1739" s="648"/>
      <c r="D1739" s="648"/>
      <c r="E1739" s="648"/>
    </row>
    <row r="1740" spans="1:5" ht="16.5" customHeight="1" thickBot="1" x14ac:dyDescent="0.25">
      <c r="A1740" s="647" t="s">
        <v>109</v>
      </c>
      <c r="B1740" s="648">
        <f>SUM(B1741:B1744)</f>
        <v>10038</v>
      </c>
      <c r="C1740" s="648">
        <f t="shared" ref="C1740:E1740" si="185">SUM(C1741:C1744)</f>
        <v>21212</v>
      </c>
      <c r="D1740" s="648">
        <f t="shared" si="185"/>
        <v>0</v>
      </c>
      <c r="E1740" s="648">
        <f t="shared" si="185"/>
        <v>0</v>
      </c>
    </row>
    <row r="1741" spans="1:5" ht="16.5" customHeight="1" thickBot="1" x14ac:dyDescent="0.25">
      <c r="A1741" s="649" t="s">
        <v>37</v>
      </c>
      <c r="B1741" s="648">
        <v>10038</v>
      </c>
      <c r="C1741" s="648">
        <v>21212</v>
      </c>
      <c r="D1741" s="648">
        <v>0</v>
      </c>
      <c r="E1741" s="648">
        <v>0</v>
      </c>
    </row>
    <row r="1742" spans="1:5" ht="16.5" customHeight="1" thickBot="1" x14ac:dyDescent="0.25">
      <c r="A1742" s="649" t="s">
        <v>78</v>
      </c>
      <c r="B1742" s="651"/>
      <c r="C1742" s="648"/>
      <c r="D1742" s="648"/>
      <c r="E1742" s="648"/>
    </row>
    <row r="1743" spans="1:5" ht="16.5" customHeight="1" thickBot="1" x14ac:dyDescent="0.25">
      <c r="A1743" s="649" t="s">
        <v>72</v>
      </c>
      <c r="B1743" s="651"/>
      <c r="C1743" s="648"/>
      <c r="D1743" s="648"/>
      <c r="E1743" s="648"/>
    </row>
    <row r="1744" spans="1:5" ht="16.5" customHeight="1" thickBot="1" x14ac:dyDescent="0.25">
      <c r="A1744" s="649" t="s">
        <v>73</v>
      </c>
      <c r="B1744" s="651"/>
      <c r="C1744" s="648"/>
      <c r="D1744" s="648"/>
      <c r="E1744" s="648"/>
    </row>
    <row r="1745" spans="1:5" ht="16.5" customHeight="1" thickBot="1" x14ac:dyDescent="0.25">
      <c r="A1745" s="654" t="s">
        <v>391</v>
      </c>
      <c r="B1745" s="651">
        <f>B1741+B1735</f>
        <v>10038</v>
      </c>
      <c r="C1745" s="651">
        <f>C1741+C1735</f>
        <v>21212</v>
      </c>
      <c r="D1745" s="651">
        <f>D1741+D1735</f>
        <v>0</v>
      </c>
      <c r="E1745" s="651">
        <f>E1741+E1735</f>
        <v>0</v>
      </c>
    </row>
    <row r="1746" spans="1:5" ht="60.75" customHeight="1" thickBot="1" x14ac:dyDescent="0.25">
      <c r="A1746" s="637" t="s">
        <v>552</v>
      </c>
      <c r="B1746" s="710" t="s">
        <v>1712</v>
      </c>
      <c r="C1746" s="694" t="s">
        <v>1713</v>
      </c>
      <c r="D1746" s="648"/>
      <c r="E1746" s="648"/>
    </row>
    <row r="1747" spans="1:5" ht="16.5" customHeight="1" thickBot="1" x14ac:dyDescent="0.25">
      <c r="A1747" s="639" t="s">
        <v>9</v>
      </c>
      <c r="B1747" s="832" t="s">
        <v>1714</v>
      </c>
      <c r="C1747" s="845"/>
      <c r="D1747" s="833"/>
      <c r="E1747" s="834"/>
    </row>
    <row r="1748" spans="1:5" ht="16.5" customHeight="1" thickBot="1" x14ac:dyDescent="0.25">
      <c r="A1748" s="639" t="s">
        <v>14</v>
      </c>
      <c r="B1748" s="832" t="s">
        <v>1587</v>
      </c>
      <c r="C1748" s="833"/>
      <c r="D1748" s="833"/>
      <c r="E1748" s="834"/>
    </row>
    <row r="1749" spans="1:5" ht="16.5" customHeight="1" x14ac:dyDescent="0.2">
      <c r="A1749" s="827"/>
      <c r="B1749" s="640">
        <v>2019</v>
      </c>
      <c r="C1749" s="640">
        <v>2020</v>
      </c>
      <c r="D1749" s="640">
        <v>2021</v>
      </c>
      <c r="E1749" s="640">
        <v>2022</v>
      </c>
    </row>
    <row r="1750" spans="1:5" ht="16.5" customHeight="1" thickBot="1" x14ac:dyDescent="0.25">
      <c r="A1750" s="828"/>
      <c r="B1750" s="641" t="s">
        <v>5</v>
      </c>
      <c r="C1750" s="641" t="s">
        <v>6</v>
      </c>
      <c r="D1750" s="641" t="s">
        <v>6</v>
      </c>
      <c r="E1750" s="641" t="s">
        <v>6</v>
      </c>
    </row>
    <row r="1751" spans="1:5" ht="16.5" customHeight="1" thickBot="1" x14ac:dyDescent="0.25">
      <c r="A1751" s="639" t="s">
        <v>8</v>
      </c>
      <c r="B1751" s="691">
        <v>0.02</v>
      </c>
      <c r="C1751" s="691"/>
      <c r="D1751" s="691"/>
      <c r="E1751" s="691"/>
    </row>
    <row r="1752" spans="1:5" ht="16.5" customHeight="1" thickBot="1" x14ac:dyDescent="0.25">
      <c r="A1752" s="639" t="s">
        <v>15</v>
      </c>
      <c r="B1752" s="643">
        <v>5227</v>
      </c>
      <c r="C1752" s="643"/>
      <c r="D1752" s="643">
        <f t="shared" ref="D1752:E1752" si="186">D1766</f>
        <v>0</v>
      </c>
      <c r="E1752" s="643">
        <f t="shared" si="186"/>
        <v>0</v>
      </c>
    </row>
    <row r="1753" spans="1:5" ht="16.5" customHeight="1" thickBot="1" x14ac:dyDescent="0.25">
      <c r="A1753" s="639" t="s">
        <v>21</v>
      </c>
      <c r="B1753" s="643">
        <f>B1752/B1751</f>
        <v>261350</v>
      </c>
      <c r="C1753" s="643" t="e">
        <f>C1752/C1751</f>
        <v>#DIV/0!</v>
      </c>
      <c r="D1753" s="643" t="e">
        <f>D1752/D1751</f>
        <v>#DIV/0!</v>
      </c>
      <c r="E1753" s="643" t="e">
        <f>E1752/E1751</f>
        <v>#DIV/0!</v>
      </c>
    </row>
    <row r="1754" spans="1:5" ht="16.5" customHeight="1" thickBot="1" x14ac:dyDescent="0.25">
      <c r="A1754" s="639" t="s">
        <v>16</v>
      </c>
      <c r="B1754" s="644" t="s">
        <v>20</v>
      </c>
      <c r="C1754" s="645">
        <f>C1751/B1751-1</f>
        <v>-1</v>
      </c>
      <c r="D1754" s="645" t="e">
        <f t="shared" ref="D1754:E1756" si="187">D1751/C1751-1</f>
        <v>#DIV/0!</v>
      </c>
      <c r="E1754" s="645" t="e">
        <f t="shared" si="187"/>
        <v>#DIV/0!</v>
      </c>
    </row>
    <row r="1755" spans="1:5" ht="16.5" customHeight="1" thickBot="1" x14ac:dyDescent="0.25">
      <c r="A1755" s="639" t="s">
        <v>17</v>
      </c>
      <c r="B1755" s="644" t="s">
        <v>20</v>
      </c>
      <c r="C1755" s="645">
        <f>C1752/B1752-1</f>
        <v>-1</v>
      </c>
      <c r="D1755" s="645" t="e">
        <f t="shared" si="187"/>
        <v>#DIV/0!</v>
      </c>
      <c r="E1755" s="645" t="e">
        <f t="shared" si="187"/>
        <v>#DIV/0!</v>
      </c>
    </row>
    <row r="1756" spans="1:5" ht="16.5" customHeight="1" thickBot="1" x14ac:dyDescent="0.25">
      <c r="A1756" s="639" t="s">
        <v>18</v>
      </c>
      <c r="B1756" s="644" t="s">
        <v>20</v>
      </c>
      <c r="C1756" s="645" t="e">
        <f>C1753/B1753-1</f>
        <v>#DIV/0!</v>
      </c>
      <c r="D1756" s="645" t="e">
        <f t="shared" si="187"/>
        <v>#DIV/0!</v>
      </c>
      <c r="E1756" s="645" t="e">
        <f t="shared" si="187"/>
        <v>#DIV/0!</v>
      </c>
    </row>
    <row r="1757" spans="1:5" ht="16.5" customHeight="1" thickBot="1" x14ac:dyDescent="0.25">
      <c r="A1757" s="835" t="s">
        <v>1715</v>
      </c>
      <c r="B1757" s="836"/>
      <c r="C1757" s="836"/>
      <c r="D1757" s="836"/>
      <c r="E1757" s="837"/>
    </row>
    <row r="1758" spans="1:5" ht="16.5" customHeight="1" x14ac:dyDescent="0.2">
      <c r="A1758" s="827"/>
      <c r="B1758" s="640">
        <v>2019</v>
      </c>
      <c r="C1758" s="640">
        <v>2020</v>
      </c>
      <c r="D1758" s="640">
        <v>2021</v>
      </c>
      <c r="E1758" s="640">
        <v>2022</v>
      </c>
    </row>
    <row r="1759" spans="1:5" ht="16.5" customHeight="1" thickBot="1" x14ac:dyDescent="0.25">
      <c r="A1759" s="828"/>
      <c r="B1759" s="641" t="s">
        <v>5</v>
      </c>
      <c r="C1759" s="641" t="s">
        <v>6</v>
      </c>
      <c r="D1759" s="641" t="s">
        <v>6</v>
      </c>
      <c r="E1759" s="641" t="s">
        <v>6</v>
      </c>
    </row>
    <row r="1760" spans="1:5" ht="16.5" customHeight="1" thickBot="1" x14ac:dyDescent="0.25">
      <c r="A1760" s="647" t="s">
        <v>107</v>
      </c>
      <c r="B1760" s="648"/>
      <c r="C1760" s="648"/>
      <c r="D1760" s="648"/>
      <c r="E1760" s="648"/>
    </row>
    <row r="1761" spans="1:5" ht="16.5" customHeight="1" thickBot="1" x14ac:dyDescent="0.25">
      <c r="A1761" s="649" t="s">
        <v>37</v>
      </c>
      <c r="B1761" s="648"/>
      <c r="C1761" s="648"/>
      <c r="D1761" s="648"/>
      <c r="E1761" s="648"/>
    </row>
    <row r="1762" spans="1:5" ht="16.5" customHeight="1" thickBot="1" x14ac:dyDescent="0.25">
      <c r="A1762" s="649" t="s">
        <v>78</v>
      </c>
      <c r="B1762" s="648"/>
      <c r="C1762" s="648"/>
      <c r="D1762" s="648"/>
      <c r="E1762" s="648"/>
    </row>
    <row r="1763" spans="1:5" ht="16.5" customHeight="1" thickBot="1" x14ac:dyDescent="0.25">
      <c r="A1763" s="649" t="s">
        <v>72</v>
      </c>
      <c r="B1763" s="648"/>
      <c r="C1763" s="648"/>
      <c r="D1763" s="648"/>
      <c r="E1763" s="648"/>
    </row>
    <row r="1764" spans="1:5" ht="16.5" customHeight="1" thickBot="1" x14ac:dyDescent="0.25">
      <c r="A1764" s="649" t="s">
        <v>73</v>
      </c>
      <c r="B1764" s="648"/>
      <c r="C1764" s="648"/>
      <c r="D1764" s="648"/>
      <c r="E1764" s="648"/>
    </row>
    <row r="1765" spans="1:5" ht="16.5" customHeight="1" thickBot="1" x14ac:dyDescent="0.25">
      <c r="A1765" s="647" t="s">
        <v>109</v>
      </c>
      <c r="B1765" s="648">
        <f>SUM(B1766:B1769)</f>
        <v>5227</v>
      </c>
      <c r="C1765" s="648">
        <f t="shared" ref="C1765:E1765" si="188">SUM(C1766:C1769)</f>
        <v>0</v>
      </c>
      <c r="D1765" s="648">
        <f t="shared" si="188"/>
        <v>0</v>
      </c>
      <c r="E1765" s="648">
        <f t="shared" si="188"/>
        <v>0</v>
      </c>
    </row>
    <row r="1766" spans="1:5" ht="16.5" customHeight="1" thickBot="1" x14ac:dyDescent="0.25">
      <c r="A1766" s="649" t="s">
        <v>37</v>
      </c>
      <c r="B1766" s="648">
        <v>5227</v>
      </c>
      <c r="C1766" s="648">
        <v>0</v>
      </c>
      <c r="D1766" s="648"/>
      <c r="E1766" s="648"/>
    </row>
    <row r="1767" spans="1:5" ht="16.5" customHeight="1" thickBot="1" x14ac:dyDescent="0.25">
      <c r="A1767" s="649" t="s">
        <v>78</v>
      </c>
      <c r="B1767" s="651"/>
      <c r="C1767" s="648"/>
      <c r="D1767" s="648"/>
      <c r="E1767" s="648"/>
    </row>
    <row r="1768" spans="1:5" ht="16.5" customHeight="1" thickBot="1" x14ac:dyDescent="0.25">
      <c r="A1768" s="649" t="s">
        <v>72</v>
      </c>
      <c r="B1768" s="651"/>
      <c r="C1768" s="648"/>
      <c r="D1768" s="648"/>
      <c r="E1768" s="648"/>
    </row>
    <row r="1769" spans="1:5" ht="16.5" customHeight="1" thickBot="1" x14ac:dyDescent="0.25">
      <c r="A1769" s="649" t="s">
        <v>73</v>
      </c>
      <c r="B1769" s="651"/>
      <c r="C1769" s="648"/>
      <c r="D1769" s="648"/>
      <c r="E1769" s="648"/>
    </row>
    <row r="1770" spans="1:5" ht="16.5" customHeight="1" thickBot="1" x14ac:dyDescent="0.25">
      <c r="A1770" s="654" t="s">
        <v>556</v>
      </c>
      <c r="B1770" s="651">
        <f>B1766+B1760</f>
        <v>5227</v>
      </c>
      <c r="C1770" s="651">
        <f>C1766+C1760</f>
        <v>0</v>
      </c>
      <c r="D1770" s="651">
        <f>D1766+D1760</f>
        <v>0</v>
      </c>
      <c r="E1770" s="651">
        <f>E1766+E1760</f>
        <v>0</v>
      </c>
    </row>
    <row r="1771" spans="1:5" ht="52.5" customHeight="1" thickBot="1" x14ac:dyDescent="0.25">
      <c r="A1771" s="637" t="s">
        <v>559</v>
      </c>
      <c r="B1771" s="693" t="s">
        <v>1716</v>
      </c>
      <c r="C1771" s="694" t="s">
        <v>1717</v>
      </c>
      <c r="D1771" s="648"/>
      <c r="E1771" s="648"/>
    </row>
    <row r="1772" spans="1:5" ht="16.5" customHeight="1" thickBot="1" x14ac:dyDescent="0.25">
      <c r="A1772" s="639" t="s">
        <v>9</v>
      </c>
      <c r="B1772" s="832" t="s">
        <v>1718</v>
      </c>
      <c r="C1772" s="845"/>
      <c r="D1772" s="833"/>
      <c r="E1772" s="834"/>
    </row>
    <row r="1773" spans="1:5" ht="16.5" customHeight="1" thickBot="1" x14ac:dyDescent="0.25">
      <c r="A1773" s="639" t="s">
        <v>14</v>
      </c>
      <c r="B1773" s="832" t="s">
        <v>190</v>
      </c>
      <c r="C1773" s="833"/>
      <c r="D1773" s="833"/>
      <c r="E1773" s="834"/>
    </row>
    <row r="1774" spans="1:5" ht="16.5" customHeight="1" x14ac:dyDescent="0.2">
      <c r="A1774" s="827"/>
      <c r="B1774" s="640">
        <v>2019</v>
      </c>
      <c r="C1774" s="640">
        <v>2020</v>
      </c>
      <c r="D1774" s="640">
        <v>2021</v>
      </c>
      <c r="E1774" s="640">
        <v>2022</v>
      </c>
    </row>
    <row r="1775" spans="1:5" ht="16.5" customHeight="1" thickBot="1" x14ac:dyDescent="0.25">
      <c r="A1775" s="828"/>
      <c r="B1775" s="641" t="s">
        <v>5</v>
      </c>
      <c r="C1775" s="641" t="s">
        <v>6</v>
      </c>
      <c r="D1775" s="641" t="s">
        <v>6</v>
      </c>
      <c r="E1775" s="641" t="s">
        <v>6</v>
      </c>
    </row>
    <row r="1776" spans="1:5" ht="16.5" customHeight="1" thickBot="1" x14ac:dyDescent="0.25">
      <c r="A1776" s="639" t="s">
        <v>8</v>
      </c>
      <c r="B1776" s="691">
        <v>0</v>
      </c>
      <c r="C1776" s="691">
        <v>10</v>
      </c>
      <c r="D1776" s="691">
        <v>0</v>
      </c>
      <c r="E1776" s="691">
        <v>0</v>
      </c>
    </row>
    <row r="1777" spans="1:5" ht="16.5" customHeight="1" thickBot="1" x14ac:dyDescent="0.25">
      <c r="A1777" s="639" t="s">
        <v>15</v>
      </c>
      <c r="B1777" s="643">
        <f>B1791</f>
        <v>0</v>
      </c>
      <c r="C1777" s="643">
        <v>1000000</v>
      </c>
      <c r="D1777" s="643">
        <v>0</v>
      </c>
      <c r="E1777" s="643">
        <v>0</v>
      </c>
    </row>
    <row r="1778" spans="1:5" ht="16.5" customHeight="1" thickBot="1" x14ac:dyDescent="0.25">
      <c r="A1778" s="639" t="s">
        <v>21</v>
      </c>
      <c r="B1778" s="643" t="e">
        <f>B1777/B1776</f>
        <v>#DIV/0!</v>
      </c>
      <c r="C1778" s="643">
        <f>C1777/C1776</f>
        <v>100000</v>
      </c>
      <c r="D1778" s="643" t="e">
        <f>D1777/D1776</f>
        <v>#DIV/0!</v>
      </c>
      <c r="E1778" s="643" t="e">
        <f>E1777/E1776</f>
        <v>#DIV/0!</v>
      </c>
    </row>
    <row r="1779" spans="1:5" ht="16.5" customHeight="1" thickBot="1" x14ac:dyDescent="0.25">
      <c r="A1779" s="639" t="s">
        <v>16</v>
      </c>
      <c r="B1779" s="644" t="s">
        <v>20</v>
      </c>
      <c r="C1779" s="645" t="e">
        <f>C1776/B1776-1</f>
        <v>#DIV/0!</v>
      </c>
      <c r="D1779" s="645">
        <f t="shared" ref="D1779:E1781" si="189">D1776/C1776-1</f>
        <v>-1</v>
      </c>
      <c r="E1779" s="645" t="e">
        <f t="shared" si="189"/>
        <v>#DIV/0!</v>
      </c>
    </row>
    <row r="1780" spans="1:5" ht="16.5" customHeight="1" thickBot="1" x14ac:dyDescent="0.25">
      <c r="A1780" s="639" t="s">
        <v>17</v>
      </c>
      <c r="B1780" s="644" t="s">
        <v>20</v>
      </c>
      <c r="C1780" s="645" t="e">
        <f>C1777/B1777-1</f>
        <v>#DIV/0!</v>
      </c>
      <c r="D1780" s="645">
        <f t="shared" si="189"/>
        <v>-1</v>
      </c>
      <c r="E1780" s="645" t="e">
        <f>E1777/D1777-1</f>
        <v>#DIV/0!</v>
      </c>
    </row>
    <row r="1781" spans="1:5" ht="16.5" customHeight="1" thickBot="1" x14ac:dyDescent="0.25">
      <c r="A1781" s="639" t="s">
        <v>18</v>
      </c>
      <c r="B1781" s="644" t="s">
        <v>20</v>
      </c>
      <c r="C1781" s="645" t="e">
        <f>C1778/B1778-1</f>
        <v>#DIV/0!</v>
      </c>
      <c r="D1781" s="645" t="e">
        <f t="shared" si="189"/>
        <v>#DIV/0!</v>
      </c>
      <c r="E1781" s="645" t="e">
        <f t="shared" si="189"/>
        <v>#DIV/0!</v>
      </c>
    </row>
    <row r="1782" spans="1:5" ht="16.5" customHeight="1" thickBot="1" x14ac:dyDescent="0.25">
      <c r="A1782" s="835" t="s">
        <v>1719</v>
      </c>
      <c r="B1782" s="836"/>
      <c r="C1782" s="836"/>
      <c r="D1782" s="836"/>
      <c r="E1782" s="837"/>
    </row>
    <row r="1783" spans="1:5" ht="16.5" customHeight="1" x14ac:dyDescent="0.2">
      <c r="A1783" s="827"/>
      <c r="B1783" s="640">
        <v>2019</v>
      </c>
      <c r="C1783" s="640">
        <v>2020</v>
      </c>
      <c r="D1783" s="640">
        <v>2021</v>
      </c>
      <c r="E1783" s="640">
        <v>2022</v>
      </c>
    </row>
    <row r="1784" spans="1:5" ht="16.5" customHeight="1" thickBot="1" x14ac:dyDescent="0.25">
      <c r="A1784" s="828"/>
      <c r="B1784" s="641" t="s">
        <v>5</v>
      </c>
      <c r="C1784" s="641" t="s">
        <v>6</v>
      </c>
      <c r="D1784" s="641" t="s">
        <v>6</v>
      </c>
      <c r="E1784" s="641" t="s">
        <v>6</v>
      </c>
    </row>
    <row r="1785" spans="1:5" ht="16.5" customHeight="1" thickBot="1" x14ac:dyDescent="0.25">
      <c r="A1785" s="647" t="s">
        <v>107</v>
      </c>
      <c r="B1785" s="648"/>
      <c r="C1785" s="648"/>
      <c r="D1785" s="648"/>
      <c r="E1785" s="648"/>
    </row>
    <row r="1786" spans="1:5" ht="16.5" customHeight="1" thickBot="1" x14ac:dyDescent="0.25">
      <c r="A1786" s="649" t="s">
        <v>37</v>
      </c>
      <c r="B1786" s="648"/>
      <c r="C1786" s="648"/>
      <c r="D1786" s="648"/>
      <c r="E1786" s="648"/>
    </row>
    <row r="1787" spans="1:5" ht="16.5" customHeight="1" thickBot="1" x14ac:dyDescent="0.25">
      <c r="A1787" s="649" t="s">
        <v>78</v>
      </c>
      <c r="B1787" s="648"/>
      <c r="C1787" s="648"/>
      <c r="D1787" s="648"/>
      <c r="E1787" s="648"/>
    </row>
    <row r="1788" spans="1:5" ht="16.5" customHeight="1" thickBot="1" x14ac:dyDescent="0.25">
      <c r="A1788" s="649" t="s">
        <v>72</v>
      </c>
      <c r="B1788" s="648"/>
      <c r="C1788" s="648"/>
      <c r="D1788" s="648"/>
      <c r="E1788" s="648"/>
    </row>
    <row r="1789" spans="1:5" ht="16.5" customHeight="1" thickBot="1" x14ac:dyDescent="0.25">
      <c r="A1789" s="649" t="s">
        <v>73</v>
      </c>
      <c r="B1789" s="648"/>
      <c r="C1789" s="648"/>
      <c r="D1789" s="648"/>
      <c r="E1789" s="648"/>
    </row>
    <row r="1790" spans="1:5" ht="16.5" customHeight="1" thickBot="1" x14ac:dyDescent="0.25">
      <c r="A1790" s="647" t="s">
        <v>109</v>
      </c>
      <c r="B1790" s="648">
        <f>SUM(B1791:B1794)</f>
        <v>0</v>
      </c>
      <c r="C1790" s="648">
        <f t="shared" ref="C1790:E1790" si="190">SUM(C1791:C1794)</f>
        <v>1000000</v>
      </c>
      <c r="D1790" s="648">
        <f t="shared" si="190"/>
        <v>0</v>
      </c>
      <c r="E1790" s="648">
        <f t="shared" si="190"/>
        <v>0</v>
      </c>
    </row>
    <row r="1791" spans="1:5" ht="16.5" customHeight="1" thickBot="1" x14ac:dyDescent="0.25">
      <c r="A1791" s="649" t="s">
        <v>37</v>
      </c>
      <c r="B1791" s="651">
        <v>0</v>
      </c>
      <c r="C1791" s="648">
        <v>1000000</v>
      </c>
      <c r="D1791" s="648"/>
      <c r="E1791" s="648"/>
    </row>
    <row r="1792" spans="1:5" ht="16.5" customHeight="1" thickBot="1" x14ac:dyDescent="0.25">
      <c r="A1792" s="649" t="s">
        <v>78</v>
      </c>
      <c r="B1792" s="648"/>
      <c r="C1792" s="648"/>
      <c r="D1792" s="648"/>
      <c r="E1792" s="648"/>
    </row>
    <row r="1793" spans="1:5" ht="16.5" customHeight="1" thickBot="1" x14ac:dyDescent="0.25">
      <c r="A1793" s="649" t="s">
        <v>72</v>
      </c>
      <c r="B1793" s="648"/>
      <c r="C1793" s="648"/>
      <c r="D1793" s="648"/>
      <c r="E1793" s="648"/>
    </row>
    <row r="1794" spans="1:5" ht="16.5" customHeight="1" thickBot="1" x14ac:dyDescent="0.25">
      <c r="A1794" s="649" t="s">
        <v>73</v>
      </c>
      <c r="B1794" s="648"/>
      <c r="C1794" s="648"/>
      <c r="D1794" s="648"/>
      <c r="E1794" s="648"/>
    </row>
    <row r="1795" spans="1:5" ht="16.5" customHeight="1" thickBot="1" x14ac:dyDescent="0.25">
      <c r="A1795" s="692" t="s">
        <v>563</v>
      </c>
      <c r="B1795" s="695">
        <f>B1791+B1785</f>
        <v>0</v>
      </c>
      <c r="C1795" s="695">
        <f>C1791+C1785</f>
        <v>1000000</v>
      </c>
      <c r="D1795" s="648">
        <f>D1791+D1785</f>
        <v>0</v>
      </c>
      <c r="E1795" s="648">
        <f>E1791+E1785</f>
        <v>0</v>
      </c>
    </row>
    <row r="1796" spans="1:5" ht="44.25" customHeight="1" thickBot="1" x14ac:dyDescent="0.25">
      <c r="A1796" s="637" t="s">
        <v>566</v>
      </c>
      <c r="B1796" s="693" t="s">
        <v>1720</v>
      </c>
      <c r="C1796" s="694" t="s">
        <v>1721</v>
      </c>
      <c r="D1796" s="648"/>
      <c r="E1796" s="648"/>
    </row>
    <row r="1797" spans="1:5" ht="16.5" customHeight="1" thickBot="1" x14ac:dyDescent="0.25">
      <c r="A1797" s="639" t="s">
        <v>9</v>
      </c>
      <c r="B1797" s="832" t="s">
        <v>1722</v>
      </c>
      <c r="C1797" s="845"/>
      <c r="D1797" s="833"/>
      <c r="E1797" s="834"/>
    </row>
    <row r="1798" spans="1:5" ht="16.5" customHeight="1" thickBot="1" x14ac:dyDescent="0.25">
      <c r="A1798" s="639" t="s">
        <v>14</v>
      </c>
      <c r="B1798" s="832" t="s">
        <v>190</v>
      </c>
      <c r="C1798" s="833"/>
      <c r="D1798" s="833"/>
      <c r="E1798" s="834"/>
    </row>
    <row r="1799" spans="1:5" ht="16.5" customHeight="1" x14ac:dyDescent="0.2">
      <c r="A1799" s="827"/>
      <c r="B1799" s="640">
        <v>2019</v>
      </c>
      <c r="C1799" s="640">
        <v>2020</v>
      </c>
      <c r="D1799" s="640">
        <v>2021</v>
      </c>
      <c r="E1799" s="640">
        <v>2022</v>
      </c>
    </row>
    <row r="1800" spans="1:5" ht="16.5" customHeight="1" thickBot="1" x14ac:dyDescent="0.25">
      <c r="A1800" s="828"/>
      <c r="B1800" s="641" t="s">
        <v>5</v>
      </c>
      <c r="C1800" s="641" t="s">
        <v>6</v>
      </c>
      <c r="D1800" s="641" t="s">
        <v>6</v>
      </c>
      <c r="E1800" s="641" t="s">
        <v>6</v>
      </c>
    </row>
    <row r="1801" spans="1:5" ht="16.5" customHeight="1" thickBot="1" x14ac:dyDescent="0.25">
      <c r="A1801" s="639" t="s">
        <v>8</v>
      </c>
      <c r="B1801" s="691"/>
      <c r="C1801" s="691"/>
      <c r="D1801" s="691"/>
      <c r="E1801" s="691"/>
    </row>
    <row r="1802" spans="1:5" ht="16.5" customHeight="1" thickBot="1" x14ac:dyDescent="0.25">
      <c r="A1802" s="639" t="s">
        <v>15</v>
      </c>
      <c r="B1802" s="643">
        <f>B1816</f>
        <v>0</v>
      </c>
      <c r="C1802" s="643">
        <v>1575000</v>
      </c>
      <c r="D1802" s="643">
        <v>0</v>
      </c>
      <c r="E1802" s="643"/>
    </row>
    <row r="1803" spans="1:5" ht="16.5" customHeight="1" thickBot="1" x14ac:dyDescent="0.25">
      <c r="A1803" s="639" t="s">
        <v>21</v>
      </c>
      <c r="B1803" s="643" t="e">
        <f>B1802/B1801</f>
        <v>#DIV/0!</v>
      </c>
      <c r="C1803" s="643" t="e">
        <f>C1802/C1801</f>
        <v>#DIV/0!</v>
      </c>
      <c r="D1803" s="643" t="e">
        <f>D1802/D1801</f>
        <v>#DIV/0!</v>
      </c>
      <c r="E1803" s="643" t="e">
        <f>E1802/E1801</f>
        <v>#DIV/0!</v>
      </c>
    </row>
    <row r="1804" spans="1:5" ht="16.5" customHeight="1" thickBot="1" x14ac:dyDescent="0.25">
      <c r="A1804" s="639" t="s">
        <v>16</v>
      </c>
      <c r="B1804" s="644" t="s">
        <v>20</v>
      </c>
      <c r="C1804" s="645" t="e">
        <f>C1801/B1801-1</f>
        <v>#DIV/0!</v>
      </c>
      <c r="D1804" s="645" t="e">
        <f t="shared" ref="D1804:E1806" si="191">D1801/C1801-1</f>
        <v>#DIV/0!</v>
      </c>
      <c r="E1804" s="645" t="e">
        <f t="shared" si="191"/>
        <v>#DIV/0!</v>
      </c>
    </row>
    <row r="1805" spans="1:5" ht="16.5" customHeight="1" thickBot="1" x14ac:dyDescent="0.25">
      <c r="A1805" s="639" t="s">
        <v>17</v>
      </c>
      <c r="B1805" s="644" t="s">
        <v>20</v>
      </c>
      <c r="C1805" s="645" t="e">
        <f>C1802/B1802-1</f>
        <v>#DIV/0!</v>
      </c>
      <c r="D1805" s="645">
        <f t="shared" si="191"/>
        <v>-1</v>
      </c>
      <c r="E1805" s="645" t="e">
        <f t="shared" si="191"/>
        <v>#DIV/0!</v>
      </c>
    </row>
    <row r="1806" spans="1:5" ht="16.5" customHeight="1" thickBot="1" x14ac:dyDescent="0.25">
      <c r="A1806" s="639" t="s">
        <v>18</v>
      </c>
      <c r="B1806" s="644" t="s">
        <v>20</v>
      </c>
      <c r="C1806" s="645" t="e">
        <f>C1803/B1803-1</f>
        <v>#DIV/0!</v>
      </c>
      <c r="D1806" s="645" t="e">
        <f t="shared" si="191"/>
        <v>#DIV/0!</v>
      </c>
      <c r="E1806" s="645" t="e">
        <f t="shared" si="191"/>
        <v>#DIV/0!</v>
      </c>
    </row>
    <row r="1807" spans="1:5" ht="16.5" customHeight="1" thickBot="1" x14ac:dyDescent="0.25">
      <c r="A1807" s="835" t="s">
        <v>1723</v>
      </c>
      <c r="B1807" s="836"/>
      <c r="C1807" s="836"/>
      <c r="D1807" s="836"/>
      <c r="E1807" s="837"/>
    </row>
    <row r="1808" spans="1:5" ht="16.5" customHeight="1" x14ac:dyDescent="0.2">
      <c r="A1808" s="827"/>
      <c r="B1808" s="640">
        <v>2019</v>
      </c>
      <c r="C1808" s="640">
        <v>2020</v>
      </c>
      <c r="D1808" s="640">
        <v>2021</v>
      </c>
      <c r="E1808" s="640">
        <v>2022</v>
      </c>
    </row>
    <row r="1809" spans="1:5" ht="16.5" customHeight="1" thickBot="1" x14ac:dyDescent="0.25">
      <c r="A1809" s="828"/>
      <c r="B1809" s="641" t="s">
        <v>5</v>
      </c>
      <c r="C1809" s="641" t="s">
        <v>6</v>
      </c>
      <c r="D1809" s="641" t="s">
        <v>6</v>
      </c>
      <c r="E1809" s="641" t="s">
        <v>6</v>
      </c>
    </row>
    <row r="1810" spans="1:5" ht="16.5" customHeight="1" thickBot="1" x14ac:dyDescent="0.25">
      <c r="A1810" s="647" t="s">
        <v>107</v>
      </c>
      <c r="B1810" s="648"/>
      <c r="C1810" s="648"/>
      <c r="D1810" s="648"/>
      <c r="E1810" s="648"/>
    </row>
    <row r="1811" spans="1:5" ht="16.5" customHeight="1" thickBot="1" x14ac:dyDescent="0.25">
      <c r="A1811" s="649" t="s">
        <v>37</v>
      </c>
      <c r="B1811" s="648"/>
      <c r="C1811" s="648"/>
      <c r="D1811" s="648"/>
      <c r="E1811" s="648"/>
    </row>
    <row r="1812" spans="1:5" ht="16.5" customHeight="1" thickBot="1" x14ac:dyDescent="0.25">
      <c r="A1812" s="649" t="s">
        <v>78</v>
      </c>
      <c r="B1812" s="648"/>
      <c r="C1812" s="648"/>
      <c r="D1812" s="648"/>
      <c r="E1812" s="648"/>
    </row>
    <row r="1813" spans="1:5" ht="16.5" customHeight="1" thickBot="1" x14ac:dyDescent="0.25">
      <c r="A1813" s="649" t="s">
        <v>72</v>
      </c>
      <c r="B1813" s="648"/>
      <c r="C1813" s="648"/>
      <c r="D1813" s="648"/>
      <c r="E1813" s="648"/>
    </row>
    <row r="1814" spans="1:5" ht="16.5" customHeight="1" thickBot="1" x14ac:dyDescent="0.25">
      <c r="A1814" s="649" t="s">
        <v>73</v>
      </c>
      <c r="B1814" s="648"/>
      <c r="C1814" s="648"/>
      <c r="D1814" s="648"/>
      <c r="E1814" s="648"/>
    </row>
    <row r="1815" spans="1:5" ht="16.5" customHeight="1" thickBot="1" x14ac:dyDescent="0.25">
      <c r="A1815" s="647" t="s">
        <v>109</v>
      </c>
      <c r="B1815" s="648">
        <f>SUM(B1816:B1819)</f>
        <v>0</v>
      </c>
      <c r="C1815" s="648">
        <f t="shared" ref="C1815:E1815" si="192">SUM(C1816:C1819)</f>
        <v>1575000</v>
      </c>
      <c r="D1815" s="648">
        <f t="shared" si="192"/>
        <v>0</v>
      </c>
      <c r="E1815" s="648">
        <f t="shared" si="192"/>
        <v>0</v>
      </c>
    </row>
    <row r="1816" spans="1:5" ht="16.5" customHeight="1" thickBot="1" x14ac:dyDescent="0.25">
      <c r="A1816" s="649" t="s">
        <v>37</v>
      </c>
      <c r="B1816" s="651">
        <v>0</v>
      </c>
      <c r="C1816" s="648">
        <v>1575000</v>
      </c>
      <c r="D1816" s="648">
        <v>0</v>
      </c>
      <c r="E1816" s="648">
        <v>0</v>
      </c>
    </row>
    <row r="1817" spans="1:5" ht="16.5" customHeight="1" thickBot="1" x14ac:dyDescent="0.25">
      <c r="A1817" s="649" t="s">
        <v>78</v>
      </c>
      <c r="B1817" s="648"/>
      <c r="C1817" s="648"/>
      <c r="D1817" s="648"/>
      <c r="E1817" s="648"/>
    </row>
    <row r="1818" spans="1:5" ht="16.5" customHeight="1" thickBot="1" x14ac:dyDescent="0.25">
      <c r="A1818" s="649" t="s">
        <v>72</v>
      </c>
      <c r="B1818" s="648"/>
      <c r="C1818" s="648"/>
      <c r="D1818" s="648"/>
      <c r="E1818" s="648"/>
    </row>
    <row r="1819" spans="1:5" ht="16.5" customHeight="1" thickBot="1" x14ac:dyDescent="0.25">
      <c r="A1819" s="649" t="s">
        <v>73</v>
      </c>
      <c r="B1819" s="648"/>
      <c r="C1819" s="648"/>
      <c r="D1819" s="648"/>
      <c r="E1819" s="648"/>
    </row>
    <row r="1820" spans="1:5" ht="16.5" customHeight="1" thickBot="1" x14ac:dyDescent="0.25">
      <c r="A1820" s="703" t="s">
        <v>568</v>
      </c>
      <c r="B1820" s="695">
        <f>B1816+B1810</f>
        <v>0</v>
      </c>
      <c r="C1820" s="695">
        <f>C1816+C1810</f>
        <v>1575000</v>
      </c>
      <c r="D1820" s="695">
        <f>D1816+D1810</f>
        <v>0</v>
      </c>
      <c r="E1820" s="695">
        <f>E1816+E1810</f>
        <v>0</v>
      </c>
    </row>
    <row r="1821" spans="1:5" ht="114" customHeight="1" thickBot="1" x14ac:dyDescent="0.25">
      <c r="A1821" s="637" t="s">
        <v>570</v>
      </c>
      <c r="B1821" s="693" t="s">
        <v>1724</v>
      </c>
      <c r="C1821" s="694" t="s">
        <v>1725</v>
      </c>
      <c r="D1821" s="648"/>
      <c r="E1821" s="648"/>
    </row>
    <row r="1822" spans="1:5" ht="16.5" customHeight="1" thickBot="1" x14ac:dyDescent="0.25">
      <c r="A1822" s="639" t="s">
        <v>9</v>
      </c>
      <c r="B1822" s="769" t="s">
        <v>1726</v>
      </c>
      <c r="C1822" s="895"/>
      <c r="D1822" s="770"/>
      <c r="E1822" s="771"/>
    </row>
    <row r="1823" spans="1:5" ht="16.5" customHeight="1" thickBot="1" x14ac:dyDescent="0.25">
      <c r="A1823" s="639" t="s">
        <v>14</v>
      </c>
      <c r="B1823" s="832" t="s">
        <v>190</v>
      </c>
      <c r="C1823" s="833"/>
      <c r="D1823" s="833"/>
      <c r="E1823" s="834"/>
    </row>
    <row r="1824" spans="1:5" ht="16.5" customHeight="1" x14ac:dyDescent="0.2">
      <c r="A1824" s="827"/>
      <c r="B1824" s="640">
        <v>2019</v>
      </c>
      <c r="C1824" s="640">
        <v>2020</v>
      </c>
      <c r="D1824" s="640">
        <v>2021</v>
      </c>
      <c r="E1824" s="640">
        <v>2022</v>
      </c>
    </row>
    <row r="1825" spans="1:5" ht="16.5" customHeight="1" thickBot="1" x14ac:dyDescent="0.25">
      <c r="A1825" s="828"/>
      <c r="B1825" s="641" t="s">
        <v>5</v>
      </c>
      <c r="C1825" s="641" t="s">
        <v>6</v>
      </c>
      <c r="D1825" s="641" t="s">
        <v>6</v>
      </c>
      <c r="E1825" s="641" t="s">
        <v>6</v>
      </c>
    </row>
    <row r="1826" spans="1:5" ht="16.5" customHeight="1" thickBot="1" x14ac:dyDescent="0.25">
      <c r="A1826" s="639" t="s">
        <v>8</v>
      </c>
      <c r="B1826" s="691">
        <v>0.05</v>
      </c>
      <c r="C1826" s="691">
        <v>0.06</v>
      </c>
      <c r="D1826" s="691">
        <v>0</v>
      </c>
      <c r="E1826" s="691"/>
    </row>
    <row r="1827" spans="1:5" ht="16.5" customHeight="1" thickBot="1" x14ac:dyDescent="0.25">
      <c r="A1827" s="639" t="s">
        <v>15</v>
      </c>
      <c r="B1827" s="643">
        <v>84629</v>
      </c>
      <c r="C1827" s="643">
        <v>264785</v>
      </c>
      <c r="D1827" s="643">
        <v>0</v>
      </c>
      <c r="E1827" s="643"/>
    </row>
    <row r="1828" spans="1:5" ht="16.5" customHeight="1" thickBot="1" x14ac:dyDescent="0.25">
      <c r="A1828" s="639" t="s">
        <v>21</v>
      </c>
      <c r="B1828" s="643">
        <f>B1827/B1826</f>
        <v>1692580</v>
      </c>
      <c r="C1828" s="643">
        <f>C1827/C1826</f>
        <v>4413083.333333334</v>
      </c>
      <c r="D1828" s="643" t="e">
        <f>D1827/D1826</f>
        <v>#DIV/0!</v>
      </c>
      <c r="E1828" s="643" t="e">
        <f>E1827/E1826</f>
        <v>#DIV/0!</v>
      </c>
    </row>
    <row r="1829" spans="1:5" ht="16.5" customHeight="1" thickBot="1" x14ac:dyDescent="0.25">
      <c r="A1829" s="639" t="s">
        <v>16</v>
      </c>
      <c r="B1829" s="644" t="s">
        <v>20</v>
      </c>
      <c r="C1829" s="645">
        <f>C1826/B1826-1</f>
        <v>0.19999999999999996</v>
      </c>
      <c r="D1829" s="645">
        <f t="shared" ref="D1829:E1831" si="193">D1826/C1826-1</f>
        <v>-1</v>
      </c>
      <c r="E1829" s="645" t="e">
        <f t="shared" si="193"/>
        <v>#DIV/0!</v>
      </c>
    </row>
    <row r="1830" spans="1:5" ht="16.5" customHeight="1" thickBot="1" x14ac:dyDescent="0.25">
      <c r="A1830" s="639" t="s">
        <v>17</v>
      </c>
      <c r="B1830" s="644" t="s">
        <v>20</v>
      </c>
      <c r="C1830" s="645">
        <f>C1827/B1827-1</f>
        <v>2.1287738245755001</v>
      </c>
      <c r="D1830" s="645">
        <f t="shared" si="193"/>
        <v>-1</v>
      </c>
      <c r="E1830" s="645" t="e">
        <f t="shared" si="193"/>
        <v>#DIV/0!</v>
      </c>
    </row>
    <row r="1831" spans="1:5" ht="16.5" customHeight="1" thickBot="1" x14ac:dyDescent="0.25">
      <c r="A1831" s="639" t="s">
        <v>18</v>
      </c>
      <c r="B1831" s="644" t="s">
        <v>20</v>
      </c>
      <c r="C1831" s="645">
        <f>C1828/B1828-1</f>
        <v>1.6073115204795836</v>
      </c>
      <c r="D1831" s="645" t="e">
        <f t="shared" si="193"/>
        <v>#DIV/0!</v>
      </c>
      <c r="E1831" s="645" t="e">
        <f t="shared" si="193"/>
        <v>#DIV/0!</v>
      </c>
    </row>
    <row r="1832" spans="1:5" ht="16.5" customHeight="1" thickBot="1" x14ac:dyDescent="0.25">
      <c r="A1832" s="835" t="s">
        <v>1727</v>
      </c>
      <c r="B1832" s="836"/>
      <c r="C1832" s="836"/>
      <c r="D1832" s="836"/>
      <c r="E1832" s="837"/>
    </row>
    <row r="1833" spans="1:5" ht="16.5" customHeight="1" x14ac:dyDescent="0.2">
      <c r="A1833" s="827"/>
      <c r="B1833" s="640">
        <v>2019</v>
      </c>
      <c r="C1833" s="640">
        <v>2020</v>
      </c>
      <c r="D1833" s="640">
        <v>2021</v>
      </c>
      <c r="E1833" s="640">
        <v>2022</v>
      </c>
    </row>
    <row r="1834" spans="1:5" ht="16.5" customHeight="1" thickBot="1" x14ac:dyDescent="0.25">
      <c r="A1834" s="828"/>
      <c r="B1834" s="641" t="s">
        <v>5</v>
      </c>
      <c r="C1834" s="641" t="s">
        <v>6</v>
      </c>
      <c r="D1834" s="641" t="s">
        <v>6</v>
      </c>
      <c r="E1834" s="641" t="s">
        <v>6</v>
      </c>
    </row>
    <row r="1835" spans="1:5" ht="16.5" customHeight="1" thickBot="1" x14ac:dyDescent="0.25">
      <c r="A1835" s="647" t="s">
        <v>107</v>
      </c>
      <c r="B1835" s="648"/>
      <c r="C1835" s="648"/>
      <c r="D1835" s="648"/>
      <c r="E1835" s="648"/>
    </row>
    <row r="1836" spans="1:5" ht="16.5" customHeight="1" thickBot="1" x14ac:dyDescent="0.25">
      <c r="A1836" s="649" t="s">
        <v>37</v>
      </c>
      <c r="B1836" s="648"/>
      <c r="C1836" s="648"/>
      <c r="D1836" s="648"/>
      <c r="E1836" s="648"/>
    </row>
    <row r="1837" spans="1:5" ht="16.5" customHeight="1" thickBot="1" x14ac:dyDescent="0.25">
      <c r="A1837" s="649" t="s">
        <v>78</v>
      </c>
      <c r="B1837" s="648"/>
      <c r="C1837" s="648"/>
      <c r="D1837" s="648"/>
      <c r="E1837" s="648"/>
    </row>
    <row r="1838" spans="1:5" ht="16.5" customHeight="1" thickBot="1" x14ac:dyDescent="0.25">
      <c r="A1838" s="649" t="s">
        <v>72</v>
      </c>
      <c r="B1838" s="648"/>
      <c r="C1838" s="648"/>
      <c r="D1838" s="648"/>
      <c r="E1838" s="648"/>
    </row>
    <row r="1839" spans="1:5" ht="16.5" customHeight="1" thickBot="1" x14ac:dyDescent="0.25">
      <c r="A1839" s="649" t="s">
        <v>73</v>
      </c>
      <c r="B1839" s="648"/>
      <c r="C1839" s="648"/>
      <c r="D1839" s="648"/>
      <c r="E1839" s="648"/>
    </row>
    <row r="1840" spans="1:5" ht="16.5" customHeight="1" thickBot="1" x14ac:dyDescent="0.25">
      <c r="A1840" s="647" t="s">
        <v>109</v>
      </c>
      <c r="B1840" s="648">
        <f>SUM(B1841:B1844)</f>
        <v>84629</v>
      </c>
      <c r="C1840" s="648">
        <f t="shared" ref="C1840:E1840" si="194">SUM(C1841:C1844)</f>
        <v>264785</v>
      </c>
      <c r="D1840" s="648">
        <f t="shared" si="194"/>
        <v>0</v>
      </c>
      <c r="E1840" s="648">
        <f t="shared" si="194"/>
        <v>0</v>
      </c>
    </row>
    <row r="1841" spans="1:5" ht="16.5" customHeight="1" thickBot="1" x14ac:dyDescent="0.25">
      <c r="A1841" s="649" t="s">
        <v>37</v>
      </c>
      <c r="B1841" s="651">
        <v>84629</v>
      </c>
      <c r="C1841" s="648">
        <v>264785</v>
      </c>
      <c r="D1841" s="648">
        <v>0</v>
      </c>
      <c r="E1841" s="648">
        <v>0</v>
      </c>
    </row>
    <row r="1842" spans="1:5" ht="16.5" customHeight="1" thickBot="1" x14ac:dyDescent="0.25">
      <c r="A1842" s="649" t="s">
        <v>78</v>
      </c>
      <c r="B1842" s="648"/>
      <c r="C1842" s="648"/>
      <c r="D1842" s="648"/>
      <c r="E1842" s="648"/>
    </row>
    <row r="1843" spans="1:5" ht="16.5" customHeight="1" thickBot="1" x14ac:dyDescent="0.25">
      <c r="A1843" s="649" t="s">
        <v>72</v>
      </c>
      <c r="B1843" s="648"/>
      <c r="C1843" s="648"/>
      <c r="D1843" s="648"/>
      <c r="E1843" s="648"/>
    </row>
    <row r="1844" spans="1:5" ht="16.5" customHeight="1" thickBot="1" x14ac:dyDescent="0.25">
      <c r="A1844" s="649" t="s">
        <v>73</v>
      </c>
      <c r="B1844" s="648"/>
      <c r="C1844" s="648"/>
      <c r="D1844" s="648"/>
      <c r="E1844" s="648"/>
    </row>
    <row r="1845" spans="1:5" ht="16.5" customHeight="1" thickBot="1" x14ac:dyDescent="0.25">
      <c r="A1845" s="703" t="s">
        <v>572</v>
      </c>
      <c r="B1845" s="695">
        <f>B1841+B1835</f>
        <v>84629</v>
      </c>
      <c r="C1845" s="695">
        <f>C1841+C1835</f>
        <v>264785</v>
      </c>
      <c r="D1845" s="695">
        <f>D1841+D1835</f>
        <v>0</v>
      </c>
      <c r="E1845" s="695">
        <f>E1841+E1835</f>
        <v>0</v>
      </c>
    </row>
    <row r="1846" spans="1:5" ht="66.75" customHeight="1" thickBot="1" x14ac:dyDescent="0.25">
      <c r="A1846" s="701" t="s">
        <v>227</v>
      </c>
      <c r="B1846" s="693" t="s">
        <v>1728</v>
      </c>
      <c r="C1846" s="694" t="s">
        <v>1729</v>
      </c>
      <c r="D1846" s="648"/>
      <c r="E1846" s="648"/>
    </row>
    <row r="1847" spans="1:5" ht="16.5" customHeight="1" thickBot="1" x14ac:dyDescent="0.25">
      <c r="A1847" s="637" t="s">
        <v>574</v>
      </c>
      <c r="B1847" s="622"/>
      <c r="C1847" s="622"/>
      <c r="D1847" s="622"/>
      <c r="E1847" s="622"/>
    </row>
    <row r="1848" spans="1:5" ht="16.5" customHeight="1" thickBot="1" x14ac:dyDescent="0.25">
      <c r="A1848" s="639" t="s">
        <v>9</v>
      </c>
      <c r="B1848" s="769" t="s">
        <v>1730</v>
      </c>
      <c r="C1848" s="770"/>
      <c r="D1848" s="770"/>
      <c r="E1848" s="771"/>
    </row>
    <row r="1849" spans="1:5" ht="16.5" customHeight="1" thickBot="1" x14ac:dyDescent="0.25">
      <c r="A1849" s="639" t="s">
        <v>14</v>
      </c>
      <c r="B1849" s="832" t="s">
        <v>190</v>
      </c>
      <c r="C1849" s="833"/>
      <c r="D1849" s="833"/>
      <c r="E1849" s="834"/>
    </row>
    <row r="1850" spans="1:5" ht="16.5" customHeight="1" x14ac:dyDescent="0.2">
      <c r="A1850" s="827"/>
      <c r="B1850" s="640">
        <v>2019</v>
      </c>
      <c r="C1850" s="640">
        <v>2020</v>
      </c>
      <c r="D1850" s="640">
        <v>2021</v>
      </c>
      <c r="E1850" s="640">
        <v>2022</v>
      </c>
    </row>
    <row r="1851" spans="1:5" ht="16.5" customHeight="1" thickBot="1" x14ac:dyDescent="0.25">
      <c r="A1851" s="828"/>
      <c r="B1851" s="641" t="s">
        <v>5</v>
      </c>
      <c r="C1851" s="641" t="s">
        <v>6</v>
      </c>
      <c r="D1851" s="641" t="s">
        <v>6</v>
      </c>
      <c r="E1851" s="641" t="s">
        <v>6</v>
      </c>
    </row>
    <row r="1852" spans="1:5" ht="16.5" customHeight="1" thickBot="1" x14ac:dyDescent="0.25">
      <c r="A1852" s="696" t="s">
        <v>8</v>
      </c>
      <c r="B1852" s="691">
        <v>0.1</v>
      </c>
      <c r="C1852" s="691">
        <v>0.35</v>
      </c>
      <c r="D1852" s="691"/>
      <c r="E1852" s="691"/>
    </row>
    <row r="1853" spans="1:5" ht="16.5" customHeight="1" thickBot="1" x14ac:dyDescent="0.25">
      <c r="A1853" s="639" t="s">
        <v>15</v>
      </c>
      <c r="B1853" s="643">
        <v>11000</v>
      </c>
      <c r="C1853" s="643">
        <v>39477</v>
      </c>
      <c r="D1853" s="643"/>
      <c r="E1853" s="643">
        <f t="shared" ref="E1853" si="195">E1867</f>
        <v>0</v>
      </c>
    </row>
    <row r="1854" spans="1:5" ht="16.5" customHeight="1" thickBot="1" x14ac:dyDescent="0.25">
      <c r="A1854" s="639" t="s">
        <v>21</v>
      </c>
      <c r="B1854" s="643">
        <f>B1853/B1852</f>
        <v>110000</v>
      </c>
      <c r="C1854" s="643">
        <f>C1853/C1852</f>
        <v>112791.42857142858</v>
      </c>
      <c r="D1854" s="643" t="e">
        <f>D1853/D1852</f>
        <v>#DIV/0!</v>
      </c>
      <c r="E1854" s="643" t="e">
        <f>E1853/E1852</f>
        <v>#DIV/0!</v>
      </c>
    </row>
    <row r="1855" spans="1:5" ht="16.5" customHeight="1" thickBot="1" x14ac:dyDescent="0.25">
      <c r="A1855" s="639" t="s">
        <v>16</v>
      </c>
      <c r="B1855" s="644" t="s">
        <v>20</v>
      </c>
      <c r="C1855" s="645">
        <f>C1852/B1852-1</f>
        <v>2.4999999999999996</v>
      </c>
      <c r="D1855" s="645">
        <f t="shared" ref="D1855:E1857" si="196">D1852/C1852-1</f>
        <v>-1</v>
      </c>
      <c r="E1855" s="645" t="e">
        <f t="shared" si="196"/>
        <v>#DIV/0!</v>
      </c>
    </row>
    <row r="1856" spans="1:5" ht="16.5" customHeight="1" thickBot="1" x14ac:dyDescent="0.25">
      <c r="A1856" s="639" t="s">
        <v>17</v>
      </c>
      <c r="B1856" s="644" t="s">
        <v>20</v>
      </c>
      <c r="C1856" s="645">
        <f>C1853/B1853-1</f>
        <v>2.5888181818181817</v>
      </c>
      <c r="D1856" s="645">
        <f t="shared" si="196"/>
        <v>-1</v>
      </c>
      <c r="E1856" s="645" t="e">
        <f t="shared" si="196"/>
        <v>#DIV/0!</v>
      </c>
    </row>
    <row r="1857" spans="1:5" ht="16.5" customHeight="1" thickBot="1" x14ac:dyDescent="0.25">
      <c r="A1857" s="639" t="s">
        <v>18</v>
      </c>
      <c r="B1857" s="644" t="s">
        <v>20</v>
      </c>
      <c r="C1857" s="645">
        <f>C1854/B1854-1</f>
        <v>2.5376623376623497E-2</v>
      </c>
      <c r="D1857" s="645" t="e">
        <f t="shared" si="196"/>
        <v>#DIV/0!</v>
      </c>
      <c r="E1857" s="645" t="e">
        <f t="shared" si="196"/>
        <v>#DIV/0!</v>
      </c>
    </row>
    <row r="1858" spans="1:5" ht="16.5" customHeight="1" thickBot="1" x14ac:dyDescent="0.25">
      <c r="A1858" s="835" t="s">
        <v>1731</v>
      </c>
      <c r="B1858" s="836"/>
      <c r="C1858" s="836"/>
      <c r="D1858" s="836"/>
      <c r="E1858" s="837"/>
    </row>
    <row r="1859" spans="1:5" ht="16.5" customHeight="1" x14ac:dyDescent="0.2">
      <c r="A1859" s="827"/>
      <c r="B1859" s="640">
        <v>2019</v>
      </c>
      <c r="C1859" s="640">
        <v>2020</v>
      </c>
      <c r="D1859" s="640">
        <v>2021</v>
      </c>
      <c r="E1859" s="640">
        <v>2022</v>
      </c>
    </row>
    <row r="1860" spans="1:5" ht="16.5" customHeight="1" thickBot="1" x14ac:dyDescent="0.25">
      <c r="A1860" s="828"/>
      <c r="B1860" s="641" t="s">
        <v>5</v>
      </c>
      <c r="C1860" s="641" t="s">
        <v>6</v>
      </c>
      <c r="D1860" s="641" t="s">
        <v>6</v>
      </c>
      <c r="E1860" s="641" t="s">
        <v>6</v>
      </c>
    </row>
    <row r="1861" spans="1:5" ht="16.5" customHeight="1" thickBot="1" x14ac:dyDescent="0.25">
      <c r="A1861" s="647" t="s">
        <v>107</v>
      </c>
      <c r="B1861" s="648"/>
      <c r="C1861" s="648"/>
      <c r="D1861" s="648"/>
      <c r="E1861" s="648"/>
    </row>
    <row r="1862" spans="1:5" ht="16.5" customHeight="1" thickBot="1" x14ac:dyDescent="0.25">
      <c r="A1862" s="649" t="s">
        <v>37</v>
      </c>
      <c r="B1862" s="648"/>
      <c r="C1862" s="648"/>
      <c r="D1862" s="648"/>
      <c r="E1862" s="648"/>
    </row>
    <row r="1863" spans="1:5" ht="16.5" customHeight="1" thickBot="1" x14ac:dyDescent="0.25">
      <c r="A1863" s="649" t="s">
        <v>78</v>
      </c>
      <c r="B1863" s="648"/>
      <c r="C1863" s="648"/>
      <c r="D1863" s="648"/>
      <c r="E1863" s="648"/>
    </row>
    <row r="1864" spans="1:5" ht="16.5" customHeight="1" thickBot="1" x14ac:dyDescent="0.25">
      <c r="A1864" s="649" t="s">
        <v>72</v>
      </c>
      <c r="B1864" s="648"/>
      <c r="C1864" s="648"/>
      <c r="D1864" s="648"/>
      <c r="E1864" s="648"/>
    </row>
    <row r="1865" spans="1:5" ht="16.5" customHeight="1" thickBot="1" x14ac:dyDescent="0.25">
      <c r="A1865" s="649" t="s">
        <v>73</v>
      </c>
      <c r="B1865" s="648"/>
      <c r="C1865" s="648"/>
      <c r="D1865" s="648"/>
      <c r="E1865" s="648"/>
    </row>
    <row r="1866" spans="1:5" ht="16.5" customHeight="1" thickBot="1" x14ac:dyDescent="0.25">
      <c r="A1866" s="647" t="s">
        <v>109</v>
      </c>
      <c r="B1866" s="648">
        <f>SUM(B1867:B1870)</f>
        <v>11000</v>
      </c>
      <c r="C1866" s="648">
        <f t="shared" ref="C1866:E1866" si="197">SUM(C1867:C1870)</f>
        <v>39477</v>
      </c>
      <c r="D1866" s="648">
        <f t="shared" si="197"/>
        <v>0</v>
      </c>
      <c r="E1866" s="648">
        <f t="shared" si="197"/>
        <v>0</v>
      </c>
    </row>
    <row r="1867" spans="1:5" ht="16.5" customHeight="1" thickBot="1" x14ac:dyDescent="0.25">
      <c r="A1867" s="649" t="s">
        <v>37</v>
      </c>
      <c r="B1867" s="648">
        <v>11000</v>
      </c>
      <c r="C1867" s="648">
        <v>39477</v>
      </c>
      <c r="D1867" s="648"/>
      <c r="E1867" s="648">
        <v>0</v>
      </c>
    </row>
    <row r="1868" spans="1:5" ht="16.5" customHeight="1" thickBot="1" x14ac:dyDescent="0.25">
      <c r="A1868" s="649" t="s">
        <v>78</v>
      </c>
      <c r="B1868" s="648"/>
      <c r="C1868" s="648"/>
      <c r="D1868" s="648"/>
      <c r="E1868" s="648"/>
    </row>
    <row r="1869" spans="1:5" ht="16.5" customHeight="1" thickBot="1" x14ac:dyDescent="0.25">
      <c r="A1869" s="649" t="s">
        <v>72</v>
      </c>
      <c r="B1869" s="648"/>
      <c r="C1869" s="648"/>
      <c r="D1869" s="648"/>
      <c r="E1869" s="648"/>
    </row>
    <row r="1870" spans="1:5" ht="16.5" customHeight="1" thickBot="1" x14ac:dyDescent="0.25">
      <c r="A1870" s="649" t="s">
        <v>73</v>
      </c>
      <c r="B1870" s="648"/>
      <c r="C1870" s="648"/>
      <c r="D1870" s="648"/>
      <c r="E1870" s="648"/>
    </row>
    <row r="1871" spans="1:5" ht="16.5" customHeight="1" x14ac:dyDescent="0.2">
      <c r="A1871" s="703" t="s">
        <v>575</v>
      </c>
      <c r="B1871" s="711">
        <f>B1867+B1861</f>
        <v>11000</v>
      </c>
      <c r="C1871" s="711">
        <f>C1867+C1861</f>
        <v>39477</v>
      </c>
      <c r="D1871" s="711">
        <f>D1867+D1861</f>
        <v>0</v>
      </c>
      <c r="E1871" s="711">
        <f>E1867+E1861</f>
        <v>0</v>
      </c>
    </row>
    <row r="1872" spans="1:5" ht="16.5" customHeight="1" thickBot="1" x14ac:dyDescent="0.25">
      <c r="A1872" s="712" t="s">
        <v>227</v>
      </c>
      <c r="B1872" s="713" t="s">
        <v>1732</v>
      </c>
      <c r="C1872" s="648"/>
      <c r="D1872" s="648"/>
      <c r="E1872" s="648"/>
    </row>
    <row r="1873" spans="1:5" ht="67.5" customHeight="1" thickBot="1" x14ac:dyDescent="0.25">
      <c r="A1873" s="703" t="s">
        <v>576</v>
      </c>
      <c r="B1873" s="714" t="s">
        <v>1733</v>
      </c>
      <c r="C1873" s="694" t="s">
        <v>1734</v>
      </c>
      <c r="D1873" s="648"/>
      <c r="E1873" s="648"/>
    </row>
    <row r="1874" spans="1:5" ht="16.5" customHeight="1" thickBot="1" x14ac:dyDescent="0.25">
      <c r="A1874" s="639" t="s">
        <v>9</v>
      </c>
      <c r="B1874" s="769" t="s">
        <v>1735</v>
      </c>
      <c r="C1874" s="895"/>
      <c r="D1874" s="770"/>
      <c r="E1874" s="771"/>
    </row>
    <row r="1875" spans="1:5" ht="16.5" customHeight="1" thickBot="1" x14ac:dyDescent="0.25">
      <c r="A1875" s="639" t="s">
        <v>14</v>
      </c>
      <c r="B1875" s="832" t="s">
        <v>1736</v>
      </c>
      <c r="C1875" s="833"/>
      <c r="D1875" s="833"/>
      <c r="E1875" s="834"/>
    </row>
    <row r="1876" spans="1:5" ht="16.5" customHeight="1" x14ac:dyDescent="0.2">
      <c r="A1876" s="827"/>
      <c r="B1876" s="640">
        <v>2019</v>
      </c>
      <c r="C1876" s="640">
        <v>2020</v>
      </c>
      <c r="D1876" s="640">
        <v>2021</v>
      </c>
      <c r="E1876" s="640">
        <v>2022</v>
      </c>
    </row>
    <row r="1877" spans="1:5" ht="16.5" customHeight="1" thickBot="1" x14ac:dyDescent="0.25">
      <c r="A1877" s="828"/>
      <c r="B1877" s="641" t="s">
        <v>5</v>
      </c>
      <c r="C1877" s="641" t="s">
        <v>6</v>
      </c>
      <c r="D1877" s="641" t="s">
        <v>6</v>
      </c>
      <c r="E1877" s="641" t="s">
        <v>6</v>
      </c>
    </row>
    <row r="1878" spans="1:5" ht="16.5" customHeight="1" thickBot="1" x14ac:dyDescent="0.25">
      <c r="A1878" s="639" t="s">
        <v>8</v>
      </c>
      <c r="B1878" s="691">
        <v>10</v>
      </c>
      <c r="C1878" s="691">
        <v>10</v>
      </c>
      <c r="D1878" s="691"/>
      <c r="E1878" s="691"/>
    </row>
    <row r="1879" spans="1:5" ht="16.5" customHeight="1" thickBot="1" x14ac:dyDescent="0.25">
      <c r="A1879" s="639" t="s">
        <v>15</v>
      </c>
      <c r="B1879" s="643">
        <v>26552</v>
      </c>
      <c r="C1879" s="643">
        <f t="shared" ref="C1879:E1879" si="198">C1893</f>
        <v>26552</v>
      </c>
      <c r="D1879" s="643"/>
      <c r="E1879" s="643">
        <f t="shared" si="198"/>
        <v>0</v>
      </c>
    </row>
    <row r="1880" spans="1:5" ht="16.5" customHeight="1" thickBot="1" x14ac:dyDescent="0.25">
      <c r="A1880" s="639" t="s">
        <v>21</v>
      </c>
      <c r="B1880" s="643">
        <f>B1879/B1878</f>
        <v>2655.2</v>
      </c>
      <c r="C1880" s="643">
        <f>C1879/C1878</f>
        <v>2655.2</v>
      </c>
      <c r="D1880" s="643" t="e">
        <f>D1879/D1878</f>
        <v>#DIV/0!</v>
      </c>
      <c r="E1880" s="643" t="e">
        <f>E1879/E1878</f>
        <v>#DIV/0!</v>
      </c>
    </row>
    <row r="1881" spans="1:5" ht="16.5" customHeight="1" thickBot="1" x14ac:dyDescent="0.25">
      <c r="A1881" s="639" t="s">
        <v>16</v>
      </c>
      <c r="B1881" s="644" t="s">
        <v>20</v>
      </c>
      <c r="C1881" s="645">
        <f>C1878/B1878-1</f>
        <v>0</v>
      </c>
      <c r="D1881" s="645">
        <f t="shared" ref="D1881:E1883" si="199">D1878/C1878-1</f>
        <v>-1</v>
      </c>
      <c r="E1881" s="645" t="e">
        <f t="shared" si="199"/>
        <v>#DIV/0!</v>
      </c>
    </row>
    <row r="1882" spans="1:5" ht="16.5" customHeight="1" thickBot="1" x14ac:dyDescent="0.25">
      <c r="A1882" s="639" t="s">
        <v>17</v>
      </c>
      <c r="B1882" s="644" t="s">
        <v>20</v>
      </c>
      <c r="C1882" s="645">
        <f>C1879/B1879-1</f>
        <v>0</v>
      </c>
      <c r="D1882" s="645">
        <f t="shared" si="199"/>
        <v>-1</v>
      </c>
      <c r="E1882" s="645" t="e">
        <f t="shared" si="199"/>
        <v>#DIV/0!</v>
      </c>
    </row>
    <row r="1883" spans="1:5" ht="16.5" customHeight="1" thickBot="1" x14ac:dyDescent="0.25">
      <c r="A1883" s="639" t="s">
        <v>18</v>
      </c>
      <c r="B1883" s="644" t="s">
        <v>20</v>
      </c>
      <c r="C1883" s="645">
        <f>C1880/B1880-1</f>
        <v>0</v>
      </c>
      <c r="D1883" s="645" t="e">
        <f t="shared" si="199"/>
        <v>#DIV/0!</v>
      </c>
      <c r="E1883" s="645" t="e">
        <f t="shared" si="199"/>
        <v>#DIV/0!</v>
      </c>
    </row>
    <row r="1884" spans="1:5" ht="16.5" customHeight="1" thickBot="1" x14ac:dyDescent="0.25">
      <c r="A1884" s="835" t="s">
        <v>1737</v>
      </c>
      <c r="B1884" s="836"/>
      <c r="C1884" s="836"/>
      <c r="D1884" s="836"/>
      <c r="E1884" s="837"/>
    </row>
    <row r="1885" spans="1:5" ht="16.5" customHeight="1" x14ac:dyDescent="0.2">
      <c r="A1885" s="827"/>
      <c r="B1885" s="640">
        <v>2019</v>
      </c>
      <c r="C1885" s="640">
        <v>2020</v>
      </c>
      <c r="D1885" s="640">
        <v>2021</v>
      </c>
      <c r="E1885" s="640">
        <v>2022</v>
      </c>
    </row>
    <row r="1886" spans="1:5" ht="16.5" customHeight="1" thickBot="1" x14ac:dyDescent="0.25">
      <c r="A1886" s="828"/>
      <c r="B1886" s="641" t="s">
        <v>5</v>
      </c>
      <c r="C1886" s="641" t="s">
        <v>6</v>
      </c>
      <c r="D1886" s="641" t="s">
        <v>6</v>
      </c>
      <c r="E1886" s="641" t="s">
        <v>6</v>
      </c>
    </row>
    <row r="1887" spans="1:5" ht="16.5" customHeight="1" thickBot="1" x14ac:dyDescent="0.25">
      <c r="A1887" s="647" t="s">
        <v>107</v>
      </c>
      <c r="B1887" s="648"/>
      <c r="C1887" s="648"/>
      <c r="D1887" s="648"/>
      <c r="E1887" s="648"/>
    </row>
    <row r="1888" spans="1:5" ht="16.5" customHeight="1" thickBot="1" x14ac:dyDescent="0.25">
      <c r="A1888" s="649" t="s">
        <v>37</v>
      </c>
      <c r="B1888" s="648"/>
      <c r="C1888" s="648"/>
      <c r="D1888" s="648"/>
      <c r="E1888" s="648"/>
    </row>
    <row r="1889" spans="1:5" ht="16.5" customHeight="1" thickBot="1" x14ac:dyDescent="0.25">
      <c r="A1889" s="649" t="s">
        <v>78</v>
      </c>
      <c r="B1889" s="648"/>
      <c r="C1889" s="648"/>
      <c r="D1889" s="648"/>
      <c r="E1889" s="648"/>
    </row>
    <row r="1890" spans="1:5" ht="16.5" customHeight="1" thickBot="1" x14ac:dyDescent="0.25">
      <c r="A1890" s="649" t="s">
        <v>72</v>
      </c>
      <c r="B1890" s="648"/>
      <c r="C1890" s="648"/>
      <c r="D1890" s="648"/>
      <c r="E1890" s="648"/>
    </row>
    <row r="1891" spans="1:5" ht="16.5" customHeight="1" thickBot="1" x14ac:dyDescent="0.25">
      <c r="A1891" s="649" t="s">
        <v>73</v>
      </c>
      <c r="B1891" s="648"/>
      <c r="C1891" s="648"/>
      <c r="D1891" s="648"/>
      <c r="E1891" s="648"/>
    </row>
    <row r="1892" spans="1:5" ht="16.5" customHeight="1" thickBot="1" x14ac:dyDescent="0.25">
      <c r="A1892" s="647" t="s">
        <v>109</v>
      </c>
      <c r="B1892" s="648">
        <f>SUM(B1893:B1896)</f>
        <v>26552</v>
      </c>
      <c r="C1892" s="648">
        <f t="shared" ref="C1892:E1892" si="200">SUM(C1893:C1896)</f>
        <v>26552</v>
      </c>
      <c r="D1892" s="648">
        <f t="shared" si="200"/>
        <v>0</v>
      </c>
      <c r="E1892" s="648">
        <f t="shared" si="200"/>
        <v>0</v>
      </c>
    </row>
    <row r="1893" spans="1:5" ht="16.5" customHeight="1" thickBot="1" x14ac:dyDescent="0.25">
      <c r="A1893" s="649" t="s">
        <v>37</v>
      </c>
      <c r="B1893" s="651">
        <v>26552</v>
      </c>
      <c r="C1893" s="648">
        <v>26552</v>
      </c>
      <c r="D1893" s="648"/>
      <c r="E1893" s="648"/>
    </row>
    <row r="1894" spans="1:5" ht="16.5" customHeight="1" thickBot="1" x14ac:dyDescent="0.25">
      <c r="A1894" s="649" t="s">
        <v>78</v>
      </c>
      <c r="B1894" s="648"/>
      <c r="C1894" s="648"/>
      <c r="D1894" s="648"/>
      <c r="E1894" s="648"/>
    </row>
    <row r="1895" spans="1:5" ht="16.5" customHeight="1" thickBot="1" x14ac:dyDescent="0.25">
      <c r="A1895" s="649" t="s">
        <v>72</v>
      </c>
      <c r="B1895" s="648"/>
      <c r="C1895" s="648"/>
      <c r="D1895" s="648"/>
      <c r="E1895" s="648"/>
    </row>
    <row r="1896" spans="1:5" ht="16.5" customHeight="1" thickBot="1" x14ac:dyDescent="0.25">
      <c r="A1896" s="649" t="s">
        <v>73</v>
      </c>
      <c r="B1896" s="648"/>
      <c r="C1896" s="648"/>
      <c r="D1896" s="648"/>
      <c r="E1896" s="648"/>
    </row>
    <row r="1897" spans="1:5" ht="16.5" customHeight="1" x14ac:dyDescent="0.2">
      <c r="A1897" s="703" t="s">
        <v>578</v>
      </c>
      <c r="B1897" s="695">
        <f>B1893+B1887</f>
        <v>26552</v>
      </c>
      <c r="C1897" s="695">
        <f>C1893+C1887</f>
        <v>26552</v>
      </c>
      <c r="D1897" s="695"/>
      <c r="E1897" s="695">
        <f>E1893+E1887</f>
        <v>0</v>
      </c>
    </row>
    <row r="1898" spans="1:5" ht="16.5" customHeight="1" thickBot="1" x14ac:dyDescent="0.25">
      <c r="A1898" s="649"/>
      <c r="B1898" s="651"/>
      <c r="C1898" s="715"/>
      <c r="D1898" s="716"/>
      <c r="E1898" s="716"/>
    </row>
    <row r="1899" spans="1:5" ht="96" customHeight="1" thickBot="1" x14ac:dyDescent="0.25">
      <c r="A1899" s="703" t="s">
        <v>580</v>
      </c>
      <c r="B1899" s="693" t="s">
        <v>1738</v>
      </c>
      <c r="C1899" s="694" t="s">
        <v>1739</v>
      </c>
      <c r="D1899" s="648"/>
      <c r="E1899" s="648"/>
    </row>
    <row r="1900" spans="1:5" ht="16.5" customHeight="1" thickBot="1" x14ac:dyDescent="0.25">
      <c r="A1900" s="639" t="s">
        <v>9</v>
      </c>
      <c r="B1900" s="769" t="s">
        <v>1740</v>
      </c>
      <c r="C1900" s="895"/>
      <c r="D1900" s="770"/>
      <c r="E1900" s="771"/>
    </row>
    <row r="1901" spans="1:5" ht="16.5" customHeight="1" thickBot="1" x14ac:dyDescent="0.25">
      <c r="A1901" s="639" t="s">
        <v>14</v>
      </c>
      <c r="B1901" s="832" t="s">
        <v>190</v>
      </c>
      <c r="C1901" s="833"/>
      <c r="D1901" s="833"/>
      <c r="E1901" s="834"/>
    </row>
    <row r="1902" spans="1:5" ht="16.5" customHeight="1" x14ac:dyDescent="0.2">
      <c r="A1902" s="827"/>
      <c r="B1902" s="640">
        <v>2019</v>
      </c>
      <c r="C1902" s="640">
        <v>2020</v>
      </c>
      <c r="D1902" s="640">
        <v>2021</v>
      </c>
      <c r="E1902" s="640">
        <v>2022</v>
      </c>
    </row>
    <row r="1903" spans="1:5" ht="16.5" customHeight="1" thickBot="1" x14ac:dyDescent="0.25">
      <c r="A1903" s="828"/>
      <c r="B1903" s="641" t="s">
        <v>5</v>
      </c>
      <c r="C1903" s="641" t="s">
        <v>6</v>
      </c>
      <c r="D1903" s="641" t="s">
        <v>6</v>
      </c>
      <c r="E1903" s="641" t="s">
        <v>6</v>
      </c>
    </row>
    <row r="1904" spans="1:5" ht="16.5" customHeight="1" thickBot="1" x14ac:dyDescent="0.25">
      <c r="A1904" s="639" t="s">
        <v>8</v>
      </c>
      <c r="B1904" s="691">
        <v>108.5</v>
      </c>
      <c r="C1904" s="691">
        <v>4.5999999999999996</v>
      </c>
      <c r="D1904" s="691"/>
      <c r="E1904" s="691">
        <v>0</v>
      </c>
    </row>
    <row r="1905" spans="1:5" ht="16.5" customHeight="1" thickBot="1" x14ac:dyDescent="0.25">
      <c r="A1905" s="639" t="s">
        <v>15</v>
      </c>
      <c r="B1905" s="643">
        <v>116081</v>
      </c>
      <c r="C1905" s="643">
        <v>4919</v>
      </c>
      <c r="D1905" s="643"/>
      <c r="E1905" s="643">
        <f t="shared" ref="E1905" si="201">E1919</f>
        <v>0</v>
      </c>
    </row>
    <row r="1906" spans="1:5" ht="16.5" customHeight="1" thickBot="1" x14ac:dyDescent="0.25">
      <c r="A1906" s="639" t="s">
        <v>21</v>
      </c>
      <c r="B1906" s="643">
        <f>B1905/B1904</f>
        <v>1069.8709677419354</v>
      </c>
      <c r="C1906" s="643">
        <f>C1905/C1904</f>
        <v>1069.3478260869565</v>
      </c>
      <c r="D1906" s="643" t="e">
        <f>D1905/D1904</f>
        <v>#DIV/0!</v>
      </c>
      <c r="E1906" s="643" t="e">
        <f>E1905/E1904</f>
        <v>#DIV/0!</v>
      </c>
    </row>
    <row r="1907" spans="1:5" ht="16.5" customHeight="1" thickBot="1" x14ac:dyDescent="0.25">
      <c r="A1907" s="639" t="s">
        <v>16</v>
      </c>
      <c r="B1907" s="644" t="s">
        <v>20</v>
      </c>
      <c r="C1907" s="645">
        <f>C1904/B1904-1</f>
        <v>-0.95760368663594475</v>
      </c>
      <c r="D1907" s="645">
        <f t="shared" ref="D1907:E1909" si="202">D1904/C1904-1</f>
        <v>-1</v>
      </c>
      <c r="E1907" s="645" t="e">
        <f t="shared" si="202"/>
        <v>#DIV/0!</v>
      </c>
    </row>
    <row r="1908" spans="1:5" ht="16.5" customHeight="1" thickBot="1" x14ac:dyDescent="0.25">
      <c r="A1908" s="639" t="s">
        <v>17</v>
      </c>
      <c r="B1908" s="644" t="s">
        <v>20</v>
      </c>
      <c r="C1908" s="645">
        <f>C1905/B1905-1</f>
        <v>-0.95762441743265481</v>
      </c>
      <c r="D1908" s="645">
        <f t="shared" si="202"/>
        <v>-1</v>
      </c>
      <c r="E1908" s="645" t="e">
        <f t="shared" si="202"/>
        <v>#DIV/0!</v>
      </c>
    </row>
    <row r="1909" spans="1:5" ht="16.5" customHeight="1" thickBot="1" x14ac:dyDescent="0.25">
      <c r="A1909" s="639" t="s">
        <v>18</v>
      </c>
      <c r="B1909" s="644" t="s">
        <v>20</v>
      </c>
      <c r="C1909" s="645">
        <f>C1906/B1906-1</f>
        <v>-4.8897640066170034E-4</v>
      </c>
      <c r="D1909" s="645" t="e">
        <f t="shared" si="202"/>
        <v>#DIV/0!</v>
      </c>
      <c r="E1909" s="645" t="e">
        <f t="shared" si="202"/>
        <v>#DIV/0!</v>
      </c>
    </row>
    <row r="1910" spans="1:5" ht="16.5" customHeight="1" thickBot="1" x14ac:dyDescent="0.25">
      <c r="A1910" s="835" t="s">
        <v>1741</v>
      </c>
      <c r="B1910" s="836"/>
      <c r="C1910" s="836"/>
      <c r="D1910" s="836"/>
      <c r="E1910" s="837"/>
    </row>
    <row r="1911" spans="1:5" ht="16.5" customHeight="1" x14ac:dyDescent="0.2">
      <c r="A1911" s="827"/>
      <c r="B1911" s="640">
        <v>2019</v>
      </c>
      <c r="C1911" s="640">
        <v>2020</v>
      </c>
      <c r="D1911" s="640">
        <v>2021</v>
      </c>
      <c r="E1911" s="640">
        <v>2022</v>
      </c>
    </row>
    <row r="1912" spans="1:5" ht="16.5" customHeight="1" thickBot="1" x14ac:dyDescent="0.25">
      <c r="A1912" s="828"/>
      <c r="B1912" s="641" t="s">
        <v>5</v>
      </c>
      <c r="C1912" s="641" t="s">
        <v>6</v>
      </c>
      <c r="D1912" s="641" t="s">
        <v>6</v>
      </c>
      <c r="E1912" s="641" t="s">
        <v>6</v>
      </c>
    </row>
    <row r="1913" spans="1:5" ht="16.5" customHeight="1" thickBot="1" x14ac:dyDescent="0.25">
      <c r="A1913" s="647" t="s">
        <v>107</v>
      </c>
      <c r="B1913" s="648"/>
      <c r="C1913" s="648"/>
      <c r="D1913" s="648"/>
      <c r="E1913" s="648"/>
    </row>
    <row r="1914" spans="1:5" ht="16.5" customHeight="1" thickBot="1" x14ac:dyDescent="0.25">
      <c r="A1914" s="649" t="s">
        <v>37</v>
      </c>
      <c r="B1914" s="648"/>
      <c r="C1914" s="648"/>
      <c r="D1914" s="648"/>
      <c r="E1914" s="648"/>
    </row>
    <row r="1915" spans="1:5" ht="16.5" customHeight="1" thickBot="1" x14ac:dyDescent="0.25">
      <c r="A1915" s="649" t="s">
        <v>78</v>
      </c>
      <c r="B1915" s="648"/>
      <c r="C1915" s="648"/>
      <c r="D1915" s="648"/>
      <c r="E1915" s="648"/>
    </row>
    <row r="1916" spans="1:5" ht="16.5" customHeight="1" thickBot="1" x14ac:dyDescent="0.25">
      <c r="A1916" s="649" t="s">
        <v>72</v>
      </c>
      <c r="B1916" s="648"/>
      <c r="C1916" s="648"/>
      <c r="D1916" s="648"/>
      <c r="E1916" s="648"/>
    </row>
    <row r="1917" spans="1:5" ht="16.5" customHeight="1" thickBot="1" x14ac:dyDescent="0.25">
      <c r="A1917" s="649" t="s">
        <v>73</v>
      </c>
      <c r="B1917" s="648"/>
      <c r="C1917" s="648"/>
      <c r="D1917" s="648"/>
      <c r="E1917" s="648"/>
    </row>
    <row r="1918" spans="1:5" ht="16.5" customHeight="1" thickBot="1" x14ac:dyDescent="0.25">
      <c r="A1918" s="647" t="s">
        <v>109</v>
      </c>
      <c r="B1918" s="648">
        <f>SUM(B1919:B1922)</f>
        <v>116081</v>
      </c>
      <c r="C1918" s="648">
        <f t="shared" ref="C1918:E1918" si="203">SUM(C1919:C1922)</f>
        <v>4919</v>
      </c>
      <c r="D1918" s="648">
        <f t="shared" si="203"/>
        <v>0</v>
      </c>
      <c r="E1918" s="648">
        <f t="shared" si="203"/>
        <v>0</v>
      </c>
    </row>
    <row r="1919" spans="1:5" ht="16.5" customHeight="1" thickBot="1" x14ac:dyDescent="0.25">
      <c r="A1919" s="649" t="s">
        <v>37</v>
      </c>
      <c r="B1919" s="651">
        <v>116081</v>
      </c>
      <c r="C1919" s="648">
        <v>4919</v>
      </c>
      <c r="D1919" s="648"/>
      <c r="E1919" s="648">
        <v>0</v>
      </c>
    </row>
    <row r="1920" spans="1:5" ht="16.5" customHeight="1" thickBot="1" x14ac:dyDescent="0.25">
      <c r="A1920" s="649" t="s">
        <v>78</v>
      </c>
      <c r="B1920" s="651"/>
      <c r="C1920" s="648"/>
      <c r="D1920" s="648"/>
      <c r="E1920" s="648"/>
    </row>
    <row r="1921" spans="1:5" ht="16.5" customHeight="1" thickBot="1" x14ac:dyDescent="0.25">
      <c r="A1921" s="649" t="s">
        <v>72</v>
      </c>
      <c r="B1921" s="651"/>
      <c r="C1921" s="648"/>
      <c r="D1921" s="648"/>
      <c r="E1921" s="648"/>
    </row>
    <row r="1922" spans="1:5" ht="16.5" customHeight="1" thickBot="1" x14ac:dyDescent="0.25">
      <c r="A1922" s="649" t="s">
        <v>73</v>
      </c>
      <c r="B1922" s="651"/>
      <c r="C1922" s="648"/>
      <c r="D1922" s="648"/>
      <c r="E1922" s="648"/>
    </row>
    <row r="1923" spans="1:5" ht="16.5" customHeight="1" thickBot="1" x14ac:dyDescent="0.25">
      <c r="A1923" s="703" t="s">
        <v>584</v>
      </c>
      <c r="B1923" s="651">
        <f>B1919+B1913</f>
        <v>116081</v>
      </c>
      <c r="C1923" s="651">
        <f>C1919+C1913</f>
        <v>4919</v>
      </c>
      <c r="D1923" s="651">
        <f>D1919+D1913</f>
        <v>0</v>
      </c>
      <c r="E1923" s="651">
        <f>E1919+E1913</f>
        <v>0</v>
      </c>
    </row>
    <row r="1924" spans="1:5" ht="114.75" customHeight="1" thickBot="1" x14ac:dyDescent="0.25">
      <c r="A1924" s="703" t="s">
        <v>590</v>
      </c>
      <c r="B1924" s="693" t="s">
        <v>1742</v>
      </c>
      <c r="C1924" s="694" t="s">
        <v>1743</v>
      </c>
      <c r="D1924" s="648"/>
      <c r="E1924" s="648"/>
    </row>
    <row r="1925" spans="1:5" ht="16.5" customHeight="1" thickBot="1" x14ac:dyDescent="0.25">
      <c r="A1925" s="639" t="s">
        <v>9</v>
      </c>
      <c r="B1925" s="769" t="s">
        <v>1740</v>
      </c>
      <c r="C1925" s="895"/>
      <c r="D1925" s="770"/>
      <c r="E1925" s="771"/>
    </row>
    <row r="1926" spans="1:5" ht="16.5" customHeight="1" thickBot="1" x14ac:dyDescent="0.25">
      <c r="A1926" s="639" t="s">
        <v>14</v>
      </c>
      <c r="B1926" s="832" t="s">
        <v>190</v>
      </c>
      <c r="C1926" s="833"/>
      <c r="D1926" s="833"/>
      <c r="E1926" s="834"/>
    </row>
    <row r="1927" spans="1:5" ht="16.5" customHeight="1" x14ac:dyDescent="0.2">
      <c r="A1927" s="827"/>
      <c r="B1927" s="640">
        <v>2019</v>
      </c>
      <c r="C1927" s="640">
        <v>2020</v>
      </c>
      <c r="D1927" s="640">
        <v>2021</v>
      </c>
      <c r="E1927" s="640">
        <v>2022</v>
      </c>
    </row>
    <row r="1928" spans="1:5" ht="16.5" customHeight="1" thickBot="1" x14ac:dyDescent="0.25">
      <c r="A1928" s="828"/>
      <c r="B1928" s="641" t="s">
        <v>5</v>
      </c>
      <c r="C1928" s="641" t="s">
        <v>6</v>
      </c>
      <c r="D1928" s="641" t="s">
        <v>6</v>
      </c>
      <c r="E1928" s="641" t="s">
        <v>6</v>
      </c>
    </row>
    <row r="1929" spans="1:5" ht="16.5" customHeight="1" thickBot="1" x14ac:dyDescent="0.25">
      <c r="A1929" s="639" t="s">
        <v>8</v>
      </c>
      <c r="B1929" s="691"/>
      <c r="C1929" s="691">
        <v>150</v>
      </c>
      <c r="D1929" s="691">
        <v>0</v>
      </c>
      <c r="E1929" s="691"/>
    </row>
    <row r="1930" spans="1:5" ht="16.5" customHeight="1" thickBot="1" x14ac:dyDescent="0.25">
      <c r="A1930" s="639" t="s">
        <v>15</v>
      </c>
      <c r="B1930" s="643">
        <f>B1944</f>
        <v>0</v>
      </c>
      <c r="C1930" s="643">
        <v>200000</v>
      </c>
      <c r="D1930" s="643">
        <v>0</v>
      </c>
      <c r="E1930" s="643">
        <f t="shared" ref="E1930" si="204">E1944</f>
        <v>0</v>
      </c>
    </row>
    <row r="1931" spans="1:5" ht="16.5" customHeight="1" thickBot="1" x14ac:dyDescent="0.25">
      <c r="A1931" s="639" t="s">
        <v>21</v>
      </c>
      <c r="B1931" s="643" t="e">
        <f>B1930/B1929</f>
        <v>#DIV/0!</v>
      </c>
      <c r="C1931" s="643">
        <f>C1930/C1929</f>
        <v>1333.3333333333333</v>
      </c>
      <c r="D1931" s="643" t="e">
        <f>D1930/D1929</f>
        <v>#DIV/0!</v>
      </c>
      <c r="E1931" s="643" t="e">
        <f>E1930/E1929</f>
        <v>#DIV/0!</v>
      </c>
    </row>
    <row r="1932" spans="1:5" ht="16.5" customHeight="1" thickBot="1" x14ac:dyDescent="0.25">
      <c r="A1932" s="639" t="s">
        <v>16</v>
      </c>
      <c r="B1932" s="644" t="s">
        <v>20</v>
      </c>
      <c r="C1932" s="645" t="e">
        <f>C1929/B1929-1</f>
        <v>#DIV/0!</v>
      </c>
      <c r="D1932" s="645">
        <f t="shared" ref="D1932:E1934" si="205">D1929/C1929-1</f>
        <v>-1</v>
      </c>
      <c r="E1932" s="645" t="e">
        <f t="shared" si="205"/>
        <v>#DIV/0!</v>
      </c>
    </row>
    <row r="1933" spans="1:5" ht="16.5" customHeight="1" thickBot="1" x14ac:dyDescent="0.25">
      <c r="A1933" s="639" t="s">
        <v>17</v>
      </c>
      <c r="B1933" s="644" t="s">
        <v>20</v>
      </c>
      <c r="C1933" s="645" t="e">
        <f>C1930/B1930-1</f>
        <v>#DIV/0!</v>
      </c>
      <c r="D1933" s="645">
        <f t="shared" si="205"/>
        <v>-1</v>
      </c>
      <c r="E1933" s="645" t="e">
        <f t="shared" si="205"/>
        <v>#DIV/0!</v>
      </c>
    </row>
    <row r="1934" spans="1:5" ht="16.5" customHeight="1" thickBot="1" x14ac:dyDescent="0.25">
      <c r="A1934" s="639" t="s">
        <v>18</v>
      </c>
      <c r="B1934" s="644" t="s">
        <v>20</v>
      </c>
      <c r="C1934" s="645" t="e">
        <f>C1931/B1931-1</f>
        <v>#DIV/0!</v>
      </c>
      <c r="D1934" s="645" t="e">
        <f t="shared" si="205"/>
        <v>#DIV/0!</v>
      </c>
      <c r="E1934" s="645" t="e">
        <f t="shared" si="205"/>
        <v>#DIV/0!</v>
      </c>
    </row>
    <row r="1935" spans="1:5" ht="16.5" customHeight="1" thickBot="1" x14ac:dyDescent="0.25">
      <c r="A1935" s="835" t="s">
        <v>1744</v>
      </c>
      <c r="B1935" s="836"/>
      <c r="C1935" s="836"/>
      <c r="D1935" s="836"/>
      <c r="E1935" s="837"/>
    </row>
    <row r="1936" spans="1:5" ht="16.5" customHeight="1" x14ac:dyDescent="0.2">
      <c r="A1936" s="827"/>
      <c r="B1936" s="640">
        <v>2019</v>
      </c>
      <c r="C1936" s="640">
        <v>2020</v>
      </c>
      <c r="D1936" s="640">
        <v>2021</v>
      </c>
      <c r="E1936" s="640">
        <v>2022</v>
      </c>
    </row>
    <row r="1937" spans="1:5" ht="16.5" customHeight="1" thickBot="1" x14ac:dyDescent="0.25">
      <c r="A1937" s="828"/>
      <c r="B1937" s="641" t="s">
        <v>5</v>
      </c>
      <c r="C1937" s="641" t="s">
        <v>6</v>
      </c>
      <c r="D1937" s="641" t="s">
        <v>6</v>
      </c>
      <c r="E1937" s="641" t="s">
        <v>6</v>
      </c>
    </row>
    <row r="1938" spans="1:5" ht="16.5" customHeight="1" thickBot="1" x14ac:dyDescent="0.25">
      <c r="A1938" s="647" t="s">
        <v>107</v>
      </c>
      <c r="B1938" s="648"/>
      <c r="C1938" s="648"/>
      <c r="D1938" s="648"/>
      <c r="E1938" s="648"/>
    </row>
    <row r="1939" spans="1:5" ht="16.5" customHeight="1" thickBot="1" x14ac:dyDescent="0.25">
      <c r="A1939" s="649" t="s">
        <v>37</v>
      </c>
      <c r="B1939" s="648"/>
      <c r="C1939" s="648"/>
      <c r="D1939" s="648"/>
      <c r="E1939" s="648"/>
    </row>
    <row r="1940" spans="1:5" ht="16.5" customHeight="1" thickBot="1" x14ac:dyDescent="0.25">
      <c r="A1940" s="649" t="s">
        <v>78</v>
      </c>
      <c r="B1940" s="648"/>
      <c r="C1940" s="648"/>
      <c r="D1940" s="648"/>
      <c r="E1940" s="648"/>
    </row>
    <row r="1941" spans="1:5" ht="16.5" customHeight="1" thickBot="1" x14ac:dyDescent="0.25">
      <c r="A1941" s="649" t="s">
        <v>72</v>
      </c>
      <c r="B1941" s="648"/>
      <c r="C1941" s="648"/>
      <c r="D1941" s="648"/>
      <c r="E1941" s="648"/>
    </row>
    <row r="1942" spans="1:5" ht="16.5" customHeight="1" thickBot="1" x14ac:dyDescent="0.25">
      <c r="A1942" s="649" t="s">
        <v>73</v>
      </c>
      <c r="B1942" s="648"/>
      <c r="C1942" s="648"/>
      <c r="D1942" s="648"/>
      <c r="E1942" s="648"/>
    </row>
    <row r="1943" spans="1:5" ht="16.5" customHeight="1" thickBot="1" x14ac:dyDescent="0.25">
      <c r="A1943" s="647" t="s">
        <v>109</v>
      </c>
      <c r="B1943" s="648">
        <f>SUM(B1944:B1947)</f>
        <v>0</v>
      </c>
      <c r="C1943" s="648">
        <f t="shared" ref="C1943:E1943" si="206">SUM(C1944:C1947)</f>
        <v>200000</v>
      </c>
      <c r="D1943" s="648">
        <f t="shared" si="206"/>
        <v>0</v>
      </c>
      <c r="E1943" s="648">
        <f t="shared" si="206"/>
        <v>0</v>
      </c>
    </row>
    <row r="1944" spans="1:5" ht="16.5" customHeight="1" thickBot="1" x14ac:dyDescent="0.25">
      <c r="A1944" s="649" t="s">
        <v>37</v>
      </c>
      <c r="B1944" s="651">
        <v>0</v>
      </c>
      <c r="C1944" s="648">
        <v>200000</v>
      </c>
      <c r="D1944" s="648">
        <v>0</v>
      </c>
      <c r="E1944" s="648"/>
    </row>
    <row r="1945" spans="1:5" ht="16.5" customHeight="1" thickBot="1" x14ac:dyDescent="0.25">
      <c r="A1945" s="649" t="s">
        <v>78</v>
      </c>
      <c r="B1945" s="648"/>
      <c r="C1945" s="648"/>
      <c r="D1945" s="648"/>
      <c r="E1945" s="648"/>
    </row>
    <row r="1946" spans="1:5" ht="16.5" customHeight="1" thickBot="1" x14ac:dyDescent="0.25">
      <c r="A1946" s="649" t="s">
        <v>72</v>
      </c>
      <c r="B1946" s="648"/>
      <c r="C1946" s="648"/>
      <c r="D1946" s="648"/>
      <c r="E1946" s="648"/>
    </row>
    <row r="1947" spans="1:5" ht="16.5" customHeight="1" thickBot="1" x14ac:dyDescent="0.25">
      <c r="A1947" s="649" t="s">
        <v>73</v>
      </c>
      <c r="B1947" s="648"/>
      <c r="C1947" s="648"/>
      <c r="D1947" s="648"/>
      <c r="E1947" s="648"/>
    </row>
    <row r="1948" spans="1:5" ht="16.5" customHeight="1" thickBot="1" x14ac:dyDescent="0.25">
      <c r="A1948" s="654" t="s">
        <v>589</v>
      </c>
      <c r="B1948" s="651">
        <f>B1944+B1938</f>
        <v>0</v>
      </c>
      <c r="C1948" s="695">
        <f>C1944+C1938</f>
        <v>200000</v>
      </c>
      <c r="D1948" s="651">
        <f>D1944+D1938</f>
        <v>0</v>
      </c>
      <c r="E1948" s="651">
        <f>E1944+E1938</f>
        <v>0</v>
      </c>
    </row>
    <row r="1949" spans="1:5" ht="98.25" customHeight="1" thickBot="1" x14ac:dyDescent="0.25">
      <c r="A1949" s="703" t="s">
        <v>1745</v>
      </c>
      <c r="B1949" s="693" t="s">
        <v>1746</v>
      </c>
      <c r="C1949" s="694" t="s">
        <v>1747</v>
      </c>
      <c r="D1949" s="648"/>
      <c r="E1949" s="648"/>
    </row>
    <row r="1950" spans="1:5" ht="16.5" customHeight="1" thickBot="1" x14ac:dyDescent="0.25">
      <c r="A1950" s="639" t="s">
        <v>9</v>
      </c>
      <c r="B1950" s="769" t="s">
        <v>1740</v>
      </c>
      <c r="C1950" s="895"/>
      <c r="D1950" s="770"/>
      <c r="E1950" s="771"/>
    </row>
    <row r="1951" spans="1:5" ht="16.5" customHeight="1" thickBot="1" x14ac:dyDescent="0.25">
      <c r="A1951" s="639" t="s">
        <v>14</v>
      </c>
      <c r="B1951" s="832" t="s">
        <v>190</v>
      </c>
      <c r="C1951" s="833"/>
      <c r="D1951" s="833"/>
      <c r="E1951" s="834"/>
    </row>
    <row r="1952" spans="1:5" ht="16.5" customHeight="1" x14ac:dyDescent="0.2">
      <c r="A1952" s="827"/>
      <c r="B1952" s="640">
        <v>2019</v>
      </c>
      <c r="C1952" s="640">
        <v>2020</v>
      </c>
      <c r="D1952" s="640">
        <v>2021</v>
      </c>
      <c r="E1952" s="640">
        <v>2022</v>
      </c>
    </row>
    <row r="1953" spans="1:5" ht="16.5" customHeight="1" thickBot="1" x14ac:dyDescent="0.25">
      <c r="A1953" s="828"/>
      <c r="B1953" s="641" t="s">
        <v>5</v>
      </c>
      <c r="C1953" s="641" t="s">
        <v>6</v>
      </c>
      <c r="D1953" s="641" t="s">
        <v>6</v>
      </c>
      <c r="E1953" s="641" t="s">
        <v>6</v>
      </c>
    </row>
    <row r="1954" spans="1:5" ht="16.5" customHeight="1" thickBot="1" x14ac:dyDescent="0.25">
      <c r="A1954" s="639" t="s">
        <v>8</v>
      </c>
      <c r="B1954" s="691">
        <v>72</v>
      </c>
      <c r="C1954" s="691">
        <v>83.05</v>
      </c>
      <c r="D1954" s="691">
        <v>0</v>
      </c>
      <c r="E1954" s="691">
        <v>0</v>
      </c>
    </row>
    <row r="1955" spans="1:5" ht="16.5" customHeight="1" thickBot="1" x14ac:dyDescent="0.25">
      <c r="A1955" s="639" t="s">
        <v>15</v>
      </c>
      <c r="B1955" s="643">
        <v>90000</v>
      </c>
      <c r="C1955" s="643">
        <v>103812</v>
      </c>
      <c r="D1955" s="643">
        <v>0</v>
      </c>
      <c r="E1955" s="643">
        <f t="shared" ref="E1955" si="207">E1969</f>
        <v>0</v>
      </c>
    </row>
    <row r="1956" spans="1:5" ht="16.5" customHeight="1" thickBot="1" x14ac:dyDescent="0.25">
      <c r="A1956" s="639" t="s">
        <v>21</v>
      </c>
      <c r="B1956" s="643">
        <f>B1955/B1954</f>
        <v>1250</v>
      </c>
      <c r="C1956" s="643">
        <f>C1955/C1954</f>
        <v>1249.9939795304035</v>
      </c>
      <c r="D1956" s="643" t="e">
        <f>D1955/D1954</f>
        <v>#DIV/0!</v>
      </c>
      <c r="E1956" s="643" t="e">
        <f>E1955/E1954</f>
        <v>#DIV/0!</v>
      </c>
    </row>
    <row r="1957" spans="1:5" ht="16.5" customHeight="1" thickBot="1" x14ac:dyDescent="0.25">
      <c r="A1957" s="639" t="s">
        <v>16</v>
      </c>
      <c r="B1957" s="644" t="s">
        <v>20</v>
      </c>
      <c r="C1957" s="645">
        <f>C1954/B1954-1</f>
        <v>0.15347222222222223</v>
      </c>
      <c r="D1957" s="645">
        <f t="shared" ref="D1957:E1959" si="208">D1954/C1954-1</f>
        <v>-1</v>
      </c>
      <c r="E1957" s="645" t="e">
        <f t="shared" si="208"/>
        <v>#DIV/0!</v>
      </c>
    </row>
    <row r="1958" spans="1:5" ht="16.5" customHeight="1" thickBot="1" x14ac:dyDescent="0.25">
      <c r="A1958" s="639" t="s">
        <v>17</v>
      </c>
      <c r="B1958" s="644" t="s">
        <v>20</v>
      </c>
      <c r="C1958" s="645">
        <f>C1955/B1955-1</f>
        <v>0.15346666666666664</v>
      </c>
      <c r="D1958" s="645">
        <f t="shared" si="208"/>
        <v>-1</v>
      </c>
      <c r="E1958" s="645" t="e">
        <f t="shared" si="208"/>
        <v>#DIV/0!</v>
      </c>
    </row>
    <row r="1959" spans="1:5" ht="16.5" customHeight="1" thickBot="1" x14ac:dyDescent="0.25">
      <c r="A1959" s="639" t="s">
        <v>18</v>
      </c>
      <c r="B1959" s="644" t="s">
        <v>20</v>
      </c>
      <c r="C1959" s="645">
        <f>C1956/B1956-1</f>
        <v>-4.8163756771746336E-6</v>
      </c>
      <c r="D1959" s="645" t="e">
        <f t="shared" si="208"/>
        <v>#DIV/0!</v>
      </c>
      <c r="E1959" s="645" t="e">
        <f t="shared" si="208"/>
        <v>#DIV/0!</v>
      </c>
    </row>
    <row r="1960" spans="1:5" ht="16.5" customHeight="1" thickBot="1" x14ac:dyDescent="0.25">
      <c r="A1960" s="835" t="s">
        <v>1748</v>
      </c>
      <c r="B1960" s="836"/>
      <c r="C1960" s="836"/>
      <c r="D1960" s="836"/>
      <c r="E1960" s="837"/>
    </row>
    <row r="1961" spans="1:5" ht="16.5" customHeight="1" x14ac:dyDescent="0.2">
      <c r="A1961" s="827"/>
      <c r="B1961" s="640">
        <v>2019</v>
      </c>
      <c r="C1961" s="640">
        <v>2020</v>
      </c>
      <c r="D1961" s="640">
        <v>2021</v>
      </c>
      <c r="E1961" s="640">
        <v>2022</v>
      </c>
    </row>
    <row r="1962" spans="1:5" ht="16.5" customHeight="1" thickBot="1" x14ac:dyDescent="0.25">
      <c r="A1962" s="828"/>
      <c r="B1962" s="641" t="s">
        <v>5</v>
      </c>
      <c r="C1962" s="641" t="s">
        <v>6</v>
      </c>
      <c r="D1962" s="641" t="s">
        <v>6</v>
      </c>
      <c r="E1962" s="641" t="s">
        <v>6</v>
      </c>
    </row>
    <row r="1963" spans="1:5" ht="16.5" customHeight="1" thickBot="1" x14ac:dyDescent="0.25">
      <c r="A1963" s="647" t="s">
        <v>107</v>
      </c>
      <c r="B1963" s="648"/>
      <c r="C1963" s="648"/>
      <c r="D1963" s="648"/>
      <c r="E1963" s="648"/>
    </row>
    <row r="1964" spans="1:5" ht="16.5" customHeight="1" thickBot="1" x14ac:dyDescent="0.25">
      <c r="A1964" s="649" t="s">
        <v>37</v>
      </c>
      <c r="B1964" s="648"/>
      <c r="C1964" s="648"/>
      <c r="D1964" s="648"/>
      <c r="E1964" s="648"/>
    </row>
    <row r="1965" spans="1:5" ht="16.5" customHeight="1" thickBot="1" x14ac:dyDescent="0.25">
      <c r="A1965" s="649" t="s">
        <v>78</v>
      </c>
      <c r="B1965" s="648"/>
      <c r="C1965" s="648"/>
      <c r="D1965" s="648"/>
      <c r="E1965" s="648"/>
    </row>
    <row r="1966" spans="1:5" ht="16.5" customHeight="1" thickBot="1" x14ac:dyDescent="0.25">
      <c r="A1966" s="649" t="s">
        <v>72</v>
      </c>
      <c r="B1966" s="648"/>
      <c r="C1966" s="648"/>
      <c r="D1966" s="648"/>
      <c r="E1966" s="648"/>
    </row>
    <row r="1967" spans="1:5" ht="16.5" customHeight="1" thickBot="1" x14ac:dyDescent="0.25">
      <c r="A1967" s="649" t="s">
        <v>73</v>
      </c>
      <c r="B1967" s="648"/>
      <c r="C1967" s="648"/>
      <c r="D1967" s="648"/>
      <c r="E1967" s="648"/>
    </row>
    <row r="1968" spans="1:5" ht="16.5" customHeight="1" thickBot="1" x14ac:dyDescent="0.25">
      <c r="A1968" s="647" t="s">
        <v>109</v>
      </c>
      <c r="B1968" s="648">
        <f>SUM(B1969:B1972)</f>
        <v>90000</v>
      </c>
      <c r="C1968" s="648">
        <f t="shared" ref="C1968:E1968" si="209">SUM(C1969:C1972)</f>
        <v>103812</v>
      </c>
      <c r="D1968" s="648">
        <f t="shared" si="209"/>
        <v>0</v>
      </c>
      <c r="E1968" s="648">
        <f t="shared" si="209"/>
        <v>0</v>
      </c>
    </row>
    <row r="1969" spans="1:5" ht="16.5" customHeight="1" thickBot="1" x14ac:dyDescent="0.25">
      <c r="A1969" s="649" t="s">
        <v>37</v>
      </c>
      <c r="B1969" s="651">
        <v>90000</v>
      </c>
      <c r="C1969" s="648">
        <v>103812</v>
      </c>
      <c r="D1969" s="648">
        <v>0</v>
      </c>
      <c r="E1969" s="648"/>
    </row>
    <row r="1970" spans="1:5" ht="16.5" customHeight="1" thickBot="1" x14ac:dyDescent="0.25">
      <c r="A1970" s="649" t="s">
        <v>78</v>
      </c>
      <c r="B1970" s="651"/>
      <c r="C1970" s="648"/>
      <c r="D1970" s="648"/>
      <c r="E1970" s="648"/>
    </row>
    <row r="1971" spans="1:5" ht="16.5" customHeight="1" thickBot="1" x14ac:dyDescent="0.25">
      <c r="A1971" s="649" t="s">
        <v>72</v>
      </c>
      <c r="B1971" s="651"/>
      <c r="C1971" s="648"/>
      <c r="D1971" s="648"/>
      <c r="E1971" s="648"/>
    </row>
    <row r="1972" spans="1:5" ht="16.5" customHeight="1" thickBot="1" x14ac:dyDescent="0.25">
      <c r="A1972" s="649" t="s">
        <v>73</v>
      </c>
      <c r="B1972" s="651"/>
      <c r="C1972" s="648"/>
      <c r="D1972" s="648"/>
      <c r="E1972" s="648"/>
    </row>
    <row r="1973" spans="1:5" ht="16.5" customHeight="1" thickBot="1" x14ac:dyDescent="0.25">
      <c r="A1973" s="654" t="s">
        <v>1349</v>
      </c>
      <c r="B1973" s="651">
        <f>B1969+B1963</f>
        <v>90000</v>
      </c>
      <c r="C1973" s="651">
        <f>C1969+C1963</f>
        <v>103812</v>
      </c>
      <c r="D1973" s="651">
        <f>D1969+D1963</f>
        <v>0</v>
      </c>
      <c r="E1973" s="651">
        <f>E1969+E1963</f>
        <v>0</v>
      </c>
    </row>
    <row r="1974" spans="1:5" ht="92.25" customHeight="1" thickBot="1" x14ac:dyDescent="0.25">
      <c r="A1974" s="703" t="s">
        <v>1749</v>
      </c>
      <c r="B1974" s="693" t="s">
        <v>1750</v>
      </c>
      <c r="C1974" s="694" t="s">
        <v>1751</v>
      </c>
      <c r="D1974" s="648"/>
      <c r="E1974" s="648"/>
    </row>
    <row r="1975" spans="1:5" ht="16.5" customHeight="1" thickBot="1" x14ac:dyDescent="0.25">
      <c r="A1975" s="639" t="s">
        <v>9</v>
      </c>
      <c r="B1975" s="769" t="s">
        <v>1740</v>
      </c>
      <c r="C1975" s="895"/>
      <c r="D1975" s="770"/>
      <c r="E1975" s="771"/>
    </row>
    <row r="1976" spans="1:5" ht="16.5" customHeight="1" thickBot="1" x14ac:dyDescent="0.25">
      <c r="A1976" s="639" t="s">
        <v>14</v>
      </c>
      <c r="B1976" s="832" t="s">
        <v>190</v>
      </c>
      <c r="C1976" s="833"/>
      <c r="D1976" s="833"/>
      <c r="E1976" s="834"/>
    </row>
    <row r="1977" spans="1:5" ht="16.5" customHeight="1" x14ac:dyDescent="0.2">
      <c r="A1977" s="827"/>
      <c r="B1977" s="640">
        <v>2019</v>
      </c>
      <c r="C1977" s="640">
        <v>2020</v>
      </c>
      <c r="D1977" s="640">
        <v>2021</v>
      </c>
      <c r="E1977" s="640">
        <v>2022</v>
      </c>
    </row>
    <row r="1978" spans="1:5" ht="16.5" customHeight="1" thickBot="1" x14ac:dyDescent="0.25">
      <c r="A1978" s="828"/>
      <c r="B1978" s="641" t="s">
        <v>5</v>
      </c>
      <c r="C1978" s="641" t="s">
        <v>6</v>
      </c>
      <c r="D1978" s="641" t="s">
        <v>6</v>
      </c>
      <c r="E1978" s="641" t="s">
        <v>6</v>
      </c>
    </row>
    <row r="1979" spans="1:5" ht="16.5" customHeight="1" thickBot="1" x14ac:dyDescent="0.25">
      <c r="A1979" s="639" t="s">
        <v>8</v>
      </c>
      <c r="B1979" s="691">
        <v>69.39</v>
      </c>
      <c r="C1979" s="691">
        <v>114.36</v>
      </c>
      <c r="D1979" s="691"/>
      <c r="E1979" s="691">
        <v>0</v>
      </c>
    </row>
    <row r="1980" spans="1:5" ht="16.5" customHeight="1" thickBot="1" x14ac:dyDescent="0.25">
      <c r="A1980" s="639" t="s">
        <v>15</v>
      </c>
      <c r="B1980" s="643">
        <v>90000</v>
      </c>
      <c r="C1980" s="643">
        <v>148327</v>
      </c>
      <c r="D1980" s="643"/>
      <c r="E1980" s="643">
        <f t="shared" ref="E1980" si="210">E1994</f>
        <v>0</v>
      </c>
    </row>
    <row r="1981" spans="1:5" ht="16.5" customHeight="1" thickBot="1" x14ac:dyDescent="0.25">
      <c r="A1981" s="639" t="s">
        <v>21</v>
      </c>
      <c r="B1981" s="643">
        <f>B1980/B1979</f>
        <v>1297.0168612191958</v>
      </c>
      <c r="C1981" s="643">
        <f>C1980/C1979</f>
        <v>1297.0181881776846</v>
      </c>
      <c r="D1981" s="643" t="e">
        <f>D1980/D1979</f>
        <v>#DIV/0!</v>
      </c>
      <c r="E1981" s="643" t="e">
        <f>E1980/E1979</f>
        <v>#DIV/0!</v>
      </c>
    </row>
    <row r="1982" spans="1:5" ht="16.5" customHeight="1" thickBot="1" x14ac:dyDescent="0.25">
      <c r="A1982" s="639" t="s">
        <v>16</v>
      </c>
      <c r="B1982" s="644" t="s">
        <v>20</v>
      </c>
      <c r="C1982" s="645">
        <f>C1979/B1979-1</f>
        <v>0.64807609165585811</v>
      </c>
      <c r="D1982" s="645">
        <f t="shared" ref="D1982:E1984" si="211">D1979/C1979-1</f>
        <v>-1</v>
      </c>
      <c r="E1982" s="645" t="e">
        <f t="shared" si="211"/>
        <v>#DIV/0!</v>
      </c>
    </row>
    <row r="1983" spans="1:5" ht="16.5" customHeight="1" thickBot="1" x14ac:dyDescent="0.25">
      <c r="A1983" s="639" t="s">
        <v>17</v>
      </c>
      <c r="B1983" s="644" t="s">
        <v>20</v>
      </c>
      <c r="C1983" s="645">
        <f>C1980/B1980-1</f>
        <v>0.64807777777777775</v>
      </c>
      <c r="D1983" s="645">
        <f t="shared" si="211"/>
        <v>-1</v>
      </c>
      <c r="E1983" s="645" t="e">
        <f t="shared" si="211"/>
        <v>#DIV/0!</v>
      </c>
    </row>
    <row r="1984" spans="1:5" ht="16.5" customHeight="1" thickBot="1" x14ac:dyDescent="0.25">
      <c r="A1984" s="639" t="s">
        <v>18</v>
      </c>
      <c r="B1984" s="644" t="s">
        <v>20</v>
      </c>
      <c r="C1984" s="645">
        <f>C1981/B1981-1</f>
        <v>1.0230849949444121E-6</v>
      </c>
      <c r="D1984" s="645" t="e">
        <f t="shared" si="211"/>
        <v>#DIV/0!</v>
      </c>
      <c r="E1984" s="645" t="e">
        <f t="shared" si="211"/>
        <v>#DIV/0!</v>
      </c>
    </row>
    <row r="1985" spans="1:5" ht="16.5" customHeight="1" thickBot="1" x14ac:dyDescent="0.25">
      <c r="A1985" s="835" t="s">
        <v>1752</v>
      </c>
      <c r="B1985" s="836"/>
      <c r="C1985" s="836"/>
      <c r="D1985" s="836"/>
      <c r="E1985" s="837"/>
    </row>
    <row r="1986" spans="1:5" ht="16.5" customHeight="1" x14ac:dyDescent="0.2">
      <c r="A1986" s="827"/>
      <c r="B1986" s="640">
        <v>2019</v>
      </c>
      <c r="C1986" s="640">
        <v>2020</v>
      </c>
      <c r="D1986" s="640">
        <v>2021</v>
      </c>
      <c r="E1986" s="640">
        <v>2022</v>
      </c>
    </row>
    <row r="1987" spans="1:5" ht="16.5" customHeight="1" thickBot="1" x14ac:dyDescent="0.25">
      <c r="A1987" s="828"/>
      <c r="B1987" s="641" t="s">
        <v>5</v>
      </c>
      <c r="C1987" s="641" t="s">
        <v>6</v>
      </c>
      <c r="D1987" s="641" t="s">
        <v>6</v>
      </c>
      <c r="E1987" s="641" t="s">
        <v>6</v>
      </c>
    </row>
    <row r="1988" spans="1:5" ht="16.5" customHeight="1" thickBot="1" x14ac:dyDescent="0.25">
      <c r="A1988" s="647" t="s">
        <v>107</v>
      </c>
      <c r="B1988" s="648"/>
      <c r="C1988" s="648"/>
      <c r="D1988" s="648"/>
      <c r="E1988" s="648"/>
    </row>
    <row r="1989" spans="1:5" ht="16.5" customHeight="1" thickBot="1" x14ac:dyDescent="0.25">
      <c r="A1989" s="649" t="s">
        <v>37</v>
      </c>
      <c r="B1989" s="648"/>
      <c r="C1989" s="648"/>
      <c r="D1989" s="648"/>
      <c r="E1989" s="648"/>
    </row>
    <row r="1990" spans="1:5" ht="16.5" customHeight="1" thickBot="1" x14ac:dyDescent="0.25">
      <c r="A1990" s="649" t="s">
        <v>78</v>
      </c>
      <c r="B1990" s="648"/>
      <c r="C1990" s="648"/>
      <c r="D1990" s="648"/>
      <c r="E1990" s="648"/>
    </row>
    <row r="1991" spans="1:5" ht="16.5" customHeight="1" thickBot="1" x14ac:dyDescent="0.25">
      <c r="A1991" s="649" t="s">
        <v>72</v>
      </c>
      <c r="B1991" s="648"/>
      <c r="C1991" s="648"/>
      <c r="D1991" s="648"/>
      <c r="E1991" s="648"/>
    </row>
    <row r="1992" spans="1:5" ht="16.5" customHeight="1" thickBot="1" x14ac:dyDescent="0.25">
      <c r="A1992" s="649" t="s">
        <v>73</v>
      </c>
      <c r="B1992" s="648"/>
      <c r="C1992" s="648"/>
      <c r="D1992" s="648"/>
      <c r="E1992" s="648"/>
    </row>
    <row r="1993" spans="1:5" ht="16.5" customHeight="1" thickBot="1" x14ac:dyDescent="0.25">
      <c r="A1993" s="647" t="s">
        <v>109</v>
      </c>
      <c r="B1993" s="648">
        <f>SUM(B1994:B1997)</f>
        <v>90000</v>
      </c>
      <c r="C1993" s="648">
        <f t="shared" ref="C1993:E1993" si="212">SUM(C1994:C1997)</f>
        <v>148327</v>
      </c>
      <c r="D1993" s="648">
        <f t="shared" si="212"/>
        <v>0</v>
      </c>
      <c r="E1993" s="648">
        <f t="shared" si="212"/>
        <v>0</v>
      </c>
    </row>
    <row r="1994" spans="1:5" ht="16.5" customHeight="1" thickBot="1" x14ac:dyDescent="0.25">
      <c r="A1994" s="649" t="s">
        <v>37</v>
      </c>
      <c r="B1994" s="651">
        <v>90000</v>
      </c>
      <c r="C1994" s="648">
        <v>148327</v>
      </c>
      <c r="D1994" s="648">
        <v>0</v>
      </c>
      <c r="E1994" s="648">
        <v>0</v>
      </c>
    </row>
    <row r="1995" spans="1:5" ht="16.5" customHeight="1" thickBot="1" x14ac:dyDescent="0.25">
      <c r="A1995" s="649" t="s">
        <v>78</v>
      </c>
      <c r="B1995" s="651"/>
      <c r="C1995" s="648"/>
      <c r="D1995" s="648"/>
      <c r="E1995" s="648"/>
    </row>
    <row r="1996" spans="1:5" ht="16.5" customHeight="1" thickBot="1" x14ac:dyDescent="0.25">
      <c r="A1996" s="649" t="s">
        <v>72</v>
      </c>
      <c r="B1996" s="651"/>
      <c r="C1996" s="648"/>
      <c r="D1996" s="648"/>
      <c r="E1996" s="648"/>
    </row>
    <row r="1997" spans="1:5" ht="16.5" customHeight="1" thickBot="1" x14ac:dyDescent="0.25">
      <c r="A1997" s="649" t="s">
        <v>73</v>
      </c>
      <c r="B1997" s="651"/>
      <c r="C1997" s="648"/>
      <c r="D1997" s="648"/>
      <c r="E1997" s="648"/>
    </row>
    <row r="1998" spans="1:5" ht="16.5" customHeight="1" thickBot="1" x14ac:dyDescent="0.25">
      <c r="A1998" s="654" t="s">
        <v>1753</v>
      </c>
      <c r="B1998" s="651">
        <f>B1994+B1988</f>
        <v>90000</v>
      </c>
      <c r="C1998" s="651">
        <f>C1994+C1988</f>
        <v>148327</v>
      </c>
      <c r="D1998" s="651">
        <f>D1994+D1988</f>
        <v>0</v>
      </c>
      <c r="E1998" s="651">
        <f>E1994+E1988</f>
        <v>0</v>
      </c>
    </row>
    <row r="1999" spans="1:5" ht="111" customHeight="1" thickBot="1" x14ac:dyDescent="0.25">
      <c r="A1999" s="717" t="s">
        <v>1754</v>
      </c>
      <c r="B1999" s="693" t="s">
        <v>1755</v>
      </c>
      <c r="C1999" s="694" t="s">
        <v>1756</v>
      </c>
      <c r="D1999" s="648"/>
      <c r="E1999" s="648"/>
    </row>
    <row r="2000" spans="1:5" ht="16.5" customHeight="1" thickBot="1" x14ac:dyDescent="0.25">
      <c r="A2000" s="639" t="s">
        <v>9</v>
      </c>
      <c r="B2000" s="769" t="s">
        <v>1740</v>
      </c>
      <c r="C2000" s="895"/>
      <c r="D2000" s="770"/>
      <c r="E2000" s="771"/>
    </row>
    <row r="2001" spans="1:5" ht="16.5" customHeight="1" thickBot="1" x14ac:dyDescent="0.25">
      <c r="A2001" s="639" t="s">
        <v>14</v>
      </c>
      <c r="B2001" s="832" t="s">
        <v>190</v>
      </c>
      <c r="C2001" s="833"/>
      <c r="D2001" s="833"/>
      <c r="E2001" s="834"/>
    </row>
    <row r="2002" spans="1:5" ht="16.5" customHeight="1" x14ac:dyDescent="0.2">
      <c r="A2002" s="827"/>
      <c r="B2002" s="640">
        <v>2019</v>
      </c>
      <c r="C2002" s="640">
        <v>2020</v>
      </c>
      <c r="D2002" s="640">
        <v>2021</v>
      </c>
      <c r="E2002" s="640">
        <v>2022</v>
      </c>
    </row>
    <row r="2003" spans="1:5" ht="16.5" customHeight="1" thickBot="1" x14ac:dyDescent="0.25">
      <c r="A2003" s="828"/>
      <c r="B2003" s="641" t="s">
        <v>5</v>
      </c>
      <c r="C2003" s="641" t="s">
        <v>6</v>
      </c>
      <c r="D2003" s="641" t="s">
        <v>6</v>
      </c>
      <c r="E2003" s="641" t="s">
        <v>6</v>
      </c>
    </row>
    <row r="2004" spans="1:5" ht="16.5" customHeight="1" thickBot="1" x14ac:dyDescent="0.25">
      <c r="A2004" s="639" t="s">
        <v>8</v>
      </c>
      <c r="B2004" s="691"/>
      <c r="C2004" s="691">
        <v>175</v>
      </c>
      <c r="D2004" s="691">
        <v>0</v>
      </c>
      <c r="E2004" s="691"/>
    </row>
    <row r="2005" spans="1:5" ht="16.5" customHeight="1" thickBot="1" x14ac:dyDescent="0.25">
      <c r="A2005" s="639" t="s">
        <v>15</v>
      </c>
      <c r="B2005" s="643">
        <f>B2019</f>
        <v>0</v>
      </c>
      <c r="C2005" s="643">
        <v>200000</v>
      </c>
      <c r="D2005" s="643">
        <v>0</v>
      </c>
      <c r="E2005" s="643">
        <f t="shared" ref="E2005" si="213">E2019</f>
        <v>0</v>
      </c>
    </row>
    <row r="2006" spans="1:5" ht="16.5" customHeight="1" thickBot="1" x14ac:dyDescent="0.25">
      <c r="A2006" s="639" t="s">
        <v>21</v>
      </c>
      <c r="B2006" s="643" t="e">
        <f>B2005/B2004</f>
        <v>#DIV/0!</v>
      </c>
      <c r="C2006" s="643">
        <f>C2005/C2004</f>
        <v>1142.8571428571429</v>
      </c>
      <c r="D2006" s="643" t="e">
        <f>D2005/D2004</f>
        <v>#DIV/0!</v>
      </c>
      <c r="E2006" s="643" t="e">
        <f>E2005/E2004</f>
        <v>#DIV/0!</v>
      </c>
    </row>
    <row r="2007" spans="1:5" ht="16.5" customHeight="1" thickBot="1" x14ac:dyDescent="0.25">
      <c r="A2007" s="639" t="s">
        <v>16</v>
      </c>
      <c r="B2007" s="644" t="s">
        <v>20</v>
      </c>
      <c r="C2007" s="645" t="e">
        <f>C2004/B2004-1</f>
        <v>#DIV/0!</v>
      </c>
      <c r="D2007" s="645">
        <f t="shared" ref="D2007:E2009" si="214">D2004/C2004-1</f>
        <v>-1</v>
      </c>
      <c r="E2007" s="645" t="e">
        <f t="shared" si="214"/>
        <v>#DIV/0!</v>
      </c>
    </row>
    <row r="2008" spans="1:5" ht="16.5" customHeight="1" thickBot="1" x14ac:dyDescent="0.25">
      <c r="A2008" s="639" t="s">
        <v>17</v>
      </c>
      <c r="B2008" s="644" t="s">
        <v>20</v>
      </c>
      <c r="C2008" s="645" t="e">
        <f>C2005/B2005-1</f>
        <v>#DIV/0!</v>
      </c>
      <c r="D2008" s="645">
        <f t="shared" si="214"/>
        <v>-1</v>
      </c>
      <c r="E2008" s="645" t="e">
        <f t="shared" si="214"/>
        <v>#DIV/0!</v>
      </c>
    </row>
    <row r="2009" spans="1:5" ht="16.5" customHeight="1" thickBot="1" x14ac:dyDescent="0.25">
      <c r="A2009" s="639" t="s">
        <v>18</v>
      </c>
      <c r="B2009" s="644" t="s">
        <v>20</v>
      </c>
      <c r="C2009" s="645" t="e">
        <f>C2006/B2006-1</f>
        <v>#DIV/0!</v>
      </c>
      <c r="D2009" s="645" t="e">
        <f t="shared" si="214"/>
        <v>#DIV/0!</v>
      </c>
      <c r="E2009" s="645" t="e">
        <f t="shared" si="214"/>
        <v>#DIV/0!</v>
      </c>
    </row>
    <row r="2010" spans="1:5" ht="16.5" customHeight="1" thickBot="1" x14ac:dyDescent="0.25">
      <c r="A2010" s="835" t="s">
        <v>1757</v>
      </c>
      <c r="B2010" s="836"/>
      <c r="C2010" s="836"/>
      <c r="D2010" s="836"/>
      <c r="E2010" s="837"/>
    </row>
    <row r="2011" spans="1:5" ht="16.5" customHeight="1" x14ac:dyDescent="0.2">
      <c r="A2011" s="827"/>
      <c r="B2011" s="640">
        <v>2019</v>
      </c>
      <c r="C2011" s="640">
        <v>2020</v>
      </c>
      <c r="D2011" s="640">
        <v>2021</v>
      </c>
      <c r="E2011" s="640">
        <v>2022</v>
      </c>
    </row>
    <row r="2012" spans="1:5" ht="16.5" customHeight="1" thickBot="1" x14ac:dyDescent="0.25">
      <c r="A2012" s="828"/>
      <c r="B2012" s="641" t="s">
        <v>5</v>
      </c>
      <c r="C2012" s="641" t="s">
        <v>6</v>
      </c>
      <c r="D2012" s="641" t="s">
        <v>6</v>
      </c>
      <c r="E2012" s="641" t="s">
        <v>6</v>
      </c>
    </row>
    <row r="2013" spans="1:5" ht="16.5" customHeight="1" thickBot="1" x14ac:dyDescent="0.25">
      <c r="A2013" s="647" t="s">
        <v>107</v>
      </c>
      <c r="B2013" s="648"/>
      <c r="C2013" s="648"/>
      <c r="D2013" s="648"/>
      <c r="E2013" s="648"/>
    </row>
    <row r="2014" spans="1:5" ht="16.5" customHeight="1" thickBot="1" x14ac:dyDescent="0.25">
      <c r="A2014" s="649" t="s">
        <v>37</v>
      </c>
      <c r="B2014" s="648"/>
      <c r="C2014" s="648"/>
      <c r="D2014" s="648"/>
      <c r="E2014" s="648"/>
    </row>
    <row r="2015" spans="1:5" ht="16.5" customHeight="1" thickBot="1" x14ac:dyDescent="0.25">
      <c r="A2015" s="649" t="s">
        <v>78</v>
      </c>
      <c r="B2015" s="648"/>
      <c r="C2015" s="648"/>
      <c r="D2015" s="648"/>
      <c r="E2015" s="648"/>
    </row>
    <row r="2016" spans="1:5" ht="16.5" customHeight="1" thickBot="1" x14ac:dyDescent="0.25">
      <c r="A2016" s="649" t="s">
        <v>72</v>
      </c>
      <c r="B2016" s="648"/>
      <c r="C2016" s="648"/>
      <c r="D2016" s="648"/>
      <c r="E2016" s="648"/>
    </row>
    <row r="2017" spans="1:5" ht="16.5" customHeight="1" thickBot="1" x14ac:dyDescent="0.25">
      <c r="A2017" s="649" t="s">
        <v>73</v>
      </c>
      <c r="B2017" s="648"/>
      <c r="C2017" s="648"/>
      <c r="D2017" s="648"/>
      <c r="E2017" s="648"/>
    </row>
    <row r="2018" spans="1:5" ht="16.5" customHeight="1" thickBot="1" x14ac:dyDescent="0.25">
      <c r="A2018" s="647" t="s">
        <v>109</v>
      </c>
      <c r="B2018" s="648">
        <f>SUM(B2019:B2022)</f>
        <v>0</v>
      </c>
      <c r="C2018" s="648">
        <f t="shared" ref="C2018:E2018" si="215">SUM(C2019:C2022)</f>
        <v>200000</v>
      </c>
      <c r="D2018" s="648">
        <f t="shared" si="215"/>
        <v>0</v>
      </c>
      <c r="E2018" s="648">
        <f t="shared" si="215"/>
        <v>0</v>
      </c>
    </row>
    <row r="2019" spans="1:5" ht="16.5" customHeight="1" thickBot="1" x14ac:dyDescent="0.25">
      <c r="A2019" s="649" t="s">
        <v>37</v>
      </c>
      <c r="B2019" s="651">
        <v>0</v>
      </c>
      <c r="C2019" s="648">
        <v>200000</v>
      </c>
      <c r="D2019" s="648">
        <v>0</v>
      </c>
      <c r="E2019" s="648"/>
    </row>
    <row r="2020" spans="1:5" ht="16.5" customHeight="1" thickBot="1" x14ac:dyDescent="0.25">
      <c r="A2020" s="649" t="s">
        <v>78</v>
      </c>
      <c r="B2020" s="651"/>
      <c r="C2020" s="648"/>
      <c r="D2020" s="648"/>
      <c r="E2020" s="648"/>
    </row>
    <row r="2021" spans="1:5" ht="16.5" customHeight="1" thickBot="1" x14ac:dyDescent="0.25">
      <c r="A2021" s="649" t="s">
        <v>72</v>
      </c>
      <c r="B2021" s="651"/>
      <c r="C2021" s="648"/>
      <c r="D2021" s="648"/>
      <c r="E2021" s="648"/>
    </row>
    <row r="2022" spans="1:5" ht="16.5" customHeight="1" thickBot="1" x14ac:dyDescent="0.25">
      <c r="A2022" s="649" t="s">
        <v>73</v>
      </c>
      <c r="B2022" s="651"/>
      <c r="C2022" s="648"/>
      <c r="D2022" s="648"/>
      <c r="E2022" s="648"/>
    </row>
    <row r="2023" spans="1:5" ht="16.5" customHeight="1" thickBot="1" x14ac:dyDescent="0.25">
      <c r="A2023" s="692" t="s">
        <v>1758</v>
      </c>
      <c r="B2023" s="651">
        <f>B2019+B2013</f>
        <v>0</v>
      </c>
      <c r="C2023" s="651">
        <f>C2019+C2013</f>
        <v>200000</v>
      </c>
      <c r="D2023" s="651">
        <f>D2019+D2013</f>
        <v>0</v>
      </c>
      <c r="E2023" s="651">
        <f>E2019+E2013</f>
        <v>0</v>
      </c>
    </row>
    <row r="2024" spans="1:5" ht="75.75" customHeight="1" thickBot="1" x14ac:dyDescent="0.25">
      <c r="A2024" s="718" t="s">
        <v>227</v>
      </c>
      <c r="B2024" s="701" t="s">
        <v>1759</v>
      </c>
      <c r="C2024" s="648"/>
      <c r="D2024" s="648"/>
      <c r="E2024" s="648"/>
    </row>
    <row r="2025" spans="1:5" ht="52.5" customHeight="1" thickBot="1" x14ac:dyDescent="0.25">
      <c r="A2025" s="717" t="s">
        <v>1760</v>
      </c>
      <c r="B2025" s="693" t="s">
        <v>1761</v>
      </c>
      <c r="C2025" s="694" t="s">
        <v>1762</v>
      </c>
      <c r="D2025" s="648"/>
      <c r="E2025" s="719"/>
    </row>
    <row r="2026" spans="1:5" ht="16.5" customHeight="1" thickBot="1" x14ac:dyDescent="0.25">
      <c r="A2026" s="639" t="s">
        <v>9</v>
      </c>
      <c r="B2026" s="769" t="s">
        <v>1763</v>
      </c>
      <c r="C2026" s="895"/>
      <c r="D2026" s="770"/>
      <c r="E2026" s="771"/>
    </row>
    <row r="2027" spans="1:5" ht="16.5" customHeight="1" thickBot="1" x14ac:dyDescent="0.25">
      <c r="A2027" s="639" t="s">
        <v>14</v>
      </c>
      <c r="B2027" s="832" t="s">
        <v>101</v>
      </c>
      <c r="C2027" s="833"/>
      <c r="D2027" s="833"/>
      <c r="E2027" s="834"/>
    </row>
    <row r="2028" spans="1:5" ht="16.5" customHeight="1" x14ac:dyDescent="0.2">
      <c r="A2028" s="827"/>
      <c r="B2028" s="640">
        <v>2019</v>
      </c>
      <c r="C2028" s="640">
        <v>2020</v>
      </c>
      <c r="D2028" s="640">
        <v>2021</v>
      </c>
      <c r="E2028" s="640">
        <v>2022</v>
      </c>
    </row>
    <row r="2029" spans="1:5" ht="16.5" customHeight="1" thickBot="1" x14ac:dyDescent="0.25">
      <c r="A2029" s="828"/>
      <c r="B2029" s="641" t="s">
        <v>5</v>
      </c>
      <c r="C2029" s="641" t="s">
        <v>6</v>
      </c>
      <c r="D2029" s="641" t="s">
        <v>6</v>
      </c>
      <c r="E2029" s="641" t="s">
        <v>6</v>
      </c>
    </row>
    <row r="2030" spans="1:5" ht="16.5" customHeight="1" thickBot="1" x14ac:dyDescent="0.25">
      <c r="A2030" s="696" t="s">
        <v>8</v>
      </c>
      <c r="B2030" s="691"/>
      <c r="C2030" s="691"/>
      <c r="D2030" s="691"/>
      <c r="E2030" s="691"/>
    </row>
    <row r="2031" spans="1:5" ht="16.5" customHeight="1" thickBot="1" x14ac:dyDescent="0.25">
      <c r="A2031" s="639" t="s">
        <v>15</v>
      </c>
      <c r="B2031" s="643">
        <v>563235</v>
      </c>
      <c r="C2031" s="643">
        <v>1000000</v>
      </c>
      <c r="D2031" s="643">
        <v>900000</v>
      </c>
      <c r="E2031" s="643">
        <v>900000</v>
      </c>
    </row>
    <row r="2032" spans="1:5" ht="16.5" customHeight="1" thickBot="1" x14ac:dyDescent="0.25">
      <c r="A2032" s="639" t="s">
        <v>21</v>
      </c>
      <c r="B2032" s="643" t="e">
        <f>B2031/B2030</f>
        <v>#DIV/0!</v>
      </c>
      <c r="C2032" s="643" t="e">
        <f>C2031/C2030</f>
        <v>#DIV/0!</v>
      </c>
      <c r="D2032" s="643" t="e">
        <f>D2031/D2030</f>
        <v>#DIV/0!</v>
      </c>
      <c r="E2032" s="643" t="e">
        <f>E2031/E2030</f>
        <v>#DIV/0!</v>
      </c>
    </row>
    <row r="2033" spans="1:5" ht="16.5" customHeight="1" thickBot="1" x14ac:dyDescent="0.25">
      <c r="A2033" s="639" t="s">
        <v>16</v>
      </c>
      <c r="B2033" s="644" t="s">
        <v>20</v>
      </c>
      <c r="C2033" s="645" t="e">
        <f>C2030/B2030-1</f>
        <v>#DIV/0!</v>
      </c>
      <c r="D2033" s="645" t="e">
        <f t="shared" ref="D2033:E2035" si="216">D2030/C2030-1</f>
        <v>#DIV/0!</v>
      </c>
      <c r="E2033" s="645" t="e">
        <f t="shared" si="216"/>
        <v>#DIV/0!</v>
      </c>
    </row>
    <row r="2034" spans="1:5" ht="16.5" customHeight="1" thickBot="1" x14ac:dyDescent="0.25">
      <c r="A2034" s="639" t="s">
        <v>17</v>
      </c>
      <c r="B2034" s="644" t="s">
        <v>20</v>
      </c>
      <c r="C2034" s="645">
        <f>C2031/B2031-1</f>
        <v>0.77545784619208669</v>
      </c>
      <c r="D2034" s="645">
        <f t="shared" si="216"/>
        <v>-9.9999999999999978E-2</v>
      </c>
      <c r="E2034" s="645">
        <f t="shared" si="216"/>
        <v>0</v>
      </c>
    </row>
    <row r="2035" spans="1:5" ht="16.5" customHeight="1" thickBot="1" x14ac:dyDescent="0.25">
      <c r="A2035" s="639" t="s">
        <v>18</v>
      </c>
      <c r="B2035" s="644" t="s">
        <v>20</v>
      </c>
      <c r="C2035" s="645" t="e">
        <f>C2032/B2032-1</f>
        <v>#DIV/0!</v>
      </c>
      <c r="D2035" s="645" t="e">
        <f t="shared" si="216"/>
        <v>#DIV/0!</v>
      </c>
      <c r="E2035" s="645" t="e">
        <f t="shared" si="216"/>
        <v>#DIV/0!</v>
      </c>
    </row>
    <row r="2036" spans="1:5" ht="16.5" customHeight="1" thickBot="1" x14ac:dyDescent="0.25">
      <c r="A2036" s="835" t="s">
        <v>1764</v>
      </c>
      <c r="B2036" s="836"/>
      <c r="C2036" s="836"/>
      <c r="D2036" s="836"/>
      <c r="E2036" s="837"/>
    </row>
    <row r="2037" spans="1:5" ht="16.5" customHeight="1" x14ac:dyDescent="0.2">
      <c r="A2037" s="827"/>
      <c r="B2037" s="640">
        <v>2019</v>
      </c>
      <c r="C2037" s="640">
        <v>2020</v>
      </c>
      <c r="D2037" s="640">
        <v>2021</v>
      </c>
      <c r="E2037" s="640">
        <v>2022</v>
      </c>
    </row>
    <row r="2038" spans="1:5" ht="16.5" customHeight="1" thickBot="1" x14ac:dyDescent="0.25">
      <c r="A2038" s="828"/>
      <c r="B2038" s="641" t="s">
        <v>5</v>
      </c>
      <c r="C2038" s="641" t="s">
        <v>6</v>
      </c>
      <c r="D2038" s="641" t="s">
        <v>6</v>
      </c>
      <c r="E2038" s="641" t="s">
        <v>6</v>
      </c>
    </row>
    <row r="2039" spans="1:5" ht="16.5" customHeight="1" thickBot="1" x14ac:dyDescent="0.25">
      <c r="A2039" s="647" t="s">
        <v>107</v>
      </c>
      <c r="B2039" s="648"/>
      <c r="C2039" s="648"/>
      <c r="D2039" s="648"/>
      <c r="E2039" s="648"/>
    </row>
    <row r="2040" spans="1:5" ht="16.5" customHeight="1" thickBot="1" x14ac:dyDescent="0.25">
      <c r="A2040" s="649" t="s">
        <v>37</v>
      </c>
      <c r="B2040" s="648"/>
      <c r="C2040" s="648"/>
      <c r="D2040" s="648"/>
      <c r="E2040" s="648"/>
    </row>
    <row r="2041" spans="1:5" ht="16.5" customHeight="1" thickBot="1" x14ac:dyDescent="0.25">
      <c r="A2041" s="649" t="s">
        <v>78</v>
      </c>
      <c r="B2041" s="648"/>
      <c r="C2041" s="648"/>
      <c r="D2041" s="648"/>
      <c r="E2041" s="648"/>
    </row>
    <row r="2042" spans="1:5" ht="16.5" customHeight="1" thickBot="1" x14ac:dyDescent="0.25">
      <c r="A2042" s="649" t="s">
        <v>72</v>
      </c>
      <c r="B2042" s="648"/>
      <c r="C2042" s="648"/>
      <c r="D2042" s="648"/>
      <c r="E2042" s="648"/>
    </row>
    <row r="2043" spans="1:5" ht="16.5" customHeight="1" thickBot="1" x14ac:dyDescent="0.25">
      <c r="A2043" s="649" t="s">
        <v>73</v>
      </c>
      <c r="B2043" s="648"/>
      <c r="C2043" s="648"/>
      <c r="D2043" s="648"/>
      <c r="E2043" s="648"/>
    </row>
    <row r="2044" spans="1:5" ht="16.5" customHeight="1" thickBot="1" x14ac:dyDescent="0.25">
      <c r="A2044" s="647" t="s">
        <v>109</v>
      </c>
      <c r="B2044" s="648">
        <f>SUM(B2045:B2048)</f>
        <v>563235</v>
      </c>
      <c r="C2044" s="648">
        <f t="shared" ref="C2044:E2044" si="217">SUM(C2045:C2048)</f>
        <v>1000000</v>
      </c>
      <c r="D2044" s="648">
        <f t="shared" si="217"/>
        <v>900000</v>
      </c>
      <c r="E2044" s="648">
        <f t="shared" si="217"/>
        <v>900000</v>
      </c>
    </row>
    <row r="2045" spans="1:5" ht="16.5" customHeight="1" thickBot="1" x14ac:dyDescent="0.25">
      <c r="A2045" s="649" t="s">
        <v>37</v>
      </c>
      <c r="B2045" s="651">
        <v>563235</v>
      </c>
      <c r="C2045" s="648">
        <v>1000000</v>
      </c>
      <c r="D2045" s="648">
        <v>900000</v>
      </c>
      <c r="E2045" s="648">
        <v>900000</v>
      </c>
    </row>
    <row r="2046" spans="1:5" ht="16.5" customHeight="1" thickBot="1" x14ac:dyDescent="0.25">
      <c r="A2046" s="649" t="s">
        <v>78</v>
      </c>
      <c r="B2046" s="651"/>
      <c r="C2046" s="648"/>
      <c r="D2046" s="648"/>
      <c r="E2046" s="648"/>
    </row>
    <row r="2047" spans="1:5" ht="16.5" customHeight="1" thickBot="1" x14ac:dyDescent="0.25">
      <c r="A2047" s="649" t="s">
        <v>72</v>
      </c>
      <c r="B2047" s="651"/>
      <c r="C2047" s="648"/>
      <c r="D2047" s="648"/>
      <c r="E2047" s="648"/>
    </row>
    <row r="2048" spans="1:5" ht="16.5" customHeight="1" thickBot="1" x14ac:dyDescent="0.25">
      <c r="A2048" s="649" t="s">
        <v>73</v>
      </c>
      <c r="B2048" s="651"/>
      <c r="C2048" s="648"/>
      <c r="D2048" s="648"/>
      <c r="E2048" s="648"/>
    </row>
    <row r="2049" spans="1:5" ht="16.5" customHeight="1" thickBot="1" x14ac:dyDescent="0.25">
      <c r="A2049" s="692" t="s">
        <v>1765</v>
      </c>
      <c r="B2049" s="651">
        <f>B2045+B2039</f>
        <v>563235</v>
      </c>
      <c r="C2049" s="695">
        <f>C2045+C2039</f>
        <v>1000000</v>
      </c>
      <c r="D2049" s="651">
        <f>D2045+D2039</f>
        <v>900000</v>
      </c>
      <c r="E2049" s="651">
        <f>E2045+E2039</f>
        <v>900000</v>
      </c>
    </row>
    <row r="2050" spans="1:5" ht="45.75" customHeight="1" thickBot="1" x14ac:dyDescent="0.25">
      <c r="A2050" s="637" t="s">
        <v>1766</v>
      </c>
      <c r="B2050" s="720" t="s">
        <v>1767</v>
      </c>
      <c r="C2050" s="721" t="s">
        <v>1768</v>
      </c>
      <c r="D2050" s="648"/>
      <c r="E2050" s="648"/>
    </row>
    <row r="2051" spans="1:5" ht="16.5" customHeight="1" thickBot="1" x14ac:dyDescent="0.25">
      <c r="A2051" s="639" t="s">
        <v>9</v>
      </c>
      <c r="B2051" s="832" t="s">
        <v>1769</v>
      </c>
      <c r="C2051" s="845"/>
      <c r="D2051" s="833"/>
      <c r="E2051" s="834"/>
    </row>
    <row r="2052" spans="1:5" ht="16.5" customHeight="1" thickBot="1" x14ac:dyDescent="0.25">
      <c r="A2052" s="639" t="s">
        <v>14</v>
      </c>
      <c r="B2052" s="832" t="s">
        <v>1770</v>
      </c>
      <c r="C2052" s="833"/>
      <c r="D2052" s="833"/>
      <c r="E2052" s="834"/>
    </row>
    <row r="2053" spans="1:5" ht="16.5" customHeight="1" x14ac:dyDescent="0.2">
      <c r="A2053" s="827"/>
      <c r="B2053" s="640">
        <v>2019</v>
      </c>
      <c r="C2053" s="640">
        <v>2020</v>
      </c>
      <c r="D2053" s="640">
        <v>2021</v>
      </c>
      <c r="E2053" s="640">
        <v>2022</v>
      </c>
    </row>
    <row r="2054" spans="1:5" ht="16.5" customHeight="1" thickBot="1" x14ac:dyDescent="0.25">
      <c r="A2054" s="828"/>
      <c r="B2054" s="641" t="s">
        <v>5</v>
      </c>
      <c r="C2054" s="641" t="s">
        <v>6</v>
      </c>
      <c r="D2054" s="641" t="s">
        <v>6</v>
      </c>
      <c r="E2054" s="641" t="s">
        <v>6</v>
      </c>
    </row>
    <row r="2055" spans="1:5" ht="16.5" customHeight="1" thickBot="1" x14ac:dyDescent="0.25">
      <c r="A2055" s="696" t="s">
        <v>8</v>
      </c>
      <c r="B2055" s="691"/>
      <c r="C2055" s="691"/>
      <c r="D2055" s="691"/>
      <c r="E2055" s="691"/>
    </row>
    <row r="2056" spans="1:5" ht="16.5" customHeight="1" thickBot="1" x14ac:dyDescent="0.25">
      <c r="A2056" s="639" t="s">
        <v>15</v>
      </c>
      <c r="B2056" s="643">
        <f>B2070</f>
        <v>300000</v>
      </c>
      <c r="C2056" s="643">
        <v>4000000</v>
      </c>
      <c r="D2056" s="643">
        <f>D2070</f>
        <v>3000000</v>
      </c>
      <c r="E2056" s="643">
        <f t="shared" ref="E2056" si="218">E2070</f>
        <v>3000000</v>
      </c>
    </row>
    <row r="2057" spans="1:5" ht="16.5" customHeight="1" thickBot="1" x14ac:dyDescent="0.25">
      <c r="A2057" s="639" t="s">
        <v>21</v>
      </c>
      <c r="B2057" s="643" t="e">
        <f>B2056/B2055</f>
        <v>#DIV/0!</v>
      </c>
      <c r="C2057" s="643" t="e">
        <f>C2056/C2055</f>
        <v>#DIV/0!</v>
      </c>
      <c r="D2057" s="643" t="e">
        <f>D2056/D2055</f>
        <v>#DIV/0!</v>
      </c>
      <c r="E2057" s="643" t="e">
        <f>E2056/E2055</f>
        <v>#DIV/0!</v>
      </c>
    </row>
    <row r="2058" spans="1:5" ht="16.5" customHeight="1" thickBot="1" x14ac:dyDescent="0.25">
      <c r="A2058" s="639" t="s">
        <v>16</v>
      </c>
      <c r="B2058" s="644" t="s">
        <v>20</v>
      </c>
      <c r="C2058" s="645" t="e">
        <f>C2055/B2055-1</f>
        <v>#DIV/0!</v>
      </c>
      <c r="D2058" s="645" t="e">
        <f t="shared" ref="D2058:E2060" si="219">D2055/C2055-1</f>
        <v>#DIV/0!</v>
      </c>
      <c r="E2058" s="645" t="e">
        <f t="shared" si="219"/>
        <v>#DIV/0!</v>
      </c>
    </row>
    <row r="2059" spans="1:5" ht="16.5" customHeight="1" thickBot="1" x14ac:dyDescent="0.25">
      <c r="A2059" s="639" t="s">
        <v>17</v>
      </c>
      <c r="B2059" s="644" t="s">
        <v>20</v>
      </c>
      <c r="C2059" s="645">
        <f>C2056/B2056-1</f>
        <v>12.333333333333334</v>
      </c>
      <c r="D2059" s="645">
        <f t="shared" si="219"/>
        <v>-0.25</v>
      </c>
      <c r="E2059" s="645">
        <f t="shared" si="219"/>
        <v>0</v>
      </c>
    </row>
    <row r="2060" spans="1:5" ht="16.5" customHeight="1" thickBot="1" x14ac:dyDescent="0.25">
      <c r="A2060" s="639" t="s">
        <v>18</v>
      </c>
      <c r="B2060" s="644" t="s">
        <v>20</v>
      </c>
      <c r="C2060" s="645" t="e">
        <f>C2057/B2057-1</f>
        <v>#DIV/0!</v>
      </c>
      <c r="D2060" s="645" t="e">
        <f t="shared" si="219"/>
        <v>#DIV/0!</v>
      </c>
      <c r="E2060" s="645" t="e">
        <f t="shared" si="219"/>
        <v>#DIV/0!</v>
      </c>
    </row>
    <row r="2061" spans="1:5" ht="16.5" customHeight="1" thickBot="1" x14ac:dyDescent="0.25">
      <c r="A2061" s="835" t="s">
        <v>1771</v>
      </c>
      <c r="B2061" s="836"/>
      <c r="C2061" s="836"/>
      <c r="D2061" s="836"/>
      <c r="E2061" s="837"/>
    </row>
    <row r="2062" spans="1:5" ht="16.5" customHeight="1" x14ac:dyDescent="0.2">
      <c r="A2062" s="827"/>
      <c r="B2062" s="640">
        <v>2019</v>
      </c>
      <c r="C2062" s="640">
        <v>2020</v>
      </c>
      <c r="D2062" s="640">
        <v>2021</v>
      </c>
      <c r="E2062" s="640">
        <v>2022</v>
      </c>
    </row>
    <row r="2063" spans="1:5" ht="16.5" customHeight="1" thickBot="1" x14ac:dyDescent="0.25">
      <c r="A2063" s="828"/>
      <c r="B2063" s="641" t="s">
        <v>5</v>
      </c>
      <c r="C2063" s="641" t="s">
        <v>6</v>
      </c>
      <c r="D2063" s="641" t="s">
        <v>6</v>
      </c>
      <c r="E2063" s="641" t="s">
        <v>6</v>
      </c>
    </row>
    <row r="2064" spans="1:5" ht="16.5" customHeight="1" thickBot="1" x14ac:dyDescent="0.25">
      <c r="A2064" s="647" t="s">
        <v>107</v>
      </c>
      <c r="B2064" s="648"/>
      <c r="C2064" s="648"/>
      <c r="D2064" s="648"/>
      <c r="E2064" s="648"/>
    </row>
    <row r="2065" spans="1:5" ht="16.5" customHeight="1" thickBot="1" x14ac:dyDescent="0.25">
      <c r="A2065" s="649" t="s">
        <v>37</v>
      </c>
      <c r="B2065" s="648"/>
      <c r="C2065" s="648"/>
      <c r="D2065" s="648"/>
      <c r="E2065" s="648"/>
    </row>
    <row r="2066" spans="1:5" ht="16.5" customHeight="1" thickBot="1" x14ac:dyDescent="0.25">
      <c r="A2066" s="649" t="s">
        <v>78</v>
      </c>
      <c r="B2066" s="648"/>
      <c r="C2066" s="648"/>
      <c r="D2066" s="648"/>
      <c r="E2066" s="648"/>
    </row>
    <row r="2067" spans="1:5" ht="16.5" customHeight="1" thickBot="1" x14ac:dyDescent="0.25">
      <c r="A2067" s="649" t="s">
        <v>72</v>
      </c>
      <c r="B2067" s="648"/>
      <c r="C2067" s="648"/>
      <c r="D2067" s="648"/>
      <c r="E2067" s="648"/>
    </row>
    <row r="2068" spans="1:5" ht="16.5" customHeight="1" thickBot="1" x14ac:dyDescent="0.25">
      <c r="A2068" s="649" t="s">
        <v>73</v>
      </c>
      <c r="B2068" s="648"/>
      <c r="C2068" s="648"/>
      <c r="D2068" s="648"/>
      <c r="E2068" s="648"/>
    </row>
    <row r="2069" spans="1:5" ht="16.5" customHeight="1" thickBot="1" x14ac:dyDescent="0.25">
      <c r="A2069" s="647" t="s">
        <v>109</v>
      </c>
      <c r="B2069" s="648">
        <f>SUM(B2070:B2073)</f>
        <v>300000</v>
      </c>
      <c r="C2069" s="648">
        <f t="shared" ref="C2069:E2069" si="220">SUM(C2070:C2073)</f>
        <v>4000000</v>
      </c>
      <c r="D2069" s="648">
        <f t="shared" si="220"/>
        <v>3000000</v>
      </c>
      <c r="E2069" s="648">
        <f t="shared" si="220"/>
        <v>3000000</v>
      </c>
    </row>
    <row r="2070" spans="1:5" ht="16.5" customHeight="1" thickBot="1" x14ac:dyDescent="0.25">
      <c r="A2070" s="649" t="s">
        <v>37</v>
      </c>
      <c r="B2070" s="648">
        <v>300000</v>
      </c>
      <c r="C2070" s="648">
        <v>4000000</v>
      </c>
      <c r="D2070" s="648">
        <v>3000000</v>
      </c>
      <c r="E2070" s="648">
        <v>3000000</v>
      </c>
    </row>
    <row r="2071" spans="1:5" ht="16.5" customHeight="1" thickBot="1" x14ac:dyDescent="0.25">
      <c r="A2071" s="649" t="s">
        <v>78</v>
      </c>
      <c r="B2071" s="648"/>
      <c r="C2071" s="648"/>
      <c r="D2071" s="648"/>
      <c r="E2071" s="648"/>
    </row>
    <row r="2072" spans="1:5" ht="16.5" customHeight="1" thickBot="1" x14ac:dyDescent="0.25">
      <c r="A2072" s="649" t="s">
        <v>72</v>
      </c>
      <c r="B2072" s="648"/>
      <c r="C2072" s="648"/>
      <c r="D2072" s="648"/>
      <c r="E2072" s="648"/>
    </row>
    <row r="2073" spans="1:5" ht="16.5" customHeight="1" thickBot="1" x14ac:dyDescent="0.25">
      <c r="A2073" s="649" t="s">
        <v>73</v>
      </c>
      <c r="B2073" s="648"/>
      <c r="C2073" s="648"/>
      <c r="D2073" s="648"/>
      <c r="E2073" s="648"/>
    </row>
    <row r="2074" spans="1:5" ht="16.5" customHeight="1" thickBot="1" x14ac:dyDescent="0.25">
      <c r="A2074" s="692" t="s">
        <v>1772</v>
      </c>
      <c r="B2074" s="648">
        <f>B2070+B2064</f>
        <v>300000</v>
      </c>
      <c r="C2074" s="648">
        <f>C2070+C2064</f>
        <v>4000000</v>
      </c>
      <c r="D2074" s="648">
        <f>D2070+D2064</f>
        <v>3000000</v>
      </c>
      <c r="E2074" s="648">
        <f>E2070+E2064</f>
        <v>3000000</v>
      </c>
    </row>
    <row r="2075" spans="1:5" ht="46.5" customHeight="1" thickBot="1" x14ac:dyDescent="0.25">
      <c r="A2075" s="637" t="s">
        <v>1773</v>
      </c>
      <c r="B2075" s="720" t="s">
        <v>1774</v>
      </c>
      <c r="C2075" s="721" t="s">
        <v>1775</v>
      </c>
      <c r="D2075" s="648"/>
      <c r="E2075" s="648"/>
    </row>
    <row r="2076" spans="1:5" ht="16.5" customHeight="1" thickBot="1" x14ac:dyDescent="0.25">
      <c r="A2076" s="639" t="s">
        <v>9</v>
      </c>
      <c r="B2076" s="832" t="s">
        <v>1776</v>
      </c>
      <c r="C2076" s="845"/>
      <c r="D2076" s="833"/>
      <c r="E2076" s="834"/>
    </row>
    <row r="2077" spans="1:5" ht="16.5" customHeight="1" thickBot="1" x14ac:dyDescent="0.25">
      <c r="A2077" s="639" t="s">
        <v>14</v>
      </c>
      <c r="B2077" s="832" t="s">
        <v>1777</v>
      </c>
      <c r="C2077" s="833"/>
      <c r="D2077" s="833"/>
      <c r="E2077" s="834"/>
    </row>
    <row r="2078" spans="1:5" ht="16.5" customHeight="1" x14ac:dyDescent="0.2">
      <c r="A2078" s="827"/>
      <c r="B2078" s="640">
        <v>2019</v>
      </c>
      <c r="C2078" s="640">
        <v>2020</v>
      </c>
      <c r="D2078" s="640">
        <v>2021</v>
      </c>
      <c r="E2078" s="640">
        <v>2022</v>
      </c>
    </row>
    <row r="2079" spans="1:5" ht="16.5" customHeight="1" thickBot="1" x14ac:dyDescent="0.25">
      <c r="A2079" s="828"/>
      <c r="B2079" s="641" t="s">
        <v>5</v>
      </c>
      <c r="C2079" s="641" t="s">
        <v>6</v>
      </c>
      <c r="D2079" s="641" t="s">
        <v>6</v>
      </c>
      <c r="E2079" s="641" t="s">
        <v>6</v>
      </c>
    </row>
    <row r="2080" spans="1:5" ht="16.5" customHeight="1" thickBot="1" x14ac:dyDescent="0.25">
      <c r="A2080" s="639" t="s">
        <v>8</v>
      </c>
      <c r="B2080" s="643">
        <v>1</v>
      </c>
      <c r="C2080" s="643">
        <v>1</v>
      </c>
      <c r="D2080" s="643">
        <v>1</v>
      </c>
      <c r="E2080" s="643">
        <v>1</v>
      </c>
    </row>
    <row r="2081" spans="1:8" ht="16.5" customHeight="1" thickBot="1" x14ac:dyDescent="0.25">
      <c r="A2081" s="639" t="s">
        <v>15</v>
      </c>
      <c r="B2081" s="643">
        <v>500</v>
      </c>
      <c r="C2081" s="643">
        <f t="shared" ref="C2081:D2081" si="221">C2095</f>
        <v>500</v>
      </c>
      <c r="D2081" s="643">
        <f t="shared" si="221"/>
        <v>500</v>
      </c>
      <c r="E2081" s="643">
        <v>500</v>
      </c>
    </row>
    <row r="2082" spans="1:8" ht="16.5" customHeight="1" thickBot="1" x14ac:dyDescent="0.25">
      <c r="A2082" s="639" t="s">
        <v>21</v>
      </c>
      <c r="B2082" s="643">
        <f>B2081/B2080</f>
        <v>500</v>
      </c>
      <c r="C2082" s="643">
        <f>C2081/C2080</f>
        <v>500</v>
      </c>
      <c r="D2082" s="643">
        <f>D2081/D2080</f>
        <v>500</v>
      </c>
      <c r="E2082" s="643">
        <f>E2081/E2080</f>
        <v>500</v>
      </c>
    </row>
    <row r="2083" spans="1:8" ht="16.5" customHeight="1" thickBot="1" x14ac:dyDescent="0.25">
      <c r="A2083" s="639" t="s">
        <v>16</v>
      </c>
      <c r="B2083" s="644" t="s">
        <v>20</v>
      </c>
      <c r="C2083" s="645">
        <f>C2080/B2080-1</f>
        <v>0</v>
      </c>
      <c r="D2083" s="645">
        <f t="shared" ref="D2083:E2085" si="222">D2080/C2080-1</f>
        <v>0</v>
      </c>
      <c r="E2083" s="645">
        <f t="shared" si="222"/>
        <v>0</v>
      </c>
    </row>
    <row r="2084" spans="1:8" ht="16.5" customHeight="1" thickBot="1" x14ac:dyDescent="0.25">
      <c r="A2084" s="639" t="s">
        <v>17</v>
      </c>
      <c r="B2084" s="644" t="s">
        <v>20</v>
      </c>
      <c r="C2084" s="645">
        <f>C2081/B2081-1</f>
        <v>0</v>
      </c>
      <c r="D2084" s="645">
        <f t="shared" si="222"/>
        <v>0</v>
      </c>
      <c r="E2084" s="645">
        <f t="shared" si="222"/>
        <v>0</v>
      </c>
    </row>
    <row r="2085" spans="1:8" ht="16.5" customHeight="1" thickBot="1" x14ac:dyDescent="0.25">
      <c r="A2085" s="639" t="s">
        <v>18</v>
      </c>
      <c r="B2085" s="644" t="s">
        <v>20</v>
      </c>
      <c r="C2085" s="645">
        <f>C2082/B2082-1</f>
        <v>0</v>
      </c>
      <c r="D2085" s="645">
        <f t="shared" si="222"/>
        <v>0</v>
      </c>
      <c r="E2085" s="645">
        <f t="shared" si="222"/>
        <v>0</v>
      </c>
    </row>
    <row r="2086" spans="1:8" ht="16.5" customHeight="1" thickBot="1" x14ac:dyDescent="0.25">
      <c r="A2086" s="835" t="s">
        <v>1778</v>
      </c>
      <c r="B2086" s="836"/>
      <c r="C2086" s="836"/>
      <c r="D2086" s="836"/>
      <c r="E2086" s="837"/>
    </row>
    <row r="2087" spans="1:8" ht="16.5" customHeight="1" x14ac:dyDescent="0.2">
      <c r="A2087" s="827"/>
      <c r="B2087" s="640">
        <v>2019</v>
      </c>
      <c r="C2087" s="640">
        <v>2020</v>
      </c>
      <c r="D2087" s="640">
        <v>2021</v>
      </c>
      <c r="E2087" s="640">
        <v>2022</v>
      </c>
      <c r="H2087" s="722"/>
    </row>
    <row r="2088" spans="1:8" ht="16.5" customHeight="1" thickBot="1" x14ac:dyDescent="0.25">
      <c r="A2088" s="828"/>
      <c r="B2088" s="641" t="s">
        <v>5</v>
      </c>
      <c r="C2088" s="641" t="s">
        <v>6</v>
      </c>
      <c r="D2088" s="641" t="s">
        <v>6</v>
      </c>
      <c r="E2088" s="641" t="s">
        <v>6</v>
      </c>
    </row>
    <row r="2089" spans="1:8" ht="16.5" customHeight="1" thickBot="1" x14ac:dyDescent="0.25">
      <c r="A2089" s="647" t="s">
        <v>107</v>
      </c>
      <c r="B2089" s="648"/>
      <c r="C2089" s="648"/>
      <c r="D2089" s="648"/>
      <c r="E2089" s="648"/>
    </row>
    <row r="2090" spans="1:8" ht="16.5" customHeight="1" thickBot="1" x14ac:dyDescent="0.25">
      <c r="A2090" s="649" t="s">
        <v>37</v>
      </c>
      <c r="B2090" s="648"/>
      <c r="C2090" s="648"/>
      <c r="D2090" s="648"/>
      <c r="E2090" s="648"/>
    </row>
    <row r="2091" spans="1:8" ht="16.5" customHeight="1" thickBot="1" x14ac:dyDescent="0.25">
      <c r="A2091" s="649" t="s">
        <v>78</v>
      </c>
      <c r="B2091" s="648"/>
      <c r="C2091" s="648"/>
      <c r="D2091" s="648"/>
      <c r="E2091" s="648"/>
    </row>
    <row r="2092" spans="1:8" ht="16.5" customHeight="1" thickBot="1" x14ac:dyDescent="0.25">
      <c r="A2092" s="649" t="s">
        <v>72</v>
      </c>
      <c r="B2092" s="648"/>
      <c r="C2092" s="648"/>
      <c r="D2092" s="648"/>
      <c r="E2092" s="648"/>
    </row>
    <row r="2093" spans="1:8" ht="16.5" customHeight="1" thickBot="1" x14ac:dyDescent="0.25">
      <c r="A2093" s="649" t="s">
        <v>73</v>
      </c>
      <c r="B2093" s="648"/>
      <c r="C2093" s="648"/>
      <c r="D2093" s="648"/>
      <c r="E2093" s="648"/>
    </row>
    <row r="2094" spans="1:8" ht="16.5" customHeight="1" thickBot="1" x14ac:dyDescent="0.25">
      <c r="A2094" s="647" t="s">
        <v>109</v>
      </c>
      <c r="B2094" s="648">
        <f>SUM(B2095:B2098)</f>
        <v>500</v>
      </c>
      <c r="C2094" s="648">
        <f t="shared" ref="C2094:E2094" si="223">SUM(C2095:C2098)</f>
        <v>500</v>
      </c>
      <c r="D2094" s="648">
        <f t="shared" si="223"/>
        <v>500</v>
      </c>
      <c r="E2094" s="648">
        <f t="shared" si="223"/>
        <v>500</v>
      </c>
    </row>
    <row r="2095" spans="1:8" ht="16.5" customHeight="1" thickBot="1" x14ac:dyDescent="0.25">
      <c r="A2095" s="649" t="s">
        <v>37</v>
      </c>
      <c r="B2095" s="648">
        <v>500</v>
      </c>
      <c r="C2095" s="648">
        <v>500</v>
      </c>
      <c r="D2095" s="648">
        <v>500</v>
      </c>
      <c r="E2095" s="648">
        <v>500</v>
      </c>
    </row>
    <row r="2096" spans="1:8" ht="16.5" customHeight="1" thickBot="1" x14ac:dyDescent="0.25">
      <c r="A2096" s="649" t="s">
        <v>78</v>
      </c>
      <c r="B2096" s="648"/>
      <c r="C2096" s="648"/>
      <c r="D2096" s="648"/>
      <c r="E2096" s="648"/>
    </row>
    <row r="2097" spans="1:5" ht="16.5" customHeight="1" thickBot="1" x14ac:dyDescent="0.25">
      <c r="A2097" s="649" t="s">
        <v>72</v>
      </c>
      <c r="B2097" s="648"/>
      <c r="C2097" s="648"/>
      <c r="D2097" s="648"/>
      <c r="E2097" s="648"/>
    </row>
    <row r="2098" spans="1:5" ht="16.5" customHeight="1" thickBot="1" x14ac:dyDescent="0.25">
      <c r="A2098" s="649" t="s">
        <v>73</v>
      </c>
      <c r="B2098" s="648"/>
      <c r="C2098" s="648"/>
      <c r="D2098" s="648"/>
      <c r="E2098" s="648"/>
    </row>
    <row r="2099" spans="1:5" ht="16.5" customHeight="1" thickBot="1" x14ac:dyDescent="0.25">
      <c r="A2099" s="723" t="s">
        <v>1779</v>
      </c>
      <c r="B2099" s="724">
        <f>B2095+B2089</f>
        <v>500</v>
      </c>
      <c r="C2099" s="724">
        <f>C2095+C2089</f>
        <v>500</v>
      </c>
      <c r="D2099" s="724">
        <f>D2095+D2089</f>
        <v>500</v>
      </c>
      <c r="E2099" s="724">
        <f>E2095+E2089</f>
        <v>500</v>
      </c>
    </row>
    <row r="2100" spans="1:5" ht="50.25" customHeight="1" thickBot="1" x14ac:dyDescent="0.25">
      <c r="A2100" s="725" t="s">
        <v>227</v>
      </c>
      <c r="B2100" s="726" t="s">
        <v>1780</v>
      </c>
      <c r="C2100" s="648"/>
      <c r="D2100" s="648"/>
      <c r="E2100" s="648"/>
    </row>
    <row r="2101" spans="1:5" ht="48.75" customHeight="1" thickBot="1" x14ac:dyDescent="0.25">
      <c r="A2101" s="697" t="s">
        <v>1781</v>
      </c>
      <c r="B2101" s="727" t="s">
        <v>1782</v>
      </c>
      <c r="C2101" s="727" t="s">
        <v>1783</v>
      </c>
      <c r="D2101" s="728"/>
      <c r="E2101" s="729"/>
    </row>
    <row r="2102" spans="1:5" ht="69.75" customHeight="1" thickBot="1" x14ac:dyDescent="0.25">
      <c r="A2102" s="639" t="s">
        <v>9</v>
      </c>
      <c r="B2102" s="894" t="s">
        <v>1784</v>
      </c>
      <c r="C2102" s="895"/>
      <c r="D2102" s="770"/>
      <c r="E2102" s="771"/>
    </row>
    <row r="2103" spans="1:5" ht="16.5" customHeight="1" thickBot="1" x14ac:dyDescent="0.25">
      <c r="A2103" s="639" t="s">
        <v>14</v>
      </c>
      <c r="B2103" s="832" t="s">
        <v>1770</v>
      </c>
      <c r="C2103" s="833"/>
      <c r="D2103" s="833"/>
      <c r="E2103" s="834"/>
    </row>
    <row r="2104" spans="1:5" ht="16.5" customHeight="1" x14ac:dyDescent="0.2">
      <c r="A2104" s="827"/>
      <c r="B2104" s="640">
        <v>2019</v>
      </c>
      <c r="C2104" s="640">
        <v>2020</v>
      </c>
      <c r="D2104" s="640">
        <v>2021</v>
      </c>
      <c r="E2104" s="640">
        <v>2022</v>
      </c>
    </row>
    <row r="2105" spans="1:5" ht="16.5" customHeight="1" thickBot="1" x14ac:dyDescent="0.25">
      <c r="A2105" s="828"/>
      <c r="B2105" s="641" t="s">
        <v>5</v>
      </c>
      <c r="C2105" s="641" t="s">
        <v>6</v>
      </c>
      <c r="D2105" s="641" t="s">
        <v>6</v>
      </c>
      <c r="E2105" s="641" t="s">
        <v>6</v>
      </c>
    </row>
    <row r="2106" spans="1:5" ht="16.5" customHeight="1" thickBot="1" x14ac:dyDescent="0.25">
      <c r="A2106" s="696" t="s">
        <v>8</v>
      </c>
      <c r="B2106" s="691">
        <v>5</v>
      </c>
      <c r="C2106" s="691">
        <v>5</v>
      </c>
      <c r="D2106" s="691">
        <v>0</v>
      </c>
      <c r="E2106" s="691"/>
    </row>
    <row r="2107" spans="1:5" ht="16.5" customHeight="1" thickBot="1" x14ac:dyDescent="0.25">
      <c r="A2107" s="639" t="s">
        <v>15</v>
      </c>
      <c r="B2107" s="643">
        <v>5000</v>
      </c>
      <c r="C2107" s="643">
        <v>12500</v>
      </c>
      <c r="D2107" s="643">
        <v>0</v>
      </c>
      <c r="E2107" s="643">
        <f t="shared" ref="E2107" si="224">E2121</f>
        <v>0</v>
      </c>
    </row>
    <row r="2108" spans="1:5" ht="16.5" customHeight="1" thickBot="1" x14ac:dyDescent="0.25">
      <c r="A2108" s="639" t="s">
        <v>21</v>
      </c>
      <c r="B2108" s="643">
        <f>B2107/B2106</f>
        <v>1000</v>
      </c>
      <c r="C2108" s="643">
        <f>C2107/C2106</f>
        <v>2500</v>
      </c>
      <c r="D2108" s="643" t="e">
        <f>D2107/D2106</f>
        <v>#DIV/0!</v>
      </c>
      <c r="E2108" s="643" t="e">
        <f>E2107/E2106</f>
        <v>#DIV/0!</v>
      </c>
    </row>
    <row r="2109" spans="1:5" ht="16.5" customHeight="1" thickBot="1" x14ac:dyDescent="0.25">
      <c r="A2109" s="639" t="s">
        <v>16</v>
      </c>
      <c r="B2109" s="644" t="s">
        <v>20</v>
      </c>
      <c r="C2109" s="645">
        <f>C2106/B2106-1</f>
        <v>0</v>
      </c>
      <c r="D2109" s="645">
        <f t="shared" ref="D2109:E2111" si="225">D2106/C2106-1</f>
        <v>-1</v>
      </c>
      <c r="E2109" s="645" t="e">
        <f t="shared" si="225"/>
        <v>#DIV/0!</v>
      </c>
    </row>
    <row r="2110" spans="1:5" ht="16.5" customHeight="1" thickBot="1" x14ac:dyDescent="0.25">
      <c r="A2110" s="639" t="s">
        <v>17</v>
      </c>
      <c r="B2110" s="644" t="s">
        <v>20</v>
      </c>
      <c r="C2110" s="645">
        <f>C2107/B2107-1</f>
        <v>1.5</v>
      </c>
      <c r="D2110" s="645">
        <f t="shared" si="225"/>
        <v>-1</v>
      </c>
      <c r="E2110" s="645" t="e">
        <f t="shared" si="225"/>
        <v>#DIV/0!</v>
      </c>
    </row>
    <row r="2111" spans="1:5" ht="16.5" customHeight="1" thickBot="1" x14ac:dyDescent="0.25">
      <c r="A2111" s="639" t="s">
        <v>18</v>
      </c>
      <c r="B2111" s="644" t="s">
        <v>20</v>
      </c>
      <c r="C2111" s="645">
        <f>C2108/B2108-1</f>
        <v>1.5</v>
      </c>
      <c r="D2111" s="645" t="e">
        <f t="shared" si="225"/>
        <v>#DIV/0!</v>
      </c>
      <c r="E2111" s="645" t="e">
        <f t="shared" si="225"/>
        <v>#DIV/0!</v>
      </c>
    </row>
    <row r="2112" spans="1:5" ht="16.5" customHeight="1" thickBot="1" x14ac:dyDescent="0.25">
      <c r="A2112" s="835" t="s">
        <v>1785</v>
      </c>
      <c r="B2112" s="836"/>
      <c r="C2112" s="836"/>
      <c r="D2112" s="836"/>
      <c r="E2112" s="837"/>
    </row>
    <row r="2113" spans="1:5" ht="16.5" customHeight="1" x14ac:dyDescent="0.2">
      <c r="A2113" s="827"/>
      <c r="B2113" s="640">
        <v>2019</v>
      </c>
      <c r="C2113" s="640">
        <v>2020</v>
      </c>
      <c r="D2113" s="640">
        <v>2021</v>
      </c>
      <c r="E2113" s="640">
        <v>2022</v>
      </c>
    </row>
    <row r="2114" spans="1:5" ht="16.5" customHeight="1" thickBot="1" x14ac:dyDescent="0.25">
      <c r="A2114" s="828"/>
      <c r="B2114" s="641" t="s">
        <v>5</v>
      </c>
      <c r="C2114" s="641" t="s">
        <v>6</v>
      </c>
      <c r="D2114" s="641" t="s">
        <v>6</v>
      </c>
      <c r="E2114" s="641" t="s">
        <v>6</v>
      </c>
    </row>
    <row r="2115" spans="1:5" ht="16.5" customHeight="1" thickBot="1" x14ac:dyDescent="0.25">
      <c r="A2115" s="647" t="s">
        <v>107</v>
      </c>
      <c r="B2115" s="648"/>
      <c r="C2115" s="648"/>
      <c r="D2115" s="648"/>
      <c r="E2115" s="648"/>
    </row>
    <row r="2116" spans="1:5" ht="16.5" customHeight="1" thickBot="1" x14ac:dyDescent="0.25">
      <c r="A2116" s="649" t="s">
        <v>37</v>
      </c>
      <c r="B2116" s="648"/>
      <c r="C2116" s="648"/>
      <c r="D2116" s="648"/>
      <c r="E2116" s="648"/>
    </row>
    <row r="2117" spans="1:5" ht="16.5" customHeight="1" thickBot="1" x14ac:dyDescent="0.25">
      <c r="A2117" s="649" t="s">
        <v>78</v>
      </c>
      <c r="B2117" s="648"/>
      <c r="C2117" s="648"/>
      <c r="D2117" s="648"/>
      <c r="E2117" s="648"/>
    </row>
    <row r="2118" spans="1:5" ht="16.5" customHeight="1" thickBot="1" x14ac:dyDescent="0.25">
      <c r="A2118" s="649" t="s">
        <v>72</v>
      </c>
      <c r="B2118" s="648"/>
      <c r="C2118" s="648"/>
      <c r="D2118" s="648"/>
      <c r="E2118" s="648"/>
    </row>
    <row r="2119" spans="1:5" ht="16.5" customHeight="1" thickBot="1" x14ac:dyDescent="0.25">
      <c r="A2119" s="649" t="s">
        <v>73</v>
      </c>
      <c r="B2119" s="648"/>
      <c r="C2119" s="648"/>
      <c r="D2119" s="648"/>
      <c r="E2119" s="648"/>
    </row>
    <row r="2120" spans="1:5" ht="16.5" customHeight="1" thickBot="1" x14ac:dyDescent="0.25">
      <c r="A2120" s="647" t="s">
        <v>109</v>
      </c>
      <c r="B2120" s="648">
        <f>SUM(B2121:B2124)</f>
        <v>5000</v>
      </c>
      <c r="C2120" s="648">
        <f t="shared" ref="C2120:E2120" si="226">SUM(C2121:C2124)</f>
        <v>12500</v>
      </c>
      <c r="D2120" s="648">
        <f t="shared" si="226"/>
        <v>0</v>
      </c>
      <c r="E2120" s="648">
        <f t="shared" si="226"/>
        <v>0</v>
      </c>
    </row>
    <row r="2121" spans="1:5" ht="16.5" customHeight="1" thickBot="1" x14ac:dyDescent="0.25">
      <c r="A2121" s="649" t="s">
        <v>37</v>
      </c>
      <c r="B2121" s="648">
        <v>5000</v>
      </c>
      <c r="C2121" s="648">
        <v>12500</v>
      </c>
      <c r="D2121" s="648">
        <v>0</v>
      </c>
      <c r="E2121" s="648">
        <v>0</v>
      </c>
    </row>
    <row r="2122" spans="1:5" ht="16.5" customHeight="1" thickBot="1" x14ac:dyDescent="0.25">
      <c r="A2122" s="649" t="s">
        <v>78</v>
      </c>
      <c r="B2122" s="648"/>
      <c r="C2122" s="648"/>
      <c r="D2122" s="648"/>
      <c r="E2122" s="648"/>
    </row>
    <row r="2123" spans="1:5" ht="16.5" customHeight="1" thickBot="1" x14ac:dyDescent="0.25">
      <c r="A2123" s="649" t="s">
        <v>72</v>
      </c>
      <c r="B2123" s="648"/>
      <c r="C2123" s="648"/>
      <c r="D2123" s="648"/>
      <c r="E2123" s="648"/>
    </row>
    <row r="2124" spans="1:5" ht="16.5" customHeight="1" thickBot="1" x14ac:dyDescent="0.25">
      <c r="A2124" s="649" t="s">
        <v>73</v>
      </c>
      <c r="B2124" s="648"/>
      <c r="C2124" s="648"/>
      <c r="D2124" s="648"/>
      <c r="E2124" s="648"/>
    </row>
    <row r="2125" spans="1:5" ht="16.5" customHeight="1" thickBot="1" x14ac:dyDescent="0.25">
      <c r="A2125" s="692" t="s">
        <v>1786</v>
      </c>
      <c r="B2125" s="651">
        <f>B2121+B2115</f>
        <v>5000</v>
      </c>
      <c r="C2125" s="695">
        <f>C2121+C2115</f>
        <v>12500</v>
      </c>
      <c r="D2125" s="651">
        <f>D2121+D2115</f>
        <v>0</v>
      </c>
      <c r="E2125" s="651">
        <f>E2121+E2115</f>
        <v>0</v>
      </c>
    </row>
    <row r="2126" spans="1:5" ht="81" customHeight="1" thickBot="1" x14ac:dyDescent="0.25">
      <c r="A2126" s="637" t="s">
        <v>1787</v>
      </c>
      <c r="B2126" s="693" t="s">
        <v>1788</v>
      </c>
      <c r="C2126" s="730" t="s">
        <v>1789</v>
      </c>
      <c r="D2126" s="648"/>
      <c r="E2126" s="648"/>
    </row>
    <row r="2127" spans="1:5" ht="16.5" customHeight="1" thickBot="1" x14ac:dyDescent="0.25">
      <c r="A2127" s="639" t="s">
        <v>9</v>
      </c>
      <c r="B2127" s="769" t="s">
        <v>1790</v>
      </c>
      <c r="C2127" s="895"/>
      <c r="D2127" s="770"/>
      <c r="E2127" s="771"/>
    </row>
    <row r="2128" spans="1:5" ht="16.5" customHeight="1" thickBot="1" x14ac:dyDescent="0.25">
      <c r="A2128" s="639" t="s">
        <v>14</v>
      </c>
      <c r="B2128" s="832" t="s">
        <v>123</v>
      </c>
      <c r="C2128" s="833"/>
      <c r="D2128" s="833"/>
      <c r="E2128" s="834"/>
    </row>
    <row r="2129" spans="1:5" ht="16.5" customHeight="1" x14ac:dyDescent="0.2">
      <c r="A2129" s="827"/>
      <c r="B2129" s="640">
        <v>2019</v>
      </c>
      <c r="C2129" s="640">
        <v>2020</v>
      </c>
      <c r="D2129" s="640">
        <v>2021</v>
      </c>
      <c r="E2129" s="640">
        <v>2022</v>
      </c>
    </row>
    <row r="2130" spans="1:5" ht="16.5" customHeight="1" thickBot="1" x14ac:dyDescent="0.25">
      <c r="A2130" s="828"/>
      <c r="B2130" s="641" t="s">
        <v>5</v>
      </c>
      <c r="C2130" s="641" t="s">
        <v>6</v>
      </c>
      <c r="D2130" s="641" t="s">
        <v>6</v>
      </c>
      <c r="E2130" s="641" t="s">
        <v>6</v>
      </c>
    </row>
    <row r="2131" spans="1:5" ht="16.5" customHeight="1" thickBot="1" x14ac:dyDescent="0.25">
      <c r="A2131" s="696" t="s">
        <v>8</v>
      </c>
      <c r="B2131" s="691">
        <v>11</v>
      </c>
      <c r="C2131" s="691">
        <v>11</v>
      </c>
      <c r="D2131" s="691"/>
      <c r="E2131" s="691"/>
    </row>
    <row r="2132" spans="1:5" ht="16.5" customHeight="1" thickBot="1" x14ac:dyDescent="0.25">
      <c r="A2132" s="639" t="s">
        <v>15</v>
      </c>
      <c r="B2132" s="643">
        <v>10000</v>
      </c>
      <c r="C2132" s="643">
        <v>18260</v>
      </c>
      <c r="D2132" s="643"/>
      <c r="E2132" s="643">
        <f t="shared" ref="E2132" si="227">E2146</f>
        <v>0</v>
      </c>
    </row>
    <row r="2133" spans="1:5" ht="16.5" customHeight="1" thickBot="1" x14ac:dyDescent="0.25">
      <c r="A2133" s="639" t="s">
        <v>21</v>
      </c>
      <c r="B2133" s="643">
        <f>B2132/B2131</f>
        <v>909.09090909090912</v>
      </c>
      <c r="C2133" s="643">
        <f>C2132/C2131</f>
        <v>1660</v>
      </c>
      <c r="D2133" s="643" t="e">
        <f>D2132/D2131</f>
        <v>#DIV/0!</v>
      </c>
      <c r="E2133" s="643" t="e">
        <f>E2132/E2131</f>
        <v>#DIV/0!</v>
      </c>
    </row>
    <row r="2134" spans="1:5" ht="16.5" customHeight="1" thickBot="1" x14ac:dyDescent="0.25">
      <c r="A2134" s="639" t="s">
        <v>16</v>
      </c>
      <c r="B2134" s="644" t="s">
        <v>20</v>
      </c>
      <c r="C2134" s="645">
        <f>C2131/B2131-1</f>
        <v>0</v>
      </c>
      <c r="D2134" s="645">
        <f t="shared" ref="D2134:E2136" si="228">D2131/C2131-1</f>
        <v>-1</v>
      </c>
      <c r="E2134" s="645" t="e">
        <f t="shared" si="228"/>
        <v>#DIV/0!</v>
      </c>
    </row>
    <row r="2135" spans="1:5" ht="16.5" customHeight="1" thickBot="1" x14ac:dyDescent="0.25">
      <c r="A2135" s="639" t="s">
        <v>17</v>
      </c>
      <c r="B2135" s="644" t="s">
        <v>20</v>
      </c>
      <c r="C2135" s="645">
        <f>C2132/B2132-1</f>
        <v>0.82600000000000007</v>
      </c>
      <c r="D2135" s="645">
        <f t="shared" si="228"/>
        <v>-1</v>
      </c>
      <c r="E2135" s="645" t="e">
        <f t="shared" si="228"/>
        <v>#DIV/0!</v>
      </c>
    </row>
    <row r="2136" spans="1:5" ht="16.5" customHeight="1" thickBot="1" x14ac:dyDescent="0.25">
      <c r="A2136" s="639" t="s">
        <v>18</v>
      </c>
      <c r="B2136" s="644" t="s">
        <v>20</v>
      </c>
      <c r="C2136" s="645">
        <f>C2133/B2133-1</f>
        <v>0.82599999999999985</v>
      </c>
      <c r="D2136" s="645" t="e">
        <f t="shared" si="228"/>
        <v>#DIV/0!</v>
      </c>
      <c r="E2136" s="645" t="e">
        <f t="shared" si="228"/>
        <v>#DIV/0!</v>
      </c>
    </row>
    <row r="2137" spans="1:5" ht="16.5" customHeight="1" thickBot="1" x14ac:dyDescent="0.25">
      <c r="A2137" s="835" t="s">
        <v>1791</v>
      </c>
      <c r="B2137" s="836"/>
      <c r="C2137" s="836"/>
      <c r="D2137" s="836"/>
      <c r="E2137" s="837"/>
    </row>
    <row r="2138" spans="1:5" ht="16.5" customHeight="1" x14ac:dyDescent="0.2">
      <c r="A2138" s="827"/>
      <c r="B2138" s="640">
        <v>2019</v>
      </c>
      <c r="C2138" s="640">
        <v>2020</v>
      </c>
      <c r="D2138" s="640">
        <v>2021</v>
      </c>
      <c r="E2138" s="640">
        <v>2022</v>
      </c>
    </row>
    <row r="2139" spans="1:5" ht="16.5" customHeight="1" thickBot="1" x14ac:dyDescent="0.25">
      <c r="A2139" s="828"/>
      <c r="B2139" s="641" t="s">
        <v>5</v>
      </c>
      <c r="C2139" s="641" t="s">
        <v>6</v>
      </c>
      <c r="D2139" s="641" t="s">
        <v>6</v>
      </c>
      <c r="E2139" s="641" t="s">
        <v>6</v>
      </c>
    </row>
    <row r="2140" spans="1:5" ht="16.5" customHeight="1" thickBot="1" x14ac:dyDescent="0.25">
      <c r="A2140" s="647" t="s">
        <v>107</v>
      </c>
      <c r="B2140" s="648"/>
      <c r="C2140" s="648"/>
      <c r="D2140" s="648"/>
      <c r="E2140" s="648"/>
    </row>
    <row r="2141" spans="1:5" ht="16.5" customHeight="1" thickBot="1" x14ac:dyDescent="0.25">
      <c r="A2141" s="649" t="s">
        <v>37</v>
      </c>
      <c r="B2141" s="648"/>
      <c r="C2141" s="648"/>
      <c r="D2141" s="648"/>
      <c r="E2141" s="648"/>
    </row>
    <row r="2142" spans="1:5" ht="16.5" customHeight="1" thickBot="1" x14ac:dyDescent="0.25">
      <c r="A2142" s="649" t="s">
        <v>78</v>
      </c>
      <c r="B2142" s="648"/>
      <c r="C2142" s="648"/>
      <c r="D2142" s="648"/>
      <c r="E2142" s="648"/>
    </row>
    <row r="2143" spans="1:5" ht="16.5" customHeight="1" thickBot="1" x14ac:dyDescent="0.25">
      <c r="A2143" s="649" t="s">
        <v>72</v>
      </c>
      <c r="B2143" s="648"/>
      <c r="C2143" s="648"/>
      <c r="D2143" s="648"/>
      <c r="E2143" s="648"/>
    </row>
    <row r="2144" spans="1:5" ht="16.5" customHeight="1" thickBot="1" x14ac:dyDescent="0.25">
      <c r="A2144" s="649" t="s">
        <v>73</v>
      </c>
      <c r="B2144" s="648"/>
      <c r="C2144" s="648"/>
      <c r="D2144" s="648"/>
      <c r="E2144" s="648"/>
    </row>
    <row r="2145" spans="1:5" ht="16.5" customHeight="1" thickBot="1" x14ac:dyDescent="0.25">
      <c r="A2145" s="647" t="s">
        <v>109</v>
      </c>
      <c r="B2145" s="648">
        <f>SUM(B2146:B2149)</f>
        <v>10000</v>
      </c>
      <c r="C2145" s="648">
        <f t="shared" ref="C2145:E2145" si="229">SUM(C2146:C2149)</f>
        <v>18260</v>
      </c>
      <c r="D2145" s="648">
        <f t="shared" si="229"/>
        <v>0</v>
      </c>
      <c r="E2145" s="648">
        <f t="shared" si="229"/>
        <v>0</v>
      </c>
    </row>
    <row r="2146" spans="1:5" ht="16.5" customHeight="1" thickBot="1" x14ac:dyDescent="0.25">
      <c r="A2146" s="649" t="s">
        <v>37</v>
      </c>
      <c r="B2146" s="648">
        <v>10000</v>
      </c>
      <c r="C2146" s="648">
        <v>18260</v>
      </c>
      <c r="D2146" s="648">
        <v>0</v>
      </c>
      <c r="E2146" s="648">
        <v>0</v>
      </c>
    </row>
    <row r="2147" spans="1:5" ht="16.5" customHeight="1" thickBot="1" x14ac:dyDescent="0.25">
      <c r="A2147" s="649" t="s">
        <v>78</v>
      </c>
      <c r="B2147" s="648"/>
      <c r="C2147" s="648"/>
      <c r="D2147" s="648"/>
      <c r="E2147" s="648"/>
    </row>
    <row r="2148" spans="1:5" ht="16.5" customHeight="1" thickBot="1" x14ac:dyDescent="0.25">
      <c r="A2148" s="649" t="s">
        <v>72</v>
      </c>
      <c r="B2148" s="648"/>
      <c r="C2148" s="648"/>
      <c r="D2148" s="648"/>
      <c r="E2148" s="648"/>
    </row>
    <row r="2149" spans="1:5" ht="16.5" customHeight="1" thickBot="1" x14ac:dyDescent="0.25">
      <c r="A2149" s="649" t="s">
        <v>73</v>
      </c>
      <c r="B2149" s="648"/>
      <c r="C2149" s="648"/>
      <c r="D2149" s="648"/>
      <c r="E2149" s="648"/>
    </row>
    <row r="2150" spans="1:5" ht="16.5" customHeight="1" thickBot="1" x14ac:dyDescent="0.25">
      <c r="A2150" s="692" t="s">
        <v>1792</v>
      </c>
      <c r="B2150" s="651">
        <f>B2146+B2140</f>
        <v>10000</v>
      </c>
      <c r="C2150" s="695">
        <f>C2146+C2140</f>
        <v>18260</v>
      </c>
      <c r="D2150" s="651">
        <f>D2146+D2140</f>
        <v>0</v>
      </c>
      <c r="E2150" s="651">
        <f>E2146+E2140</f>
        <v>0</v>
      </c>
    </row>
    <row r="2151" spans="1:5" ht="63" customHeight="1" thickBot="1" x14ac:dyDescent="0.25">
      <c r="A2151" s="637" t="s">
        <v>1793</v>
      </c>
      <c r="B2151" s="693" t="s">
        <v>1794</v>
      </c>
      <c r="C2151" s="730" t="s">
        <v>1795</v>
      </c>
      <c r="D2151" s="731"/>
      <c r="E2151" s="719"/>
    </row>
    <row r="2152" spans="1:5" ht="16.5" customHeight="1" thickBot="1" x14ac:dyDescent="0.25">
      <c r="A2152" s="639" t="s">
        <v>9</v>
      </c>
      <c r="B2152" s="769" t="s">
        <v>1796</v>
      </c>
      <c r="C2152" s="895"/>
      <c r="D2152" s="770"/>
      <c r="E2152" s="771"/>
    </row>
    <row r="2153" spans="1:5" ht="16.5" customHeight="1" thickBot="1" x14ac:dyDescent="0.25">
      <c r="A2153" s="639" t="s">
        <v>14</v>
      </c>
      <c r="B2153" s="832" t="s">
        <v>1770</v>
      </c>
      <c r="C2153" s="833"/>
      <c r="D2153" s="833"/>
      <c r="E2153" s="834"/>
    </row>
    <row r="2154" spans="1:5" ht="16.5" customHeight="1" x14ac:dyDescent="0.2">
      <c r="A2154" s="827"/>
      <c r="B2154" s="640">
        <v>2019</v>
      </c>
      <c r="C2154" s="640">
        <v>2020</v>
      </c>
      <c r="D2154" s="640">
        <v>2021</v>
      </c>
      <c r="E2154" s="640">
        <v>2022</v>
      </c>
    </row>
    <row r="2155" spans="1:5" ht="16.5" customHeight="1" thickBot="1" x14ac:dyDescent="0.25">
      <c r="A2155" s="828"/>
      <c r="B2155" s="641" t="s">
        <v>5</v>
      </c>
      <c r="C2155" s="641" t="s">
        <v>6</v>
      </c>
      <c r="D2155" s="641" t="s">
        <v>6</v>
      </c>
      <c r="E2155" s="641" t="s">
        <v>6</v>
      </c>
    </row>
    <row r="2156" spans="1:5" ht="16.5" customHeight="1" thickBot="1" x14ac:dyDescent="0.25">
      <c r="A2156" s="639" t="s">
        <v>8</v>
      </c>
      <c r="B2156" s="709">
        <v>1</v>
      </c>
      <c r="C2156" s="691">
        <v>0</v>
      </c>
      <c r="D2156" s="691"/>
      <c r="E2156" s="691"/>
    </row>
    <row r="2157" spans="1:5" ht="16.5" customHeight="1" thickBot="1" x14ac:dyDescent="0.25">
      <c r="A2157" s="639" t="s">
        <v>15</v>
      </c>
      <c r="B2157" s="643">
        <v>9576</v>
      </c>
      <c r="C2157" s="643">
        <v>0</v>
      </c>
      <c r="D2157" s="643">
        <f t="shared" ref="D2157:E2157" si="230">D2171</f>
        <v>0</v>
      </c>
      <c r="E2157" s="643">
        <f t="shared" si="230"/>
        <v>0</v>
      </c>
    </row>
    <row r="2158" spans="1:5" ht="16.5" customHeight="1" thickBot="1" x14ac:dyDescent="0.25">
      <c r="A2158" s="639" t="s">
        <v>21</v>
      </c>
      <c r="B2158" s="643">
        <f>B2157/B2156</f>
        <v>9576</v>
      </c>
      <c r="C2158" s="643" t="e">
        <f>C2157/C2156</f>
        <v>#DIV/0!</v>
      </c>
      <c r="D2158" s="643" t="e">
        <f>D2157/D2156</f>
        <v>#DIV/0!</v>
      </c>
      <c r="E2158" s="643" t="e">
        <f>E2157/E2156</f>
        <v>#DIV/0!</v>
      </c>
    </row>
    <row r="2159" spans="1:5" ht="16.5" customHeight="1" thickBot="1" x14ac:dyDescent="0.25">
      <c r="A2159" s="639" t="s">
        <v>16</v>
      </c>
      <c r="B2159" s="644" t="s">
        <v>20</v>
      </c>
      <c r="C2159" s="645">
        <f>C2156/B2156-1</f>
        <v>-1</v>
      </c>
      <c r="D2159" s="645" t="e">
        <f t="shared" ref="D2159:E2161" si="231">D2156/C2156-1</f>
        <v>#DIV/0!</v>
      </c>
      <c r="E2159" s="645" t="e">
        <f t="shared" si="231"/>
        <v>#DIV/0!</v>
      </c>
    </row>
    <row r="2160" spans="1:5" ht="16.5" customHeight="1" thickBot="1" x14ac:dyDescent="0.25">
      <c r="A2160" s="639" t="s">
        <v>17</v>
      </c>
      <c r="B2160" s="644" t="s">
        <v>20</v>
      </c>
      <c r="C2160" s="645">
        <f>C2157/B2157-1</f>
        <v>-1</v>
      </c>
      <c r="D2160" s="645" t="e">
        <f t="shared" si="231"/>
        <v>#DIV/0!</v>
      </c>
      <c r="E2160" s="645" t="e">
        <f t="shared" si="231"/>
        <v>#DIV/0!</v>
      </c>
    </row>
    <row r="2161" spans="1:5" ht="16.5" customHeight="1" thickBot="1" x14ac:dyDescent="0.25">
      <c r="A2161" s="639" t="s">
        <v>18</v>
      </c>
      <c r="B2161" s="644" t="s">
        <v>20</v>
      </c>
      <c r="C2161" s="645" t="e">
        <f>C2158/B2158-1</f>
        <v>#DIV/0!</v>
      </c>
      <c r="D2161" s="645" t="e">
        <f t="shared" si="231"/>
        <v>#DIV/0!</v>
      </c>
      <c r="E2161" s="645" t="e">
        <f t="shared" si="231"/>
        <v>#DIV/0!</v>
      </c>
    </row>
    <row r="2162" spans="1:5" ht="16.5" customHeight="1" thickBot="1" x14ac:dyDescent="0.25">
      <c r="A2162" s="835" t="s">
        <v>1797</v>
      </c>
      <c r="B2162" s="836"/>
      <c r="C2162" s="836"/>
      <c r="D2162" s="836"/>
      <c r="E2162" s="837"/>
    </row>
    <row r="2163" spans="1:5" ht="16.5" customHeight="1" x14ac:dyDescent="0.2">
      <c r="A2163" s="827"/>
      <c r="B2163" s="640">
        <v>2019</v>
      </c>
      <c r="C2163" s="640">
        <v>2020</v>
      </c>
      <c r="D2163" s="640">
        <v>2021</v>
      </c>
      <c r="E2163" s="640">
        <v>2022</v>
      </c>
    </row>
    <row r="2164" spans="1:5" ht="16.5" customHeight="1" thickBot="1" x14ac:dyDescent="0.25">
      <c r="A2164" s="828"/>
      <c r="B2164" s="641" t="s">
        <v>5</v>
      </c>
      <c r="C2164" s="641" t="s">
        <v>6</v>
      </c>
      <c r="D2164" s="641" t="s">
        <v>6</v>
      </c>
      <c r="E2164" s="641" t="s">
        <v>6</v>
      </c>
    </row>
    <row r="2165" spans="1:5" ht="16.5" customHeight="1" thickBot="1" x14ac:dyDescent="0.25">
      <c r="A2165" s="647" t="s">
        <v>107</v>
      </c>
      <c r="B2165" s="648"/>
      <c r="C2165" s="648"/>
      <c r="D2165" s="648"/>
      <c r="E2165" s="648"/>
    </row>
    <row r="2166" spans="1:5" ht="16.5" customHeight="1" thickBot="1" x14ac:dyDescent="0.25">
      <c r="A2166" s="649" t="s">
        <v>37</v>
      </c>
      <c r="B2166" s="648"/>
      <c r="C2166" s="648"/>
      <c r="D2166" s="648"/>
      <c r="E2166" s="648"/>
    </row>
    <row r="2167" spans="1:5" ht="16.5" customHeight="1" thickBot="1" x14ac:dyDescent="0.25">
      <c r="A2167" s="649" t="s">
        <v>78</v>
      </c>
      <c r="B2167" s="648"/>
      <c r="C2167" s="648"/>
      <c r="D2167" s="648"/>
      <c r="E2167" s="648"/>
    </row>
    <row r="2168" spans="1:5" ht="16.5" customHeight="1" thickBot="1" x14ac:dyDescent="0.25">
      <c r="A2168" s="649" t="s">
        <v>72</v>
      </c>
      <c r="B2168" s="648"/>
      <c r="C2168" s="648"/>
      <c r="D2168" s="648"/>
      <c r="E2168" s="648"/>
    </row>
    <row r="2169" spans="1:5" ht="16.5" customHeight="1" thickBot="1" x14ac:dyDescent="0.25">
      <c r="A2169" s="649" t="s">
        <v>73</v>
      </c>
      <c r="B2169" s="648"/>
      <c r="C2169" s="648"/>
      <c r="D2169" s="648"/>
      <c r="E2169" s="648"/>
    </row>
    <row r="2170" spans="1:5" ht="16.5" customHeight="1" thickBot="1" x14ac:dyDescent="0.25">
      <c r="A2170" s="647" t="s">
        <v>109</v>
      </c>
      <c r="B2170" s="648">
        <f>SUM(B2171:B2174)</f>
        <v>9576</v>
      </c>
      <c r="C2170" s="648">
        <f t="shared" ref="C2170:E2170" si="232">SUM(C2171:C2174)</f>
        <v>0</v>
      </c>
      <c r="D2170" s="648">
        <f t="shared" si="232"/>
        <v>0</v>
      </c>
      <c r="E2170" s="648">
        <f t="shared" si="232"/>
        <v>0</v>
      </c>
    </row>
    <row r="2171" spans="1:5" ht="16.5" customHeight="1" thickBot="1" x14ac:dyDescent="0.25">
      <c r="A2171" s="649" t="s">
        <v>37</v>
      </c>
      <c r="B2171" s="648">
        <v>9576</v>
      </c>
      <c r="C2171" s="648">
        <v>0</v>
      </c>
      <c r="D2171" s="648">
        <v>0</v>
      </c>
      <c r="E2171" s="648">
        <v>0</v>
      </c>
    </row>
    <row r="2172" spans="1:5" ht="16.5" customHeight="1" thickBot="1" x14ac:dyDescent="0.25">
      <c r="A2172" s="649" t="s">
        <v>78</v>
      </c>
      <c r="B2172" s="648"/>
      <c r="C2172" s="648"/>
      <c r="D2172" s="648"/>
      <c r="E2172" s="648"/>
    </row>
    <row r="2173" spans="1:5" ht="16.5" customHeight="1" thickBot="1" x14ac:dyDescent="0.25">
      <c r="A2173" s="649" t="s">
        <v>72</v>
      </c>
      <c r="B2173" s="648"/>
      <c r="C2173" s="648"/>
      <c r="D2173" s="648"/>
      <c r="E2173" s="648"/>
    </row>
    <row r="2174" spans="1:5" ht="16.5" customHeight="1" thickBot="1" x14ac:dyDescent="0.25">
      <c r="A2174" s="649" t="s">
        <v>73</v>
      </c>
      <c r="B2174" s="648"/>
      <c r="C2174" s="648"/>
      <c r="D2174" s="648"/>
      <c r="E2174" s="648"/>
    </row>
    <row r="2175" spans="1:5" ht="16.5" customHeight="1" thickBot="1" x14ac:dyDescent="0.25">
      <c r="A2175" s="692" t="s">
        <v>1798</v>
      </c>
      <c r="B2175" s="651">
        <f>B2171+B2165</f>
        <v>9576</v>
      </c>
      <c r="C2175" s="695">
        <f>C2171+C2165</f>
        <v>0</v>
      </c>
      <c r="D2175" s="651">
        <f>D2171+D2165</f>
        <v>0</v>
      </c>
      <c r="E2175" s="651">
        <f>E2171+E2165</f>
        <v>0</v>
      </c>
    </row>
    <row r="2176" spans="1:5" ht="40.5" customHeight="1" thickBot="1" x14ac:dyDescent="0.25">
      <c r="A2176" s="637" t="s">
        <v>1799</v>
      </c>
      <c r="B2176" s="693" t="s">
        <v>1800</v>
      </c>
      <c r="C2176" s="730" t="s">
        <v>1801</v>
      </c>
      <c r="D2176" s="731"/>
      <c r="E2176" s="719"/>
    </row>
    <row r="2177" spans="1:5" ht="16.5" customHeight="1" thickBot="1" x14ac:dyDescent="0.25">
      <c r="A2177" s="639" t="s">
        <v>9</v>
      </c>
      <c r="B2177" s="769" t="s">
        <v>1802</v>
      </c>
      <c r="C2177" s="895"/>
      <c r="D2177" s="770"/>
      <c r="E2177" s="771"/>
    </row>
    <row r="2178" spans="1:5" ht="16.5" customHeight="1" thickBot="1" x14ac:dyDescent="0.25">
      <c r="A2178" s="639" t="s">
        <v>14</v>
      </c>
      <c r="B2178" s="832" t="s">
        <v>123</v>
      </c>
      <c r="C2178" s="833"/>
      <c r="D2178" s="833"/>
      <c r="E2178" s="834"/>
    </row>
    <row r="2179" spans="1:5" ht="16.5" customHeight="1" x14ac:dyDescent="0.2">
      <c r="A2179" s="827"/>
      <c r="B2179" s="640">
        <v>2019</v>
      </c>
      <c r="C2179" s="640">
        <v>2020</v>
      </c>
      <c r="D2179" s="640">
        <v>2021</v>
      </c>
      <c r="E2179" s="640">
        <v>2022</v>
      </c>
    </row>
    <row r="2180" spans="1:5" ht="16.5" customHeight="1" thickBot="1" x14ac:dyDescent="0.25">
      <c r="A2180" s="828"/>
      <c r="B2180" s="641" t="s">
        <v>5</v>
      </c>
      <c r="C2180" s="641" t="s">
        <v>6</v>
      </c>
      <c r="D2180" s="641" t="s">
        <v>6</v>
      </c>
      <c r="E2180" s="641" t="s">
        <v>6</v>
      </c>
    </row>
    <row r="2181" spans="1:5" ht="16.5" customHeight="1" thickBot="1" x14ac:dyDescent="0.25">
      <c r="A2181" s="639" t="s">
        <v>8</v>
      </c>
      <c r="B2181" s="691">
        <v>1</v>
      </c>
      <c r="C2181" s="691">
        <v>1</v>
      </c>
      <c r="D2181" s="691">
        <v>0</v>
      </c>
      <c r="E2181" s="691"/>
    </row>
    <row r="2182" spans="1:5" ht="16.5" customHeight="1" thickBot="1" x14ac:dyDescent="0.25">
      <c r="A2182" s="639" t="s">
        <v>15</v>
      </c>
      <c r="B2182" s="643">
        <v>15000</v>
      </c>
      <c r="C2182" s="643">
        <v>17386</v>
      </c>
      <c r="D2182" s="643">
        <v>0</v>
      </c>
      <c r="E2182" s="643">
        <f t="shared" ref="E2182" si="233">E2196</f>
        <v>0</v>
      </c>
    </row>
    <row r="2183" spans="1:5" ht="16.5" customHeight="1" thickBot="1" x14ac:dyDescent="0.25">
      <c r="A2183" s="639" t="s">
        <v>21</v>
      </c>
      <c r="B2183" s="643">
        <f>B2182/B2181</f>
        <v>15000</v>
      </c>
      <c r="C2183" s="643">
        <f>C2182/C2181</f>
        <v>17386</v>
      </c>
      <c r="D2183" s="643" t="e">
        <f>D2182/D2181</f>
        <v>#DIV/0!</v>
      </c>
      <c r="E2183" s="643" t="e">
        <f>E2182/E2181</f>
        <v>#DIV/0!</v>
      </c>
    </row>
    <row r="2184" spans="1:5" ht="16.5" customHeight="1" thickBot="1" x14ac:dyDescent="0.25">
      <c r="A2184" s="639" t="s">
        <v>16</v>
      </c>
      <c r="B2184" s="644" t="s">
        <v>20</v>
      </c>
      <c r="C2184" s="645">
        <f>C2181/B2181-1</f>
        <v>0</v>
      </c>
      <c r="D2184" s="645">
        <f t="shared" ref="D2184:E2186" si="234">D2181/C2181-1</f>
        <v>-1</v>
      </c>
      <c r="E2184" s="645" t="e">
        <f t="shared" si="234"/>
        <v>#DIV/0!</v>
      </c>
    </row>
    <row r="2185" spans="1:5" ht="16.5" customHeight="1" thickBot="1" x14ac:dyDescent="0.25">
      <c r="A2185" s="639" t="s">
        <v>17</v>
      </c>
      <c r="B2185" s="644" t="s">
        <v>20</v>
      </c>
      <c r="C2185" s="645">
        <f>C2182/B2182-1</f>
        <v>0.15906666666666669</v>
      </c>
      <c r="D2185" s="645">
        <f t="shared" si="234"/>
        <v>-1</v>
      </c>
      <c r="E2185" s="645" t="e">
        <f t="shared" si="234"/>
        <v>#DIV/0!</v>
      </c>
    </row>
    <row r="2186" spans="1:5" ht="16.5" customHeight="1" thickBot="1" x14ac:dyDescent="0.25">
      <c r="A2186" s="639" t="s">
        <v>18</v>
      </c>
      <c r="B2186" s="644" t="s">
        <v>20</v>
      </c>
      <c r="C2186" s="645">
        <f>C2183/B2183-1</f>
        <v>0.15906666666666669</v>
      </c>
      <c r="D2186" s="645" t="e">
        <f t="shared" si="234"/>
        <v>#DIV/0!</v>
      </c>
      <c r="E2186" s="645" t="e">
        <f t="shared" si="234"/>
        <v>#DIV/0!</v>
      </c>
    </row>
    <row r="2187" spans="1:5" ht="16.5" customHeight="1" thickBot="1" x14ac:dyDescent="0.25">
      <c r="A2187" s="835" t="s">
        <v>1803</v>
      </c>
      <c r="B2187" s="836"/>
      <c r="C2187" s="836"/>
      <c r="D2187" s="836"/>
      <c r="E2187" s="837"/>
    </row>
    <row r="2188" spans="1:5" ht="16.5" customHeight="1" x14ac:dyDescent="0.2">
      <c r="A2188" s="827"/>
      <c r="B2188" s="640">
        <v>2019</v>
      </c>
      <c r="C2188" s="640">
        <v>2020</v>
      </c>
      <c r="D2188" s="640">
        <v>2021</v>
      </c>
      <c r="E2188" s="640">
        <v>2022</v>
      </c>
    </row>
    <row r="2189" spans="1:5" ht="16.5" customHeight="1" thickBot="1" x14ac:dyDescent="0.25">
      <c r="A2189" s="828"/>
      <c r="B2189" s="641" t="s">
        <v>5</v>
      </c>
      <c r="C2189" s="641" t="s">
        <v>6</v>
      </c>
      <c r="D2189" s="641" t="s">
        <v>6</v>
      </c>
      <c r="E2189" s="641" t="s">
        <v>6</v>
      </c>
    </row>
    <row r="2190" spans="1:5" ht="16.5" customHeight="1" thickBot="1" x14ac:dyDescent="0.25">
      <c r="A2190" s="647" t="s">
        <v>107</v>
      </c>
      <c r="B2190" s="648"/>
      <c r="C2190" s="648"/>
      <c r="D2190" s="648"/>
      <c r="E2190" s="648"/>
    </row>
    <row r="2191" spans="1:5" ht="16.5" customHeight="1" thickBot="1" x14ac:dyDescent="0.25">
      <c r="A2191" s="649" t="s">
        <v>37</v>
      </c>
      <c r="B2191" s="648"/>
      <c r="C2191" s="648"/>
      <c r="D2191" s="648"/>
      <c r="E2191" s="648"/>
    </row>
    <row r="2192" spans="1:5" ht="16.5" customHeight="1" thickBot="1" x14ac:dyDescent="0.25">
      <c r="A2192" s="649" t="s">
        <v>78</v>
      </c>
      <c r="B2192" s="648"/>
      <c r="C2192" s="648"/>
      <c r="D2192" s="648"/>
      <c r="E2192" s="648"/>
    </row>
    <row r="2193" spans="1:5" ht="16.5" customHeight="1" thickBot="1" x14ac:dyDescent="0.25">
      <c r="A2193" s="649" t="s">
        <v>72</v>
      </c>
      <c r="B2193" s="648"/>
      <c r="C2193" s="648"/>
      <c r="D2193" s="648"/>
      <c r="E2193" s="648"/>
    </row>
    <row r="2194" spans="1:5" ht="16.5" customHeight="1" thickBot="1" x14ac:dyDescent="0.25">
      <c r="A2194" s="649" t="s">
        <v>73</v>
      </c>
      <c r="B2194" s="648"/>
      <c r="C2194" s="648"/>
      <c r="D2194" s="648"/>
      <c r="E2194" s="648"/>
    </row>
    <row r="2195" spans="1:5" ht="16.5" customHeight="1" thickBot="1" x14ac:dyDescent="0.25">
      <c r="A2195" s="647" t="s">
        <v>109</v>
      </c>
      <c r="B2195" s="648">
        <f>SUM(B2196:B2199)</f>
        <v>15000</v>
      </c>
      <c r="C2195" s="648">
        <f t="shared" ref="C2195:E2195" si="235">SUM(C2196:C2199)</f>
        <v>17386</v>
      </c>
      <c r="D2195" s="648">
        <f t="shared" si="235"/>
        <v>0</v>
      </c>
      <c r="E2195" s="648">
        <f t="shared" si="235"/>
        <v>0</v>
      </c>
    </row>
    <row r="2196" spans="1:5" ht="16.5" customHeight="1" thickBot="1" x14ac:dyDescent="0.25">
      <c r="A2196" s="649" t="s">
        <v>37</v>
      </c>
      <c r="B2196" s="648">
        <v>15000</v>
      </c>
      <c r="C2196" s="648">
        <v>17386</v>
      </c>
      <c r="D2196" s="648">
        <v>0</v>
      </c>
      <c r="E2196" s="648">
        <v>0</v>
      </c>
    </row>
    <row r="2197" spans="1:5" ht="16.5" customHeight="1" thickBot="1" x14ac:dyDescent="0.25">
      <c r="A2197" s="649" t="s">
        <v>78</v>
      </c>
      <c r="B2197" s="651"/>
      <c r="C2197" s="648"/>
      <c r="D2197" s="648"/>
      <c r="E2197" s="648"/>
    </row>
    <row r="2198" spans="1:5" ht="16.5" customHeight="1" thickBot="1" x14ac:dyDescent="0.25">
      <c r="A2198" s="649" t="s">
        <v>72</v>
      </c>
      <c r="B2198" s="651"/>
      <c r="C2198" s="648"/>
      <c r="D2198" s="648"/>
      <c r="E2198" s="648"/>
    </row>
    <row r="2199" spans="1:5" ht="16.5" customHeight="1" thickBot="1" x14ac:dyDescent="0.25">
      <c r="A2199" s="649" t="s">
        <v>73</v>
      </c>
      <c r="B2199" s="651"/>
      <c r="C2199" s="648"/>
      <c r="D2199" s="648"/>
      <c r="E2199" s="648"/>
    </row>
    <row r="2200" spans="1:5" ht="16.5" customHeight="1" thickBot="1" x14ac:dyDescent="0.25">
      <c r="A2200" s="692" t="s">
        <v>1378</v>
      </c>
      <c r="B2200" s="651">
        <f>B2196+B2190</f>
        <v>15000</v>
      </c>
      <c r="C2200" s="651">
        <f>C2196+C2190</f>
        <v>17386</v>
      </c>
      <c r="D2200" s="651">
        <f>D2196+D2190</f>
        <v>0</v>
      </c>
      <c r="E2200" s="651">
        <f>E2196+E2190</f>
        <v>0</v>
      </c>
    </row>
    <row r="2201" spans="1:5" ht="57.75" customHeight="1" thickBot="1" x14ac:dyDescent="0.25">
      <c r="A2201" s="637" t="s">
        <v>1804</v>
      </c>
      <c r="B2201" s="693" t="s">
        <v>1805</v>
      </c>
      <c r="C2201" s="693" t="s">
        <v>1806</v>
      </c>
      <c r="D2201" s="693"/>
      <c r="E2201" s="719"/>
    </row>
    <row r="2202" spans="1:5" ht="16.5" customHeight="1" thickBot="1" x14ac:dyDescent="0.25">
      <c r="A2202" s="639" t="s">
        <v>9</v>
      </c>
      <c r="B2202" s="904" t="s">
        <v>1807</v>
      </c>
      <c r="C2202" s="905"/>
      <c r="D2202" s="906"/>
      <c r="E2202" s="907"/>
    </row>
    <row r="2203" spans="1:5" ht="16.5" customHeight="1" thickBot="1" x14ac:dyDescent="0.25">
      <c r="A2203" s="639" t="s">
        <v>14</v>
      </c>
      <c r="B2203" s="832" t="s">
        <v>123</v>
      </c>
      <c r="C2203" s="833"/>
      <c r="D2203" s="833"/>
      <c r="E2203" s="834"/>
    </row>
    <row r="2204" spans="1:5" ht="16.5" customHeight="1" x14ac:dyDescent="0.2">
      <c r="A2204" s="827"/>
      <c r="B2204" s="640">
        <v>2019</v>
      </c>
      <c r="C2204" s="640">
        <v>2020</v>
      </c>
      <c r="D2204" s="640">
        <v>2021</v>
      </c>
      <c r="E2204" s="640">
        <v>2022</v>
      </c>
    </row>
    <row r="2205" spans="1:5" ht="16.5" customHeight="1" thickBot="1" x14ac:dyDescent="0.25">
      <c r="A2205" s="828"/>
      <c r="B2205" s="641" t="s">
        <v>5</v>
      </c>
      <c r="C2205" s="641" t="s">
        <v>6</v>
      </c>
      <c r="D2205" s="641" t="s">
        <v>6</v>
      </c>
      <c r="E2205" s="641" t="s">
        <v>6</v>
      </c>
    </row>
    <row r="2206" spans="1:5" ht="16.5" customHeight="1" thickBot="1" x14ac:dyDescent="0.25">
      <c r="A2206" s="639" t="s">
        <v>8</v>
      </c>
      <c r="B2206" s="691">
        <v>1</v>
      </c>
      <c r="C2206" s="691"/>
      <c r="D2206" s="691"/>
      <c r="E2206" s="691"/>
    </row>
    <row r="2207" spans="1:5" ht="16.5" customHeight="1" thickBot="1" x14ac:dyDescent="0.25">
      <c r="A2207" s="639" t="s">
        <v>15</v>
      </c>
      <c r="B2207" s="643">
        <v>2039</v>
      </c>
      <c r="C2207" s="643"/>
      <c r="D2207" s="643">
        <f t="shared" ref="D2207:E2207" si="236">D2221</f>
        <v>0</v>
      </c>
      <c r="E2207" s="643">
        <f t="shared" si="236"/>
        <v>0</v>
      </c>
    </row>
    <row r="2208" spans="1:5" ht="16.5" customHeight="1" thickBot="1" x14ac:dyDescent="0.25">
      <c r="A2208" s="639" t="s">
        <v>21</v>
      </c>
      <c r="B2208" s="643">
        <f>B2207/B2206</f>
        <v>2039</v>
      </c>
      <c r="C2208" s="643" t="e">
        <f>C2207/C2206</f>
        <v>#DIV/0!</v>
      </c>
      <c r="D2208" s="643" t="e">
        <f>D2207/D2206</f>
        <v>#DIV/0!</v>
      </c>
      <c r="E2208" s="643" t="e">
        <f>E2207/E2206</f>
        <v>#DIV/0!</v>
      </c>
    </row>
    <row r="2209" spans="1:5" ht="16.5" customHeight="1" thickBot="1" x14ac:dyDescent="0.25">
      <c r="A2209" s="639" t="s">
        <v>16</v>
      </c>
      <c r="B2209" s="644" t="s">
        <v>20</v>
      </c>
      <c r="C2209" s="645">
        <f>C2206/B2206-1</f>
        <v>-1</v>
      </c>
      <c r="D2209" s="645" t="e">
        <f t="shared" ref="D2209:E2211" si="237">D2206/C2206-1</f>
        <v>#DIV/0!</v>
      </c>
      <c r="E2209" s="645" t="e">
        <f t="shared" si="237"/>
        <v>#DIV/0!</v>
      </c>
    </row>
    <row r="2210" spans="1:5" ht="16.5" customHeight="1" thickBot="1" x14ac:dyDescent="0.25">
      <c r="A2210" s="639" t="s">
        <v>17</v>
      </c>
      <c r="B2210" s="644" t="s">
        <v>20</v>
      </c>
      <c r="C2210" s="645">
        <f>C2207/B2207-1</f>
        <v>-1</v>
      </c>
      <c r="D2210" s="645" t="e">
        <f t="shared" si="237"/>
        <v>#DIV/0!</v>
      </c>
      <c r="E2210" s="645" t="e">
        <f t="shared" si="237"/>
        <v>#DIV/0!</v>
      </c>
    </row>
    <row r="2211" spans="1:5" ht="16.5" customHeight="1" thickBot="1" x14ac:dyDescent="0.25">
      <c r="A2211" s="639" t="s">
        <v>18</v>
      </c>
      <c r="B2211" s="644" t="s">
        <v>20</v>
      </c>
      <c r="C2211" s="645" t="e">
        <f>C2208/B2208-1</f>
        <v>#DIV/0!</v>
      </c>
      <c r="D2211" s="645" t="e">
        <f t="shared" si="237"/>
        <v>#DIV/0!</v>
      </c>
      <c r="E2211" s="645" t="e">
        <f t="shared" si="237"/>
        <v>#DIV/0!</v>
      </c>
    </row>
    <row r="2212" spans="1:5" ht="16.5" customHeight="1" thickBot="1" x14ac:dyDescent="0.25">
      <c r="A2212" s="835" t="s">
        <v>1808</v>
      </c>
      <c r="B2212" s="836"/>
      <c r="C2212" s="836"/>
      <c r="D2212" s="836"/>
      <c r="E2212" s="837"/>
    </row>
    <row r="2213" spans="1:5" ht="16.5" customHeight="1" x14ac:dyDescent="0.2">
      <c r="A2213" s="827"/>
      <c r="B2213" s="640">
        <v>2019</v>
      </c>
      <c r="C2213" s="640">
        <v>2020</v>
      </c>
      <c r="D2213" s="640">
        <v>2021</v>
      </c>
      <c r="E2213" s="640">
        <v>2022</v>
      </c>
    </row>
    <row r="2214" spans="1:5" ht="16.5" customHeight="1" thickBot="1" x14ac:dyDescent="0.25">
      <c r="A2214" s="828"/>
      <c r="B2214" s="641" t="s">
        <v>5</v>
      </c>
      <c r="C2214" s="641" t="s">
        <v>6</v>
      </c>
      <c r="D2214" s="641" t="s">
        <v>6</v>
      </c>
      <c r="E2214" s="641" t="s">
        <v>6</v>
      </c>
    </row>
    <row r="2215" spans="1:5" ht="16.5" customHeight="1" thickBot="1" x14ac:dyDescent="0.25">
      <c r="A2215" s="647" t="s">
        <v>107</v>
      </c>
      <c r="B2215" s="648"/>
      <c r="C2215" s="648"/>
      <c r="D2215" s="648"/>
      <c r="E2215" s="648"/>
    </row>
    <row r="2216" spans="1:5" ht="16.5" customHeight="1" thickBot="1" x14ac:dyDescent="0.25">
      <c r="A2216" s="649" t="s">
        <v>37</v>
      </c>
      <c r="B2216" s="648"/>
      <c r="C2216" s="648"/>
      <c r="D2216" s="648"/>
      <c r="E2216" s="648"/>
    </row>
    <row r="2217" spans="1:5" ht="16.5" customHeight="1" thickBot="1" x14ac:dyDescent="0.25">
      <c r="A2217" s="649" t="s">
        <v>78</v>
      </c>
      <c r="B2217" s="648"/>
      <c r="C2217" s="648"/>
      <c r="D2217" s="648"/>
      <c r="E2217" s="648"/>
    </row>
    <row r="2218" spans="1:5" ht="16.5" customHeight="1" thickBot="1" x14ac:dyDescent="0.25">
      <c r="A2218" s="649" t="s">
        <v>72</v>
      </c>
      <c r="B2218" s="648"/>
      <c r="C2218" s="648"/>
      <c r="D2218" s="648"/>
      <c r="E2218" s="648"/>
    </row>
    <row r="2219" spans="1:5" ht="16.5" customHeight="1" thickBot="1" x14ac:dyDescent="0.25">
      <c r="A2219" s="649" t="s">
        <v>73</v>
      </c>
      <c r="B2219" s="648"/>
      <c r="C2219" s="648"/>
      <c r="D2219" s="648"/>
      <c r="E2219" s="648"/>
    </row>
    <row r="2220" spans="1:5" ht="16.5" customHeight="1" thickBot="1" x14ac:dyDescent="0.25">
      <c r="A2220" s="647" t="s">
        <v>109</v>
      </c>
      <c r="B2220" s="648">
        <f>SUM(B2221:B2224)</f>
        <v>2039</v>
      </c>
      <c r="C2220" s="648">
        <f t="shared" ref="C2220:E2220" si="238">SUM(C2221:C2224)</f>
        <v>0</v>
      </c>
      <c r="D2220" s="648">
        <f t="shared" si="238"/>
        <v>0</v>
      </c>
      <c r="E2220" s="648">
        <f t="shared" si="238"/>
        <v>0</v>
      </c>
    </row>
    <row r="2221" spans="1:5" ht="16.5" customHeight="1" thickBot="1" x14ac:dyDescent="0.25">
      <c r="A2221" s="649" t="s">
        <v>37</v>
      </c>
      <c r="B2221" s="648">
        <v>2039</v>
      </c>
      <c r="C2221" s="648">
        <v>0</v>
      </c>
      <c r="D2221" s="648">
        <v>0</v>
      </c>
      <c r="E2221" s="648">
        <v>0</v>
      </c>
    </row>
    <row r="2222" spans="1:5" ht="16.5" customHeight="1" thickBot="1" x14ac:dyDescent="0.25">
      <c r="A2222" s="649" t="s">
        <v>78</v>
      </c>
      <c r="B2222" s="648"/>
      <c r="C2222" s="648"/>
      <c r="D2222" s="648"/>
      <c r="E2222" s="648"/>
    </row>
    <row r="2223" spans="1:5" ht="16.5" customHeight="1" thickBot="1" x14ac:dyDescent="0.25">
      <c r="A2223" s="649" t="s">
        <v>72</v>
      </c>
      <c r="B2223" s="648"/>
      <c r="C2223" s="648"/>
      <c r="D2223" s="648"/>
      <c r="E2223" s="648"/>
    </row>
    <row r="2224" spans="1:5" ht="16.5" customHeight="1" thickBot="1" x14ac:dyDescent="0.25">
      <c r="A2224" s="649" t="s">
        <v>73</v>
      </c>
      <c r="B2224" s="648"/>
      <c r="C2224" s="648"/>
      <c r="D2224" s="648"/>
      <c r="E2224" s="648"/>
    </row>
    <row r="2225" spans="1:5" ht="16.5" customHeight="1" thickBot="1" x14ac:dyDescent="0.25">
      <c r="A2225" s="692" t="s">
        <v>1809</v>
      </c>
      <c r="B2225" s="651">
        <f>B2221+B2215</f>
        <v>2039</v>
      </c>
      <c r="C2225" s="695">
        <f>C2221+C2215</f>
        <v>0</v>
      </c>
      <c r="D2225" s="651">
        <f>D2221+D2215</f>
        <v>0</v>
      </c>
      <c r="E2225" s="651">
        <f>E2221+E2215</f>
        <v>0</v>
      </c>
    </row>
    <row r="2226" spans="1:5" ht="51" customHeight="1" thickBot="1" x14ac:dyDescent="0.25">
      <c r="A2226" s="637" t="s">
        <v>1810</v>
      </c>
      <c r="B2226" s="732" t="s">
        <v>1811</v>
      </c>
      <c r="C2226" s="730" t="s">
        <v>1812</v>
      </c>
      <c r="D2226" s="733"/>
      <c r="E2226" s="734"/>
    </row>
    <row r="2227" spans="1:5" ht="16.5" customHeight="1" thickBot="1" x14ac:dyDescent="0.25">
      <c r="A2227" s="639" t="s">
        <v>9</v>
      </c>
      <c r="B2227" s="909" t="s">
        <v>1813</v>
      </c>
      <c r="C2227" s="910"/>
      <c r="D2227" s="911"/>
      <c r="E2227" s="912"/>
    </row>
    <row r="2228" spans="1:5" ht="16.5" customHeight="1" thickBot="1" x14ac:dyDescent="0.25">
      <c r="A2228" s="639" t="s">
        <v>14</v>
      </c>
      <c r="B2228" s="832" t="s">
        <v>123</v>
      </c>
      <c r="C2228" s="833"/>
      <c r="D2228" s="833"/>
      <c r="E2228" s="834"/>
    </row>
    <row r="2229" spans="1:5" ht="16.5" customHeight="1" x14ac:dyDescent="0.2">
      <c r="A2229" s="827"/>
      <c r="B2229" s="640">
        <v>2019</v>
      </c>
      <c r="C2229" s="640">
        <v>2020</v>
      </c>
      <c r="D2229" s="640">
        <v>2021</v>
      </c>
      <c r="E2229" s="640">
        <v>2022</v>
      </c>
    </row>
    <row r="2230" spans="1:5" ht="16.5" customHeight="1" thickBot="1" x14ac:dyDescent="0.25">
      <c r="A2230" s="828"/>
      <c r="B2230" s="641" t="s">
        <v>5</v>
      </c>
      <c r="C2230" s="641" t="s">
        <v>6</v>
      </c>
      <c r="D2230" s="641" t="s">
        <v>6</v>
      </c>
      <c r="E2230" s="641" t="s">
        <v>6</v>
      </c>
    </row>
    <row r="2231" spans="1:5" ht="16.5" customHeight="1" thickBot="1" x14ac:dyDescent="0.25">
      <c r="A2231" s="639" t="s">
        <v>8</v>
      </c>
      <c r="B2231" s="691">
        <v>1</v>
      </c>
      <c r="C2231" s="691"/>
      <c r="D2231" s="691"/>
      <c r="E2231" s="691"/>
    </row>
    <row r="2232" spans="1:5" ht="16.5" customHeight="1" thickBot="1" x14ac:dyDescent="0.25">
      <c r="A2232" s="639" t="s">
        <v>15</v>
      </c>
      <c r="B2232" s="643">
        <v>10000</v>
      </c>
      <c r="C2232" s="643"/>
      <c r="D2232" s="643">
        <f t="shared" ref="D2232:E2232" si="239">D2246</f>
        <v>0</v>
      </c>
      <c r="E2232" s="643">
        <f t="shared" si="239"/>
        <v>0</v>
      </c>
    </row>
    <row r="2233" spans="1:5" ht="16.5" customHeight="1" thickBot="1" x14ac:dyDescent="0.25">
      <c r="A2233" s="639" t="s">
        <v>21</v>
      </c>
      <c r="B2233" s="643">
        <f>B2232/B2231</f>
        <v>10000</v>
      </c>
      <c r="C2233" s="643" t="e">
        <f>C2232/C2231</f>
        <v>#DIV/0!</v>
      </c>
      <c r="D2233" s="643" t="e">
        <f>D2232/D2231</f>
        <v>#DIV/0!</v>
      </c>
      <c r="E2233" s="643" t="e">
        <f>E2232/E2231</f>
        <v>#DIV/0!</v>
      </c>
    </row>
    <row r="2234" spans="1:5" ht="16.5" customHeight="1" thickBot="1" x14ac:dyDescent="0.25">
      <c r="A2234" s="639" t="s">
        <v>16</v>
      </c>
      <c r="B2234" s="644" t="s">
        <v>20</v>
      </c>
      <c r="C2234" s="645">
        <f>C2231/B2231-1</f>
        <v>-1</v>
      </c>
      <c r="D2234" s="645" t="e">
        <f t="shared" ref="D2234:E2236" si="240">D2231/C2231-1</f>
        <v>#DIV/0!</v>
      </c>
      <c r="E2234" s="645" t="e">
        <f t="shared" si="240"/>
        <v>#DIV/0!</v>
      </c>
    </row>
    <row r="2235" spans="1:5" ht="16.5" customHeight="1" thickBot="1" x14ac:dyDescent="0.25">
      <c r="A2235" s="639" t="s">
        <v>17</v>
      </c>
      <c r="B2235" s="644" t="s">
        <v>20</v>
      </c>
      <c r="C2235" s="645">
        <f>C2232/B2232-1</f>
        <v>-1</v>
      </c>
      <c r="D2235" s="645" t="e">
        <f t="shared" si="240"/>
        <v>#DIV/0!</v>
      </c>
      <c r="E2235" s="645" t="e">
        <f t="shared" si="240"/>
        <v>#DIV/0!</v>
      </c>
    </row>
    <row r="2236" spans="1:5" ht="16.5" customHeight="1" thickBot="1" x14ac:dyDescent="0.25">
      <c r="A2236" s="639" t="s">
        <v>18</v>
      </c>
      <c r="B2236" s="644" t="s">
        <v>20</v>
      </c>
      <c r="C2236" s="645" t="e">
        <f>C2233/B2233-1</f>
        <v>#DIV/0!</v>
      </c>
      <c r="D2236" s="645" t="e">
        <f t="shared" si="240"/>
        <v>#DIV/0!</v>
      </c>
      <c r="E2236" s="645" t="e">
        <f t="shared" si="240"/>
        <v>#DIV/0!</v>
      </c>
    </row>
    <row r="2237" spans="1:5" ht="16.5" customHeight="1" thickBot="1" x14ac:dyDescent="0.25">
      <c r="A2237" s="835" t="s">
        <v>1814</v>
      </c>
      <c r="B2237" s="836"/>
      <c r="C2237" s="836"/>
      <c r="D2237" s="836"/>
      <c r="E2237" s="837"/>
    </row>
    <row r="2238" spans="1:5" ht="16.5" customHeight="1" x14ac:dyDescent="0.2">
      <c r="A2238" s="827"/>
      <c r="B2238" s="640">
        <v>2019</v>
      </c>
      <c r="C2238" s="640">
        <v>2020</v>
      </c>
      <c r="D2238" s="640">
        <v>2021</v>
      </c>
      <c r="E2238" s="640">
        <v>2022</v>
      </c>
    </row>
    <row r="2239" spans="1:5" ht="16.5" customHeight="1" thickBot="1" x14ac:dyDescent="0.25">
      <c r="A2239" s="828"/>
      <c r="B2239" s="641" t="s">
        <v>5</v>
      </c>
      <c r="C2239" s="641" t="s">
        <v>6</v>
      </c>
      <c r="D2239" s="641" t="s">
        <v>6</v>
      </c>
      <c r="E2239" s="641" t="s">
        <v>6</v>
      </c>
    </row>
    <row r="2240" spans="1:5" ht="16.5" customHeight="1" thickBot="1" x14ac:dyDescent="0.25">
      <c r="A2240" s="647" t="s">
        <v>107</v>
      </c>
      <c r="B2240" s="648"/>
      <c r="C2240" s="648"/>
      <c r="D2240" s="648"/>
      <c r="E2240" s="648"/>
    </row>
    <row r="2241" spans="1:5" ht="16.5" customHeight="1" thickBot="1" x14ac:dyDescent="0.25">
      <c r="A2241" s="649" t="s">
        <v>37</v>
      </c>
      <c r="B2241" s="648"/>
      <c r="C2241" s="648"/>
      <c r="D2241" s="648"/>
      <c r="E2241" s="648"/>
    </row>
    <row r="2242" spans="1:5" ht="16.5" customHeight="1" thickBot="1" x14ac:dyDescent="0.25">
      <c r="A2242" s="649" t="s">
        <v>78</v>
      </c>
      <c r="B2242" s="648"/>
      <c r="C2242" s="648"/>
      <c r="D2242" s="648"/>
      <c r="E2242" s="648"/>
    </row>
    <row r="2243" spans="1:5" ht="16.5" customHeight="1" thickBot="1" x14ac:dyDescent="0.25">
      <c r="A2243" s="649" t="s">
        <v>72</v>
      </c>
      <c r="B2243" s="648"/>
      <c r="C2243" s="648"/>
      <c r="D2243" s="648"/>
      <c r="E2243" s="648"/>
    </row>
    <row r="2244" spans="1:5" ht="16.5" customHeight="1" thickBot="1" x14ac:dyDescent="0.25">
      <c r="A2244" s="649" t="s">
        <v>73</v>
      </c>
      <c r="B2244" s="648"/>
      <c r="C2244" s="648"/>
      <c r="D2244" s="648"/>
      <c r="E2244" s="648"/>
    </row>
    <row r="2245" spans="1:5" ht="16.5" customHeight="1" thickBot="1" x14ac:dyDescent="0.25">
      <c r="A2245" s="647" t="s">
        <v>109</v>
      </c>
      <c r="B2245" s="648">
        <f>SUM(B2246:B2249)</f>
        <v>10000</v>
      </c>
      <c r="C2245" s="648">
        <f t="shared" ref="C2245:E2245" si="241">SUM(C2246:C2249)</f>
        <v>0</v>
      </c>
      <c r="D2245" s="648">
        <f t="shared" si="241"/>
        <v>0</v>
      </c>
      <c r="E2245" s="648">
        <f t="shared" si="241"/>
        <v>0</v>
      </c>
    </row>
    <row r="2246" spans="1:5" ht="16.5" customHeight="1" thickBot="1" x14ac:dyDescent="0.25">
      <c r="A2246" s="649" t="s">
        <v>37</v>
      </c>
      <c r="B2246" s="648">
        <v>10000</v>
      </c>
      <c r="C2246" s="648">
        <v>0</v>
      </c>
      <c r="D2246" s="648">
        <v>0</v>
      </c>
      <c r="E2246" s="648">
        <v>0</v>
      </c>
    </row>
    <row r="2247" spans="1:5" ht="16.5" customHeight="1" thickBot="1" x14ac:dyDescent="0.25">
      <c r="A2247" s="649" t="s">
        <v>78</v>
      </c>
      <c r="B2247" s="648"/>
      <c r="C2247" s="648"/>
      <c r="D2247" s="648"/>
      <c r="E2247" s="648"/>
    </row>
    <row r="2248" spans="1:5" ht="16.5" customHeight="1" thickBot="1" x14ac:dyDescent="0.25">
      <c r="A2248" s="649" t="s">
        <v>72</v>
      </c>
      <c r="B2248" s="648"/>
      <c r="C2248" s="648"/>
      <c r="D2248" s="648"/>
      <c r="E2248" s="648"/>
    </row>
    <row r="2249" spans="1:5" ht="16.5" customHeight="1" thickBot="1" x14ac:dyDescent="0.25">
      <c r="A2249" s="649" t="s">
        <v>73</v>
      </c>
      <c r="B2249" s="648"/>
      <c r="C2249" s="648"/>
      <c r="D2249" s="648"/>
      <c r="E2249" s="648"/>
    </row>
    <row r="2250" spans="1:5" ht="16.5" customHeight="1" thickBot="1" x14ac:dyDescent="0.25">
      <c r="A2250" s="692" t="s">
        <v>1815</v>
      </c>
      <c r="B2250" s="695">
        <f>B2246+B2240</f>
        <v>10000</v>
      </c>
      <c r="C2250" s="695">
        <f>C2246+C2240</f>
        <v>0</v>
      </c>
      <c r="D2250" s="651">
        <f>D2246+D2240</f>
        <v>0</v>
      </c>
      <c r="E2250" s="651">
        <f>E2246+E2240</f>
        <v>0</v>
      </c>
    </row>
    <row r="2251" spans="1:5" ht="49.5" customHeight="1" thickBot="1" x14ac:dyDescent="0.25">
      <c r="A2251" s="697" t="s">
        <v>1816</v>
      </c>
      <c r="B2251" s="694" t="s">
        <v>1817</v>
      </c>
      <c r="C2251" s="730" t="s">
        <v>1818</v>
      </c>
      <c r="D2251" s="731"/>
      <c r="E2251" s="719"/>
    </row>
    <row r="2252" spans="1:5" ht="16.5" customHeight="1" thickBot="1" x14ac:dyDescent="0.25">
      <c r="A2252" s="639" t="s">
        <v>9</v>
      </c>
      <c r="B2252" s="913" t="s">
        <v>1819</v>
      </c>
      <c r="C2252" s="914"/>
      <c r="D2252" s="915"/>
      <c r="E2252" s="916"/>
    </row>
    <row r="2253" spans="1:5" ht="16.5" customHeight="1" thickBot="1" x14ac:dyDescent="0.25">
      <c r="A2253" s="639" t="s">
        <v>14</v>
      </c>
      <c r="B2253" s="832" t="s">
        <v>123</v>
      </c>
      <c r="C2253" s="833"/>
      <c r="D2253" s="833"/>
      <c r="E2253" s="834"/>
    </row>
    <row r="2254" spans="1:5" ht="16.5" customHeight="1" x14ac:dyDescent="0.2">
      <c r="A2254" s="827"/>
      <c r="B2254" s="640">
        <v>2019</v>
      </c>
      <c r="C2254" s="640">
        <v>2020</v>
      </c>
      <c r="D2254" s="640">
        <v>2021</v>
      </c>
      <c r="E2254" s="640">
        <v>2022</v>
      </c>
    </row>
    <row r="2255" spans="1:5" ht="16.5" customHeight="1" thickBot="1" x14ac:dyDescent="0.25">
      <c r="A2255" s="828"/>
      <c r="B2255" s="641" t="s">
        <v>5</v>
      </c>
      <c r="C2255" s="641" t="s">
        <v>6</v>
      </c>
      <c r="D2255" s="641" t="s">
        <v>6</v>
      </c>
      <c r="E2255" s="641" t="s">
        <v>6</v>
      </c>
    </row>
    <row r="2256" spans="1:5" ht="16.5" customHeight="1" thickBot="1" x14ac:dyDescent="0.25">
      <c r="A2256" s="639" t="s">
        <v>8</v>
      </c>
      <c r="B2256" s="691">
        <v>1</v>
      </c>
      <c r="C2256" s="691"/>
      <c r="D2256" s="691"/>
      <c r="E2256" s="691"/>
    </row>
    <row r="2257" spans="1:5" ht="16.5" customHeight="1" thickBot="1" x14ac:dyDescent="0.25">
      <c r="A2257" s="639" t="s">
        <v>15</v>
      </c>
      <c r="B2257" s="643">
        <v>3709</v>
      </c>
      <c r="C2257" s="643"/>
      <c r="D2257" s="643">
        <f t="shared" ref="D2257:E2257" si="242">D2271</f>
        <v>0</v>
      </c>
      <c r="E2257" s="643">
        <f t="shared" si="242"/>
        <v>0</v>
      </c>
    </row>
    <row r="2258" spans="1:5" ht="16.5" customHeight="1" thickBot="1" x14ac:dyDescent="0.25">
      <c r="A2258" s="639" t="s">
        <v>21</v>
      </c>
      <c r="B2258" s="643">
        <f>B2257/B2256</f>
        <v>3709</v>
      </c>
      <c r="C2258" s="643" t="e">
        <f>C2257/C2256</f>
        <v>#DIV/0!</v>
      </c>
      <c r="D2258" s="643" t="e">
        <f>D2257/D2256</f>
        <v>#DIV/0!</v>
      </c>
      <c r="E2258" s="643" t="e">
        <f>E2257/E2256</f>
        <v>#DIV/0!</v>
      </c>
    </row>
    <row r="2259" spans="1:5" ht="16.5" customHeight="1" thickBot="1" x14ac:dyDescent="0.25">
      <c r="A2259" s="639" t="s">
        <v>16</v>
      </c>
      <c r="B2259" s="644" t="s">
        <v>20</v>
      </c>
      <c r="C2259" s="645">
        <f>C2256/B2256-1</f>
        <v>-1</v>
      </c>
      <c r="D2259" s="645" t="e">
        <f t="shared" ref="D2259:E2261" si="243">D2256/C2256-1</f>
        <v>#DIV/0!</v>
      </c>
      <c r="E2259" s="645" t="e">
        <f t="shared" si="243"/>
        <v>#DIV/0!</v>
      </c>
    </row>
    <row r="2260" spans="1:5" ht="16.5" customHeight="1" thickBot="1" x14ac:dyDescent="0.25">
      <c r="A2260" s="639" t="s">
        <v>17</v>
      </c>
      <c r="B2260" s="644" t="s">
        <v>20</v>
      </c>
      <c r="C2260" s="645">
        <f>C2257/B2257-1</f>
        <v>-1</v>
      </c>
      <c r="D2260" s="645" t="e">
        <f t="shared" si="243"/>
        <v>#DIV/0!</v>
      </c>
      <c r="E2260" s="645" t="e">
        <f t="shared" si="243"/>
        <v>#DIV/0!</v>
      </c>
    </row>
    <row r="2261" spans="1:5" ht="16.5" customHeight="1" thickBot="1" x14ac:dyDescent="0.25">
      <c r="A2261" s="639" t="s">
        <v>18</v>
      </c>
      <c r="B2261" s="644" t="s">
        <v>20</v>
      </c>
      <c r="C2261" s="645" t="e">
        <f>C2258/B2258-1</f>
        <v>#DIV/0!</v>
      </c>
      <c r="D2261" s="645" t="e">
        <f t="shared" si="243"/>
        <v>#DIV/0!</v>
      </c>
      <c r="E2261" s="645" t="e">
        <f t="shared" si="243"/>
        <v>#DIV/0!</v>
      </c>
    </row>
    <row r="2262" spans="1:5" ht="16.5" customHeight="1" thickBot="1" x14ac:dyDescent="0.25">
      <c r="A2262" s="835" t="s">
        <v>1820</v>
      </c>
      <c r="B2262" s="836"/>
      <c r="C2262" s="836"/>
      <c r="D2262" s="836"/>
      <c r="E2262" s="837"/>
    </row>
    <row r="2263" spans="1:5" ht="16.5" customHeight="1" x14ac:dyDescent="0.2">
      <c r="A2263" s="827"/>
      <c r="B2263" s="640">
        <v>2019</v>
      </c>
      <c r="C2263" s="640">
        <v>2020</v>
      </c>
      <c r="D2263" s="640">
        <v>2021</v>
      </c>
      <c r="E2263" s="640">
        <v>2022</v>
      </c>
    </row>
    <row r="2264" spans="1:5" ht="16.5" customHeight="1" thickBot="1" x14ac:dyDescent="0.25">
      <c r="A2264" s="828"/>
      <c r="B2264" s="641" t="s">
        <v>5</v>
      </c>
      <c r="C2264" s="641" t="s">
        <v>6</v>
      </c>
      <c r="D2264" s="641" t="s">
        <v>6</v>
      </c>
      <c r="E2264" s="641" t="s">
        <v>6</v>
      </c>
    </row>
    <row r="2265" spans="1:5" ht="16.5" customHeight="1" thickBot="1" x14ac:dyDescent="0.25">
      <c r="A2265" s="647" t="s">
        <v>107</v>
      </c>
      <c r="B2265" s="648"/>
      <c r="C2265" s="648"/>
      <c r="D2265" s="648"/>
      <c r="E2265" s="648"/>
    </row>
    <row r="2266" spans="1:5" ht="16.5" customHeight="1" thickBot="1" x14ac:dyDescent="0.25">
      <c r="A2266" s="649" t="s">
        <v>37</v>
      </c>
      <c r="B2266" s="648"/>
      <c r="C2266" s="648"/>
      <c r="D2266" s="648"/>
      <c r="E2266" s="648"/>
    </row>
    <row r="2267" spans="1:5" ht="16.5" customHeight="1" thickBot="1" x14ac:dyDescent="0.25">
      <c r="A2267" s="649" t="s">
        <v>78</v>
      </c>
      <c r="B2267" s="648"/>
      <c r="C2267" s="648"/>
      <c r="D2267" s="648"/>
      <c r="E2267" s="648"/>
    </row>
    <row r="2268" spans="1:5" ht="16.5" customHeight="1" thickBot="1" x14ac:dyDescent="0.25">
      <c r="A2268" s="649" t="s">
        <v>72</v>
      </c>
      <c r="B2268" s="648"/>
      <c r="C2268" s="648"/>
      <c r="D2268" s="648"/>
      <c r="E2268" s="648"/>
    </row>
    <row r="2269" spans="1:5" ht="16.5" customHeight="1" thickBot="1" x14ac:dyDescent="0.25">
      <c r="A2269" s="649" t="s">
        <v>73</v>
      </c>
      <c r="B2269" s="648"/>
      <c r="C2269" s="648"/>
      <c r="D2269" s="648"/>
      <c r="E2269" s="648"/>
    </row>
    <row r="2270" spans="1:5" ht="16.5" customHeight="1" thickBot="1" x14ac:dyDescent="0.25">
      <c r="A2270" s="647" t="s">
        <v>109</v>
      </c>
      <c r="B2270" s="648">
        <f>SUM(B2271:B2274)</f>
        <v>3709</v>
      </c>
      <c r="C2270" s="648">
        <f t="shared" ref="C2270:E2270" si="244">SUM(C2271:C2274)</f>
        <v>0</v>
      </c>
      <c r="D2270" s="648">
        <f t="shared" si="244"/>
        <v>0</v>
      </c>
      <c r="E2270" s="648">
        <f t="shared" si="244"/>
        <v>0</v>
      </c>
    </row>
    <row r="2271" spans="1:5" ht="16.5" customHeight="1" thickBot="1" x14ac:dyDescent="0.25">
      <c r="A2271" s="649" t="s">
        <v>37</v>
      </c>
      <c r="B2271" s="648">
        <v>3709</v>
      </c>
      <c r="C2271" s="648">
        <v>0</v>
      </c>
      <c r="D2271" s="648">
        <v>0</v>
      </c>
      <c r="E2271" s="648">
        <v>0</v>
      </c>
    </row>
    <row r="2272" spans="1:5" ht="16.5" customHeight="1" thickBot="1" x14ac:dyDescent="0.25">
      <c r="A2272" s="649" t="s">
        <v>78</v>
      </c>
      <c r="B2272" s="648"/>
      <c r="C2272" s="648"/>
      <c r="D2272" s="648"/>
      <c r="E2272" s="648"/>
    </row>
    <row r="2273" spans="1:5" ht="16.5" customHeight="1" thickBot="1" x14ac:dyDescent="0.25">
      <c r="A2273" s="649" t="s">
        <v>72</v>
      </c>
      <c r="B2273" s="648"/>
      <c r="C2273" s="648"/>
      <c r="D2273" s="648"/>
      <c r="E2273" s="648"/>
    </row>
    <row r="2274" spans="1:5" ht="16.5" customHeight="1" thickBot="1" x14ac:dyDescent="0.25">
      <c r="A2274" s="649" t="s">
        <v>73</v>
      </c>
      <c r="B2274" s="648"/>
      <c r="C2274" s="648"/>
      <c r="D2274" s="648"/>
      <c r="E2274" s="648"/>
    </row>
    <row r="2275" spans="1:5" ht="16.5" customHeight="1" thickBot="1" x14ac:dyDescent="0.25">
      <c r="A2275" s="692" t="s">
        <v>1821</v>
      </c>
      <c r="B2275" s="695">
        <f>B2271+B2265</f>
        <v>3709</v>
      </c>
      <c r="C2275" s="695">
        <f>C2271+C2265</f>
        <v>0</v>
      </c>
      <c r="D2275" s="695">
        <f>D2271+D2265</f>
        <v>0</v>
      </c>
      <c r="E2275" s="695">
        <f>E2271+E2265</f>
        <v>0</v>
      </c>
    </row>
    <row r="2276" spans="1:5" ht="54.75" customHeight="1" thickBot="1" x14ac:dyDescent="0.25">
      <c r="A2276" s="697" t="s">
        <v>1822</v>
      </c>
      <c r="B2276" s="708" t="s">
        <v>1823</v>
      </c>
      <c r="C2276" s="730" t="s">
        <v>1824</v>
      </c>
      <c r="D2276" s="735"/>
      <c r="E2276" s="736"/>
    </row>
    <row r="2277" spans="1:5" ht="16.5" customHeight="1" thickBot="1" x14ac:dyDescent="0.25">
      <c r="A2277" s="639" t="s">
        <v>9</v>
      </c>
      <c r="B2277" s="894" t="s">
        <v>1825</v>
      </c>
      <c r="C2277" s="895"/>
      <c r="D2277" s="895"/>
      <c r="E2277" s="908"/>
    </row>
    <row r="2278" spans="1:5" ht="16.5" customHeight="1" thickBot="1" x14ac:dyDescent="0.25">
      <c r="A2278" s="639" t="s">
        <v>14</v>
      </c>
      <c r="B2278" s="832" t="s">
        <v>123</v>
      </c>
      <c r="C2278" s="833"/>
      <c r="D2278" s="833"/>
      <c r="E2278" s="834"/>
    </row>
    <row r="2279" spans="1:5" ht="16.5" customHeight="1" x14ac:dyDescent="0.2">
      <c r="A2279" s="827"/>
      <c r="B2279" s="640">
        <v>2019</v>
      </c>
      <c r="C2279" s="640">
        <v>2020</v>
      </c>
      <c r="D2279" s="640">
        <v>2021</v>
      </c>
      <c r="E2279" s="640">
        <v>2022</v>
      </c>
    </row>
    <row r="2280" spans="1:5" ht="16.5" customHeight="1" thickBot="1" x14ac:dyDescent="0.25">
      <c r="A2280" s="828"/>
      <c r="B2280" s="641" t="s">
        <v>5</v>
      </c>
      <c r="C2280" s="641" t="s">
        <v>6</v>
      </c>
      <c r="D2280" s="641" t="s">
        <v>6</v>
      </c>
      <c r="E2280" s="641" t="s">
        <v>6</v>
      </c>
    </row>
    <row r="2281" spans="1:5" ht="16.5" customHeight="1" thickBot="1" x14ac:dyDescent="0.25">
      <c r="A2281" s="696" t="s">
        <v>8</v>
      </c>
      <c r="B2281" s="691">
        <v>57</v>
      </c>
      <c r="C2281" s="691">
        <v>0</v>
      </c>
      <c r="D2281" s="691"/>
      <c r="E2281" s="691"/>
    </row>
    <row r="2282" spans="1:5" ht="16.5" customHeight="1" thickBot="1" x14ac:dyDescent="0.25">
      <c r="A2282" s="639" t="s">
        <v>15</v>
      </c>
      <c r="B2282" s="643">
        <v>3150</v>
      </c>
      <c r="C2282" s="643">
        <v>0</v>
      </c>
      <c r="D2282" s="643">
        <f t="shared" ref="D2282:E2282" si="245">D2296</f>
        <v>0</v>
      </c>
      <c r="E2282" s="643">
        <f t="shared" si="245"/>
        <v>0</v>
      </c>
    </row>
    <row r="2283" spans="1:5" ht="16.5" customHeight="1" thickBot="1" x14ac:dyDescent="0.25">
      <c r="A2283" s="639" t="s">
        <v>21</v>
      </c>
      <c r="B2283" s="643">
        <f>B2282/B2281</f>
        <v>55.263157894736842</v>
      </c>
      <c r="C2283" s="643" t="e">
        <f>C2282/C2281</f>
        <v>#DIV/0!</v>
      </c>
      <c r="D2283" s="643" t="e">
        <f>D2282/D2281</f>
        <v>#DIV/0!</v>
      </c>
      <c r="E2283" s="643" t="e">
        <f>E2282/E2281</f>
        <v>#DIV/0!</v>
      </c>
    </row>
    <row r="2284" spans="1:5" ht="16.5" customHeight="1" thickBot="1" x14ac:dyDescent="0.25">
      <c r="A2284" s="639" t="s">
        <v>16</v>
      </c>
      <c r="B2284" s="644" t="s">
        <v>20</v>
      </c>
      <c r="C2284" s="645">
        <f>C2281/B2281-1</f>
        <v>-1</v>
      </c>
      <c r="D2284" s="645" t="e">
        <f t="shared" ref="D2284:E2286" si="246">D2281/C2281-1</f>
        <v>#DIV/0!</v>
      </c>
      <c r="E2284" s="645" t="e">
        <f t="shared" si="246"/>
        <v>#DIV/0!</v>
      </c>
    </row>
    <row r="2285" spans="1:5" ht="16.5" customHeight="1" thickBot="1" x14ac:dyDescent="0.25">
      <c r="A2285" s="639" t="s">
        <v>17</v>
      </c>
      <c r="B2285" s="644" t="s">
        <v>20</v>
      </c>
      <c r="C2285" s="645">
        <f>C2282/B2282-1</f>
        <v>-1</v>
      </c>
      <c r="D2285" s="645" t="e">
        <f t="shared" si="246"/>
        <v>#DIV/0!</v>
      </c>
      <c r="E2285" s="645" t="e">
        <f t="shared" si="246"/>
        <v>#DIV/0!</v>
      </c>
    </row>
    <row r="2286" spans="1:5" ht="16.5" customHeight="1" thickBot="1" x14ac:dyDescent="0.25">
      <c r="A2286" s="639" t="s">
        <v>18</v>
      </c>
      <c r="B2286" s="644" t="s">
        <v>20</v>
      </c>
      <c r="C2286" s="645" t="e">
        <f>C2283/B2283-1</f>
        <v>#DIV/0!</v>
      </c>
      <c r="D2286" s="645" t="e">
        <f t="shared" si="246"/>
        <v>#DIV/0!</v>
      </c>
      <c r="E2286" s="645" t="e">
        <f t="shared" si="246"/>
        <v>#DIV/0!</v>
      </c>
    </row>
    <row r="2287" spans="1:5" ht="16.5" customHeight="1" thickBot="1" x14ac:dyDescent="0.25">
      <c r="A2287" s="835" t="s">
        <v>1826</v>
      </c>
      <c r="B2287" s="836"/>
      <c r="C2287" s="836"/>
      <c r="D2287" s="836"/>
      <c r="E2287" s="837"/>
    </row>
    <row r="2288" spans="1:5" ht="16.5" customHeight="1" x14ac:dyDescent="0.2">
      <c r="A2288" s="827"/>
      <c r="B2288" s="640">
        <v>2019</v>
      </c>
      <c r="C2288" s="640">
        <v>2020</v>
      </c>
      <c r="D2288" s="640">
        <v>2021</v>
      </c>
      <c r="E2288" s="640">
        <v>2022</v>
      </c>
    </row>
    <row r="2289" spans="1:5" ht="16.5" customHeight="1" thickBot="1" x14ac:dyDescent="0.25">
      <c r="A2289" s="828"/>
      <c r="B2289" s="641" t="s">
        <v>5</v>
      </c>
      <c r="C2289" s="641" t="s">
        <v>6</v>
      </c>
      <c r="D2289" s="641" t="s">
        <v>6</v>
      </c>
      <c r="E2289" s="641" t="s">
        <v>6</v>
      </c>
    </row>
    <row r="2290" spans="1:5" ht="16.5" customHeight="1" thickBot="1" x14ac:dyDescent="0.25">
      <c r="A2290" s="647" t="s">
        <v>107</v>
      </c>
      <c r="B2290" s="648"/>
      <c r="C2290" s="648"/>
      <c r="D2290" s="648"/>
      <c r="E2290" s="648"/>
    </row>
    <row r="2291" spans="1:5" ht="16.5" customHeight="1" thickBot="1" x14ac:dyDescent="0.25">
      <c r="A2291" s="649" t="s">
        <v>37</v>
      </c>
      <c r="B2291" s="648"/>
      <c r="C2291" s="648"/>
      <c r="D2291" s="648"/>
      <c r="E2291" s="648"/>
    </row>
    <row r="2292" spans="1:5" ht="16.5" customHeight="1" thickBot="1" x14ac:dyDescent="0.25">
      <c r="A2292" s="649" t="s">
        <v>78</v>
      </c>
      <c r="B2292" s="648"/>
      <c r="C2292" s="648"/>
      <c r="D2292" s="648"/>
      <c r="E2292" s="648"/>
    </row>
    <row r="2293" spans="1:5" ht="16.5" customHeight="1" thickBot="1" x14ac:dyDescent="0.25">
      <c r="A2293" s="649" t="s">
        <v>72</v>
      </c>
      <c r="B2293" s="648"/>
      <c r="C2293" s="648"/>
      <c r="D2293" s="648"/>
      <c r="E2293" s="648"/>
    </row>
    <row r="2294" spans="1:5" ht="16.5" customHeight="1" thickBot="1" x14ac:dyDescent="0.25">
      <c r="A2294" s="649" t="s">
        <v>73</v>
      </c>
      <c r="B2294" s="648"/>
      <c r="C2294" s="648"/>
      <c r="D2294" s="648"/>
      <c r="E2294" s="648"/>
    </row>
    <row r="2295" spans="1:5" ht="16.5" customHeight="1" thickBot="1" x14ac:dyDescent="0.25">
      <c r="A2295" s="647" t="s">
        <v>109</v>
      </c>
      <c r="B2295" s="648">
        <f>SUM(B2296:B2299)</f>
        <v>3150</v>
      </c>
      <c r="C2295" s="648">
        <f t="shared" ref="C2295:E2295" si="247">SUM(C2296:C2299)</f>
        <v>0</v>
      </c>
      <c r="D2295" s="648">
        <f t="shared" si="247"/>
        <v>0</v>
      </c>
      <c r="E2295" s="648">
        <f t="shared" si="247"/>
        <v>0</v>
      </c>
    </row>
    <row r="2296" spans="1:5" ht="16.5" customHeight="1" thickBot="1" x14ac:dyDescent="0.25">
      <c r="A2296" s="649" t="s">
        <v>37</v>
      </c>
      <c r="B2296" s="648">
        <v>3150</v>
      </c>
      <c r="C2296" s="648">
        <v>0</v>
      </c>
      <c r="D2296" s="648">
        <v>0</v>
      </c>
      <c r="E2296" s="648">
        <v>0</v>
      </c>
    </row>
    <row r="2297" spans="1:5" ht="16.5" customHeight="1" thickBot="1" x14ac:dyDescent="0.25">
      <c r="A2297" s="649" t="s">
        <v>78</v>
      </c>
      <c r="B2297" s="648"/>
      <c r="C2297" s="648"/>
      <c r="D2297" s="648"/>
      <c r="E2297" s="648"/>
    </row>
    <row r="2298" spans="1:5" ht="16.5" customHeight="1" thickBot="1" x14ac:dyDescent="0.25">
      <c r="A2298" s="649" t="s">
        <v>72</v>
      </c>
      <c r="B2298" s="648"/>
      <c r="C2298" s="648"/>
      <c r="D2298" s="648"/>
      <c r="E2298" s="648"/>
    </row>
    <row r="2299" spans="1:5" ht="16.5" customHeight="1" thickBot="1" x14ac:dyDescent="0.25">
      <c r="A2299" s="649" t="s">
        <v>73</v>
      </c>
      <c r="B2299" s="648"/>
      <c r="C2299" s="648"/>
      <c r="D2299" s="648"/>
      <c r="E2299" s="648"/>
    </row>
    <row r="2300" spans="1:5" ht="16.5" customHeight="1" thickBot="1" x14ac:dyDescent="0.25">
      <c r="A2300" s="692" t="s">
        <v>1827</v>
      </c>
      <c r="B2300" s="651">
        <f>B2296+B2290</f>
        <v>3150</v>
      </c>
      <c r="C2300" s="695">
        <f>C2296+C2290</f>
        <v>0</v>
      </c>
      <c r="D2300" s="651">
        <f>D2296+D2290</f>
        <v>0</v>
      </c>
      <c r="E2300" s="651">
        <f>E2296+E2290</f>
        <v>0</v>
      </c>
    </row>
    <row r="2301" spans="1:5" ht="55.5" customHeight="1" thickBot="1" x14ac:dyDescent="0.25">
      <c r="A2301" s="637" t="s">
        <v>1828</v>
      </c>
      <c r="B2301" s="700" t="s">
        <v>1829</v>
      </c>
      <c r="C2301" s="730" t="s">
        <v>1830</v>
      </c>
      <c r="D2301" s="737"/>
      <c r="E2301" s="738"/>
    </row>
    <row r="2302" spans="1:5" ht="16.5" customHeight="1" thickBot="1" x14ac:dyDescent="0.25">
      <c r="A2302" s="639" t="s">
        <v>9</v>
      </c>
      <c r="B2302" s="909" t="s">
        <v>1831</v>
      </c>
      <c r="C2302" s="910"/>
      <c r="D2302" s="911"/>
      <c r="E2302" s="912"/>
    </row>
    <row r="2303" spans="1:5" ht="16.5" customHeight="1" thickBot="1" x14ac:dyDescent="0.25">
      <c r="A2303" s="639" t="s">
        <v>14</v>
      </c>
      <c r="B2303" s="832" t="s">
        <v>123</v>
      </c>
      <c r="C2303" s="833"/>
      <c r="D2303" s="833"/>
      <c r="E2303" s="834"/>
    </row>
    <row r="2304" spans="1:5" ht="16.5" customHeight="1" x14ac:dyDescent="0.2">
      <c r="A2304" s="827"/>
      <c r="B2304" s="640">
        <v>2019</v>
      </c>
      <c r="C2304" s="640">
        <v>2020</v>
      </c>
      <c r="D2304" s="640">
        <v>2021</v>
      </c>
      <c r="E2304" s="640">
        <v>2022</v>
      </c>
    </row>
    <row r="2305" spans="1:5" ht="16.5" customHeight="1" thickBot="1" x14ac:dyDescent="0.25">
      <c r="A2305" s="828"/>
      <c r="B2305" s="641" t="s">
        <v>5</v>
      </c>
      <c r="C2305" s="641" t="s">
        <v>6</v>
      </c>
      <c r="D2305" s="641" t="s">
        <v>6</v>
      </c>
      <c r="E2305" s="641" t="s">
        <v>6</v>
      </c>
    </row>
    <row r="2306" spans="1:5" ht="16.5" customHeight="1" thickBot="1" x14ac:dyDescent="0.25">
      <c r="A2306" s="639" t="s">
        <v>8</v>
      </c>
      <c r="B2306" s="691">
        <v>645</v>
      </c>
      <c r="C2306" s="691"/>
      <c r="D2306" s="691"/>
      <c r="E2306" s="691"/>
    </row>
    <row r="2307" spans="1:5" ht="16.5" customHeight="1" thickBot="1" x14ac:dyDescent="0.25">
      <c r="A2307" s="639" t="s">
        <v>15</v>
      </c>
      <c r="B2307" s="643">
        <v>12828</v>
      </c>
      <c r="C2307" s="643"/>
      <c r="D2307" s="643">
        <f t="shared" ref="D2307:E2307" si="248">D2321</f>
        <v>0</v>
      </c>
      <c r="E2307" s="643">
        <f t="shared" si="248"/>
        <v>0</v>
      </c>
    </row>
    <row r="2308" spans="1:5" ht="16.5" customHeight="1" thickBot="1" x14ac:dyDescent="0.25">
      <c r="A2308" s="639" t="s">
        <v>21</v>
      </c>
      <c r="B2308" s="643">
        <f>B2307/B2306</f>
        <v>19.888372093023257</v>
      </c>
      <c r="C2308" s="643" t="e">
        <f>C2307/C2306</f>
        <v>#DIV/0!</v>
      </c>
      <c r="D2308" s="643" t="e">
        <f>D2307/D2306</f>
        <v>#DIV/0!</v>
      </c>
      <c r="E2308" s="643" t="e">
        <f>E2307/E2306</f>
        <v>#DIV/0!</v>
      </c>
    </row>
    <row r="2309" spans="1:5" ht="16.5" customHeight="1" thickBot="1" x14ac:dyDescent="0.25">
      <c r="A2309" s="639" t="s">
        <v>16</v>
      </c>
      <c r="B2309" s="644" t="s">
        <v>20</v>
      </c>
      <c r="C2309" s="645">
        <f>C2306/B2306-1</f>
        <v>-1</v>
      </c>
      <c r="D2309" s="645" t="e">
        <f t="shared" ref="D2309:E2311" si="249">D2306/C2306-1</f>
        <v>#DIV/0!</v>
      </c>
      <c r="E2309" s="645" t="e">
        <f t="shared" si="249"/>
        <v>#DIV/0!</v>
      </c>
    </row>
    <row r="2310" spans="1:5" ht="16.5" customHeight="1" thickBot="1" x14ac:dyDescent="0.25">
      <c r="A2310" s="639" t="s">
        <v>17</v>
      </c>
      <c r="B2310" s="644" t="s">
        <v>20</v>
      </c>
      <c r="C2310" s="645">
        <f>C2307/B2307-1</f>
        <v>-1</v>
      </c>
      <c r="D2310" s="645" t="e">
        <f t="shared" si="249"/>
        <v>#DIV/0!</v>
      </c>
      <c r="E2310" s="645" t="e">
        <f t="shared" si="249"/>
        <v>#DIV/0!</v>
      </c>
    </row>
    <row r="2311" spans="1:5" ht="16.5" customHeight="1" thickBot="1" x14ac:dyDescent="0.25">
      <c r="A2311" s="639" t="s">
        <v>18</v>
      </c>
      <c r="B2311" s="644" t="s">
        <v>20</v>
      </c>
      <c r="C2311" s="645" t="e">
        <f>C2308/B2308-1</f>
        <v>#DIV/0!</v>
      </c>
      <c r="D2311" s="645" t="e">
        <f t="shared" si="249"/>
        <v>#DIV/0!</v>
      </c>
      <c r="E2311" s="645" t="e">
        <f t="shared" si="249"/>
        <v>#DIV/0!</v>
      </c>
    </row>
    <row r="2312" spans="1:5" ht="16.5" customHeight="1" thickBot="1" x14ac:dyDescent="0.25">
      <c r="A2312" s="835" t="s">
        <v>1832</v>
      </c>
      <c r="B2312" s="836"/>
      <c r="C2312" s="836"/>
      <c r="D2312" s="836"/>
      <c r="E2312" s="837"/>
    </row>
    <row r="2313" spans="1:5" ht="16.5" customHeight="1" x14ac:dyDescent="0.2">
      <c r="A2313" s="827"/>
      <c r="B2313" s="640">
        <v>2019</v>
      </c>
      <c r="C2313" s="640">
        <v>2020</v>
      </c>
      <c r="D2313" s="640">
        <v>2021</v>
      </c>
      <c r="E2313" s="640">
        <v>2022</v>
      </c>
    </row>
    <row r="2314" spans="1:5" ht="16.5" customHeight="1" thickBot="1" x14ac:dyDescent="0.25">
      <c r="A2314" s="828"/>
      <c r="B2314" s="641" t="s">
        <v>5</v>
      </c>
      <c r="C2314" s="641" t="s">
        <v>6</v>
      </c>
      <c r="D2314" s="641" t="s">
        <v>6</v>
      </c>
      <c r="E2314" s="641" t="s">
        <v>6</v>
      </c>
    </row>
    <row r="2315" spans="1:5" ht="16.5" customHeight="1" thickBot="1" x14ac:dyDescent="0.25">
      <c r="A2315" s="647" t="s">
        <v>107</v>
      </c>
      <c r="B2315" s="648"/>
      <c r="C2315" s="648"/>
      <c r="D2315" s="648"/>
      <c r="E2315" s="648"/>
    </row>
    <row r="2316" spans="1:5" ht="16.5" customHeight="1" thickBot="1" x14ac:dyDescent="0.25">
      <c r="A2316" s="649" t="s">
        <v>37</v>
      </c>
      <c r="B2316" s="648"/>
      <c r="C2316" s="648"/>
      <c r="D2316" s="648"/>
      <c r="E2316" s="648"/>
    </row>
    <row r="2317" spans="1:5" ht="16.5" customHeight="1" thickBot="1" x14ac:dyDescent="0.25">
      <c r="A2317" s="649" t="s">
        <v>78</v>
      </c>
      <c r="B2317" s="648"/>
      <c r="C2317" s="648"/>
      <c r="D2317" s="648"/>
      <c r="E2317" s="648"/>
    </row>
    <row r="2318" spans="1:5" ht="16.5" customHeight="1" thickBot="1" x14ac:dyDescent="0.25">
      <c r="A2318" s="649" t="s">
        <v>72</v>
      </c>
      <c r="B2318" s="648"/>
      <c r="C2318" s="648"/>
      <c r="D2318" s="648"/>
      <c r="E2318" s="648"/>
    </row>
    <row r="2319" spans="1:5" ht="16.5" customHeight="1" thickBot="1" x14ac:dyDescent="0.25">
      <c r="A2319" s="649" t="s">
        <v>73</v>
      </c>
      <c r="B2319" s="648"/>
      <c r="C2319" s="648"/>
      <c r="D2319" s="648"/>
      <c r="E2319" s="648"/>
    </row>
    <row r="2320" spans="1:5" ht="16.5" customHeight="1" thickBot="1" x14ac:dyDescent="0.25">
      <c r="A2320" s="647" t="s">
        <v>109</v>
      </c>
      <c r="B2320" s="648">
        <f>SUM(B2321:B2324)</f>
        <v>12828</v>
      </c>
      <c r="C2320" s="648">
        <f t="shared" ref="C2320:E2320" si="250">SUM(C2321:C2324)</f>
        <v>0</v>
      </c>
      <c r="D2320" s="648">
        <f t="shared" si="250"/>
        <v>0</v>
      </c>
      <c r="E2320" s="648">
        <f t="shared" si="250"/>
        <v>0</v>
      </c>
    </row>
    <row r="2321" spans="1:5" ht="16.5" customHeight="1" thickBot="1" x14ac:dyDescent="0.25">
      <c r="A2321" s="649" t="s">
        <v>37</v>
      </c>
      <c r="B2321" s="648">
        <v>12828</v>
      </c>
      <c r="C2321" s="648"/>
      <c r="D2321" s="648">
        <v>0</v>
      </c>
      <c r="E2321" s="648">
        <v>0</v>
      </c>
    </row>
    <row r="2322" spans="1:5" ht="16.5" customHeight="1" thickBot="1" x14ac:dyDescent="0.25">
      <c r="A2322" s="649" t="s">
        <v>78</v>
      </c>
      <c r="B2322" s="651"/>
      <c r="C2322" s="648"/>
      <c r="D2322" s="648"/>
      <c r="E2322" s="648"/>
    </row>
    <row r="2323" spans="1:5" ht="16.5" customHeight="1" thickBot="1" x14ac:dyDescent="0.25">
      <c r="A2323" s="649" t="s">
        <v>72</v>
      </c>
      <c r="B2323" s="651"/>
      <c r="C2323" s="648"/>
      <c r="D2323" s="648"/>
      <c r="E2323" s="648"/>
    </row>
    <row r="2324" spans="1:5" ht="16.5" customHeight="1" thickBot="1" x14ac:dyDescent="0.25">
      <c r="A2324" s="649" t="s">
        <v>73</v>
      </c>
      <c r="B2324" s="651"/>
      <c r="C2324" s="648"/>
      <c r="D2324" s="648"/>
      <c r="E2324" s="648"/>
    </row>
    <row r="2325" spans="1:5" ht="16.5" customHeight="1" thickBot="1" x14ac:dyDescent="0.25">
      <c r="A2325" s="692" t="s">
        <v>1833</v>
      </c>
      <c r="B2325" s="651">
        <f>B2321+B2315</f>
        <v>12828</v>
      </c>
      <c r="C2325" s="651">
        <f>C2321+C2315</f>
        <v>0</v>
      </c>
      <c r="D2325" s="651">
        <f>D2321+D2315</f>
        <v>0</v>
      </c>
      <c r="E2325" s="651">
        <f>E2321+E2315</f>
        <v>0</v>
      </c>
    </row>
    <row r="2326" spans="1:5" ht="16.5" customHeight="1" thickBot="1" x14ac:dyDescent="0.25">
      <c r="A2326" s="701" t="s">
        <v>227</v>
      </c>
      <c r="B2326" s="897" t="s">
        <v>1834</v>
      </c>
      <c r="C2326" s="898"/>
      <c r="D2326" s="899"/>
      <c r="E2326" s="900"/>
    </row>
    <row r="2327" spans="1:5" ht="61.5" customHeight="1" thickBot="1" x14ac:dyDescent="0.25">
      <c r="A2327" s="637" t="s">
        <v>1835</v>
      </c>
      <c r="B2327" s="488" t="s">
        <v>1836</v>
      </c>
      <c r="C2327" s="698" t="s">
        <v>1837</v>
      </c>
      <c r="D2327" s="739"/>
      <c r="E2327" s="740"/>
    </row>
    <row r="2328" spans="1:5" ht="16.5" customHeight="1" thickBot="1" x14ac:dyDescent="0.25">
      <c r="A2328" s="639" t="s">
        <v>9</v>
      </c>
      <c r="B2328" s="897" t="s">
        <v>1838</v>
      </c>
      <c r="C2328" s="917"/>
      <c r="D2328" s="899"/>
      <c r="E2328" s="900"/>
    </row>
    <row r="2329" spans="1:5" ht="16.5" customHeight="1" thickBot="1" x14ac:dyDescent="0.25">
      <c r="A2329" s="639" t="s">
        <v>14</v>
      </c>
      <c r="B2329" s="832" t="s">
        <v>1710</v>
      </c>
      <c r="C2329" s="833"/>
      <c r="D2329" s="833"/>
      <c r="E2329" s="834"/>
    </row>
    <row r="2330" spans="1:5" ht="16.5" customHeight="1" x14ac:dyDescent="0.2">
      <c r="A2330" s="827"/>
      <c r="B2330" s="640">
        <v>2019</v>
      </c>
      <c r="C2330" s="640">
        <v>2020</v>
      </c>
      <c r="D2330" s="640">
        <v>2021</v>
      </c>
      <c r="E2330" s="640">
        <v>2022</v>
      </c>
    </row>
    <row r="2331" spans="1:5" ht="16.5" customHeight="1" thickBot="1" x14ac:dyDescent="0.25">
      <c r="A2331" s="828"/>
      <c r="B2331" s="641" t="s">
        <v>5</v>
      </c>
      <c r="C2331" s="641" t="s">
        <v>6</v>
      </c>
      <c r="D2331" s="641" t="s">
        <v>6</v>
      </c>
      <c r="E2331" s="641" t="s">
        <v>6</v>
      </c>
    </row>
    <row r="2332" spans="1:5" ht="16.5" customHeight="1" thickBot="1" x14ac:dyDescent="0.25">
      <c r="A2332" s="639" t="s">
        <v>8</v>
      </c>
      <c r="B2332" s="691">
        <v>1</v>
      </c>
      <c r="C2332" s="691">
        <v>1</v>
      </c>
      <c r="D2332" s="691">
        <v>1</v>
      </c>
      <c r="E2332" s="691"/>
    </row>
    <row r="2333" spans="1:5" ht="16.5" customHeight="1" thickBot="1" x14ac:dyDescent="0.25">
      <c r="A2333" s="639" t="s">
        <v>15</v>
      </c>
      <c r="B2333" s="643">
        <v>207348</v>
      </c>
      <c r="C2333" s="643">
        <f>C2347</f>
        <v>200000</v>
      </c>
      <c r="D2333" s="643">
        <f t="shared" ref="D2333:E2333" si="251">D2347</f>
        <v>200000</v>
      </c>
      <c r="E2333" s="643">
        <f t="shared" si="251"/>
        <v>200000</v>
      </c>
    </row>
    <row r="2334" spans="1:5" ht="16.5" customHeight="1" thickBot="1" x14ac:dyDescent="0.25">
      <c r="A2334" s="639" t="s">
        <v>21</v>
      </c>
      <c r="B2334" s="643">
        <f>B2333/B2332</f>
        <v>207348</v>
      </c>
      <c r="C2334" s="643">
        <f>C2333/C2332</f>
        <v>200000</v>
      </c>
      <c r="D2334" s="643">
        <f>D2333/D2332</f>
        <v>200000</v>
      </c>
      <c r="E2334" s="643" t="e">
        <f>E2333/E2332</f>
        <v>#DIV/0!</v>
      </c>
    </row>
    <row r="2335" spans="1:5" ht="16.5" customHeight="1" thickBot="1" x14ac:dyDescent="0.25">
      <c r="A2335" s="639" t="s">
        <v>16</v>
      </c>
      <c r="B2335" s="644" t="s">
        <v>20</v>
      </c>
      <c r="C2335" s="645">
        <f>C2332/B2332-1</f>
        <v>0</v>
      </c>
      <c r="D2335" s="645">
        <f t="shared" ref="D2335:E2337" si="252">D2332/C2332-1</f>
        <v>0</v>
      </c>
      <c r="E2335" s="645">
        <f t="shared" si="252"/>
        <v>-1</v>
      </c>
    </row>
    <row r="2336" spans="1:5" ht="16.5" customHeight="1" thickBot="1" x14ac:dyDescent="0.25">
      <c r="A2336" s="639" t="s">
        <v>17</v>
      </c>
      <c r="B2336" s="644" t="s">
        <v>20</v>
      </c>
      <c r="C2336" s="645">
        <f>C2333/B2333-1</f>
        <v>-3.5438007600748556E-2</v>
      </c>
      <c r="D2336" s="645">
        <f t="shared" si="252"/>
        <v>0</v>
      </c>
      <c r="E2336" s="645">
        <f t="shared" si="252"/>
        <v>0</v>
      </c>
    </row>
    <row r="2337" spans="1:5" ht="16.5" customHeight="1" thickBot="1" x14ac:dyDescent="0.25">
      <c r="A2337" s="639" t="s">
        <v>18</v>
      </c>
      <c r="B2337" s="644" t="s">
        <v>20</v>
      </c>
      <c r="C2337" s="645">
        <f>C2334/B2334-1</f>
        <v>-3.5438007600748556E-2</v>
      </c>
      <c r="D2337" s="645">
        <f t="shared" si="252"/>
        <v>0</v>
      </c>
      <c r="E2337" s="645" t="e">
        <f t="shared" si="252"/>
        <v>#DIV/0!</v>
      </c>
    </row>
    <row r="2338" spans="1:5" ht="16.5" customHeight="1" thickBot="1" x14ac:dyDescent="0.25">
      <c r="A2338" s="835" t="s">
        <v>1839</v>
      </c>
      <c r="B2338" s="836"/>
      <c r="C2338" s="836"/>
      <c r="D2338" s="836"/>
      <c r="E2338" s="837"/>
    </row>
    <row r="2339" spans="1:5" ht="16.5" customHeight="1" x14ac:dyDescent="0.2">
      <c r="A2339" s="827"/>
      <c r="B2339" s="640">
        <v>2019</v>
      </c>
      <c r="C2339" s="640">
        <v>2020</v>
      </c>
      <c r="D2339" s="640">
        <v>2021</v>
      </c>
      <c r="E2339" s="640">
        <v>2022</v>
      </c>
    </row>
    <row r="2340" spans="1:5" ht="16.5" customHeight="1" thickBot="1" x14ac:dyDescent="0.25">
      <c r="A2340" s="828"/>
      <c r="B2340" s="641" t="s">
        <v>5</v>
      </c>
      <c r="C2340" s="641" t="s">
        <v>6</v>
      </c>
      <c r="D2340" s="641" t="s">
        <v>6</v>
      </c>
      <c r="E2340" s="641" t="s">
        <v>6</v>
      </c>
    </row>
    <row r="2341" spans="1:5" ht="16.5" customHeight="1" thickBot="1" x14ac:dyDescent="0.25">
      <c r="A2341" s="647" t="s">
        <v>107</v>
      </c>
      <c r="B2341" s="648"/>
      <c r="C2341" s="648"/>
      <c r="D2341" s="648"/>
      <c r="E2341" s="648"/>
    </row>
    <row r="2342" spans="1:5" ht="16.5" customHeight="1" thickBot="1" x14ac:dyDescent="0.25">
      <c r="A2342" s="649" t="s">
        <v>37</v>
      </c>
      <c r="B2342" s="648"/>
      <c r="C2342" s="648"/>
      <c r="D2342" s="648"/>
      <c r="E2342" s="648"/>
    </row>
    <row r="2343" spans="1:5" ht="16.5" customHeight="1" thickBot="1" x14ac:dyDescent="0.25">
      <c r="A2343" s="649" t="s">
        <v>78</v>
      </c>
      <c r="B2343" s="648"/>
      <c r="C2343" s="648"/>
      <c r="D2343" s="648"/>
      <c r="E2343" s="648"/>
    </row>
    <row r="2344" spans="1:5" ht="16.5" customHeight="1" thickBot="1" x14ac:dyDescent="0.25">
      <c r="A2344" s="649" t="s">
        <v>72</v>
      </c>
      <c r="B2344" s="648"/>
      <c r="C2344" s="648"/>
      <c r="D2344" s="648"/>
      <c r="E2344" s="648"/>
    </row>
    <row r="2345" spans="1:5" ht="16.5" customHeight="1" thickBot="1" x14ac:dyDescent="0.25">
      <c r="A2345" s="649" t="s">
        <v>73</v>
      </c>
      <c r="B2345" s="648"/>
      <c r="C2345" s="648"/>
      <c r="D2345" s="648"/>
      <c r="E2345" s="648"/>
    </row>
    <row r="2346" spans="1:5" ht="16.5" customHeight="1" thickBot="1" x14ac:dyDescent="0.25">
      <c r="A2346" s="647" t="s">
        <v>109</v>
      </c>
      <c r="B2346" s="648">
        <f>SUM(B2347:B2350)</f>
        <v>207348</v>
      </c>
      <c r="C2346" s="648">
        <f t="shared" ref="C2346:E2346" si="253">SUM(C2347:C2350)</f>
        <v>200000</v>
      </c>
      <c r="D2346" s="648">
        <f t="shared" si="253"/>
        <v>200000</v>
      </c>
      <c r="E2346" s="648">
        <f t="shared" si="253"/>
        <v>200000</v>
      </c>
    </row>
    <row r="2347" spans="1:5" ht="16.5" customHeight="1" thickBot="1" x14ac:dyDescent="0.25">
      <c r="A2347" s="649" t="s">
        <v>37</v>
      </c>
      <c r="B2347" s="648">
        <v>207348</v>
      </c>
      <c r="C2347" s="648">
        <v>200000</v>
      </c>
      <c r="D2347" s="648">
        <v>200000</v>
      </c>
      <c r="E2347" s="648">
        <v>200000</v>
      </c>
    </row>
    <row r="2348" spans="1:5" ht="16.5" customHeight="1" thickBot="1" x14ac:dyDescent="0.25">
      <c r="A2348" s="649" t="s">
        <v>78</v>
      </c>
      <c r="B2348" s="651"/>
      <c r="C2348" s="648"/>
      <c r="D2348" s="648"/>
      <c r="E2348" s="648"/>
    </row>
    <row r="2349" spans="1:5" ht="16.5" customHeight="1" thickBot="1" x14ac:dyDescent="0.25">
      <c r="A2349" s="649" t="s">
        <v>72</v>
      </c>
      <c r="B2349" s="651"/>
      <c r="C2349" s="648"/>
      <c r="D2349" s="648"/>
      <c r="E2349" s="648"/>
    </row>
    <row r="2350" spans="1:5" ht="16.5" customHeight="1" thickBot="1" x14ac:dyDescent="0.25">
      <c r="A2350" s="649" t="s">
        <v>73</v>
      </c>
      <c r="B2350" s="651"/>
      <c r="C2350" s="648"/>
      <c r="D2350" s="648"/>
      <c r="E2350" s="648"/>
    </row>
    <row r="2351" spans="1:5" ht="16.5" customHeight="1" thickBot="1" x14ac:dyDescent="0.25">
      <c r="A2351" s="692" t="s">
        <v>1840</v>
      </c>
      <c r="B2351" s="651">
        <f>B2347+B2341</f>
        <v>207348</v>
      </c>
      <c r="C2351" s="651">
        <f>C2347+C2341</f>
        <v>200000</v>
      </c>
      <c r="D2351" s="651">
        <f>D2347+D2341</f>
        <v>200000</v>
      </c>
      <c r="E2351" s="651">
        <f>E2347+E2341</f>
        <v>200000</v>
      </c>
    </row>
    <row r="2352" spans="1:5" ht="16.5" customHeight="1" thickBot="1" x14ac:dyDescent="0.25">
      <c r="A2352" s="13" t="s">
        <v>227</v>
      </c>
      <c r="B2352" s="741" t="s">
        <v>1841</v>
      </c>
      <c r="C2352" s="741"/>
      <c r="D2352" s="741"/>
      <c r="E2352" s="741"/>
    </row>
    <row r="2353" spans="1:5" ht="81.75" customHeight="1" thickBot="1" x14ac:dyDescent="0.25">
      <c r="A2353" s="637" t="s">
        <v>1842</v>
      </c>
      <c r="B2353" s="693" t="s">
        <v>1843</v>
      </c>
      <c r="C2353" s="694" t="s">
        <v>1844</v>
      </c>
      <c r="D2353" s="731"/>
      <c r="E2353" s="719"/>
    </row>
    <row r="2354" spans="1:5" ht="16.5" customHeight="1" thickBot="1" x14ac:dyDescent="0.25">
      <c r="A2354" s="639" t="s">
        <v>9</v>
      </c>
      <c r="B2354" s="769" t="s">
        <v>1845</v>
      </c>
      <c r="C2354" s="895"/>
      <c r="D2354" s="770"/>
      <c r="E2354" s="771"/>
    </row>
    <row r="2355" spans="1:5" ht="16.5" customHeight="1" thickBot="1" x14ac:dyDescent="0.25">
      <c r="A2355" s="639" t="s">
        <v>14</v>
      </c>
      <c r="B2355" s="832" t="s">
        <v>262</v>
      </c>
      <c r="C2355" s="833"/>
      <c r="D2355" s="833"/>
      <c r="E2355" s="834"/>
    </row>
    <row r="2356" spans="1:5" ht="16.5" customHeight="1" x14ac:dyDescent="0.2">
      <c r="A2356" s="827"/>
      <c r="B2356" s="640">
        <v>2019</v>
      </c>
      <c r="C2356" s="640">
        <v>2020</v>
      </c>
      <c r="D2356" s="640">
        <v>2021</v>
      </c>
      <c r="E2356" s="640">
        <v>2022</v>
      </c>
    </row>
    <row r="2357" spans="1:5" ht="16.5" customHeight="1" thickBot="1" x14ac:dyDescent="0.25">
      <c r="A2357" s="828"/>
      <c r="B2357" s="641" t="s">
        <v>6</v>
      </c>
      <c r="C2357" s="641" t="s">
        <v>6</v>
      </c>
      <c r="D2357" s="641" t="s">
        <v>6</v>
      </c>
      <c r="E2357" s="641" t="s">
        <v>6</v>
      </c>
    </row>
    <row r="2358" spans="1:5" ht="16.5" customHeight="1" thickBot="1" x14ac:dyDescent="0.25">
      <c r="A2358" s="639" t="s">
        <v>8</v>
      </c>
      <c r="B2358" s="691">
        <v>1</v>
      </c>
      <c r="C2358" s="691">
        <v>1</v>
      </c>
      <c r="D2358" s="691"/>
      <c r="E2358" s="691"/>
    </row>
    <row r="2359" spans="1:5" ht="16.5" customHeight="1" thickBot="1" x14ac:dyDescent="0.25">
      <c r="A2359" s="639" t="s">
        <v>15</v>
      </c>
      <c r="B2359" s="643">
        <v>1609</v>
      </c>
      <c r="C2359" s="643">
        <f t="shared" ref="C2359:E2359" si="254">C2373</f>
        <v>1609</v>
      </c>
      <c r="D2359" s="643"/>
      <c r="E2359" s="643">
        <f t="shared" si="254"/>
        <v>0</v>
      </c>
    </row>
    <row r="2360" spans="1:5" ht="16.5" customHeight="1" thickBot="1" x14ac:dyDescent="0.25">
      <c r="A2360" s="639" t="s">
        <v>21</v>
      </c>
      <c r="B2360" s="643">
        <f>B2359/B2358</f>
        <v>1609</v>
      </c>
      <c r="C2360" s="643">
        <f>C2359/C2358</f>
        <v>1609</v>
      </c>
      <c r="D2360" s="643" t="e">
        <f>D2359/D2358</f>
        <v>#DIV/0!</v>
      </c>
      <c r="E2360" s="643" t="e">
        <f>E2359/E2358</f>
        <v>#DIV/0!</v>
      </c>
    </row>
    <row r="2361" spans="1:5" ht="16.5" customHeight="1" thickBot="1" x14ac:dyDescent="0.25">
      <c r="A2361" s="639" t="s">
        <v>16</v>
      </c>
      <c r="B2361" s="644" t="s">
        <v>20</v>
      </c>
      <c r="C2361" s="645">
        <f>C2358/B2358-1</f>
        <v>0</v>
      </c>
      <c r="D2361" s="645">
        <f t="shared" ref="D2361:E2363" si="255">D2358/C2358-1</f>
        <v>-1</v>
      </c>
      <c r="E2361" s="645" t="e">
        <f t="shared" si="255"/>
        <v>#DIV/0!</v>
      </c>
    </row>
    <row r="2362" spans="1:5" ht="16.5" customHeight="1" thickBot="1" x14ac:dyDescent="0.25">
      <c r="A2362" s="639" t="s">
        <v>17</v>
      </c>
      <c r="B2362" s="644" t="s">
        <v>20</v>
      </c>
      <c r="C2362" s="645">
        <f>C2359/B2359-1</f>
        <v>0</v>
      </c>
      <c r="D2362" s="645">
        <f t="shared" si="255"/>
        <v>-1</v>
      </c>
      <c r="E2362" s="645" t="e">
        <f t="shared" si="255"/>
        <v>#DIV/0!</v>
      </c>
    </row>
    <row r="2363" spans="1:5" ht="16.5" customHeight="1" thickBot="1" x14ac:dyDescent="0.25">
      <c r="A2363" s="639" t="s">
        <v>18</v>
      </c>
      <c r="B2363" s="644" t="s">
        <v>20</v>
      </c>
      <c r="C2363" s="645">
        <f>C2360/B2360-1</f>
        <v>0</v>
      </c>
      <c r="D2363" s="645" t="e">
        <f t="shared" si="255"/>
        <v>#DIV/0!</v>
      </c>
      <c r="E2363" s="645" t="e">
        <f t="shared" si="255"/>
        <v>#DIV/0!</v>
      </c>
    </row>
    <row r="2364" spans="1:5" ht="16.5" customHeight="1" thickBot="1" x14ac:dyDescent="0.25">
      <c r="A2364" s="835" t="s">
        <v>1846</v>
      </c>
      <c r="B2364" s="836"/>
      <c r="C2364" s="836"/>
      <c r="D2364" s="836"/>
      <c r="E2364" s="837"/>
    </row>
    <row r="2365" spans="1:5" ht="16.5" customHeight="1" x14ac:dyDescent="0.2">
      <c r="A2365" s="827"/>
      <c r="B2365" s="640">
        <v>2019</v>
      </c>
      <c r="C2365" s="640">
        <v>2020</v>
      </c>
      <c r="D2365" s="640">
        <v>2021</v>
      </c>
      <c r="E2365" s="640">
        <v>2022</v>
      </c>
    </row>
    <row r="2366" spans="1:5" ht="16.5" customHeight="1" thickBot="1" x14ac:dyDescent="0.25">
      <c r="A2366" s="828"/>
      <c r="B2366" s="641" t="s">
        <v>5</v>
      </c>
      <c r="C2366" s="641" t="s">
        <v>6</v>
      </c>
      <c r="D2366" s="641" t="s">
        <v>6</v>
      </c>
      <c r="E2366" s="641" t="s">
        <v>6</v>
      </c>
    </row>
    <row r="2367" spans="1:5" ht="16.5" customHeight="1" thickBot="1" x14ac:dyDescent="0.25">
      <c r="A2367" s="647" t="s">
        <v>107</v>
      </c>
      <c r="B2367" s="648">
        <v>0</v>
      </c>
      <c r="C2367" s="648"/>
      <c r="D2367" s="648"/>
      <c r="E2367" s="648"/>
    </row>
    <row r="2368" spans="1:5" ht="16.5" customHeight="1" thickBot="1" x14ac:dyDescent="0.25">
      <c r="A2368" s="649" t="s">
        <v>37</v>
      </c>
      <c r="B2368" s="648"/>
      <c r="C2368" s="648"/>
      <c r="D2368" s="648"/>
      <c r="E2368" s="648"/>
    </row>
    <row r="2369" spans="1:5" ht="16.5" customHeight="1" thickBot="1" x14ac:dyDescent="0.25">
      <c r="A2369" s="649" t="s">
        <v>78</v>
      </c>
      <c r="B2369" s="648"/>
      <c r="C2369" s="648"/>
      <c r="D2369" s="648"/>
      <c r="E2369" s="648"/>
    </row>
    <row r="2370" spans="1:5" ht="16.5" customHeight="1" thickBot="1" x14ac:dyDescent="0.25">
      <c r="A2370" s="649" t="s">
        <v>72</v>
      </c>
      <c r="B2370" s="648"/>
      <c r="C2370" s="648"/>
      <c r="D2370" s="648"/>
      <c r="E2370" s="648"/>
    </row>
    <row r="2371" spans="1:5" ht="16.5" customHeight="1" thickBot="1" x14ac:dyDescent="0.25">
      <c r="A2371" s="649" t="s">
        <v>73</v>
      </c>
      <c r="B2371" s="648"/>
      <c r="C2371" s="648"/>
      <c r="D2371" s="648"/>
      <c r="E2371" s="648"/>
    </row>
    <row r="2372" spans="1:5" ht="16.5" customHeight="1" thickBot="1" x14ac:dyDescent="0.25">
      <c r="A2372" s="647" t="s">
        <v>109</v>
      </c>
      <c r="B2372" s="648">
        <f>SUM(B2373:B2376)</f>
        <v>1609</v>
      </c>
      <c r="C2372" s="648">
        <f t="shared" ref="C2372:E2372" si="256">SUM(C2373:C2376)</f>
        <v>1609</v>
      </c>
      <c r="D2372" s="648">
        <f t="shared" si="256"/>
        <v>0</v>
      </c>
      <c r="E2372" s="648">
        <f t="shared" si="256"/>
        <v>0</v>
      </c>
    </row>
    <row r="2373" spans="1:5" ht="16.5" customHeight="1" thickBot="1" x14ac:dyDescent="0.25">
      <c r="A2373" s="649" t="s">
        <v>37</v>
      </c>
      <c r="B2373" s="648">
        <v>1609</v>
      </c>
      <c r="C2373" s="648">
        <v>1609</v>
      </c>
      <c r="D2373" s="648"/>
      <c r="E2373" s="648"/>
    </row>
    <row r="2374" spans="1:5" ht="16.5" customHeight="1" thickBot="1" x14ac:dyDescent="0.25">
      <c r="A2374" s="649" t="s">
        <v>78</v>
      </c>
      <c r="B2374" s="648"/>
      <c r="C2374" s="648"/>
      <c r="D2374" s="648"/>
      <c r="E2374" s="648"/>
    </row>
    <row r="2375" spans="1:5" ht="16.5" customHeight="1" thickBot="1" x14ac:dyDescent="0.25">
      <c r="A2375" s="649" t="s">
        <v>72</v>
      </c>
      <c r="B2375" s="648"/>
      <c r="C2375" s="648"/>
      <c r="D2375" s="648"/>
      <c r="E2375" s="648"/>
    </row>
    <row r="2376" spans="1:5" ht="16.5" customHeight="1" thickBot="1" x14ac:dyDescent="0.25">
      <c r="A2376" s="649" t="s">
        <v>73</v>
      </c>
      <c r="B2376" s="648"/>
      <c r="C2376" s="648"/>
      <c r="D2376" s="648"/>
      <c r="E2376" s="648"/>
    </row>
    <row r="2377" spans="1:5" ht="16.5" customHeight="1" thickBot="1" x14ac:dyDescent="0.25">
      <c r="A2377" s="692" t="s">
        <v>1847</v>
      </c>
      <c r="B2377" s="651">
        <f>B2373+B2367</f>
        <v>1609</v>
      </c>
      <c r="C2377" s="695">
        <f>C2373+C2367</f>
        <v>1609</v>
      </c>
      <c r="D2377" s="651">
        <f>D2373+D2367</f>
        <v>0</v>
      </c>
      <c r="E2377" s="651">
        <f>E2373+E2367</f>
        <v>0</v>
      </c>
    </row>
    <row r="2378" spans="1:5" ht="61.5" customHeight="1" thickBot="1" x14ac:dyDescent="0.25">
      <c r="A2378" s="637" t="s">
        <v>1848</v>
      </c>
      <c r="B2378" s="693" t="s">
        <v>1849</v>
      </c>
      <c r="C2378" s="694" t="s">
        <v>1850</v>
      </c>
      <c r="D2378" s="731"/>
      <c r="E2378" s="719"/>
    </row>
    <row r="2379" spans="1:5" ht="16.5" customHeight="1" thickBot="1" x14ac:dyDescent="0.25">
      <c r="A2379" s="639" t="s">
        <v>9</v>
      </c>
      <c r="B2379" s="769" t="s">
        <v>1851</v>
      </c>
      <c r="C2379" s="895"/>
      <c r="D2379" s="770"/>
      <c r="E2379" s="771"/>
    </row>
    <row r="2380" spans="1:5" ht="16.5" customHeight="1" thickBot="1" x14ac:dyDescent="0.25">
      <c r="A2380" s="639" t="s">
        <v>14</v>
      </c>
      <c r="B2380" s="832" t="s">
        <v>262</v>
      </c>
      <c r="C2380" s="833"/>
      <c r="D2380" s="833"/>
      <c r="E2380" s="834"/>
    </row>
    <row r="2381" spans="1:5" ht="16.5" customHeight="1" x14ac:dyDescent="0.2">
      <c r="A2381" s="827"/>
      <c r="B2381" s="640">
        <v>2019</v>
      </c>
      <c r="C2381" s="640">
        <v>2020</v>
      </c>
      <c r="D2381" s="640">
        <v>2021</v>
      </c>
      <c r="E2381" s="640">
        <v>2022</v>
      </c>
    </row>
    <row r="2382" spans="1:5" ht="16.5" customHeight="1" thickBot="1" x14ac:dyDescent="0.25">
      <c r="A2382" s="828"/>
      <c r="B2382" s="641" t="s">
        <v>5</v>
      </c>
      <c r="C2382" s="641" t="s">
        <v>6</v>
      </c>
      <c r="D2382" s="641" t="s">
        <v>6</v>
      </c>
      <c r="E2382" s="641" t="s">
        <v>6</v>
      </c>
    </row>
    <row r="2383" spans="1:5" ht="16.5" customHeight="1" thickBot="1" x14ac:dyDescent="0.25">
      <c r="A2383" s="639" t="s">
        <v>8</v>
      </c>
      <c r="B2383" s="691">
        <v>1</v>
      </c>
      <c r="C2383" s="691">
        <v>0</v>
      </c>
      <c r="D2383" s="691">
        <v>0</v>
      </c>
      <c r="E2383" s="691">
        <v>0</v>
      </c>
    </row>
    <row r="2384" spans="1:5" ht="16.5" customHeight="1" thickBot="1" x14ac:dyDescent="0.25">
      <c r="A2384" s="639" t="s">
        <v>15</v>
      </c>
      <c r="B2384" s="643">
        <v>1719</v>
      </c>
      <c r="C2384" s="643">
        <v>0</v>
      </c>
      <c r="D2384" s="643">
        <f t="shared" ref="D2384:E2384" si="257">D2398</f>
        <v>0</v>
      </c>
      <c r="E2384" s="643">
        <f t="shared" si="257"/>
        <v>0</v>
      </c>
    </row>
    <row r="2385" spans="1:5" ht="16.5" customHeight="1" thickBot="1" x14ac:dyDescent="0.25">
      <c r="A2385" s="639" t="s">
        <v>21</v>
      </c>
      <c r="B2385" s="643">
        <f>B2384/B2383</f>
        <v>1719</v>
      </c>
      <c r="C2385" s="643" t="e">
        <f>C2384/C2383</f>
        <v>#DIV/0!</v>
      </c>
      <c r="D2385" s="643" t="e">
        <f>D2384/D2383</f>
        <v>#DIV/0!</v>
      </c>
      <c r="E2385" s="643" t="e">
        <f>E2384/E2383</f>
        <v>#DIV/0!</v>
      </c>
    </row>
    <row r="2386" spans="1:5" ht="16.5" customHeight="1" thickBot="1" x14ac:dyDescent="0.25">
      <c r="A2386" s="639" t="s">
        <v>16</v>
      </c>
      <c r="B2386" s="644" t="s">
        <v>20</v>
      </c>
      <c r="C2386" s="645">
        <f>C2383/B2383-1</f>
        <v>-1</v>
      </c>
      <c r="D2386" s="645" t="e">
        <f t="shared" ref="D2386:E2388" si="258">D2383/C2383-1</f>
        <v>#DIV/0!</v>
      </c>
      <c r="E2386" s="645" t="e">
        <f t="shared" si="258"/>
        <v>#DIV/0!</v>
      </c>
    </row>
    <row r="2387" spans="1:5" ht="16.5" customHeight="1" thickBot="1" x14ac:dyDescent="0.25">
      <c r="A2387" s="639" t="s">
        <v>17</v>
      </c>
      <c r="B2387" s="644" t="s">
        <v>20</v>
      </c>
      <c r="C2387" s="645">
        <f>C2384/B2384-1</f>
        <v>-1</v>
      </c>
      <c r="D2387" s="645" t="e">
        <f t="shared" si="258"/>
        <v>#DIV/0!</v>
      </c>
      <c r="E2387" s="645" t="e">
        <f t="shared" si="258"/>
        <v>#DIV/0!</v>
      </c>
    </row>
    <row r="2388" spans="1:5" ht="16.5" customHeight="1" thickBot="1" x14ac:dyDescent="0.25">
      <c r="A2388" s="639" t="s">
        <v>18</v>
      </c>
      <c r="B2388" s="644" t="s">
        <v>20</v>
      </c>
      <c r="C2388" s="645" t="e">
        <f>C2385/B2385-1</f>
        <v>#DIV/0!</v>
      </c>
      <c r="D2388" s="645" t="e">
        <f t="shared" si="258"/>
        <v>#DIV/0!</v>
      </c>
      <c r="E2388" s="645" t="e">
        <f t="shared" si="258"/>
        <v>#DIV/0!</v>
      </c>
    </row>
    <row r="2389" spans="1:5" ht="16.5" customHeight="1" thickBot="1" x14ac:dyDescent="0.25">
      <c r="A2389" s="835" t="s">
        <v>1852</v>
      </c>
      <c r="B2389" s="836"/>
      <c r="C2389" s="836"/>
      <c r="D2389" s="836"/>
      <c r="E2389" s="837"/>
    </row>
    <row r="2390" spans="1:5" ht="16.5" customHeight="1" x14ac:dyDescent="0.2">
      <c r="A2390" s="827"/>
      <c r="B2390" s="640">
        <v>2019</v>
      </c>
      <c r="C2390" s="640">
        <v>2020</v>
      </c>
      <c r="D2390" s="640">
        <v>2021</v>
      </c>
      <c r="E2390" s="640">
        <v>2022</v>
      </c>
    </row>
    <row r="2391" spans="1:5" ht="16.5" customHeight="1" thickBot="1" x14ac:dyDescent="0.25">
      <c r="A2391" s="828"/>
      <c r="B2391" s="641" t="s">
        <v>5</v>
      </c>
      <c r="C2391" s="641" t="s">
        <v>6</v>
      </c>
      <c r="D2391" s="641" t="s">
        <v>6</v>
      </c>
      <c r="E2391" s="641" t="s">
        <v>6</v>
      </c>
    </row>
    <row r="2392" spans="1:5" ht="16.5" customHeight="1" thickBot="1" x14ac:dyDescent="0.25">
      <c r="A2392" s="647" t="s">
        <v>107</v>
      </c>
      <c r="B2392" s="648">
        <v>0</v>
      </c>
      <c r="C2392" s="648"/>
      <c r="D2392" s="648"/>
      <c r="E2392" s="648"/>
    </row>
    <row r="2393" spans="1:5" ht="16.5" customHeight="1" thickBot="1" x14ac:dyDescent="0.25">
      <c r="A2393" s="649" t="s">
        <v>37</v>
      </c>
      <c r="B2393" s="648"/>
      <c r="C2393" s="648"/>
      <c r="D2393" s="648"/>
      <c r="E2393" s="648"/>
    </row>
    <row r="2394" spans="1:5" ht="16.5" customHeight="1" thickBot="1" x14ac:dyDescent="0.25">
      <c r="A2394" s="649" t="s">
        <v>78</v>
      </c>
      <c r="B2394" s="648"/>
      <c r="C2394" s="648"/>
      <c r="D2394" s="648"/>
      <c r="E2394" s="648"/>
    </row>
    <row r="2395" spans="1:5" ht="16.5" customHeight="1" thickBot="1" x14ac:dyDescent="0.25">
      <c r="A2395" s="649" t="s">
        <v>72</v>
      </c>
      <c r="B2395" s="648"/>
      <c r="C2395" s="648"/>
      <c r="D2395" s="648"/>
      <c r="E2395" s="648"/>
    </row>
    <row r="2396" spans="1:5" ht="16.5" customHeight="1" thickBot="1" x14ac:dyDescent="0.25">
      <c r="A2396" s="649" t="s">
        <v>73</v>
      </c>
      <c r="B2396" s="648"/>
      <c r="C2396" s="648"/>
      <c r="D2396" s="648"/>
      <c r="E2396" s="648"/>
    </row>
    <row r="2397" spans="1:5" ht="16.5" customHeight="1" thickBot="1" x14ac:dyDescent="0.25">
      <c r="A2397" s="647" t="s">
        <v>109</v>
      </c>
      <c r="B2397" s="648">
        <f>SUM(B2398:B2401)</f>
        <v>1719</v>
      </c>
      <c r="C2397" s="648">
        <f t="shared" ref="C2397:E2397" si="259">SUM(C2398:C2401)</f>
        <v>0</v>
      </c>
      <c r="D2397" s="648">
        <f t="shared" si="259"/>
        <v>0</v>
      </c>
      <c r="E2397" s="648">
        <f t="shared" si="259"/>
        <v>0</v>
      </c>
    </row>
    <row r="2398" spans="1:5" ht="16.5" customHeight="1" thickBot="1" x14ac:dyDescent="0.25">
      <c r="A2398" s="649" t="s">
        <v>37</v>
      </c>
      <c r="B2398" s="648">
        <v>1719</v>
      </c>
      <c r="C2398" s="648">
        <v>0</v>
      </c>
      <c r="D2398" s="648">
        <v>0</v>
      </c>
      <c r="E2398" s="648"/>
    </row>
    <row r="2399" spans="1:5" ht="16.5" customHeight="1" thickBot="1" x14ac:dyDescent="0.25">
      <c r="A2399" s="649" t="s">
        <v>78</v>
      </c>
      <c r="B2399" s="651"/>
      <c r="C2399" s="648"/>
      <c r="D2399" s="648"/>
      <c r="E2399" s="648"/>
    </row>
    <row r="2400" spans="1:5" ht="16.5" customHeight="1" thickBot="1" x14ac:dyDescent="0.25">
      <c r="A2400" s="649" t="s">
        <v>72</v>
      </c>
      <c r="B2400" s="651"/>
      <c r="C2400" s="648"/>
      <c r="D2400" s="648"/>
      <c r="E2400" s="648"/>
    </row>
    <row r="2401" spans="1:5" ht="16.5" customHeight="1" thickBot="1" x14ac:dyDescent="0.25">
      <c r="A2401" s="649" t="s">
        <v>73</v>
      </c>
      <c r="B2401" s="651"/>
      <c r="C2401" s="648"/>
      <c r="D2401" s="648"/>
      <c r="E2401" s="648"/>
    </row>
    <row r="2402" spans="1:5" ht="16.5" customHeight="1" thickBot="1" x14ac:dyDescent="0.25">
      <c r="A2402" s="692" t="s">
        <v>1853</v>
      </c>
      <c r="B2402" s="651">
        <f>B2398+B2392</f>
        <v>1719</v>
      </c>
      <c r="C2402" s="651">
        <f>C2398+C2392</f>
        <v>0</v>
      </c>
      <c r="D2402" s="651">
        <f>D2398+D2392</f>
        <v>0</v>
      </c>
      <c r="E2402" s="651">
        <f>E2398+E2392</f>
        <v>0</v>
      </c>
    </row>
    <row r="2403" spans="1:5" ht="82.5" customHeight="1" thickBot="1" x14ac:dyDescent="0.25">
      <c r="A2403" s="637" t="s">
        <v>1854</v>
      </c>
      <c r="B2403" s="693" t="s">
        <v>1855</v>
      </c>
      <c r="C2403" s="694" t="s">
        <v>1856</v>
      </c>
      <c r="D2403" s="731"/>
      <c r="E2403" s="719"/>
    </row>
    <row r="2404" spans="1:5" ht="16.5" customHeight="1" thickBot="1" x14ac:dyDescent="0.25">
      <c r="A2404" s="639" t="s">
        <v>9</v>
      </c>
      <c r="B2404" s="769" t="s">
        <v>1857</v>
      </c>
      <c r="C2404" s="895"/>
      <c r="D2404" s="770"/>
      <c r="E2404" s="771"/>
    </row>
    <row r="2405" spans="1:5" ht="16.5" customHeight="1" thickBot="1" x14ac:dyDescent="0.25">
      <c r="A2405" s="639" t="s">
        <v>14</v>
      </c>
      <c r="B2405" s="832" t="s">
        <v>262</v>
      </c>
      <c r="C2405" s="833"/>
      <c r="D2405" s="833"/>
      <c r="E2405" s="834"/>
    </row>
    <row r="2406" spans="1:5" ht="16.5" customHeight="1" x14ac:dyDescent="0.2">
      <c r="A2406" s="827"/>
      <c r="B2406" s="640">
        <v>2019</v>
      </c>
      <c r="C2406" s="640">
        <v>2020</v>
      </c>
      <c r="D2406" s="640">
        <v>2021</v>
      </c>
      <c r="E2406" s="640">
        <v>2022</v>
      </c>
    </row>
    <row r="2407" spans="1:5" ht="16.5" customHeight="1" thickBot="1" x14ac:dyDescent="0.25">
      <c r="A2407" s="828"/>
      <c r="B2407" s="641" t="s">
        <v>5</v>
      </c>
      <c r="C2407" s="641" t="s">
        <v>6</v>
      </c>
      <c r="D2407" s="641" t="s">
        <v>6</v>
      </c>
      <c r="E2407" s="641" t="s">
        <v>6</v>
      </c>
    </row>
    <row r="2408" spans="1:5" ht="16.5" customHeight="1" thickBot="1" x14ac:dyDescent="0.25">
      <c r="A2408" s="639" t="s">
        <v>8</v>
      </c>
      <c r="B2408" s="691">
        <v>1</v>
      </c>
      <c r="C2408" s="691">
        <v>0</v>
      </c>
      <c r="D2408" s="691">
        <v>0</v>
      </c>
      <c r="E2408" s="691">
        <v>0</v>
      </c>
    </row>
    <row r="2409" spans="1:5" ht="16.5" customHeight="1" thickBot="1" x14ac:dyDescent="0.25">
      <c r="A2409" s="639" t="s">
        <v>15</v>
      </c>
      <c r="B2409" s="643">
        <v>2286</v>
      </c>
      <c r="C2409" s="643">
        <v>0</v>
      </c>
      <c r="D2409" s="643">
        <f t="shared" ref="D2409:E2409" si="260">D2423</f>
        <v>0</v>
      </c>
      <c r="E2409" s="643">
        <f t="shared" si="260"/>
        <v>0</v>
      </c>
    </row>
    <row r="2410" spans="1:5" ht="16.5" customHeight="1" thickBot="1" x14ac:dyDescent="0.25">
      <c r="A2410" s="639" t="s">
        <v>21</v>
      </c>
      <c r="B2410" s="643">
        <f>B2409/B2408</f>
        <v>2286</v>
      </c>
      <c r="C2410" s="643" t="e">
        <f>C2409/C2408</f>
        <v>#DIV/0!</v>
      </c>
      <c r="D2410" s="643" t="e">
        <f>D2409/D2408</f>
        <v>#DIV/0!</v>
      </c>
      <c r="E2410" s="643" t="e">
        <f>E2409/E2408</f>
        <v>#DIV/0!</v>
      </c>
    </row>
    <row r="2411" spans="1:5" ht="16.5" customHeight="1" thickBot="1" x14ac:dyDescent="0.25">
      <c r="A2411" s="639" t="s">
        <v>16</v>
      </c>
      <c r="B2411" s="644" t="s">
        <v>20</v>
      </c>
      <c r="C2411" s="645">
        <f>C2408/B2408-1</f>
        <v>-1</v>
      </c>
      <c r="D2411" s="645" t="e">
        <f t="shared" ref="D2411:E2413" si="261">D2408/C2408-1</f>
        <v>#DIV/0!</v>
      </c>
      <c r="E2411" s="645" t="e">
        <f t="shared" si="261"/>
        <v>#DIV/0!</v>
      </c>
    </row>
    <row r="2412" spans="1:5" ht="16.5" customHeight="1" thickBot="1" x14ac:dyDescent="0.25">
      <c r="A2412" s="639" t="s">
        <v>17</v>
      </c>
      <c r="B2412" s="644" t="s">
        <v>20</v>
      </c>
      <c r="C2412" s="645">
        <f>C2409/B2409-1</f>
        <v>-1</v>
      </c>
      <c r="D2412" s="645" t="e">
        <f t="shared" si="261"/>
        <v>#DIV/0!</v>
      </c>
      <c r="E2412" s="645" t="e">
        <f t="shared" si="261"/>
        <v>#DIV/0!</v>
      </c>
    </row>
    <row r="2413" spans="1:5" ht="16.5" customHeight="1" thickBot="1" x14ac:dyDescent="0.25">
      <c r="A2413" s="639" t="s">
        <v>18</v>
      </c>
      <c r="B2413" s="644" t="s">
        <v>20</v>
      </c>
      <c r="C2413" s="645" t="e">
        <f>C2410/B2410-1</f>
        <v>#DIV/0!</v>
      </c>
      <c r="D2413" s="645" t="e">
        <f t="shared" si="261"/>
        <v>#DIV/0!</v>
      </c>
      <c r="E2413" s="645" t="e">
        <f t="shared" si="261"/>
        <v>#DIV/0!</v>
      </c>
    </row>
    <row r="2414" spans="1:5" ht="16.5" customHeight="1" thickBot="1" x14ac:dyDescent="0.25">
      <c r="A2414" s="835" t="s">
        <v>1858</v>
      </c>
      <c r="B2414" s="836"/>
      <c r="C2414" s="836"/>
      <c r="D2414" s="836"/>
      <c r="E2414" s="837"/>
    </row>
    <row r="2415" spans="1:5" ht="16.5" customHeight="1" x14ac:dyDescent="0.2">
      <c r="A2415" s="827"/>
      <c r="B2415" s="640">
        <v>2019</v>
      </c>
      <c r="C2415" s="640">
        <v>2020</v>
      </c>
      <c r="D2415" s="640">
        <v>2021</v>
      </c>
      <c r="E2415" s="640">
        <v>2022</v>
      </c>
    </row>
    <row r="2416" spans="1:5" ht="16.5" customHeight="1" thickBot="1" x14ac:dyDescent="0.25">
      <c r="A2416" s="828"/>
      <c r="B2416" s="641" t="s">
        <v>5</v>
      </c>
      <c r="C2416" s="641" t="s">
        <v>6</v>
      </c>
      <c r="D2416" s="641" t="s">
        <v>6</v>
      </c>
      <c r="E2416" s="641" t="s">
        <v>6</v>
      </c>
    </row>
    <row r="2417" spans="1:5" ht="16.5" customHeight="1" thickBot="1" x14ac:dyDescent="0.25">
      <c r="A2417" s="647" t="s">
        <v>107</v>
      </c>
      <c r="B2417" s="648">
        <v>0</v>
      </c>
      <c r="C2417" s="648"/>
      <c r="D2417" s="648"/>
      <c r="E2417" s="648"/>
    </row>
    <row r="2418" spans="1:5" ht="16.5" customHeight="1" thickBot="1" x14ac:dyDescent="0.25">
      <c r="A2418" s="649" t="s">
        <v>37</v>
      </c>
      <c r="B2418" s="648"/>
      <c r="C2418" s="648"/>
      <c r="D2418" s="648"/>
      <c r="E2418" s="648"/>
    </row>
    <row r="2419" spans="1:5" ht="16.5" customHeight="1" thickBot="1" x14ac:dyDescent="0.25">
      <c r="A2419" s="649" t="s">
        <v>78</v>
      </c>
      <c r="B2419" s="648"/>
      <c r="C2419" s="648"/>
      <c r="D2419" s="648"/>
      <c r="E2419" s="648"/>
    </row>
    <row r="2420" spans="1:5" ht="16.5" customHeight="1" thickBot="1" x14ac:dyDescent="0.25">
      <c r="A2420" s="649" t="s">
        <v>72</v>
      </c>
      <c r="B2420" s="648"/>
      <c r="C2420" s="648"/>
      <c r="D2420" s="648"/>
      <c r="E2420" s="648"/>
    </row>
    <row r="2421" spans="1:5" ht="16.5" customHeight="1" thickBot="1" x14ac:dyDescent="0.25">
      <c r="A2421" s="649" t="s">
        <v>73</v>
      </c>
      <c r="B2421" s="648"/>
      <c r="C2421" s="648"/>
      <c r="D2421" s="648"/>
      <c r="E2421" s="648"/>
    </row>
    <row r="2422" spans="1:5" ht="16.5" customHeight="1" thickBot="1" x14ac:dyDescent="0.25">
      <c r="A2422" s="647" t="s">
        <v>109</v>
      </c>
      <c r="B2422" s="648">
        <f>SUM(B2423:B2426)</f>
        <v>2286</v>
      </c>
      <c r="C2422" s="648">
        <f t="shared" ref="C2422:E2422" si="262">SUM(C2423:C2426)</f>
        <v>0</v>
      </c>
      <c r="D2422" s="648">
        <f t="shared" si="262"/>
        <v>0</v>
      </c>
      <c r="E2422" s="648">
        <f t="shared" si="262"/>
        <v>0</v>
      </c>
    </row>
    <row r="2423" spans="1:5" ht="16.5" customHeight="1" thickBot="1" x14ac:dyDescent="0.25">
      <c r="A2423" s="649" t="s">
        <v>37</v>
      </c>
      <c r="B2423" s="648">
        <v>2286</v>
      </c>
      <c r="C2423" s="648">
        <v>0</v>
      </c>
      <c r="D2423" s="648">
        <v>0</v>
      </c>
      <c r="E2423" s="648"/>
    </row>
    <row r="2424" spans="1:5" ht="16.5" customHeight="1" thickBot="1" x14ac:dyDescent="0.25">
      <c r="A2424" s="649" t="s">
        <v>78</v>
      </c>
      <c r="B2424" s="651"/>
      <c r="C2424" s="648"/>
      <c r="D2424" s="648"/>
      <c r="E2424" s="648"/>
    </row>
    <row r="2425" spans="1:5" ht="16.5" customHeight="1" thickBot="1" x14ac:dyDescent="0.25">
      <c r="A2425" s="649" t="s">
        <v>72</v>
      </c>
      <c r="B2425" s="651"/>
      <c r="C2425" s="648"/>
      <c r="D2425" s="648"/>
      <c r="E2425" s="648"/>
    </row>
    <row r="2426" spans="1:5" ht="16.5" customHeight="1" thickBot="1" x14ac:dyDescent="0.25">
      <c r="A2426" s="649" t="s">
        <v>73</v>
      </c>
      <c r="B2426" s="651"/>
      <c r="C2426" s="648"/>
      <c r="D2426" s="648"/>
      <c r="E2426" s="648"/>
    </row>
    <row r="2427" spans="1:5" ht="16.5" customHeight="1" thickBot="1" x14ac:dyDescent="0.25">
      <c r="A2427" s="692" t="s">
        <v>1859</v>
      </c>
      <c r="B2427" s="651">
        <f>B2423+B2417</f>
        <v>2286</v>
      </c>
      <c r="C2427" s="651">
        <f>C2423+C2417</f>
        <v>0</v>
      </c>
      <c r="D2427" s="651">
        <f>D2423+D2417</f>
        <v>0</v>
      </c>
      <c r="E2427" s="651">
        <f>E2423+E2417</f>
        <v>0</v>
      </c>
    </row>
    <row r="2428" spans="1:5" ht="65.25" customHeight="1" thickBot="1" x14ac:dyDescent="0.25">
      <c r="A2428" s="637" t="s">
        <v>1860</v>
      </c>
      <c r="B2428" s="693" t="s">
        <v>1861</v>
      </c>
      <c r="C2428" s="694" t="s">
        <v>1862</v>
      </c>
      <c r="D2428" s="731"/>
      <c r="E2428" s="719"/>
    </row>
    <row r="2429" spans="1:5" ht="16.5" customHeight="1" thickBot="1" x14ac:dyDescent="0.25">
      <c r="A2429" s="639" t="s">
        <v>9</v>
      </c>
      <c r="B2429" s="769" t="s">
        <v>1863</v>
      </c>
      <c r="C2429" s="895"/>
      <c r="D2429" s="770"/>
      <c r="E2429" s="771"/>
    </row>
    <row r="2430" spans="1:5" ht="16.5" customHeight="1" thickBot="1" x14ac:dyDescent="0.25">
      <c r="A2430" s="639" t="s">
        <v>14</v>
      </c>
      <c r="B2430" s="832" t="s">
        <v>1194</v>
      </c>
      <c r="C2430" s="833"/>
      <c r="D2430" s="833"/>
      <c r="E2430" s="834"/>
    </row>
    <row r="2431" spans="1:5" ht="16.5" customHeight="1" x14ac:dyDescent="0.2">
      <c r="A2431" s="827"/>
      <c r="B2431" s="640">
        <v>2019</v>
      </c>
      <c r="C2431" s="640">
        <v>2020</v>
      </c>
      <c r="D2431" s="640">
        <v>2021</v>
      </c>
      <c r="E2431" s="640">
        <v>2022</v>
      </c>
    </row>
    <row r="2432" spans="1:5" ht="16.5" customHeight="1" thickBot="1" x14ac:dyDescent="0.25">
      <c r="A2432" s="828"/>
      <c r="B2432" s="641" t="s">
        <v>5</v>
      </c>
      <c r="C2432" s="641" t="s">
        <v>6</v>
      </c>
      <c r="D2432" s="641" t="s">
        <v>6</v>
      </c>
      <c r="E2432" s="641" t="s">
        <v>6</v>
      </c>
    </row>
    <row r="2433" spans="1:5" ht="16.5" customHeight="1" thickBot="1" x14ac:dyDescent="0.25">
      <c r="A2433" s="639" t="s">
        <v>8</v>
      </c>
      <c r="B2433" s="691">
        <v>1</v>
      </c>
      <c r="C2433" s="691">
        <v>0</v>
      </c>
      <c r="D2433" s="691">
        <v>0</v>
      </c>
      <c r="E2433" s="691"/>
    </row>
    <row r="2434" spans="1:5" ht="16.5" customHeight="1" thickBot="1" x14ac:dyDescent="0.25">
      <c r="A2434" s="639" t="s">
        <v>15</v>
      </c>
      <c r="B2434" s="643">
        <v>1141</v>
      </c>
      <c r="C2434" s="643">
        <v>0</v>
      </c>
      <c r="D2434" s="643">
        <f t="shared" ref="D2434:E2434" si="263">D2448</f>
        <v>0</v>
      </c>
      <c r="E2434" s="643">
        <f t="shared" si="263"/>
        <v>0</v>
      </c>
    </row>
    <row r="2435" spans="1:5" ht="16.5" customHeight="1" thickBot="1" x14ac:dyDescent="0.25">
      <c r="A2435" s="639" t="s">
        <v>21</v>
      </c>
      <c r="B2435" s="643">
        <f>B2434/B2433</f>
        <v>1141</v>
      </c>
      <c r="C2435" s="643" t="e">
        <f>C2434/C2433</f>
        <v>#DIV/0!</v>
      </c>
      <c r="D2435" s="643" t="e">
        <f>D2434/D2433</f>
        <v>#DIV/0!</v>
      </c>
      <c r="E2435" s="643" t="e">
        <f>E2434/E2433</f>
        <v>#DIV/0!</v>
      </c>
    </row>
    <row r="2436" spans="1:5" ht="16.5" customHeight="1" thickBot="1" x14ac:dyDescent="0.25">
      <c r="A2436" s="639" t="s">
        <v>16</v>
      </c>
      <c r="B2436" s="644" t="s">
        <v>20</v>
      </c>
      <c r="C2436" s="645">
        <f>C2433/B2433-1</f>
        <v>-1</v>
      </c>
      <c r="D2436" s="645" t="e">
        <f t="shared" ref="D2436:E2438" si="264">D2433/C2433-1</f>
        <v>#DIV/0!</v>
      </c>
      <c r="E2436" s="645" t="e">
        <f t="shared" si="264"/>
        <v>#DIV/0!</v>
      </c>
    </row>
    <row r="2437" spans="1:5" ht="16.5" customHeight="1" thickBot="1" x14ac:dyDescent="0.25">
      <c r="A2437" s="639" t="s">
        <v>17</v>
      </c>
      <c r="B2437" s="644" t="s">
        <v>20</v>
      </c>
      <c r="C2437" s="645">
        <f>C2434/B2434-1</f>
        <v>-1</v>
      </c>
      <c r="D2437" s="645" t="e">
        <f t="shared" si="264"/>
        <v>#DIV/0!</v>
      </c>
      <c r="E2437" s="645" t="e">
        <f t="shared" si="264"/>
        <v>#DIV/0!</v>
      </c>
    </row>
    <row r="2438" spans="1:5" ht="16.5" customHeight="1" thickBot="1" x14ac:dyDescent="0.25">
      <c r="A2438" s="639" t="s">
        <v>18</v>
      </c>
      <c r="B2438" s="644" t="s">
        <v>20</v>
      </c>
      <c r="C2438" s="645" t="e">
        <f>C2435/B2435-1</f>
        <v>#DIV/0!</v>
      </c>
      <c r="D2438" s="645" t="e">
        <f t="shared" si="264"/>
        <v>#DIV/0!</v>
      </c>
      <c r="E2438" s="645" t="e">
        <f t="shared" si="264"/>
        <v>#DIV/0!</v>
      </c>
    </row>
    <row r="2439" spans="1:5" ht="16.5" customHeight="1" thickBot="1" x14ac:dyDescent="0.25">
      <c r="A2439" s="835" t="s">
        <v>1864</v>
      </c>
      <c r="B2439" s="836"/>
      <c r="C2439" s="836"/>
      <c r="D2439" s="836"/>
      <c r="E2439" s="837"/>
    </row>
    <row r="2440" spans="1:5" ht="16.5" customHeight="1" x14ac:dyDescent="0.2">
      <c r="A2440" s="827"/>
      <c r="B2440" s="640">
        <v>2019</v>
      </c>
      <c r="C2440" s="640">
        <v>2020</v>
      </c>
      <c r="D2440" s="640">
        <v>2021</v>
      </c>
      <c r="E2440" s="640">
        <v>2022</v>
      </c>
    </row>
    <row r="2441" spans="1:5" ht="16.5" customHeight="1" thickBot="1" x14ac:dyDescent="0.25">
      <c r="A2441" s="828"/>
      <c r="B2441" s="641" t="s">
        <v>5</v>
      </c>
      <c r="C2441" s="641" t="s">
        <v>6</v>
      </c>
      <c r="D2441" s="641" t="s">
        <v>6</v>
      </c>
      <c r="E2441" s="641" t="s">
        <v>6</v>
      </c>
    </row>
    <row r="2442" spans="1:5" ht="16.5" customHeight="1" thickBot="1" x14ac:dyDescent="0.25">
      <c r="A2442" s="647" t="s">
        <v>107</v>
      </c>
      <c r="B2442" s="648">
        <v>0</v>
      </c>
      <c r="C2442" s="648"/>
      <c r="D2442" s="648"/>
      <c r="E2442" s="648"/>
    </row>
    <row r="2443" spans="1:5" ht="16.5" customHeight="1" thickBot="1" x14ac:dyDescent="0.25">
      <c r="A2443" s="649" t="s">
        <v>37</v>
      </c>
      <c r="B2443" s="648"/>
      <c r="C2443" s="648"/>
      <c r="D2443" s="648"/>
      <c r="E2443" s="648"/>
    </row>
    <row r="2444" spans="1:5" ht="16.5" customHeight="1" thickBot="1" x14ac:dyDescent="0.25">
      <c r="A2444" s="649" t="s">
        <v>78</v>
      </c>
      <c r="B2444" s="648"/>
      <c r="C2444" s="648"/>
      <c r="D2444" s="648"/>
      <c r="E2444" s="648"/>
    </row>
    <row r="2445" spans="1:5" ht="16.5" customHeight="1" thickBot="1" x14ac:dyDescent="0.25">
      <c r="A2445" s="649" t="s">
        <v>72</v>
      </c>
      <c r="B2445" s="648"/>
      <c r="C2445" s="648"/>
      <c r="D2445" s="648"/>
      <c r="E2445" s="648"/>
    </row>
    <row r="2446" spans="1:5" ht="16.5" customHeight="1" thickBot="1" x14ac:dyDescent="0.25">
      <c r="A2446" s="649" t="s">
        <v>73</v>
      </c>
      <c r="B2446" s="648"/>
      <c r="C2446" s="648"/>
      <c r="D2446" s="648"/>
      <c r="E2446" s="648"/>
    </row>
    <row r="2447" spans="1:5" ht="16.5" customHeight="1" thickBot="1" x14ac:dyDescent="0.25">
      <c r="A2447" s="647" t="s">
        <v>109</v>
      </c>
      <c r="B2447" s="648">
        <f>SUM(B2448:B2451)</f>
        <v>1141</v>
      </c>
      <c r="C2447" s="648">
        <f t="shared" ref="C2447:E2447" si="265">SUM(C2448:C2451)</f>
        <v>0</v>
      </c>
      <c r="D2447" s="648">
        <f t="shared" si="265"/>
        <v>0</v>
      </c>
      <c r="E2447" s="648">
        <f t="shared" si="265"/>
        <v>0</v>
      </c>
    </row>
    <row r="2448" spans="1:5" ht="16.5" customHeight="1" thickBot="1" x14ac:dyDescent="0.25">
      <c r="A2448" s="649" t="s">
        <v>37</v>
      </c>
      <c r="B2448" s="648">
        <v>1141</v>
      </c>
      <c r="C2448" s="648">
        <v>0</v>
      </c>
      <c r="D2448" s="648">
        <v>0</v>
      </c>
      <c r="E2448" s="648"/>
    </row>
    <row r="2449" spans="1:5" ht="16.5" customHeight="1" thickBot="1" x14ac:dyDescent="0.25">
      <c r="A2449" s="649" t="s">
        <v>78</v>
      </c>
      <c r="B2449" s="648"/>
      <c r="C2449" s="648"/>
      <c r="D2449" s="648"/>
      <c r="E2449" s="648"/>
    </row>
    <row r="2450" spans="1:5" ht="16.5" customHeight="1" thickBot="1" x14ac:dyDescent="0.25">
      <c r="A2450" s="649" t="s">
        <v>72</v>
      </c>
      <c r="B2450" s="648"/>
      <c r="C2450" s="648"/>
      <c r="D2450" s="648"/>
      <c r="E2450" s="648"/>
    </row>
    <row r="2451" spans="1:5" ht="16.5" customHeight="1" thickBot="1" x14ac:dyDescent="0.25">
      <c r="A2451" s="649" t="s">
        <v>73</v>
      </c>
      <c r="B2451" s="648"/>
      <c r="C2451" s="648"/>
      <c r="D2451" s="648"/>
      <c r="E2451" s="648"/>
    </row>
    <row r="2452" spans="1:5" ht="16.5" customHeight="1" thickBot="1" x14ac:dyDescent="0.25">
      <c r="A2452" s="692" t="s">
        <v>1865</v>
      </c>
      <c r="B2452" s="695">
        <f>B2448+B2442</f>
        <v>1141</v>
      </c>
      <c r="C2452" s="695">
        <f>C2448+C2442</f>
        <v>0</v>
      </c>
      <c r="D2452" s="651">
        <f>D2448+D2442</f>
        <v>0</v>
      </c>
      <c r="E2452" s="651">
        <f>E2448+E2442</f>
        <v>0</v>
      </c>
    </row>
    <row r="2453" spans="1:5" ht="67.5" customHeight="1" thickBot="1" x14ac:dyDescent="0.25">
      <c r="A2453" s="697" t="s">
        <v>1866</v>
      </c>
      <c r="B2453" s="694" t="s">
        <v>1867</v>
      </c>
      <c r="C2453" s="694" t="s">
        <v>1868</v>
      </c>
      <c r="D2453" s="731"/>
      <c r="E2453" s="719"/>
    </row>
    <row r="2454" spans="1:5" ht="16.5" customHeight="1" thickBot="1" x14ac:dyDescent="0.25">
      <c r="A2454" s="639" t="s">
        <v>9</v>
      </c>
      <c r="B2454" s="894" t="s">
        <v>1869</v>
      </c>
      <c r="C2454" s="895"/>
      <c r="D2454" s="770"/>
      <c r="E2454" s="771"/>
    </row>
    <row r="2455" spans="1:5" ht="16.5" customHeight="1" thickBot="1" x14ac:dyDescent="0.25">
      <c r="A2455" s="639" t="s">
        <v>14</v>
      </c>
      <c r="B2455" s="832" t="s">
        <v>1194</v>
      </c>
      <c r="C2455" s="833"/>
      <c r="D2455" s="833"/>
      <c r="E2455" s="834"/>
    </row>
    <row r="2456" spans="1:5" ht="16.5" customHeight="1" x14ac:dyDescent="0.2">
      <c r="A2456" s="827"/>
      <c r="B2456" s="640">
        <v>2019</v>
      </c>
      <c r="C2456" s="640">
        <v>2020</v>
      </c>
      <c r="D2456" s="640">
        <v>2021</v>
      </c>
      <c r="E2456" s="640">
        <v>2022</v>
      </c>
    </row>
    <row r="2457" spans="1:5" ht="16.5" customHeight="1" thickBot="1" x14ac:dyDescent="0.25">
      <c r="A2457" s="828"/>
      <c r="B2457" s="641" t="s">
        <v>5</v>
      </c>
      <c r="C2457" s="641" t="s">
        <v>6</v>
      </c>
      <c r="D2457" s="641" t="s">
        <v>6</v>
      </c>
      <c r="E2457" s="641" t="s">
        <v>6</v>
      </c>
    </row>
    <row r="2458" spans="1:5" ht="16.5" customHeight="1" thickBot="1" x14ac:dyDescent="0.25">
      <c r="A2458" s="639" t="s">
        <v>8</v>
      </c>
      <c r="B2458" s="691">
        <v>1</v>
      </c>
      <c r="C2458" s="691">
        <v>0</v>
      </c>
      <c r="D2458" s="691">
        <v>0</v>
      </c>
      <c r="E2458" s="691"/>
    </row>
    <row r="2459" spans="1:5" ht="16.5" customHeight="1" thickBot="1" x14ac:dyDescent="0.25">
      <c r="A2459" s="639" t="s">
        <v>15</v>
      </c>
      <c r="B2459" s="643">
        <v>1749</v>
      </c>
      <c r="C2459" s="643">
        <v>0</v>
      </c>
      <c r="D2459" s="643">
        <f t="shared" ref="D2459:E2459" si="266">D2473</f>
        <v>0</v>
      </c>
      <c r="E2459" s="643">
        <f t="shared" si="266"/>
        <v>0</v>
      </c>
    </row>
    <row r="2460" spans="1:5" ht="16.5" customHeight="1" thickBot="1" x14ac:dyDescent="0.25">
      <c r="A2460" s="639" t="s">
        <v>21</v>
      </c>
      <c r="B2460" s="643">
        <f>B2459/B2458</f>
        <v>1749</v>
      </c>
      <c r="C2460" s="643" t="e">
        <f>C2459/C2458</f>
        <v>#DIV/0!</v>
      </c>
      <c r="D2460" s="643" t="e">
        <f>D2459/D2458</f>
        <v>#DIV/0!</v>
      </c>
      <c r="E2460" s="643" t="e">
        <f>E2459/E2458</f>
        <v>#DIV/0!</v>
      </c>
    </row>
    <row r="2461" spans="1:5" ht="16.5" customHeight="1" thickBot="1" x14ac:dyDescent="0.25">
      <c r="A2461" s="639" t="s">
        <v>16</v>
      </c>
      <c r="B2461" s="644" t="s">
        <v>20</v>
      </c>
      <c r="C2461" s="645">
        <f>C2458/B2458-1</f>
        <v>-1</v>
      </c>
      <c r="D2461" s="645" t="e">
        <f t="shared" ref="D2461:E2463" si="267">D2458/C2458-1</f>
        <v>#DIV/0!</v>
      </c>
      <c r="E2461" s="645" t="e">
        <f t="shared" si="267"/>
        <v>#DIV/0!</v>
      </c>
    </row>
    <row r="2462" spans="1:5" ht="16.5" customHeight="1" thickBot="1" x14ac:dyDescent="0.25">
      <c r="A2462" s="639" t="s">
        <v>17</v>
      </c>
      <c r="B2462" s="644" t="s">
        <v>20</v>
      </c>
      <c r="C2462" s="645">
        <f>C2459/B2459-1</f>
        <v>-1</v>
      </c>
      <c r="D2462" s="645" t="e">
        <f t="shared" si="267"/>
        <v>#DIV/0!</v>
      </c>
      <c r="E2462" s="645" t="e">
        <f t="shared" si="267"/>
        <v>#DIV/0!</v>
      </c>
    </row>
    <row r="2463" spans="1:5" ht="16.5" customHeight="1" thickBot="1" x14ac:dyDescent="0.25">
      <c r="A2463" s="639" t="s">
        <v>18</v>
      </c>
      <c r="B2463" s="644" t="s">
        <v>20</v>
      </c>
      <c r="C2463" s="645" t="e">
        <f>C2460/B2460-1</f>
        <v>#DIV/0!</v>
      </c>
      <c r="D2463" s="645" t="e">
        <f t="shared" si="267"/>
        <v>#DIV/0!</v>
      </c>
      <c r="E2463" s="645" t="e">
        <f t="shared" si="267"/>
        <v>#DIV/0!</v>
      </c>
    </row>
    <row r="2464" spans="1:5" ht="16.5" customHeight="1" thickBot="1" x14ac:dyDescent="0.25">
      <c r="A2464" s="835" t="s">
        <v>1870</v>
      </c>
      <c r="B2464" s="836"/>
      <c r="C2464" s="836"/>
      <c r="D2464" s="836"/>
      <c r="E2464" s="837"/>
    </row>
    <row r="2465" spans="1:5" ht="16.5" customHeight="1" x14ac:dyDescent="0.2">
      <c r="A2465" s="827"/>
      <c r="B2465" s="640">
        <v>2019</v>
      </c>
      <c r="C2465" s="640">
        <v>2020</v>
      </c>
      <c r="D2465" s="640">
        <v>2021</v>
      </c>
      <c r="E2465" s="640">
        <v>2022</v>
      </c>
    </row>
    <row r="2466" spans="1:5" ht="16.5" customHeight="1" thickBot="1" x14ac:dyDescent="0.25">
      <c r="A2466" s="828"/>
      <c r="B2466" s="641" t="s">
        <v>5</v>
      </c>
      <c r="C2466" s="641" t="s">
        <v>6</v>
      </c>
      <c r="D2466" s="641" t="s">
        <v>6</v>
      </c>
      <c r="E2466" s="641" t="s">
        <v>6</v>
      </c>
    </row>
    <row r="2467" spans="1:5" ht="16.5" customHeight="1" thickBot="1" x14ac:dyDescent="0.25">
      <c r="A2467" s="647" t="s">
        <v>107</v>
      </c>
      <c r="B2467" s="648">
        <v>0</v>
      </c>
      <c r="C2467" s="648"/>
      <c r="D2467" s="648"/>
      <c r="E2467" s="648"/>
    </row>
    <row r="2468" spans="1:5" ht="16.5" customHeight="1" thickBot="1" x14ac:dyDescent="0.25">
      <c r="A2468" s="649" t="s">
        <v>37</v>
      </c>
      <c r="B2468" s="648"/>
      <c r="C2468" s="648"/>
      <c r="D2468" s="648"/>
      <c r="E2468" s="648"/>
    </row>
    <row r="2469" spans="1:5" ht="16.5" customHeight="1" thickBot="1" x14ac:dyDescent="0.25">
      <c r="A2469" s="649" t="s">
        <v>78</v>
      </c>
      <c r="B2469" s="648"/>
      <c r="C2469" s="648"/>
      <c r="D2469" s="648"/>
      <c r="E2469" s="648"/>
    </row>
    <row r="2470" spans="1:5" ht="16.5" customHeight="1" thickBot="1" x14ac:dyDescent="0.25">
      <c r="A2470" s="649" t="s">
        <v>72</v>
      </c>
      <c r="B2470" s="648"/>
      <c r="C2470" s="648"/>
      <c r="D2470" s="648"/>
      <c r="E2470" s="648"/>
    </row>
    <row r="2471" spans="1:5" ht="16.5" customHeight="1" thickBot="1" x14ac:dyDescent="0.25">
      <c r="A2471" s="649" t="s">
        <v>73</v>
      </c>
      <c r="B2471" s="648"/>
      <c r="C2471" s="648"/>
      <c r="D2471" s="648"/>
      <c r="E2471" s="648"/>
    </row>
    <row r="2472" spans="1:5" ht="16.5" customHeight="1" thickBot="1" x14ac:dyDescent="0.25">
      <c r="A2472" s="647" t="s">
        <v>109</v>
      </c>
      <c r="B2472" s="648">
        <f>SUM(B2473:B2476)</f>
        <v>1749</v>
      </c>
      <c r="C2472" s="648">
        <f t="shared" ref="C2472:E2472" si="268">SUM(C2473:C2476)</f>
        <v>0</v>
      </c>
      <c r="D2472" s="648">
        <f t="shared" si="268"/>
        <v>0</v>
      </c>
      <c r="E2472" s="648">
        <f t="shared" si="268"/>
        <v>0</v>
      </c>
    </row>
    <row r="2473" spans="1:5" ht="16.5" customHeight="1" thickBot="1" x14ac:dyDescent="0.25">
      <c r="A2473" s="649" t="s">
        <v>37</v>
      </c>
      <c r="B2473" s="648">
        <v>1749</v>
      </c>
      <c r="C2473" s="648">
        <v>0</v>
      </c>
      <c r="D2473" s="648">
        <v>0</v>
      </c>
      <c r="E2473" s="648"/>
    </row>
    <row r="2474" spans="1:5" ht="16.5" customHeight="1" thickBot="1" x14ac:dyDescent="0.25">
      <c r="A2474" s="649" t="s">
        <v>78</v>
      </c>
      <c r="B2474" s="648"/>
      <c r="C2474" s="648"/>
      <c r="D2474" s="648"/>
      <c r="E2474" s="648"/>
    </row>
    <row r="2475" spans="1:5" ht="16.5" customHeight="1" thickBot="1" x14ac:dyDescent="0.25">
      <c r="A2475" s="649" t="s">
        <v>72</v>
      </c>
      <c r="B2475" s="648"/>
      <c r="C2475" s="648"/>
      <c r="D2475" s="648"/>
      <c r="E2475" s="648"/>
    </row>
    <row r="2476" spans="1:5" ht="16.5" customHeight="1" thickBot="1" x14ac:dyDescent="0.25">
      <c r="A2476" s="649" t="s">
        <v>73</v>
      </c>
      <c r="B2476" s="648"/>
      <c r="C2476" s="648"/>
      <c r="D2476" s="648"/>
      <c r="E2476" s="648"/>
    </row>
    <row r="2477" spans="1:5" ht="16.5" customHeight="1" thickBot="1" x14ac:dyDescent="0.25">
      <c r="A2477" s="692" t="s">
        <v>1871</v>
      </c>
      <c r="B2477" s="651">
        <f>B2473+B2467</f>
        <v>1749</v>
      </c>
      <c r="C2477" s="695">
        <f>C2473+C2467</f>
        <v>0</v>
      </c>
      <c r="D2477" s="651">
        <f>D2473+D2467</f>
        <v>0</v>
      </c>
      <c r="E2477" s="651">
        <f>E2473+E2467</f>
        <v>0</v>
      </c>
    </row>
    <row r="2478" spans="1:5" ht="120" customHeight="1" thickBot="1" x14ac:dyDescent="0.25">
      <c r="A2478" s="637" t="s">
        <v>1872</v>
      </c>
      <c r="B2478" s="693" t="s">
        <v>1873</v>
      </c>
      <c r="C2478" s="694" t="s">
        <v>1874</v>
      </c>
      <c r="D2478" s="731"/>
      <c r="E2478" s="719"/>
    </row>
    <row r="2479" spans="1:5" ht="16.5" customHeight="1" thickBot="1" x14ac:dyDescent="0.25">
      <c r="A2479" s="639" t="s">
        <v>9</v>
      </c>
      <c r="B2479" s="769" t="s">
        <v>1875</v>
      </c>
      <c r="C2479" s="895"/>
      <c r="D2479" s="770"/>
      <c r="E2479" s="771"/>
    </row>
    <row r="2480" spans="1:5" ht="16.5" customHeight="1" thickBot="1" x14ac:dyDescent="0.25">
      <c r="A2480" s="639" t="s">
        <v>14</v>
      </c>
      <c r="B2480" s="832" t="s">
        <v>1194</v>
      </c>
      <c r="C2480" s="833"/>
      <c r="D2480" s="833"/>
      <c r="E2480" s="834"/>
    </row>
    <row r="2481" spans="1:5" ht="16.5" customHeight="1" x14ac:dyDescent="0.2">
      <c r="A2481" s="827"/>
      <c r="B2481" s="640">
        <v>2019</v>
      </c>
      <c r="C2481" s="640">
        <v>2020</v>
      </c>
      <c r="D2481" s="640">
        <v>2021</v>
      </c>
      <c r="E2481" s="640">
        <v>2022</v>
      </c>
    </row>
    <row r="2482" spans="1:5" ht="16.5" customHeight="1" thickBot="1" x14ac:dyDescent="0.25">
      <c r="A2482" s="828"/>
      <c r="B2482" s="641" t="s">
        <v>5</v>
      </c>
      <c r="C2482" s="641" t="s">
        <v>6</v>
      </c>
      <c r="D2482" s="641" t="s">
        <v>6</v>
      </c>
      <c r="E2482" s="641" t="s">
        <v>6</v>
      </c>
    </row>
    <row r="2483" spans="1:5" ht="16.5" customHeight="1" thickBot="1" x14ac:dyDescent="0.25">
      <c r="A2483" s="639" t="s">
        <v>8</v>
      </c>
      <c r="B2483" s="691">
        <v>1</v>
      </c>
      <c r="C2483" s="691">
        <v>1</v>
      </c>
      <c r="D2483" s="691">
        <v>0</v>
      </c>
      <c r="E2483" s="691"/>
    </row>
    <row r="2484" spans="1:5" ht="16.5" customHeight="1" thickBot="1" x14ac:dyDescent="0.25">
      <c r="A2484" s="639" t="s">
        <v>15</v>
      </c>
      <c r="B2484" s="643">
        <v>1784</v>
      </c>
      <c r="C2484" s="643">
        <v>1408</v>
      </c>
      <c r="D2484" s="643">
        <v>0</v>
      </c>
      <c r="E2484" s="643">
        <f t="shared" ref="E2484" si="269">E2498</f>
        <v>0</v>
      </c>
    </row>
    <row r="2485" spans="1:5" ht="16.5" customHeight="1" thickBot="1" x14ac:dyDescent="0.25">
      <c r="A2485" s="639" t="s">
        <v>21</v>
      </c>
      <c r="B2485" s="643">
        <f>B2484/B2483</f>
        <v>1784</v>
      </c>
      <c r="C2485" s="643">
        <f>C2484/C2483</f>
        <v>1408</v>
      </c>
      <c r="D2485" s="643" t="e">
        <f>D2484/D2483</f>
        <v>#DIV/0!</v>
      </c>
      <c r="E2485" s="643" t="e">
        <f>E2484/E2483</f>
        <v>#DIV/0!</v>
      </c>
    </row>
    <row r="2486" spans="1:5" ht="16.5" customHeight="1" thickBot="1" x14ac:dyDescent="0.25">
      <c r="A2486" s="639" t="s">
        <v>16</v>
      </c>
      <c r="B2486" s="644" t="s">
        <v>20</v>
      </c>
      <c r="C2486" s="645">
        <f>C2483/B2483-1</f>
        <v>0</v>
      </c>
      <c r="D2486" s="645">
        <f t="shared" ref="D2486:E2488" si="270">D2483/C2483-1</f>
        <v>-1</v>
      </c>
      <c r="E2486" s="645" t="e">
        <f t="shared" si="270"/>
        <v>#DIV/0!</v>
      </c>
    </row>
    <row r="2487" spans="1:5" ht="16.5" customHeight="1" thickBot="1" x14ac:dyDescent="0.25">
      <c r="A2487" s="639" t="s">
        <v>17</v>
      </c>
      <c r="B2487" s="644" t="s">
        <v>20</v>
      </c>
      <c r="C2487" s="645">
        <f>C2484/B2484-1</f>
        <v>-0.21076233183856508</v>
      </c>
      <c r="D2487" s="645">
        <f t="shared" si="270"/>
        <v>-1</v>
      </c>
      <c r="E2487" s="645" t="e">
        <f t="shared" si="270"/>
        <v>#DIV/0!</v>
      </c>
    </row>
    <row r="2488" spans="1:5" ht="16.5" customHeight="1" thickBot="1" x14ac:dyDescent="0.25">
      <c r="A2488" s="639" t="s">
        <v>18</v>
      </c>
      <c r="B2488" s="644" t="s">
        <v>20</v>
      </c>
      <c r="C2488" s="645">
        <f>C2485/B2485-1</f>
        <v>-0.21076233183856508</v>
      </c>
      <c r="D2488" s="645" t="e">
        <f t="shared" si="270"/>
        <v>#DIV/0!</v>
      </c>
      <c r="E2488" s="645" t="e">
        <f t="shared" si="270"/>
        <v>#DIV/0!</v>
      </c>
    </row>
    <row r="2489" spans="1:5" ht="16.5" customHeight="1" thickBot="1" x14ac:dyDescent="0.25">
      <c r="A2489" s="835" t="s">
        <v>1876</v>
      </c>
      <c r="B2489" s="836"/>
      <c r="C2489" s="836"/>
      <c r="D2489" s="836"/>
      <c r="E2489" s="837"/>
    </row>
    <row r="2490" spans="1:5" ht="16.5" customHeight="1" x14ac:dyDescent="0.2">
      <c r="A2490" s="827"/>
      <c r="B2490" s="640">
        <v>2019</v>
      </c>
      <c r="C2490" s="640">
        <v>2020</v>
      </c>
      <c r="D2490" s="640">
        <v>2021</v>
      </c>
      <c r="E2490" s="640">
        <v>2022</v>
      </c>
    </row>
    <row r="2491" spans="1:5" ht="16.5" customHeight="1" thickBot="1" x14ac:dyDescent="0.25">
      <c r="A2491" s="828"/>
      <c r="B2491" s="641" t="s">
        <v>5</v>
      </c>
      <c r="C2491" s="641" t="s">
        <v>6</v>
      </c>
      <c r="D2491" s="641" t="s">
        <v>6</v>
      </c>
      <c r="E2491" s="641" t="s">
        <v>6</v>
      </c>
    </row>
    <row r="2492" spans="1:5" ht="16.5" customHeight="1" thickBot="1" x14ac:dyDescent="0.25">
      <c r="A2492" s="647" t="s">
        <v>107</v>
      </c>
      <c r="B2492" s="648">
        <v>0</v>
      </c>
      <c r="C2492" s="648"/>
      <c r="D2492" s="648"/>
      <c r="E2492" s="648"/>
    </row>
    <row r="2493" spans="1:5" ht="16.5" customHeight="1" thickBot="1" x14ac:dyDescent="0.25">
      <c r="A2493" s="649" t="s">
        <v>37</v>
      </c>
      <c r="B2493" s="648"/>
      <c r="C2493" s="648"/>
      <c r="D2493" s="648"/>
      <c r="E2493" s="648"/>
    </row>
    <row r="2494" spans="1:5" ht="16.5" customHeight="1" thickBot="1" x14ac:dyDescent="0.25">
      <c r="A2494" s="649" t="s">
        <v>78</v>
      </c>
      <c r="B2494" s="648"/>
      <c r="C2494" s="648"/>
      <c r="D2494" s="648"/>
      <c r="E2494" s="648"/>
    </row>
    <row r="2495" spans="1:5" ht="16.5" customHeight="1" thickBot="1" x14ac:dyDescent="0.25">
      <c r="A2495" s="649" t="s">
        <v>72</v>
      </c>
      <c r="B2495" s="648"/>
      <c r="C2495" s="648"/>
      <c r="D2495" s="648"/>
      <c r="E2495" s="648"/>
    </row>
    <row r="2496" spans="1:5" ht="16.5" customHeight="1" thickBot="1" x14ac:dyDescent="0.25">
      <c r="A2496" s="649" t="s">
        <v>73</v>
      </c>
      <c r="B2496" s="648"/>
      <c r="C2496" s="648"/>
      <c r="D2496" s="648"/>
      <c r="E2496" s="648"/>
    </row>
    <row r="2497" spans="1:5" ht="16.5" customHeight="1" thickBot="1" x14ac:dyDescent="0.25">
      <c r="A2497" s="647" t="s">
        <v>109</v>
      </c>
      <c r="B2497" s="648">
        <f>SUM(B2498:B2501)</f>
        <v>1784</v>
      </c>
      <c r="C2497" s="648">
        <f t="shared" ref="C2497:E2497" si="271">SUM(C2498:C2501)</f>
        <v>1408</v>
      </c>
      <c r="D2497" s="648">
        <f t="shared" si="271"/>
        <v>0</v>
      </c>
      <c r="E2497" s="648">
        <f t="shared" si="271"/>
        <v>0</v>
      </c>
    </row>
    <row r="2498" spans="1:5" ht="16.5" customHeight="1" thickBot="1" x14ac:dyDescent="0.25">
      <c r="A2498" s="649" t="s">
        <v>37</v>
      </c>
      <c r="B2498" s="648">
        <v>1784</v>
      </c>
      <c r="C2498" s="648">
        <v>1408</v>
      </c>
      <c r="D2498" s="648">
        <v>0</v>
      </c>
      <c r="E2498" s="648"/>
    </row>
    <row r="2499" spans="1:5" ht="16.5" customHeight="1" thickBot="1" x14ac:dyDescent="0.25">
      <c r="A2499" s="649" t="s">
        <v>78</v>
      </c>
      <c r="B2499" s="648"/>
      <c r="C2499" s="648"/>
      <c r="D2499" s="648"/>
      <c r="E2499" s="648"/>
    </row>
    <row r="2500" spans="1:5" ht="16.5" customHeight="1" thickBot="1" x14ac:dyDescent="0.25">
      <c r="A2500" s="649" t="s">
        <v>72</v>
      </c>
      <c r="B2500" s="648"/>
      <c r="C2500" s="648"/>
      <c r="D2500" s="648"/>
      <c r="E2500" s="648"/>
    </row>
    <row r="2501" spans="1:5" ht="16.5" customHeight="1" thickBot="1" x14ac:dyDescent="0.25">
      <c r="A2501" s="649" t="s">
        <v>73</v>
      </c>
      <c r="B2501" s="648"/>
      <c r="C2501" s="648"/>
      <c r="D2501" s="648"/>
      <c r="E2501" s="648"/>
    </row>
    <row r="2502" spans="1:5" ht="16.5" customHeight="1" thickBot="1" x14ac:dyDescent="0.25">
      <c r="A2502" s="692" t="s">
        <v>1877</v>
      </c>
      <c r="B2502" s="651">
        <f>B2498+B2492</f>
        <v>1784</v>
      </c>
      <c r="C2502" s="695">
        <f>C2498+C2492</f>
        <v>1408</v>
      </c>
      <c r="D2502" s="651">
        <f>D2498+D2492</f>
        <v>0</v>
      </c>
      <c r="E2502" s="651">
        <f>E2498+E2492</f>
        <v>0</v>
      </c>
    </row>
    <row r="2503" spans="1:5" ht="81" customHeight="1" thickBot="1" x14ac:dyDescent="0.25">
      <c r="A2503" s="637" t="s">
        <v>1878</v>
      </c>
      <c r="B2503" s="693" t="s">
        <v>1879</v>
      </c>
      <c r="C2503" s="694" t="s">
        <v>1880</v>
      </c>
      <c r="D2503" s="731"/>
      <c r="E2503" s="719"/>
    </row>
    <row r="2504" spans="1:5" ht="16.5" customHeight="1" thickBot="1" x14ac:dyDescent="0.25">
      <c r="A2504" s="639" t="s">
        <v>9</v>
      </c>
      <c r="B2504" s="769" t="s">
        <v>1881</v>
      </c>
      <c r="C2504" s="895"/>
      <c r="D2504" s="770"/>
      <c r="E2504" s="771"/>
    </row>
    <row r="2505" spans="1:5" ht="16.5" customHeight="1" thickBot="1" x14ac:dyDescent="0.25">
      <c r="A2505" s="639" t="s">
        <v>14</v>
      </c>
      <c r="B2505" s="832" t="s">
        <v>262</v>
      </c>
      <c r="C2505" s="833"/>
      <c r="D2505" s="833"/>
      <c r="E2505" s="834"/>
    </row>
    <row r="2506" spans="1:5" ht="16.5" customHeight="1" x14ac:dyDescent="0.2">
      <c r="A2506" s="827"/>
      <c r="B2506" s="640">
        <v>2019</v>
      </c>
      <c r="C2506" s="640">
        <v>2020</v>
      </c>
      <c r="D2506" s="640">
        <v>2021</v>
      </c>
      <c r="E2506" s="640">
        <v>2022</v>
      </c>
    </row>
    <row r="2507" spans="1:5" ht="16.5" customHeight="1" thickBot="1" x14ac:dyDescent="0.25">
      <c r="A2507" s="828"/>
      <c r="B2507" s="641" t="s">
        <v>5</v>
      </c>
      <c r="C2507" s="641" t="s">
        <v>6</v>
      </c>
      <c r="D2507" s="641" t="s">
        <v>6</v>
      </c>
      <c r="E2507" s="641" t="s">
        <v>6</v>
      </c>
    </row>
    <row r="2508" spans="1:5" ht="16.5" customHeight="1" thickBot="1" x14ac:dyDescent="0.25">
      <c r="A2508" s="639" t="s">
        <v>8</v>
      </c>
      <c r="B2508" s="691">
        <v>1</v>
      </c>
      <c r="C2508" s="691">
        <v>1</v>
      </c>
      <c r="D2508" s="691">
        <v>0</v>
      </c>
      <c r="E2508" s="691"/>
    </row>
    <row r="2509" spans="1:5" ht="16.5" customHeight="1" thickBot="1" x14ac:dyDescent="0.25">
      <c r="A2509" s="639" t="s">
        <v>15</v>
      </c>
      <c r="B2509" s="643">
        <v>1200</v>
      </c>
      <c r="C2509" s="643">
        <v>5745</v>
      </c>
      <c r="D2509" s="643">
        <v>0</v>
      </c>
      <c r="E2509" s="643"/>
    </row>
    <row r="2510" spans="1:5" ht="16.5" customHeight="1" thickBot="1" x14ac:dyDescent="0.25">
      <c r="A2510" s="639" t="s">
        <v>21</v>
      </c>
      <c r="B2510" s="643">
        <f>B2509/B2508</f>
        <v>1200</v>
      </c>
      <c r="C2510" s="643">
        <f>C2509/C2508</f>
        <v>5745</v>
      </c>
      <c r="D2510" s="643" t="e">
        <f>D2509/D2508</f>
        <v>#DIV/0!</v>
      </c>
      <c r="E2510" s="643" t="e">
        <f>E2509/E2508</f>
        <v>#DIV/0!</v>
      </c>
    </row>
    <row r="2511" spans="1:5" ht="16.5" customHeight="1" thickBot="1" x14ac:dyDescent="0.25">
      <c r="A2511" s="639" t="s">
        <v>16</v>
      </c>
      <c r="B2511" s="644" t="s">
        <v>20</v>
      </c>
      <c r="C2511" s="645">
        <f>C2508/B2508-1</f>
        <v>0</v>
      </c>
      <c r="D2511" s="645">
        <f t="shared" ref="D2511:E2513" si="272">D2508/C2508-1</f>
        <v>-1</v>
      </c>
      <c r="E2511" s="645" t="e">
        <f t="shared" si="272"/>
        <v>#DIV/0!</v>
      </c>
    </row>
    <row r="2512" spans="1:5" ht="16.5" customHeight="1" thickBot="1" x14ac:dyDescent="0.25">
      <c r="A2512" s="639" t="s">
        <v>17</v>
      </c>
      <c r="B2512" s="644" t="s">
        <v>20</v>
      </c>
      <c r="C2512" s="645">
        <f>C2509/B2509-1</f>
        <v>3.7874999999999996</v>
      </c>
      <c r="D2512" s="645">
        <f t="shared" si="272"/>
        <v>-1</v>
      </c>
      <c r="E2512" s="645" t="e">
        <f t="shared" si="272"/>
        <v>#DIV/0!</v>
      </c>
    </row>
    <row r="2513" spans="1:5" ht="16.5" customHeight="1" thickBot="1" x14ac:dyDescent="0.25">
      <c r="A2513" s="639" t="s">
        <v>18</v>
      </c>
      <c r="B2513" s="644" t="s">
        <v>20</v>
      </c>
      <c r="C2513" s="645">
        <f>C2510/B2510-1</f>
        <v>3.7874999999999996</v>
      </c>
      <c r="D2513" s="645" t="e">
        <f t="shared" si="272"/>
        <v>#DIV/0!</v>
      </c>
      <c r="E2513" s="645" t="e">
        <f t="shared" si="272"/>
        <v>#DIV/0!</v>
      </c>
    </row>
    <row r="2514" spans="1:5" ht="16.5" customHeight="1" thickBot="1" x14ac:dyDescent="0.25">
      <c r="A2514" s="835" t="s">
        <v>1882</v>
      </c>
      <c r="B2514" s="836"/>
      <c r="C2514" s="836"/>
      <c r="D2514" s="836"/>
      <c r="E2514" s="837"/>
    </row>
    <row r="2515" spans="1:5" ht="16.5" customHeight="1" x14ac:dyDescent="0.2">
      <c r="A2515" s="827"/>
      <c r="B2515" s="640">
        <v>2019</v>
      </c>
      <c r="C2515" s="640">
        <v>2020</v>
      </c>
      <c r="D2515" s="640">
        <v>2021</v>
      </c>
      <c r="E2515" s="640">
        <v>2022</v>
      </c>
    </row>
    <row r="2516" spans="1:5" ht="16.5" customHeight="1" thickBot="1" x14ac:dyDescent="0.25">
      <c r="A2516" s="828"/>
      <c r="B2516" s="641" t="s">
        <v>5</v>
      </c>
      <c r="C2516" s="641" t="s">
        <v>6</v>
      </c>
      <c r="D2516" s="641" t="s">
        <v>6</v>
      </c>
      <c r="E2516" s="641" t="s">
        <v>6</v>
      </c>
    </row>
    <row r="2517" spans="1:5" ht="16.5" customHeight="1" thickBot="1" x14ac:dyDescent="0.25">
      <c r="A2517" s="647" t="s">
        <v>107</v>
      </c>
      <c r="B2517" s="648">
        <v>0</v>
      </c>
      <c r="C2517" s="648"/>
      <c r="D2517" s="648"/>
      <c r="E2517" s="648"/>
    </row>
    <row r="2518" spans="1:5" ht="16.5" customHeight="1" thickBot="1" x14ac:dyDescent="0.25">
      <c r="A2518" s="649" t="s">
        <v>37</v>
      </c>
      <c r="B2518" s="648"/>
      <c r="C2518" s="648"/>
      <c r="D2518" s="648"/>
      <c r="E2518" s="648"/>
    </row>
    <row r="2519" spans="1:5" ht="16.5" customHeight="1" thickBot="1" x14ac:dyDescent="0.25">
      <c r="A2519" s="649" t="s">
        <v>78</v>
      </c>
      <c r="B2519" s="648"/>
      <c r="C2519" s="648"/>
      <c r="D2519" s="648"/>
      <c r="E2519" s="648"/>
    </row>
    <row r="2520" spans="1:5" ht="16.5" customHeight="1" thickBot="1" x14ac:dyDescent="0.25">
      <c r="A2520" s="649" t="s">
        <v>72</v>
      </c>
      <c r="B2520" s="648"/>
      <c r="C2520" s="648"/>
      <c r="D2520" s="648"/>
      <c r="E2520" s="648"/>
    </row>
    <row r="2521" spans="1:5" ht="16.5" customHeight="1" thickBot="1" x14ac:dyDescent="0.25">
      <c r="A2521" s="649" t="s">
        <v>73</v>
      </c>
      <c r="B2521" s="648"/>
      <c r="C2521" s="648"/>
      <c r="D2521" s="648"/>
      <c r="E2521" s="648"/>
    </row>
    <row r="2522" spans="1:5" ht="16.5" customHeight="1" thickBot="1" x14ac:dyDescent="0.25">
      <c r="A2522" s="647" t="s">
        <v>109</v>
      </c>
      <c r="B2522" s="648">
        <f>SUM(B2523:B2526)</f>
        <v>1200</v>
      </c>
      <c r="C2522" s="648">
        <f t="shared" ref="C2522:E2522" si="273">SUM(C2523:C2526)</f>
        <v>5745</v>
      </c>
      <c r="D2522" s="648">
        <f t="shared" si="273"/>
        <v>0</v>
      </c>
      <c r="E2522" s="648">
        <f t="shared" si="273"/>
        <v>0</v>
      </c>
    </row>
    <row r="2523" spans="1:5" ht="16.5" customHeight="1" thickBot="1" x14ac:dyDescent="0.25">
      <c r="A2523" s="649" t="s">
        <v>37</v>
      </c>
      <c r="B2523" s="648">
        <v>1200</v>
      </c>
      <c r="C2523" s="648">
        <v>5745</v>
      </c>
      <c r="D2523" s="648">
        <v>0</v>
      </c>
      <c r="E2523" s="648"/>
    </row>
    <row r="2524" spans="1:5" ht="16.5" customHeight="1" thickBot="1" x14ac:dyDescent="0.25">
      <c r="A2524" s="649" t="s">
        <v>78</v>
      </c>
      <c r="B2524" s="648"/>
      <c r="C2524" s="648"/>
      <c r="D2524" s="648"/>
      <c r="E2524" s="648"/>
    </row>
    <row r="2525" spans="1:5" ht="16.5" customHeight="1" thickBot="1" x14ac:dyDescent="0.25">
      <c r="A2525" s="649" t="s">
        <v>72</v>
      </c>
      <c r="B2525" s="648"/>
      <c r="C2525" s="648"/>
      <c r="D2525" s="648"/>
      <c r="E2525" s="648"/>
    </row>
    <row r="2526" spans="1:5" ht="16.5" customHeight="1" thickBot="1" x14ac:dyDescent="0.25">
      <c r="A2526" s="649" t="s">
        <v>73</v>
      </c>
      <c r="B2526" s="648"/>
      <c r="C2526" s="648"/>
      <c r="D2526" s="648"/>
      <c r="E2526" s="648"/>
    </row>
    <row r="2527" spans="1:5" ht="16.5" customHeight="1" thickBot="1" x14ac:dyDescent="0.25">
      <c r="A2527" s="692" t="s">
        <v>1883</v>
      </c>
      <c r="B2527" s="651">
        <f>B2523+B2517</f>
        <v>1200</v>
      </c>
      <c r="C2527" s="695">
        <f>C2523+C2517</f>
        <v>5745</v>
      </c>
      <c r="D2527" s="651">
        <f>D2523+D2517</f>
        <v>0</v>
      </c>
      <c r="E2527" s="651">
        <f>E2523+E2517</f>
        <v>0</v>
      </c>
    </row>
    <row r="2528" spans="1:5" ht="87" customHeight="1" thickBot="1" x14ac:dyDescent="0.25">
      <c r="A2528" s="637" t="s">
        <v>1884</v>
      </c>
      <c r="B2528" s="693" t="s">
        <v>1885</v>
      </c>
      <c r="C2528" s="694" t="s">
        <v>1886</v>
      </c>
      <c r="D2528" s="731"/>
      <c r="E2528" s="719"/>
    </row>
    <row r="2529" spans="1:5" ht="16.5" customHeight="1" thickBot="1" x14ac:dyDescent="0.25">
      <c r="A2529" s="639" t="s">
        <v>9</v>
      </c>
      <c r="B2529" s="769" t="s">
        <v>1887</v>
      </c>
      <c r="C2529" s="895"/>
      <c r="D2529" s="770"/>
      <c r="E2529" s="771"/>
    </row>
    <row r="2530" spans="1:5" ht="16.5" customHeight="1" thickBot="1" x14ac:dyDescent="0.25">
      <c r="A2530" s="639" t="s">
        <v>14</v>
      </c>
      <c r="B2530" s="832" t="s">
        <v>262</v>
      </c>
      <c r="C2530" s="833"/>
      <c r="D2530" s="833"/>
      <c r="E2530" s="834"/>
    </row>
    <row r="2531" spans="1:5" ht="16.5" customHeight="1" x14ac:dyDescent="0.2">
      <c r="A2531" s="827"/>
      <c r="B2531" s="640">
        <v>2019</v>
      </c>
      <c r="C2531" s="640">
        <v>2020</v>
      </c>
      <c r="D2531" s="640">
        <v>2021</v>
      </c>
      <c r="E2531" s="640">
        <v>2022</v>
      </c>
    </row>
    <row r="2532" spans="1:5" ht="16.5" customHeight="1" thickBot="1" x14ac:dyDescent="0.25">
      <c r="A2532" s="828"/>
      <c r="B2532" s="641" t="s">
        <v>5</v>
      </c>
      <c r="C2532" s="641" t="s">
        <v>6</v>
      </c>
      <c r="D2532" s="641" t="s">
        <v>6</v>
      </c>
      <c r="E2532" s="641" t="s">
        <v>6</v>
      </c>
    </row>
    <row r="2533" spans="1:5" ht="16.5" customHeight="1" thickBot="1" x14ac:dyDescent="0.25">
      <c r="A2533" s="639" t="s">
        <v>8</v>
      </c>
      <c r="B2533" s="691">
        <v>1</v>
      </c>
      <c r="C2533" s="691">
        <v>1</v>
      </c>
      <c r="D2533" s="691">
        <v>0</v>
      </c>
      <c r="E2533" s="691"/>
    </row>
    <row r="2534" spans="1:5" ht="16.5" customHeight="1" thickBot="1" x14ac:dyDescent="0.25">
      <c r="A2534" s="639" t="s">
        <v>15</v>
      </c>
      <c r="B2534" s="643">
        <v>1251</v>
      </c>
      <c r="C2534" s="643">
        <v>924</v>
      </c>
      <c r="D2534" s="643">
        <v>0</v>
      </c>
      <c r="E2534" s="643">
        <f t="shared" ref="E2534" si="274">E2548</f>
        <v>0</v>
      </c>
    </row>
    <row r="2535" spans="1:5" ht="16.5" customHeight="1" thickBot="1" x14ac:dyDescent="0.25">
      <c r="A2535" s="639" t="s">
        <v>21</v>
      </c>
      <c r="B2535" s="643">
        <f>B2534/B2533</f>
        <v>1251</v>
      </c>
      <c r="C2535" s="643">
        <f>C2534/C2533</f>
        <v>924</v>
      </c>
      <c r="D2535" s="643" t="e">
        <f>D2534/D2533</f>
        <v>#DIV/0!</v>
      </c>
      <c r="E2535" s="643" t="e">
        <f>E2534/E2533</f>
        <v>#DIV/0!</v>
      </c>
    </row>
    <row r="2536" spans="1:5" ht="16.5" customHeight="1" thickBot="1" x14ac:dyDescent="0.25">
      <c r="A2536" s="639" t="s">
        <v>16</v>
      </c>
      <c r="B2536" s="644" t="s">
        <v>20</v>
      </c>
      <c r="C2536" s="645">
        <f>C2533/B2533-1</f>
        <v>0</v>
      </c>
      <c r="D2536" s="645">
        <f t="shared" ref="D2536:E2538" si="275">D2533/C2533-1</f>
        <v>-1</v>
      </c>
      <c r="E2536" s="645" t="e">
        <f t="shared" si="275"/>
        <v>#DIV/0!</v>
      </c>
    </row>
    <row r="2537" spans="1:5" ht="16.5" customHeight="1" thickBot="1" x14ac:dyDescent="0.25">
      <c r="A2537" s="639" t="s">
        <v>17</v>
      </c>
      <c r="B2537" s="644" t="s">
        <v>20</v>
      </c>
      <c r="C2537" s="645">
        <f>C2534/B2534-1</f>
        <v>-0.26139088729016791</v>
      </c>
      <c r="D2537" s="645">
        <f t="shared" si="275"/>
        <v>-1</v>
      </c>
      <c r="E2537" s="645" t="e">
        <f t="shared" si="275"/>
        <v>#DIV/0!</v>
      </c>
    </row>
    <row r="2538" spans="1:5" ht="16.5" customHeight="1" thickBot="1" x14ac:dyDescent="0.25">
      <c r="A2538" s="639" t="s">
        <v>18</v>
      </c>
      <c r="B2538" s="644" t="s">
        <v>20</v>
      </c>
      <c r="C2538" s="645">
        <f>C2535/B2535-1</f>
        <v>-0.26139088729016791</v>
      </c>
      <c r="D2538" s="645" t="e">
        <f t="shared" si="275"/>
        <v>#DIV/0!</v>
      </c>
      <c r="E2538" s="645" t="e">
        <f t="shared" si="275"/>
        <v>#DIV/0!</v>
      </c>
    </row>
    <row r="2539" spans="1:5" ht="16.5" customHeight="1" thickBot="1" x14ac:dyDescent="0.25">
      <c r="A2539" s="835" t="s">
        <v>1888</v>
      </c>
      <c r="B2539" s="836"/>
      <c r="C2539" s="836"/>
      <c r="D2539" s="836"/>
      <c r="E2539" s="837"/>
    </row>
    <row r="2540" spans="1:5" ht="16.5" customHeight="1" x14ac:dyDescent="0.2">
      <c r="A2540" s="827"/>
      <c r="B2540" s="640">
        <v>2019</v>
      </c>
      <c r="C2540" s="640">
        <v>2020</v>
      </c>
      <c r="D2540" s="640">
        <v>2021</v>
      </c>
      <c r="E2540" s="640">
        <v>2022</v>
      </c>
    </row>
    <row r="2541" spans="1:5" ht="16.5" customHeight="1" thickBot="1" x14ac:dyDescent="0.25">
      <c r="A2541" s="828"/>
      <c r="B2541" s="641" t="s">
        <v>5</v>
      </c>
      <c r="C2541" s="641" t="s">
        <v>6</v>
      </c>
      <c r="D2541" s="641" t="s">
        <v>6</v>
      </c>
      <c r="E2541" s="641" t="s">
        <v>6</v>
      </c>
    </row>
    <row r="2542" spans="1:5" ht="16.5" customHeight="1" thickBot="1" x14ac:dyDescent="0.25">
      <c r="A2542" s="647" t="s">
        <v>107</v>
      </c>
      <c r="B2542" s="648">
        <v>0</v>
      </c>
      <c r="C2542" s="648"/>
      <c r="D2542" s="648"/>
      <c r="E2542" s="648"/>
    </row>
    <row r="2543" spans="1:5" ht="16.5" customHeight="1" thickBot="1" x14ac:dyDescent="0.25">
      <c r="A2543" s="649" t="s">
        <v>37</v>
      </c>
      <c r="B2543" s="648"/>
      <c r="C2543" s="648"/>
      <c r="D2543" s="648"/>
      <c r="E2543" s="648"/>
    </row>
    <row r="2544" spans="1:5" ht="16.5" customHeight="1" thickBot="1" x14ac:dyDescent="0.25">
      <c r="A2544" s="649" t="s">
        <v>78</v>
      </c>
      <c r="B2544" s="648"/>
      <c r="C2544" s="648"/>
      <c r="D2544" s="648"/>
      <c r="E2544" s="648"/>
    </row>
    <row r="2545" spans="1:5" ht="16.5" customHeight="1" thickBot="1" x14ac:dyDescent="0.25">
      <c r="A2545" s="649" t="s">
        <v>72</v>
      </c>
      <c r="B2545" s="648"/>
      <c r="C2545" s="648"/>
      <c r="D2545" s="648"/>
      <c r="E2545" s="648"/>
    </row>
    <row r="2546" spans="1:5" ht="16.5" customHeight="1" thickBot="1" x14ac:dyDescent="0.25">
      <c r="A2546" s="649" t="s">
        <v>73</v>
      </c>
      <c r="B2546" s="648"/>
      <c r="C2546" s="648"/>
      <c r="D2546" s="648"/>
      <c r="E2546" s="648"/>
    </row>
    <row r="2547" spans="1:5" ht="16.5" customHeight="1" thickBot="1" x14ac:dyDescent="0.25">
      <c r="A2547" s="647" t="s">
        <v>109</v>
      </c>
      <c r="B2547" s="648">
        <f>SUM(B2548:B2551)</f>
        <v>1251</v>
      </c>
      <c r="C2547" s="648">
        <f t="shared" ref="C2547:E2547" si="276">SUM(C2548:C2551)</f>
        <v>924</v>
      </c>
      <c r="D2547" s="648">
        <f t="shared" si="276"/>
        <v>0</v>
      </c>
      <c r="E2547" s="648">
        <f t="shared" si="276"/>
        <v>0</v>
      </c>
    </row>
    <row r="2548" spans="1:5" ht="16.5" customHeight="1" thickBot="1" x14ac:dyDescent="0.25">
      <c r="A2548" s="649" t="s">
        <v>37</v>
      </c>
      <c r="B2548" s="648">
        <v>1251</v>
      </c>
      <c r="C2548" s="648">
        <v>924</v>
      </c>
      <c r="D2548" s="648">
        <v>0</v>
      </c>
      <c r="E2548" s="648">
        <v>0</v>
      </c>
    </row>
    <row r="2549" spans="1:5" ht="16.5" customHeight="1" thickBot="1" x14ac:dyDescent="0.25">
      <c r="A2549" s="649" t="s">
        <v>78</v>
      </c>
      <c r="B2549" s="648"/>
      <c r="C2549" s="648"/>
      <c r="D2549" s="648"/>
      <c r="E2549" s="648"/>
    </row>
    <row r="2550" spans="1:5" ht="16.5" customHeight="1" thickBot="1" x14ac:dyDescent="0.25">
      <c r="A2550" s="649" t="s">
        <v>72</v>
      </c>
      <c r="B2550" s="648"/>
      <c r="C2550" s="648"/>
      <c r="D2550" s="648"/>
      <c r="E2550" s="648"/>
    </row>
    <row r="2551" spans="1:5" ht="16.5" customHeight="1" thickBot="1" x14ac:dyDescent="0.25">
      <c r="A2551" s="649" t="s">
        <v>73</v>
      </c>
      <c r="B2551" s="648"/>
      <c r="C2551" s="648"/>
      <c r="D2551" s="648"/>
      <c r="E2551" s="648"/>
    </row>
    <row r="2552" spans="1:5" ht="16.5" customHeight="1" thickBot="1" x14ac:dyDescent="0.25">
      <c r="A2552" s="692" t="s">
        <v>1889</v>
      </c>
      <c r="B2552" s="651">
        <f>B2548+B2542</f>
        <v>1251</v>
      </c>
      <c r="C2552" s="695">
        <f>C2548+C2542</f>
        <v>924</v>
      </c>
      <c r="D2552" s="651">
        <f>D2548+D2542</f>
        <v>0</v>
      </c>
      <c r="E2552" s="651">
        <f>E2548+E2542</f>
        <v>0</v>
      </c>
    </row>
    <row r="2553" spans="1:5" ht="57" customHeight="1" thickBot="1" x14ac:dyDescent="0.25">
      <c r="A2553" s="637" t="s">
        <v>1890</v>
      </c>
      <c r="B2553" s="693" t="s">
        <v>1891</v>
      </c>
      <c r="C2553" s="694" t="s">
        <v>1892</v>
      </c>
      <c r="D2553" s="731"/>
      <c r="E2553" s="719"/>
    </row>
    <row r="2554" spans="1:5" ht="16.5" customHeight="1" thickBot="1" x14ac:dyDescent="0.25">
      <c r="A2554" s="639" t="s">
        <v>9</v>
      </c>
      <c r="B2554" s="769" t="s">
        <v>1893</v>
      </c>
      <c r="C2554" s="895"/>
      <c r="D2554" s="770"/>
      <c r="E2554" s="771"/>
    </row>
    <row r="2555" spans="1:5" ht="16.5" customHeight="1" thickBot="1" x14ac:dyDescent="0.25">
      <c r="A2555" s="639" t="s">
        <v>14</v>
      </c>
      <c r="B2555" s="832" t="s">
        <v>1194</v>
      </c>
      <c r="C2555" s="833"/>
      <c r="D2555" s="833"/>
      <c r="E2555" s="834"/>
    </row>
    <row r="2556" spans="1:5" ht="16.5" customHeight="1" x14ac:dyDescent="0.2">
      <c r="A2556" s="827"/>
      <c r="B2556" s="640">
        <v>2019</v>
      </c>
      <c r="C2556" s="640">
        <v>2020</v>
      </c>
      <c r="D2556" s="640">
        <v>2021</v>
      </c>
      <c r="E2556" s="640">
        <v>2022</v>
      </c>
    </row>
    <row r="2557" spans="1:5" ht="16.5" customHeight="1" thickBot="1" x14ac:dyDescent="0.25">
      <c r="A2557" s="828"/>
      <c r="B2557" s="641" t="s">
        <v>5</v>
      </c>
      <c r="C2557" s="641" t="s">
        <v>6</v>
      </c>
      <c r="D2557" s="641" t="s">
        <v>6</v>
      </c>
      <c r="E2557" s="641" t="s">
        <v>6</v>
      </c>
    </row>
    <row r="2558" spans="1:5" ht="16.5" customHeight="1" thickBot="1" x14ac:dyDescent="0.25">
      <c r="A2558" s="639" t="s">
        <v>8</v>
      </c>
      <c r="B2558" s="691">
        <v>1</v>
      </c>
      <c r="C2558" s="691">
        <v>1</v>
      </c>
      <c r="D2558" s="691">
        <v>0</v>
      </c>
      <c r="E2558" s="691"/>
    </row>
    <row r="2559" spans="1:5" ht="16.5" customHeight="1" thickBot="1" x14ac:dyDescent="0.25">
      <c r="A2559" s="639" t="s">
        <v>15</v>
      </c>
      <c r="B2559" s="643">
        <v>200</v>
      </c>
      <c r="C2559" s="643">
        <v>865</v>
      </c>
      <c r="D2559" s="643">
        <v>0</v>
      </c>
      <c r="E2559" s="643"/>
    </row>
    <row r="2560" spans="1:5" ht="16.5" customHeight="1" thickBot="1" x14ac:dyDescent="0.25">
      <c r="A2560" s="639" t="s">
        <v>21</v>
      </c>
      <c r="B2560" s="643">
        <f>B2559/B2558</f>
        <v>200</v>
      </c>
      <c r="C2560" s="643">
        <f>C2559/C2558</f>
        <v>865</v>
      </c>
      <c r="D2560" s="643" t="e">
        <f>D2559/D2558</f>
        <v>#DIV/0!</v>
      </c>
      <c r="E2560" s="643" t="e">
        <f>E2559/E2558</f>
        <v>#DIV/0!</v>
      </c>
    </row>
    <row r="2561" spans="1:5" ht="16.5" customHeight="1" thickBot="1" x14ac:dyDescent="0.25">
      <c r="A2561" s="639" t="s">
        <v>16</v>
      </c>
      <c r="B2561" s="644" t="s">
        <v>20</v>
      </c>
      <c r="C2561" s="645">
        <f>C2558/B2558-1</f>
        <v>0</v>
      </c>
      <c r="D2561" s="645">
        <f t="shared" ref="D2561:E2563" si="277">D2558/C2558-1</f>
        <v>-1</v>
      </c>
      <c r="E2561" s="645" t="e">
        <f t="shared" si="277"/>
        <v>#DIV/0!</v>
      </c>
    </row>
    <row r="2562" spans="1:5" ht="16.5" customHeight="1" thickBot="1" x14ac:dyDescent="0.25">
      <c r="A2562" s="639" t="s">
        <v>17</v>
      </c>
      <c r="B2562" s="644" t="s">
        <v>20</v>
      </c>
      <c r="C2562" s="645">
        <f>C2559/B2559-1</f>
        <v>3.3250000000000002</v>
      </c>
      <c r="D2562" s="645">
        <f t="shared" si="277"/>
        <v>-1</v>
      </c>
      <c r="E2562" s="645" t="e">
        <f t="shared" si="277"/>
        <v>#DIV/0!</v>
      </c>
    </row>
    <row r="2563" spans="1:5" ht="16.5" customHeight="1" thickBot="1" x14ac:dyDescent="0.25">
      <c r="A2563" s="639" t="s">
        <v>18</v>
      </c>
      <c r="B2563" s="644" t="s">
        <v>20</v>
      </c>
      <c r="C2563" s="645">
        <f>C2560/B2560-1</f>
        <v>3.3250000000000002</v>
      </c>
      <c r="D2563" s="645" t="e">
        <f t="shared" si="277"/>
        <v>#DIV/0!</v>
      </c>
      <c r="E2563" s="645" t="e">
        <f t="shared" si="277"/>
        <v>#DIV/0!</v>
      </c>
    </row>
    <row r="2564" spans="1:5" ht="16.5" customHeight="1" thickBot="1" x14ac:dyDescent="0.25">
      <c r="A2564" s="835" t="s">
        <v>1894</v>
      </c>
      <c r="B2564" s="836"/>
      <c r="C2564" s="836"/>
      <c r="D2564" s="836"/>
      <c r="E2564" s="837"/>
    </row>
    <row r="2565" spans="1:5" ht="16.5" customHeight="1" x14ac:dyDescent="0.2">
      <c r="A2565" s="827"/>
      <c r="B2565" s="640">
        <v>2019</v>
      </c>
      <c r="C2565" s="640">
        <v>2020</v>
      </c>
      <c r="D2565" s="640">
        <v>2021</v>
      </c>
      <c r="E2565" s="640">
        <v>2022</v>
      </c>
    </row>
    <row r="2566" spans="1:5" ht="16.5" customHeight="1" thickBot="1" x14ac:dyDescent="0.25">
      <c r="A2566" s="828"/>
      <c r="B2566" s="641" t="s">
        <v>5</v>
      </c>
      <c r="C2566" s="641" t="s">
        <v>6</v>
      </c>
      <c r="D2566" s="641" t="s">
        <v>6</v>
      </c>
      <c r="E2566" s="641" t="s">
        <v>6</v>
      </c>
    </row>
    <row r="2567" spans="1:5" ht="16.5" customHeight="1" thickBot="1" x14ac:dyDescent="0.25">
      <c r="A2567" s="647" t="s">
        <v>107</v>
      </c>
      <c r="B2567" s="648">
        <v>0</v>
      </c>
      <c r="C2567" s="648"/>
      <c r="D2567" s="648"/>
      <c r="E2567" s="648"/>
    </row>
    <row r="2568" spans="1:5" ht="16.5" customHeight="1" thickBot="1" x14ac:dyDescent="0.25">
      <c r="A2568" s="649" t="s">
        <v>37</v>
      </c>
      <c r="B2568" s="648"/>
      <c r="C2568" s="648"/>
      <c r="D2568" s="648"/>
      <c r="E2568" s="648"/>
    </row>
    <row r="2569" spans="1:5" ht="16.5" customHeight="1" thickBot="1" x14ac:dyDescent="0.25">
      <c r="A2569" s="649" t="s">
        <v>78</v>
      </c>
      <c r="B2569" s="648"/>
      <c r="C2569" s="648"/>
      <c r="D2569" s="648"/>
      <c r="E2569" s="648"/>
    </row>
    <row r="2570" spans="1:5" ht="16.5" customHeight="1" thickBot="1" x14ac:dyDescent="0.25">
      <c r="A2570" s="649" t="s">
        <v>72</v>
      </c>
      <c r="B2570" s="648"/>
      <c r="C2570" s="648"/>
      <c r="D2570" s="648"/>
      <c r="E2570" s="648"/>
    </row>
    <row r="2571" spans="1:5" ht="16.5" customHeight="1" thickBot="1" x14ac:dyDescent="0.25">
      <c r="A2571" s="649" t="s">
        <v>73</v>
      </c>
      <c r="B2571" s="648"/>
      <c r="C2571" s="648"/>
      <c r="D2571" s="648"/>
      <c r="E2571" s="648"/>
    </row>
    <row r="2572" spans="1:5" ht="16.5" customHeight="1" thickBot="1" x14ac:dyDescent="0.25">
      <c r="A2572" s="647" t="s">
        <v>109</v>
      </c>
      <c r="B2572" s="648">
        <f>SUM(B2573:B2576)</f>
        <v>200</v>
      </c>
      <c r="C2572" s="648">
        <f t="shared" ref="C2572:E2572" si="278">SUM(C2573:C2576)</f>
        <v>865</v>
      </c>
      <c r="D2572" s="648">
        <f t="shared" si="278"/>
        <v>0</v>
      </c>
      <c r="E2572" s="648">
        <f t="shared" si="278"/>
        <v>0</v>
      </c>
    </row>
    <row r="2573" spans="1:5" ht="16.5" customHeight="1" thickBot="1" x14ac:dyDescent="0.25">
      <c r="A2573" s="649" t="s">
        <v>37</v>
      </c>
      <c r="B2573" s="648">
        <v>200</v>
      </c>
      <c r="C2573" s="648">
        <v>865</v>
      </c>
      <c r="D2573" s="648">
        <v>0</v>
      </c>
      <c r="E2573" s="648">
        <v>0</v>
      </c>
    </row>
    <row r="2574" spans="1:5" ht="16.5" customHeight="1" thickBot="1" x14ac:dyDescent="0.25">
      <c r="A2574" s="649" t="s">
        <v>78</v>
      </c>
      <c r="B2574" s="651"/>
      <c r="C2574" s="648"/>
      <c r="D2574" s="648"/>
      <c r="E2574" s="648"/>
    </row>
    <row r="2575" spans="1:5" ht="16.5" customHeight="1" thickBot="1" x14ac:dyDescent="0.25">
      <c r="A2575" s="649" t="s">
        <v>72</v>
      </c>
      <c r="B2575" s="651"/>
      <c r="C2575" s="648"/>
      <c r="D2575" s="648"/>
      <c r="E2575" s="648"/>
    </row>
    <row r="2576" spans="1:5" ht="16.5" customHeight="1" thickBot="1" x14ac:dyDescent="0.25">
      <c r="A2576" s="649" t="s">
        <v>73</v>
      </c>
      <c r="B2576" s="651"/>
      <c r="C2576" s="648"/>
      <c r="D2576" s="648"/>
      <c r="E2576" s="648"/>
    </row>
    <row r="2577" spans="1:5" ht="16.5" customHeight="1" thickBot="1" x14ac:dyDescent="0.25">
      <c r="A2577" s="692" t="s">
        <v>1895</v>
      </c>
      <c r="B2577" s="651">
        <f>B2573+B2567</f>
        <v>200</v>
      </c>
      <c r="C2577" s="651">
        <f>C2573+C2567</f>
        <v>865</v>
      </c>
      <c r="D2577" s="651">
        <f>D2573+D2567</f>
        <v>0</v>
      </c>
      <c r="E2577" s="651">
        <f>E2573+E2567</f>
        <v>0</v>
      </c>
    </row>
    <row r="2578" spans="1:5" ht="66" customHeight="1" thickBot="1" x14ac:dyDescent="0.25">
      <c r="A2578" s="697" t="s">
        <v>1896</v>
      </c>
      <c r="B2578" s="694" t="s">
        <v>1897</v>
      </c>
      <c r="C2578" s="694" t="s">
        <v>1898</v>
      </c>
      <c r="D2578" s="731"/>
      <c r="E2578" s="719"/>
    </row>
    <row r="2579" spans="1:5" ht="16.5" customHeight="1" thickBot="1" x14ac:dyDescent="0.25">
      <c r="A2579" s="639" t="s">
        <v>9</v>
      </c>
      <c r="B2579" s="894" t="s">
        <v>1899</v>
      </c>
      <c r="C2579" s="895"/>
      <c r="D2579" s="770"/>
      <c r="E2579" s="771"/>
    </row>
    <row r="2580" spans="1:5" ht="16.5" customHeight="1" thickBot="1" x14ac:dyDescent="0.25">
      <c r="A2580" s="639" t="s">
        <v>14</v>
      </c>
      <c r="B2580" s="832" t="s">
        <v>262</v>
      </c>
      <c r="C2580" s="833"/>
      <c r="D2580" s="833"/>
      <c r="E2580" s="834"/>
    </row>
    <row r="2581" spans="1:5" ht="16.5" customHeight="1" x14ac:dyDescent="0.2">
      <c r="A2581" s="827"/>
      <c r="B2581" s="640">
        <v>2019</v>
      </c>
      <c r="C2581" s="640">
        <v>2020</v>
      </c>
      <c r="D2581" s="640">
        <v>2021</v>
      </c>
      <c r="E2581" s="640">
        <v>2022</v>
      </c>
    </row>
    <row r="2582" spans="1:5" ht="16.5" customHeight="1" thickBot="1" x14ac:dyDescent="0.25">
      <c r="A2582" s="828"/>
      <c r="B2582" s="641" t="s">
        <v>5</v>
      </c>
      <c r="C2582" s="641" t="s">
        <v>6</v>
      </c>
      <c r="D2582" s="641" t="s">
        <v>6</v>
      </c>
      <c r="E2582" s="641" t="s">
        <v>6</v>
      </c>
    </row>
    <row r="2583" spans="1:5" ht="16.5" customHeight="1" thickBot="1" x14ac:dyDescent="0.25">
      <c r="A2583" s="639" t="s">
        <v>8</v>
      </c>
      <c r="B2583" s="691">
        <v>1</v>
      </c>
      <c r="C2583" s="691">
        <v>1</v>
      </c>
      <c r="D2583" s="691"/>
      <c r="E2583" s="691">
        <v>0</v>
      </c>
    </row>
    <row r="2584" spans="1:5" ht="16.5" customHeight="1" thickBot="1" x14ac:dyDescent="0.25">
      <c r="A2584" s="639" t="s">
        <v>15</v>
      </c>
      <c r="B2584" s="643">
        <v>69</v>
      </c>
      <c r="C2584" s="643">
        <v>147</v>
      </c>
      <c r="D2584" s="643"/>
      <c r="E2584" s="643">
        <f t="shared" ref="E2584" si="279">E2598</f>
        <v>0</v>
      </c>
    </row>
    <row r="2585" spans="1:5" ht="16.5" customHeight="1" thickBot="1" x14ac:dyDescent="0.25">
      <c r="A2585" s="639" t="s">
        <v>21</v>
      </c>
      <c r="B2585" s="643">
        <f>B2584/B2583</f>
        <v>69</v>
      </c>
      <c r="C2585" s="643">
        <f>C2584/C2583</f>
        <v>147</v>
      </c>
      <c r="D2585" s="643" t="e">
        <f>D2584/D2583</f>
        <v>#DIV/0!</v>
      </c>
      <c r="E2585" s="643" t="e">
        <f>E2584/E2583</f>
        <v>#DIV/0!</v>
      </c>
    </row>
    <row r="2586" spans="1:5" ht="16.5" customHeight="1" thickBot="1" x14ac:dyDescent="0.25">
      <c r="A2586" s="639" t="s">
        <v>16</v>
      </c>
      <c r="B2586" s="644" t="s">
        <v>20</v>
      </c>
      <c r="C2586" s="645">
        <f>C2583/B2583-1</f>
        <v>0</v>
      </c>
      <c r="D2586" s="645">
        <f t="shared" ref="D2586:E2588" si="280">D2583/C2583-1</f>
        <v>-1</v>
      </c>
      <c r="E2586" s="645" t="e">
        <f t="shared" si="280"/>
        <v>#DIV/0!</v>
      </c>
    </row>
    <row r="2587" spans="1:5" ht="16.5" customHeight="1" thickBot="1" x14ac:dyDescent="0.25">
      <c r="A2587" s="639" t="s">
        <v>17</v>
      </c>
      <c r="B2587" s="644" t="s">
        <v>20</v>
      </c>
      <c r="C2587" s="645">
        <f>C2584/B2584-1</f>
        <v>1.1304347826086958</v>
      </c>
      <c r="D2587" s="645">
        <f t="shared" si="280"/>
        <v>-1</v>
      </c>
      <c r="E2587" s="645" t="e">
        <f t="shared" si="280"/>
        <v>#DIV/0!</v>
      </c>
    </row>
    <row r="2588" spans="1:5" ht="16.5" customHeight="1" thickBot="1" x14ac:dyDescent="0.25">
      <c r="A2588" s="639" t="s">
        <v>18</v>
      </c>
      <c r="B2588" s="644" t="s">
        <v>20</v>
      </c>
      <c r="C2588" s="645">
        <f>C2585/B2585-1</f>
        <v>1.1304347826086958</v>
      </c>
      <c r="D2588" s="645" t="e">
        <f t="shared" si="280"/>
        <v>#DIV/0!</v>
      </c>
      <c r="E2588" s="645" t="e">
        <f t="shared" si="280"/>
        <v>#DIV/0!</v>
      </c>
    </row>
    <row r="2589" spans="1:5" ht="16.5" customHeight="1" thickBot="1" x14ac:dyDescent="0.25">
      <c r="A2589" s="835" t="s">
        <v>1900</v>
      </c>
      <c r="B2589" s="836"/>
      <c r="C2589" s="836"/>
      <c r="D2589" s="836"/>
      <c r="E2589" s="837"/>
    </row>
    <row r="2590" spans="1:5" ht="16.5" customHeight="1" x14ac:dyDescent="0.2">
      <c r="A2590" s="827"/>
      <c r="B2590" s="640">
        <v>2019</v>
      </c>
      <c r="C2590" s="640">
        <v>2020</v>
      </c>
      <c r="D2590" s="640">
        <v>2021</v>
      </c>
      <c r="E2590" s="640">
        <v>2022</v>
      </c>
    </row>
    <row r="2591" spans="1:5" ht="16.5" customHeight="1" thickBot="1" x14ac:dyDescent="0.25">
      <c r="A2591" s="828"/>
      <c r="B2591" s="641" t="s">
        <v>5</v>
      </c>
      <c r="C2591" s="641" t="s">
        <v>6</v>
      </c>
      <c r="D2591" s="641" t="s">
        <v>6</v>
      </c>
      <c r="E2591" s="641" t="s">
        <v>6</v>
      </c>
    </row>
    <row r="2592" spans="1:5" ht="16.5" customHeight="1" thickBot="1" x14ac:dyDescent="0.25">
      <c r="A2592" s="647" t="s">
        <v>107</v>
      </c>
      <c r="B2592" s="648">
        <v>0</v>
      </c>
      <c r="C2592" s="648"/>
      <c r="D2592" s="648"/>
      <c r="E2592" s="648"/>
    </row>
    <row r="2593" spans="1:5" ht="16.5" customHeight="1" thickBot="1" x14ac:dyDescent="0.25">
      <c r="A2593" s="649" t="s">
        <v>37</v>
      </c>
      <c r="B2593" s="648"/>
      <c r="C2593" s="648"/>
      <c r="D2593" s="648"/>
      <c r="E2593" s="648"/>
    </row>
    <row r="2594" spans="1:5" ht="16.5" customHeight="1" thickBot="1" x14ac:dyDescent="0.25">
      <c r="A2594" s="649" t="s">
        <v>78</v>
      </c>
      <c r="B2594" s="648"/>
      <c r="C2594" s="648"/>
      <c r="D2594" s="648"/>
      <c r="E2594" s="648"/>
    </row>
    <row r="2595" spans="1:5" ht="16.5" customHeight="1" thickBot="1" x14ac:dyDescent="0.25">
      <c r="A2595" s="649" t="s">
        <v>72</v>
      </c>
      <c r="B2595" s="648"/>
      <c r="C2595" s="648"/>
      <c r="D2595" s="648"/>
      <c r="E2595" s="648"/>
    </row>
    <row r="2596" spans="1:5" ht="16.5" customHeight="1" thickBot="1" x14ac:dyDescent="0.25">
      <c r="A2596" s="649" t="s">
        <v>73</v>
      </c>
      <c r="B2596" s="648"/>
      <c r="C2596" s="648"/>
      <c r="D2596" s="648"/>
      <c r="E2596" s="648"/>
    </row>
    <row r="2597" spans="1:5" ht="16.5" customHeight="1" thickBot="1" x14ac:dyDescent="0.25">
      <c r="A2597" s="647" t="s">
        <v>109</v>
      </c>
      <c r="B2597" s="648">
        <f>SUM(B2598:B2601)</f>
        <v>69</v>
      </c>
      <c r="C2597" s="648">
        <f t="shared" ref="C2597:E2597" si="281">SUM(C2598:C2601)</f>
        <v>147</v>
      </c>
      <c r="D2597" s="648">
        <f t="shared" si="281"/>
        <v>0</v>
      </c>
      <c r="E2597" s="648">
        <f t="shared" si="281"/>
        <v>0</v>
      </c>
    </row>
    <row r="2598" spans="1:5" ht="16.5" customHeight="1" thickBot="1" x14ac:dyDescent="0.25">
      <c r="A2598" s="649" t="s">
        <v>37</v>
      </c>
      <c r="B2598" s="648">
        <v>69</v>
      </c>
      <c r="C2598" s="648">
        <v>147</v>
      </c>
      <c r="D2598" s="648">
        <v>0</v>
      </c>
      <c r="E2598" s="648">
        <v>0</v>
      </c>
    </row>
    <row r="2599" spans="1:5" ht="16.5" customHeight="1" thickBot="1" x14ac:dyDescent="0.25">
      <c r="A2599" s="649" t="s">
        <v>78</v>
      </c>
      <c r="B2599" s="648"/>
      <c r="C2599" s="648"/>
      <c r="D2599" s="648"/>
      <c r="E2599" s="648"/>
    </row>
    <row r="2600" spans="1:5" ht="16.5" customHeight="1" thickBot="1" x14ac:dyDescent="0.25">
      <c r="A2600" s="649" t="s">
        <v>72</v>
      </c>
      <c r="B2600" s="648"/>
      <c r="C2600" s="648"/>
      <c r="D2600" s="648"/>
      <c r="E2600" s="648"/>
    </row>
    <row r="2601" spans="1:5" ht="16.5" customHeight="1" thickBot="1" x14ac:dyDescent="0.25">
      <c r="A2601" s="649" t="s">
        <v>73</v>
      </c>
      <c r="B2601" s="648"/>
      <c r="C2601" s="648"/>
      <c r="D2601" s="648"/>
      <c r="E2601" s="648"/>
    </row>
    <row r="2602" spans="1:5" ht="16.5" customHeight="1" thickBot="1" x14ac:dyDescent="0.25">
      <c r="A2602" s="692" t="s">
        <v>1901</v>
      </c>
      <c r="B2602" s="651">
        <f>B2598+B2592</f>
        <v>69</v>
      </c>
      <c r="C2602" s="695">
        <v>147</v>
      </c>
      <c r="D2602" s="651">
        <f>D2598+D2592</f>
        <v>0</v>
      </c>
      <c r="E2602" s="651">
        <f>E2598+E2592</f>
        <v>0</v>
      </c>
    </row>
    <row r="2603" spans="1:5" ht="95.25" customHeight="1" thickBot="1" x14ac:dyDescent="0.25">
      <c r="A2603" s="637" t="s">
        <v>1902</v>
      </c>
      <c r="B2603" s="693" t="s">
        <v>1903</v>
      </c>
      <c r="C2603" s="694" t="s">
        <v>1904</v>
      </c>
      <c r="D2603" s="731"/>
      <c r="E2603" s="719"/>
    </row>
    <row r="2604" spans="1:5" ht="16.5" customHeight="1" thickBot="1" x14ac:dyDescent="0.25">
      <c r="A2604" s="639" t="s">
        <v>9</v>
      </c>
      <c r="B2604" s="769" t="s">
        <v>1905</v>
      </c>
      <c r="C2604" s="895"/>
      <c r="D2604" s="770"/>
      <c r="E2604" s="771"/>
    </row>
    <row r="2605" spans="1:5" ht="16.5" customHeight="1" thickBot="1" x14ac:dyDescent="0.25">
      <c r="A2605" s="639" t="s">
        <v>14</v>
      </c>
      <c r="B2605" s="832" t="s">
        <v>262</v>
      </c>
      <c r="C2605" s="833"/>
      <c r="D2605" s="833"/>
      <c r="E2605" s="834"/>
    </row>
    <row r="2606" spans="1:5" ht="16.5" customHeight="1" x14ac:dyDescent="0.2">
      <c r="A2606" s="827"/>
      <c r="B2606" s="640">
        <v>2019</v>
      </c>
      <c r="C2606" s="640">
        <v>2020</v>
      </c>
      <c r="D2606" s="640">
        <v>2021</v>
      </c>
      <c r="E2606" s="640">
        <v>2022</v>
      </c>
    </row>
    <row r="2607" spans="1:5" ht="16.5" customHeight="1" thickBot="1" x14ac:dyDescent="0.25">
      <c r="A2607" s="828"/>
      <c r="B2607" s="641" t="s">
        <v>5</v>
      </c>
      <c r="C2607" s="641" t="s">
        <v>6</v>
      </c>
      <c r="D2607" s="641" t="s">
        <v>6</v>
      </c>
      <c r="E2607" s="641" t="s">
        <v>6</v>
      </c>
    </row>
    <row r="2608" spans="1:5" ht="16.5" customHeight="1" thickBot="1" x14ac:dyDescent="0.25">
      <c r="A2608" s="639" t="s">
        <v>8</v>
      </c>
      <c r="B2608" s="691">
        <v>1</v>
      </c>
      <c r="C2608" s="691">
        <v>0</v>
      </c>
      <c r="D2608" s="691">
        <v>0</v>
      </c>
      <c r="E2608" s="691">
        <v>0</v>
      </c>
    </row>
    <row r="2609" spans="1:5" ht="16.5" customHeight="1" thickBot="1" x14ac:dyDescent="0.25">
      <c r="A2609" s="639" t="s">
        <v>15</v>
      </c>
      <c r="B2609" s="643">
        <v>1630</v>
      </c>
      <c r="C2609" s="643">
        <v>0</v>
      </c>
      <c r="D2609" s="643">
        <f t="shared" ref="D2609:E2609" si="282">D2623</f>
        <v>0</v>
      </c>
      <c r="E2609" s="643">
        <f t="shared" si="282"/>
        <v>0</v>
      </c>
    </row>
    <row r="2610" spans="1:5" ht="16.5" customHeight="1" thickBot="1" x14ac:dyDescent="0.25">
      <c r="A2610" s="639" t="s">
        <v>21</v>
      </c>
      <c r="B2610" s="643">
        <f>B2609/B2608</f>
        <v>1630</v>
      </c>
      <c r="C2610" s="643" t="e">
        <f>C2609/C2608</f>
        <v>#DIV/0!</v>
      </c>
      <c r="D2610" s="643" t="e">
        <f>D2609/D2608</f>
        <v>#DIV/0!</v>
      </c>
      <c r="E2610" s="643" t="e">
        <f>E2609/E2608</f>
        <v>#DIV/0!</v>
      </c>
    </row>
    <row r="2611" spans="1:5" ht="16.5" customHeight="1" thickBot="1" x14ac:dyDescent="0.25">
      <c r="A2611" s="639" t="s">
        <v>16</v>
      </c>
      <c r="B2611" s="644" t="s">
        <v>20</v>
      </c>
      <c r="C2611" s="645">
        <f>C2608/B2608-1</f>
        <v>-1</v>
      </c>
      <c r="D2611" s="645" t="e">
        <f t="shared" ref="D2611:E2613" si="283">D2608/C2608-1</f>
        <v>#DIV/0!</v>
      </c>
      <c r="E2611" s="645" t="e">
        <f t="shared" si="283"/>
        <v>#DIV/0!</v>
      </c>
    </row>
    <row r="2612" spans="1:5" ht="16.5" customHeight="1" thickBot="1" x14ac:dyDescent="0.25">
      <c r="A2612" s="639" t="s">
        <v>17</v>
      </c>
      <c r="B2612" s="644" t="s">
        <v>20</v>
      </c>
      <c r="C2612" s="645">
        <f>C2609/B2609-1</f>
        <v>-1</v>
      </c>
      <c r="D2612" s="645" t="e">
        <f t="shared" si="283"/>
        <v>#DIV/0!</v>
      </c>
      <c r="E2612" s="645" t="e">
        <f t="shared" si="283"/>
        <v>#DIV/0!</v>
      </c>
    </row>
    <row r="2613" spans="1:5" ht="16.5" customHeight="1" thickBot="1" x14ac:dyDescent="0.25">
      <c r="A2613" s="639" t="s">
        <v>18</v>
      </c>
      <c r="B2613" s="644" t="s">
        <v>20</v>
      </c>
      <c r="C2613" s="645" t="e">
        <f>C2610/B2610-1</f>
        <v>#DIV/0!</v>
      </c>
      <c r="D2613" s="645" t="e">
        <f t="shared" si="283"/>
        <v>#DIV/0!</v>
      </c>
      <c r="E2613" s="645" t="e">
        <f t="shared" si="283"/>
        <v>#DIV/0!</v>
      </c>
    </row>
    <row r="2614" spans="1:5" ht="16.5" customHeight="1" thickBot="1" x14ac:dyDescent="0.25">
      <c r="A2614" s="835" t="s">
        <v>1906</v>
      </c>
      <c r="B2614" s="836"/>
      <c r="C2614" s="836"/>
      <c r="D2614" s="836"/>
      <c r="E2614" s="837"/>
    </row>
    <row r="2615" spans="1:5" ht="16.5" customHeight="1" x14ac:dyDescent="0.2">
      <c r="A2615" s="827"/>
      <c r="B2615" s="640">
        <v>2019</v>
      </c>
      <c r="C2615" s="640">
        <v>2020</v>
      </c>
      <c r="D2615" s="640">
        <v>2021</v>
      </c>
      <c r="E2615" s="640">
        <v>2022</v>
      </c>
    </row>
    <row r="2616" spans="1:5" ht="16.5" customHeight="1" thickBot="1" x14ac:dyDescent="0.25">
      <c r="A2616" s="828"/>
      <c r="B2616" s="641" t="s">
        <v>5</v>
      </c>
      <c r="C2616" s="641" t="s">
        <v>6</v>
      </c>
      <c r="D2616" s="641" t="s">
        <v>6</v>
      </c>
      <c r="E2616" s="641" t="s">
        <v>6</v>
      </c>
    </row>
    <row r="2617" spans="1:5" ht="16.5" customHeight="1" thickBot="1" x14ac:dyDescent="0.25">
      <c r="A2617" s="647" t="s">
        <v>107</v>
      </c>
      <c r="B2617" s="648">
        <v>0</v>
      </c>
      <c r="C2617" s="648"/>
      <c r="D2617" s="648"/>
      <c r="E2617" s="648"/>
    </row>
    <row r="2618" spans="1:5" ht="16.5" customHeight="1" thickBot="1" x14ac:dyDescent="0.25">
      <c r="A2618" s="649" t="s">
        <v>37</v>
      </c>
      <c r="B2618" s="648"/>
      <c r="C2618" s="648"/>
      <c r="D2618" s="648"/>
      <c r="E2618" s="648"/>
    </row>
    <row r="2619" spans="1:5" ht="16.5" customHeight="1" thickBot="1" x14ac:dyDescent="0.25">
      <c r="A2619" s="649" t="s">
        <v>78</v>
      </c>
      <c r="B2619" s="648"/>
      <c r="C2619" s="648"/>
      <c r="D2619" s="648"/>
      <c r="E2619" s="648"/>
    </row>
    <row r="2620" spans="1:5" ht="16.5" customHeight="1" thickBot="1" x14ac:dyDescent="0.25">
      <c r="A2620" s="649" t="s">
        <v>72</v>
      </c>
      <c r="B2620" s="648"/>
      <c r="C2620" s="648"/>
      <c r="D2620" s="648"/>
      <c r="E2620" s="648"/>
    </row>
    <row r="2621" spans="1:5" ht="16.5" customHeight="1" thickBot="1" x14ac:dyDescent="0.25">
      <c r="A2621" s="649" t="s">
        <v>73</v>
      </c>
      <c r="B2621" s="648"/>
      <c r="C2621" s="648"/>
      <c r="D2621" s="648"/>
      <c r="E2621" s="648"/>
    </row>
    <row r="2622" spans="1:5" ht="16.5" customHeight="1" thickBot="1" x14ac:dyDescent="0.25">
      <c r="A2622" s="647" t="s">
        <v>109</v>
      </c>
      <c r="B2622" s="648">
        <f>SUM(B2623:B2626)</f>
        <v>1630</v>
      </c>
      <c r="C2622" s="648">
        <f t="shared" ref="C2622:E2622" si="284">SUM(C2623:C2626)</f>
        <v>0</v>
      </c>
      <c r="D2622" s="648">
        <f t="shared" si="284"/>
        <v>0</v>
      </c>
      <c r="E2622" s="648">
        <f t="shared" si="284"/>
        <v>0</v>
      </c>
    </row>
    <row r="2623" spans="1:5" ht="16.5" customHeight="1" thickBot="1" x14ac:dyDescent="0.25">
      <c r="A2623" s="649" t="s">
        <v>37</v>
      </c>
      <c r="B2623" s="648">
        <v>1630</v>
      </c>
      <c r="C2623" s="648">
        <v>0</v>
      </c>
      <c r="D2623" s="648">
        <v>0</v>
      </c>
      <c r="E2623" s="648">
        <v>0</v>
      </c>
    </row>
    <row r="2624" spans="1:5" ht="16.5" customHeight="1" thickBot="1" x14ac:dyDescent="0.25">
      <c r="A2624" s="649" t="s">
        <v>78</v>
      </c>
      <c r="B2624" s="651"/>
      <c r="C2624" s="707"/>
      <c r="D2624" s="648"/>
      <c r="E2624" s="648"/>
    </row>
    <row r="2625" spans="1:5" ht="16.5" customHeight="1" thickBot="1" x14ac:dyDescent="0.25">
      <c r="A2625" s="649" t="s">
        <v>72</v>
      </c>
      <c r="B2625" s="651"/>
      <c r="C2625" s="707"/>
      <c r="D2625" s="648"/>
      <c r="E2625" s="648"/>
    </row>
    <row r="2626" spans="1:5" ht="16.5" customHeight="1" thickBot="1" x14ac:dyDescent="0.25">
      <c r="A2626" s="649" t="s">
        <v>73</v>
      </c>
      <c r="B2626" s="651"/>
      <c r="C2626" s="707"/>
      <c r="D2626" s="648"/>
      <c r="E2626" s="648"/>
    </row>
    <row r="2627" spans="1:5" ht="16.5" customHeight="1" thickBot="1" x14ac:dyDescent="0.25">
      <c r="A2627" s="692" t="s">
        <v>1907</v>
      </c>
      <c r="B2627" s="651">
        <f>B2623+B2617</f>
        <v>1630</v>
      </c>
      <c r="C2627" s="695">
        <f>C2623+C2617</f>
        <v>0</v>
      </c>
      <c r="D2627" s="651">
        <f>D2623+D2617</f>
        <v>0</v>
      </c>
      <c r="E2627" s="651">
        <f>E2623+E2617</f>
        <v>0</v>
      </c>
    </row>
    <row r="2628" spans="1:5" ht="65.25" customHeight="1" thickBot="1" x14ac:dyDescent="0.25">
      <c r="A2628" s="637" t="s">
        <v>1908</v>
      </c>
      <c r="B2628" s="693" t="s">
        <v>1909</v>
      </c>
      <c r="C2628" s="694" t="s">
        <v>1910</v>
      </c>
      <c r="D2628" s="648"/>
      <c r="E2628" s="648"/>
    </row>
    <row r="2629" spans="1:5" ht="16.5" customHeight="1" thickBot="1" x14ac:dyDescent="0.25">
      <c r="A2629" s="639" t="s">
        <v>9</v>
      </c>
      <c r="B2629" s="769" t="s">
        <v>1911</v>
      </c>
      <c r="C2629" s="895"/>
      <c r="D2629" s="770"/>
      <c r="E2629" s="771"/>
    </row>
    <row r="2630" spans="1:5" ht="16.5" customHeight="1" thickBot="1" x14ac:dyDescent="0.25">
      <c r="A2630" s="639" t="s">
        <v>14</v>
      </c>
      <c r="B2630" s="832" t="s">
        <v>262</v>
      </c>
      <c r="C2630" s="833"/>
      <c r="D2630" s="833"/>
      <c r="E2630" s="834"/>
    </row>
    <row r="2631" spans="1:5" ht="16.5" customHeight="1" x14ac:dyDescent="0.2">
      <c r="A2631" s="827"/>
      <c r="B2631" s="640">
        <v>2019</v>
      </c>
      <c r="C2631" s="640">
        <v>2020</v>
      </c>
      <c r="D2631" s="640">
        <v>2021</v>
      </c>
      <c r="E2631" s="640">
        <v>2022</v>
      </c>
    </row>
    <row r="2632" spans="1:5" ht="16.5" customHeight="1" thickBot="1" x14ac:dyDescent="0.25">
      <c r="A2632" s="828"/>
      <c r="B2632" s="641" t="s">
        <v>5</v>
      </c>
      <c r="C2632" s="641" t="s">
        <v>6</v>
      </c>
      <c r="D2632" s="641" t="s">
        <v>6</v>
      </c>
      <c r="E2632" s="641" t="s">
        <v>6</v>
      </c>
    </row>
    <row r="2633" spans="1:5" ht="16.5" customHeight="1" thickBot="1" x14ac:dyDescent="0.25">
      <c r="A2633" s="639" t="s">
        <v>8</v>
      </c>
      <c r="B2633" s="691">
        <v>1</v>
      </c>
      <c r="C2633" s="691">
        <v>1</v>
      </c>
      <c r="D2633" s="691">
        <v>0</v>
      </c>
      <c r="E2633" s="691"/>
    </row>
    <row r="2634" spans="1:5" ht="16.5" customHeight="1" thickBot="1" x14ac:dyDescent="0.25">
      <c r="A2634" s="639" t="s">
        <v>15</v>
      </c>
      <c r="B2634" s="643">
        <v>500</v>
      </c>
      <c r="C2634" s="643">
        <v>6741</v>
      </c>
      <c r="D2634" s="643">
        <f t="shared" ref="D2634" si="285">D2648</f>
        <v>0</v>
      </c>
      <c r="E2634" s="643"/>
    </row>
    <row r="2635" spans="1:5" ht="16.5" customHeight="1" thickBot="1" x14ac:dyDescent="0.25">
      <c r="A2635" s="639" t="s">
        <v>21</v>
      </c>
      <c r="B2635" s="643">
        <f>B2634/B2633</f>
        <v>500</v>
      </c>
      <c r="C2635" s="643">
        <f>C2634/C2633</f>
        <v>6741</v>
      </c>
      <c r="D2635" s="643" t="e">
        <f>D2634/D2633</f>
        <v>#DIV/0!</v>
      </c>
      <c r="E2635" s="643" t="e">
        <f>E2634/E2633</f>
        <v>#DIV/0!</v>
      </c>
    </row>
    <row r="2636" spans="1:5" ht="16.5" customHeight="1" thickBot="1" x14ac:dyDescent="0.25">
      <c r="A2636" s="639" t="s">
        <v>16</v>
      </c>
      <c r="B2636" s="644" t="s">
        <v>20</v>
      </c>
      <c r="C2636" s="645">
        <f>C2633/B2633-1</f>
        <v>0</v>
      </c>
      <c r="D2636" s="645">
        <f t="shared" ref="D2636:E2638" si="286">D2633/C2633-1</f>
        <v>-1</v>
      </c>
      <c r="E2636" s="645" t="e">
        <f t="shared" si="286"/>
        <v>#DIV/0!</v>
      </c>
    </row>
    <row r="2637" spans="1:5" ht="16.5" customHeight="1" thickBot="1" x14ac:dyDescent="0.25">
      <c r="A2637" s="639" t="s">
        <v>17</v>
      </c>
      <c r="B2637" s="644" t="s">
        <v>20</v>
      </c>
      <c r="C2637" s="645">
        <f>C2634/B2634-1</f>
        <v>12.481999999999999</v>
      </c>
      <c r="D2637" s="645">
        <f t="shared" si="286"/>
        <v>-1</v>
      </c>
      <c r="E2637" s="645" t="e">
        <f t="shared" si="286"/>
        <v>#DIV/0!</v>
      </c>
    </row>
    <row r="2638" spans="1:5" ht="16.5" customHeight="1" thickBot="1" x14ac:dyDescent="0.25">
      <c r="A2638" s="639" t="s">
        <v>18</v>
      </c>
      <c r="B2638" s="644" t="s">
        <v>20</v>
      </c>
      <c r="C2638" s="645">
        <f>C2635/B2635-1</f>
        <v>12.481999999999999</v>
      </c>
      <c r="D2638" s="645" t="e">
        <f t="shared" si="286"/>
        <v>#DIV/0!</v>
      </c>
      <c r="E2638" s="645" t="e">
        <f t="shared" si="286"/>
        <v>#DIV/0!</v>
      </c>
    </row>
    <row r="2639" spans="1:5" ht="16.5" customHeight="1" thickBot="1" x14ac:dyDescent="0.25">
      <c r="A2639" s="835" t="s">
        <v>1912</v>
      </c>
      <c r="B2639" s="836"/>
      <c r="C2639" s="836"/>
      <c r="D2639" s="836"/>
      <c r="E2639" s="837"/>
    </row>
    <row r="2640" spans="1:5" ht="16.5" customHeight="1" x14ac:dyDescent="0.2">
      <c r="A2640" s="827"/>
      <c r="B2640" s="640">
        <v>2019</v>
      </c>
      <c r="C2640" s="640">
        <v>2020</v>
      </c>
      <c r="D2640" s="640">
        <v>2021</v>
      </c>
      <c r="E2640" s="640">
        <v>2022</v>
      </c>
    </row>
    <row r="2641" spans="1:5" ht="16.5" customHeight="1" thickBot="1" x14ac:dyDescent="0.25">
      <c r="A2641" s="828"/>
      <c r="B2641" s="641" t="s">
        <v>5</v>
      </c>
      <c r="C2641" s="641" t="s">
        <v>6</v>
      </c>
      <c r="D2641" s="641" t="s">
        <v>6</v>
      </c>
      <c r="E2641" s="641" t="s">
        <v>6</v>
      </c>
    </row>
    <row r="2642" spans="1:5" ht="16.5" customHeight="1" thickBot="1" x14ac:dyDescent="0.25">
      <c r="A2642" s="647" t="s">
        <v>107</v>
      </c>
      <c r="B2642" s="648">
        <v>0</v>
      </c>
      <c r="C2642" s="648"/>
      <c r="D2642" s="648"/>
      <c r="E2642" s="648"/>
    </row>
    <row r="2643" spans="1:5" ht="16.5" customHeight="1" thickBot="1" x14ac:dyDescent="0.25">
      <c r="A2643" s="649" t="s">
        <v>37</v>
      </c>
      <c r="B2643" s="648"/>
      <c r="C2643" s="648"/>
      <c r="D2643" s="648"/>
      <c r="E2643" s="648"/>
    </row>
    <row r="2644" spans="1:5" ht="16.5" customHeight="1" thickBot="1" x14ac:dyDescent="0.25">
      <c r="A2644" s="649" t="s">
        <v>78</v>
      </c>
      <c r="B2644" s="648"/>
      <c r="C2644" s="648"/>
      <c r="D2644" s="648"/>
      <c r="E2644" s="648"/>
    </row>
    <row r="2645" spans="1:5" ht="16.5" customHeight="1" thickBot="1" x14ac:dyDescent="0.25">
      <c r="A2645" s="649" t="s">
        <v>72</v>
      </c>
      <c r="B2645" s="648"/>
      <c r="C2645" s="648"/>
      <c r="D2645" s="648"/>
      <c r="E2645" s="648"/>
    </row>
    <row r="2646" spans="1:5" ht="16.5" customHeight="1" thickBot="1" x14ac:dyDescent="0.25">
      <c r="A2646" s="649" t="s">
        <v>73</v>
      </c>
      <c r="B2646" s="648"/>
      <c r="C2646" s="648"/>
      <c r="D2646" s="648"/>
      <c r="E2646" s="648"/>
    </row>
    <row r="2647" spans="1:5" ht="16.5" customHeight="1" thickBot="1" x14ac:dyDescent="0.25">
      <c r="A2647" s="647" t="s">
        <v>109</v>
      </c>
      <c r="B2647" s="648">
        <f>SUM(B2648:B2651)</f>
        <v>500</v>
      </c>
      <c r="C2647" s="648">
        <f t="shared" ref="C2647:E2647" si="287">SUM(C2648:C2651)</f>
        <v>6741</v>
      </c>
      <c r="D2647" s="648">
        <f t="shared" si="287"/>
        <v>0</v>
      </c>
      <c r="E2647" s="648">
        <f t="shared" si="287"/>
        <v>0</v>
      </c>
    </row>
    <row r="2648" spans="1:5" ht="16.5" customHeight="1" thickBot="1" x14ac:dyDescent="0.25">
      <c r="A2648" s="649" t="s">
        <v>37</v>
      </c>
      <c r="B2648" s="648">
        <v>500</v>
      </c>
      <c r="C2648" s="648">
        <v>6741</v>
      </c>
      <c r="D2648" s="648">
        <v>0</v>
      </c>
      <c r="E2648" s="648">
        <v>0</v>
      </c>
    </row>
    <row r="2649" spans="1:5" ht="16.5" customHeight="1" thickBot="1" x14ac:dyDescent="0.25">
      <c r="A2649" s="649" t="s">
        <v>78</v>
      </c>
      <c r="B2649" s="651"/>
      <c r="C2649" s="648"/>
      <c r="D2649" s="648"/>
      <c r="E2649" s="648"/>
    </row>
    <row r="2650" spans="1:5" ht="16.5" customHeight="1" thickBot="1" x14ac:dyDescent="0.25">
      <c r="A2650" s="649" t="s">
        <v>72</v>
      </c>
      <c r="B2650" s="651"/>
      <c r="C2650" s="648"/>
      <c r="D2650" s="648"/>
      <c r="E2650" s="648"/>
    </row>
    <row r="2651" spans="1:5" ht="16.5" customHeight="1" thickBot="1" x14ac:dyDescent="0.25">
      <c r="A2651" s="649" t="s">
        <v>73</v>
      </c>
      <c r="B2651" s="651"/>
      <c r="C2651" s="648"/>
      <c r="D2651" s="648"/>
      <c r="E2651" s="648"/>
    </row>
    <row r="2652" spans="1:5" ht="16.5" customHeight="1" thickBot="1" x14ac:dyDescent="0.25">
      <c r="A2652" s="692" t="s">
        <v>1913</v>
      </c>
      <c r="B2652" s="651">
        <f>B2648+B2642</f>
        <v>500</v>
      </c>
      <c r="C2652" s="695">
        <f>C2648+C2642</f>
        <v>6741</v>
      </c>
      <c r="D2652" s="651">
        <f>D2648+D2642</f>
        <v>0</v>
      </c>
      <c r="E2652" s="651">
        <f>E2648+E2642</f>
        <v>0</v>
      </c>
    </row>
    <row r="2653" spans="1:5" ht="57.75" customHeight="1" thickBot="1" x14ac:dyDescent="0.25">
      <c r="A2653" s="637" t="s">
        <v>1914</v>
      </c>
      <c r="B2653" s="693" t="s">
        <v>1915</v>
      </c>
      <c r="C2653" s="694" t="s">
        <v>1916</v>
      </c>
      <c r="D2653" s="731"/>
      <c r="E2653" s="719"/>
    </row>
    <row r="2654" spans="1:5" ht="16.5" customHeight="1" thickBot="1" x14ac:dyDescent="0.25">
      <c r="A2654" s="639" t="s">
        <v>9</v>
      </c>
      <c r="B2654" s="769" t="s">
        <v>1917</v>
      </c>
      <c r="C2654" s="895"/>
      <c r="D2654" s="770"/>
      <c r="E2654" s="771"/>
    </row>
    <row r="2655" spans="1:5" ht="16.5" customHeight="1" thickBot="1" x14ac:dyDescent="0.25">
      <c r="A2655" s="639" t="s">
        <v>14</v>
      </c>
      <c r="B2655" s="832" t="s">
        <v>262</v>
      </c>
      <c r="C2655" s="833"/>
      <c r="D2655" s="833"/>
      <c r="E2655" s="834"/>
    </row>
    <row r="2656" spans="1:5" ht="16.5" customHeight="1" x14ac:dyDescent="0.2">
      <c r="A2656" s="827"/>
      <c r="B2656" s="640">
        <v>2019</v>
      </c>
      <c r="C2656" s="640">
        <v>2020</v>
      </c>
      <c r="D2656" s="640">
        <v>2021</v>
      </c>
      <c r="E2656" s="640">
        <v>2022</v>
      </c>
    </row>
    <row r="2657" spans="1:5" ht="16.5" customHeight="1" thickBot="1" x14ac:dyDescent="0.25">
      <c r="A2657" s="828"/>
      <c r="B2657" s="641" t="s">
        <v>5</v>
      </c>
      <c r="C2657" s="641" t="s">
        <v>6</v>
      </c>
      <c r="D2657" s="641" t="s">
        <v>6</v>
      </c>
      <c r="E2657" s="641" t="s">
        <v>6</v>
      </c>
    </row>
    <row r="2658" spans="1:5" ht="16.5" customHeight="1" thickBot="1" x14ac:dyDescent="0.25">
      <c r="A2658" s="639" t="s">
        <v>8</v>
      </c>
      <c r="B2658" s="691">
        <v>1</v>
      </c>
      <c r="C2658" s="691">
        <v>1</v>
      </c>
      <c r="D2658" s="691">
        <v>0</v>
      </c>
      <c r="E2658" s="691"/>
    </row>
    <row r="2659" spans="1:5" ht="16.5" customHeight="1" thickBot="1" x14ac:dyDescent="0.25">
      <c r="A2659" s="639" t="s">
        <v>15</v>
      </c>
      <c r="B2659" s="643">
        <v>500</v>
      </c>
      <c r="C2659" s="643">
        <v>3689</v>
      </c>
      <c r="D2659" s="643">
        <v>0</v>
      </c>
      <c r="E2659" s="643"/>
    </row>
    <row r="2660" spans="1:5" ht="16.5" customHeight="1" thickBot="1" x14ac:dyDescent="0.25">
      <c r="A2660" s="639" t="s">
        <v>21</v>
      </c>
      <c r="B2660" s="643">
        <f>B2659/B2658</f>
        <v>500</v>
      </c>
      <c r="C2660" s="643">
        <f>C2659/C2658</f>
        <v>3689</v>
      </c>
      <c r="D2660" s="643" t="e">
        <f>D2659/D2658</f>
        <v>#DIV/0!</v>
      </c>
      <c r="E2660" s="643" t="e">
        <f>E2659/E2658</f>
        <v>#DIV/0!</v>
      </c>
    </row>
    <row r="2661" spans="1:5" ht="16.5" customHeight="1" thickBot="1" x14ac:dyDescent="0.25">
      <c r="A2661" s="639" t="s">
        <v>16</v>
      </c>
      <c r="B2661" s="644" t="s">
        <v>20</v>
      </c>
      <c r="C2661" s="645">
        <f>C2658/B2658-1</f>
        <v>0</v>
      </c>
      <c r="D2661" s="645">
        <f t="shared" ref="D2661:E2663" si="288">D2658/C2658-1</f>
        <v>-1</v>
      </c>
      <c r="E2661" s="645" t="e">
        <f t="shared" si="288"/>
        <v>#DIV/0!</v>
      </c>
    </row>
    <row r="2662" spans="1:5" ht="16.5" customHeight="1" thickBot="1" x14ac:dyDescent="0.25">
      <c r="A2662" s="639" t="s">
        <v>17</v>
      </c>
      <c r="B2662" s="644" t="s">
        <v>20</v>
      </c>
      <c r="C2662" s="645">
        <f>C2659/B2659-1</f>
        <v>6.3780000000000001</v>
      </c>
      <c r="D2662" s="645">
        <f t="shared" si="288"/>
        <v>-1</v>
      </c>
      <c r="E2662" s="645" t="e">
        <f t="shared" si="288"/>
        <v>#DIV/0!</v>
      </c>
    </row>
    <row r="2663" spans="1:5" ht="16.5" customHeight="1" thickBot="1" x14ac:dyDescent="0.25">
      <c r="A2663" s="639" t="s">
        <v>18</v>
      </c>
      <c r="B2663" s="644" t="s">
        <v>20</v>
      </c>
      <c r="C2663" s="645">
        <f>C2660/B2660-1</f>
        <v>6.3780000000000001</v>
      </c>
      <c r="D2663" s="645" t="e">
        <f t="shared" si="288"/>
        <v>#DIV/0!</v>
      </c>
      <c r="E2663" s="645" t="e">
        <f t="shared" si="288"/>
        <v>#DIV/0!</v>
      </c>
    </row>
    <row r="2664" spans="1:5" ht="16.5" customHeight="1" thickBot="1" x14ac:dyDescent="0.25">
      <c r="A2664" s="835" t="s">
        <v>1918</v>
      </c>
      <c r="B2664" s="836"/>
      <c r="C2664" s="836"/>
      <c r="D2664" s="836"/>
      <c r="E2664" s="837"/>
    </row>
    <row r="2665" spans="1:5" ht="16.5" customHeight="1" x14ac:dyDescent="0.2">
      <c r="A2665" s="827"/>
      <c r="B2665" s="640">
        <v>2019</v>
      </c>
      <c r="C2665" s="640">
        <v>2020</v>
      </c>
      <c r="D2665" s="640">
        <v>2021</v>
      </c>
      <c r="E2665" s="640">
        <v>2022</v>
      </c>
    </row>
    <row r="2666" spans="1:5" ht="16.5" customHeight="1" thickBot="1" x14ac:dyDescent="0.25">
      <c r="A2666" s="828"/>
      <c r="B2666" s="641" t="s">
        <v>5</v>
      </c>
      <c r="C2666" s="641" t="s">
        <v>6</v>
      </c>
      <c r="D2666" s="641" t="s">
        <v>6</v>
      </c>
      <c r="E2666" s="641" t="s">
        <v>6</v>
      </c>
    </row>
    <row r="2667" spans="1:5" ht="16.5" customHeight="1" thickBot="1" x14ac:dyDescent="0.25">
      <c r="A2667" s="647" t="s">
        <v>107</v>
      </c>
      <c r="B2667" s="648">
        <v>0</v>
      </c>
      <c r="C2667" s="648"/>
      <c r="D2667" s="648"/>
      <c r="E2667" s="648"/>
    </row>
    <row r="2668" spans="1:5" ht="16.5" customHeight="1" thickBot="1" x14ac:dyDescent="0.25">
      <c r="A2668" s="649" t="s">
        <v>37</v>
      </c>
      <c r="B2668" s="648"/>
      <c r="C2668" s="648"/>
      <c r="D2668" s="648"/>
      <c r="E2668" s="648"/>
    </row>
    <row r="2669" spans="1:5" ht="16.5" customHeight="1" thickBot="1" x14ac:dyDescent="0.25">
      <c r="A2669" s="649" t="s">
        <v>78</v>
      </c>
      <c r="B2669" s="648"/>
      <c r="C2669" s="648"/>
      <c r="D2669" s="648"/>
      <c r="E2669" s="648"/>
    </row>
    <row r="2670" spans="1:5" ht="16.5" customHeight="1" thickBot="1" x14ac:dyDescent="0.25">
      <c r="A2670" s="649" t="s">
        <v>72</v>
      </c>
      <c r="B2670" s="648"/>
      <c r="C2670" s="648"/>
      <c r="D2670" s="648"/>
      <c r="E2670" s="648"/>
    </row>
    <row r="2671" spans="1:5" ht="16.5" customHeight="1" thickBot="1" x14ac:dyDescent="0.25">
      <c r="A2671" s="649" t="s">
        <v>73</v>
      </c>
      <c r="B2671" s="648"/>
      <c r="C2671" s="648"/>
      <c r="D2671" s="648"/>
      <c r="E2671" s="648"/>
    </row>
    <row r="2672" spans="1:5" ht="16.5" customHeight="1" thickBot="1" x14ac:dyDescent="0.25">
      <c r="A2672" s="647" t="s">
        <v>109</v>
      </c>
      <c r="B2672" s="648">
        <f>SUM(B2673:B2676)</f>
        <v>500</v>
      </c>
      <c r="C2672" s="648">
        <f t="shared" ref="C2672:E2672" si="289">SUM(C2673:C2676)</f>
        <v>3689</v>
      </c>
      <c r="D2672" s="648">
        <f t="shared" si="289"/>
        <v>0</v>
      </c>
      <c r="E2672" s="648">
        <f t="shared" si="289"/>
        <v>0</v>
      </c>
    </row>
    <row r="2673" spans="1:5" ht="16.5" customHeight="1" thickBot="1" x14ac:dyDescent="0.25">
      <c r="A2673" s="649" t="s">
        <v>37</v>
      </c>
      <c r="B2673" s="648">
        <v>500</v>
      </c>
      <c r="C2673" s="648">
        <v>3689</v>
      </c>
      <c r="D2673" s="648">
        <v>0</v>
      </c>
      <c r="E2673" s="648"/>
    </row>
    <row r="2674" spans="1:5" ht="16.5" customHeight="1" thickBot="1" x14ac:dyDescent="0.25">
      <c r="A2674" s="649" t="s">
        <v>78</v>
      </c>
      <c r="B2674" s="651"/>
      <c r="C2674" s="707"/>
      <c r="D2674" s="648"/>
      <c r="E2674" s="648"/>
    </row>
    <row r="2675" spans="1:5" ht="16.5" customHeight="1" thickBot="1" x14ac:dyDescent="0.25">
      <c r="A2675" s="649" t="s">
        <v>72</v>
      </c>
      <c r="B2675" s="651"/>
      <c r="C2675" s="707"/>
      <c r="D2675" s="648"/>
      <c r="E2675" s="648"/>
    </row>
    <row r="2676" spans="1:5" ht="16.5" customHeight="1" thickBot="1" x14ac:dyDescent="0.25">
      <c r="A2676" s="649" t="s">
        <v>73</v>
      </c>
      <c r="B2676" s="651"/>
      <c r="C2676" s="707"/>
      <c r="D2676" s="648"/>
      <c r="E2676" s="648"/>
    </row>
    <row r="2677" spans="1:5" ht="16.5" customHeight="1" thickBot="1" x14ac:dyDescent="0.25">
      <c r="A2677" s="692" t="s">
        <v>1919</v>
      </c>
      <c r="B2677" s="651">
        <f>B2673+B2667</f>
        <v>500</v>
      </c>
      <c r="C2677" s="695">
        <f>C2673+C2667</f>
        <v>3689</v>
      </c>
      <c r="D2677" s="651">
        <f>D2673+D2667</f>
        <v>0</v>
      </c>
      <c r="E2677" s="651">
        <f>E2673+E2667</f>
        <v>0</v>
      </c>
    </row>
    <row r="2678" spans="1:5" ht="59.25" customHeight="1" thickBot="1" x14ac:dyDescent="0.25">
      <c r="A2678" s="637" t="s">
        <v>1920</v>
      </c>
      <c r="B2678" s="693" t="s">
        <v>1921</v>
      </c>
      <c r="C2678" s="694" t="s">
        <v>1922</v>
      </c>
      <c r="D2678" s="731"/>
      <c r="E2678" s="719"/>
    </row>
    <row r="2679" spans="1:5" ht="16.5" customHeight="1" thickBot="1" x14ac:dyDescent="0.25">
      <c r="A2679" s="639" t="s">
        <v>9</v>
      </c>
      <c r="B2679" s="769" t="s">
        <v>1923</v>
      </c>
      <c r="C2679" s="895"/>
      <c r="D2679" s="770"/>
      <c r="E2679" s="771"/>
    </row>
    <row r="2680" spans="1:5" ht="16.5" customHeight="1" thickBot="1" x14ac:dyDescent="0.25">
      <c r="A2680" s="639" t="s">
        <v>14</v>
      </c>
      <c r="B2680" s="832" t="s">
        <v>262</v>
      </c>
      <c r="C2680" s="833"/>
      <c r="D2680" s="833"/>
      <c r="E2680" s="834"/>
    </row>
    <row r="2681" spans="1:5" ht="16.5" customHeight="1" x14ac:dyDescent="0.2">
      <c r="A2681" s="827"/>
      <c r="B2681" s="640">
        <v>2019</v>
      </c>
      <c r="C2681" s="640">
        <v>2020</v>
      </c>
      <c r="D2681" s="640">
        <v>2021</v>
      </c>
      <c r="E2681" s="640">
        <v>2022</v>
      </c>
    </row>
    <row r="2682" spans="1:5" ht="16.5" customHeight="1" thickBot="1" x14ac:dyDescent="0.25">
      <c r="A2682" s="828"/>
      <c r="B2682" s="641" t="s">
        <v>5</v>
      </c>
      <c r="C2682" s="641" t="s">
        <v>6</v>
      </c>
      <c r="D2682" s="641" t="s">
        <v>6</v>
      </c>
      <c r="E2682" s="641" t="s">
        <v>6</v>
      </c>
    </row>
    <row r="2683" spans="1:5" ht="16.5" customHeight="1" thickBot="1" x14ac:dyDescent="0.25">
      <c r="A2683" s="639" t="s">
        <v>8</v>
      </c>
      <c r="B2683" s="691">
        <v>1</v>
      </c>
      <c r="C2683" s="691">
        <v>1</v>
      </c>
      <c r="D2683" s="691">
        <v>0</v>
      </c>
      <c r="E2683" s="691"/>
    </row>
    <row r="2684" spans="1:5" ht="16.5" customHeight="1" thickBot="1" x14ac:dyDescent="0.25">
      <c r="A2684" s="639" t="s">
        <v>15</v>
      </c>
      <c r="B2684" s="643">
        <v>146</v>
      </c>
      <c r="C2684" s="643">
        <v>767</v>
      </c>
      <c r="D2684" s="643">
        <v>0</v>
      </c>
      <c r="E2684" s="643"/>
    </row>
    <row r="2685" spans="1:5" ht="16.5" customHeight="1" thickBot="1" x14ac:dyDescent="0.25">
      <c r="A2685" s="639" t="s">
        <v>21</v>
      </c>
      <c r="B2685" s="643">
        <f>B2684/B2683</f>
        <v>146</v>
      </c>
      <c r="C2685" s="643">
        <f>C2684/C2683</f>
        <v>767</v>
      </c>
      <c r="D2685" s="643" t="e">
        <f>D2684/D2683</f>
        <v>#DIV/0!</v>
      </c>
      <c r="E2685" s="643" t="e">
        <f>E2684/E2683</f>
        <v>#DIV/0!</v>
      </c>
    </row>
    <row r="2686" spans="1:5" ht="16.5" customHeight="1" thickBot="1" x14ac:dyDescent="0.25">
      <c r="A2686" s="639" t="s">
        <v>16</v>
      </c>
      <c r="B2686" s="644" t="s">
        <v>20</v>
      </c>
      <c r="C2686" s="645">
        <f>C2683/B2683-1</f>
        <v>0</v>
      </c>
      <c r="D2686" s="645">
        <f t="shared" ref="D2686:E2688" si="290">D2683/C2683-1</f>
        <v>-1</v>
      </c>
      <c r="E2686" s="645" t="e">
        <f t="shared" si="290"/>
        <v>#DIV/0!</v>
      </c>
    </row>
    <row r="2687" spans="1:5" ht="16.5" customHeight="1" thickBot="1" x14ac:dyDescent="0.25">
      <c r="A2687" s="639" t="s">
        <v>17</v>
      </c>
      <c r="B2687" s="644" t="s">
        <v>20</v>
      </c>
      <c r="C2687" s="645">
        <f>C2684/B2684-1</f>
        <v>4.2534246575342465</v>
      </c>
      <c r="D2687" s="645">
        <f t="shared" si="290"/>
        <v>-1</v>
      </c>
      <c r="E2687" s="645" t="e">
        <f t="shared" si="290"/>
        <v>#DIV/0!</v>
      </c>
    </row>
    <row r="2688" spans="1:5" ht="16.5" customHeight="1" thickBot="1" x14ac:dyDescent="0.25">
      <c r="A2688" s="639" t="s">
        <v>18</v>
      </c>
      <c r="B2688" s="644" t="s">
        <v>20</v>
      </c>
      <c r="C2688" s="645">
        <f>C2685/B2685-1</f>
        <v>4.2534246575342465</v>
      </c>
      <c r="D2688" s="645" t="e">
        <f t="shared" si="290"/>
        <v>#DIV/0!</v>
      </c>
      <c r="E2688" s="645" t="e">
        <f t="shared" si="290"/>
        <v>#DIV/0!</v>
      </c>
    </row>
    <row r="2689" spans="1:5" ht="16.5" customHeight="1" thickBot="1" x14ac:dyDescent="0.25">
      <c r="A2689" s="835" t="s">
        <v>1924</v>
      </c>
      <c r="B2689" s="836"/>
      <c r="C2689" s="836"/>
      <c r="D2689" s="836"/>
      <c r="E2689" s="837"/>
    </row>
    <row r="2690" spans="1:5" ht="16.5" customHeight="1" x14ac:dyDescent="0.2">
      <c r="A2690" s="827"/>
      <c r="B2690" s="640">
        <v>2019</v>
      </c>
      <c r="C2690" s="640">
        <v>2020</v>
      </c>
      <c r="D2690" s="640">
        <v>2021</v>
      </c>
      <c r="E2690" s="640">
        <v>2022</v>
      </c>
    </row>
    <row r="2691" spans="1:5" ht="16.5" customHeight="1" thickBot="1" x14ac:dyDescent="0.25">
      <c r="A2691" s="828"/>
      <c r="B2691" s="641" t="s">
        <v>5</v>
      </c>
      <c r="C2691" s="641" t="s">
        <v>6</v>
      </c>
      <c r="D2691" s="641" t="s">
        <v>6</v>
      </c>
      <c r="E2691" s="641" t="s">
        <v>6</v>
      </c>
    </row>
    <row r="2692" spans="1:5" ht="16.5" customHeight="1" thickBot="1" x14ac:dyDescent="0.25">
      <c r="A2692" s="647" t="s">
        <v>107</v>
      </c>
      <c r="B2692" s="648">
        <v>0</v>
      </c>
      <c r="C2692" s="648"/>
      <c r="D2692" s="648"/>
      <c r="E2692" s="648"/>
    </row>
    <row r="2693" spans="1:5" ht="16.5" customHeight="1" thickBot="1" x14ac:dyDescent="0.25">
      <c r="A2693" s="649" t="s">
        <v>37</v>
      </c>
      <c r="B2693" s="648"/>
      <c r="C2693" s="648"/>
      <c r="D2693" s="648"/>
      <c r="E2693" s="648"/>
    </row>
    <row r="2694" spans="1:5" ht="16.5" customHeight="1" thickBot="1" x14ac:dyDescent="0.25">
      <c r="A2694" s="649" t="s">
        <v>78</v>
      </c>
      <c r="B2694" s="648"/>
      <c r="C2694" s="648"/>
      <c r="D2694" s="648"/>
      <c r="E2694" s="648"/>
    </row>
    <row r="2695" spans="1:5" ht="16.5" customHeight="1" thickBot="1" x14ac:dyDescent="0.25">
      <c r="A2695" s="649" t="s">
        <v>72</v>
      </c>
      <c r="B2695" s="648"/>
      <c r="C2695" s="648"/>
      <c r="D2695" s="648"/>
      <c r="E2695" s="648"/>
    </row>
    <row r="2696" spans="1:5" ht="16.5" customHeight="1" thickBot="1" x14ac:dyDescent="0.25">
      <c r="A2696" s="649" t="s">
        <v>73</v>
      </c>
      <c r="B2696" s="648"/>
      <c r="C2696" s="648"/>
      <c r="D2696" s="648"/>
      <c r="E2696" s="648"/>
    </row>
    <row r="2697" spans="1:5" ht="16.5" customHeight="1" thickBot="1" x14ac:dyDescent="0.25">
      <c r="A2697" s="647" t="s">
        <v>109</v>
      </c>
      <c r="B2697" s="648">
        <f>SUM(B2698:B2701)</f>
        <v>146</v>
      </c>
      <c r="C2697" s="648">
        <f t="shared" ref="C2697:E2697" si="291">SUM(C2698:C2701)</f>
        <v>767</v>
      </c>
      <c r="D2697" s="648">
        <f t="shared" si="291"/>
        <v>0</v>
      </c>
      <c r="E2697" s="648">
        <f t="shared" si="291"/>
        <v>0</v>
      </c>
    </row>
    <row r="2698" spans="1:5" ht="16.5" customHeight="1" thickBot="1" x14ac:dyDescent="0.25">
      <c r="A2698" s="649" t="s">
        <v>37</v>
      </c>
      <c r="B2698" s="648">
        <v>146</v>
      </c>
      <c r="C2698" s="648">
        <v>767</v>
      </c>
      <c r="D2698" s="648">
        <v>0</v>
      </c>
      <c r="E2698" s="648">
        <v>0</v>
      </c>
    </row>
    <row r="2699" spans="1:5" ht="16.5" customHeight="1" thickBot="1" x14ac:dyDescent="0.25">
      <c r="A2699" s="649" t="s">
        <v>78</v>
      </c>
      <c r="B2699" s="648"/>
      <c r="C2699" s="648"/>
      <c r="D2699" s="648"/>
      <c r="E2699" s="648"/>
    </row>
    <row r="2700" spans="1:5" ht="16.5" customHeight="1" thickBot="1" x14ac:dyDescent="0.25">
      <c r="A2700" s="649" t="s">
        <v>72</v>
      </c>
      <c r="B2700" s="648"/>
      <c r="C2700" s="648"/>
      <c r="D2700" s="648"/>
      <c r="E2700" s="648"/>
    </row>
    <row r="2701" spans="1:5" ht="16.5" customHeight="1" thickBot="1" x14ac:dyDescent="0.25">
      <c r="A2701" s="649" t="s">
        <v>73</v>
      </c>
      <c r="B2701" s="648"/>
      <c r="C2701" s="648"/>
      <c r="D2701" s="648"/>
      <c r="E2701" s="648"/>
    </row>
    <row r="2702" spans="1:5" ht="16.5" customHeight="1" thickBot="1" x14ac:dyDescent="0.25">
      <c r="A2702" s="692" t="s">
        <v>1925</v>
      </c>
      <c r="B2702" s="651">
        <f>B2698+B2692</f>
        <v>146</v>
      </c>
      <c r="C2702" s="695">
        <f>C2698+C2692</f>
        <v>767</v>
      </c>
      <c r="D2702" s="651">
        <f>D2698+D2692</f>
        <v>0</v>
      </c>
      <c r="E2702" s="651">
        <f>E2698+E2692</f>
        <v>0</v>
      </c>
    </row>
    <row r="2703" spans="1:5" ht="114" customHeight="1" thickBot="1" x14ac:dyDescent="0.25">
      <c r="A2703" s="637" t="s">
        <v>1926</v>
      </c>
      <c r="B2703" s="693" t="s">
        <v>1927</v>
      </c>
      <c r="C2703" s="694" t="s">
        <v>1928</v>
      </c>
      <c r="D2703" s="731"/>
      <c r="E2703" s="719"/>
    </row>
    <row r="2704" spans="1:5" ht="16.5" customHeight="1" thickBot="1" x14ac:dyDescent="0.25">
      <c r="A2704" s="639" t="s">
        <v>9</v>
      </c>
      <c r="B2704" s="769" t="s">
        <v>1929</v>
      </c>
      <c r="C2704" s="895"/>
      <c r="D2704" s="770"/>
      <c r="E2704" s="771"/>
    </row>
    <row r="2705" spans="1:5" ht="16.5" customHeight="1" thickBot="1" x14ac:dyDescent="0.25">
      <c r="A2705" s="639" t="s">
        <v>14</v>
      </c>
      <c r="B2705" s="832" t="s">
        <v>1194</v>
      </c>
      <c r="C2705" s="833"/>
      <c r="D2705" s="833"/>
      <c r="E2705" s="834"/>
    </row>
    <row r="2706" spans="1:5" ht="16.5" customHeight="1" x14ac:dyDescent="0.2">
      <c r="A2706" s="827"/>
      <c r="B2706" s="640">
        <v>2019</v>
      </c>
      <c r="C2706" s="640">
        <v>2020</v>
      </c>
      <c r="D2706" s="640">
        <v>2021</v>
      </c>
      <c r="E2706" s="640">
        <v>2022</v>
      </c>
    </row>
    <row r="2707" spans="1:5" ht="16.5" customHeight="1" thickBot="1" x14ac:dyDescent="0.25">
      <c r="A2707" s="828"/>
      <c r="B2707" s="641" t="s">
        <v>5</v>
      </c>
      <c r="C2707" s="641" t="s">
        <v>6</v>
      </c>
      <c r="D2707" s="641" t="s">
        <v>6</v>
      </c>
      <c r="E2707" s="641" t="s">
        <v>6</v>
      </c>
    </row>
    <row r="2708" spans="1:5" ht="16.5" customHeight="1" thickBot="1" x14ac:dyDescent="0.25">
      <c r="A2708" s="639" t="s">
        <v>8</v>
      </c>
      <c r="B2708" s="691">
        <v>1</v>
      </c>
      <c r="C2708" s="691">
        <v>1</v>
      </c>
      <c r="D2708" s="691"/>
      <c r="E2708" s="691">
        <v>0</v>
      </c>
    </row>
    <row r="2709" spans="1:5" ht="16.5" customHeight="1" thickBot="1" x14ac:dyDescent="0.25">
      <c r="A2709" s="639" t="s">
        <v>15</v>
      </c>
      <c r="B2709" s="643">
        <v>700</v>
      </c>
      <c r="C2709" s="643">
        <v>579</v>
      </c>
      <c r="D2709" s="643"/>
      <c r="E2709" s="643">
        <f t="shared" ref="E2709" si="292">E2723</f>
        <v>0</v>
      </c>
    </row>
    <row r="2710" spans="1:5" ht="16.5" customHeight="1" thickBot="1" x14ac:dyDescent="0.25">
      <c r="A2710" s="639" t="s">
        <v>21</v>
      </c>
      <c r="B2710" s="643">
        <f>B2709/B2708</f>
        <v>700</v>
      </c>
      <c r="C2710" s="643">
        <f>C2709/C2708</f>
        <v>579</v>
      </c>
      <c r="D2710" s="643" t="e">
        <f>D2709/D2708</f>
        <v>#DIV/0!</v>
      </c>
      <c r="E2710" s="643" t="e">
        <f>E2709/E2708</f>
        <v>#DIV/0!</v>
      </c>
    </row>
    <row r="2711" spans="1:5" ht="16.5" customHeight="1" thickBot="1" x14ac:dyDescent="0.25">
      <c r="A2711" s="639" t="s">
        <v>16</v>
      </c>
      <c r="B2711" s="644" t="s">
        <v>20</v>
      </c>
      <c r="C2711" s="645">
        <f>C2708/B2708-1</f>
        <v>0</v>
      </c>
      <c r="D2711" s="645">
        <f t="shared" ref="D2711:E2713" si="293">D2708/C2708-1</f>
        <v>-1</v>
      </c>
      <c r="E2711" s="645" t="e">
        <f t="shared" si="293"/>
        <v>#DIV/0!</v>
      </c>
    </row>
    <row r="2712" spans="1:5" ht="16.5" customHeight="1" thickBot="1" x14ac:dyDescent="0.25">
      <c r="A2712" s="639" t="s">
        <v>17</v>
      </c>
      <c r="B2712" s="644" t="s">
        <v>20</v>
      </c>
      <c r="C2712" s="645">
        <f>C2709/B2709-1</f>
        <v>-0.17285714285714282</v>
      </c>
      <c r="D2712" s="645">
        <f t="shared" si="293"/>
        <v>-1</v>
      </c>
      <c r="E2712" s="645" t="e">
        <f t="shared" si="293"/>
        <v>#DIV/0!</v>
      </c>
    </row>
    <row r="2713" spans="1:5" ht="16.5" customHeight="1" thickBot="1" x14ac:dyDescent="0.25">
      <c r="A2713" s="639" t="s">
        <v>18</v>
      </c>
      <c r="B2713" s="644" t="s">
        <v>20</v>
      </c>
      <c r="C2713" s="645">
        <f>C2710/B2710-1</f>
        <v>-0.17285714285714282</v>
      </c>
      <c r="D2713" s="645" t="e">
        <f t="shared" si="293"/>
        <v>#DIV/0!</v>
      </c>
      <c r="E2713" s="645" t="e">
        <f t="shared" si="293"/>
        <v>#DIV/0!</v>
      </c>
    </row>
    <row r="2714" spans="1:5" ht="16.5" customHeight="1" thickBot="1" x14ac:dyDescent="0.25">
      <c r="A2714" s="835" t="s">
        <v>1930</v>
      </c>
      <c r="B2714" s="836"/>
      <c r="C2714" s="836"/>
      <c r="D2714" s="836"/>
      <c r="E2714" s="837"/>
    </row>
    <row r="2715" spans="1:5" ht="16.5" customHeight="1" x14ac:dyDescent="0.2">
      <c r="A2715" s="827"/>
      <c r="B2715" s="640">
        <v>2019</v>
      </c>
      <c r="C2715" s="640">
        <v>2020</v>
      </c>
      <c r="D2715" s="640">
        <v>2021</v>
      </c>
      <c r="E2715" s="640">
        <v>2022</v>
      </c>
    </row>
    <row r="2716" spans="1:5" ht="16.5" customHeight="1" thickBot="1" x14ac:dyDescent="0.25">
      <c r="A2716" s="828"/>
      <c r="B2716" s="641" t="s">
        <v>5</v>
      </c>
      <c r="C2716" s="641" t="s">
        <v>6</v>
      </c>
      <c r="D2716" s="641" t="s">
        <v>6</v>
      </c>
      <c r="E2716" s="641" t="s">
        <v>6</v>
      </c>
    </row>
    <row r="2717" spans="1:5" ht="16.5" customHeight="1" thickBot="1" x14ac:dyDescent="0.25">
      <c r="A2717" s="647" t="s">
        <v>107</v>
      </c>
      <c r="B2717" s="648">
        <v>0</v>
      </c>
      <c r="C2717" s="648"/>
      <c r="D2717" s="648"/>
      <c r="E2717" s="648"/>
    </row>
    <row r="2718" spans="1:5" ht="16.5" customHeight="1" thickBot="1" x14ac:dyDescent="0.25">
      <c r="A2718" s="649" t="s">
        <v>37</v>
      </c>
      <c r="B2718" s="648"/>
      <c r="C2718" s="648"/>
      <c r="D2718" s="648"/>
      <c r="E2718" s="648"/>
    </row>
    <row r="2719" spans="1:5" ht="16.5" customHeight="1" thickBot="1" x14ac:dyDescent="0.25">
      <c r="A2719" s="649" t="s">
        <v>78</v>
      </c>
      <c r="B2719" s="648"/>
      <c r="C2719" s="648"/>
      <c r="D2719" s="648"/>
      <c r="E2719" s="648"/>
    </row>
    <row r="2720" spans="1:5" ht="16.5" customHeight="1" thickBot="1" x14ac:dyDescent="0.25">
      <c r="A2720" s="649" t="s">
        <v>72</v>
      </c>
      <c r="B2720" s="648"/>
      <c r="C2720" s="648"/>
      <c r="D2720" s="648"/>
      <c r="E2720" s="648"/>
    </row>
    <row r="2721" spans="1:5" ht="16.5" customHeight="1" thickBot="1" x14ac:dyDescent="0.25">
      <c r="A2721" s="649" t="s">
        <v>73</v>
      </c>
      <c r="B2721" s="648"/>
      <c r="C2721" s="648"/>
      <c r="D2721" s="648"/>
      <c r="E2721" s="648"/>
    </row>
    <row r="2722" spans="1:5" ht="16.5" customHeight="1" thickBot="1" x14ac:dyDescent="0.25">
      <c r="A2722" s="647" t="s">
        <v>109</v>
      </c>
      <c r="B2722" s="648">
        <f>SUM(B2723:B2726)</f>
        <v>700</v>
      </c>
      <c r="C2722" s="648">
        <f t="shared" ref="C2722:E2722" si="294">SUM(C2723:C2726)</f>
        <v>579</v>
      </c>
      <c r="D2722" s="648">
        <f t="shared" si="294"/>
        <v>0</v>
      </c>
      <c r="E2722" s="648">
        <f t="shared" si="294"/>
        <v>0</v>
      </c>
    </row>
    <row r="2723" spans="1:5" ht="16.5" customHeight="1" thickBot="1" x14ac:dyDescent="0.25">
      <c r="A2723" s="649" t="s">
        <v>37</v>
      </c>
      <c r="B2723" s="648">
        <v>700</v>
      </c>
      <c r="C2723" s="648">
        <v>579</v>
      </c>
      <c r="D2723" s="648">
        <v>0</v>
      </c>
      <c r="E2723" s="648">
        <v>0</v>
      </c>
    </row>
    <row r="2724" spans="1:5" ht="16.5" customHeight="1" thickBot="1" x14ac:dyDescent="0.25">
      <c r="A2724" s="649" t="s">
        <v>78</v>
      </c>
      <c r="B2724" s="651"/>
      <c r="C2724" s="648"/>
      <c r="D2724" s="648"/>
      <c r="E2724" s="648"/>
    </row>
    <row r="2725" spans="1:5" ht="16.5" customHeight="1" thickBot="1" x14ac:dyDescent="0.25">
      <c r="A2725" s="649" t="s">
        <v>72</v>
      </c>
      <c r="B2725" s="651"/>
      <c r="C2725" s="648"/>
      <c r="D2725" s="648"/>
      <c r="E2725" s="648"/>
    </row>
    <row r="2726" spans="1:5" ht="16.5" customHeight="1" thickBot="1" x14ac:dyDescent="0.25">
      <c r="A2726" s="649" t="s">
        <v>73</v>
      </c>
      <c r="B2726" s="651"/>
      <c r="C2726" s="648"/>
      <c r="D2726" s="648"/>
      <c r="E2726" s="648"/>
    </row>
    <row r="2727" spans="1:5" ht="16.5" customHeight="1" thickBot="1" x14ac:dyDescent="0.25">
      <c r="A2727" s="692" t="s">
        <v>1931</v>
      </c>
      <c r="B2727" s="651">
        <f>B2723+B2717</f>
        <v>700</v>
      </c>
      <c r="C2727" s="695">
        <f>C2723+C2717</f>
        <v>579</v>
      </c>
      <c r="D2727" s="651">
        <f>D2723+D2717</f>
        <v>0</v>
      </c>
      <c r="E2727" s="651">
        <f>E2723+E2717</f>
        <v>0</v>
      </c>
    </row>
    <row r="2728" spans="1:5" ht="110.25" customHeight="1" thickBot="1" x14ac:dyDescent="0.25">
      <c r="A2728" s="637" t="s">
        <v>1932</v>
      </c>
      <c r="B2728" s="693" t="s">
        <v>1933</v>
      </c>
      <c r="C2728" s="694" t="s">
        <v>1934</v>
      </c>
      <c r="D2728" s="648"/>
      <c r="E2728" s="648"/>
    </row>
    <row r="2729" spans="1:5" ht="16.5" customHeight="1" thickBot="1" x14ac:dyDescent="0.25">
      <c r="A2729" s="639" t="s">
        <v>9</v>
      </c>
      <c r="B2729" s="769" t="s">
        <v>1935</v>
      </c>
      <c r="C2729" s="895"/>
      <c r="D2729" s="770"/>
      <c r="E2729" s="771"/>
    </row>
    <row r="2730" spans="1:5" ht="16.5" customHeight="1" thickBot="1" x14ac:dyDescent="0.25">
      <c r="A2730" s="639" t="s">
        <v>14</v>
      </c>
      <c r="B2730" s="832" t="s">
        <v>1194</v>
      </c>
      <c r="C2730" s="833"/>
      <c r="D2730" s="833"/>
      <c r="E2730" s="834"/>
    </row>
    <row r="2731" spans="1:5" ht="16.5" customHeight="1" x14ac:dyDescent="0.2">
      <c r="A2731" s="827"/>
      <c r="B2731" s="640">
        <v>2019</v>
      </c>
      <c r="C2731" s="640">
        <v>2020</v>
      </c>
      <c r="D2731" s="640">
        <v>2021</v>
      </c>
      <c r="E2731" s="640">
        <v>2022</v>
      </c>
    </row>
    <row r="2732" spans="1:5" ht="16.5" customHeight="1" thickBot="1" x14ac:dyDescent="0.25">
      <c r="A2732" s="828"/>
      <c r="B2732" s="641" t="s">
        <v>5</v>
      </c>
      <c r="C2732" s="641" t="s">
        <v>6</v>
      </c>
      <c r="D2732" s="641" t="s">
        <v>6</v>
      </c>
      <c r="E2732" s="641" t="s">
        <v>6</v>
      </c>
    </row>
    <row r="2733" spans="1:5" ht="16.5" customHeight="1" thickBot="1" x14ac:dyDescent="0.25">
      <c r="A2733" s="639" t="s">
        <v>8</v>
      </c>
      <c r="B2733" s="691">
        <v>1</v>
      </c>
      <c r="C2733" s="691">
        <v>1</v>
      </c>
      <c r="D2733" s="691">
        <v>0</v>
      </c>
      <c r="E2733" s="691">
        <v>0</v>
      </c>
    </row>
    <row r="2734" spans="1:5" ht="16.5" customHeight="1" thickBot="1" x14ac:dyDescent="0.25">
      <c r="A2734" s="639" t="s">
        <v>15</v>
      </c>
      <c r="B2734" s="643">
        <v>600</v>
      </c>
      <c r="C2734" s="643">
        <v>961</v>
      </c>
      <c r="D2734" s="643">
        <v>0</v>
      </c>
      <c r="E2734" s="643">
        <f t="shared" ref="E2734" si="295">E2748</f>
        <v>0</v>
      </c>
    </row>
    <row r="2735" spans="1:5" ht="16.5" customHeight="1" thickBot="1" x14ac:dyDescent="0.25">
      <c r="A2735" s="639" t="s">
        <v>21</v>
      </c>
      <c r="B2735" s="643">
        <f>B2734/B2733</f>
        <v>600</v>
      </c>
      <c r="C2735" s="643">
        <f>C2734/C2733</f>
        <v>961</v>
      </c>
      <c r="D2735" s="643" t="e">
        <f>D2734/D2733</f>
        <v>#DIV/0!</v>
      </c>
      <c r="E2735" s="643" t="e">
        <f>E2734/E2733</f>
        <v>#DIV/0!</v>
      </c>
    </row>
    <row r="2736" spans="1:5" ht="16.5" customHeight="1" thickBot="1" x14ac:dyDescent="0.25">
      <c r="A2736" s="639" t="s">
        <v>16</v>
      </c>
      <c r="B2736" s="644" t="s">
        <v>20</v>
      </c>
      <c r="C2736" s="645">
        <f>C2733/B2733-1</f>
        <v>0</v>
      </c>
      <c r="D2736" s="645">
        <f t="shared" ref="D2736:E2738" si="296">D2733/C2733-1</f>
        <v>-1</v>
      </c>
      <c r="E2736" s="645" t="e">
        <f t="shared" si="296"/>
        <v>#DIV/0!</v>
      </c>
    </row>
    <row r="2737" spans="1:5" ht="16.5" customHeight="1" thickBot="1" x14ac:dyDescent="0.25">
      <c r="A2737" s="639" t="s">
        <v>17</v>
      </c>
      <c r="B2737" s="644" t="s">
        <v>20</v>
      </c>
      <c r="C2737" s="645">
        <f>C2734/B2734-1</f>
        <v>0.60166666666666657</v>
      </c>
      <c r="D2737" s="645">
        <f t="shared" si="296"/>
        <v>-1</v>
      </c>
      <c r="E2737" s="645" t="e">
        <f t="shared" si="296"/>
        <v>#DIV/0!</v>
      </c>
    </row>
    <row r="2738" spans="1:5" ht="16.5" customHeight="1" thickBot="1" x14ac:dyDescent="0.25">
      <c r="A2738" s="639" t="s">
        <v>18</v>
      </c>
      <c r="B2738" s="644" t="s">
        <v>20</v>
      </c>
      <c r="C2738" s="645">
        <f>C2735/B2735-1</f>
        <v>0.60166666666666657</v>
      </c>
      <c r="D2738" s="645" t="e">
        <f t="shared" si="296"/>
        <v>#DIV/0!</v>
      </c>
      <c r="E2738" s="645" t="e">
        <f t="shared" si="296"/>
        <v>#DIV/0!</v>
      </c>
    </row>
    <row r="2739" spans="1:5" ht="16.5" customHeight="1" thickBot="1" x14ac:dyDescent="0.25">
      <c r="A2739" s="835" t="s">
        <v>1936</v>
      </c>
      <c r="B2739" s="836"/>
      <c r="C2739" s="836"/>
      <c r="D2739" s="836"/>
      <c r="E2739" s="837"/>
    </row>
    <row r="2740" spans="1:5" ht="16.5" customHeight="1" x14ac:dyDescent="0.2">
      <c r="A2740" s="827"/>
      <c r="B2740" s="640">
        <v>2019</v>
      </c>
      <c r="C2740" s="640">
        <v>2020</v>
      </c>
      <c r="D2740" s="640">
        <v>2021</v>
      </c>
      <c r="E2740" s="640">
        <v>2022</v>
      </c>
    </row>
    <row r="2741" spans="1:5" ht="16.5" customHeight="1" thickBot="1" x14ac:dyDescent="0.25">
      <c r="A2741" s="828"/>
      <c r="B2741" s="641" t="s">
        <v>5</v>
      </c>
      <c r="C2741" s="641" t="s">
        <v>6</v>
      </c>
      <c r="D2741" s="641" t="s">
        <v>6</v>
      </c>
      <c r="E2741" s="641" t="s">
        <v>6</v>
      </c>
    </row>
    <row r="2742" spans="1:5" ht="16.5" customHeight="1" thickBot="1" x14ac:dyDescent="0.25">
      <c r="A2742" s="647" t="s">
        <v>107</v>
      </c>
      <c r="B2742" s="648">
        <v>0</v>
      </c>
      <c r="C2742" s="648"/>
      <c r="D2742" s="648"/>
      <c r="E2742" s="648"/>
    </row>
    <row r="2743" spans="1:5" ht="16.5" customHeight="1" thickBot="1" x14ac:dyDescent="0.25">
      <c r="A2743" s="649" t="s">
        <v>37</v>
      </c>
      <c r="B2743" s="648"/>
      <c r="C2743" s="648"/>
      <c r="D2743" s="648"/>
      <c r="E2743" s="648"/>
    </row>
    <row r="2744" spans="1:5" ht="16.5" customHeight="1" thickBot="1" x14ac:dyDescent="0.25">
      <c r="A2744" s="649" t="s">
        <v>78</v>
      </c>
      <c r="B2744" s="648"/>
      <c r="C2744" s="648"/>
      <c r="D2744" s="648"/>
      <c r="E2744" s="648"/>
    </row>
    <row r="2745" spans="1:5" ht="16.5" customHeight="1" thickBot="1" x14ac:dyDescent="0.25">
      <c r="A2745" s="649" t="s">
        <v>72</v>
      </c>
      <c r="B2745" s="648"/>
      <c r="C2745" s="648"/>
      <c r="D2745" s="648"/>
      <c r="E2745" s="648"/>
    </row>
    <row r="2746" spans="1:5" ht="16.5" customHeight="1" thickBot="1" x14ac:dyDescent="0.25">
      <c r="A2746" s="649" t="s">
        <v>73</v>
      </c>
      <c r="B2746" s="648"/>
      <c r="C2746" s="648"/>
      <c r="D2746" s="648"/>
      <c r="E2746" s="648"/>
    </row>
    <row r="2747" spans="1:5" ht="16.5" customHeight="1" thickBot="1" x14ac:dyDescent="0.25">
      <c r="A2747" s="647" t="s">
        <v>109</v>
      </c>
      <c r="B2747" s="648">
        <f>SUM(B2748:B2751)</f>
        <v>600</v>
      </c>
      <c r="C2747" s="648">
        <f t="shared" ref="C2747:E2747" si="297">SUM(C2748:C2751)</f>
        <v>961</v>
      </c>
      <c r="D2747" s="648">
        <f t="shared" si="297"/>
        <v>0</v>
      </c>
      <c r="E2747" s="648">
        <f t="shared" si="297"/>
        <v>0</v>
      </c>
    </row>
    <row r="2748" spans="1:5" ht="16.5" customHeight="1" thickBot="1" x14ac:dyDescent="0.25">
      <c r="A2748" s="649" t="s">
        <v>37</v>
      </c>
      <c r="B2748" s="648">
        <v>600</v>
      </c>
      <c r="C2748" s="648">
        <v>961</v>
      </c>
      <c r="D2748" s="648">
        <v>0</v>
      </c>
      <c r="E2748" s="648">
        <v>0</v>
      </c>
    </row>
    <row r="2749" spans="1:5" ht="16.5" customHeight="1" thickBot="1" x14ac:dyDescent="0.25">
      <c r="A2749" s="649" t="s">
        <v>78</v>
      </c>
      <c r="B2749" s="648"/>
      <c r="C2749" s="648"/>
      <c r="D2749" s="648"/>
      <c r="E2749" s="648"/>
    </row>
    <row r="2750" spans="1:5" ht="16.5" customHeight="1" thickBot="1" x14ac:dyDescent="0.25">
      <c r="A2750" s="649" t="s">
        <v>72</v>
      </c>
      <c r="B2750" s="648"/>
      <c r="C2750" s="648"/>
      <c r="D2750" s="648"/>
      <c r="E2750" s="648"/>
    </row>
    <row r="2751" spans="1:5" ht="16.5" customHeight="1" thickBot="1" x14ac:dyDescent="0.25">
      <c r="A2751" s="649" t="s">
        <v>73</v>
      </c>
      <c r="B2751" s="648"/>
      <c r="C2751" s="648"/>
      <c r="D2751" s="648"/>
      <c r="E2751" s="648"/>
    </row>
    <row r="2752" spans="1:5" ht="16.5" customHeight="1" thickBot="1" x14ac:dyDescent="0.25">
      <c r="A2752" s="692" t="s">
        <v>1937</v>
      </c>
      <c r="B2752" s="651">
        <f>B2748+B2742</f>
        <v>600</v>
      </c>
      <c r="C2752" s="695">
        <f>C2748+C2742</f>
        <v>961</v>
      </c>
      <c r="D2752" s="651">
        <f>D2748+D2742</f>
        <v>0</v>
      </c>
      <c r="E2752" s="651">
        <f>E2748+E2742</f>
        <v>0</v>
      </c>
    </row>
    <row r="2753" spans="1:5" ht="111.75" customHeight="1" thickBot="1" x14ac:dyDescent="0.25">
      <c r="A2753" s="637" t="s">
        <v>1938</v>
      </c>
      <c r="B2753" s="693" t="s">
        <v>1939</v>
      </c>
      <c r="C2753" s="694" t="s">
        <v>1940</v>
      </c>
      <c r="D2753" s="648"/>
      <c r="E2753" s="648"/>
    </row>
    <row r="2754" spans="1:5" ht="16.5" customHeight="1" thickBot="1" x14ac:dyDescent="0.25">
      <c r="A2754" s="639" t="s">
        <v>9</v>
      </c>
      <c r="B2754" s="769" t="s">
        <v>1941</v>
      </c>
      <c r="C2754" s="895"/>
      <c r="D2754" s="770"/>
      <c r="E2754" s="771"/>
    </row>
    <row r="2755" spans="1:5" ht="16.5" customHeight="1" thickBot="1" x14ac:dyDescent="0.25">
      <c r="A2755" s="639" t="s">
        <v>14</v>
      </c>
      <c r="B2755" s="832" t="s">
        <v>262</v>
      </c>
      <c r="C2755" s="833"/>
      <c r="D2755" s="833"/>
      <c r="E2755" s="834"/>
    </row>
    <row r="2756" spans="1:5" ht="16.5" customHeight="1" x14ac:dyDescent="0.2">
      <c r="A2756" s="827"/>
      <c r="B2756" s="640">
        <v>2019</v>
      </c>
      <c r="C2756" s="640">
        <v>2020</v>
      </c>
      <c r="D2756" s="640">
        <v>2021</v>
      </c>
      <c r="E2756" s="640">
        <v>2022</v>
      </c>
    </row>
    <row r="2757" spans="1:5" ht="16.5" customHeight="1" thickBot="1" x14ac:dyDescent="0.25">
      <c r="A2757" s="828"/>
      <c r="B2757" s="641" t="s">
        <v>5</v>
      </c>
      <c r="C2757" s="641" t="s">
        <v>6</v>
      </c>
      <c r="D2757" s="641" t="s">
        <v>6</v>
      </c>
      <c r="E2757" s="641" t="s">
        <v>6</v>
      </c>
    </row>
    <row r="2758" spans="1:5" ht="16.5" customHeight="1" thickBot="1" x14ac:dyDescent="0.25">
      <c r="A2758" s="639" t="s">
        <v>8</v>
      </c>
      <c r="B2758" s="691">
        <v>1</v>
      </c>
      <c r="C2758" s="691">
        <v>1</v>
      </c>
      <c r="D2758" s="691">
        <v>0</v>
      </c>
      <c r="E2758" s="691">
        <v>0</v>
      </c>
    </row>
    <row r="2759" spans="1:5" ht="16.5" customHeight="1" thickBot="1" x14ac:dyDescent="0.25">
      <c r="A2759" s="639" t="s">
        <v>15</v>
      </c>
      <c r="B2759" s="643">
        <v>700</v>
      </c>
      <c r="C2759" s="643">
        <v>1124</v>
      </c>
      <c r="D2759" s="643">
        <v>0</v>
      </c>
      <c r="E2759" s="643">
        <f t="shared" ref="E2759" si="298">E2773</f>
        <v>0</v>
      </c>
    </row>
    <row r="2760" spans="1:5" ht="16.5" customHeight="1" thickBot="1" x14ac:dyDescent="0.25">
      <c r="A2760" s="639" t="s">
        <v>21</v>
      </c>
      <c r="B2760" s="643">
        <f>B2759/B2758</f>
        <v>700</v>
      </c>
      <c r="C2760" s="643">
        <f>C2759/C2758</f>
        <v>1124</v>
      </c>
      <c r="D2760" s="643" t="e">
        <f>D2759/D2758</f>
        <v>#DIV/0!</v>
      </c>
      <c r="E2760" s="643" t="e">
        <f>E2759/E2758</f>
        <v>#DIV/0!</v>
      </c>
    </row>
    <row r="2761" spans="1:5" ht="16.5" customHeight="1" thickBot="1" x14ac:dyDescent="0.25">
      <c r="A2761" s="639" t="s">
        <v>16</v>
      </c>
      <c r="B2761" s="644" t="s">
        <v>20</v>
      </c>
      <c r="C2761" s="645">
        <f>C2758/B2758-1</f>
        <v>0</v>
      </c>
      <c r="D2761" s="645">
        <f t="shared" ref="D2761:E2763" si="299">D2758/C2758-1</f>
        <v>-1</v>
      </c>
      <c r="E2761" s="645" t="e">
        <f t="shared" si="299"/>
        <v>#DIV/0!</v>
      </c>
    </row>
    <row r="2762" spans="1:5" ht="16.5" customHeight="1" thickBot="1" x14ac:dyDescent="0.25">
      <c r="A2762" s="639" t="s">
        <v>17</v>
      </c>
      <c r="B2762" s="644" t="s">
        <v>20</v>
      </c>
      <c r="C2762" s="645">
        <f>C2759/B2759-1</f>
        <v>0.60571428571428565</v>
      </c>
      <c r="D2762" s="645">
        <f t="shared" si="299"/>
        <v>-1</v>
      </c>
      <c r="E2762" s="645" t="e">
        <f t="shared" si="299"/>
        <v>#DIV/0!</v>
      </c>
    </row>
    <row r="2763" spans="1:5" ht="16.5" customHeight="1" thickBot="1" x14ac:dyDescent="0.25">
      <c r="A2763" s="639" t="s">
        <v>18</v>
      </c>
      <c r="B2763" s="644" t="s">
        <v>20</v>
      </c>
      <c r="C2763" s="645">
        <f>C2760/B2760-1</f>
        <v>0.60571428571428565</v>
      </c>
      <c r="D2763" s="645" t="e">
        <f t="shared" si="299"/>
        <v>#DIV/0!</v>
      </c>
      <c r="E2763" s="645" t="e">
        <f t="shared" si="299"/>
        <v>#DIV/0!</v>
      </c>
    </row>
    <row r="2764" spans="1:5" ht="16.5" customHeight="1" thickBot="1" x14ac:dyDescent="0.25">
      <c r="A2764" s="835" t="s">
        <v>1942</v>
      </c>
      <c r="B2764" s="836"/>
      <c r="C2764" s="836"/>
      <c r="D2764" s="836"/>
      <c r="E2764" s="837"/>
    </row>
    <row r="2765" spans="1:5" ht="16.5" customHeight="1" x14ac:dyDescent="0.2">
      <c r="A2765" s="827"/>
      <c r="B2765" s="640">
        <v>2019</v>
      </c>
      <c r="C2765" s="640">
        <v>2020</v>
      </c>
      <c r="D2765" s="640">
        <v>2021</v>
      </c>
      <c r="E2765" s="640">
        <v>2022</v>
      </c>
    </row>
    <row r="2766" spans="1:5" ht="16.5" customHeight="1" thickBot="1" x14ac:dyDescent="0.25">
      <c r="A2766" s="828"/>
      <c r="B2766" s="641" t="s">
        <v>5</v>
      </c>
      <c r="C2766" s="641" t="s">
        <v>6</v>
      </c>
      <c r="D2766" s="641" t="s">
        <v>6</v>
      </c>
      <c r="E2766" s="641" t="s">
        <v>6</v>
      </c>
    </row>
    <row r="2767" spans="1:5" ht="16.5" customHeight="1" thickBot="1" x14ac:dyDescent="0.25">
      <c r="A2767" s="647" t="s">
        <v>107</v>
      </c>
      <c r="B2767" s="648">
        <v>0</v>
      </c>
      <c r="C2767" s="648"/>
      <c r="D2767" s="648"/>
      <c r="E2767" s="648"/>
    </row>
    <row r="2768" spans="1:5" ht="16.5" customHeight="1" thickBot="1" x14ac:dyDescent="0.25">
      <c r="A2768" s="649" t="s">
        <v>37</v>
      </c>
      <c r="B2768" s="648"/>
      <c r="C2768" s="648"/>
      <c r="D2768" s="648"/>
      <c r="E2768" s="648"/>
    </row>
    <row r="2769" spans="1:5" ht="16.5" customHeight="1" thickBot="1" x14ac:dyDescent="0.25">
      <c r="A2769" s="649" t="s">
        <v>78</v>
      </c>
      <c r="B2769" s="648"/>
      <c r="C2769" s="648"/>
      <c r="D2769" s="648"/>
      <c r="E2769" s="648"/>
    </row>
    <row r="2770" spans="1:5" ht="16.5" customHeight="1" thickBot="1" x14ac:dyDescent="0.25">
      <c r="A2770" s="649" t="s">
        <v>72</v>
      </c>
      <c r="B2770" s="648"/>
      <c r="C2770" s="648"/>
      <c r="D2770" s="648"/>
      <c r="E2770" s="648"/>
    </row>
    <row r="2771" spans="1:5" ht="16.5" customHeight="1" thickBot="1" x14ac:dyDescent="0.25">
      <c r="A2771" s="649" t="s">
        <v>73</v>
      </c>
      <c r="B2771" s="648"/>
      <c r="C2771" s="648"/>
      <c r="D2771" s="648"/>
      <c r="E2771" s="648"/>
    </row>
    <row r="2772" spans="1:5" ht="16.5" customHeight="1" thickBot="1" x14ac:dyDescent="0.25">
      <c r="A2772" s="647" t="s">
        <v>109</v>
      </c>
      <c r="B2772" s="648">
        <f>SUM(B2773:B2776)</f>
        <v>700</v>
      </c>
      <c r="C2772" s="648">
        <f t="shared" ref="C2772:E2772" si="300">SUM(C2773:C2776)</f>
        <v>1124</v>
      </c>
      <c r="D2772" s="648">
        <f t="shared" si="300"/>
        <v>0</v>
      </c>
      <c r="E2772" s="648">
        <f t="shared" si="300"/>
        <v>0</v>
      </c>
    </row>
    <row r="2773" spans="1:5" ht="16.5" customHeight="1" thickBot="1" x14ac:dyDescent="0.25">
      <c r="A2773" s="649" t="s">
        <v>37</v>
      </c>
      <c r="B2773" s="648">
        <v>700</v>
      </c>
      <c r="C2773" s="648">
        <v>1124</v>
      </c>
      <c r="D2773" s="648"/>
      <c r="E2773" s="648">
        <v>0</v>
      </c>
    </row>
    <row r="2774" spans="1:5" ht="16.5" customHeight="1" thickBot="1" x14ac:dyDescent="0.25">
      <c r="A2774" s="649" t="s">
        <v>78</v>
      </c>
      <c r="B2774" s="648"/>
      <c r="C2774" s="648"/>
      <c r="D2774" s="648"/>
      <c r="E2774" s="648"/>
    </row>
    <row r="2775" spans="1:5" ht="16.5" customHeight="1" thickBot="1" x14ac:dyDescent="0.25">
      <c r="A2775" s="649" t="s">
        <v>72</v>
      </c>
      <c r="B2775" s="648"/>
      <c r="C2775" s="648"/>
      <c r="D2775" s="648"/>
      <c r="E2775" s="648"/>
    </row>
    <row r="2776" spans="1:5" ht="16.5" customHeight="1" thickBot="1" x14ac:dyDescent="0.25">
      <c r="A2776" s="649" t="s">
        <v>73</v>
      </c>
      <c r="B2776" s="648"/>
      <c r="C2776" s="648"/>
      <c r="D2776" s="648"/>
      <c r="E2776" s="648"/>
    </row>
    <row r="2777" spans="1:5" ht="16.5" customHeight="1" thickBot="1" x14ac:dyDescent="0.25">
      <c r="A2777" s="692" t="s">
        <v>1943</v>
      </c>
      <c r="B2777" s="651">
        <f>B2773+B2767</f>
        <v>700</v>
      </c>
      <c r="C2777" s="695">
        <f>C2773+C2767</f>
        <v>1124</v>
      </c>
      <c r="D2777" s="651">
        <f>D2773+D2767</f>
        <v>0</v>
      </c>
      <c r="E2777" s="651">
        <f>E2773+E2767</f>
        <v>0</v>
      </c>
    </row>
    <row r="2778" spans="1:5" ht="72" customHeight="1" thickBot="1" x14ac:dyDescent="0.25">
      <c r="A2778" s="637" t="s">
        <v>1944</v>
      </c>
      <c r="B2778" s="693" t="s">
        <v>1945</v>
      </c>
      <c r="C2778" s="694" t="s">
        <v>1946</v>
      </c>
      <c r="D2778" s="731"/>
      <c r="E2778" s="719"/>
    </row>
    <row r="2779" spans="1:5" ht="16.5" customHeight="1" thickBot="1" x14ac:dyDescent="0.25">
      <c r="A2779" s="639" t="s">
        <v>9</v>
      </c>
      <c r="B2779" s="769" t="s">
        <v>1947</v>
      </c>
      <c r="C2779" s="895"/>
      <c r="D2779" s="770"/>
      <c r="E2779" s="771"/>
    </row>
    <row r="2780" spans="1:5" ht="16.5" customHeight="1" thickBot="1" x14ac:dyDescent="0.25">
      <c r="A2780" s="639" t="s">
        <v>14</v>
      </c>
      <c r="B2780" s="832" t="s">
        <v>262</v>
      </c>
      <c r="C2780" s="833"/>
      <c r="D2780" s="833"/>
      <c r="E2780" s="834"/>
    </row>
    <row r="2781" spans="1:5" ht="16.5" customHeight="1" x14ac:dyDescent="0.2">
      <c r="A2781" s="827"/>
      <c r="B2781" s="640">
        <v>2019</v>
      </c>
      <c r="C2781" s="640">
        <v>2020</v>
      </c>
      <c r="D2781" s="640">
        <v>2021</v>
      </c>
      <c r="E2781" s="640">
        <v>2022</v>
      </c>
    </row>
    <row r="2782" spans="1:5" ht="16.5" customHeight="1" thickBot="1" x14ac:dyDescent="0.25">
      <c r="A2782" s="828"/>
      <c r="B2782" s="641" t="s">
        <v>5</v>
      </c>
      <c r="C2782" s="641" t="s">
        <v>6</v>
      </c>
      <c r="D2782" s="641" t="s">
        <v>6</v>
      </c>
      <c r="E2782" s="641" t="s">
        <v>6</v>
      </c>
    </row>
    <row r="2783" spans="1:5" ht="16.5" customHeight="1" thickBot="1" x14ac:dyDescent="0.25">
      <c r="A2783" s="639" t="s">
        <v>8</v>
      </c>
      <c r="B2783" s="691">
        <v>1</v>
      </c>
      <c r="C2783" s="691">
        <v>1</v>
      </c>
      <c r="D2783" s="691">
        <v>0</v>
      </c>
      <c r="E2783" s="691"/>
    </row>
    <row r="2784" spans="1:5" ht="16.5" customHeight="1" thickBot="1" x14ac:dyDescent="0.25">
      <c r="A2784" s="639" t="s">
        <v>15</v>
      </c>
      <c r="B2784" s="643">
        <v>1922</v>
      </c>
      <c r="C2784" s="643">
        <v>5717</v>
      </c>
      <c r="D2784" s="643">
        <v>0</v>
      </c>
      <c r="E2784" s="643"/>
    </row>
    <row r="2785" spans="1:5" ht="16.5" customHeight="1" thickBot="1" x14ac:dyDescent="0.25">
      <c r="A2785" s="639" t="s">
        <v>21</v>
      </c>
      <c r="B2785" s="643">
        <f>B2784/B2783</f>
        <v>1922</v>
      </c>
      <c r="C2785" s="643">
        <f>C2784/C2783</f>
        <v>5717</v>
      </c>
      <c r="D2785" s="643" t="e">
        <f>D2784/D2783</f>
        <v>#DIV/0!</v>
      </c>
      <c r="E2785" s="643" t="e">
        <f>E2784/E2783</f>
        <v>#DIV/0!</v>
      </c>
    </row>
    <row r="2786" spans="1:5" ht="16.5" customHeight="1" thickBot="1" x14ac:dyDescent="0.25">
      <c r="A2786" s="639" t="s">
        <v>16</v>
      </c>
      <c r="B2786" s="644" t="s">
        <v>20</v>
      </c>
      <c r="C2786" s="645">
        <f>C2783/B2783-1</f>
        <v>0</v>
      </c>
      <c r="D2786" s="645">
        <f t="shared" ref="D2786:E2788" si="301">D2783/C2783-1</f>
        <v>-1</v>
      </c>
      <c r="E2786" s="645" t="e">
        <f t="shared" si="301"/>
        <v>#DIV/0!</v>
      </c>
    </row>
    <row r="2787" spans="1:5" ht="16.5" customHeight="1" thickBot="1" x14ac:dyDescent="0.25">
      <c r="A2787" s="639" t="s">
        <v>17</v>
      </c>
      <c r="B2787" s="644" t="s">
        <v>20</v>
      </c>
      <c r="C2787" s="645">
        <f>C2784/B2784-1</f>
        <v>1.9745057232049947</v>
      </c>
      <c r="D2787" s="645">
        <f t="shared" si="301"/>
        <v>-1</v>
      </c>
      <c r="E2787" s="645" t="e">
        <f t="shared" si="301"/>
        <v>#DIV/0!</v>
      </c>
    </row>
    <row r="2788" spans="1:5" ht="16.5" customHeight="1" thickBot="1" x14ac:dyDescent="0.25">
      <c r="A2788" s="639" t="s">
        <v>18</v>
      </c>
      <c r="B2788" s="644" t="s">
        <v>20</v>
      </c>
      <c r="C2788" s="645">
        <f>C2785/B2785-1</f>
        <v>1.9745057232049947</v>
      </c>
      <c r="D2788" s="645" t="e">
        <f t="shared" si="301"/>
        <v>#DIV/0!</v>
      </c>
      <c r="E2788" s="645" t="e">
        <f t="shared" si="301"/>
        <v>#DIV/0!</v>
      </c>
    </row>
    <row r="2789" spans="1:5" ht="16.5" customHeight="1" thickBot="1" x14ac:dyDescent="0.25">
      <c r="A2789" s="835" t="s">
        <v>1948</v>
      </c>
      <c r="B2789" s="836"/>
      <c r="C2789" s="836"/>
      <c r="D2789" s="836"/>
      <c r="E2789" s="837"/>
    </row>
    <row r="2790" spans="1:5" ht="16.5" customHeight="1" x14ac:dyDescent="0.2">
      <c r="A2790" s="827"/>
      <c r="B2790" s="640">
        <v>2019</v>
      </c>
      <c r="C2790" s="640">
        <v>2020</v>
      </c>
      <c r="D2790" s="640">
        <v>2021</v>
      </c>
      <c r="E2790" s="640">
        <v>2022</v>
      </c>
    </row>
    <row r="2791" spans="1:5" ht="16.5" customHeight="1" thickBot="1" x14ac:dyDescent="0.25">
      <c r="A2791" s="828"/>
      <c r="B2791" s="641" t="s">
        <v>5</v>
      </c>
      <c r="C2791" s="641" t="s">
        <v>6</v>
      </c>
      <c r="D2791" s="641" t="s">
        <v>6</v>
      </c>
      <c r="E2791" s="641" t="s">
        <v>6</v>
      </c>
    </row>
    <row r="2792" spans="1:5" ht="16.5" customHeight="1" thickBot="1" x14ac:dyDescent="0.25">
      <c r="A2792" s="647" t="s">
        <v>107</v>
      </c>
      <c r="B2792" s="648">
        <v>0</v>
      </c>
      <c r="C2792" s="648">
        <v>0</v>
      </c>
      <c r="D2792" s="648">
        <v>0</v>
      </c>
      <c r="E2792" s="648">
        <v>0</v>
      </c>
    </row>
    <row r="2793" spans="1:5" ht="16.5" customHeight="1" thickBot="1" x14ac:dyDescent="0.25">
      <c r="A2793" s="649" t="s">
        <v>37</v>
      </c>
      <c r="B2793" s="648"/>
      <c r="C2793" s="648"/>
      <c r="D2793" s="648"/>
      <c r="E2793" s="648"/>
    </row>
    <row r="2794" spans="1:5" ht="16.5" customHeight="1" thickBot="1" x14ac:dyDescent="0.25">
      <c r="A2794" s="649" t="s">
        <v>78</v>
      </c>
      <c r="B2794" s="648"/>
      <c r="C2794" s="648"/>
      <c r="D2794" s="648"/>
      <c r="E2794" s="648"/>
    </row>
    <row r="2795" spans="1:5" ht="16.5" customHeight="1" thickBot="1" x14ac:dyDescent="0.25">
      <c r="A2795" s="649" t="s">
        <v>72</v>
      </c>
      <c r="B2795" s="648"/>
      <c r="C2795" s="648"/>
      <c r="D2795" s="648"/>
      <c r="E2795" s="648"/>
    </row>
    <row r="2796" spans="1:5" ht="16.5" customHeight="1" thickBot="1" x14ac:dyDescent="0.25">
      <c r="A2796" s="649" t="s">
        <v>73</v>
      </c>
      <c r="B2796" s="648"/>
      <c r="C2796" s="648"/>
      <c r="D2796" s="648"/>
      <c r="E2796" s="648"/>
    </row>
    <row r="2797" spans="1:5" ht="16.5" customHeight="1" thickBot="1" x14ac:dyDescent="0.25">
      <c r="A2797" s="647" t="s">
        <v>109</v>
      </c>
      <c r="B2797" s="648">
        <f>SUM(B2798:B2801)</f>
        <v>1922</v>
      </c>
      <c r="C2797" s="648">
        <f t="shared" ref="C2797:E2797" si="302">SUM(C2798:C2801)</f>
        <v>5717</v>
      </c>
      <c r="D2797" s="648">
        <f t="shared" si="302"/>
        <v>0</v>
      </c>
      <c r="E2797" s="648">
        <f t="shared" si="302"/>
        <v>0</v>
      </c>
    </row>
    <row r="2798" spans="1:5" ht="16.5" customHeight="1" thickBot="1" x14ac:dyDescent="0.25">
      <c r="A2798" s="649" t="s">
        <v>37</v>
      </c>
      <c r="B2798" s="648">
        <v>1922</v>
      </c>
      <c r="C2798" s="648">
        <v>5717</v>
      </c>
      <c r="D2798" s="648">
        <v>0</v>
      </c>
      <c r="E2798" s="648">
        <v>0</v>
      </c>
    </row>
    <row r="2799" spans="1:5" ht="16.5" customHeight="1" thickBot="1" x14ac:dyDescent="0.25">
      <c r="A2799" s="649" t="s">
        <v>78</v>
      </c>
      <c r="B2799" s="648"/>
      <c r="C2799" s="648"/>
      <c r="D2799" s="648"/>
      <c r="E2799" s="648"/>
    </row>
    <row r="2800" spans="1:5" ht="16.5" customHeight="1" thickBot="1" x14ac:dyDescent="0.25">
      <c r="A2800" s="649" t="s">
        <v>72</v>
      </c>
      <c r="B2800" s="648"/>
      <c r="C2800" s="648"/>
      <c r="D2800" s="648"/>
      <c r="E2800" s="648"/>
    </row>
    <row r="2801" spans="1:5" ht="16.5" customHeight="1" thickBot="1" x14ac:dyDescent="0.25">
      <c r="A2801" s="649" t="s">
        <v>73</v>
      </c>
      <c r="B2801" s="648"/>
      <c r="C2801" s="648"/>
      <c r="D2801" s="648"/>
      <c r="E2801" s="648"/>
    </row>
    <row r="2802" spans="1:5" ht="16.5" customHeight="1" thickBot="1" x14ac:dyDescent="0.25">
      <c r="A2802" s="692" t="s">
        <v>1949</v>
      </c>
      <c r="B2802" s="651">
        <f>B2798+B2792</f>
        <v>1922</v>
      </c>
      <c r="C2802" s="695">
        <f>C2798+C2792</f>
        <v>5717</v>
      </c>
      <c r="D2802" s="651">
        <f>D2798+D2792</f>
        <v>0</v>
      </c>
      <c r="E2802" s="651">
        <f>E2798+E2792</f>
        <v>0</v>
      </c>
    </row>
    <row r="2803" spans="1:5" ht="74.25" customHeight="1" thickBot="1" x14ac:dyDescent="0.25">
      <c r="A2803" s="637" t="s">
        <v>1950</v>
      </c>
      <c r="B2803" s="693" t="s">
        <v>1951</v>
      </c>
      <c r="C2803" s="694" t="s">
        <v>1952</v>
      </c>
      <c r="D2803" s="648"/>
      <c r="E2803" s="648"/>
    </row>
    <row r="2804" spans="1:5" ht="16.5" customHeight="1" thickBot="1" x14ac:dyDescent="0.25">
      <c r="A2804" s="639" t="s">
        <v>9</v>
      </c>
      <c r="B2804" s="769" t="s">
        <v>1947</v>
      </c>
      <c r="C2804" s="895"/>
      <c r="D2804" s="770"/>
      <c r="E2804" s="771"/>
    </row>
    <row r="2805" spans="1:5" ht="16.5" customHeight="1" thickBot="1" x14ac:dyDescent="0.25">
      <c r="A2805" s="639" t="s">
        <v>14</v>
      </c>
      <c r="B2805" s="832" t="s">
        <v>262</v>
      </c>
      <c r="C2805" s="833"/>
      <c r="D2805" s="833"/>
      <c r="E2805" s="834"/>
    </row>
    <row r="2806" spans="1:5" ht="16.5" customHeight="1" x14ac:dyDescent="0.2">
      <c r="A2806" s="827"/>
      <c r="B2806" s="640">
        <v>2019</v>
      </c>
      <c r="C2806" s="640">
        <v>2020</v>
      </c>
      <c r="D2806" s="640">
        <v>2021</v>
      </c>
      <c r="E2806" s="640">
        <v>2022</v>
      </c>
    </row>
    <row r="2807" spans="1:5" ht="16.5" customHeight="1" thickBot="1" x14ac:dyDescent="0.25">
      <c r="A2807" s="828"/>
      <c r="B2807" s="641" t="s">
        <v>5</v>
      </c>
      <c r="C2807" s="641" t="s">
        <v>6</v>
      </c>
      <c r="D2807" s="641" t="s">
        <v>6</v>
      </c>
      <c r="E2807" s="641" t="s">
        <v>6</v>
      </c>
    </row>
    <row r="2808" spans="1:5" ht="16.5" customHeight="1" thickBot="1" x14ac:dyDescent="0.25">
      <c r="A2808" s="639" t="s">
        <v>8</v>
      </c>
      <c r="B2808" s="691">
        <v>1</v>
      </c>
      <c r="C2808" s="691">
        <v>1</v>
      </c>
      <c r="D2808" s="691">
        <v>0</v>
      </c>
      <c r="E2808" s="691"/>
    </row>
    <row r="2809" spans="1:5" ht="16.5" customHeight="1" thickBot="1" x14ac:dyDescent="0.25">
      <c r="A2809" s="639" t="s">
        <v>15</v>
      </c>
      <c r="B2809" s="643">
        <v>854</v>
      </c>
      <c r="C2809" s="643">
        <v>3418</v>
      </c>
      <c r="D2809" s="643">
        <v>0</v>
      </c>
      <c r="E2809" s="643"/>
    </row>
    <row r="2810" spans="1:5" ht="16.5" customHeight="1" thickBot="1" x14ac:dyDescent="0.25">
      <c r="A2810" s="639" t="s">
        <v>21</v>
      </c>
      <c r="B2810" s="643">
        <f>B2809/B2808</f>
        <v>854</v>
      </c>
      <c r="C2810" s="643">
        <f>C2809/C2808</f>
        <v>3418</v>
      </c>
      <c r="D2810" s="643" t="e">
        <f>D2809/D2808</f>
        <v>#DIV/0!</v>
      </c>
      <c r="E2810" s="643" t="e">
        <f>E2809/E2808</f>
        <v>#DIV/0!</v>
      </c>
    </row>
    <row r="2811" spans="1:5" ht="16.5" customHeight="1" thickBot="1" x14ac:dyDescent="0.25">
      <c r="A2811" s="639" t="s">
        <v>16</v>
      </c>
      <c r="B2811" s="644" t="s">
        <v>20</v>
      </c>
      <c r="C2811" s="645">
        <f>C2808/B2808-1</f>
        <v>0</v>
      </c>
      <c r="D2811" s="645">
        <f t="shared" ref="D2811:E2813" si="303">D2808/C2808-1</f>
        <v>-1</v>
      </c>
      <c r="E2811" s="645" t="e">
        <f t="shared" si="303"/>
        <v>#DIV/0!</v>
      </c>
    </row>
    <row r="2812" spans="1:5" ht="16.5" customHeight="1" thickBot="1" x14ac:dyDescent="0.25">
      <c r="A2812" s="639" t="s">
        <v>17</v>
      </c>
      <c r="B2812" s="644" t="s">
        <v>20</v>
      </c>
      <c r="C2812" s="645">
        <f>C2809/B2809-1</f>
        <v>3.0023419203747075</v>
      </c>
      <c r="D2812" s="645">
        <f t="shared" si="303"/>
        <v>-1</v>
      </c>
      <c r="E2812" s="645" t="e">
        <f t="shared" si="303"/>
        <v>#DIV/0!</v>
      </c>
    </row>
    <row r="2813" spans="1:5" ht="16.5" customHeight="1" thickBot="1" x14ac:dyDescent="0.25">
      <c r="A2813" s="639" t="s">
        <v>18</v>
      </c>
      <c r="B2813" s="644" t="s">
        <v>20</v>
      </c>
      <c r="C2813" s="645">
        <f>C2810/B2810-1</f>
        <v>3.0023419203747075</v>
      </c>
      <c r="D2813" s="645" t="e">
        <f t="shared" si="303"/>
        <v>#DIV/0!</v>
      </c>
      <c r="E2813" s="645" t="e">
        <f t="shared" si="303"/>
        <v>#DIV/0!</v>
      </c>
    </row>
    <row r="2814" spans="1:5" ht="16.5" customHeight="1" thickBot="1" x14ac:dyDescent="0.25">
      <c r="A2814" s="835" t="s">
        <v>1953</v>
      </c>
      <c r="B2814" s="836"/>
      <c r="C2814" s="836"/>
      <c r="D2814" s="836"/>
      <c r="E2814" s="837"/>
    </row>
    <row r="2815" spans="1:5" ht="16.5" customHeight="1" x14ac:dyDescent="0.2">
      <c r="A2815" s="827"/>
      <c r="B2815" s="640">
        <v>2019</v>
      </c>
      <c r="C2815" s="640">
        <v>2020</v>
      </c>
      <c r="D2815" s="640">
        <v>2021</v>
      </c>
      <c r="E2815" s="640">
        <v>2022</v>
      </c>
    </row>
    <row r="2816" spans="1:5" ht="16.5" customHeight="1" thickBot="1" x14ac:dyDescent="0.25">
      <c r="A2816" s="828"/>
      <c r="B2816" s="641" t="s">
        <v>5</v>
      </c>
      <c r="C2816" s="641" t="s">
        <v>6</v>
      </c>
      <c r="D2816" s="641" t="s">
        <v>6</v>
      </c>
      <c r="E2816" s="641" t="s">
        <v>6</v>
      </c>
    </row>
    <row r="2817" spans="1:5" ht="16.5" customHeight="1" thickBot="1" x14ac:dyDescent="0.25">
      <c r="A2817" s="647" t="s">
        <v>107</v>
      </c>
      <c r="B2817" s="648">
        <v>0</v>
      </c>
      <c r="C2817" s="648"/>
      <c r="D2817" s="648"/>
      <c r="E2817" s="648"/>
    </row>
    <row r="2818" spans="1:5" ht="16.5" customHeight="1" thickBot="1" x14ac:dyDescent="0.25">
      <c r="A2818" s="649" t="s">
        <v>37</v>
      </c>
      <c r="B2818" s="648"/>
      <c r="C2818" s="648"/>
      <c r="D2818" s="648"/>
      <c r="E2818" s="648"/>
    </row>
    <row r="2819" spans="1:5" ht="16.5" customHeight="1" thickBot="1" x14ac:dyDescent="0.25">
      <c r="A2819" s="649" t="s">
        <v>78</v>
      </c>
      <c r="B2819" s="648"/>
      <c r="C2819" s="648"/>
      <c r="D2819" s="648"/>
      <c r="E2819" s="648"/>
    </row>
    <row r="2820" spans="1:5" ht="16.5" customHeight="1" thickBot="1" x14ac:dyDescent="0.25">
      <c r="A2820" s="649" t="s">
        <v>72</v>
      </c>
      <c r="B2820" s="648"/>
      <c r="C2820" s="648"/>
      <c r="D2820" s="648"/>
      <c r="E2820" s="648"/>
    </row>
    <row r="2821" spans="1:5" ht="16.5" customHeight="1" thickBot="1" x14ac:dyDescent="0.25">
      <c r="A2821" s="649" t="s">
        <v>73</v>
      </c>
      <c r="B2821" s="648"/>
      <c r="C2821" s="648"/>
      <c r="D2821" s="648"/>
      <c r="E2821" s="648"/>
    </row>
    <row r="2822" spans="1:5" ht="16.5" customHeight="1" thickBot="1" x14ac:dyDescent="0.25">
      <c r="A2822" s="647" t="s">
        <v>109</v>
      </c>
      <c r="B2822" s="648">
        <f>SUM(B2823:B2826)</f>
        <v>854</v>
      </c>
      <c r="C2822" s="648">
        <f t="shared" ref="C2822:E2822" si="304">SUM(C2823:C2826)</f>
        <v>3418</v>
      </c>
      <c r="D2822" s="648">
        <f t="shared" si="304"/>
        <v>0</v>
      </c>
      <c r="E2822" s="648">
        <f t="shared" si="304"/>
        <v>0</v>
      </c>
    </row>
    <row r="2823" spans="1:5" ht="16.5" customHeight="1" thickBot="1" x14ac:dyDescent="0.25">
      <c r="A2823" s="649" t="s">
        <v>37</v>
      </c>
      <c r="B2823" s="648">
        <v>854</v>
      </c>
      <c r="C2823" s="648">
        <v>3418</v>
      </c>
      <c r="D2823" s="648">
        <v>0</v>
      </c>
      <c r="E2823" s="648"/>
    </row>
    <row r="2824" spans="1:5" ht="16.5" customHeight="1" thickBot="1" x14ac:dyDescent="0.25">
      <c r="A2824" s="649" t="s">
        <v>78</v>
      </c>
      <c r="B2824" s="651"/>
      <c r="C2824" s="648"/>
      <c r="D2824" s="648"/>
      <c r="E2824" s="648"/>
    </row>
    <row r="2825" spans="1:5" ht="16.5" customHeight="1" thickBot="1" x14ac:dyDescent="0.25">
      <c r="A2825" s="649" t="s">
        <v>72</v>
      </c>
      <c r="B2825" s="651"/>
      <c r="C2825" s="648"/>
      <c r="D2825" s="648"/>
      <c r="E2825" s="648"/>
    </row>
    <row r="2826" spans="1:5" ht="16.5" customHeight="1" thickBot="1" x14ac:dyDescent="0.25">
      <c r="A2826" s="649" t="s">
        <v>73</v>
      </c>
      <c r="B2826" s="651"/>
      <c r="C2826" s="648"/>
      <c r="D2826" s="648"/>
      <c r="E2826" s="648"/>
    </row>
    <row r="2827" spans="1:5" ht="16.5" customHeight="1" thickBot="1" x14ac:dyDescent="0.25">
      <c r="A2827" s="692" t="s">
        <v>1954</v>
      </c>
      <c r="B2827" s="651">
        <f>B2823+B2817</f>
        <v>854</v>
      </c>
      <c r="C2827" s="651">
        <f>C2823+C2817</f>
        <v>3418</v>
      </c>
      <c r="D2827" s="651">
        <f>D2823+D2817</f>
        <v>0</v>
      </c>
      <c r="E2827" s="651">
        <f>E2823+E2817</f>
        <v>0</v>
      </c>
    </row>
    <row r="2828" spans="1:5" ht="95.25" customHeight="1" thickBot="1" x14ac:dyDescent="0.25">
      <c r="A2828" s="637" t="s">
        <v>1955</v>
      </c>
      <c r="B2828" s="693" t="s">
        <v>1956</v>
      </c>
      <c r="C2828" s="694" t="s">
        <v>1957</v>
      </c>
      <c r="D2828" s="648"/>
      <c r="E2828" s="648"/>
    </row>
    <row r="2829" spans="1:5" ht="16.5" customHeight="1" thickBot="1" x14ac:dyDescent="0.25">
      <c r="A2829" s="639" t="s">
        <v>9</v>
      </c>
      <c r="B2829" s="769" t="s">
        <v>1958</v>
      </c>
      <c r="C2829" s="895"/>
      <c r="D2829" s="770"/>
      <c r="E2829" s="771"/>
    </row>
    <row r="2830" spans="1:5" ht="16.5" customHeight="1" thickBot="1" x14ac:dyDescent="0.25">
      <c r="A2830" s="639" t="s">
        <v>14</v>
      </c>
      <c r="B2830" s="832" t="s">
        <v>262</v>
      </c>
      <c r="C2830" s="833"/>
      <c r="D2830" s="833"/>
      <c r="E2830" s="834"/>
    </row>
    <row r="2831" spans="1:5" ht="16.5" customHeight="1" x14ac:dyDescent="0.2">
      <c r="A2831" s="827"/>
      <c r="B2831" s="640">
        <v>2019</v>
      </c>
      <c r="C2831" s="640">
        <v>2020</v>
      </c>
      <c r="D2831" s="640">
        <v>2021</v>
      </c>
      <c r="E2831" s="640">
        <v>2022</v>
      </c>
    </row>
    <row r="2832" spans="1:5" ht="16.5" customHeight="1" thickBot="1" x14ac:dyDescent="0.25">
      <c r="A2832" s="828"/>
      <c r="B2832" s="641" t="s">
        <v>5</v>
      </c>
      <c r="C2832" s="641" t="s">
        <v>6</v>
      </c>
      <c r="D2832" s="641" t="s">
        <v>6</v>
      </c>
      <c r="E2832" s="641" t="s">
        <v>6</v>
      </c>
    </row>
    <row r="2833" spans="1:5" ht="16.5" customHeight="1" thickBot="1" x14ac:dyDescent="0.25">
      <c r="A2833" s="639" t="s">
        <v>8</v>
      </c>
      <c r="B2833" s="691">
        <v>1</v>
      </c>
      <c r="C2833" s="691">
        <v>1</v>
      </c>
      <c r="D2833" s="691">
        <v>1</v>
      </c>
      <c r="E2833" s="691">
        <v>0</v>
      </c>
    </row>
    <row r="2834" spans="1:5" ht="16.5" customHeight="1" thickBot="1" x14ac:dyDescent="0.25">
      <c r="A2834" s="639" t="s">
        <v>15</v>
      </c>
      <c r="B2834" s="643">
        <v>3691</v>
      </c>
      <c r="C2834" s="643">
        <v>7381</v>
      </c>
      <c r="D2834" s="643">
        <v>7381</v>
      </c>
      <c r="E2834" s="643">
        <v>0</v>
      </c>
    </row>
    <row r="2835" spans="1:5" ht="16.5" customHeight="1" thickBot="1" x14ac:dyDescent="0.25">
      <c r="A2835" s="639" t="s">
        <v>21</v>
      </c>
      <c r="B2835" s="643">
        <f>B2834/B2833</f>
        <v>3691</v>
      </c>
      <c r="C2835" s="643">
        <f>C2834/C2833</f>
        <v>7381</v>
      </c>
      <c r="D2835" s="643">
        <f>D2834/D2833</f>
        <v>7381</v>
      </c>
      <c r="E2835" s="643" t="e">
        <f>E2834/E2833</f>
        <v>#DIV/0!</v>
      </c>
    </row>
    <row r="2836" spans="1:5" ht="16.5" customHeight="1" thickBot="1" x14ac:dyDescent="0.25">
      <c r="A2836" s="639" t="s">
        <v>16</v>
      </c>
      <c r="B2836" s="644" t="s">
        <v>20</v>
      </c>
      <c r="C2836" s="645">
        <f>C2833/B2833-1</f>
        <v>0</v>
      </c>
      <c r="D2836" s="645">
        <f t="shared" ref="D2836:E2838" si="305">D2833/C2833-1</f>
        <v>0</v>
      </c>
      <c r="E2836" s="645">
        <f t="shared" si="305"/>
        <v>-1</v>
      </c>
    </row>
    <row r="2837" spans="1:5" ht="16.5" customHeight="1" thickBot="1" x14ac:dyDescent="0.25">
      <c r="A2837" s="639" t="s">
        <v>17</v>
      </c>
      <c r="B2837" s="644" t="s">
        <v>20</v>
      </c>
      <c r="C2837" s="645">
        <f>C2834/B2834-1</f>
        <v>0.99972907071254413</v>
      </c>
      <c r="D2837" s="645">
        <f t="shared" si="305"/>
        <v>0</v>
      </c>
      <c r="E2837" s="645">
        <f t="shared" si="305"/>
        <v>-1</v>
      </c>
    </row>
    <row r="2838" spans="1:5" ht="16.5" customHeight="1" thickBot="1" x14ac:dyDescent="0.25">
      <c r="A2838" s="639" t="s">
        <v>18</v>
      </c>
      <c r="B2838" s="644" t="s">
        <v>20</v>
      </c>
      <c r="C2838" s="645">
        <f>C2835/B2835-1</f>
        <v>0.99972907071254413</v>
      </c>
      <c r="D2838" s="645">
        <f t="shared" si="305"/>
        <v>0</v>
      </c>
      <c r="E2838" s="645" t="e">
        <f t="shared" si="305"/>
        <v>#DIV/0!</v>
      </c>
    </row>
    <row r="2839" spans="1:5" ht="16.5" customHeight="1" thickBot="1" x14ac:dyDescent="0.25">
      <c r="A2839" s="835" t="s">
        <v>1959</v>
      </c>
      <c r="B2839" s="836"/>
      <c r="C2839" s="836"/>
      <c r="D2839" s="836"/>
      <c r="E2839" s="837"/>
    </row>
    <row r="2840" spans="1:5" ht="16.5" customHeight="1" x14ac:dyDescent="0.2">
      <c r="A2840" s="827"/>
      <c r="B2840" s="640">
        <v>2019</v>
      </c>
      <c r="C2840" s="640">
        <v>2020</v>
      </c>
      <c r="D2840" s="640">
        <v>2021</v>
      </c>
      <c r="E2840" s="640">
        <v>2022</v>
      </c>
    </row>
    <row r="2841" spans="1:5" ht="16.5" customHeight="1" thickBot="1" x14ac:dyDescent="0.25">
      <c r="A2841" s="828"/>
      <c r="B2841" s="641" t="s">
        <v>5</v>
      </c>
      <c r="C2841" s="641" t="s">
        <v>6</v>
      </c>
      <c r="D2841" s="641" t="s">
        <v>6</v>
      </c>
      <c r="E2841" s="641" t="s">
        <v>6</v>
      </c>
    </row>
    <row r="2842" spans="1:5" ht="16.5" customHeight="1" thickBot="1" x14ac:dyDescent="0.25">
      <c r="A2842" s="647" t="s">
        <v>107</v>
      </c>
      <c r="B2842" s="648">
        <v>0</v>
      </c>
      <c r="C2842" s="648"/>
      <c r="D2842" s="648"/>
      <c r="E2842" s="648"/>
    </row>
    <row r="2843" spans="1:5" ht="16.5" customHeight="1" thickBot="1" x14ac:dyDescent="0.25">
      <c r="A2843" s="649" t="s">
        <v>37</v>
      </c>
      <c r="B2843" s="648"/>
      <c r="C2843" s="648"/>
      <c r="D2843" s="648"/>
      <c r="E2843" s="648"/>
    </row>
    <row r="2844" spans="1:5" ht="16.5" customHeight="1" thickBot="1" x14ac:dyDescent="0.25">
      <c r="A2844" s="649" t="s">
        <v>78</v>
      </c>
      <c r="B2844" s="648"/>
      <c r="C2844" s="648"/>
      <c r="D2844" s="648"/>
      <c r="E2844" s="648"/>
    </row>
    <row r="2845" spans="1:5" ht="16.5" customHeight="1" thickBot="1" x14ac:dyDescent="0.25">
      <c r="A2845" s="649" t="s">
        <v>72</v>
      </c>
      <c r="B2845" s="648"/>
      <c r="C2845" s="648"/>
      <c r="D2845" s="648"/>
      <c r="E2845" s="648"/>
    </row>
    <row r="2846" spans="1:5" ht="16.5" customHeight="1" thickBot="1" x14ac:dyDescent="0.25">
      <c r="A2846" s="649" t="s">
        <v>73</v>
      </c>
      <c r="B2846" s="648"/>
      <c r="C2846" s="648"/>
      <c r="D2846" s="648"/>
      <c r="E2846" s="648"/>
    </row>
    <row r="2847" spans="1:5" ht="16.5" customHeight="1" thickBot="1" x14ac:dyDescent="0.25">
      <c r="A2847" s="647" t="s">
        <v>109</v>
      </c>
      <c r="B2847" s="648">
        <f>SUM(B2848:B2851)</f>
        <v>3691</v>
      </c>
      <c r="C2847" s="648">
        <f t="shared" ref="C2847:E2847" si="306">SUM(C2848:C2851)</f>
        <v>7381</v>
      </c>
      <c r="D2847" s="648">
        <f t="shared" si="306"/>
        <v>7381</v>
      </c>
      <c r="E2847" s="648">
        <f t="shared" si="306"/>
        <v>0</v>
      </c>
    </row>
    <row r="2848" spans="1:5" ht="16.5" customHeight="1" thickBot="1" x14ac:dyDescent="0.25">
      <c r="A2848" s="649" t="s">
        <v>37</v>
      </c>
      <c r="B2848" s="648">
        <v>3691</v>
      </c>
      <c r="C2848" s="648">
        <v>7381</v>
      </c>
      <c r="D2848" s="648">
        <v>7381</v>
      </c>
      <c r="E2848" s="648">
        <v>0</v>
      </c>
    </row>
    <row r="2849" spans="1:5" ht="16.5" customHeight="1" thickBot="1" x14ac:dyDescent="0.25">
      <c r="A2849" s="649" t="s">
        <v>78</v>
      </c>
      <c r="B2849" s="648"/>
      <c r="C2849" s="648"/>
      <c r="D2849" s="648"/>
      <c r="E2849" s="648"/>
    </row>
    <row r="2850" spans="1:5" ht="16.5" customHeight="1" thickBot="1" x14ac:dyDescent="0.25">
      <c r="A2850" s="649" t="s">
        <v>72</v>
      </c>
      <c r="B2850" s="648"/>
      <c r="C2850" s="648"/>
      <c r="D2850" s="648"/>
      <c r="E2850" s="648"/>
    </row>
    <row r="2851" spans="1:5" ht="16.5" customHeight="1" thickBot="1" x14ac:dyDescent="0.25">
      <c r="A2851" s="649" t="s">
        <v>73</v>
      </c>
      <c r="B2851" s="648"/>
      <c r="C2851" s="648"/>
      <c r="D2851" s="648"/>
      <c r="E2851" s="648"/>
    </row>
    <row r="2852" spans="1:5" ht="16.5" customHeight="1" thickBot="1" x14ac:dyDescent="0.25">
      <c r="A2852" s="692" t="s">
        <v>1960</v>
      </c>
      <c r="B2852" s="651">
        <f>B2848+B2842</f>
        <v>3691</v>
      </c>
      <c r="C2852" s="695">
        <f>C2848+C2842</f>
        <v>7381</v>
      </c>
      <c r="D2852" s="651">
        <f>D2848+D2842</f>
        <v>7381</v>
      </c>
      <c r="E2852" s="651">
        <f>E2848+E2842</f>
        <v>0</v>
      </c>
    </row>
    <row r="2853" spans="1:5" ht="87.75" customHeight="1" thickBot="1" x14ac:dyDescent="0.25">
      <c r="A2853" s="637" t="s">
        <v>1961</v>
      </c>
      <c r="B2853" s="693" t="s">
        <v>1962</v>
      </c>
      <c r="C2853" s="694" t="s">
        <v>1963</v>
      </c>
      <c r="D2853" s="648"/>
      <c r="E2853" s="648"/>
    </row>
    <row r="2854" spans="1:5" ht="16.5" customHeight="1" thickBot="1" x14ac:dyDescent="0.25">
      <c r="A2854" s="639" t="s">
        <v>9</v>
      </c>
      <c r="B2854" s="769" t="s">
        <v>1964</v>
      </c>
      <c r="C2854" s="895"/>
      <c r="D2854" s="770"/>
      <c r="E2854" s="771"/>
    </row>
    <row r="2855" spans="1:5" ht="16.5" customHeight="1" thickBot="1" x14ac:dyDescent="0.25">
      <c r="A2855" s="639" t="s">
        <v>14</v>
      </c>
      <c r="B2855" s="832" t="s">
        <v>262</v>
      </c>
      <c r="C2855" s="833"/>
      <c r="D2855" s="833"/>
      <c r="E2855" s="834"/>
    </row>
    <row r="2856" spans="1:5" ht="16.5" customHeight="1" x14ac:dyDescent="0.2">
      <c r="A2856" s="827"/>
      <c r="B2856" s="640">
        <v>2019</v>
      </c>
      <c r="C2856" s="640">
        <v>2020</v>
      </c>
      <c r="D2856" s="640">
        <v>2021</v>
      </c>
      <c r="E2856" s="640">
        <v>2022</v>
      </c>
    </row>
    <row r="2857" spans="1:5" ht="16.5" customHeight="1" thickBot="1" x14ac:dyDescent="0.25">
      <c r="A2857" s="828"/>
      <c r="B2857" s="641" t="s">
        <v>5</v>
      </c>
      <c r="C2857" s="641" t="s">
        <v>6</v>
      </c>
      <c r="D2857" s="641" t="s">
        <v>6</v>
      </c>
      <c r="E2857" s="641" t="s">
        <v>6</v>
      </c>
    </row>
    <row r="2858" spans="1:5" ht="16.5" customHeight="1" thickBot="1" x14ac:dyDescent="0.25">
      <c r="A2858" s="639" t="s">
        <v>8</v>
      </c>
      <c r="B2858" s="691">
        <v>1</v>
      </c>
      <c r="C2858" s="691">
        <v>1</v>
      </c>
      <c r="D2858" s="691">
        <v>0</v>
      </c>
      <c r="E2858" s="691"/>
    </row>
    <row r="2859" spans="1:5" ht="16.5" customHeight="1" thickBot="1" x14ac:dyDescent="0.25">
      <c r="A2859" s="639" t="s">
        <v>15</v>
      </c>
      <c r="B2859" s="643">
        <v>2566</v>
      </c>
      <c r="C2859" s="643">
        <v>10264</v>
      </c>
      <c r="D2859" s="643">
        <v>0</v>
      </c>
      <c r="E2859" s="643"/>
    </row>
    <row r="2860" spans="1:5" ht="16.5" customHeight="1" thickBot="1" x14ac:dyDescent="0.25">
      <c r="A2860" s="639" t="s">
        <v>21</v>
      </c>
      <c r="B2860" s="643">
        <f>B2859/B2858</f>
        <v>2566</v>
      </c>
      <c r="C2860" s="643">
        <f>C2859/C2858</f>
        <v>10264</v>
      </c>
      <c r="D2860" s="643" t="e">
        <f>D2859/D2858</f>
        <v>#DIV/0!</v>
      </c>
      <c r="E2860" s="643" t="e">
        <f>E2859/E2858</f>
        <v>#DIV/0!</v>
      </c>
    </row>
    <row r="2861" spans="1:5" ht="16.5" customHeight="1" thickBot="1" x14ac:dyDescent="0.25">
      <c r="A2861" s="639" t="s">
        <v>16</v>
      </c>
      <c r="B2861" s="644" t="s">
        <v>20</v>
      </c>
      <c r="C2861" s="645">
        <f>C2858/B2858-1</f>
        <v>0</v>
      </c>
      <c r="D2861" s="645">
        <f t="shared" ref="D2861:E2863" si="307">D2858/C2858-1</f>
        <v>-1</v>
      </c>
      <c r="E2861" s="645" t="e">
        <f t="shared" si="307"/>
        <v>#DIV/0!</v>
      </c>
    </row>
    <row r="2862" spans="1:5" ht="16.5" customHeight="1" thickBot="1" x14ac:dyDescent="0.25">
      <c r="A2862" s="639" t="s">
        <v>17</v>
      </c>
      <c r="B2862" s="644" t="s">
        <v>20</v>
      </c>
      <c r="C2862" s="645">
        <f>C2859/B2859-1</f>
        <v>3</v>
      </c>
      <c r="D2862" s="645">
        <f t="shared" si="307"/>
        <v>-1</v>
      </c>
      <c r="E2862" s="645" t="e">
        <f t="shared" si="307"/>
        <v>#DIV/0!</v>
      </c>
    </row>
    <row r="2863" spans="1:5" ht="16.5" customHeight="1" thickBot="1" x14ac:dyDescent="0.25">
      <c r="A2863" s="639" t="s">
        <v>18</v>
      </c>
      <c r="B2863" s="644" t="s">
        <v>20</v>
      </c>
      <c r="C2863" s="645">
        <f>C2860/B2860-1</f>
        <v>3</v>
      </c>
      <c r="D2863" s="645" t="e">
        <f t="shared" si="307"/>
        <v>#DIV/0!</v>
      </c>
      <c r="E2863" s="645" t="e">
        <f t="shared" si="307"/>
        <v>#DIV/0!</v>
      </c>
    </row>
    <row r="2864" spans="1:5" ht="16.5" customHeight="1" thickBot="1" x14ac:dyDescent="0.25">
      <c r="A2864" s="835" t="s">
        <v>1965</v>
      </c>
      <c r="B2864" s="836"/>
      <c r="C2864" s="836"/>
      <c r="D2864" s="836"/>
      <c r="E2864" s="837"/>
    </row>
    <row r="2865" spans="1:5" ht="16.5" customHeight="1" x14ac:dyDescent="0.2">
      <c r="A2865" s="827"/>
      <c r="B2865" s="640">
        <v>2019</v>
      </c>
      <c r="C2865" s="640">
        <v>2020</v>
      </c>
      <c r="D2865" s="640">
        <v>2021</v>
      </c>
      <c r="E2865" s="640">
        <v>2022</v>
      </c>
    </row>
    <row r="2866" spans="1:5" ht="16.5" customHeight="1" thickBot="1" x14ac:dyDescent="0.25">
      <c r="A2866" s="828"/>
      <c r="B2866" s="641" t="s">
        <v>5</v>
      </c>
      <c r="C2866" s="641" t="s">
        <v>6</v>
      </c>
      <c r="D2866" s="641" t="s">
        <v>6</v>
      </c>
      <c r="E2866" s="641" t="s">
        <v>6</v>
      </c>
    </row>
    <row r="2867" spans="1:5" ht="16.5" customHeight="1" thickBot="1" x14ac:dyDescent="0.25">
      <c r="A2867" s="647" t="s">
        <v>107</v>
      </c>
      <c r="B2867" s="648">
        <v>0</v>
      </c>
      <c r="C2867" s="648"/>
      <c r="D2867" s="648"/>
      <c r="E2867" s="648"/>
    </row>
    <row r="2868" spans="1:5" ht="16.5" customHeight="1" thickBot="1" x14ac:dyDescent="0.25">
      <c r="A2868" s="649" t="s">
        <v>37</v>
      </c>
      <c r="B2868" s="648"/>
      <c r="C2868" s="648"/>
      <c r="D2868" s="648"/>
      <c r="E2868" s="648"/>
    </row>
    <row r="2869" spans="1:5" ht="16.5" customHeight="1" thickBot="1" x14ac:dyDescent="0.25">
      <c r="A2869" s="649" t="s">
        <v>78</v>
      </c>
      <c r="B2869" s="648"/>
      <c r="C2869" s="648"/>
      <c r="D2869" s="648"/>
      <c r="E2869" s="648"/>
    </row>
    <row r="2870" spans="1:5" ht="16.5" customHeight="1" thickBot="1" x14ac:dyDescent="0.25">
      <c r="A2870" s="649" t="s">
        <v>72</v>
      </c>
      <c r="B2870" s="648"/>
      <c r="C2870" s="648"/>
      <c r="D2870" s="648"/>
      <c r="E2870" s="648"/>
    </row>
    <row r="2871" spans="1:5" ht="16.5" customHeight="1" thickBot="1" x14ac:dyDescent="0.25">
      <c r="A2871" s="649" t="s">
        <v>73</v>
      </c>
      <c r="B2871" s="648"/>
      <c r="C2871" s="648"/>
      <c r="D2871" s="648"/>
      <c r="E2871" s="648"/>
    </row>
    <row r="2872" spans="1:5" ht="16.5" customHeight="1" thickBot="1" x14ac:dyDescent="0.25">
      <c r="A2872" s="647" t="s">
        <v>109</v>
      </c>
      <c r="B2872" s="648">
        <f>SUM(B2873:B2876)</f>
        <v>2566</v>
      </c>
      <c r="C2872" s="648">
        <f t="shared" ref="C2872:E2872" si="308">SUM(C2873:C2876)</f>
        <v>10264</v>
      </c>
      <c r="D2872" s="648">
        <f t="shared" si="308"/>
        <v>0</v>
      </c>
      <c r="E2872" s="648">
        <f t="shared" si="308"/>
        <v>0</v>
      </c>
    </row>
    <row r="2873" spans="1:5" ht="16.5" customHeight="1" thickBot="1" x14ac:dyDescent="0.25">
      <c r="A2873" s="649" t="s">
        <v>37</v>
      </c>
      <c r="B2873" s="648">
        <v>2566</v>
      </c>
      <c r="C2873" s="648">
        <v>10264</v>
      </c>
      <c r="D2873" s="648">
        <v>0</v>
      </c>
      <c r="E2873" s="648"/>
    </row>
    <row r="2874" spans="1:5" ht="16.5" customHeight="1" thickBot="1" x14ac:dyDescent="0.25">
      <c r="A2874" s="649" t="s">
        <v>78</v>
      </c>
      <c r="B2874" s="648"/>
      <c r="C2874" s="648"/>
      <c r="D2874" s="648"/>
      <c r="E2874" s="648"/>
    </row>
    <row r="2875" spans="1:5" ht="16.5" customHeight="1" thickBot="1" x14ac:dyDescent="0.25">
      <c r="A2875" s="649" t="s">
        <v>72</v>
      </c>
      <c r="B2875" s="648"/>
      <c r="C2875" s="648"/>
      <c r="D2875" s="648"/>
      <c r="E2875" s="648"/>
    </row>
    <row r="2876" spans="1:5" ht="16.5" customHeight="1" thickBot="1" x14ac:dyDescent="0.25">
      <c r="A2876" s="649" t="s">
        <v>73</v>
      </c>
      <c r="B2876" s="648"/>
      <c r="C2876" s="648"/>
      <c r="D2876" s="648"/>
      <c r="E2876" s="648"/>
    </row>
    <row r="2877" spans="1:5" ht="16.5" customHeight="1" thickBot="1" x14ac:dyDescent="0.25">
      <c r="A2877" s="692" t="s">
        <v>1966</v>
      </c>
      <c r="B2877" s="651">
        <f>B2873+B2867</f>
        <v>2566</v>
      </c>
      <c r="C2877" s="695">
        <f>C2873+C2867</f>
        <v>10264</v>
      </c>
      <c r="D2877" s="651">
        <f>D2873+D2867</f>
        <v>0</v>
      </c>
      <c r="E2877" s="651">
        <f>E2873+E2867</f>
        <v>0</v>
      </c>
    </row>
    <row r="2878" spans="1:5" ht="87" customHeight="1" thickBot="1" x14ac:dyDescent="0.25">
      <c r="A2878" s="637" t="s">
        <v>1967</v>
      </c>
      <c r="B2878" s="693" t="s">
        <v>1968</v>
      </c>
      <c r="C2878" s="694" t="s">
        <v>1969</v>
      </c>
      <c r="D2878" s="731"/>
      <c r="E2878" s="719"/>
    </row>
    <row r="2879" spans="1:5" ht="16.5" customHeight="1" thickBot="1" x14ac:dyDescent="0.25">
      <c r="A2879" s="639" t="s">
        <v>9</v>
      </c>
      <c r="B2879" s="769" t="s">
        <v>1970</v>
      </c>
      <c r="C2879" s="895"/>
      <c r="D2879" s="770"/>
      <c r="E2879" s="771"/>
    </row>
    <row r="2880" spans="1:5" ht="16.5" customHeight="1" thickBot="1" x14ac:dyDescent="0.25">
      <c r="A2880" s="639" t="s">
        <v>14</v>
      </c>
      <c r="B2880" s="832" t="s">
        <v>262</v>
      </c>
      <c r="C2880" s="833"/>
      <c r="D2880" s="833"/>
      <c r="E2880" s="834"/>
    </row>
    <row r="2881" spans="1:5" ht="16.5" customHeight="1" x14ac:dyDescent="0.2">
      <c r="A2881" s="827"/>
      <c r="B2881" s="640">
        <v>2019</v>
      </c>
      <c r="C2881" s="640">
        <v>2020</v>
      </c>
      <c r="D2881" s="640">
        <v>2021</v>
      </c>
      <c r="E2881" s="640">
        <v>2022</v>
      </c>
    </row>
    <row r="2882" spans="1:5" ht="16.5" customHeight="1" thickBot="1" x14ac:dyDescent="0.25">
      <c r="A2882" s="828"/>
      <c r="B2882" s="641" t="s">
        <v>5</v>
      </c>
      <c r="C2882" s="641" t="s">
        <v>6</v>
      </c>
      <c r="D2882" s="641" t="s">
        <v>6</v>
      </c>
      <c r="E2882" s="641" t="s">
        <v>6</v>
      </c>
    </row>
    <row r="2883" spans="1:5" ht="16.5" customHeight="1" thickBot="1" x14ac:dyDescent="0.25">
      <c r="A2883" s="639" t="s">
        <v>8</v>
      </c>
      <c r="B2883" s="691">
        <v>1</v>
      </c>
      <c r="C2883" s="691">
        <v>1</v>
      </c>
      <c r="D2883" s="691">
        <v>0</v>
      </c>
      <c r="E2883" s="691"/>
    </row>
    <row r="2884" spans="1:5" ht="16.5" customHeight="1" thickBot="1" x14ac:dyDescent="0.25">
      <c r="A2884" s="639" t="s">
        <v>15</v>
      </c>
      <c r="B2884" s="643">
        <v>1922</v>
      </c>
      <c r="C2884" s="643">
        <v>7690</v>
      </c>
      <c r="D2884" s="643">
        <v>0</v>
      </c>
      <c r="E2884" s="643"/>
    </row>
    <row r="2885" spans="1:5" ht="16.5" customHeight="1" thickBot="1" x14ac:dyDescent="0.25">
      <c r="A2885" s="639" t="s">
        <v>21</v>
      </c>
      <c r="B2885" s="643">
        <f>B2884/B2883</f>
        <v>1922</v>
      </c>
      <c r="C2885" s="643">
        <f>C2884/C2883</f>
        <v>7690</v>
      </c>
      <c r="D2885" s="643" t="e">
        <f>D2884/D2883</f>
        <v>#DIV/0!</v>
      </c>
      <c r="E2885" s="643" t="e">
        <f>E2884/E2883</f>
        <v>#DIV/0!</v>
      </c>
    </row>
    <row r="2886" spans="1:5" ht="16.5" customHeight="1" thickBot="1" x14ac:dyDescent="0.25">
      <c r="A2886" s="639" t="s">
        <v>16</v>
      </c>
      <c r="B2886" s="644" t="s">
        <v>20</v>
      </c>
      <c r="C2886" s="645">
        <f>C2883/B2883-1</f>
        <v>0</v>
      </c>
      <c r="D2886" s="645">
        <f t="shared" ref="D2886:E2888" si="309">D2883/C2883-1</f>
        <v>-1</v>
      </c>
      <c r="E2886" s="645" t="e">
        <f t="shared" si="309"/>
        <v>#DIV/0!</v>
      </c>
    </row>
    <row r="2887" spans="1:5" ht="16.5" customHeight="1" thickBot="1" x14ac:dyDescent="0.25">
      <c r="A2887" s="639" t="s">
        <v>17</v>
      </c>
      <c r="B2887" s="644" t="s">
        <v>20</v>
      </c>
      <c r="C2887" s="645">
        <f>C2884/B2884-1</f>
        <v>3.0010405827263265</v>
      </c>
      <c r="D2887" s="645">
        <f t="shared" si="309"/>
        <v>-1</v>
      </c>
      <c r="E2887" s="645" t="e">
        <f t="shared" si="309"/>
        <v>#DIV/0!</v>
      </c>
    </row>
    <row r="2888" spans="1:5" ht="16.5" customHeight="1" thickBot="1" x14ac:dyDescent="0.25">
      <c r="A2888" s="639" t="s">
        <v>18</v>
      </c>
      <c r="B2888" s="644" t="s">
        <v>20</v>
      </c>
      <c r="C2888" s="645">
        <f>C2885/B2885-1</f>
        <v>3.0010405827263265</v>
      </c>
      <c r="D2888" s="645" t="e">
        <f t="shared" si="309"/>
        <v>#DIV/0!</v>
      </c>
      <c r="E2888" s="645" t="e">
        <f t="shared" si="309"/>
        <v>#DIV/0!</v>
      </c>
    </row>
    <row r="2889" spans="1:5" ht="16.5" customHeight="1" thickBot="1" x14ac:dyDescent="0.25">
      <c r="A2889" s="835" t="s">
        <v>1971</v>
      </c>
      <c r="B2889" s="836"/>
      <c r="C2889" s="836"/>
      <c r="D2889" s="836"/>
      <c r="E2889" s="837"/>
    </row>
    <row r="2890" spans="1:5" ht="16.5" customHeight="1" x14ac:dyDescent="0.2">
      <c r="A2890" s="827"/>
      <c r="B2890" s="640">
        <v>2019</v>
      </c>
      <c r="C2890" s="640">
        <v>2020</v>
      </c>
      <c r="D2890" s="640">
        <v>2021</v>
      </c>
      <c r="E2890" s="640">
        <v>2022</v>
      </c>
    </row>
    <row r="2891" spans="1:5" ht="16.5" customHeight="1" thickBot="1" x14ac:dyDescent="0.25">
      <c r="A2891" s="828"/>
      <c r="B2891" s="641" t="s">
        <v>5</v>
      </c>
      <c r="C2891" s="641" t="s">
        <v>6</v>
      </c>
      <c r="D2891" s="641" t="s">
        <v>6</v>
      </c>
      <c r="E2891" s="641" t="s">
        <v>6</v>
      </c>
    </row>
    <row r="2892" spans="1:5" ht="16.5" customHeight="1" thickBot="1" x14ac:dyDescent="0.25">
      <c r="A2892" s="647" t="s">
        <v>107</v>
      </c>
      <c r="B2892" s="648">
        <v>0</v>
      </c>
      <c r="C2892" s="648"/>
      <c r="D2892" s="648"/>
      <c r="E2892" s="648"/>
    </row>
    <row r="2893" spans="1:5" ht="16.5" customHeight="1" thickBot="1" x14ac:dyDescent="0.25">
      <c r="A2893" s="649" t="s">
        <v>37</v>
      </c>
      <c r="B2893" s="648"/>
      <c r="C2893" s="648"/>
      <c r="D2893" s="648"/>
      <c r="E2893" s="648"/>
    </row>
    <row r="2894" spans="1:5" ht="16.5" customHeight="1" thickBot="1" x14ac:dyDescent="0.25">
      <c r="A2894" s="649" t="s">
        <v>78</v>
      </c>
      <c r="B2894" s="648"/>
      <c r="C2894" s="648"/>
      <c r="D2894" s="648"/>
      <c r="E2894" s="648"/>
    </row>
    <row r="2895" spans="1:5" ht="16.5" customHeight="1" thickBot="1" x14ac:dyDescent="0.25">
      <c r="A2895" s="649" t="s">
        <v>72</v>
      </c>
      <c r="B2895" s="648"/>
      <c r="C2895" s="648"/>
      <c r="D2895" s="648"/>
      <c r="E2895" s="648"/>
    </row>
    <row r="2896" spans="1:5" ht="16.5" customHeight="1" thickBot="1" x14ac:dyDescent="0.25">
      <c r="A2896" s="649" t="s">
        <v>73</v>
      </c>
      <c r="B2896" s="648"/>
      <c r="C2896" s="648"/>
      <c r="D2896" s="648"/>
      <c r="E2896" s="648"/>
    </row>
    <row r="2897" spans="1:5" ht="16.5" customHeight="1" thickBot="1" x14ac:dyDescent="0.25">
      <c r="A2897" s="647" t="s">
        <v>109</v>
      </c>
      <c r="B2897" s="648">
        <f>SUM(B2898:B2901)</f>
        <v>1922</v>
      </c>
      <c r="C2897" s="648">
        <f t="shared" ref="C2897:E2897" si="310">SUM(C2898:C2901)</f>
        <v>7690</v>
      </c>
      <c r="D2897" s="648">
        <f t="shared" si="310"/>
        <v>0</v>
      </c>
      <c r="E2897" s="648">
        <f t="shared" si="310"/>
        <v>0</v>
      </c>
    </row>
    <row r="2898" spans="1:5" ht="16.5" customHeight="1" thickBot="1" x14ac:dyDescent="0.25">
      <c r="A2898" s="649" t="s">
        <v>37</v>
      </c>
      <c r="B2898" s="648">
        <v>1922</v>
      </c>
      <c r="C2898" s="648">
        <v>7690</v>
      </c>
      <c r="D2898" s="648">
        <v>0</v>
      </c>
      <c r="E2898" s="648"/>
    </row>
    <row r="2899" spans="1:5" ht="16.5" customHeight="1" thickBot="1" x14ac:dyDescent="0.25">
      <c r="A2899" s="649" t="s">
        <v>78</v>
      </c>
      <c r="B2899" s="648"/>
      <c r="C2899" s="648"/>
      <c r="D2899" s="648"/>
      <c r="E2899" s="648"/>
    </row>
    <row r="2900" spans="1:5" ht="16.5" customHeight="1" thickBot="1" x14ac:dyDescent="0.25">
      <c r="A2900" s="649" t="s">
        <v>72</v>
      </c>
      <c r="B2900" s="648"/>
      <c r="C2900" s="648"/>
      <c r="D2900" s="648"/>
      <c r="E2900" s="648"/>
    </row>
    <row r="2901" spans="1:5" ht="16.5" customHeight="1" thickBot="1" x14ac:dyDescent="0.25">
      <c r="A2901" s="649" t="s">
        <v>73</v>
      </c>
      <c r="B2901" s="648"/>
      <c r="C2901" s="648"/>
      <c r="D2901" s="648"/>
      <c r="E2901" s="648"/>
    </row>
    <row r="2902" spans="1:5" ht="16.5" customHeight="1" thickBot="1" x14ac:dyDescent="0.25">
      <c r="A2902" s="692" t="s">
        <v>1972</v>
      </c>
      <c r="B2902" s="651">
        <f>B2898+B2892</f>
        <v>1922</v>
      </c>
      <c r="C2902" s="695">
        <f>C2898+C2892</f>
        <v>7690</v>
      </c>
      <c r="D2902" s="651">
        <f>D2898+D2892</f>
        <v>0</v>
      </c>
      <c r="E2902" s="651">
        <f>E2898+E2892</f>
        <v>0</v>
      </c>
    </row>
    <row r="2903" spans="1:5" ht="57" customHeight="1" thickBot="1" x14ac:dyDescent="0.25">
      <c r="A2903" s="637" t="s">
        <v>1973</v>
      </c>
      <c r="B2903" s="710" t="s">
        <v>1974</v>
      </c>
      <c r="C2903" s="694" t="s">
        <v>1975</v>
      </c>
      <c r="D2903" s="731"/>
      <c r="E2903" s="719"/>
    </row>
    <row r="2904" spans="1:5" ht="16.5" customHeight="1" thickBot="1" x14ac:dyDescent="0.25">
      <c r="A2904" s="639" t="s">
        <v>9</v>
      </c>
      <c r="B2904" s="769" t="s">
        <v>1976</v>
      </c>
      <c r="C2904" s="895"/>
      <c r="D2904" s="770"/>
      <c r="E2904" s="771"/>
    </row>
    <row r="2905" spans="1:5" ht="16.5" customHeight="1" thickBot="1" x14ac:dyDescent="0.25">
      <c r="A2905" s="639" t="s">
        <v>14</v>
      </c>
      <c r="B2905" s="832" t="s">
        <v>262</v>
      </c>
      <c r="C2905" s="833"/>
      <c r="D2905" s="833"/>
      <c r="E2905" s="834"/>
    </row>
    <row r="2906" spans="1:5" ht="16.5" customHeight="1" x14ac:dyDescent="0.2">
      <c r="A2906" s="827"/>
      <c r="B2906" s="640">
        <v>2019</v>
      </c>
      <c r="C2906" s="640">
        <v>2020</v>
      </c>
      <c r="D2906" s="640">
        <v>2021</v>
      </c>
      <c r="E2906" s="640">
        <v>2022</v>
      </c>
    </row>
    <row r="2907" spans="1:5" ht="16.5" customHeight="1" thickBot="1" x14ac:dyDescent="0.25">
      <c r="A2907" s="828"/>
      <c r="B2907" s="641" t="s">
        <v>5</v>
      </c>
      <c r="C2907" s="641" t="s">
        <v>6</v>
      </c>
      <c r="D2907" s="641" t="s">
        <v>6</v>
      </c>
      <c r="E2907" s="641" t="s">
        <v>6</v>
      </c>
    </row>
    <row r="2908" spans="1:5" ht="16.5" customHeight="1" thickBot="1" x14ac:dyDescent="0.25">
      <c r="A2908" s="639" t="s">
        <v>8</v>
      </c>
      <c r="B2908" s="691">
        <v>1</v>
      </c>
      <c r="C2908" s="691">
        <v>1</v>
      </c>
      <c r="D2908" s="691">
        <v>0</v>
      </c>
      <c r="E2908" s="691"/>
    </row>
    <row r="2909" spans="1:5" ht="16.5" customHeight="1" thickBot="1" x14ac:dyDescent="0.25">
      <c r="A2909" s="639" t="s">
        <v>15</v>
      </c>
      <c r="B2909" s="643">
        <v>7254</v>
      </c>
      <c r="C2909" s="643">
        <v>25734</v>
      </c>
      <c r="D2909" s="643">
        <v>0</v>
      </c>
      <c r="E2909" s="643"/>
    </row>
    <row r="2910" spans="1:5" ht="16.5" customHeight="1" thickBot="1" x14ac:dyDescent="0.25">
      <c r="A2910" s="639" t="s">
        <v>21</v>
      </c>
      <c r="B2910" s="643">
        <f>B2909/B2908</f>
        <v>7254</v>
      </c>
      <c r="C2910" s="643">
        <f>C2909/C2908</f>
        <v>25734</v>
      </c>
      <c r="D2910" s="643" t="e">
        <f>D2909/D2908</f>
        <v>#DIV/0!</v>
      </c>
      <c r="E2910" s="643" t="e">
        <f>E2909/E2908</f>
        <v>#DIV/0!</v>
      </c>
    </row>
    <row r="2911" spans="1:5" ht="16.5" customHeight="1" thickBot="1" x14ac:dyDescent="0.25">
      <c r="A2911" s="639" t="s">
        <v>16</v>
      </c>
      <c r="B2911" s="644" t="s">
        <v>20</v>
      </c>
      <c r="C2911" s="645">
        <f>C2908/B2908-1</f>
        <v>0</v>
      </c>
      <c r="D2911" s="645">
        <f t="shared" ref="D2911:E2913" si="311">D2908/C2908-1</f>
        <v>-1</v>
      </c>
      <c r="E2911" s="645" t="e">
        <f t="shared" si="311"/>
        <v>#DIV/0!</v>
      </c>
    </row>
    <row r="2912" spans="1:5" ht="16.5" customHeight="1" thickBot="1" x14ac:dyDescent="0.25">
      <c r="A2912" s="639" t="s">
        <v>17</v>
      </c>
      <c r="B2912" s="644" t="s">
        <v>20</v>
      </c>
      <c r="C2912" s="645">
        <f>C2909/B2909-1</f>
        <v>2.5475599669148057</v>
      </c>
      <c r="D2912" s="645">
        <f t="shared" si="311"/>
        <v>-1</v>
      </c>
      <c r="E2912" s="645" t="e">
        <f t="shared" si="311"/>
        <v>#DIV/0!</v>
      </c>
    </row>
    <row r="2913" spans="1:5" ht="16.5" customHeight="1" thickBot="1" x14ac:dyDescent="0.25">
      <c r="A2913" s="639" t="s">
        <v>18</v>
      </c>
      <c r="B2913" s="644" t="s">
        <v>20</v>
      </c>
      <c r="C2913" s="645">
        <f>C2910/B2910-1</f>
        <v>2.5475599669148057</v>
      </c>
      <c r="D2913" s="645" t="e">
        <f t="shared" si="311"/>
        <v>#DIV/0!</v>
      </c>
      <c r="E2913" s="645" t="e">
        <f t="shared" si="311"/>
        <v>#DIV/0!</v>
      </c>
    </row>
    <row r="2914" spans="1:5" ht="16.5" customHeight="1" thickBot="1" x14ac:dyDescent="0.25">
      <c r="A2914" s="835" t="s">
        <v>1977</v>
      </c>
      <c r="B2914" s="836"/>
      <c r="C2914" s="836"/>
      <c r="D2914" s="836"/>
      <c r="E2914" s="837"/>
    </row>
    <row r="2915" spans="1:5" ht="16.5" customHeight="1" x14ac:dyDescent="0.2">
      <c r="A2915" s="827"/>
      <c r="B2915" s="640">
        <v>2019</v>
      </c>
      <c r="C2915" s="640">
        <v>2020</v>
      </c>
      <c r="D2915" s="640">
        <v>2021</v>
      </c>
      <c r="E2915" s="640">
        <v>2022</v>
      </c>
    </row>
    <row r="2916" spans="1:5" ht="16.5" customHeight="1" thickBot="1" x14ac:dyDescent="0.25">
      <c r="A2916" s="828"/>
      <c r="B2916" s="641" t="s">
        <v>5</v>
      </c>
      <c r="C2916" s="641" t="s">
        <v>6</v>
      </c>
      <c r="D2916" s="641" t="s">
        <v>6</v>
      </c>
      <c r="E2916" s="641" t="s">
        <v>6</v>
      </c>
    </row>
    <row r="2917" spans="1:5" ht="16.5" customHeight="1" thickBot="1" x14ac:dyDescent="0.25">
      <c r="A2917" s="647" t="s">
        <v>107</v>
      </c>
      <c r="B2917" s="648">
        <v>0</v>
      </c>
      <c r="C2917" s="648"/>
      <c r="D2917" s="648"/>
      <c r="E2917" s="648"/>
    </row>
    <row r="2918" spans="1:5" ht="16.5" customHeight="1" thickBot="1" x14ac:dyDescent="0.25">
      <c r="A2918" s="649" t="s">
        <v>37</v>
      </c>
      <c r="B2918" s="648"/>
      <c r="C2918" s="648"/>
      <c r="D2918" s="648"/>
      <c r="E2918" s="648"/>
    </row>
    <row r="2919" spans="1:5" ht="16.5" customHeight="1" thickBot="1" x14ac:dyDescent="0.25">
      <c r="A2919" s="649" t="s">
        <v>78</v>
      </c>
      <c r="B2919" s="648"/>
      <c r="C2919" s="648"/>
      <c r="D2919" s="648"/>
      <c r="E2919" s="648"/>
    </row>
    <row r="2920" spans="1:5" ht="16.5" customHeight="1" thickBot="1" x14ac:dyDescent="0.25">
      <c r="A2920" s="649" t="s">
        <v>72</v>
      </c>
      <c r="B2920" s="648"/>
      <c r="C2920" s="648"/>
      <c r="D2920" s="648"/>
      <c r="E2920" s="648"/>
    </row>
    <row r="2921" spans="1:5" ht="16.5" customHeight="1" thickBot="1" x14ac:dyDescent="0.25">
      <c r="A2921" s="649" t="s">
        <v>73</v>
      </c>
      <c r="B2921" s="648"/>
      <c r="C2921" s="648"/>
      <c r="D2921" s="648"/>
      <c r="E2921" s="648"/>
    </row>
    <row r="2922" spans="1:5" ht="16.5" customHeight="1" thickBot="1" x14ac:dyDescent="0.25">
      <c r="A2922" s="647" t="s">
        <v>109</v>
      </c>
      <c r="B2922" s="648">
        <f>SUM(B2923:B2926)</f>
        <v>7254</v>
      </c>
      <c r="C2922" s="648">
        <f t="shared" ref="C2922:E2922" si="312">SUM(C2923:C2926)</f>
        <v>25734</v>
      </c>
      <c r="D2922" s="648">
        <f t="shared" si="312"/>
        <v>0</v>
      </c>
      <c r="E2922" s="648">
        <f t="shared" si="312"/>
        <v>0</v>
      </c>
    </row>
    <row r="2923" spans="1:5" ht="16.5" customHeight="1" thickBot="1" x14ac:dyDescent="0.25">
      <c r="A2923" s="649" t="s">
        <v>37</v>
      </c>
      <c r="B2923" s="651">
        <v>7254</v>
      </c>
      <c r="C2923" s="648">
        <v>25734</v>
      </c>
      <c r="D2923" s="648">
        <v>0</v>
      </c>
      <c r="E2923" s="648"/>
    </row>
    <row r="2924" spans="1:5" ht="16.5" customHeight="1" thickBot="1" x14ac:dyDescent="0.25">
      <c r="A2924" s="649" t="s">
        <v>78</v>
      </c>
      <c r="B2924" s="648"/>
      <c r="C2924" s="648"/>
      <c r="D2924" s="648"/>
      <c r="E2924" s="648"/>
    </row>
    <row r="2925" spans="1:5" ht="16.5" customHeight="1" thickBot="1" x14ac:dyDescent="0.25">
      <c r="A2925" s="649" t="s">
        <v>72</v>
      </c>
      <c r="B2925" s="648"/>
      <c r="C2925" s="648"/>
      <c r="D2925" s="648"/>
      <c r="E2925" s="648"/>
    </row>
    <row r="2926" spans="1:5" ht="16.5" customHeight="1" thickBot="1" x14ac:dyDescent="0.25">
      <c r="A2926" s="649" t="s">
        <v>73</v>
      </c>
      <c r="B2926" s="648"/>
      <c r="C2926" s="648"/>
      <c r="D2926" s="648"/>
      <c r="E2926" s="648"/>
    </row>
    <row r="2927" spans="1:5" ht="16.5" customHeight="1" thickBot="1" x14ac:dyDescent="0.25">
      <c r="A2927" s="692" t="s">
        <v>1978</v>
      </c>
      <c r="B2927" s="651">
        <f>B2923+B2917</f>
        <v>7254</v>
      </c>
      <c r="C2927" s="695">
        <f>C2923+C2917</f>
        <v>25734</v>
      </c>
      <c r="D2927" s="651">
        <f>D2923+D2917</f>
        <v>0</v>
      </c>
      <c r="E2927" s="651">
        <f>E2923+E2917</f>
        <v>0</v>
      </c>
    </row>
    <row r="2928" spans="1:5" ht="55.5" customHeight="1" thickBot="1" x14ac:dyDescent="0.25">
      <c r="A2928" s="637" t="s">
        <v>1979</v>
      </c>
      <c r="B2928" s="693" t="s">
        <v>1980</v>
      </c>
      <c r="C2928" s="694" t="s">
        <v>1981</v>
      </c>
      <c r="D2928" s="731"/>
      <c r="E2928" s="719"/>
    </row>
    <row r="2929" spans="1:5" ht="16.5" customHeight="1" thickBot="1" x14ac:dyDescent="0.25">
      <c r="A2929" s="639" t="s">
        <v>9</v>
      </c>
      <c r="B2929" s="769" t="s">
        <v>1982</v>
      </c>
      <c r="C2929" s="895"/>
      <c r="D2929" s="770"/>
      <c r="E2929" s="771"/>
    </row>
    <row r="2930" spans="1:5" ht="16.5" customHeight="1" thickBot="1" x14ac:dyDescent="0.25">
      <c r="A2930" s="639" t="s">
        <v>14</v>
      </c>
      <c r="B2930" s="832" t="s">
        <v>262</v>
      </c>
      <c r="C2930" s="833"/>
      <c r="D2930" s="833"/>
      <c r="E2930" s="834"/>
    </row>
    <row r="2931" spans="1:5" ht="16.5" customHeight="1" x14ac:dyDescent="0.2">
      <c r="A2931" s="827"/>
      <c r="B2931" s="640">
        <v>2019</v>
      </c>
      <c r="C2931" s="640">
        <v>2020</v>
      </c>
      <c r="D2931" s="640">
        <v>2021</v>
      </c>
      <c r="E2931" s="640">
        <v>2022</v>
      </c>
    </row>
    <row r="2932" spans="1:5" ht="16.5" customHeight="1" thickBot="1" x14ac:dyDescent="0.25">
      <c r="A2932" s="828"/>
      <c r="B2932" s="641" t="s">
        <v>5</v>
      </c>
      <c r="C2932" s="641" t="s">
        <v>6</v>
      </c>
      <c r="D2932" s="641" t="s">
        <v>6</v>
      </c>
      <c r="E2932" s="641" t="s">
        <v>6</v>
      </c>
    </row>
    <row r="2933" spans="1:5" ht="16.5" customHeight="1" thickBot="1" x14ac:dyDescent="0.25">
      <c r="A2933" s="639" t="s">
        <v>8</v>
      </c>
      <c r="B2933" s="691">
        <v>1</v>
      </c>
      <c r="C2933" s="691">
        <v>1</v>
      </c>
      <c r="D2933" s="691">
        <v>0</v>
      </c>
      <c r="E2933" s="691"/>
    </row>
    <row r="2934" spans="1:5" ht="16.5" customHeight="1" thickBot="1" x14ac:dyDescent="0.25">
      <c r="A2934" s="639" t="s">
        <v>15</v>
      </c>
      <c r="B2934" s="643">
        <v>1232</v>
      </c>
      <c r="C2934" s="643">
        <v>26768</v>
      </c>
      <c r="D2934" s="643">
        <v>0</v>
      </c>
      <c r="E2934" s="643"/>
    </row>
    <row r="2935" spans="1:5" ht="16.5" customHeight="1" thickBot="1" x14ac:dyDescent="0.25">
      <c r="A2935" s="639" t="s">
        <v>21</v>
      </c>
      <c r="B2935" s="643">
        <f>B2934/B2933</f>
        <v>1232</v>
      </c>
      <c r="C2935" s="643">
        <f>C2934/C2933</f>
        <v>26768</v>
      </c>
      <c r="D2935" s="643" t="e">
        <f>D2934/D2933</f>
        <v>#DIV/0!</v>
      </c>
      <c r="E2935" s="643" t="e">
        <f>E2934/E2933</f>
        <v>#DIV/0!</v>
      </c>
    </row>
    <row r="2936" spans="1:5" ht="16.5" customHeight="1" thickBot="1" x14ac:dyDescent="0.25">
      <c r="A2936" s="639" t="s">
        <v>16</v>
      </c>
      <c r="B2936" s="644" t="s">
        <v>20</v>
      </c>
      <c r="C2936" s="645">
        <f>C2933/B2933-1</f>
        <v>0</v>
      </c>
      <c r="D2936" s="645">
        <f t="shared" ref="D2936:E2938" si="313">D2933/C2933-1</f>
        <v>-1</v>
      </c>
      <c r="E2936" s="645" t="e">
        <f t="shared" si="313"/>
        <v>#DIV/0!</v>
      </c>
    </row>
    <row r="2937" spans="1:5" ht="16.5" customHeight="1" thickBot="1" x14ac:dyDescent="0.25">
      <c r="A2937" s="639" t="s">
        <v>17</v>
      </c>
      <c r="B2937" s="644" t="s">
        <v>20</v>
      </c>
      <c r="C2937" s="645">
        <f>C2934/B2934-1</f>
        <v>20.727272727272727</v>
      </c>
      <c r="D2937" s="645">
        <f t="shared" si="313"/>
        <v>-1</v>
      </c>
      <c r="E2937" s="645" t="e">
        <f t="shared" si="313"/>
        <v>#DIV/0!</v>
      </c>
    </row>
    <row r="2938" spans="1:5" ht="16.5" customHeight="1" thickBot="1" x14ac:dyDescent="0.25">
      <c r="A2938" s="639" t="s">
        <v>18</v>
      </c>
      <c r="B2938" s="644" t="s">
        <v>20</v>
      </c>
      <c r="C2938" s="645">
        <f>C2935/B2935-1</f>
        <v>20.727272727272727</v>
      </c>
      <c r="D2938" s="645" t="e">
        <f t="shared" si="313"/>
        <v>#DIV/0!</v>
      </c>
      <c r="E2938" s="645" t="e">
        <f t="shared" si="313"/>
        <v>#DIV/0!</v>
      </c>
    </row>
    <row r="2939" spans="1:5" ht="16.5" customHeight="1" thickBot="1" x14ac:dyDescent="0.25">
      <c r="A2939" s="835" t="s">
        <v>1983</v>
      </c>
      <c r="B2939" s="836"/>
      <c r="C2939" s="836"/>
      <c r="D2939" s="836"/>
      <c r="E2939" s="837"/>
    </row>
    <row r="2940" spans="1:5" ht="16.5" customHeight="1" x14ac:dyDescent="0.2">
      <c r="A2940" s="827"/>
      <c r="B2940" s="640">
        <v>2019</v>
      </c>
      <c r="C2940" s="640">
        <v>2020</v>
      </c>
      <c r="D2940" s="640">
        <v>2021</v>
      </c>
      <c r="E2940" s="640">
        <v>2022</v>
      </c>
    </row>
    <row r="2941" spans="1:5" ht="16.5" customHeight="1" thickBot="1" x14ac:dyDescent="0.25">
      <c r="A2941" s="828"/>
      <c r="B2941" s="641" t="s">
        <v>5</v>
      </c>
      <c r="C2941" s="641" t="s">
        <v>6</v>
      </c>
      <c r="D2941" s="641" t="s">
        <v>6</v>
      </c>
      <c r="E2941" s="641" t="s">
        <v>6</v>
      </c>
    </row>
    <row r="2942" spans="1:5" ht="16.5" customHeight="1" thickBot="1" x14ac:dyDescent="0.25">
      <c r="A2942" s="647" t="s">
        <v>107</v>
      </c>
      <c r="B2942" s="648">
        <v>0</v>
      </c>
      <c r="C2942" s="648"/>
      <c r="D2942" s="648"/>
      <c r="E2942" s="648"/>
    </row>
    <row r="2943" spans="1:5" ht="16.5" customHeight="1" thickBot="1" x14ac:dyDescent="0.25">
      <c r="A2943" s="649" t="s">
        <v>37</v>
      </c>
      <c r="B2943" s="648"/>
      <c r="C2943" s="648"/>
      <c r="D2943" s="648"/>
      <c r="E2943" s="648"/>
    </row>
    <row r="2944" spans="1:5" ht="16.5" customHeight="1" thickBot="1" x14ac:dyDescent="0.25">
      <c r="A2944" s="649" t="s">
        <v>78</v>
      </c>
      <c r="B2944" s="648"/>
      <c r="C2944" s="648"/>
      <c r="D2944" s="648"/>
      <c r="E2944" s="648"/>
    </row>
    <row r="2945" spans="1:5" ht="16.5" customHeight="1" thickBot="1" x14ac:dyDescent="0.25">
      <c r="A2945" s="649" t="s">
        <v>72</v>
      </c>
      <c r="B2945" s="648"/>
      <c r="C2945" s="648"/>
      <c r="D2945" s="648"/>
      <c r="E2945" s="648"/>
    </row>
    <row r="2946" spans="1:5" ht="16.5" customHeight="1" thickBot="1" x14ac:dyDescent="0.25">
      <c r="A2946" s="649" t="s">
        <v>73</v>
      </c>
      <c r="B2946" s="648"/>
      <c r="C2946" s="648"/>
      <c r="D2946" s="648"/>
      <c r="E2946" s="648"/>
    </row>
    <row r="2947" spans="1:5" ht="16.5" customHeight="1" thickBot="1" x14ac:dyDescent="0.25">
      <c r="A2947" s="647" t="s">
        <v>109</v>
      </c>
      <c r="B2947" s="648">
        <f>SUM(B2948:B2951)</f>
        <v>1232</v>
      </c>
      <c r="C2947" s="648">
        <f t="shared" ref="C2947:E2947" si="314">SUM(C2948:C2951)</f>
        <v>26768</v>
      </c>
      <c r="D2947" s="648">
        <f t="shared" si="314"/>
        <v>0</v>
      </c>
      <c r="E2947" s="648">
        <f t="shared" si="314"/>
        <v>0</v>
      </c>
    </row>
    <row r="2948" spans="1:5" ht="16.5" customHeight="1" thickBot="1" x14ac:dyDescent="0.25">
      <c r="A2948" s="649" t="s">
        <v>37</v>
      </c>
      <c r="B2948" s="648">
        <v>1232</v>
      </c>
      <c r="C2948" s="648">
        <v>26768</v>
      </c>
      <c r="D2948" s="648">
        <v>0</v>
      </c>
      <c r="E2948" s="648">
        <v>0</v>
      </c>
    </row>
    <row r="2949" spans="1:5" ht="16.5" customHeight="1" thickBot="1" x14ac:dyDescent="0.25">
      <c r="A2949" s="649" t="s">
        <v>78</v>
      </c>
      <c r="B2949" s="648"/>
      <c r="C2949" s="648"/>
      <c r="D2949" s="648"/>
      <c r="E2949" s="648"/>
    </row>
    <row r="2950" spans="1:5" ht="16.5" customHeight="1" thickBot="1" x14ac:dyDescent="0.25">
      <c r="A2950" s="649" t="s">
        <v>72</v>
      </c>
      <c r="B2950" s="648"/>
      <c r="C2950" s="648"/>
      <c r="D2950" s="648"/>
      <c r="E2950" s="648"/>
    </row>
    <row r="2951" spans="1:5" ht="16.5" customHeight="1" thickBot="1" x14ac:dyDescent="0.25">
      <c r="A2951" s="649" t="s">
        <v>73</v>
      </c>
      <c r="B2951" s="648"/>
      <c r="C2951" s="648"/>
      <c r="D2951" s="648"/>
      <c r="E2951" s="648"/>
    </row>
    <row r="2952" spans="1:5" ht="16.5" customHeight="1" thickBot="1" x14ac:dyDescent="0.25">
      <c r="A2952" s="692" t="s">
        <v>1984</v>
      </c>
      <c r="B2952" s="651">
        <f>B2948+B2942</f>
        <v>1232</v>
      </c>
      <c r="C2952" s="695">
        <f>C2948+C2942</f>
        <v>26768</v>
      </c>
      <c r="D2952" s="651">
        <f>D2948+D2942</f>
        <v>0</v>
      </c>
      <c r="E2952" s="651">
        <f>E2948+E2942</f>
        <v>0</v>
      </c>
    </row>
    <row r="2953" spans="1:5" ht="139.5" customHeight="1" thickBot="1" x14ac:dyDescent="0.25">
      <c r="A2953" s="637" t="s">
        <v>1979</v>
      </c>
      <c r="B2953" s="693" t="s">
        <v>1985</v>
      </c>
      <c r="C2953" s="694" t="s">
        <v>1986</v>
      </c>
      <c r="D2953" s="648"/>
      <c r="E2953" s="648"/>
    </row>
    <row r="2954" spans="1:5" ht="16.5" customHeight="1" thickBot="1" x14ac:dyDescent="0.25">
      <c r="A2954" s="639" t="s">
        <v>9</v>
      </c>
      <c r="B2954" s="769" t="s">
        <v>1987</v>
      </c>
      <c r="C2954" s="895"/>
      <c r="D2954" s="770"/>
      <c r="E2954" s="771"/>
    </row>
    <row r="2955" spans="1:5" ht="16.5" customHeight="1" thickBot="1" x14ac:dyDescent="0.25">
      <c r="A2955" s="639" t="s">
        <v>14</v>
      </c>
      <c r="B2955" s="832" t="s">
        <v>1194</v>
      </c>
      <c r="C2955" s="833"/>
      <c r="D2955" s="833"/>
      <c r="E2955" s="834"/>
    </row>
    <row r="2956" spans="1:5" ht="16.5" customHeight="1" x14ac:dyDescent="0.2">
      <c r="A2956" s="827"/>
      <c r="B2956" s="640">
        <v>2019</v>
      </c>
      <c r="C2956" s="640">
        <v>2020</v>
      </c>
      <c r="D2956" s="640">
        <v>2021</v>
      </c>
      <c r="E2956" s="640">
        <v>2022</v>
      </c>
    </row>
    <row r="2957" spans="1:5" ht="16.5" customHeight="1" thickBot="1" x14ac:dyDescent="0.25">
      <c r="A2957" s="828"/>
      <c r="B2957" s="641" t="s">
        <v>5</v>
      </c>
      <c r="C2957" s="641" t="s">
        <v>6</v>
      </c>
      <c r="D2957" s="641" t="s">
        <v>6</v>
      </c>
      <c r="E2957" s="641" t="s">
        <v>6</v>
      </c>
    </row>
    <row r="2958" spans="1:5" ht="16.5" customHeight="1" thickBot="1" x14ac:dyDescent="0.25">
      <c r="A2958" s="639" t="s">
        <v>8</v>
      </c>
      <c r="B2958" s="691">
        <v>0</v>
      </c>
      <c r="C2958" s="691">
        <v>1</v>
      </c>
      <c r="D2958" s="691">
        <v>0</v>
      </c>
      <c r="E2958" s="691">
        <v>0</v>
      </c>
    </row>
    <row r="2959" spans="1:5" ht="16.5" customHeight="1" thickBot="1" x14ac:dyDescent="0.25">
      <c r="A2959" s="639" t="s">
        <v>15</v>
      </c>
      <c r="B2959" s="643">
        <f>B2973</f>
        <v>0</v>
      </c>
      <c r="C2959" s="643">
        <v>14000</v>
      </c>
      <c r="D2959" s="643">
        <v>0</v>
      </c>
      <c r="E2959" s="643">
        <v>0</v>
      </c>
    </row>
    <row r="2960" spans="1:5" ht="16.5" customHeight="1" thickBot="1" x14ac:dyDescent="0.25">
      <c r="A2960" s="639" t="s">
        <v>21</v>
      </c>
      <c r="B2960" s="643" t="e">
        <f>B2959/B2958</f>
        <v>#DIV/0!</v>
      </c>
      <c r="C2960" s="643">
        <f>C2959/C2958</f>
        <v>14000</v>
      </c>
      <c r="D2960" s="643" t="e">
        <f>D2959/D2958</f>
        <v>#DIV/0!</v>
      </c>
      <c r="E2960" s="643" t="e">
        <f>E2959/E2958</f>
        <v>#DIV/0!</v>
      </c>
    </row>
    <row r="2961" spans="1:5" ht="16.5" customHeight="1" thickBot="1" x14ac:dyDescent="0.25">
      <c r="A2961" s="639" t="s">
        <v>16</v>
      </c>
      <c r="B2961" s="644" t="s">
        <v>20</v>
      </c>
      <c r="C2961" s="645" t="e">
        <f>C2958/B2958-1</f>
        <v>#DIV/0!</v>
      </c>
      <c r="D2961" s="645">
        <f t="shared" ref="D2961:E2963" si="315">D2958/C2958-1</f>
        <v>-1</v>
      </c>
      <c r="E2961" s="645" t="e">
        <f t="shared" si="315"/>
        <v>#DIV/0!</v>
      </c>
    </row>
    <row r="2962" spans="1:5" ht="16.5" customHeight="1" thickBot="1" x14ac:dyDescent="0.25">
      <c r="A2962" s="639" t="s">
        <v>17</v>
      </c>
      <c r="B2962" s="644" t="s">
        <v>20</v>
      </c>
      <c r="C2962" s="645" t="e">
        <f>C2959/B2959-1</f>
        <v>#DIV/0!</v>
      </c>
      <c r="D2962" s="645">
        <f t="shared" si="315"/>
        <v>-1</v>
      </c>
      <c r="E2962" s="645" t="e">
        <f t="shared" si="315"/>
        <v>#DIV/0!</v>
      </c>
    </row>
    <row r="2963" spans="1:5" ht="16.5" customHeight="1" thickBot="1" x14ac:dyDescent="0.25">
      <c r="A2963" s="639" t="s">
        <v>18</v>
      </c>
      <c r="B2963" s="644" t="s">
        <v>20</v>
      </c>
      <c r="C2963" s="645" t="e">
        <f>C2960/B2960-1</f>
        <v>#DIV/0!</v>
      </c>
      <c r="D2963" s="645" t="e">
        <f t="shared" si="315"/>
        <v>#DIV/0!</v>
      </c>
      <c r="E2963" s="645" t="e">
        <f t="shared" si="315"/>
        <v>#DIV/0!</v>
      </c>
    </row>
    <row r="2964" spans="1:5" ht="16.5" customHeight="1" thickBot="1" x14ac:dyDescent="0.25">
      <c r="A2964" s="835" t="s">
        <v>1983</v>
      </c>
      <c r="B2964" s="836"/>
      <c r="C2964" s="836"/>
      <c r="D2964" s="836"/>
      <c r="E2964" s="837"/>
    </row>
    <row r="2965" spans="1:5" ht="16.5" customHeight="1" x14ac:dyDescent="0.2">
      <c r="A2965" s="827"/>
      <c r="B2965" s="640">
        <v>2019</v>
      </c>
      <c r="C2965" s="640">
        <v>2020</v>
      </c>
      <c r="D2965" s="640">
        <v>2021</v>
      </c>
      <c r="E2965" s="640">
        <v>2022</v>
      </c>
    </row>
    <row r="2966" spans="1:5" ht="16.5" customHeight="1" thickBot="1" x14ac:dyDescent="0.25">
      <c r="A2966" s="828"/>
      <c r="B2966" s="641" t="s">
        <v>5</v>
      </c>
      <c r="C2966" s="641" t="s">
        <v>6</v>
      </c>
      <c r="D2966" s="641" t="s">
        <v>6</v>
      </c>
      <c r="E2966" s="641" t="s">
        <v>6</v>
      </c>
    </row>
    <row r="2967" spans="1:5" ht="16.5" customHeight="1" thickBot="1" x14ac:dyDescent="0.25">
      <c r="A2967" s="647" t="s">
        <v>107</v>
      </c>
      <c r="B2967" s="648">
        <v>0</v>
      </c>
      <c r="C2967" s="648"/>
      <c r="D2967" s="648"/>
      <c r="E2967" s="648"/>
    </row>
    <row r="2968" spans="1:5" ht="16.5" customHeight="1" thickBot="1" x14ac:dyDescent="0.25">
      <c r="A2968" s="649" t="s">
        <v>37</v>
      </c>
      <c r="B2968" s="648"/>
      <c r="C2968" s="648"/>
      <c r="D2968" s="648"/>
      <c r="E2968" s="648"/>
    </row>
    <row r="2969" spans="1:5" ht="16.5" customHeight="1" thickBot="1" x14ac:dyDescent="0.25">
      <c r="A2969" s="649" t="s">
        <v>78</v>
      </c>
      <c r="B2969" s="648"/>
      <c r="C2969" s="648"/>
      <c r="D2969" s="648"/>
      <c r="E2969" s="648"/>
    </row>
    <row r="2970" spans="1:5" ht="16.5" customHeight="1" thickBot="1" x14ac:dyDescent="0.25">
      <c r="A2970" s="649" t="s">
        <v>72</v>
      </c>
      <c r="B2970" s="648"/>
      <c r="C2970" s="648"/>
      <c r="D2970" s="648"/>
      <c r="E2970" s="648"/>
    </row>
    <row r="2971" spans="1:5" ht="16.5" customHeight="1" thickBot="1" x14ac:dyDescent="0.25">
      <c r="A2971" s="649" t="s">
        <v>73</v>
      </c>
      <c r="B2971" s="648"/>
      <c r="C2971" s="648"/>
      <c r="D2971" s="648"/>
      <c r="E2971" s="648"/>
    </row>
    <row r="2972" spans="1:5" ht="16.5" customHeight="1" thickBot="1" x14ac:dyDescent="0.25">
      <c r="A2972" s="647" t="s">
        <v>109</v>
      </c>
      <c r="B2972" s="648">
        <f>SUM(B2973:B2976)</f>
        <v>0</v>
      </c>
      <c r="C2972" s="648">
        <f t="shared" ref="C2972:E2972" si="316">SUM(C2973:C2976)</f>
        <v>14000</v>
      </c>
      <c r="D2972" s="648">
        <f t="shared" si="316"/>
        <v>0</v>
      </c>
      <c r="E2972" s="648">
        <f t="shared" si="316"/>
        <v>0</v>
      </c>
    </row>
    <row r="2973" spans="1:5" ht="16.5" customHeight="1" thickBot="1" x14ac:dyDescent="0.25">
      <c r="A2973" s="649" t="s">
        <v>37</v>
      </c>
      <c r="B2973" s="651">
        <v>0</v>
      </c>
      <c r="C2973" s="648">
        <v>14000</v>
      </c>
      <c r="D2973" s="648">
        <v>0</v>
      </c>
      <c r="E2973" s="648">
        <v>0</v>
      </c>
    </row>
    <row r="2974" spans="1:5" ht="16.5" customHeight="1" thickBot="1" x14ac:dyDescent="0.25">
      <c r="A2974" s="649" t="s">
        <v>78</v>
      </c>
      <c r="B2974" s="648"/>
      <c r="C2974" s="648"/>
      <c r="D2974" s="648"/>
      <c r="E2974" s="648"/>
    </row>
    <row r="2975" spans="1:5" ht="16.5" customHeight="1" thickBot="1" x14ac:dyDescent="0.25">
      <c r="A2975" s="649" t="s">
        <v>72</v>
      </c>
      <c r="B2975" s="648"/>
      <c r="C2975" s="648"/>
      <c r="D2975" s="648"/>
      <c r="E2975" s="648"/>
    </row>
    <row r="2976" spans="1:5" ht="16.5" customHeight="1" thickBot="1" x14ac:dyDescent="0.25">
      <c r="A2976" s="649" t="s">
        <v>73</v>
      </c>
      <c r="B2976" s="648"/>
      <c r="C2976" s="648"/>
      <c r="D2976" s="648"/>
      <c r="E2976" s="648"/>
    </row>
    <row r="2977" spans="1:5" ht="16.5" customHeight="1" thickBot="1" x14ac:dyDescent="0.25">
      <c r="A2977" s="692" t="s">
        <v>1984</v>
      </c>
      <c r="B2977" s="651">
        <f>B2973+B2967</f>
        <v>0</v>
      </c>
      <c r="C2977" s="695">
        <f>C2973+C2967</f>
        <v>14000</v>
      </c>
      <c r="D2977" s="651">
        <f>D2973+D2967</f>
        <v>0</v>
      </c>
      <c r="E2977" s="651">
        <f>E2973+E2967</f>
        <v>0</v>
      </c>
    </row>
    <row r="2978" spans="1:5" ht="65.25" customHeight="1" thickBot="1" x14ac:dyDescent="0.25">
      <c r="A2978" s="637" t="s">
        <v>1988</v>
      </c>
      <c r="B2978" s="693" t="s">
        <v>1989</v>
      </c>
      <c r="C2978" s="694" t="s">
        <v>1990</v>
      </c>
      <c r="D2978" s="648"/>
      <c r="E2978" s="648"/>
    </row>
    <row r="2979" spans="1:5" ht="16.5" customHeight="1" thickBot="1" x14ac:dyDescent="0.25">
      <c r="A2979" s="639" t="s">
        <v>9</v>
      </c>
      <c r="B2979" s="769" t="s">
        <v>1991</v>
      </c>
      <c r="C2979" s="895"/>
      <c r="D2979" s="770"/>
      <c r="E2979" s="771"/>
    </row>
    <row r="2980" spans="1:5" ht="16.5" customHeight="1" thickBot="1" x14ac:dyDescent="0.25">
      <c r="A2980" s="639" t="s">
        <v>14</v>
      </c>
      <c r="B2980" s="832" t="s">
        <v>262</v>
      </c>
      <c r="C2980" s="833"/>
      <c r="D2980" s="833"/>
      <c r="E2980" s="834"/>
    </row>
    <row r="2981" spans="1:5" ht="16.5" customHeight="1" x14ac:dyDescent="0.2">
      <c r="A2981" s="827"/>
      <c r="B2981" s="640">
        <v>2019</v>
      </c>
      <c r="C2981" s="640">
        <v>2020</v>
      </c>
      <c r="D2981" s="640">
        <v>2021</v>
      </c>
      <c r="E2981" s="640">
        <v>2022</v>
      </c>
    </row>
    <row r="2982" spans="1:5" ht="16.5" customHeight="1" thickBot="1" x14ac:dyDescent="0.25">
      <c r="A2982" s="828"/>
      <c r="B2982" s="641" t="s">
        <v>5</v>
      </c>
      <c r="C2982" s="641" t="s">
        <v>6</v>
      </c>
      <c r="D2982" s="641" t="s">
        <v>6</v>
      </c>
      <c r="E2982" s="641" t="s">
        <v>6</v>
      </c>
    </row>
    <row r="2983" spans="1:5" ht="16.5" customHeight="1" thickBot="1" x14ac:dyDescent="0.25">
      <c r="A2983" s="639" t="s">
        <v>8</v>
      </c>
      <c r="B2983" s="691">
        <v>1</v>
      </c>
      <c r="C2983" s="691">
        <v>1</v>
      </c>
      <c r="D2983" s="691">
        <v>0</v>
      </c>
      <c r="E2983" s="691"/>
    </row>
    <row r="2984" spans="1:5" ht="16.5" customHeight="1" thickBot="1" x14ac:dyDescent="0.25">
      <c r="A2984" s="639" t="s">
        <v>15</v>
      </c>
      <c r="B2984" s="643">
        <v>4795</v>
      </c>
      <c r="C2984" s="643">
        <v>14337</v>
      </c>
      <c r="D2984" s="643">
        <v>0</v>
      </c>
      <c r="E2984" s="643"/>
    </row>
    <row r="2985" spans="1:5" ht="16.5" customHeight="1" thickBot="1" x14ac:dyDescent="0.25">
      <c r="A2985" s="639" t="s">
        <v>21</v>
      </c>
      <c r="B2985" s="643">
        <f>B2984/B2983</f>
        <v>4795</v>
      </c>
      <c r="C2985" s="643">
        <f>C2984/C2983</f>
        <v>14337</v>
      </c>
      <c r="D2985" s="643" t="e">
        <f>D2984/D2983</f>
        <v>#DIV/0!</v>
      </c>
      <c r="E2985" s="643" t="e">
        <f>E2984/E2983</f>
        <v>#DIV/0!</v>
      </c>
    </row>
    <row r="2986" spans="1:5" ht="16.5" customHeight="1" thickBot="1" x14ac:dyDescent="0.25">
      <c r="A2986" s="639" t="s">
        <v>16</v>
      </c>
      <c r="B2986" s="644" t="s">
        <v>20</v>
      </c>
      <c r="C2986" s="645">
        <f>C2983/B2983-1</f>
        <v>0</v>
      </c>
      <c r="D2986" s="645">
        <f t="shared" ref="D2986:E2988" si="317">D2983/C2983-1</f>
        <v>-1</v>
      </c>
      <c r="E2986" s="645" t="e">
        <f t="shared" si="317"/>
        <v>#DIV/0!</v>
      </c>
    </row>
    <row r="2987" spans="1:5" ht="16.5" customHeight="1" thickBot="1" x14ac:dyDescent="0.25">
      <c r="A2987" s="639" t="s">
        <v>17</v>
      </c>
      <c r="B2987" s="644" t="s">
        <v>20</v>
      </c>
      <c r="C2987" s="645">
        <f>C2984/B2984-1</f>
        <v>1.9899895724713241</v>
      </c>
      <c r="D2987" s="645">
        <f t="shared" si="317"/>
        <v>-1</v>
      </c>
      <c r="E2987" s="645" t="e">
        <f t="shared" si="317"/>
        <v>#DIV/0!</v>
      </c>
    </row>
    <row r="2988" spans="1:5" ht="16.5" customHeight="1" thickBot="1" x14ac:dyDescent="0.25">
      <c r="A2988" s="639" t="s">
        <v>18</v>
      </c>
      <c r="B2988" s="644" t="s">
        <v>20</v>
      </c>
      <c r="C2988" s="645">
        <f>C2985/B2985-1</f>
        <v>1.9899895724713241</v>
      </c>
      <c r="D2988" s="645" t="e">
        <f t="shared" si="317"/>
        <v>#DIV/0!</v>
      </c>
      <c r="E2988" s="645" t="e">
        <f t="shared" si="317"/>
        <v>#DIV/0!</v>
      </c>
    </row>
    <row r="2989" spans="1:5" ht="16.5" customHeight="1" thickBot="1" x14ac:dyDescent="0.25">
      <c r="A2989" s="835" t="s">
        <v>1992</v>
      </c>
      <c r="B2989" s="836"/>
      <c r="C2989" s="836"/>
      <c r="D2989" s="836"/>
      <c r="E2989" s="837"/>
    </row>
    <row r="2990" spans="1:5" ht="16.5" customHeight="1" x14ac:dyDescent="0.2">
      <c r="A2990" s="827"/>
      <c r="B2990" s="640">
        <v>2019</v>
      </c>
      <c r="C2990" s="640">
        <v>2020</v>
      </c>
      <c r="D2990" s="640">
        <v>2021</v>
      </c>
      <c r="E2990" s="640">
        <v>2022</v>
      </c>
    </row>
    <row r="2991" spans="1:5" ht="16.5" customHeight="1" thickBot="1" x14ac:dyDescent="0.25">
      <c r="A2991" s="828"/>
      <c r="B2991" s="641" t="s">
        <v>5</v>
      </c>
      <c r="C2991" s="641" t="s">
        <v>6</v>
      </c>
      <c r="D2991" s="641" t="s">
        <v>6</v>
      </c>
      <c r="E2991" s="641" t="s">
        <v>6</v>
      </c>
    </row>
    <row r="2992" spans="1:5" ht="16.5" customHeight="1" thickBot="1" x14ac:dyDescent="0.25">
      <c r="A2992" s="647" t="s">
        <v>107</v>
      </c>
      <c r="B2992" s="648">
        <v>0</v>
      </c>
      <c r="C2992" s="648"/>
      <c r="D2992" s="648"/>
      <c r="E2992" s="648"/>
    </row>
    <row r="2993" spans="1:5" ht="16.5" customHeight="1" thickBot="1" x14ac:dyDescent="0.25">
      <c r="A2993" s="649" t="s">
        <v>37</v>
      </c>
      <c r="B2993" s="648"/>
      <c r="C2993" s="648"/>
      <c r="D2993" s="648"/>
      <c r="E2993" s="648"/>
    </row>
    <row r="2994" spans="1:5" ht="16.5" customHeight="1" thickBot="1" x14ac:dyDescent="0.25">
      <c r="A2994" s="649" t="s">
        <v>78</v>
      </c>
      <c r="B2994" s="648"/>
      <c r="C2994" s="648"/>
      <c r="D2994" s="648"/>
      <c r="E2994" s="648"/>
    </row>
    <row r="2995" spans="1:5" ht="16.5" customHeight="1" thickBot="1" x14ac:dyDescent="0.25">
      <c r="A2995" s="649" t="s">
        <v>72</v>
      </c>
      <c r="B2995" s="648"/>
      <c r="C2995" s="648"/>
      <c r="D2995" s="648"/>
      <c r="E2995" s="648"/>
    </row>
    <row r="2996" spans="1:5" ht="16.5" customHeight="1" thickBot="1" x14ac:dyDescent="0.25">
      <c r="A2996" s="649" t="s">
        <v>73</v>
      </c>
      <c r="B2996" s="648"/>
      <c r="C2996" s="648"/>
      <c r="D2996" s="648"/>
      <c r="E2996" s="648"/>
    </row>
    <row r="2997" spans="1:5" ht="16.5" customHeight="1" thickBot="1" x14ac:dyDescent="0.25">
      <c r="A2997" s="647" t="s">
        <v>109</v>
      </c>
      <c r="B2997" s="648">
        <f>SUM(B2998:B3001)</f>
        <v>4795</v>
      </c>
      <c r="C2997" s="648">
        <f t="shared" ref="C2997:E2997" si="318">SUM(C2998:C3001)</f>
        <v>14337</v>
      </c>
      <c r="D2997" s="648">
        <f t="shared" si="318"/>
        <v>0</v>
      </c>
      <c r="E2997" s="648">
        <f t="shared" si="318"/>
        <v>0</v>
      </c>
    </row>
    <row r="2998" spans="1:5" ht="16.5" customHeight="1" thickBot="1" x14ac:dyDescent="0.25">
      <c r="A2998" s="649" t="s">
        <v>37</v>
      </c>
      <c r="B2998" s="648">
        <v>4795</v>
      </c>
      <c r="C2998" s="648">
        <v>14337</v>
      </c>
      <c r="D2998" s="648">
        <v>0</v>
      </c>
      <c r="E2998" s="648"/>
    </row>
    <row r="2999" spans="1:5" ht="16.5" customHeight="1" thickBot="1" x14ac:dyDescent="0.25">
      <c r="A2999" s="649" t="s">
        <v>78</v>
      </c>
      <c r="B2999" s="648"/>
      <c r="C2999" s="648"/>
      <c r="D2999" s="648"/>
      <c r="E2999" s="648"/>
    </row>
    <row r="3000" spans="1:5" ht="16.5" customHeight="1" thickBot="1" x14ac:dyDescent="0.25">
      <c r="A3000" s="649" t="s">
        <v>72</v>
      </c>
      <c r="B3000" s="648"/>
      <c r="C3000" s="648"/>
      <c r="D3000" s="648"/>
      <c r="E3000" s="648"/>
    </row>
    <row r="3001" spans="1:5" ht="16.5" customHeight="1" thickBot="1" x14ac:dyDescent="0.25">
      <c r="A3001" s="649" t="s">
        <v>73</v>
      </c>
      <c r="B3001" s="648"/>
      <c r="C3001" s="648"/>
      <c r="D3001" s="648"/>
      <c r="E3001" s="648"/>
    </row>
    <row r="3002" spans="1:5" ht="16.5" customHeight="1" thickBot="1" x14ac:dyDescent="0.25">
      <c r="A3002" s="692" t="s">
        <v>1993</v>
      </c>
      <c r="B3002" s="651">
        <f>B2998+B2992</f>
        <v>4795</v>
      </c>
      <c r="C3002" s="695">
        <f>C2998+C2992</f>
        <v>14337</v>
      </c>
      <c r="D3002" s="651">
        <f>D2998+D2992</f>
        <v>0</v>
      </c>
      <c r="E3002" s="651">
        <f>E2998+E2992</f>
        <v>0</v>
      </c>
    </row>
    <row r="3003" spans="1:5" ht="64.5" customHeight="1" thickBot="1" x14ac:dyDescent="0.25">
      <c r="A3003" s="637" t="s">
        <v>1994</v>
      </c>
      <c r="B3003" s="693" t="s">
        <v>1995</v>
      </c>
      <c r="C3003" s="694" t="s">
        <v>1996</v>
      </c>
      <c r="D3003" s="648"/>
      <c r="E3003" s="648"/>
    </row>
    <row r="3004" spans="1:5" ht="16.5" customHeight="1" thickBot="1" x14ac:dyDescent="0.25">
      <c r="A3004" s="639" t="s">
        <v>9</v>
      </c>
      <c r="B3004" s="769" t="s">
        <v>1997</v>
      </c>
      <c r="C3004" s="895"/>
      <c r="D3004" s="770"/>
      <c r="E3004" s="771"/>
    </row>
    <row r="3005" spans="1:5" ht="16.5" customHeight="1" thickBot="1" x14ac:dyDescent="0.25">
      <c r="A3005" s="639" t="s">
        <v>14</v>
      </c>
      <c r="B3005" s="832" t="s">
        <v>262</v>
      </c>
      <c r="C3005" s="833"/>
      <c r="D3005" s="833"/>
      <c r="E3005" s="834"/>
    </row>
    <row r="3006" spans="1:5" ht="16.5" customHeight="1" x14ac:dyDescent="0.2">
      <c r="A3006" s="827"/>
      <c r="B3006" s="640">
        <v>2019</v>
      </c>
      <c r="C3006" s="640">
        <v>2020</v>
      </c>
      <c r="D3006" s="640">
        <v>2021</v>
      </c>
      <c r="E3006" s="640">
        <v>2022</v>
      </c>
    </row>
    <row r="3007" spans="1:5" ht="16.5" customHeight="1" thickBot="1" x14ac:dyDescent="0.25">
      <c r="A3007" s="828"/>
      <c r="B3007" s="641" t="s">
        <v>5</v>
      </c>
      <c r="C3007" s="641" t="s">
        <v>6</v>
      </c>
      <c r="D3007" s="641" t="s">
        <v>6</v>
      </c>
      <c r="E3007" s="641" t="s">
        <v>6</v>
      </c>
    </row>
    <row r="3008" spans="1:5" ht="16.5" customHeight="1" thickBot="1" x14ac:dyDescent="0.25">
      <c r="A3008" s="639" t="s">
        <v>8</v>
      </c>
      <c r="B3008" s="691">
        <v>1</v>
      </c>
      <c r="C3008" s="691">
        <v>1</v>
      </c>
      <c r="D3008" s="691">
        <v>0</v>
      </c>
      <c r="E3008" s="691"/>
    </row>
    <row r="3009" spans="1:5" ht="16.5" customHeight="1" thickBot="1" x14ac:dyDescent="0.25">
      <c r="A3009" s="639" t="s">
        <v>15</v>
      </c>
      <c r="B3009" s="643">
        <v>2270</v>
      </c>
      <c r="C3009" s="643">
        <v>9077</v>
      </c>
      <c r="D3009" s="643">
        <v>0</v>
      </c>
      <c r="E3009" s="643"/>
    </row>
    <row r="3010" spans="1:5" ht="16.5" customHeight="1" thickBot="1" x14ac:dyDescent="0.25">
      <c r="A3010" s="639" t="s">
        <v>21</v>
      </c>
      <c r="B3010" s="643">
        <f>B3009/B3008</f>
        <v>2270</v>
      </c>
      <c r="C3010" s="643">
        <f>C3009/C3008</f>
        <v>9077</v>
      </c>
      <c r="D3010" s="643" t="e">
        <f>D3009/D3008</f>
        <v>#DIV/0!</v>
      </c>
      <c r="E3010" s="643" t="e">
        <f>E3009/E3008</f>
        <v>#DIV/0!</v>
      </c>
    </row>
    <row r="3011" spans="1:5" ht="16.5" customHeight="1" thickBot="1" x14ac:dyDescent="0.25">
      <c r="A3011" s="639" t="s">
        <v>16</v>
      </c>
      <c r="B3011" s="644" t="s">
        <v>20</v>
      </c>
      <c r="C3011" s="645">
        <f>C3008/B3008-1</f>
        <v>0</v>
      </c>
      <c r="D3011" s="645">
        <f t="shared" ref="D3011:E3013" si="319">D3008/C3008-1</f>
        <v>-1</v>
      </c>
      <c r="E3011" s="645" t="e">
        <f t="shared" si="319"/>
        <v>#DIV/0!</v>
      </c>
    </row>
    <row r="3012" spans="1:5" ht="16.5" customHeight="1" thickBot="1" x14ac:dyDescent="0.25">
      <c r="A3012" s="639" t="s">
        <v>17</v>
      </c>
      <c r="B3012" s="644" t="s">
        <v>20</v>
      </c>
      <c r="C3012" s="645">
        <f>C3009/B3009-1</f>
        <v>2.9986784140969163</v>
      </c>
      <c r="D3012" s="645">
        <f t="shared" si="319"/>
        <v>-1</v>
      </c>
      <c r="E3012" s="645" t="e">
        <f t="shared" si="319"/>
        <v>#DIV/0!</v>
      </c>
    </row>
    <row r="3013" spans="1:5" ht="16.5" customHeight="1" thickBot="1" x14ac:dyDescent="0.25">
      <c r="A3013" s="639" t="s">
        <v>18</v>
      </c>
      <c r="B3013" s="644" t="s">
        <v>20</v>
      </c>
      <c r="C3013" s="645">
        <f>C3010/B3010-1</f>
        <v>2.9986784140969163</v>
      </c>
      <c r="D3013" s="645" t="e">
        <f t="shared" si="319"/>
        <v>#DIV/0!</v>
      </c>
      <c r="E3013" s="645" t="e">
        <f t="shared" si="319"/>
        <v>#DIV/0!</v>
      </c>
    </row>
    <row r="3014" spans="1:5" ht="16.5" customHeight="1" thickBot="1" x14ac:dyDescent="0.25">
      <c r="A3014" s="835" t="s">
        <v>1998</v>
      </c>
      <c r="B3014" s="836"/>
      <c r="C3014" s="836"/>
      <c r="D3014" s="836"/>
      <c r="E3014" s="837"/>
    </row>
    <row r="3015" spans="1:5" ht="16.5" customHeight="1" x14ac:dyDescent="0.2">
      <c r="A3015" s="827"/>
      <c r="B3015" s="640">
        <v>2019</v>
      </c>
      <c r="C3015" s="640">
        <v>2020</v>
      </c>
      <c r="D3015" s="640">
        <v>2021</v>
      </c>
      <c r="E3015" s="640">
        <v>2022</v>
      </c>
    </row>
    <row r="3016" spans="1:5" ht="16.5" customHeight="1" thickBot="1" x14ac:dyDescent="0.25">
      <c r="A3016" s="828"/>
      <c r="B3016" s="641" t="s">
        <v>5</v>
      </c>
      <c r="C3016" s="641" t="s">
        <v>6</v>
      </c>
      <c r="D3016" s="641" t="s">
        <v>6</v>
      </c>
      <c r="E3016" s="641" t="s">
        <v>6</v>
      </c>
    </row>
    <row r="3017" spans="1:5" ht="16.5" customHeight="1" thickBot="1" x14ac:dyDescent="0.25">
      <c r="A3017" s="647" t="s">
        <v>107</v>
      </c>
      <c r="B3017" s="648">
        <v>0</v>
      </c>
      <c r="C3017" s="648"/>
      <c r="D3017" s="648"/>
      <c r="E3017" s="648"/>
    </row>
    <row r="3018" spans="1:5" ht="16.5" customHeight="1" thickBot="1" x14ac:dyDescent="0.25">
      <c r="A3018" s="649" t="s">
        <v>37</v>
      </c>
      <c r="B3018" s="648"/>
      <c r="C3018" s="648"/>
      <c r="D3018" s="648"/>
      <c r="E3018" s="648"/>
    </row>
    <row r="3019" spans="1:5" ht="16.5" customHeight="1" thickBot="1" x14ac:dyDescent="0.25">
      <c r="A3019" s="649" t="s">
        <v>78</v>
      </c>
      <c r="B3019" s="648"/>
      <c r="C3019" s="648"/>
      <c r="D3019" s="648"/>
      <c r="E3019" s="648"/>
    </row>
    <row r="3020" spans="1:5" ht="16.5" customHeight="1" thickBot="1" x14ac:dyDescent="0.25">
      <c r="A3020" s="649" t="s">
        <v>72</v>
      </c>
      <c r="B3020" s="648"/>
      <c r="C3020" s="648"/>
      <c r="D3020" s="648"/>
      <c r="E3020" s="648"/>
    </row>
    <row r="3021" spans="1:5" ht="16.5" customHeight="1" thickBot="1" x14ac:dyDescent="0.25">
      <c r="A3021" s="649" t="s">
        <v>73</v>
      </c>
      <c r="B3021" s="648"/>
      <c r="C3021" s="648"/>
      <c r="D3021" s="648"/>
      <c r="E3021" s="648"/>
    </row>
    <row r="3022" spans="1:5" ht="16.5" customHeight="1" thickBot="1" x14ac:dyDescent="0.25">
      <c r="A3022" s="647" t="s">
        <v>109</v>
      </c>
      <c r="B3022" s="648">
        <f>SUM(B3023:B3026)</f>
        <v>2270</v>
      </c>
      <c r="C3022" s="648">
        <f t="shared" ref="C3022:E3022" si="320">SUM(C3023:C3026)</f>
        <v>9077</v>
      </c>
      <c r="D3022" s="648">
        <f t="shared" si="320"/>
        <v>0</v>
      </c>
      <c r="E3022" s="648">
        <f t="shared" si="320"/>
        <v>0</v>
      </c>
    </row>
    <row r="3023" spans="1:5" ht="16.5" customHeight="1" thickBot="1" x14ac:dyDescent="0.25">
      <c r="A3023" s="649" t="s">
        <v>37</v>
      </c>
      <c r="B3023" s="648">
        <v>2270</v>
      </c>
      <c r="C3023" s="648">
        <v>9077</v>
      </c>
      <c r="D3023" s="648">
        <v>0</v>
      </c>
      <c r="E3023" s="648"/>
    </row>
    <row r="3024" spans="1:5" ht="16.5" customHeight="1" thickBot="1" x14ac:dyDescent="0.25">
      <c r="A3024" s="649" t="s">
        <v>78</v>
      </c>
      <c r="B3024" s="648"/>
      <c r="C3024" s="648"/>
      <c r="D3024" s="648"/>
      <c r="E3024" s="648"/>
    </row>
    <row r="3025" spans="1:5" ht="16.5" customHeight="1" thickBot="1" x14ac:dyDescent="0.25">
      <c r="A3025" s="649" t="s">
        <v>72</v>
      </c>
      <c r="B3025" s="648"/>
      <c r="C3025" s="648"/>
      <c r="D3025" s="648"/>
      <c r="E3025" s="648"/>
    </row>
    <row r="3026" spans="1:5" ht="16.5" customHeight="1" thickBot="1" x14ac:dyDescent="0.25">
      <c r="A3026" s="649" t="s">
        <v>73</v>
      </c>
      <c r="B3026" s="648"/>
      <c r="C3026" s="648"/>
      <c r="D3026" s="648"/>
      <c r="E3026" s="648"/>
    </row>
    <row r="3027" spans="1:5" ht="16.5" customHeight="1" thickBot="1" x14ac:dyDescent="0.25">
      <c r="A3027" s="692" t="s">
        <v>1999</v>
      </c>
      <c r="B3027" s="651">
        <f>B3023+B3017</f>
        <v>2270</v>
      </c>
      <c r="C3027" s="695">
        <f>C3023+C3017</f>
        <v>9077</v>
      </c>
      <c r="D3027" s="651">
        <f>D3023+D3017</f>
        <v>0</v>
      </c>
      <c r="E3027" s="651">
        <f>E3023+E3017</f>
        <v>0</v>
      </c>
    </row>
    <row r="3028" spans="1:5" ht="57.75" customHeight="1" thickBot="1" x14ac:dyDescent="0.25">
      <c r="A3028" s="637" t="s">
        <v>2000</v>
      </c>
      <c r="B3028" s="693" t="s">
        <v>2001</v>
      </c>
      <c r="C3028" s="694" t="s">
        <v>2002</v>
      </c>
      <c r="D3028" s="648"/>
      <c r="E3028" s="648"/>
    </row>
    <row r="3029" spans="1:5" ht="16.5" customHeight="1" thickBot="1" x14ac:dyDescent="0.25">
      <c r="A3029" s="639" t="s">
        <v>9</v>
      </c>
      <c r="B3029" s="769" t="s">
        <v>2003</v>
      </c>
      <c r="C3029" s="895"/>
      <c r="D3029" s="770"/>
      <c r="E3029" s="771"/>
    </row>
    <row r="3030" spans="1:5" ht="16.5" customHeight="1" thickBot="1" x14ac:dyDescent="0.25">
      <c r="A3030" s="639" t="s">
        <v>14</v>
      </c>
      <c r="B3030" s="832" t="s">
        <v>262</v>
      </c>
      <c r="C3030" s="833"/>
      <c r="D3030" s="833"/>
      <c r="E3030" s="834"/>
    </row>
    <row r="3031" spans="1:5" ht="16.5" customHeight="1" x14ac:dyDescent="0.2">
      <c r="A3031" s="827"/>
      <c r="B3031" s="640">
        <v>2019</v>
      </c>
      <c r="C3031" s="640">
        <v>2020</v>
      </c>
      <c r="D3031" s="640">
        <v>2021</v>
      </c>
      <c r="E3031" s="640">
        <v>2022</v>
      </c>
    </row>
    <row r="3032" spans="1:5" ht="16.5" customHeight="1" thickBot="1" x14ac:dyDescent="0.25">
      <c r="A3032" s="828"/>
      <c r="B3032" s="641" t="s">
        <v>5</v>
      </c>
      <c r="C3032" s="641" t="s">
        <v>6</v>
      </c>
      <c r="D3032" s="641" t="s">
        <v>6</v>
      </c>
      <c r="E3032" s="641" t="s">
        <v>6</v>
      </c>
    </row>
    <row r="3033" spans="1:5" ht="16.5" customHeight="1" thickBot="1" x14ac:dyDescent="0.25">
      <c r="A3033" s="639" t="s">
        <v>8</v>
      </c>
      <c r="B3033" s="691">
        <v>1</v>
      </c>
      <c r="C3033" s="691">
        <v>1</v>
      </c>
      <c r="D3033" s="691">
        <v>0</v>
      </c>
      <c r="E3033" s="691"/>
    </row>
    <row r="3034" spans="1:5" ht="16.5" customHeight="1" thickBot="1" x14ac:dyDescent="0.25">
      <c r="A3034" s="639" t="s">
        <v>15</v>
      </c>
      <c r="B3034" s="643">
        <v>3312</v>
      </c>
      <c r="C3034" s="643">
        <v>13248</v>
      </c>
      <c r="D3034" s="643">
        <v>0</v>
      </c>
      <c r="E3034" s="643"/>
    </row>
    <row r="3035" spans="1:5" ht="16.5" customHeight="1" thickBot="1" x14ac:dyDescent="0.25">
      <c r="A3035" s="639" t="s">
        <v>21</v>
      </c>
      <c r="B3035" s="643">
        <f>B3034/B3033</f>
        <v>3312</v>
      </c>
      <c r="C3035" s="643">
        <f>C3034/C3033</f>
        <v>13248</v>
      </c>
      <c r="D3035" s="643" t="e">
        <f>D3034/D3033</f>
        <v>#DIV/0!</v>
      </c>
      <c r="E3035" s="643" t="e">
        <f>E3034/E3033</f>
        <v>#DIV/0!</v>
      </c>
    </row>
    <row r="3036" spans="1:5" ht="16.5" customHeight="1" thickBot="1" x14ac:dyDescent="0.25">
      <c r="A3036" s="639" t="s">
        <v>16</v>
      </c>
      <c r="B3036" s="644" t="s">
        <v>20</v>
      </c>
      <c r="C3036" s="645">
        <f>C3033/B3033-1</f>
        <v>0</v>
      </c>
      <c r="D3036" s="645">
        <f t="shared" ref="D3036:E3038" si="321">D3033/C3033-1</f>
        <v>-1</v>
      </c>
      <c r="E3036" s="645" t="e">
        <f t="shared" si="321"/>
        <v>#DIV/0!</v>
      </c>
    </row>
    <row r="3037" spans="1:5" ht="16.5" customHeight="1" thickBot="1" x14ac:dyDescent="0.25">
      <c r="A3037" s="639" t="s">
        <v>17</v>
      </c>
      <c r="B3037" s="644" t="s">
        <v>20</v>
      </c>
      <c r="C3037" s="645">
        <f>C3034/B3034-1</f>
        <v>3</v>
      </c>
      <c r="D3037" s="645">
        <f t="shared" si="321"/>
        <v>-1</v>
      </c>
      <c r="E3037" s="645" t="e">
        <f t="shared" si="321"/>
        <v>#DIV/0!</v>
      </c>
    </row>
    <row r="3038" spans="1:5" ht="16.5" customHeight="1" thickBot="1" x14ac:dyDescent="0.25">
      <c r="A3038" s="639" t="s">
        <v>18</v>
      </c>
      <c r="B3038" s="644" t="s">
        <v>20</v>
      </c>
      <c r="C3038" s="645">
        <f>C3035/B3035-1</f>
        <v>3</v>
      </c>
      <c r="D3038" s="645" t="e">
        <f t="shared" si="321"/>
        <v>#DIV/0!</v>
      </c>
      <c r="E3038" s="645" t="e">
        <f t="shared" si="321"/>
        <v>#DIV/0!</v>
      </c>
    </row>
    <row r="3039" spans="1:5" ht="16.5" customHeight="1" thickBot="1" x14ac:dyDescent="0.25">
      <c r="A3039" s="835" t="s">
        <v>2004</v>
      </c>
      <c r="B3039" s="836"/>
      <c r="C3039" s="836"/>
      <c r="D3039" s="836"/>
      <c r="E3039" s="837"/>
    </row>
    <row r="3040" spans="1:5" ht="16.5" customHeight="1" x14ac:dyDescent="0.2">
      <c r="A3040" s="827"/>
      <c r="B3040" s="640">
        <v>2019</v>
      </c>
      <c r="C3040" s="640">
        <v>2020</v>
      </c>
      <c r="D3040" s="640">
        <v>2021</v>
      </c>
      <c r="E3040" s="640">
        <v>2022</v>
      </c>
    </row>
    <row r="3041" spans="1:5" ht="16.5" customHeight="1" thickBot="1" x14ac:dyDescent="0.25">
      <c r="A3041" s="828"/>
      <c r="B3041" s="641" t="s">
        <v>5</v>
      </c>
      <c r="C3041" s="641" t="s">
        <v>6</v>
      </c>
      <c r="D3041" s="641" t="s">
        <v>6</v>
      </c>
      <c r="E3041" s="641" t="s">
        <v>6</v>
      </c>
    </row>
    <row r="3042" spans="1:5" ht="16.5" customHeight="1" thickBot="1" x14ac:dyDescent="0.25">
      <c r="A3042" s="647" t="s">
        <v>107</v>
      </c>
      <c r="B3042" s="648">
        <v>0</v>
      </c>
      <c r="C3042" s="648"/>
      <c r="D3042" s="648"/>
      <c r="E3042" s="648"/>
    </row>
    <row r="3043" spans="1:5" ht="16.5" customHeight="1" thickBot="1" x14ac:dyDescent="0.25">
      <c r="A3043" s="649" t="s">
        <v>37</v>
      </c>
      <c r="B3043" s="648"/>
      <c r="C3043" s="648"/>
      <c r="D3043" s="648"/>
      <c r="E3043" s="648"/>
    </row>
    <row r="3044" spans="1:5" ht="16.5" customHeight="1" thickBot="1" x14ac:dyDescent="0.25">
      <c r="A3044" s="649" t="s">
        <v>78</v>
      </c>
      <c r="B3044" s="648"/>
      <c r="C3044" s="648"/>
      <c r="D3044" s="648"/>
      <c r="E3044" s="648"/>
    </row>
    <row r="3045" spans="1:5" ht="16.5" customHeight="1" thickBot="1" x14ac:dyDescent="0.25">
      <c r="A3045" s="649" t="s">
        <v>72</v>
      </c>
      <c r="B3045" s="648"/>
      <c r="C3045" s="648"/>
      <c r="D3045" s="648"/>
      <c r="E3045" s="648"/>
    </row>
    <row r="3046" spans="1:5" ht="16.5" customHeight="1" thickBot="1" x14ac:dyDescent="0.25">
      <c r="A3046" s="649" t="s">
        <v>73</v>
      </c>
      <c r="B3046" s="648"/>
      <c r="C3046" s="648"/>
      <c r="D3046" s="648"/>
      <c r="E3046" s="648"/>
    </row>
    <row r="3047" spans="1:5" ht="16.5" customHeight="1" thickBot="1" x14ac:dyDescent="0.25">
      <c r="A3047" s="647" t="s">
        <v>109</v>
      </c>
      <c r="B3047" s="648">
        <f>SUM(B3048:B3051)</f>
        <v>3312</v>
      </c>
      <c r="C3047" s="648">
        <f t="shared" ref="C3047:E3047" si="322">SUM(C3048:C3051)</f>
        <v>13248</v>
      </c>
      <c r="D3047" s="648">
        <f t="shared" si="322"/>
        <v>0</v>
      </c>
      <c r="E3047" s="648">
        <f t="shared" si="322"/>
        <v>0</v>
      </c>
    </row>
    <row r="3048" spans="1:5" ht="16.5" customHeight="1" thickBot="1" x14ac:dyDescent="0.25">
      <c r="A3048" s="649" t="s">
        <v>37</v>
      </c>
      <c r="B3048" s="648">
        <v>3312</v>
      </c>
      <c r="C3048" s="648">
        <v>13248</v>
      </c>
      <c r="D3048" s="648">
        <v>0</v>
      </c>
      <c r="E3048" s="648"/>
    </row>
    <row r="3049" spans="1:5" ht="16.5" customHeight="1" thickBot="1" x14ac:dyDescent="0.25">
      <c r="A3049" s="649" t="s">
        <v>78</v>
      </c>
      <c r="B3049" s="648"/>
      <c r="C3049" s="648"/>
      <c r="D3049" s="648"/>
      <c r="E3049" s="648"/>
    </row>
    <row r="3050" spans="1:5" ht="16.5" customHeight="1" thickBot="1" x14ac:dyDescent="0.25">
      <c r="A3050" s="649" t="s">
        <v>72</v>
      </c>
      <c r="B3050" s="648"/>
      <c r="C3050" s="648"/>
      <c r="D3050" s="648"/>
      <c r="E3050" s="648"/>
    </row>
    <row r="3051" spans="1:5" ht="16.5" customHeight="1" thickBot="1" x14ac:dyDescent="0.25">
      <c r="A3051" s="649" t="s">
        <v>73</v>
      </c>
      <c r="B3051" s="648"/>
      <c r="C3051" s="648"/>
      <c r="D3051" s="648"/>
      <c r="E3051" s="648"/>
    </row>
    <row r="3052" spans="1:5" ht="16.5" customHeight="1" thickBot="1" x14ac:dyDescent="0.25">
      <c r="A3052" s="692" t="s">
        <v>2005</v>
      </c>
      <c r="B3052" s="651">
        <f>B3048+B3042</f>
        <v>3312</v>
      </c>
      <c r="C3052" s="695">
        <f>C3048+C3042</f>
        <v>13248</v>
      </c>
      <c r="D3052" s="651">
        <f>D3048+D3042</f>
        <v>0</v>
      </c>
      <c r="E3052" s="651">
        <f>E3048+E3042</f>
        <v>0</v>
      </c>
    </row>
    <row r="3053" spans="1:5" ht="66.75" customHeight="1" thickBot="1" x14ac:dyDescent="0.25">
      <c r="A3053" s="637" t="s">
        <v>2006</v>
      </c>
      <c r="B3053" s="693" t="s">
        <v>2007</v>
      </c>
      <c r="C3053" s="694" t="s">
        <v>2008</v>
      </c>
      <c r="D3053" s="648"/>
      <c r="E3053" s="648"/>
    </row>
    <row r="3054" spans="1:5" ht="16.5" customHeight="1" thickBot="1" x14ac:dyDescent="0.25">
      <c r="A3054" s="639" t="s">
        <v>9</v>
      </c>
      <c r="B3054" s="769" t="s">
        <v>2009</v>
      </c>
      <c r="C3054" s="895"/>
      <c r="D3054" s="770"/>
      <c r="E3054" s="771"/>
    </row>
    <row r="3055" spans="1:5" ht="16.5" customHeight="1" thickBot="1" x14ac:dyDescent="0.25">
      <c r="A3055" s="639" t="s">
        <v>14</v>
      </c>
      <c r="B3055" s="832" t="s">
        <v>262</v>
      </c>
      <c r="C3055" s="833"/>
      <c r="D3055" s="833"/>
      <c r="E3055" s="834"/>
    </row>
    <row r="3056" spans="1:5" ht="16.5" customHeight="1" x14ac:dyDescent="0.2">
      <c r="A3056" s="827"/>
      <c r="B3056" s="640">
        <v>2019</v>
      </c>
      <c r="C3056" s="640">
        <v>2020</v>
      </c>
      <c r="D3056" s="640">
        <v>2021</v>
      </c>
      <c r="E3056" s="640">
        <v>2022</v>
      </c>
    </row>
    <row r="3057" spans="1:5" ht="16.5" customHeight="1" thickBot="1" x14ac:dyDescent="0.25">
      <c r="A3057" s="828"/>
      <c r="B3057" s="641" t="s">
        <v>5</v>
      </c>
      <c r="C3057" s="641" t="s">
        <v>6</v>
      </c>
      <c r="D3057" s="641" t="s">
        <v>6</v>
      </c>
      <c r="E3057" s="641" t="s">
        <v>6</v>
      </c>
    </row>
    <row r="3058" spans="1:5" ht="16.5" customHeight="1" thickBot="1" x14ac:dyDescent="0.25">
      <c r="A3058" s="639" t="s">
        <v>8</v>
      </c>
      <c r="B3058" s="691">
        <v>0</v>
      </c>
      <c r="C3058" s="691">
        <v>1</v>
      </c>
      <c r="D3058" s="691">
        <v>0</v>
      </c>
      <c r="E3058" s="691"/>
    </row>
    <row r="3059" spans="1:5" ht="16.5" customHeight="1" thickBot="1" x14ac:dyDescent="0.25">
      <c r="A3059" s="639" t="s">
        <v>15</v>
      </c>
      <c r="B3059" s="643">
        <v>0</v>
      </c>
      <c r="C3059" s="643">
        <v>10000</v>
      </c>
      <c r="D3059" s="643">
        <v>0</v>
      </c>
      <c r="E3059" s="643"/>
    </row>
    <row r="3060" spans="1:5" ht="16.5" customHeight="1" thickBot="1" x14ac:dyDescent="0.25">
      <c r="A3060" s="639" t="s">
        <v>21</v>
      </c>
      <c r="B3060" s="643" t="e">
        <f>B3059/B3058</f>
        <v>#DIV/0!</v>
      </c>
      <c r="C3060" s="643">
        <f>C3059/C3058</f>
        <v>10000</v>
      </c>
      <c r="D3060" s="643" t="e">
        <f>D3059/D3058</f>
        <v>#DIV/0!</v>
      </c>
      <c r="E3060" s="643" t="e">
        <f>E3059/E3058</f>
        <v>#DIV/0!</v>
      </c>
    </row>
    <row r="3061" spans="1:5" ht="16.5" customHeight="1" thickBot="1" x14ac:dyDescent="0.25">
      <c r="A3061" s="639" t="s">
        <v>16</v>
      </c>
      <c r="B3061" s="644" t="s">
        <v>20</v>
      </c>
      <c r="C3061" s="645" t="e">
        <f>C3058/B3058-1</f>
        <v>#DIV/0!</v>
      </c>
      <c r="D3061" s="645">
        <f t="shared" ref="D3061:E3063" si="323">D3058/C3058-1</f>
        <v>-1</v>
      </c>
      <c r="E3061" s="645" t="e">
        <f t="shared" si="323"/>
        <v>#DIV/0!</v>
      </c>
    </row>
    <row r="3062" spans="1:5" ht="16.5" customHeight="1" thickBot="1" x14ac:dyDescent="0.25">
      <c r="A3062" s="639" t="s">
        <v>17</v>
      </c>
      <c r="B3062" s="644" t="s">
        <v>20</v>
      </c>
      <c r="C3062" s="645" t="e">
        <f>C3059/B3059-1</f>
        <v>#DIV/0!</v>
      </c>
      <c r="D3062" s="645">
        <f t="shared" si="323"/>
        <v>-1</v>
      </c>
      <c r="E3062" s="645" t="e">
        <f t="shared" si="323"/>
        <v>#DIV/0!</v>
      </c>
    </row>
    <row r="3063" spans="1:5" ht="16.5" customHeight="1" thickBot="1" x14ac:dyDescent="0.25">
      <c r="A3063" s="639" t="s">
        <v>18</v>
      </c>
      <c r="B3063" s="644" t="s">
        <v>20</v>
      </c>
      <c r="C3063" s="645" t="e">
        <f>C3060/B3060-1</f>
        <v>#DIV/0!</v>
      </c>
      <c r="D3063" s="645" t="e">
        <f t="shared" si="323"/>
        <v>#DIV/0!</v>
      </c>
      <c r="E3063" s="645" t="e">
        <f t="shared" si="323"/>
        <v>#DIV/0!</v>
      </c>
    </row>
    <row r="3064" spans="1:5" ht="16.5" customHeight="1" thickBot="1" x14ac:dyDescent="0.25">
      <c r="A3064" s="835" t="s">
        <v>2010</v>
      </c>
      <c r="B3064" s="836"/>
      <c r="C3064" s="836"/>
      <c r="D3064" s="836"/>
      <c r="E3064" s="837"/>
    </row>
    <row r="3065" spans="1:5" ht="16.5" customHeight="1" x14ac:dyDescent="0.2">
      <c r="A3065" s="827"/>
      <c r="B3065" s="640">
        <v>2019</v>
      </c>
      <c r="C3065" s="640">
        <v>2020</v>
      </c>
      <c r="D3065" s="640">
        <v>2021</v>
      </c>
      <c r="E3065" s="640">
        <v>2022</v>
      </c>
    </row>
    <row r="3066" spans="1:5" ht="16.5" customHeight="1" thickBot="1" x14ac:dyDescent="0.25">
      <c r="A3066" s="828"/>
      <c r="B3066" s="641" t="s">
        <v>5</v>
      </c>
      <c r="C3066" s="641" t="s">
        <v>6</v>
      </c>
      <c r="D3066" s="641" t="s">
        <v>6</v>
      </c>
      <c r="E3066" s="641" t="s">
        <v>6</v>
      </c>
    </row>
    <row r="3067" spans="1:5" ht="16.5" customHeight="1" thickBot="1" x14ac:dyDescent="0.25">
      <c r="A3067" s="647" t="s">
        <v>107</v>
      </c>
      <c r="B3067" s="648">
        <v>0</v>
      </c>
      <c r="C3067" s="648"/>
      <c r="D3067" s="648"/>
      <c r="E3067" s="648"/>
    </row>
    <row r="3068" spans="1:5" ht="16.5" customHeight="1" thickBot="1" x14ac:dyDescent="0.25">
      <c r="A3068" s="649" t="s">
        <v>37</v>
      </c>
      <c r="B3068" s="648"/>
      <c r="C3068" s="648"/>
      <c r="D3068" s="648"/>
      <c r="E3068" s="648"/>
    </row>
    <row r="3069" spans="1:5" ht="16.5" customHeight="1" thickBot="1" x14ac:dyDescent="0.25">
      <c r="A3069" s="649" t="s">
        <v>78</v>
      </c>
      <c r="B3069" s="648"/>
      <c r="C3069" s="648"/>
      <c r="D3069" s="648"/>
      <c r="E3069" s="648"/>
    </row>
    <row r="3070" spans="1:5" ht="16.5" customHeight="1" thickBot="1" x14ac:dyDescent="0.25">
      <c r="A3070" s="649" t="s">
        <v>72</v>
      </c>
      <c r="B3070" s="648"/>
      <c r="C3070" s="648"/>
      <c r="D3070" s="648"/>
      <c r="E3070" s="648"/>
    </row>
    <row r="3071" spans="1:5" ht="16.5" customHeight="1" thickBot="1" x14ac:dyDescent="0.25">
      <c r="A3071" s="649" t="s">
        <v>73</v>
      </c>
      <c r="B3071" s="648"/>
      <c r="C3071" s="648"/>
      <c r="D3071" s="648"/>
      <c r="E3071" s="648"/>
    </row>
    <row r="3072" spans="1:5" ht="16.5" customHeight="1" thickBot="1" x14ac:dyDescent="0.25">
      <c r="A3072" s="647" t="s">
        <v>109</v>
      </c>
      <c r="B3072" s="648">
        <f>SUM(B3073:B3076)</f>
        <v>0</v>
      </c>
      <c r="C3072" s="648">
        <f t="shared" ref="C3072:E3072" si="324">SUM(C3073:C3076)</f>
        <v>10000</v>
      </c>
      <c r="D3072" s="648">
        <f t="shared" si="324"/>
        <v>0</v>
      </c>
      <c r="E3072" s="648">
        <f t="shared" si="324"/>
        <v>0</v>
      </c>
    </row>
    <row r="3073" spans="1:5" ht="16.5" customHeight="1" thickBot="1" x14ac:dyDescent="0.25">
      <c r="A3073" s="649" t="s">
        <v>37</v>
      </c>
      <c r="B3073" s="648">
        <v>0</v>
      </c>
      <c r="C3073" s="648">
        <v>10000</v>
      </c>
      <c r="D3073" s="648">
        <v>0</v>
      </c>
      <c r="E3073" s="648">
        <v>0</v>
      </c>
    </row>
    <row r="3074" spans="1:5" ht="16.5" customHeight="1" thickBot="1" x14ac:dyDescent="0.25">
      <c r="A3074" s="649" t="s">
        <v>78</v>
      </c>
      <c r="B3074" s="648"/>
      <c r="C3074" s="648"/>
      <c r="D3074" s="648"/>
      <c r="E3074" s="648"/>
    </row>
    <row r="3075" spans="1:5" ht="16.5" customHeight="1" thickBot="1" x14ac:dyDescent="0.25">
      <c r="A3075" s="649" t="s">
        <v>72</v>
      </c>
      <c r="B3075" s="648"/>
      <c r="C3075" s="648"/>
      <c r="D3075" s="648"/>
      <c r="E3075" s="648"/>
    </row>
    <row r="3076" spans="1:5" ht="16.5" customHeight="1" thickBot="1" x14ac:dyDescent="0.25">
      <c r="A3076" s="649" t="s">
        <v>73</v>
      </c>
      <c r="B3076" s="648"/>
      <c r="C3076" s="648"/>
      <c r="D3076" s="648"/>
      <c r="E3076" s="648"/>
    </row>
    <row r="3077" spans="1:5" ht="16.5" customHeight="1" thickBot="1" x14ac:dyDescent="0.25">
      <c r="A3077" s="692" t="s">
        <v>2011</v>
      </c>
      <c r="B3077" s="651">
        <f>B3073+B3067</f>
        <v>0</v>
      </c>
      <c r="C3077" s="695">
        <f>C3073+C3067</f>
        <v>10000</v>
      </c>
      <c r="D3077" s="651">
        <f>D3073+D3067</f>
        <v>0</v>
      </c>
      <c r="E3077" s="651">
        <f>E3073+E3067</f>
        <v>0</v>
      </c>
    </row>
    <row r="3078" spans="1:5" ht="58.5" customHeight="1" thickBot="1" x14ac:dyDescent="0.25">
      <c r="A3078" s="637" t="s">
        <v>2012</v>
      </c>
      <c r="B3078" s="693" t="s">
        <v>2013</v>
      </c>
      <c r="C3078" s="694" t="s">
        <v>2014</v>
      </c>
      <c r="D3078" s="648"/>
      <c r="E3078" s="648"/>
    </row>
    <row r="3079" spans="1:5" ht="16.5" customHeight="1" thickBot="1" x14ac:dyDescent="0.25">
      <c r="A3079" s="639" t="s">
        <v>9</v>
      </c>
      <c r="B3079" s="769" t="s">
        <v>2015</v>
      </c>
      <c r="C3079" s="895"/>
      <c r="D3079" s="770"/>
      <c r="E3079" s="771"/>
    </row>
    <row r="3080" spans="1:5" ht="16.5" customHeight="1" thickBot="1" x14ac:dyDescent="0.25">
      <c r="A3080" s="639" t="s">
        <v>14</v>
      </c>
      <c r="B3080" s="832" t="s">
        <v>262</v>
      </c>
      <c r="C3080" s="833"/>
      <c r="D3080" s="833"/>
      <c r="E3080" s="834"/>
    </row>
    <row r="3081" spans="1:5" ht="16.5" customHeight="1" x14ac:dyDescent="0.2">
      <c r="A3081" s="827"/>
      <c r="B3081" s="640">
        <v>2019</v>
      </c>
      <c r="C3081" s="640">
        <v>2020</v>
      </c>
      <c r="D3081" s="640">
        <v>2021</v>
      </c>
      <c r="E3081" s="640">
        <v>2022</v>
      </c>
    </row>
    <row r="3082" spans="1:5" ht="16.5" customHeight="1" thickBot="1" x14ac:dyDescent="0.25">
      <c r="A3082" s="828"/>
      <c r="B3082" s="641" t="s">
        <v>5</v>
      </c>
      <c r="C3082" s="641" t="s">
        <v>6</v>
      </c>
      <c r="D3082" s="641" t="s">
        <v>6</v>
      </c>
      <c r="E3082" s="641" t="s">
        <v>6</v>
      </c>
    </row>
    <row r="3083" spans="1:5" ht="16.5" customHeight="1" thickBot="1" x14ac:dyDescent="0.25">
      <c r="A3083" s="639" t="s">
        <v>8</v>
      </c>
      <c r="B3083" s="691">
        <v>0</v>
      </c>
      <c r="C3083" s="691">
        <v>1</v>
      </c>
      <c r="D3083" s="691">
        <v>0</v>
      </c>
      <c r="E3083" s="691"/>
    </row>
    <row r="3084" spans="1:5" ht="16.5" customHeight="1" thickBot="1" x14ac:dyDescent="0.25">
      <c r="A3084" s="639" t="s">
        <v>15</v>
      </c>
      <c r="B3084" s="643">
        <f>B3098</f>
        <v>0</v>
      </c>
      <c r="C3084" s="643">
        <v>15750</v>
      </c>
      <c r="D3084" s="643">
        <v>0</v>
      </c>
      <c r="E3084" s="643"/>
    </row>
    <row r="3085" spans="1:5" ht="16.5" customHeight="1" thickBot="1" x14ac:dyDescent="0.25">
      <c r="A3085" s="639" t="s">
        <v>21</v>
      </c>
      <c r="B3085" s="643" t="e">
        <f>B3084/B3083</f>
        <v>#DIV/0!</v>
      </c>
      <c r="C3085" s="643">
        <f>C3084/C3083</f>
        <v>15750</v>
      </c>
      <c r="D3085" s="643" t="e">
        <f>D3084/D3083</f>
        <v>#DIV/0!</v>
      </c>
      <c r="E3085" s="643" t="e">
        <f>E3084/E3083</f>
        <v>#DIV/0!</v>
      </c>
    </row>
    <row r="3086" spans="1:5" ht="16.5" customHeight="1" thickBot="1" x14ac:dyDescent="0.25">
      <c r="A3086" s="639" t="s">
        <v>16</v>
      </c>
      <c r="B3086" s="644" t="s">
        <v>20</v>
      </c>
      <c r="C3086" s="645" t="e">
        <f>C3083/B3083-1</f>
        <v>#DIV/0!</v>
      </c>
      <c r="D3086" s="645">
        <f t="shared" ref="D3086:E3088" si="325">D3083/C3083-1</f>
        <v>-1</v>
      </c>
      <c r="E3086" s="645" t="e">
        <f t="shared" si="325"/>
        <v>#DIV/0!</v>
      </c>
    </row>
    <row r="3087" spans="1:5" ht="16.5" customHeight="1" thickBot="1" x14ac:dyDescent="0.25">
      <c r="A3087" s="639" t="s">
        <v>17</v>
      </c>
      <c r="B3087" s="644" t="s">
        <v>20</v>
      </c>
      <c r="C3087" s="645" t="e">
        <f>C3084/B3084-1</f>
        <v>#DIV/0!</v>
      </c>
      <c r="D3087" s="645">
        <f t="shared" si="325"/>
        <v>-1</v>
      </c>
      <c r="E3087" s="645" t="e">
        <f t="shared" si="325"/>
        <v>#DIV/0!</v>
      </c>
    </row>
    <row r="3088" spans="1:5" ht="16.5" customHeight="1" thickBot="1" x14ac:dyDescent="0.25">
      <c r="A3088" s="639" t="s">
        <v>18</v>
      </c>
      <c r="B3088" s="644" t="s">
        <v>20</v>
      </c>
      <c r="C3088" s="645" t="e">
        <f>C3085/B3085-1</f>
        <v>#DIV/0!</v>
      </c>
      <c r="D3088" s="645" t="e">
        <f t="shared" si="325"/>
        <v>#DIV/0!</v>
      </c>
      <c r="E3088" s="645" t="e">
        <f t="shared" si="325"/>
        <v>#DIV/0!</v>
      </c>
    </row>
    <row r="3089" spans="1:5" ht="16.5" customHeight="1" thickBot="1" x14ac:dyDescent="0.25">
      <c r="A3089" s="835" t="s">
        <v>2016</v>
      </c>
      <c r="B3089" s="836"/>
      <c r="C3089" s="836"/>
      <c r="D3089" s="836"/>
      <c r="E3089" s="837"/>
    </row>
    <row r="3090" spans="1:5" ht="16.5" customHeight="1" x14ac:dyDescent="0.2">
      <c r="A3090" s="827"/>
      <c r="B3090" s="640">
        <v>2019</v>
      </c>
      <c r="C3090" s="640">
        <v>2020</v>
      </c>
      <c r="D3090" s="640">
        <v>2021</v>
      </c>
      <c r="E3090" s="640">
        <v>2022</v>
      </c>
    </row>
    <row r="3091" spans="1:5" ht="16.5" customHeight="1" thickBot="1" x14ac:dyDescent="0.25">
      <c r="A3091" s="828"/>
      <c r="B3091" s="641" t="s">
        <v>5</v>
      </c>
      <c r="C3091" s="641" t="s">
        <v>6</v>
      </c>
      <c r="D3091" s="641" t="s">
        <v>6</v>
      </c>
      <c r="E3091" s="641" t="s">
        <v>6</v>
      </c>
    </row>
    <row r="3092" spans="1:5" ht="16.5" customHeight="1" thickBot="1" x14ac:dyDescent="0.25">
      <c r="A3092" s="647" t="s">
        <v>107</v>
      </c>
      <c r="B3092" s="648">
        <v>0</v>
      </c>
      <c r="C3092" s="648"/>
      <c r="D3092" s="648"/>
      <c r="E3092" s="648"/>
    </row>
    <row r="3093" spans="1:5" ht="16.5" customHeight="1" thickBot="1" x14ac:dyDescent="0.25">
      <c r="A3093" s="649" t="s">
        <v>37</v>
      </c>
      <c r="B3093" s="648"/>
      <c r="C3093" s="648"/>
      <c r="D3093" s="648"/>
      <c r="E3093" s="648"/>
    </row>
    <row r="3094" spans="1:5" ht="16.5" customHeight="1" thickBot="1" x14ac:dyDescent="0.25">
      <c r="A3094" s="649" t="s">
        <v>78</v>
      </c>
      <c r="B3094" s="648"/>
      <c r="C3094" s="648"/>
      <c r="D3094" s="648"/>
      <c r="E3094" s="648"/>
    </row>
    <row r="3095" spans="1:5" ht="16.5" customHeight="1" thickBot="1" x14ac:dyDescent="0.25">
      <c r="A3095" s="649" t="s">
        <v>72</v>
      </c>
      <c r="B3095" s="648"/>
      <c r="C3095" s="648"/>
      <c r="D3095" s="648"/>
      <c r="E3095" s="648"/>
    </row>
    <row r="3096" spans="1:5" ht="16.5" customHeight="1" thickBot="1" x14ac:dyDescent="0.25">
      <c r="A3096" s="649" t="s">
        <v>73</v>
      </c>
      <c r="B3096" s="648"/>
      <c r="C3096" s="648"/>
      <c r="D3096" s="648"/>
      <c r="E3096" s="648"/>
    </row>
    <row r="3097" spans="1:5" ht="16.5" customHeight="1" thickBot="1" x14ac:dyDescent="0.25">
      <c r="A3097" s="647" t="s">
        <v>109</v>
      </c>
      <c r="B3097" s="648">
        <f>SUM(B3098:B3101)</f>
        <v>0</v>
      </c>
      <c r="C3097" s="648">
        <f t="shared" ref="C3097:E3097" si="326">SUM(C3098:C3101)</f>
        <v>15750</v>
      </c>
      <c r="D3097" s="648">
        <f t="shared" si="326"/>
        <v>0</v>
      </c>
      <c r="E3097" s="648">
        <f t="shared" si="326"/>
        <v>0</v>
      </c>
    </row>
    <row r="3098" spans="1:5" ht="16.5" customHeight="1" thickBot="1" x14ac:dyDescent="0.25">
      <c r="A3098" s="649" t="s">
        <v>37</v>
      </c>
      <c r="B3098" s="651">
        <v>0</v>
      </c>
      <c r="C3098" s="648">
        <v>15750</v>
      </c>
      <c r="D3098" s="648">
        <v>0</v>
      </c>
      <c r="E3098" s="648">
        <v>0</v>
      </c>
    </row>
    <row r="3099" spans="1:5" ht="16.5" customHeight="1" thickBot="1" x14ac:dyDescent="0.25">
      <c r="A3099" s="649" t="s">
        <v>78</v>
      </c>
      <c r="B3099" s="648"/>
      <c r="C3099" s="648"/>
      <c r="D3099" s="648"/>
      <c r="E3099" s="648"/>
    </row>
    <row r="3100" spans="1:5" ht="16.5" customHeight="1" thickBot="1" x14ac:dyDescent="0.25">
      <c r="A3100" s="649" t="s">
        <v>72</v>
      </c>
      <c r="B3100" s="648"/>
      <c r="C3100" s="648"/>
      <c r="D3100" s="648"/>
      <c r="E3100" s="648"/>
    </row>
    <row r="3101" spans="1:5" ht="16.5" customHeight="1" thickBot="1" x14ac:dyDescent="0.25">
      <c r="A3101" s="649" t="s">
        <v>73</v>
      </c>
      <c r="B3101" s="648"/>
      <c r="C3101" s="648"/>
      <c r="D3101" s="648"/>
      <c r="E3101" s="648"/>
    </row>
    <row r="3102" spans="1:5" ht="16.5" customHeight="1" thickBot="1" x14ac:dyDescent="0.25">
      <c r="A3102" s="692" t="s">
        <v>2017</v>
      </c>
      <c r="B3102" s="651">
        <f>B3098+B3092</f>
        <v>0</v>
      </c>
      <c r="C3102" s="695">
        <f>C3098+C3092</f>
        <v>15750</v>
      </c>
      <c r="D3102" s="651">
        <f>D3098+D3092</f>
        <v>0</v>
      </c>
      <c r="E3102" s="651">
        <f>E3098+E3092</f>
        <v>0</v>
      </c>
    </row>
    <row r="3103" spans="1:5" ht="66.75" customHeight="1" thickBot="1" x14ac:dyDescent="0.25">
      <c r="A3103" s="637" t="s">
        <v>2018</v>
      </c>
      <c r="B3103" s="693" t="s">
        <v>2019</v>
      </c>
      <c r="C3103" s="694" t="s">
        <v>2020</v>
      </c>
      <c r="D3103" s="648"/>
      <c r="E3103" s="648"/>
    </row>
    <row r="3104" spans="1:5" ht="16.5" customHeight="1" thickBot="1" x14ac:dyDescent="0.25">
      <c r="A3104" s="639" t="s">
        <v>9</v>
      </c>
      <c r="B3104" s="769" t="s">
        <v>2021</v>
      </c>
      <c r="C3104" s="895"/>
      <c r="D3104" s="770"/>
      <c r="E3104" s="771"/>
    </row>
    <row r="3105" spans="1:5" ht="16.5" customHeight="1" thickBot="1" x14ac:dyDescent="0.25">
      <c r="A3105" s="639" t="s">
        <v>14</v>
      </c>
      <c r="B3105" s="832" t="s">
        <v>262</v>
      </c>
      <c r="C3105" s="833"/>
      <c r="D3105" s="833"/>
      <c r="E3105" s="834"/>
    </row>
    <row r="3106" spans="1:5" ht="16.5" customHeight="1" x14ac:dyDescent="0.2">
      <c r="A3106" s="827"/>
      <c r="B3106" s="640">
        <v>2019</v>
      </c>
      <c r="C3106" s="640">
        <v>2020</v>
      </c>
      <c r="D3106" s="640">
        <v>2021</v>
      </c>
      <c r="E3106" s="640">
        <v>2022</v>
      </c>
    </row>
    <row r="3107" spans="1:5" ht="16.5" customHeight="1" thickBot="1" x14ac:dyDescent="0.25">
      <c r="A3107" s="828"/>
      <c r="B3107" s="641" t="s">
        <v>5</v>
      </c>
      <c r="C3107" s="641" t="s">
        <v>6</v>
      </c>
      <c r="D3107" s="641" t="s">
        <v>6</v>
      </c>
      <c r="E3107" s="641" t="s">
        <v>6</v>
      </c>
    </row>
    <row r="3108" spans="1:5" ht="16.5" customHeight="1" thickBot="1" x14ac:dyDescent="0.25">
      <c r="A3108" s="639" t="s">
        <v>8</v>
      </c>
      <c r="B3108" s="691">
        <v>1</v>
      </c>
      <c r="C3108" s="691">
        <v>0</v>
      </c>
      <c r="D3108" s="691">
        <v>0</v>
      </c>
      <c r="E3108" s="691">
        <v>0</v>
      </c>
    </row>
    <row r="3109" spans="1:5" ht="16.5" customHeight="1" thickBot="1" x14ac:dyDescent="0.25">
      <c r="A3109" s="639" t="s">
        <v>15</v>
      </c>
      <c r="B3109" s="643">
        <v>284</v>
      </c>
      <c r="C3109" s="643">
        <v>0</v>
      </c>
      <c r="D3109" s="643">
        <f t="shared" ref="D3109:E3109" si="327">D3123</f>
        <v>0</v>
      </c>
      <c r="E3109" s="643">
        <f t="shared" si="327"/>
        <v>0</v>
      </c>
    </row>
    <row r="3110" spans="1:5" ht="16.5" customHeight="1" thickBot="1" x14ac:dyDescent="0.25">
      <c r="A3110" s="639" t="s">
        <v>21</v>
      </c>
      <c r="B3110" s="643">
        <f>B3109/B3108</f>
        <v>284</v>
      </c>
      <c r="C3110" s="643" t="e">
        <f>C3109/C3108</f>
        <v>#DIV/0!</v>
      </c>
      <c r="D3110" s="643" t="e">
        <f>D3109/D3108</f>
        <v>#DIV/0!</v>
      </c>
      <c r="E3110" s="643" t="e">
        <f>E3109/E3108</f>
        <v>#DIV/0!</v>
      </c>
    </row>
    <row r="3111" spans="1:5" ht="16.5" customHeight="1" thickBot="1" x14ac:dyDescent="0.25">
      <c r="A3111" s="639" t="s">
        <v>16</v>
      </c>
      <c r="B3111" s="644" t="s">
        <v>20</v>
      </c>
      <c r="C3111" s="645">
        <f>C3108/B3108-1</f>
        <v>-1</v>
      </c>
      <c r="D3111" s="645" t="e">
        <f t="shared" ref="D3111:E3113" si="328">D3108/C3108-1</f>
        <v>#DIV/0!</v>
      </c>
      <c r="E3111" s="645" t="e">
        <f t="shared" si="328"/>
        <v>#DIV/0!</v>
      </c>
    </row>
    <row r="3112" spans="1:5" ht="16.5" customHeight="1" thickBot="1" x14ac:dyDescent="0.25">
      <c r="A3112" s="639" t="s">
        <v>17</v>
      </c>
      <c r="B3112" s="644" t="s">
        <v>20</v>
      </c>
      <c r="C3112" s="645">
        <f>C3109/B3109-1</f>
        <v>-1</v>
      </c>
      <c r="D3112" s="645" t="e">
        <f t="shared" si="328"/>
        <v>#DIV/0!</v>
      </c>
      <c r="E3112" s="645" t="e">
        <f t="shared" si="328"/>
        <v>#DIV/0!</v>
      </c>
    </row>
    <row r="3113" spans="1:5" ht="16.5" customHeight="1" thickBot="1" x14ac:dyDescent="0.25">
      <c r="A3113" s="639" t="s">
        <v>18</v>
      </c>
      <c r="B3113" s="644" t="s">
        <v>20</v>
      </c>
      <c r="C3113" s="645" t="e">
        <f>C3110/B3110-1</f>
        <v>#DIV/0!</v>
      </c>
      <c r="D3113" s="645" t="e">
        <f t="shared" si="328"/>
        <v>#DIV/0!</v>
      </c>
      <c r="E3113" s="645" t="e">
        <f t="shared" si="328"/>
        <v>#DIV/0!</v>
      </c>
    </row>
    <row r="3114" spans="1:5" ht="16.5" customHeight="1" thickBot="1" x14ac:dyDescent="0.25">
      <c r="A3114" s="835" t="s">
        <v>2022</v>
      </c>
      <c r="B3114" s="836"/>
      <c r="C3114" s="836"/>
      <c r="D3114" s="836"/>
      <c r="E3114" s="837"/>
    </row>
    <row r="3115" spans="1:5" ht="16.5" customHeight="1" x14ac:dyDescent="0.2">
      <c r="A3115" s="827"/>
      <c r="B3115" s="640">
        <v>2019</v>
      </c>
      <c r="C3115" s="640">
        <v>2020</v>
      </c>
      <c r="D3115" s="640">
        <v>2021</v>
      </c>
      <c r="E3115" s="640">
        <v>2022</v>
      </c>
    </row>
    <row r="3116" spans="1:5" ht="16.5" customHeight="1" thickBot="1" x14ac:dyDescent="0.25">
      <c r="A3116" s="828"/>
      <c r="B3116" s="641" t="s">
        <v>5</v>
      </c>
      <c r="C3116" s="641" t="s">
        <v>6</v>
      </c>
      <c r="D3116" s="641" t="s">
        <v>6</v>
      </c>
      <c r="E3116" s="641" t="s">
        <v>6</v>
      </c>
    </row>
    <row r="3117" spans="1:5" ht="16.5" customHeight="1" thickBot="1" x14ac:dyDescent="0.25">
      <c r="A3117" s="647" t="s">
        <v>107</v>
      </c>
      <c r="B3117" s="648">
        <v>0</v>
      </c>
      <c r="C3117" s="648">
        <v>0</v>
      </c>
      <c r="D3117" s="648"/>
      <c r="E3117" s="648"/>
    </row>
    <row r="3118" spans="1:5" ht="16.5" customHeight="1" thickBot="1" x14ac:dyDescent="0.25">
      <c r="A3118" s="649" t="s">
        <v>37</v>
      </c>
      <c r="B3118" s="648"/>
      <c r="C3118" s="648"/>
      <c r="D3118" s="648"/>
      <c r="E3118" s="648"/>
    </row>
    <row r="3119" spans="1:5" ht="16.5" customHeight="1" thickBot="1" x14ac:dyDescent="0.25">
      <c r="A3119" s="649" t="s">
        <v>78</v>
      </c>
      <c r="B3119" s="648"/>
      <c r="C3119" s="648"/>
      <c r="D3119" s="648"/>
      <c r="E3119" s="648"/>
    </row>
    <row r="3120" spans="1:5" ht="16.5" customHeight="1" thickBot="1" x14ac:dyDescent="0.25">
      <c r="A3120" s="649" t="s">
        <v>72</v>
      </c>
      <c r="B3120" s="648"/>
      <c r="C3120" s="648"/>
      <c r="D3120" s="648"/>
      <c r="E3120" s="648"/>
    </row>
    <row r="3121" spans="1:5" ht="16.5" customHeight="1" thickBot="1" x14ac:dyDescent="0.25">
      <c r="A3121" s="649" t="s">
        <v>73</v>
      </c>
      <c r="B3121" s="648"/>
      <c r="C3121" s="648"/>
      <c r="D3121" s="648"/>
      <c r="E3121" s="648"/>
    </row>
    <row r="3122" spans="1:5" ht="16.5" customHeight="1" thickBot="1" x14ac:dyDescent="0.25">
      <c r="A3122" s="647" t="s">
        <v>109</v>
      </c>
      <c r="B3122" s="648">
        <f>SUM(B3123:B3126)</f>
        <v>284</v>
      </c>
      <c r="C3122" s="648">
        <f t="shared" ref="C3122:E3122" si="329">SUM(C3123:C3126)</f>
        <v>0</v>
      </c>
      <c r="D3122" s="648">
        <f t="shared" si="329"/>
        <v>0</v>
      </c>
      <c r="E3122" s="648">
        <f t="shared" si="329"/>
        <v>0</v>
      </c>
    </row>
    <row r="3123" spans="1:5" ht="16.5" customHeight="1" thickBot="1" x14ac:dyDescent="0.25">
      <c r="A3123" s="649" t="s">
        <v>37</v>
      </c>
      <c r="B3123" s="648">
        <v>284</v>
      </c>
      <c r="C3123" s="648">
        <v>0</v>
      </c>
      <c r="D3123" s="648">
        <v>0</v>
      </c>
      <c r="E3123" s="648">
        <v>0</v>
      </c>
    </row>
    <row r="3124" spans="1:5" ht="16.5" customHeight="1" thickBot="1" x14ac:dyDescent="0.25">
      <c r="A3124" s="649" t="s">
        <v>78</v>
      </c>
      <c r="B3124" s="648"/>
      <c r="C3124" s="648"/>
      <c r="D3124" s="648"/>
      <c r="E3124" s="648"/>
    </row>
    <row r="3125" spans="1:5" ht="16.5" customHeight="1" thickBot="1" x14ac:dyDescent="0.25">
      <c r="A3125" s="649" t="s">
        <v>72</v>
      </c>
      <c r="B3125" s="648"/>
      <c r="C3125" s="648"/>
      <c r="D3125" s="648"/>
      <c r="E3125" s="648"/>
    </row>
    <row r="3126" spans="1:5" ht="16.5" customHeight="1" thickBot="1" x14ac:dyDescent="0.25">
      <c r="A3126" s="649" t="s">
        <v>73</v>
      </c>
      <c r="B3126" s="648"/>
      <c r="C3126" s="648"/>
      <c r="D3126" s="648"/>
      <c r="E3126" s="648"/>
    </row>
    <row r="3127" spans="1:5" ht="16.5" customHeight="1" thickBot="1" x14ac:dyDescent="0.25">
      <c r="A3127" s="692" t="s">
        <v>2023</v>
      </c>
      <c r="B3127" s="651">
        <f>B3123+B3117</f>
        <v>284</v>
      </c>
      <c r="C3127" s="695">
        <f>C3123+C3117</f>
        <v>0</v>
      </c>
      <c r="D3127" s="651">
        <f>D3123+D3117</f>
        <v>0</v>
      </c>
      <c r="E3127" s="651">
        <f>E3123+E3117</f>
        <v>0</v>
      </c>
    </row>
    <row r="3128" spans="1:5" ht="65.25" customHeight="1" thickBot="1" x14ac:dyDescent="0.25">
      <c r="A3128" s="637" t="s">
        <v>2024</v>
      </c>
      <c r="B3128" s="693" t="s">
        <v>2025</v>
      </c>
      <c r="C3128" s="694" t="s">
        <v>2026</v>
      </c>
      <c r="D3128" s="648"/>
      <c r="E3128" s="648"/>
    </row>
    <row r="3129" spans="1:5" ht="16.5" customHeight="1" thickBot="1" x14ac:dyDescent="0.25">
      <c r="A3129" s="639" t="s">
        <v>9</v>
      </c>
      <c r="B3129" s="769" t="s">
        <v>2027</v>
      </c>
      <c r="C3129" s="895"/>
      <c r="D3129" s="770"/>
      <c r="E3129" s="771"/>
    </row>
    <row r="3130" spans="1:5" ht="16.5" customHeight="1" thickBot="1" x14ac:dyDescent="0.25">
      <c r="A3130" s="639" t="s">
        <v>14</v>
      </c>
      <c r="B3130" s="832" t="s">
        <v>262</v>
      </c>
      <c r="C3130" s="833"/>
      <c r="D3130" s="833"/>
      <c r="E3130" s="834"/>
    </row>
    <row r="3131" spans="1:5" ht="16.5" customHeight="1" x14ac:dyDescent="0.2">
      <c r="A3131" s="827"/>
      <c r="B3131" s="640">
        <v>2019</v>
      </c>
      <c r="C3131" s="640">
        <v>2020</v>
      </c>
      <c r="D3131" s="640">
        <v>2021</v>
      </c>
      <c r="E3131" s="640">
        <v>2022</v>
      </c>
    </row>
    <row r="3132" spans="1:5" ht="16.5" customHeight="1" thickBot="1" x14ac:dyDescent="0.25">
      <c r="A3132" s="828"/>
      <c r="B3132" s="641" t="s">
        <v>5</v>
      </c>
      <c r="C3132" s="641" t="s">
        <v>6</v>
      </c>
      <c r="D3132" s="641" t="s">
        <v>6</v>
      </c>
      <c r="E3132" s="641" t="s">
        <v>6</v>
      </c>
    </row>
    <row r="3133" spans="1:5" ht="16.5" customHeight="1" thickBot="1" x14ac:dyDescent="0.25">
      <c r="A3133" s="639" t="s">
        <v>8</v>
      </c>
      <c r="B3133" s="691">
        <v>1</v>
      </c>
      <c r="C3133" s="691">
        <v>0</v>
      </c>
      <c r="D3133" s="691">
        <v>0</v>
      </c>
      <c r="E3133" s="691">
        <v>0</v>
      </c>
    </row>
    <row r="3134" spans="1:5" ht="16.5" customHeight="1" thickBot="1" x14ac:dyDescent="0.25">
      <c r="A3134" s="639" t="s">
        <v>15</v>
      </c>
      <c r="B3134" s="643">
        <v>14</v>
      </c>
      <c r="C3134" s="643">
        <v>0</v>
      </c>
      <c r="D3134" s="643">
        <f t="shared" ref="D3134:E3134" si="330">D3148</f>
        <v>0</v>
      </c>
      <c r="E3134" s="643">
        <f t="shared" si="330"/>
        <v>0</v>
      </c>
    </row>
    <row r="3135" spans="1:5" ht="16.5" customHeight="1" thickBot="1" x14ac:dyDescent="0.25">
      <c r="A3135" s="639" t="s">
        <v>21</v>
      </c>
      <c r="B3135" s="643">
        <f>B3134/B3133</f>
        <v>14</v>
      </c>
      <c r="C3135" s="643" t="e">
        <f>C3134/C3133</f>
        <v>#DIV/0!</v>
      </c>
      <c r="D3135" s="643" t="e">
        <f>D3134/D3133</f>
        <v>#DIV/0!</v>
      </c>
      <c r="E3135" s="643" t="e">
        <f>E3134/E3133</f>
        <v>#DIV/0!</v>
      </c>
    </row>
    <row r="3136" spans="1:5" ht="16.5" customHeight="1" thickBot="1" x14ac:dyDescent="0.25">
      <c r="A3136" s="639" t="s">
        <v>16</v>
      </c>
      <c r="B3136" s="644" t="s">
        <v>20</v>
      </c>
      <c r="C3136" s="645">
        <f>C3133/B3133-1</f>
        <v>-1</v>
      </c>
      <c r="D3136" s="645" t="e">
        <f t="shared" ref="D3136:E3138" si="331">D3133/C3133-1</f>
        <v>#DIV/0!</v>
      </c>
      <c r="E3136" s="645" t="e">
        <f t="shared" si="331"/>
        <v>#DIV/0!</v>
      </c>
    </row>
    <row r="3137" spans="1:5" ht="16.5" customHeight="1" thickBot="1" x14ac:dyDescent="0.25">
      <c r="A3137" s="639" t="s">
        <v>17</v>
      </c>
      <c r="B3137" s="644" t="s">
        <v>20</v>
      </c>
      <c r="C3137" s="645">
        <f>C3134/B3134-1</f>
        <v>-1</v>
      </c>
      <c r="D3137" s="645" t="e">
        <f t="shared" si="331"/>
        <v>#DIV/0!</v>
      </c>
      <c r="E3137" s="645" t="e">
        <f t="shared" si="331"/>
        <v>#DIV/0!</v>
      </c>
    </row>
    <row r="3138" spans="1:5" ht="16.5" customHeight="1" thickBot="1" x14ac:dyDescent="0.25">
      <c r="A3138" s="639" t="s">
        <v>18</v>
      </c>
      <c r="B3138" s="644" t="s">
        <v>20</v>
      </c>
      <c r="C3138" s="645" t="e">
        <f>C3135/B3135-1</f>
        <v>#DIV/0!</v>
      </c>
      <c r="D3138" s="645" t="e">
        <f t="shared" si="331"/>
        <v>#DIV/0!</v>
      </c>
      <c r="E3138" s="645" t="e">
        <f t="shared" si="331"/>
        <v>#DIV/0!</v>
      </c>
    </row>
    <row r="3139" spans="1:5" ht="16.5" customHeight="1" thickBot="1" x14ac:dyDescent="0.25">
      <c r="A3139" s="835" t="s">
        <v>2028</v>
      </c>
      <c r="B3139" s="836"/>
      <c r="C3139" s="836"/>
      <c r="D3139" s="836"/>
      <c r="E3139" s="837"/>
    </row>
    <row r="3140" spans="1:5" ht="16.5" customHeight="1" x14ac:dyDescent="0.2">
      <c r="A3140" s="827"/>
      <c r="B3140" s="640">
        <v>2019</v>
      </c>
      <c r="C3140" s="640">
        <v>2020</v>
      </c>
      <c r="D3140" s="640">
        <v>2021</v>
      </c>
      <c r="E3140" s="640">
        <v>2022</v>
      </c>
    </row>
    <row r="3141" spans="1:5" ht="16.5" customHeight="1" thickBot="1" x14ac:dyDescent="0.25">
      <c r="A3141" s="828"/>
      <c r="B3141" s="641" t="s">
        <v>5</v>
      </c>
      <c r="C3141" s="641" t="s">
        <v>6</v>
      </c>
      <c r="D3141" s="641" t="s">
        <v>6</v>
      </c>
      <c r="E3141" s="641" t="s">
        <v>6</v>
      </c>
    </row>
    <row r="3142" spans="1:5" ht="16.5" customHeight="1" thickBot="1" x14ac:dyDescent="0.25">
      <c r="A3142" s="647" t="s">
        <v>107</v>
      </c>
      <c r="B3142" s="648">
        <v>0</v>
      </c>
      <c r="C3142" s="648"/>
      <c r="D3142" s="648"/>
      <c r="E3142" s="648"/>
    </row>
    <row r="3143" spans="1:5" ht="16.5" customHeight="1" thickBot="1" x14ac:dyDescent="0.25">
      <c r="A3143" s="649" t="s">
        <v>37</v>
      </c>
      <c r="B3143" s="648"/>
      <c r="C3143" s="648"/>
      <c r="D3143" s="648"/>
      <c r="E3143" s="648"/>
    </row>
    <row r="3144" spans="1:5" ht="16.5" customHeight="1" thickBot="1" x14ac:dyDescent="0.25">
      <c r="A3144" s="649" t="s">
        <v>78</v>
      </c>
      <c r="B3144" s="648"/>
      <c r="C3144" s="648"/>
      <c r="D3144" s="648"/>
      <c r="E3144" s="648"/>
    </row>
    <row r="3145" spans="1:5" ht="16.5" customHeight="1" thickBot="1" x14ac:dyDescent="0.25">
      <c r="A3145" s="649" t="s">
        <v>72</v>
      </c>
      <c r="B3145" s="648"/>
      <c r="C3145" s="648"/>
      <c r="D3145" s="648"/>
      <c r="E3145" s="648"/>
    </row>
    <row r="3146" spans="1:5" ht="16.5" customHeight="1" thickBot="1" x14ac:dyDescent="0.25">
      <c r="A3146" s="649" t="s">
        <v>73</v>
      </c>
      <c r="B3146" s="648"/>
      <c r="C3146" s="648"/>
      <c r="D3146" s="648"/>
      <c r="E3146" s="648"/>
    </row>
    <row r="3147" spans="1:5" ht="16.5" customHeight="1" thickBot="1" x14ac:dyDescent="0.25">
      <c r="A3147" s="647" t="s">
        <v>109</v>
      </c>
      <c r="B3147" s="648">
        <f>SUM(B3148:B3151)</f>
        <v>14</v>
      </c>
      <c r="C3147" s="648">
        <f t="shared" ref="C3147:E3147" si="332">SUM(C3148:C3151)</f>
        <v>0</v>
      </c>
      <c r="D3147" s="648">
        <f t="shared" si="332"/>
        <v>0</v>
      </c>
      <c r="E3147" s="648">
        <f t="shared" si="332"/>
        <v>0</v>
      </c>
    </row>
    <row r="3148" spans="1:5" ht="16.5" customHeight="1" thickBot="1" x14ac:dyDescent="0.25">
      <c r="A3148" s="649" t="s">
        <v>37</v>
      </c>
      <c r="B3148" s="648">
        <v>14</v>
      </c>
      <c r="C3148" s="648">
        <v>0</v>
      </c>
      <c r="D3148" s="648">
        <v>0</v>
      </c>
      <c r="E3148" s="648">
        <v>0</v>
      </c>
    </row>
    <row r="3149" spans="1:5" ht="16.5" customHeight="1" thickBot="1" x14ac:dyDescent="0.25">
      <c r="A3149" s="649" t="s">
        <v>78</v>
      </c>
      <c r="B3149" s="648"/>
      <c r="C3149" s="648"/>
      <c r="D3149" s="648"/>
      <c r="E3149" s="648"/>
    </row>
    <row r="3150" spans="1:5" ht="16.5" customHeight="1" thickBot="1" x14ac:dyDescent="0.25">
      <c r="A3150" s="649" t="s">
        <v>72</v>
      </c>
      <c r="B3150" s="648"/>
      <c r="C3150" s="648"/>
      <c r="D3150" s="648"/>
      <c r="E3150" s="648"/>
    </row>
    <row r="3151" spans="1:5" ht="16.5" customHeight="1" thickBot="1" x14ac:dyDescent="0.25">
      <c r="A3151" s="649" t="s">
        <v>73</v>
      </c>
      <c r="B3151" s="648"/>
      <c r="C3151" s="648"/>
      <c r="D3151" s="648"/>
      <c r="E3151" s="648"/>
    </row>
    <row r="3152" spans="1:5" ht="16.5" customHeight="1" thickBot="1" x14ac:dyDescent="0.25">
      <c r="A3152" s="692" t="s">
        <v>2029</v>
      </c>
      <c r="B3152" s="651">
        <f>B3148+B3142</f>
        <v>14</v>
      </c>
      <c r="C3152" s="695">
        <f>C3148+C3142</f>
        <v>0</v>
      </c>
      <c r="D3152" s="651">
        <f>D3148+D3142</f>
        <v>0</v>
      </c>
      <c r="E3152" s="651">
        <f>E3148+E3142</f>
        <v>0</v>
      </c>
    </row>
    <row r="3153" spans="1:5" ht="70.5" customHeight="1" thickBot="1" x14ac:dyDescent="0.25">
      <c r="A3153" s="637" t="s">
        <v>2030</v>
      </c>
      <c r="B3153" s="693" t="s">
        <v>2031</v>
      </c>
      <c r="C3153" s="694" t="s">
        <v>2032</v>
      </c>
      <c r="D3153" s="648"/>
      <c r="E3153" s="648"/>
    </row>
    <row r="3154" spans="1:5" ht="16.5" customHeight="1" thickBot="1" x14ac:dyDescent="0.25">
      <c r="A3154" s="639" t="s">
        <v>9</v>
      </c>
      <c r="B3154" s="769" t="s">
        <v>2033</v>
      </c>
      <c r="C3154" s="895"/>
      <c r="D3154" s="770"/>
      <c r="E3154" s="771"/>
    </row>
    <row r="3155" spans="1:5" ht="16.5" customHeight="1" thickBot="1" x14ac:dyDescent="0.25">
      <c r="A3155" s="639" t="s">
        <v>14</v>
      </c>
      <c r="B3155" s="832" t="s">
        <v>262</v>
      </c>
      <c r="C3155" s="833"/>
      <c r="D3155" s="833"/>
      <c r="E3155" s="834"/>
    </row>
    <row r="3156" spans="1:5" ht="16.5" customHeight="1" x14ac:dyDescent="0.2">
      <c r="A3156" s="827"/>
      <c r="B3156" s="640">
        <v>2019</v>
      </c>
      <c r="C3156" s="640">
        <v>2020</v>
      </c>
      <c r="D3156" s="640">
        <v>2021</v>
      </c>
      <c r="E3156" s="640">
        <v>2022</v>
      </c>
    </row>
    <row r="3157" spans="1:5" ht="16.5" customHeight="1" thickBot="1" x14ac:dyDescent="0.25">
      <c r="A3157" s="828"/>
      <c r="B3157" s="641" t="s">
        <v>5</v>
      </c>
      <c r="C3157" s="641" t="s">
        <v>6</v>
      </c>
      <c r="D3157" s="641" t="s">
        <v>6</v>
      </c>
      <c r="E3157" s="641" t="s">
        <v>6</v>
      </c>
    </row>
    <row r="3158" spans="1:5" ht="16.5" customHeight="1" thickBot="1" x14ac:dyDescent="0.25">
      <c r="A3158" s="639" t="s">
        <v>8</v>
      </c>
      <c r="B3158" s="691">
        <v>1</v>
      </c>
      <c r="C3158" s="691">
        <v>0</v>
      </c>
      <c r="D3158" s="691">
        <v>0</v>
      </c>
      <c r="E3158" s="691">
        <v>0</v>
      </c>
    </row>
    <row r="3159" spans="1:5" ht="16.5" customHeight="1" thickBot="1" x14ac:dyDescent="0.25">
      <c r="A3159" s="639" t="s">
        <v>15</v>
      </c>
      <c r="B3159" s="643">
        <v>100</v>
      </c>
      <c r="C3159" s="643">
        <v>0</v>
      </c>
      <c r="D3159" s="643">
        <f t="shared" ref="D3159:E3159" si="333">D3173</f>
        <v>0</v>
      </c>
      <c r="E3159" s="643">
        <f t="shared" si="333"/>
        <v>0</v>
      </c>
    </row>
    <row r="3160" spans="1:5" ht="16.5" customHeight="1" thickBot="1" x14ac:dyDescent="0.25">
      <c r="A3160" s="639" t="s">
        <v>21</v>
      </c>
      <c r="B3160" s="643">
        <f>B3159/B3158</f>
        <v>100</v>
      </c>
      <c r="C3160" s="643" t="e">
        <f>C3159/C3158</f>
        <v>#DIV/0!</v>
      </c>
      <c r="D3160" s="643" t="e">
        <f>D3159/D3158</f>
        <v>#DIV/0!</v>
      </c>
      <c r="E3160" s="643" t="e">
        <f>E3159/E3158</f>
        <v>#DIV/0!</v>
      </c>
    </row>
    <row r="3161" spans="1:5" ht="16.5" customHeight="1" thickBot="1" x14ac:dyDescent="0.25">
      <c r="A3161" s="639" t="s">
        <v>16</v>
      </c>
      <c r="B3161" s="644" t="s">
        <v>20</v>
      </c>
      <c r="C3161" s="645">
        <f>C3158/B3158-1</f>
        <v>-1</v>
      </c>
      <c r="D3161" s="645" t="e">
        <f t="shared" ref="D3161:E3163" si="334">D3158/C3158-1</f>
        <v>#DIV/0!</v>
      </c>
      <c r="E3161" s="645" t="e">
        <f t="shared" si="334"/>
        <v>#DIV/0!</v>
      </c>
    </row>
    <row r="3162" spans="1:5" ht="16.5" customHeight="1" thickBot="1" x14ac:dyDescent="0.25">
      <c r="A3162" s="639" t="s">
        <v>17</v>
      </c>
      <c r="B3162" s="644" t="s">
        <v>20</v>
      </c>
      <c r="C3162" s="645">
        <f>C3159/B3159-1</f>
        <v>-1</v>
      </c>
      <c r="D3162" s="645" t="e">
        <f t="shared" si="334"/>
        <v>#DIV/0!</v>
      </c>
      <c r="E3162" s="645" t="e">
        <f t="shared" si="334"/>
        <v>#DIV/0!</v>
      </c>
    </row>
    <row r="3163" spans="1:5" ht="16.5" customHeight="1" thickBot="1" x14ac:dyDescent="0.25">
      <c r="A3163" s="639" t="s">
        <v>18</v>
      </c>
      <c r="B3163" s="644" t="s">
        <v>20</v>
      </c>
      <c r="C3163" s="645" t="e">
        <f>C3160/B3160-1</f>
        <v>#DIV/0!</v>
      </c>
      <c r="D3163" s="645" t="e">
        <f t="shared" si="334"/>
        <v>#DIV/0!</v>
      </c>
      <c r="E3163" s="645" t="e">
        <f t="shared" si="334"/>
        <v>#DIV/0!</v>
      </c>
    </row>
    <row r="3164" spans="1:5" ht="16.5" customHeight="1" thickBot="1" x14ac:dyDescent="0.25">
      <c r="A3164" s="835" t="s">
        <v>2034</v>
      </c>
      <c r="B3164" s="836"/>
      <c r="C3164" s="836"/>
      <c r="D3164" s="836"/>
      <c r="E3164" s="837"/>
    </row>
    <row r="3165" spans="1:5" ht="16.5" customHeight="1" x14ac:dyDescent="0.2">
      <c r="A3165" s="827"/>
      <c r="B3165" s="640">
        <v>2019</v>
      </c>
      <c r="C3165" s="640">
        <v>2020</v>
      </c>
      <c r="D3165" s="640">
        <v>2021</v>
      </c>
      <c r="E3165" s="640">
        <v>2022</v>
      </c>
    </row>
    <row r="3166" spans="1:5" ht="16.5" customHeight="1" thickBot="1" x14ac:dyDescent="0.25">
      <c r="A3166" s="828"/>
      <c r="B3166" s="641" t="s">
        <v>5</v>
      </c>
      <c r="C3166" s="641" t="s">
        <v>6</v>
      </c>
      <c r="D3166" s="641" t="s">
        <v>6</v>
      </c>
      <c r="E3166" s="641" t="s">
        <v>6</v>
      </c>
    </row>
    <row r="3167" spans="1:5" ht="16.5" customHeight="1" thickBot="1" x14ac:dyDescent="0.25">
      <c r="A3167" s="647" t="s">
        <v>107</v>
      </c>
      <c r="B3167" s="648">
        <v>0</v>
      </c>
      <c r="C3167" s="648"/>
      <c r="D3167" s="648"/>
      <c r="E3167" s="648"/>
    </row>
    <row r="3168" spans="1:5" ht="16.5" customHeight="1" thickBot="1" x14ac:dyDescent="0.25">
      <c r="A3168" s="649" t="s">
        <v>37</v>
      </c>
      <c r="B3168" s="648"/>
      <c r="C3168" s="648"/>
      <c r="D3168" s="648"/>
      <c r="E3168" s="648"/>
    </row>
    <row r="3169" spans="1:5" ht="16.5" customHeight="1" thickBot="1" x14ac:dyDescent="0.25">
      <c r="A3169" s="649" t="s">
        <v>78</v>
      </c>
      <c r="B3169" s="648"/>
      <c r="C3169" s="648"/>
      <c r="D3169" s="648"/>
      <c r="E3169" s="648"/>
    </row>
    <row r="3170" spans="1:5" ht="16.5" customHeight="1" thickBot="1" x14ac:dyDescent="0.25">
      <c r="A3170" s="649" t="s">
        <v>72</v>
      </c>
      <c r="B3170" s="648"/>
      <c r="C3170" s="648"/>
      <c r="D3170" s="648"/>
      <c r="E3170" s="648"/>
    </row>
    <row r="3171" spans="1:5" ht="16.5" customHeight="1" thickBot="1" x14ac:dyDescent="0.25">
      <c r="A3171" s="649" t="s">
        <v>73</v>
      </c>
      <c r="B3171" s="648"/>
      <c r="C3171" s="648"/>
      <c r="D3171" s="648"/>
      <c r="E3171" s="648"/>
    </row>
    <row r="3172" spans="1:5" ht="16.5" customHeight="1" thickBot="1" x14ac:dyDescent="0.25">
      <c r="A3172" s="647" t="s">
        <v>109</v>
      </c>
      <c r="B3172" s="648">
        <f>SUM(B3173:B3176)</f>
        <v>100</v>
      </c>
      <c r="C3172" s="648">
        <f t="shared" ref="C3172:E3172" si="335">SUM(C3173:C3176)</f>
        <v>0</v>
      </c>
      <c r="D3172" s="648">
        <f t="shared" si="335"/>
        <v>0</v>
      </c>
      <c r="E3172" s="648">
        <f t="shared" si="335"/>
        <v>0</v>
      </c>
    </row>
    <row r="3173" spans="1:5" ht="16.5" customHeight="1" thickBot="1" x14ac:dyDescent="0.25">
      <c r="A3173" s="649" t="s">
        <v>37</v>
      </c>
      <c r="B3173" s="648">
        <v>100</v>
      </c>
      <c r="C3173" s="648">
        <v>0</v>
      </c>
      <c r="D3173" s="648">
        <v>0</v>
      </c>
      <c r="E3173" s="648">
        <v>0</v>
      </c>
    </row>
    <row r="3174" spans="1:5" ht="16.5" customHeight="1" thickBot="1" x14ac:dyDescent="0.25">
      <c r="A3174" s="649" t="s">
        <v>78</v>
      </c>
      <c r="B3174" s="651"/>
      <c r="C3174" s="648"/>
      <c r="D3174" s="648"/>
      <c r="E3174" s="648"/>
    </row>
    <row r="3175" spans="1:5" ht="16.5" customHeight="1" thickBot="1" x14ac:dyDescent="0.25">
      <c r="A3175" s="649" t="s">
        <v>72</v>
      </c>
      <c r="B3175" s="651"/>
      <c r="C3175" s="648"/>
      <c r="D3175" s="648"/>
      <c r="E3175" s="648"/>
    </row>
    <row r="3176" spans="1:5" ht="16.5" customHeight="1" thickBot="1" x14ac:dyDescent="0.25">
      <c r="A3176" s="649" t="s">
        <v>73</v>
      </c>
      <c r="B3176" s="651"/>
      <c r="C3176" s="648"/>
      <c r="D3176" s="648"/>
      <c r="E3176" s="648"/>
    </row>
    <row r="3177" spans="1:5" ht="16.5" customHeight="1" thickBot="1" x14ac:dyDescent="0.25">
      <c r="A3177" s="692" t="s">
        <v>2035</v>
      </c>
      <c r="B3177" s="651">
        <f>B3173+B3167</f>
        <v>100</v>
      </c>
      <c r="C3177" s="651">
        <f>C3173+C3167</f>
        <v>0</v>
      </c>
      <c r="D3177" s="651">
        <f>D3173+D3167</f>
        <v>0</v>
      </c>
      <c r="E3177" s="651">
        <f>E3173+E3167</f>
        <v>0</v>
      </c>
    </row>
    <row r="3178" spans="1:5" ht="16.5" customHeight="1" thickBot="1" x14ac:dyDescent="0.25">
      <c r="A3178" s="701" t="s">
        <v>227</v>
      </c>
      <c r="B3178" s="742" t="s">
        <v>2036</v>
      </c>
      <c r="C3178" s="742"/>
      <c r="D3178" s="742"/>
      <c r="E3178" s="742"/>
    </row>
    <row r="3179" spans="1:5" ht="54" customHeight="1" thickBot="1" x14ac:dyDescent="0.25">
      <c r="A3179" s="637" t="s">
        <v>2037</v>
      </c>
      <c r="B3179" s="693" t="s">
        <v>2038</v>
      </c>
      <c r="C3179" s="694" t="s">
        <v>2039</v>
      </c>
      <c r="D3179" s="648"/>
      <c r="E3179" s="648"/>
    </row>
    <row r="3180" spans="1:5" ht="16.5" customHeight="1" thickBot="1" x14ac:dyDescent="0.25">
      <c r="A3180" s="639" t="s">
        <v>9</v>
      </c>
      <c r="B3180" s="769" t="s">
        <v>2040</v>
      </c>
      <c r="C3180" s="895"/>
      <c r="D3180" s="770"/>
      <c r="E3180" s="771"/>
    </row>
    <row r="3181" spans="1:5" ht="16.5" customHeight="1" thickBot="1" x14ac:dyDescent="0.25">
      <c r="A3181" s="639" t="s">
        <v>14</v>
      </c>
      <c r="B3181" s="832" t="s">
        <v>1194</v>
      </c>
      <c r="C3181" s="833"/>
      <c r="D3181" s="833"/>
      <c r="E3181" s="834"/>
    </row>
    <row r="3182" spans="1:5" ht="16.5" customHeight="1" x14ac:dyDescent="0.2">
      <c r="A3182" s="827"/>
      <c r="B3182" s="640">
        <v>2019</v>
      </c>
      <c r="C3182" s="640">
        <v>2020</v>
      </c>
      <c r="D3182" s="640">
        <v>2021</v>
      </c>
      <c r="E3182" s="640">
        <v>2022</v>
      </c>
    </row>
    <row r="3183" spans="1:5" ht="16.5" customHeight="1" thickBot="1" x14ac:dyDescent="0.25">
      <c r="A3183" s="828"/>
      <c r="B3183" s="641" t="s">
        <v>5</v>
      </c>
      <c r="C3183" s="641" t="s">
        <v>6</v>
      </c>
      <c r="D3183" s="641" t="s">
        <v>6</v>
      </c>
      <c r="E3183" s="641" t="s">
        <v>6</v>
      </c>
    </row>
    <row r="3184" spans="1:5" ht="16.5" customHeight="1" thickBot="1" x14ac:dyDescent="0.25">
      <c r="A3184" s="639" t="s">
        <v>8</v>
      </c>
      <c r="B3184" s="691">
        <v>1</v>
      </c>
      <c r="C3184" s="691">
        <v>1</v>
      </c>
      <c r="D3184" s="691">
        <v>1</v>
      </c>
      <c r="E3184" s="691">
        <v>1</v>
      </c>
    </row>
    <row r="3185" spans="1:5" ht="16.5" customHeight="1" thickBot="1" x14ac:dyDescent="0.25">
      <c r="A3185" s="639" t="s">
        <v>15</v>
      </c>
      <c r="B3185" s="643">
        <v>50000</v>
      </c>
      <c r="C3185" s="643">
        <v>80000</v>
      </c>
      <c r="D3185" s="643">
        <v>80000</v>
      </c>
      <c r="E3185" s="643">
        <v>80000</v>
      </c>
    </row>
    <row r="3186" spans="1:5" ht="16.5" customHeight="1" thickBot="1" x14ac:dyDescent="0.25">
      <c r="A3186" s="639" t="s">
        <v>21</v>
      </c>
      <c r="B3186" s="643">
        <f>B3185/B3184</f>
        <v>50000</v>
      </c>
      <c r="C3186" s="643">
        <f>C3185/C3184</f>
        <v>80000</v>
      </c>
      <c r="D3186" s="643">
        <f>D3185/D3184</f>
        <v>80000</v>
      </c>
      <c r="E3186" s="643">
        <f>E3185/E3184</f>
        <v>80000</v>
      </c>
    </row>
    <row r="3187" spans="1:5" ht="16.5" customHeight="1" thickBot="1" x14ac:dyDescent="0.25">
      <c r="A3187" s="639" t="s">
        <v>16</v>
      </c>
      <c r="B3187" s="644" t="s">
        <v>20</v>
      </c>
      <c r="C3187" s="645">
        <f>C3184/B3184-1</f>
        <v>0</v>
      </c>
      <c r="D3187" s="645">
        <f t="shared" ref="D3187:E3189" si="336">D3184/C3184-1</f>
        <v>0</v>
      </c>
      <c r="E3187" s="645">
        <f t="shared" si="336"/>
        <v>0</v>
      </c>
    </row>
    <row r="3188" spans="1:5" ht="16.5" customHeight="1" thickBot="1" x14ac:dyDescent="0.25">
      <c r="A3188" s="639" t="s">
        <v>17</v>
      </c>
      <c r="B3188" s="644" t="s">
        <v>20</v>
      </c>
      <c r="C3188" s="645">
        <f>C3185/B3185-1</f>
        <v>0.60000000000000009</v>
      </c>
      <c r="D3188" s="645">
        <f t="shared" si="336"/>
        <v>0</v>
      </c>
      <c r="E3188" s="645">
        <f t="shared" si="336"/>
        <v>0</v>
      </c>
    </row>
    <row r="3189" spans="1:5" ht="16.5" customHeight="1" thickBot="1" x14ac:dyDescent="0.25">
      <c r="A3189" s="639" t="s">
        <v>18</v>
      </c>
      <c r="B3189" s="644" t="s">
        <v>20</v>
      </c>
      <c r="C3189" s="645">
        <f>C3186/B3186-1</f>
        <v>0.60000000000000009</v>
      </c>
      <c r="D3189" s="645">
        <f t="shared" si="336"/>
        <v>0</v>
      </c>
      <c r="E3189" s="645">
        <f t="shared" si="336"/>
        <v>0</v>
      </c>
    </row>
    <row r="3190" spans="1:5" ht="16.5" customHeight="1" thickBot="1" x14ac:dyDescent="0.25">
      <c r="A3190" s="835" t="s">
        <v>2041</v>
      </c>
      <c r="B3190" s="836"/>
      <c r="C3190" s="836"/>
      <c r="D3190" s="836"/>
      <c r="E3190" s="837"/>
    </row>
    <row r="3191" spans="1:5" ht="16.5" customHeight="1" x14ac:dyDescent="0.2">
      <c r="A3191" s="827"/>
      <c r="B3191" s="640">
        <v>2019</v>
      </c>
      <c r="C3191" s="640">
        <v>2020</v>
      </c>
      <c r="D3191" s="640">
        <v>2021</v>
      </c>
      <c r="E3191" s="640">
        <v>2022</v>
      </c>
    </row>
    <row r="3192" spans="1:5" ht="16.5" customHeight="1" thickBot="1" x14ac:dyDescent="0.25">
      <c r="A3192" s="828"/>
      <c r="B3192" s="641" t="s">
        <v>5</v>
      </c>
      <c r="C3192" s="641" t="s">
        <v>6</v>
      </c>
      <c r="D3192" s="641" t="s">
        <v>6</v>
      </c>
      <c r="E3192" s="641" t="s">
        <v>6</v>
      </c>
    </row>
    <row r="3193" spans="1:5" ht="16.5" customHeight="1" thickBot="1" x14ac:dyDescent="0.25">
      <c r="A3193" s="647" t="s">
        <v>107</v>
      </c>
      <c r="B3193" s="648">
        <v>50000</v>
      </c>
      <c r="C3193" s="648">
        <v>80000</v>
      </c>
      <c r="D3193" s="648">
        <v>80000</v>
      </c>
      <c r="E3193" s="648">
        <v>80000</v>
      </c>
    </row>
    <row r="3194" spans="1:5" ht="16.5" customHeight="1" thickBot="1" x14ac:dyDescent="0.25">
      <c r="A3194" s="649" t="s">
        <v>37</v>
      </c>
      <c r="B3194" s="648">
        <v>50000</v>
      </c>
      <c r="C3194" s="648">
        <v>80000</v>
      </c>
      <c r="D3194" s="648">
        <v>80000</v>
      </c>
      <c r="E3194" s="648">
        <v>80000</v>
      </c>
    </row>
    <row r="3195" spans="1:5" ht="16.5" customHeight="1" thickBot="1" x14ac:dyDescent="0.25">
      <c r="A3195" s="649" t="s">
        <v>78</v>
      </c>
      <c r="B3195" s="648"/>
      <c r="C3195" s="648"/>
      <c r="D3195" s="648"/>
      <c r="E3195" s="648"/>
    </row>
    <row r="3196" spans="1:5" ht="16.5" customHeight="1" thickBot="1" x14ac:dyDescent="0.25">
      <c r="A3196" s="649" t="s">
        <v>72</v>
      </c>
      <c r="B3196" s="648"/>
      <c r="C3196" s="648"/>
      <c r="D3196" s="648"/>
      <c r="E3196" s="648"/>
    </row>
    <row r="3197" spans="1:5" ht="16.5" customHeight="1" thickBot="1" x14ac:dyDescent="0.25">
      <c r="A3197" s="649" t="s">
        <v>73</v>
      </c>
      <c r="B3197" s="648"/>
      <c r="C3197" s="648"/>
      <c r="D3197" s="648"/>
      <c r="E3197" s="648"/>
    </row>
    <row r="3198" spans="1:5" ht="16.5" customHeight="1" thickBot="1" x14ac:dyDescent="0.25">
      <c r="A3198" s="647" t="s">
        <v>109</v>
      </c>
      <c r="B3198" s="648">
        <f>SUM(B3199:B3202)</f>
        <v>0</v>
      </c>
      <c r="C3198" s="648">
        <f t="shared" ref="C3198:E3198" si="337">SUM(C3199:C3202)</f>
        <v>0</v>
      </c>
      <c r="D3198" s="648">
        <f t="shared" si="337"/>
        <v>0</v>
      </c>
      <c r="E3198" s="648">
        <f t="shared" si="337"/>
        <v>0</v>
      </c>
    </row>
    <row r="3199" spans="1:5" ht="16.5" customHeight="1" thickBot="1" x14ac:dyDescent="0.25">
      <c r="A3199" s="649" t="s">
        <v>37</v>
      </c>
      <c r="B3199" s="651">
        <v>0</v>
      </c>
      <c r="C3199" s="648"/>
      <c r="D3199" s="648"/>
      <c r="E3199" s="648"/>
    </row>
    <row r="3200" spans="1:5" ht="16.5" customHeight="1" thickBot="1" x14ac:dyDescent="0.25">
      <c r="A3200" s="649" t="s">
        <v>78</v>
      </c>
      <c r="B3200" s="648"/>
      <c r="C3200" s="648"/>
      <c r="D3200" s="648"/>
      <c r="E3200" s="648"/>
    </row>
    <row r="3201" spans="1:5" ht="16.5" customHeight="1" thickBot="1" x14ac:dyDescent="0.25">
      <c r="A3201" s="649" t="s">
        <v>72</v>
      </c>
      <c r="B3201" s="648"/>
      <c r="C3201" s="648"/>
      <c r="D3201" s="648"/>
      <c r="E3201" s="648"/>
    </row>
    <row r="3202" spans="1:5" ht="16.5" customHeight="1" thickBot="1" x14ac:dyDescent="0.25">
      <c r="A3202" s="649" t="s">
        <v>73</v>
      </c>
      <c r="B3202" s="648"/>
      <c r="C3202" s="648"/>
      <c r="D3202" s="648"/>
      <c r="E3202" s="648"/>
    </row>
    <row r="3203" spans="1:5" ht="16.5" customHeight="1" thickBot="1" x14ac:dyDescent="0.25">
      <c r="A3203" s="692" t="s">
        <v>2042</v>
      </c>
      <c r="B3203" s="651">
        <f>B3199+B3193</f>
        <v>50000</v>
      </c>
      <c r="C3203" s="695">
        <f>C3199+C3193</f>
        <v>80000</v>
      </c>
      <c r="D3203" s="651">
        <f>D3199+D3193</f>
        <v>80000</v>
      </c>
      <c r="E3203" s="651">
        <f>E3199+E3193</f>
        <v>80000</v>
      </c>
    </row>
    <row r="3204" spans="1:5" ht="57.75" customHeight="1" thickBot="1" x14ac:dyDescent="0.25">
      <c r="A3204" s="637" t="s">
        <v>2043</v>
      </c>
      <c r="B3204" s="693" t="s">
        <v>2044</v>
      </c>
      <c r="C3204" s="694" t="s">
        <v>2045</v>
      </c>
      <c r="D3204" s="648"/>
      <c r="E3204" s="648"/>
    </row>
    <row r="3205" spans="1:5" ht="16.5" customHeight="1" thickBot="1" x14ac:dyDescent="0.25">
      <c r="A3205" s="639" t="s">
        <v>9</v>
      </c>
      <c r="B3205" s="769" t="s">
        <v>2046</v>
      </c>
      <c r="C3205" s="895"/>
      <c r="D3205" s="770"/>
      <c r="E3205" s="771"/>
    </row>
    <row r="3206" spans="1:5" ht="16.5" customHeight="1" thickBot="1" x14ac:dyDescent="0.25">
      <c r="A3206" s="639" t="s">
        <v>14</v>
      </c>
      <c r="B3206" s="832" t="s">
        <v>262</v>
      </c>
      <c r="C3206" s="833"/>
      <c r="D3206" s="833"/>
      <c r="E3206" s="834"/>
    </row>
    <row r="3207" spans="1:5" ht="16.5" customHeight="1" x14ac:dyDescent="0.2">
      <c r="A3207" s="827"/>
      <c r="B3207" s="640">
        <v>2019</v>
      </c>
      <c r="C3207" s="640">
        <v>2020</v>
      </c>
      <c r="D3207" s="640">
        <v>2021</v>
      </c>
      <c r="E3207" s="640">
        <v>2022</v>
      </c>
    </row>
    <row r="3208" spans="1:5" ht="16.5" customHeight="1" thickBot="1" x14ac:dyDescent="0.25">
      <c r="A3208" s="828"/>
      <c r="B3208" s="641" t="s">
        <v>5</v>
      </c>
      <c r="C3208" s="641" t="s">
        <v>6</v>
      </c>
      <c r="D3208" s="641" t="s">
        <v>6</v>
      </c>
      <c r="E3208" s="641" t="s">
        <v>6</v>
      </c>
    </row>
    <row r="3209" spans="1:5" ht="16.5" customHeight="1" thickBot="1" x14ac:dyDescent="0.25">
      <c r="A3209" s="639" t="s">
        <v>8</v>
      </c>
      <c r="B3209" s="691">
        <v>1</v>
      </c>
      <c r="C3209" s="691">
        <v>0</v>
      </c>
      <c r="D3209" s="691">
        <v>0</v>
      </c>
      <c r="E3209" s="691">
        <v>0</v>
      </c>
    </row>
    <row r="3210" spans="1:5" ht="16.5" customHeight="1" thickBot="1" x14ac:dyDescent="0.25">
      <c r="A3210" s="639" t="s">
        <v>15</v>
      </c>
      <c r="B3210" s="643">
        <v>25836</v>
      </c>
      <c r="C3210" s="643">
        <v>0</v>
      </c>
      <c r="D3210" s="643">
        <f t="shared" ref="D3210:E3210" si="338">D3218</f>
        <v>0</v>
      </c>
      <c r="E3210" s="643">
        <f t="shared" si="338"/>
        <v>0</v>
      </c>
    </row>
    <row r="3211" spans="1:5" ht="16.5" customHeight="1" thickBot="1" x14ac:dyDescent="0.25">
      <c r="A3211" s="639" t="s">
        <v>21</v>
      </c>
      <c r="B3211" s="643">
        <f>B3210/B3209</f>
        <v>25836</v>
      </c>
      <c r="C3211" s="643" t="e">
        <f>C3210/C3209</f>
        <v>#DIV/0!</v>
      </c>
      <c r="D3211" s="643" t="e">
        <f>D3210/D3209</f>
        <v>#DIV/0!</v>
      </c>
      <c r="E3211" s="643" t="e">
        <f>E3210/E3209</f>
        <v>#DIV/0!</v>
      </c>
    </row>
    <row r="3212" spans="1:5" ht="16.5" customHeight="1" thickBot="1" x14ac:dyDescent="0.25">
      <c r="A3212" s="639" t="s">
        <v>16</v>
      </c>
      <c r="B3212" s="644" t="s">
        <v>20</v>
      </c>
      <c r="C3212" s="645">
        <f>C3209/B3209-1</f>
        <v>-1</v>
      </c>
      <c r="D3212" s="645" t="e">
        <f t="shared" ref="D3212:E3214" si="339">D3209/C3209-1</f>
        <v>#DIV/0!</v>
      </c>
      <c r="E3212" s="645" t="e">
        <f t="shared" si="339"/>
        <v>#DIV/0!</v>
      </c>
    </row>
    <row r="3213" spans="1:5" ht="16.5" customHeight="1" thickBot="1" x14ac:dyDescent="0.25">
      <c r="A3213" s="639" t="s">
        <v>17</v>
      </c>
      <c r="B3213" s="644" t="s">
        <v>20</v>
      </c>
      <c r="C3213" s="645">
        <f>C3210/B3210-1</f>
        <v>-1</v>
      </c>
      <c r="D3213" s="645" t="e">
        <f t="shared" si="339"/>
        <v>#DIV/0!</v>
      </c>
      <c r="E3213" s="645" t="e">
        <f t="shared" si="339"/>
        <v>#DIV/0!</v>
      </c>
    </row>
    <row r="3214" spans="1:5" ht="16.5" customHeight="1" thickBot="1" x14ac:dyDescent="0.25">
      <c r="A3214" s="639" t="s">
        <v>18</v>
      </c>
      <c r="B3214" s="644" t="s">
        <v>20</v>
      </c>
      <c r="C3214" s="645" t="e">
        <f>C3211/B3211-1</f>
        <v>#DIV/0!</v>
      </c>
      <c r="D3214" s="645" t="e">
        <f t="shared" si="339"/>
        <v>#DIV/0!</v>
      </c>
      <c r="E3214" s="645" t="e">
        <f t="shared" si="339"/>
        <v>#DIV/0!</v>
      </c>
    </row>
    <row r="3215" spans="1:5" ht="16.5" customHeight="1" thickBot="1" x14ac:dyDescent="0.25">
      <c r="A3215" s="835" t="s">
        <v>2047</v>
      </c>
      <c r="B3215" s="836"/>
      <c r="C3215" s="836"/>
      <c r="D3215" s="836"/>
      <c r="E3215" s="837"/>
    </row>
    <row r="3216" spans="1:5" ht="16.5" customHeight="1" x14ac:dyDescent="0.2">
      <c r="A3216" s="827"/>
      <c r="B3216" s="640">
        <v>2019</v>
      </c>
      <c r="C3216" s="640">
        <v>2020</v>
      </c>
      <c r="D3216" s="640">
        <v>2021</v>
      </c>
      <c r="E3216" s="640">
        <v>2022</v>
      </c>
    </row>
    <row r="3217" spans="1:5" ht="16.5" customHeight="1" thickBot="1" x14ac:dyDescent="0.25">
      <c r="A3217" s="828"/>
      <c r="B3217" s="641" t="s">
        <v>5</v>
      </c>
      <c r="C3217" s="641" t="s">
        <v>6</v>
      </c>
      <c r="D3217" s="641" t="s">
        <v>6</v>
      </c>
      <c r="E3217" s="641" t="s">
        <v>6</v>
      </c>
    </row>
    <row r="3218" spans="1:5" ht="16.5" customHeight="1" thickBot="1" x14ac:dyDescent="0.25">
      <c r="A3218" s="647" t="s">
        <v>107</v>
      </c>
      <c r="B3218" s="648">
        <f>SUM(B3219:B3222)</f>
        <v>25836</v>
      </c>
      <c r="C3218" s="648">
        <f t="shared" ref="C3218:E3218" si="340">SUM(C3219:C3222)</f>
        <v>0</v>
      </c>
      <c r="D3218" s="648">
        <f t="shared" si="340"/>
        <v>0</v>
      </c>
      <c r="E3218" s="648">
        <f t="shared" si="340"/>
        <v>0</v>
      </c>
    </row>
    <row r="3219" spans="1:5" ht="16.5" customHeight="1" thickBot="1" x14ac:dyDescent="0.25">
      <c r="A3219" s="649" t="s">
        <v>37</v>
      </c>
      <c r="B3219" s="648">
        <v>25836</v>
      </c>
      <c r="C3219" s="648"/>
      <c r="D3219" s="648"/>
      <c r="E3219" s="648"/>
    </row>
    <row r="3220" spans="1:5" ht="16.5" customHeight="1" thickBot="1" x14ac:dyDescent="0.25">
      <c r="A3220" s="649" t="s">
        <v>78</v>
      </c>
      <c r="B3220" s="648"/>
      <c r="C3220" s="648"/>
      <c r="D3220" s="648"/>
      <c r="E3220" s="648"/>
    </row>
    <row r="3221" spans="1:5" ht="16.5" customHeight="1" thickBot="1" x14ac:dyDescent="0.25">
      <c r="A3221" s="649" t="s">
        <v>72</v>
      </c>
      <c r="B3221" s="648"/>
      <c r="C3221" s="648"/>
      <c r="D3221" s="648"/>
      <c r="E3221" s="648"/>
    </row>
    <row r="3222" spans="1:5" ht="16.5" customHeight="1" thickBot="1" x14ac:dyDescent="0.25">
      <c r="A3222" s="649" t="s">
        <v>73</v>
      </c>
      <c r="B3222" s="648"/>
      <c r="C3222" s="648"/>
      <c r="D3222" s="648"/>
      <c r="E3222" s="648"/>
    </row>
    <row r="3223" spans="1:5" ht="16.5" customHeight="1" thickBot="1" x14ac:dyDescent="0.25">
      <c r="A3223" s="647" t="s">
        <v>109</v>
      </c>
      <c r="B3223" s="648">
        <f>SUM(B3224:B3227)</f>
        <v>0</v>
      </c>
      <c r="C3223" s="648">
        <f t="shared" ref="C3223:E3223" si="341">SUM(C3224:C3227)</f>
        <v>0</v>
      </c>
      <c r="D3223" s="648">
        <f t="shared" si="341"/>
        <v>0</v>
      </c>
      <c r="E3223" s="648">
        <f t="shared" si="341"/>
        <v>0</v>
      </c>
    </row>
    <row r="3224" spans="1:5" ht="16.5" customHeight="1" thickBot="1" x14ac:dyDescent="0.25">
      <c r="A3224" s="649" t="s">
        <v>37</v>
      </c>
      <c r="B3224" s="651"/>
      <c r="C3224" s="648"/>
      <c r="D3224" s="648"/>
      <c r="E3224" s="648"/>
    </row>
    <row r="3225" spans="1:5" ht="16.5" customHeight="1" thickBot="1" x14ac:dyDescent="0.25">
      <c r="A3225" s="649" t="s">
        <v>78</v>
      </c>
      <c r="B3225" s="648"/>
      <c r="C3225" s="648"/>
      <c r="D3225" s="648"/>
      <c r="E3225" s="648"/>
    </row>
    <row r="3226" spans="1:5" ht="16.5" customHeight="1" thickBot="1" x14ac:dyDescent="0.25">
      <c r="A3226" s="649" t="s">
        <v>72</v>
      </c>
      <c r="B3226" s="648"/>
      <c r="C3226" s="648"/>
      <c r="D3226" s="648"/>
      <c r="E3226" s="648"/>
    </row>
    <row r="3227" spans="1:5" ht="16.5" customHeight="1" thickBot="1" x14ac:dyDescent="0.25">
      <c r="A3227" s="649" t="s">
        <v>73</v>
      </c>
      <c r="B3227" s="648"/>
      <c r="C3227" s="648"/>
      <c r="D3227" s="648"/>
      <c r="E3227" s="648"/>
    </row>
    <row r="3228" spans="1:5" ht="16.5" customHeight="1" thickBot="1" x14ac:dyDescent="0.25">
      <c r="A3228" s="692" t="s">
        <v>2048</v>
      </c>
      <c r="B3228" s="651">
        <f>B3224+B3218</f>
        <v>25836</v>
      </c>
      <c r="C3228" s="695">
        <f>C3224+C3218</f>
        <v>0</v>
      </c>
      <c r="D3228" s="651">
        <f>D3224+D3218</f>
        <v>0</v>
      </c>
      <c r="E3228" s="651">
        <f>E3224+E3218</f>
        <v>0</v>
      </c>
    </row>
    <row r="3229" spans="1:5" ht="70.5" customHeight="1" thickBot="1" x14ac:dyDescent="0.25">
      <c r="A3229" s="637" t="s">
        <v>2049</v>
      </c>
      <c r="B3229" s="693" t="s">
        <v>2050</v>
      </c>
      <c r="C3229" s="694" t="s">
        <v>2051</v>
      </c>
      <c r="D3229" s="648"/>
      <c r="E3229" s="648"/>
    </row>
    <row r="3230" spans="1:5" ht="16.5" customHeight="1" thickBot="1" x14ac:dyDescent="0.25">
      <c r="A3230" s="639" t="s">
        <v>9</v>
      </c>
      <c r="B3230" s="769" t="s">
        <v>2052</v>
      </c>
      <c r="C3230" s="895"/>
      <c r="D3230" s="770"/>
      <c r="E3230" s="771"/>
    </row>
    <row r="3231" spans="1:5" ht="16.5" customHeight="1" thickBot="1" x14ac:dyDescent="0.25">
      <c r="A3231" s="639" t="s">
        <v>14</v>
      </c>
      <c r="B3231" s="832" t="s">
        <v>1194</v>
      </c>
      <c r="C3231" s="833"/>
      <c r="D3231" s="833"/>
      <c r="E3231" s="834"/>
    </row>
    <row r="3232" spans="1:5" ht="16.5" customHeight="1" x14ac:dyDescent="0.2">
      <c r="A3232" s="827"/>
      <c r="B3232" s="640">
        <v>2019</v>
      </c>
      <c r="C3232" s="640">
        <v>2020</v>
      </c>
      <c r="D3232" s="640">
        <v>2021</v>
      </c>
      <c r="E3232" s="640">
        <v>2022</v>
      </c>
    </row>
    <row r="3233" spans="1:5" ht="16.5" customHeight="1" thickBot="1" x14ac:dyDescent="0.25">
      <c r="A3233" s="828"/>
      <c r="B3233" s="641" t="s">
        <v>5</v>
      </c>
      <c r="C3233" s="641" t="s">
        <v>6</v>
      </c>
      <c r="D3233" s="641" t="s">
        <v>6</v>
      </c>
      <c r="E3233" s="641" t="s">
        <v>6</v>
      </c>
    </row>
    <row r="3234" spans="1:5" ht="16.5" customHeight="1" thickBot="1" x14ac:dyDescent="0.25">
      <c r="A3234" s="639" t="s">
        <v>8</v>
      </c>
      <c r="B3234" s="691">
        <v>1</v>
      </c>
      <c r="C3234" s="691">
        <v>0</v>
      </c>
      <c r="D3234" s="691"/>
      <c r="E3234" s="691"/>
    </row>
    <row r="3235" spans="1:5" ht="16.5" customHeight="1" thickBot="1" x14ac:dyDescent="0.25">
      <c r="A3235" s="639" t="s">
        <v>15</v>
      </c>
      <c r="B3235" s="643">
        <v>15600</v>
      </c>
      <c r="C3235" s="643">
        <v>0</v>
      </c>
      <c r="D3235" s="643">
        <f t="shared" ref="D3235:E3235" si="342">D3243</f>
        <v>0</v>
      </c>
      <c r="E3235" s="643">
        <f t="shared" si="342"/>
        <v>0</v>
      </c>
    </row>
    <row r="3236" spans="1:5" ht="16.5" customHeight="1" thickBot="1" x14ac:dyDescent="0.25">
      <c r="A3236" s="639" t="s">
        <v>21</v>
      </c>
      <c r="B3236" s="643">
        <f>B3235/B3234</f>
        <v>15600</v>
      </c>
      <c r="C3236" s="643" t="e">
        <f>C3235/C3234</f>
        <v>#DIV/0!</v>
      </c>
      <c r="D3236" s="643" t="e">
        <f>D3235/D3234</f>
        <v>#DIV/0!</v>
      </c>
      <c r="E3236" s="643" t="e">
        <f>E3235/E3234</f>
        <v>#DIV/0!</v>
      </c>
    </row>
    <row r="3237" spans="1:5" ht="16.5" customHeight="1" thickBot="1" x14ac:dyDescent="0.25">
      <c r="A3237" s="639" t="s">
        <v>16</v>
      </c>
      <c r="B3237" s="644" t="s">
        <v>20</v>
      </c>
      <c r="C3237" s="645">
        <f>C3234/B3234-1</f>
        <v>-1</v>
      </c>
      <c r="D3237" s="645" t="e">
        <f t="shared" ref="D3237:E3239" si="343">D3234/C3234-1</f>
        <v>#DIV/0!</v>
      </c>
      <c r="E3237" s="645" t="e">
        <f t="shared" si="343"/>
        <v>#DIV/0!</v>
      </c>
    </row>
    <row r="3238" spans="1:5" ht="16.5" customHeight="1" thickBot="1" x14ac:dyDescent="0.25">
      <c r="A3238" s="639" t="s">
        <v>17</v>
      </c>
      <c r="B3238" s="644" t="s">
        <v>20</v>
      </c>
      <c r="C3238" s="645">
        <f>C3235/B3235-1</f>
        <v>-1</v>
      </c>
      <c r="D3238" s="645" t="e">
        <f t="shared" si="343"/>
        <v>#DIV/0!</v>
      </c>
      <c r="E3238" s="645" t="e">
        <f t="shared" si="343"/>
        <v>#DIV/0!</v>
      </c>
    </row>
    <row r="3239" spans="1:5" ht="16.5" customHeight="1" thickBot="1" x14ac:dyDescent="0.25">
      <c r="A3239" s="639" t="s">
        <v>18</v>
      </c>
      <c r="B3239" s="644" t="s">
        <v>20</v>
      </c>
      <c r="C3239" s="645" t="e">
        <f>C3236/B3236-1</f>
        <v>#DIV/0!</v>
      </c>
      <c r="D3239" s="645" t="e">
        <f t="shared" si="343"/>
        <v>#DIV/0!</v>
      </c>
      <c r="E3239" s="645" t="e">
        <f t="shared" si="343"/>
        <v>#DIV/0!</v>
      </c>
    </row>
    <row r="3240" spans="1:5" ht="16.5" customHeight="1" thickBot="1" x14ac:dyDescent="0.25">
      <c r="A3240" s="835" t="s">
        <v>2053</v>
      </c>
      <c r="B3240" s="836"/>
      <c r="C3240" s="836"/>
      <c r="D3240" s="836"/>
      <c r="E3240" s="837"/>
    </row>
    <row r="3241" spans="1:5" ht="16.5" customHeight="1" x14ac:dyDescent="0.2">
      <c r="A3241" s="827"/>
      <c r="B3241" s="640">
        <v>2019</v>
      </c>
      <c r="C3241" s="640">
        <v>2020</v>
      </c>
      <c r="D3241" s="640">
        <v>2021</v>
      </c>
      <c r="E3241" s="640">
        <v>2022</v>
      </c>
    </row>
    <row r="3242" spans="1:5" ht="16.5" customHeight="1" thickBot="1" x14ac:dyDescent="0.25">
      <c r="A3242" s="828"/>
      <c r="B3242" s="641" t="s">
        <v>5</v>
      </c>
      <c r="C3242" s="641" t="s">
        <v>6</v>
      </c>
      <c r="D3242" s="641" t="s">
        <v>6</v>
      </c>
      <c r="E3242" s="641" t="s">
        <v>6</v>
      </c>
    </row>
    <row r="3243" spans="1:5" ht="16.5" customHeight="1" thickBot="1" x14ac:dyDescent="0.25">
      <c r="A3243" s="647" t="s">
        <v>107</v>
      </c>
      <c r="B3243" s="648">
        <f>SUM(B3244:B3247)</f>
        <v>15600</v>
      </c>
      <c r="C3243" s="648">
        <f t="shared" ref="C3243:E3243" si="344">SUM(C3244:C3247)</f>
        <v>0</v>
      </c>
      <c r="D3243" s="648">
        <f t="shared" si="344"/>
        <v>0</v>
      </c>
      <c r="E3243" s="648">
        <f t="shared" si="344"/>
        <v>0</v>
      </c>
    </row>
    <row r="3244" spans="1:5" ht="16.5" customHeight="1" thickBot="1" x14ac:dyDescent="0.25">
      <c r="A3244" s="649" t="s">
        <v>37</v>
      </c>
      <c r="B3244" s="648">
        <v>15600</v>
      </c>
      <c r="C3244" s="648"/>
      <c r="D3244" s="648"/>
      <c r="E3244" s="648"/>
    </row>
    <row r="3245" spans="1:5" ht="16.5" customHeight="1" thickBot="1" x14ac:dyDescent="0.25">
      <c r="A3245" s="649" t="s">
        <v>78</v>
      </c>
      <c r="B3245" s="648"/>
      <c r="C3245" s="648"/>
      <c r="D3245" s="648"/>
      <c r="E3245" s="648"/>
    </row>
    <row r="3246" spans="1:5" ht="16.5" customHeight="1" thickBot="1" x14ac:dyDescent="0.25">
      <c r="A3246" s="649" t="s">
        <v>72</v>
      </c>
      <c r="B3246" s="648"/>
      <c r="C3246" s="648"/>
      <c r="D3246" s="648"/>
      <c r="E3246" s="648"/>
    </row>
    <row r="3247" spans="1:5" ht="16.5" customHeight="1" thickBot="1" x14ac:dyDescent="0.25">
      <c r="A3247" s="649" t="s">
        <v>73</v>
      </c>
      <c r="B3247" s="648"/>
      <c r="C3247" s="648"/>
      <c r="D3247" s="648"/>
      <c r="E3247" s="648"/>
    </row>
    <row r="3248" spans="1:5" ht="16.5" customHeight="1" thickBot="1" x14ac:dyDescent="0.25">
      <c r="A3248" s="647" t="s">
        <v>109</v>
      </c>
      <c r="B3248" s="648">
        <f>SUM(B3249:B3252)</f>
        <v>0</v>
      </c>
      <c r="C3248" s="648">
        <f t="shared" ref="C3248:E3248" si="345">SUM(C3249:C3252)</f>
        <v>0</v>
      </c>
      <c r="D3248" s="648">
        <f t="shared" si="345"/>
        <v>0</v>
      </c>
      <c r="E3248" s="648">
        <f t="shared" si="345"/>
        <v>0</v>
      </c>
    </row>
    <row r="3249" spans="1:5" ht="16.5" customHeight="1" thickBot="1" x14ac:dyDescent="0.25">
      <c r="A3249" s="649" t="s">
        <v>37</v>
      </c>
      <c r="B3249" s="651"/>
      <c r="C3249" s="648"/>
      <c r="D3249" s="648"/>
      <c r="E3249" s="648"/>
    </row>
    <row r="3250" spans="1:5" ht="16.5" customHeight="1" thickBot="1" x14ac:dyDescent="0.25">
      <c r="A3250" s="649" t="s">
        <v>78</v>
      </c>
      <c r="B3250" s="648"/>
      <c r="C3250" s="648"/>
      <c r="D3250" s="648"/>
      <c r="E3250" s="648"/>
    </row>
    <row r="3251" spans="1:5" ht="16.5" customHeight="1" thickBot="1" x14ac:dyDescent="0.25">
      <c r="A3251" s="649" t="s">
        <v>72</v>
      </c>
      <c r="B3251" s="648"/>
      <c r="C3251" s="648"/>
      <c r="D3251" s="648"/>
      <c r="E3251" s="648"/>
    </row>
    <row r="3252" spans="1:5" ht="16.5" customHeight="1" thickBot="1" x14ac:dyDescent="0.25">
      <c r="A3252" s="649" t="s">
        <v>73</v>
      </c>
      <c r="B3252" s="648"/>
      <c r="C3252" s="648"/>
      <c r="D3252" s="648"/>
      <c r="E3252" s="648"/>
    </row>
    <row r="3253" spans="1:5" ht="16.5" customHeight="1" thickBot="1" x14ac:dyDescent="0.25">
      <c r="A3253" s="692" t="s">
        <v>2054</v>
      </c>
      <c r="B3253" s="651">
        <f>B3249+B3243</f>
        <v>15600</v>
      </c>
      <c r="C3253" s="695">
        <f>C3249+C3243</f>
        <v>0</v>
      </c>
      <c r="D3253" s="651">
        <f>D3249+D3243</f>
        <v>0</v>
      </c>
      <c r="E3253" s="651">
        <f>E3249+E3243</f>
        <v>0</v>
      </c>
    </row>
    <row r="3254" spans="1:5" ht="69.75" customHeight="1" thickBot="1" x14ac:dyDescent="0.25">
      <c r="A3254" s="637" t="s">
        <v>2055</v>
      </c>
      <c r="B3254" s="710" t="s">
        <v>2056</v>
      </c>
      <c r="C3254" s="694" t="s">
        <v>2057</v>
      </c>
      <c r="D3254" s="648"/>
      <c r="E3254" s="648"/>
    </row>
    <row r="3255" spans="1:5" ht="16.5" customHeight="1" thickBot="1" x14ac:dyDescent="0.25">
      <c r="A3255" s="639" t="s">
        <v>9</v>
      </c>
      <c r="B3255" s="769" t="s">
        <v>2058</v>
      </c>
      <c r="C3255" s="895"/>
      <c r="D3255" s="770"/>
      <c r="E3255" s="771"/>
    </row>
    <row r="3256" spans="1:5" ht="16.5" customHeight="1" thickBot="1" x14ac:dyDescent="0.25">
      <c r="A3256" s="639" t="s">
        <v>14</v>
      </c>
      <c r="B3256" s="832" t="s">
        <v>262</v>
      </c>
      <c r="C3256" s="833"/>
      <c r="D3256" s="833"/>
      <c r="E3256" s="834"/>
    </row>
    <row r="3257" spans="1:5" ht="16.5" customHeight="1" x14ac:dyDescent="0.2">
      <c r="A3257" s="827"/>
      <c r="B3257" s="640">
        <v>2019</v>
      </c>
      <c r="C3257" s="640">
        <v>2020</v>
      </c>
      <c r="D3257" s="640">
        <v>2021</v>
      </c>
      <c r="E3257" s="640">
        <v>2022</v>
      </c>
    </row>
    <row r="3258" spans="1:5" ht="16.5" customHeight="1" thickBot="1" x14ac:dyDescent="0.25">
      <c r="A3258" s="828"/>
      <c r="B3258" s="641" t="s">
        <v>5</v>
      </c>
      <c r="C3258" s="641" t="s">
        <v>6</v>
      </c>
      <c r="D3258" s="641" t="s">
        <v>6</v>
      </c>
      <c r="E3258" s="641" t="s">
        <v>6</v>
      </c>
    </row>
    <row r="3259" spans="1:5" ht="16.5" customHeight="1" thickBot="1" x14ac:dyDescent="0.25">
      <c r="A3259" s="639" t="s">
        <v>8</v>
      </c>
      <c r="B3259" s="691">
        <v>1</v>
      </c>
      <c r="C3259" s="691">
        <v>0</v>
      </c>
      <c r="D3259" s="691"/>
      <c r="E3259" s="691"/>
    </row>
    <row r="3260" spans="1:5" ht="16.5" customHeight="1" thickBot="1" x14ac:dyDescent="0.25">
      <c r="A3260" s="639" t="s">
        <v>15</v>
      </c>
      <c r="B3260" s="643">
        <v>2700</v>
      </c>
      <c r="C3260" s="643">
        <v>0</v>
      </c>
      <c r="D3260" s="643">
        <f t="shared" ref="D3260:E3260" si="346">D3268</f>
        <v>0</v>
      </c>
      <c r="E3260" s="643">
        <f t="shared" si="346"/>
        <v>0</v>
      </c>
    </row>
    <row r="3261" spans="1:5" ht="16.5" customHeight="1" thickBot="1" x14ac:dyDescent="0.25">
      <c r="A3261" s="639" t="s">
        <v>21</v>
      </c>
      <c r="B3261" s="643">
        <f>B3260/B3259</f>
        <v>2700</v>
      </c>
      <c r="C3261" s="643" t="e">
        <f>C3260/C3259</f>
        <v>#DIV/0!</v>
      </c>
      <c r="D3261" s="643" t="e">
        <f>D3260/D3259</f>
        <v>#DIV/0!</v>
      </c>
      <c r="E3261" s="643" t="e">
        <f>E3260/E3259</f>
        <v>#DIV/0!</v>
      </c>
    </row>
    <row r="3262" spans="1:5" ht="16.5" customHeight="1" thickBot="1" x14ac:dyDescent="0.25">
      <c r="A3262" s="639" t="s">
        <v>16</v>
      </c>
      <c r="B3262" s="644" t="s">
        <v>20</v>
      </c>
      <c r="C3262" s="645">
        <f>C3259/B3259-1</f>
        <v>-1</v>
      </c>
      <c r="D3262" s="645" t="e">
        <f t="shared" ref="D3262:E3264" si="347">D3259/C3259-1</f>
        <v>#DIV/0!</v>
      </c>
      <c r="E3262" s="645" t="e">
        <f t="shared" si="347"/>
        <v>#DIV/0!</v>
      </c>
    </row>
    <row r="3263" spans="1:5" ht="16.5" customHeight="1" thickBot="1" x14ac:dyDescent="0.25">
      <c r="A3263" s="639" t="s">
        <v>17</v>
      </c>
      <c r="B3263" s="644" t="s">
        <v>20</v>
      </c>
      <c r="C3263" s="645">
        <f>C3260/B3260-1</f>
        <v>-1</v>
      </c>
      <c r="D3263" s="645" t="e">
        <f t="shared" si="347"/>
        <v>#DIV/0!</v>
      </c>
      <c r="E3263" s="645" t="e">
        <f t="shared" si="347"/>
        <v>#DIV/0!</v>
      </c>
    </row>
    <row r="3264" spans="1:5" ht="16.5" customHeight="1" thickBot="1" x14ac:dyDescent="0.25">
      <c r="A3264" s="639" t="s">
        <v>18</v>
      </c>
      <c r="B3264" s="644" t="s">
        <v>20</v>
      </c>
      <c r="C3264" s="645" t="e">
        <f>C3261/B3261-1</f>
        <v>#DIV/0!</v>
      </c>
      <c r="D3264" s="645" t="e">
        <f t="shared" si="347"/>
        <v>#DIV/0!</v>
      </c>
      <c r="E3264" s="645" t="e">
        <f t="shared" si="347"/>
        <v>#DIV/0!</v>
      </c>
    </row>
    <row r="3265" spans="1:5" ht="16.5" customHeight="1" thickBot="1" x14ac:dyDescent="0.25">
      <c r="A3265" s="835" t="s">
        <v>2059</v>
      </c>
      <c r="B3265" s="836"/>
      <c r="C3265" s="836"/>
      <c r="D3265" s="836"/>
      <c r="E3265" s="837"/>
    </row>
    <row r="3266" spans="1:5" ht="16.5" customHeight="1" x14ac:dyDescent="0.2">
      <c r="A3266" s="827"/>
      <c r="B3266" s="640">
        <v>2019</v>
      </c>
      <c r="C3266" s="640">
        <v>2020</v>
      </c>
      <c r="D3266" s="640">
        <v>2021</v>
      </c>
      <c r="E3266" s="640">
        <v>2022</v>
      </c>
    </row>
    <row r="3267" spans="1:5" ht="16.5" customHeight="1" thickBot="1" x14ac:dyDescent="0.25">
      <c r="A3267" s="828"/>
      <c r="B3267" s="641" t="s">
        <v>5</v>
      </c>
      <c r="C3267" s="641" t="s">
        <v>6</v>
      </c>
      <c r="D3267" s="641" t="s">
        <v>6</v>
      </c>
      <c r="E3267" s="641" t="s">
        <v>6</v>
      </c>
    </row>
    <row r="3268" spans="1:5" ht="16.5" customHeight="1" thickBot="1" x14ac:dyDescent="0.25">
      <c r="A3268" s="647" t="s">
        <v>107</v>
      </c>
      <c r="B3268" s="648">
        <f>SUM(B3269:B3272)</f>
        <v>2700</v>
      </c>
      <c r="C3268" s="648">
        <f t="shared" ref="C3268:E3268" si="348">SUM(C3269:C3272)</f>
        <v>0</v>
      </c>
      <c r="D3268" s="648">
        <f t="shared" si="348"/>
        <v>0</v>
      </c>
      <c r="E3268" s="648">
        <f t="shared" si="348"/>
        <v>0</v>
      </c>
    </row>
    <row r="3269" spans="1:5" ht="16.5" customHeight="1" thickBot="1" x14ac:dyDescent="0.25">
      <c r="A3269" s="649" t="s">
        <v>37</v>
      </c>
      <c r="B3269" s="648">
        <v>2700</v>
      </c>
      <c r="C3269" s="648"/>
      <c r="D3269" s="648"/>
      <c r="E3269" s="648"/>
    </row>
    <row r="3270" spans="1:5" ht="16.5" customHeight="1" thickBot="1" x14ac:dyDescent="0.25">
      <c r="A3270" s="649" t="s">
        <v>78</v>
      </c>
      <c r="B3270" s="648"/>
      <c r="C3270" s="648"/>
      <c r="D3270" s="648"/>
      <c r="E3270" s="648"/>
    </row>
    <row r="3271" spans="1:5" ht="16.5" customHeight="1" thickBot="1" x14ac:dyDescent="0.25">
      <c r="A3271" s="649" t="s">
        <v>72</v>
      </c>
      <c r="B3271" s="648"/>
      <c r="C3271" s="648"/>
      <c r="D3271" s="648"/>
      <c r="E3271" s="648"/>
    </row>
    <row r="3272" spans="1:5" ht="16.5" customHeight="1" thickBot="1" x14ac:dyDescent="0.25">
      <c r="A3272" s="649" t="s">
        <v>73</v>
      </c>
      <c r="B3272" s="648"/>
      <c r="C3272" s="648"/>
      <c r="D3272" s="648"/>
      <c r="E3272" s="648"/>
    </row>
    <row r="3273" spans="1:5" ht="16.5" customHeight="1" thickBot="1" x14ac:dyDescent="0.25">
      <c r="A3273" s="647" t="s">
        <v>109</v>
      </c>
      <c r="B3273" s="648">
        <f>SUM(B3274:B3277)</f>
        <v>0</v>
      </c>
      <c r="C3273" s="648"/>
      <c r="D3273" s="648"/>
      <c r="E3273" s="648"/>
    </row>
    <row r="3274" spans="1:5" ht="16.5" customHeight="1" thickBot="1" x14ac:dyDescent="0.25">
      <c r="A3274" s="649" t="s">
        <v>37</v>
      </c>
      <c r="B3274" s="651"/>
      <c r="C3274" s="648"/>
      <c r="D3274" s="648"/>
      <c r="E3274" s="648"/>
    </row>
    <row r="3275" spans="1:5" ht="16.5" customHeight="1" thickBot="1" x14ac:dyDescent="0.25">
      <c r="A3275" s="649" t="s">
        <v>78</v>
      </c>
      <c r="B3275" s="648"/>
      <c r="C3275" s="648"/>
      <c r="D3275" s="648"/>
      <c r="E3275" s="648"/>
    </row>
    <row r="3276" spans="1:5" ht="16.5" customHeight="1" thickBot="1" x14ac:dyDescent="0.25">
      <c r="A3276" s="649" t="s">
        <v>72</v>
      </c>
      <c r="B3276" s="648"/>
      <c r="C3276" s="648"/>
      <c r="D3276" s="648"/>
      <c r="E3276" s="648"/>
    </row>
    <row r="3277" spans="1:5" ht="16.5" customHeight="1" thickBot="1" x14ac:dyDescent="0.25">
      <c r="A3277" s="649" t="s">
        <v>73</v>
      </c>
      <c r="B3277" s="648"/>
      <c r="C3277" s="648"/>
      <c r="D3277" s="648"/>
      <c r="E3277" s="648"/>
    </row>
    <row r="3278" spans="1:5" ht="16.5" customHeight="1" thickBot="1" x14ac:dyDescent="0.25">
      <c r="A3278" s="692" t="s">
        <v>2060</v>
      </c>
      <c r="B3278" s="651">
        <f>B3274+B3268</f>
        <v>2700</v>
      </c>
      <c r="C3278" s="695">
        <f>C3274+C3268</f>
        <v>0</v>
      </c>
      <c r="D3278" s="651">
        <f>D3274+D3268</f>
        <v>0</v>
      </c>
      <c r="E3278" s="651">
        <f>E3274+E3268</f>
        <v>0</v>
      </c>
    </row>
    <row r="3279" spans="1:5" ht="156.75" customHeight="1" thickBot="1" x14ac:dyDescent="0.25">
      <c r="A3279" s="637" t="s">
        <v>2061</v>
      </c>
      <c r="B3279" s="693" t="s">
        <v>2062</v>
      </c>
      <c r="C3279" s="694" t="s">
        <v>2063</v>
      </c>
      <c r="D3279" s="648"/>
      <c r="E3279" s="648"/>
    </row>
    <row r="3280" spans="1:5" ht="16.5" customHeight="1" thickBot="1" x14ac:dyDescent="0.25">
      <c r="A3280" s="639" t="s">
        <v>9</v>
      </c>
      <c r="B3280" s="769" t="s">
        <v>2064</v>
      </c>
      <c r="C3280" s="895"/>
      <c r="D3280" s="770"/>
      <c r="E3280" s="771"/>
    </row>
    <row r="3281" spans="1:5" ht="16.5" customHeight="1" thickBot="1" x14ac:dyDescent="0.25">
      <c r="A3281" s="639" t="s">
        <v>14</v>
      </c>
      <c r="B3281" s="832" t="s">
        <v>1194</v>
      </c>
      <c r="C3281" s="833"/>
      <c r="D3281" s="833"/>
      <c r="E3281" s="834"/>
    </row>
    <row r="3282" spans="1:5" ht="16.5" customHeight="1" x14ac:dyDescent="0.2">
      <c r="A3282" s="827"/>
      <c r="B3282" s="640">
        <v>2019</v>
      </c>
      <c r="C3282" s="640">
        <v>2020</v>
      </c>
      <c r="D3282" s="640">
        <v>2021</v>
      </c>
      <c r="E3282" s="640">
        <v>2022</v>
      </c>
    </row>
    <row r="3283" spans="1:5" ht="16.5" customHeight="1" thickBot="1" x14ac:dyDescent="0.25">
      <c r="A3283" s="828"/>
      <c r="B3283" s="641" t="s">
        <v>5</v>
      </c>
      <c r="C3283" s="641" t="s">
        <v>6</v>
      </c>
      <c r="D3283" s="641" t="s">
        <v>6</v>
      </c>
      <c r="E3283" s="641" t="s">
        <v>6</v>
      </c>
    </row>
    <row r="3284" spans="1:5" ht="16.5" customHeight="1" thickBot="1" x14ac:dyDescent="0.25">
      <c r="A3284" s="639" t="s">
        <v>8</v>
      </c>
      <c r="B3284" s="691">
        <v>0</v>
      </c>
      <c r="C3284" s="691">
        <v>0</v>
      </c>
      <c r="D3284" s="691"/>
      <c r="E3284" s="691"/>
    </row>
    <row r="3285" spans="1:5" ht="16.5" customHeight="1" thickBot="1" x14ac:dyDescent="0.25">
      <c r="A3285" s="639" t="s">
        <v>15</v>
      </c>
      <c r="B3285" s="643">
        <v>7402</v>
      </c>
      <c r="C3285" s="643">
        <v>0</v>
      </c>
      <c r="D3285" s="643">
        <f t="shared" ref="D3285:E3285" si="349">D3293</f>
        <v>0</v>
      </c>
      <c r="E3285" s="643">
        <f t="shared" si="349"/>
        <v>0</v>
      </c>
    </row>
    <row r="3286" spans="1:5" ht="16.5" customHeight="1" thickBot="1" x14ac:dyDescent="0.25">
      <c r="A3286" s="639" t="s">
        <v>21</v>
      </c>
      <c r="B3286" s="643" t="e">
        <f>B3285/B3284</f>
        <v>#DIV/0!</v>
      </c>
      <c r="C3286" s="643" t="e">
        <f>C3285/C3284</f>
        <v>#DIV/0!</v>
      </c>
      <c r="D3286" s="643" t="e">
        <f>D3285/D3284</f>
        <v>#DIV/0!</v>
      </c>
      <c r="E3286" s="643" t="e">
        <f>E3285/E3284</f>
        <v>#DIV/0!</v>
      </c>
    </row>
    <row r="3287" spans="1:5" ht="16.5" customHeight="1" thickBot="1" x14ac:dyDescent="0.25">
      <c r="A3287" s="639" t="s">
        <v>16</v>
      </c>
      <c r="B3287" s="644" t="s">
        <v>20</v>
      </c>
      <c r="C3287" s="645" t="e">
        <f>C3284/B3284-1</f>
        <v>#DIV/0!</v>
      </c>
      <c r="D3287" s="645" t="e">
        <f t="shared" ref="D3287:E3289" si="350">D3284/C3284-1</f>
        <v>#DIV/0!</v>
      </c>
      <c r="E3287" s="645" t="e">
        <f t="shared" si="350"/>
        <v>#DIV/0!</v>
      </c>
    </row>
    <row r="3288" spans="1:5" ht="16.5" customHeight="1" thickBot="1" x14ac:dyDescent="0.25">
      <c r="A3288" s="639" t="s">
        <v>17</v>
      </c>
      <c r="B3288" s="644" t="s">
        <v>20</v>
      </c>
      <c r="C3288" s="645">
        <f>C3285/B3285-1</f>
        <v>-1</v>
      </c>
      <c r="D3288" s="645" t="e">
        <f t="shared" si="350"/>
        <v>#DIV/0!</v>
      </c>
      <c r="E3288" s="645" t="e">
        <f t="shared" si="350"/>
        <v>#DIV/0!</v>
      </c>
    </row>
    <row r="3289" spans="1:5" ht="16.5" customHeight="1" thickBot="1" x14ac:dyDescent="0.25">
      <c r="A3289" s="639" t="s">
        <v>18</v>
      </c>
      <c r="B3289" s="644" t="s">
        <v>20</v>
      </c>
      <c r="C3289" s="645" t="e">
        <f>C3286/B3286-1</f>
        <v>#DIV/0!</v>
      </c>
      <c r="D3289" s="645" t="e">
        <f t="shared" si="350"/>
        <v>#DIV/0!</v>
      </c>
      <c r="E3289" s="645" t="e">
        <f t="shared" si="350"/>
        <v>#DIV/0!</v>
      </c>
    </row>
    <row r="3290" spans="1:5" ht="16.5" customHeight="1" thickBot="1" x14ac:dyDescent="0.25">
      <c r="A3290" s="835" t="s">
        <v>2065</v>
      </c>
      <c r="B3290" s="836"/>
      <c r="C3290" s="836"/>
      <c r="D3290" s="836"/>
      <c r="E3290" s="837"/>
    </row>
    <row r="3291" spans="1:5" ht="16.5" customHeight="1" x14ac:dyDescent="0.2">
      <c r="A3291" s="827"/>
      <c r="B3291" s="640">
        <v>2019</v>
      </c>
      <c r="C3291" s="640">
        <v>2020</v>
      </c>
      <c r="D3291" s="640">
        <v>2021</v>
      </c>
      <c r="E3291" s="640">
        <v>2022</v>
      </c>
    </row>
    <row r="3292" spans="1:5" ht="16.5" customHeight="1" thickBot="1" x14ac:dyDescent="0.25">
      <c r="A3292" s="828"/>
      <c r="B3292" s="641" t="s">
        <v>5</v>
      </c>
      <c r="C3292" s="641" t="s">
        <v>6</v>
      </c>
      <c r="D3292" s="641" t="s">
        <v>6</v>
      </c>
      <c r="E3292" s="641" t="s">
        <v>6</v>
      </c>
    </row>
    <row r="3293" spans="1:5" ht="16.5" customHeight="1" thickBot="1" x14ac:dyDescent="0.25">
      <c r="A3293" s="647" t="s">
        <v>107</v>
      </c>
      <c r="B3293" s="648">
        <f>SUM(B3294:B3297)</f>
        <v>7402</v>
      </c>
      <c r="C3293" s="648">
        <f t="shared" ref="C3293:E3293" si="351">SUM(C3294:C3297)</f>
        <v>0</v>
      </c>
      <c r="D3293" s="648">
        <f t="shared" si="351"/>
        <v>0</v>
      </c>
      <c r="E3293" s="648">
        <f t="shared" si="351"/>
        <v>0</v>
      </c>
    </row>
    <row r="3294" spans="1:5" ht="16.5" customHeight="1" thickBot="1" x14ac:dyDescent="0.25">
      <c r="A3294" s="649" t="s">
        <v>37</v>
      </c>
      <c r="B3294" s="648">
        <v>7402</v>
      </c>
      <c r="C3294" s="648">
        <v>0</v>
      </c>
      <c r="D3294" s="648">
        <v>0</v>
      </c>
      <c r="E3294" s="648">
        <v>0</v>
      </c>
    </row>
    <row r="3295" spans="1:5" ht="16.5" customHeight="1" thickBot="1" x14ac:dyDescent="0.25">
      <c r="A3295" s="649" t="s">
        <v>78</v>
      </c>
      <c r="B3295" s="648"/>
      <c r="C3295" s="648"/>
      <c r="D3295" s="648"/>
      <c r="E3295" s="648"/>
    </row>
    <row r="3296" spans="1:5" ht="16.5" customHeight="1" thickBot="1" x14ac:dyDescent="0.25">
      <c r="A3296" s="649" t="s">
        <v>72</v>
      </c>
      <c r="B3296" s="648"/>
      <c r="C3296" s="648"/>
      <c r="D3296" s="648"/>
      <c r="E3296" s="648"/>
    </row>
    <row r="3297" spans="1:5" ht="16.5" customHeight="1" thickBot="1" x14ac:dyDescent="0.25">
      <c r="A3297" s="649" t="s">
        <v>73</v>
      </c>
      <c r="B3297" s="648"/>
      <c r="C3297" s="648"/>
      <c r="D3297" s="648"/>
      <c r="E3297" s="648"/>
    </row>
    <row r="3298" spans="1:5" ht="16.5" customHeight="1" thickBot="1" x14ac:dyDescent="0.25">
      <c r="A3298" s="647" t="s">
        <v>109</v>
      </c>
      <c r="B3298" s="648">
        <f>SUM(B3299:B3302)</f>
        <v>0</v>
      </c>
      <c r="C3298" s="648">
        <f t="shared" ref="C3298:E3298" si="352">SUM(C3299:C3302)</f>
        <v>0</v>
      </c>
      <c r="D3298" s="648">
        <f t="shared" si="352"/>
        <v>0</v>
      </c>
      <c r="E3298" s="648">
        <f t="shared" si="352"/>
        <v>0</v>
      </c>
    </row>
    <row r="3299" spans="1:5" ht="16.5" customHeight="1" thickBot="1" x14ac:dyDescent="0.25">
      <c r="A3299" s="649" t="s">
        <v>37</v>
      </c>
      <c r="B3299" s="651"/>
      <c r="C3299" s="648"/>
      <c r="D3299" s="648"/>
      <c r="E3299" s="648"/>
    </row>
    <row r="3300" spans="1:5" ht="16.5" customHeight="1" thickBot="1" x14ac:dyDescent="0.25">
      <c r="A3300" s="649" t="s">
        <v>78</v>
      </c>
      <c r="B3300" s="648"/>
      <c r="C3300" s="648"/>
      <c r="D3300" s="648"/>
      <c r="E3300" s="648"/>
    </row>
    <row r="3301" spans="1:5" ht="16.5" customHeight="1" thickBot="1" x14ac:dyDescent="0.25">
      <c r="A3301" s="649" t="s">
        <v>72</v>
      </c>
      <c r="B3301" s="648"/>
      <c r="C3301" s="648"/>
      <c r="D3301" s="648"/>
      <c r="E3301" s="648"/>
    </row>
    <row r="3302" spans="1:5" ht="16.5" customHeight="1" thickBot="1" x14ac:dyDescent="0.25">
      <c r="A3302" s="649" t="s">
        <v>73</v>
      </c>
      <c r="B3302" s="648"/>
      <c r="C3302" s="648"/>
      <c r="D3302" s="648"/>
      <c r="E3302" s="648"/>
    </row>
    <row r="3303" spans="1:5" ht="16.5" customHeight="1" thickBot="1" x14ac:dyDescent="0.25">
      <c r="A3303" s="692" t="s">
        <v>2066</v>
      </c>
      <c r="B3303" s="651">
        <f>B3299+B3293</f>
        <v>7402</v>
      </c>
      <c r="C3303" s="695">
        <f>C3299+C3293</f>
        <v>0</v>
      </c>
      <c r="D3303" s="651">
        <f>D3299+D3293</f>
        <v>0</v>
      </c>
      <c r="E3303" s="651">
        <f>E3299+E3293</f>
        <v>0</v>
      </c>
    </row>
    <row r="3304" spans="1:5" ht="92.25" customHeight="1" thickBot="1" x14ac:dyDescent="0.25">
      <c r="A3304" s="637" t="s">
        <v>2067</v>
      </c>
      <c r="B3304" s="693" t="s">
        <v>2068</v>
      </c>
      <c r="C3304" s="694" t="s">
        <v>2069</v>
      </c>
      <c r="D3304" s="648"/>
      <c r="E3304" s="648"/>
    </row>
    <row r="3305" spans="1:5" ht="16.5" customHeight="1" thickBot="1" x14ac:dyDescent="0.25">
      <c r="A3305" s="639" t="s">
        <v>9</v>
      </c>
      <c r="B3305" s="769" t="s">
        <v>2070</v>
      </c>
      <c r="C3305" s="895"/>
      <c r="D3305" s="770"/>
      <c r="E3305" s="771"/>
    </row>
    <row r="3306" spans="1:5" ht="16.5" customHeight="1" thickBot="1" x14ac:dyDescent="0.25">
      <c r="A3306" s="639" t="s">
        <v>14</v>
      </c>
      <c r="B3306" s="832" t="s">
        <v>262</v>
      </c>
      <c r="C3306" s="833"/>
      <c r="D3306" s="833"/>
      <c r="E3306" s="834"/>
    </row>
    <row r="3307" spans="1:5" ht="16.5" customHeight="1" x14ac:dyDescent="0.2">
      <c r="A3307" s="827"/>
      <c r="B3307" s="640">
        <v>2019</v>
      </c>
      <c r="C3307" s="640">
        <v>2020</v>
      </c>
      <c r="D3307" s="640">
        <v>2021</v>
      </c>
      <c r="E3307" s="640">
        <v>2022</v>
      </c>
    </row>
    <row r="3308" spans="1:5" ht="16.5" customHeight="1" thickBot="1" x14ac:dyDescent="0.25">
      <c r="A3308" s="828"/>
      <c r="B3308" s="641" t="s">
        <v>5</v>
      </c>
      <c r="C3308" s="641" t="s">
        <v>6</v>
      </c>
      <c r="D3308" s="641" t="s">
        <v>6</v>
      </c>
      <c r="E3308" s="641" t="s">
        <v>6</v>
      </c>
    </row>
    <row r="3309" spans="1:5" ht="16.5" customHeight="1" thickBot="1" x14ac:dyDescent="0.25">
      <c r="A3309" s="639" t="s">
        <v>8</v>
      </c>
      <c r="B3309" s="691">
        <v>1</v>
      </c>
      <c r="C3309" s="691">
        <v>1</v>
      </c>
      <c r="D3309" s="691">
        <v>0</v>
      </c>
      <c r="E3309" s="691"/>
    </row>
    <row r="3310" spans="1:5" ht="16.5" customHeight="1" thickBot="1" x14ac:dyDescent="0.25">
      <c r="A3310" s="639" t="s">
        <v>15</v>
      </c>
      <c r="B3310" s="643">
        <v>7800</v>
      </c>
      <c r="C3310" s="643">
        <v>31100</v>
      </c>
      <c r="D3310" s="643">
        <v>0</v>
      </c>
      <c r="E3310" s="643">
        <f t="shared" ref="E3310" si="353">E3318</f>
        <v>0</v>
      </c>
    </row>
    <row r="3311" spans="1:5" ht="16.5" customHeight="1" thickBot="1" x14ac:dyDescent="0.25">
      <c r="A3311" s="639" t="s">
        <v>21</v>
      </c>
      <c r="B3311" s="643">
        <f>B3310/B3309</f>
        <v>7800</v>
      </c>
      <c r="C3311" s="643">
        <f>C3310/C3309</f>
        <v>31100</v>
      </c>
      <c r="D3311" s="643" t="e">
        <f>D3310/D3309</f>
        <v>#DIV/0!</v>
      </c>
      <c r="E3311" s="643" t="e">
        <f>E3310/E3309</f>
        <v>#DIV/0!</v>
      </c>
    </row>
    <row r="3312" spans="1:5" ht="16.5" customHeight="1" thickBot="1" x14ac:dyDescent="0.25">
      <c r="A3312" s="639" t="s">
        <v>16</v>
      </c>
      <c r="B3312" s="644" t="s">
        <v>20</v>
      </c>
      <c r="C3312" s="645">
        <f>C3309/B3309-1</f>
        <v>0</v>
      </c>
      <c r="D3312" s="645">
        <f t="shared" ref="D3312:E3314" si="354">D3309/C3309-1</f>
        <v>-1</v>
      </c>
      <c r="E3312" s="645" t="e">
        <f t="shared" si="354"/>
        <v>#DIV/0!</v>
      </c>
    </row>
    <row r="3313" spans="1:5" ht="16.5" customHeight="1" thickBot="1" x14ac:dyDescent="0.25">
      <c r="A3313" s="639" t="s">
        <v>17</v>
      </c>
      <c r="B3313" s="644" t="s">
        <v>20</v>
      </c>
      <c r="C3313" s="645">
        <f>C3310/B3310-1</f>
        <v>2.9871794871794872</v>
      </c>
      <c r="D3313" s="645">
        <f t="shared" si="354"/>
        <v>-1</v>
      </c>
      <c r="E3313" s="645" t="e">
        <f t="shared" si="354"/>
        <v>#DIV/0!</v>
      </c>
    </row>
    <row r="3314" spans="1:5" ht="16.5" customHeight="1" thickBot="1" x14ac:dyDescent="0.25">
      <c r="A3314" s="639" t="s">
        <v>18</v>
      </c>
      <c r="B3314" s="644" t="s">
        <v>20</v>
      </c>
      <c r="C3314" s="645">
        <f>C3311/B3311-1</f>
        <v>2.9871794871794872</v>
      </c>
      <c r="D3314" s="645" t="e">
        <f t="shared" si="354"/>
        <v>#DIV/0!</v>
      </c>
      <c r="E3314" s="645" t="e">
        <f t="shared" si="354"/>
        <v>#DIV/0!</v>
      </c>
    </row>
    <row r="3315" spans="1:5" ht="16.5" customHeight="1" thickBot="1" x14ac:dyDescent="0.25">
      <c r="A3315" s="835" t="s">
        <v>2071</v>
      </c>
      <c r="B3315" s="836"/>
      <c r="C3315" s="836"/>
      <c r="D3315" s="836"/>
      <c r="E3315" s="837"/>
    </row>
    <row r="3316" spans="1:5" ht="16.5" customHeight="1" x14ac:dyDescent="0.2">
      <c r="A3316" s="827"/>
      <c r="B3316" s="640">
        <v>2019</v>
      </c>
      <c r="C3316" s="640">
        <v>2020</v>
      </c>
      <c r="D3316" s="640">
        <v>2021</v>
      </c>
      <c r="E3316" s="640">
        <v>2022</v>
      </c>
    </row>
    <row r="3317" spans="1:5" ht="16.5" customHeight="1" thickBot="1" x14ac:dyDescent="0.25">
      <c r="A3317" s="828"/>
      <c r="B3317" s="641" t="s">
        <v>5</v>
      </c>
      <c r="C3317" s="641" t="s">
        <v>6</v>
      </c>
      <c r="D3317" s="641" t="s">
        <v>6</v>
      </c>
      <c r="E3317" s="641" t="s">
        <v>6</v>
      </c>
    </row>
    <row r="3318" spans="1:5" ht="16.5" customHeight="1" thickBot="1" x14ac:dyDescent="0.25">
      <c r="A3318" s="647" t="s">
        <v>107</v>
      </c>
      <c r="B3318" s="648">
        <f>SUM(B3319:B3322)</f>
        <v>7800</v>
      </c>
      <c r="C3318" s="648">
        <f t="shared" ref="C3318:E3318" si="355">SUM(C3319:C3322)</f>
        <v>31100</v>
      </c>
      <c r="D3318" s="648">
        <f t="shared" si="355"/>
        <v>0</v>
      </c>
      <c r="E3318" s="648">
        <f t="shared" si="355"/>
        <v>0</v>
      </c>
    </row>
    <row r="3319" spans="1:5" ht="16.5" customHeight="1" thickBot="1" x14ac:dyDescent="0.25">
      <c r="A3319" s="649" t="s">
        <v>37</v>
      </c>
      <c r="B3319" s="648">
        <v>7800</v>
      </c>
      <c r="C3319" s="648">
        <v>31100</v>
      </c>
      <c r="D3319" s="648">
        <v>0</v>
      </c>
      <c r="E3319" s="648">
        <v>0</v>
      </c>
    </row>
    <row r="3320" spans="1:5" ht="16.5" customHeight="1" thickBot="1" x14ac:dyDescent="0.25">
      <c r="A3320" s="649" t="s">
        <v>78</v>
      </c>
      <c r="B3320" s="648"/>
      <c r="C3320" s="648"/>
      <c r="D3320" s="648"/>
      <c r="E3320" s="648"/>
    </row>
    <row r="3321" spans="1:5" ht="16.5" customHeight="1" thickBot="1" x14ac:dyDescent="0.25">
      <c r="A3321" s="649" t="s">
        <v>72</v>
      </c>
      <c r="B3321" s="648"/>
      <c r="C3321" s="648"/>
      <c r="D3321" s="648"/>
      <c r="E3321" s="648"/>
    </row>
    <row r="3322" spans="1:5" ht="16.5" customHeight="1" thickBot="1" x14ac:dyDescent="0.25">
      <c r="A3322" s="649" t="s">
        <v>73</v>
      </c>
      <c r="B3322" s="648"/>
      <c r="C3322" s="648"/>
      <c r="D3322" s="648"/>
      <c r="E3322" s="648"/>
    </row>
    <row r="3323" spans="1:5" ht="16.5" customHeight="1" thickBot="1" x14ac:dyDescent="0.25">
      <c r="A3323" s="647" t="s">
        <v>109</v>
      </c>
      <c r="B3323" s="648">
        <f>SUM(B3324:B3327)</f>
        <v>0</v>
      </c>
      <c r="C3323" s="648">
        <f t="shared" ref="C3323:E3323" si="356">SUM(C3324:C3327)</f>
        <v>0</v>
      </c>
      <c r="D3323" s="648">
        <f t="shared" si="356"/>
        <v>0</v>
      </c>
      <c r="E3323" s="648">
        <f t="shared" si="356"/>
        <v>0</v>
      </c>
    </row>
    <row r="3324" spans="1:5" ht="16.5" customHeight="1" thickBot="1" x14ac:dyDescent="0.25">
      <c r="A3324" s="649" t="s">
        <v>37</v>
      </c>
      <c r="B3324" s="651"/>
      <c r="C3324" s="648"/>
      <c r="D3324" s="648"/>
      <c r="E3324" s="648"/>
    </row>
    <row r="3325" spans="1:5" ht="16.5" customHeight="1" thickBot="1" x14ac:dyDescent="0.25">
      <c r="A3325" s="649" t="s">
        <v>78</v>
      </c>
      <c r="B3325" s="648"/>
      <c r="C3325" s="648"/>
      <c r="D3325" s="648"/>
      <c r="E3325" s="648"/>
    </row>
    <row r="3326" spans="1:5" ht="16.5" customHeight="1" thickBot="1" x14ac:dyDescent="0.25">
      <c r="A3326" s="649" t="s">
        <v>72</v>
      </c>
      <c r="B3326" s="648"/>
      <c r="C3326" s="648"/>
      <c r="D3326" s="648"/>
      <c r="E3326" s="648"/>
    </row>
    <row r="3327" spans="1:5" ht="16.5" customHeight="1" thickBot="1" x14ac:dyDescent="0.25">
      <c r="A3327" s="649" t="s">
        <v>73</v>
      </c>
      <c r="B3327" s="648"/>
      <c r="C3327" s="648"/>
      <c r="D3327" s="648"/>
      <c r="E3327" s="648"/>
    </row>
    <row r="3328" spans="1:5" ht="16.5" customHeight="1" thickBot="1" x14ac:dyDescent="0.25">
      <c r="A3328" s="692" t="s">
        <v>2072</v>
      </c>
      <c r="B3328" s="651">
        <f>B3324+B3318</f>
        <v>7800</v>
      </c>
      <c r="C3328" s="695">
        <f>C3324+C3318</f>
        <v>31100</v>
      </c>
      <c r="D3328" s="651">
        <f>D3324+D3318</f>
        <v>0</v>
      </c>
      <c r="E3328" s="651">
        <f>E3324+E3318</f>
        <v>0</v>
      </c>
    </row>
    <row r="3329" spans="1:5" ht="149.25" customHeight="1" thickBot="1" x14ac:dyDescent="0.25">
      <c r="A3329" s="637" t="s">
        <v>2073</v>
      </c>
      <c r="B3329" s="743" t="s">
        <v>2074</v>
      </c>
      <c r="C3329" s="694" t="s">
        <v>2075</v>
      </c>
      <c r="D3329" s="648"/>
      <c r="E3329" s="648"/>
    </row>
    <row r="3330" spans="1:5" ht="16.5" customHeight="1" thickBot="1" x14ac:dyDescent="0.25">
      <c r="A3330" s="639" t="s">
        <v>9</v>
      </c>
      <c r="B3330" s="769" t="s">
        <v>2076</v>
      </c>
      <c r="C3330" s="895"/>
      <c r="D3330" s="770"/>
      <c r="E3330" s="771"/>
    </row>
    <row r="3331" spans="1:5" ht="16.5" customHeight="1" thickBot="1" x14ac:dyDescent="0.25">
      <c r="A3331" s="639" t="s">
        <v>14</v>
      </c>
      <c r="B3331" s="832" t="s">
        <v>123</v>
      </c>
      <c r="C3331" s="833"/>
      <c r="D3331" s="833"/>
      <c r="E3331" s="834"/>
    </row>
    <row r="3332" spans="1:5" ht="16.5" customHeight="1" x14ac:dyDescent="0.2">
      <c r="A3332" s="827"/>
      <c r="B3332" s="640">
        <v>2019</v>
      </c>
      <c r="C3332" s="640">
        <v>2020</v>
      </c>
      <c r="D3332" s="640">
        <v>2021</v>
      </c>
      <c r="E3332" s="640">
        <v>2022</v>
      </c>
    </row>
    <row r="3333" spans="1:5" ht="16.5" customHeight="1" thickBot="1" x14ac:dyDescent="0.25">
      <c r="A3333" s="828"/>
      <c r="B3333" s="641" t="s">
        <v>5</v>
      </c>
      <c r="C3333" s="641" t="s">
        <v>6</v>
      </c>
      <c r="D3333" s="641" t="s">
        <v>6</v>
      </c>
      <c r="E3333" s="641" t="s">
        <v>6</v>
      </c>
    </row>
    <row r="3334" spans="1:5" ht="16.5" customHeight="1" thickBot="1" x14ac:dyDescent="0.25">
      <c r="A3334" s="639" t="s">
        <v>8</v>
      </c>
      <c r="B3334" s="691">
        <v>1</v>
      </c>
      <c r="C3334" s="691">
        <v>0</v>
      </c>
      <c r="D3334" s="691"/>
      <c r="E3334" s="691"/>
    </row>
    <row r="3335" spans="1:5" ht="16.5" customHeight="1" thickBot="1" x14ac:dyDescent="0.25">
      <c r="A3335" s="639" t="s">
        <v>15</v>
      </c>
      <c r="B3335" s="643">
        <v>25000</v>
      </c>
      <c r="C3335" s="643">
        <v>0</v>
      </c>
      <c r="D3335" s="643">
        <f t="shared" ref="D3335:E3335" si="357">D3343</f>
        <v>0</v>
      </c>
      <c r="E3335" s="643">
        <f t="shared" si="357"/>
        <v>0</v>
      </c>
    </row>
    <row r="3336" spans="1:5" ht="16.5" customHeight="1" thickBot="1" x14ac:dyDescent="0.25">
      <c r="A3336" s="639" t="s">
        <v>21</v>
      </c>
      <c r="B3336" s="643">
        <f>B3335/B3334</f>
        <v>25000</v>
      </c>
      <c r="C3336" s="643" t="e">
        <f>C3335/C3334</f>
        <v>#DIV/0!</v>
      </c>
      <c r="D3336" s="643" t="e">
        <f>D3335/D3334</f>
        <v>#DIV/0!</v>
      </c>
      <c r="E3336" s="643" t="e">
        <f>E3335/E3334</f>
        <v>#DIV/0!</v>
      </c>
    </row>
    <row r="3337" spans="1:5" ht="16.5" customHeight="1" thickBot="1" x14ac:dyDescent="0.25">
      <c r="A3337" s="639" t="s">
        <v>16</v>
      </c>
      <c r="B3337" s="644" t="s">
        <v>20</v>
      </c>
      <c r="C3337" s="645">
        <f>C3334/B3334-1</f>
        <v>-1</v>
      </c>
      <c r="D3337" s="645" t="e">
        <f t="shared" ref="D3337:E3339" si="358">D3334/C3334-1</f>
        <v>#DIV/0!</v>
      </c>
      <c r="E3337" s="645" t="e">
        <f t="shared" si="358"/>
        <v>#DIV/0!</v>
      </c>
    </row>
    <row r="3338" spans="1:5" ht="16.5" customHeight="1" thickBot="1" x14ac:dyDescent="0.25">
      <c r="A3338" s="639" t="s">
        <v>17</v>
      </c>
      <c r="B3338" s="644" t="s">
        <v>20</v>
      </c>
      <c r="C3338" s="645">
        <f>C3335/B3335-1</f>
        <v>-1</v>
      </c>
      <c r="D3338" s="645" t="e">
        <f t="shared" si="358"/>
        <v>#DIV/0!</v>
      </c>
      <c r="E3338" s="645" t="e">
        <f t="shared" si="358"/>
        <v>#DIV/0!</v>
      </c>
    </row>
    <row r="3339" spans="1:5" ht="16.5" customHeight="1" thickBot="1" x14ac:dyDescent="0.25">
      <c r="A3339" s="639" t="s">
        <v>18</v>
      </c>
      <c r="B3339" s="644" t="s">
        <v>20</v>
      </c>
      <c r="C3339" s="645" t="e">
        <f>C3336/B3336-1</f>
        <v>#DIV/0!</v>
      </c>
      <c r="D3339" s="645" t="e">
        <f t="shared" si="358"/>
        <v>#DIV/0!</v>
      </c>
      <c r="E3339" s="645" t="e">
        <f t="shared" si="358"/>
        <v>#DIV/0!</v>
      </c>
    </row>
    <row r="3340" spans="1:5" ht="16.5" customHeight="1" thickBot="1" x14ac:dyDescent="0.25">
      <c r="A3340" s="835" t="s">
        <v>2077</v>
      </c>
      <c r="B3340" s="836"/>
      <c r="C3340" s="836"/>
      <c r="D3340" s="836"/>
      <c r="E3340" s="837"/>
    </row>
    <row r="3341" spans="1:5" ht="16.5" customHeight="1" x14ac:dyDescent="0.2">
      <c r="A3341" s="827"/>
      <c r="B3341" s="640">
        <v>2019</v>
      </c>
      <c r="C3341" s="640">
        <v>2020</v>
      </c>
      <c r="D3341" s="640">
        <v>2021</v>
      </c>
      <c r="E3341" s="640">
        <v>2022</v>
      </c>
    </row>
    <row r="3342" spans="1:5" ht="16.5" customHeight="1" thickBot="1" x14ac:dyDescent="0.25">
      <c r="A3342" s="828"/>
      <c r="B3342" s="641" t="s">
        <v>5</v>
      </c>
      <c r="C3342" s="641" t="s">
        <v>6</v>
      </c>
      <c r="D3342" s="641" t="s">
        <v>6</v>
      </c>
      <c r="E3342" s="641" t="s">
        <v>6</v>
      </c>
    </row>
    <row r="3343" spans="1:5" ht="16.5" customHeight="1" thickBot="1" x14ac:dyDescent="0.25">
      <c r="A3343" s="647" t="s">
        <v>107</v>
      </c>
      <c r="B3343" s="648">
        <f>SUM(B3344:B3347)</f>
        <v>25000</v>
      </c>
      <c r="C3343" s="648">
        <f t="shared" ref="C3343:E3343" si="359">SUM(C3344:C3347)</f>
        <v>0</v>
      </c>
      <c r="D3343" s="648">
        <f t="shared" si="359"/>
        <v>0</v>
      </c>
      <c r="E3343" s="648">
        <f t="shared" si="359"/>
        <v>0</v>
      </c>
    </row>
    <row r="3344" spans="1:5" ht="16.5" customHeight="1" thickBot="1" x14ac:dyDescent="0.25">
      <c r="A3344" s="649" t="s">
        <v>37</v>
      </c>
      <c r="B3344" s="648">
        <v>25000</v>
      </c>
      <c r="C3344" s="648">
        <v>0</v>
      </c>
      <c r="D3344" s="648">
        <v>0</v>
      </c>
      <c r="E3344" s="648">
        <v>0</v>
      </c>
    </row>
    <row r="3345" spans="1:5" ht="16.5" customHeight="1" thickBot="1" x14ac:dyDescent="0.25">
      <c r="A3345" s="649" t="s">
        <v>78</v>
      </c>
      <c r="B3345" s="648"/>
      <c r="C3345" s="648"/>
      <c r="D3345" s="648"/>
      <c r="E3345" s="648"/>
    </row>
    <row r="3346" spans="1:5" ht="16.5" customHeight="1" thickBot="1" x14ac:dyDescent="0.25">
      <c r="A3346" s="649" t="s">
        <v>72</v>
      </c>
      <c r="B3346" s="648"/>
      <c r="C3346" s="648"/>
      <c r="D3346" s="648"/>
      <c r="E3346" s="648"/>
    </row>
    <row r="3347" spans="1:5" ht="16.5" customHeight="1" thickBot="1" x14ac:dyDescent="0.25">
      <c r="A3347" s="649" t="s">
        <v>73</v>
      </c>
      <c r="B3347" s="648"/>
      <c r="C3347" s="648"/>
      <c r="D3347" s="648"/>
      <c r="E3347" s="648"/>
    </row>
    <row r="3348" spans="1:5" ht="16.5" customHeight="1" thickBot="1" x14ac:dyDescent="0.25">
      <c r="A3348" s="647" t="s">
        <v>109</v>
      </c>
      <c r="B3348" s="648">
        <f>SUM(B3349:B3352)</f>
        <v>0</v>
      </c>
      <c r="C3348" s="648">
        <f t="shared" ref="C3348:E3348" si="360">SUM(C3349:C3352)</f>
        <v>0</v>
      </c>
      <c r="D3348" s="648">
        <f t="shared" si="360"/>
        <v>0</v>
      </c>
      <c r="E3348" s="648">
        <f t="shared" si="360"/>
        <v>0</v>
      </c>
    </row>
    <row r="3349" spans="1:5" ht="16.5" customHeight="1" thickBot="1" x14ac:dyDescent="0.25">
      <c r="A3349" s="649" t="s">
        <v>37</v>
      </c>
      <c r="B3349" s="651"/>
      <c r="C3349" s="648"/>
      <c r="D3349" s="648"/>
      <c r="E3349" s="648"/>
    </row>
    <row r="3350" spans="1:5" ht="16.5" customHeight="1" thickBot="1" x14ac:dyDescent="0.25">
      <c r="A3350" s="649" t="s">
        <v>78</v>
      </c>
      <c r="B3350" s="648"/>
      <c r="C3350" s="648"/>
      <c r="D3350" s="648"/>
      <c r="E3350" s="648"/>
    </row>
    <row r="3351" spans="1:5" ht="16.5" customHeight="1" thickBot="1" x14ac:dyDescent="0.25">
      <c r="A3351" s="649" t="s">
        <v>72</v>
      </c>
      <c r="B3351" s="648"/>
      <c r="C3351" s="648"/>
      <c r="D3351" s="648"/>
      <c r="E3351" s="648"/>
    </row>
    <row r="3352" spans="1:5" ht="16.5" customHeight="1" thickBot="1" x14ac:dyDescent="0.25">
      <c r="A3352" s="649" t="s">
        <v>73</v>
      </c>
      <c r="B3352" s="648"/>
      <c r="C3352" s="648"/>
      <c r="D3352" s="648"/>
      <c r="E3352" s="648"/>
    </row>
    <row r="3353" spans="1:5" ht="16.5" customHeight="1" thickBot="1" x14ac:dyDescent="0.25">
      <c r="A3353" s="692" t="s">
        <v>2078</v>
      </c>
      <c r="B3353" s="651">
        <f>B3349+B3343</f>
        <v>25000</v>
      </c>
      <c r="C3353" s="695">
        <f>C3349+C3343</f>
        <v>0</v>
      </c>
      <c r="D3353" s="651">
        <f>D3349+D3343</f>
        <v>0</v>
      </c>
      <c r="E3353" s="651">
        <f>E3349+E3343</f>
        <v>0</v>
      </c>
    </row>
    <row r="3354" spans="1:5" ht="53.25" customHeight="1" thickBot="1" x14ac:dyDescent="0.25">
      <c r="A3354" s="637" t="s">
        <v>2079</v>
      </c>
      <c r="B3354" s="693" t="s">
        <v>2080</v>
      </c>
      <c r="C3354" s="694" t="s">
        <v>2081</v>
      </c>
      <c r="D3354" s="648"/>
      <c r="E3354" s="648"/>
    </row>
    <row r="3355" spans="1:5" ht="16.5" customHeight="1" thickBot="1" x14ac:dyDescent="0.25">
      <c r="A3355" s="639" t="s">
        <v>9</v>
      </c>
      <c r="B3355" s="769" t="s">
        <v>2082</v>
      </c>
      <c r="C3355" s="895"/>
      <c r="D3355" s="770"/>
      <c r="E3355" s="771"/>
    </row>
    <row r="3356" spans="1:5" ht="16.5" customHeight="1" thickBot="1" x14ac:dyDescent="0.25">
      <c r="A3356" s="639" t="s">
        <v>14</v>
      </c>
      <c r="B3356" s="832" t="s">
        <v>262</v>
      </c>
      <c r="C3356" s="833"/>
      <c r="D3356" s="833"/>
      <c r="E3356" s="834"/>
    </row>
    <row r="3357" spans="1:5" ht="16.5" customHeight="1" x14ac:dyDescent="0.2">
      <c r="A3357" s="827"/>
      <c r="B3357" s="640">
        <v>2019</v>
      </c>
      <c r="C3357" s="640">
        <v>2020</v>
      </c>
      <c r="D3357" s="640">
        <v>2021</v>
      </c>
      <c r="E3357" s="640">
        <v>2022</v>
      </c>
    </row>
    <row r="3358" spans="1:5" ht="16.5" customHeight="1" thickBot="1" x14ac:dyDescent="0.25">
      <c r="A3358" s="828"/>
      <c r="B3358" s="641" t="s">
        <v>5</v>
      </c>
      <c r="C3358" s="641" t="s">
        <v>6</v>
      </c>
      <c r="D3358" s="641" t="s">
        <v>6</v>
      </c>
      <c r="E3358" s="641" t="s">
        <v>6</v>
      </c>
    </row>
    <row r="3359" spans="1:5" ht="16.5" customHeight="1" thickBot="1" x14ac:dyDescent="0.25">
      <c r="A3359" s="639" t="s">
        <v>8</v>
      </c>
      <c r="B3359" s="691">
        <v>1</v>
      </c>
      <c r="C3359" s="691">
        <v>0</v>
      </c>
      <c r="D3359" s="691"/>
      <c r="E3359" s="691"/>
    </row>
    <row r="3360" spans="1:5" ht="16.5" customHeight="1" thickBot="1" x14ac:dyDescent="0.25">
      <c r="A3360" s="639" t="s">
        <v>15</v>
      </c>
      <c r="B3360" s="643">
        <v>10440</v>
      </c>
      <c r="C3360" s="643">
        <v>0</v>
      </c>
      <c r="D3360" s="643">
        <f t="shared" ref="D3360:E3360" si="361">D3368</f>
        <v>0</v>
      </c>
      <c r="E3360" s="643">
        <f t="shared" si="361"/>
        <v>0</v>
      </c>
    </row>
    <row r="3361" spans="1:5" ht="16.5" customHeight="1" thickBot="1" x14ac:dyDescent="0.25">
      <c r="A3361" s="639" t="s">
        <v>21</v>
      </c>
      <c r="B3361" s="643">
        <f>B3360/B3359</f>
        <v>10440</v>
      </c>
      <c r="C3361" s="643" t="e">
        <f>C3360/C3359</f>
        <v>#DIV/0!</v>
      </c>
      <c r="D3361" s="643" t="e">
        <f>D3360/D3359</f>
        <v>#DIV/0!</v>
      </c>
      <c r="E3361" s="643" t="e">
        <f>E3360/E3359</f>
        <v>#DIV/0!</v>
      </c>
    </row>
    <row r="3362" spans="1:5" ht="16.5" customHeight="1" thickBot="1" x14ac:dyDescent="0.25">
      <c r="A3362" s="639" t="s">
        <v>16</v>
      </c>
      <c r="B3362" s="644" t="s">
        <v>20</v>
      </c>
      <c r="C3362" s="645">
        <f>C3359/B3359-1</f>
        <v>-1</v>
      </c>
      <c r="D3362" s="645" t="e">
        <f t="shared" ref="D3362:E3364" si="362">D3359/C3359-1</f>
        <v>#DIV/0!</v>
      </c>
      <c r="E3362" s="645" t="e">
        <f t="shared" si="362"/>
        <v>#DIV/0!</v>
      </c>
    </row>
    <row r="3363" spans="1:5" ht="16.5" customHeight="1" thickBot="1" x14ac:dyDescent="0.25">
      <c r="A3363" s="639" t="s">
        <v>17</v>
      </c>
      <c r="B3363" s="644" t="s">
        <v>20</v>
      </c>
      <c r="C3363" s="645">
        <f>C3360/B3360-1</f>
        <v>-1</v>
      </c>
      <c r="D3363" s="645" t="e">
        <f t="shared" si="362"/>
        <v>#DIV/0!</v>
      </c>
      <c r="E3363" s="645" t="e">
        <f t="shared" si="362"/>
        <v>#DIV/0!</v>
      </c>
    </row>
    <row r="3364" spans="1:5" ht="16.5" customHeight="1" thickBot="1" x14ac:dyDescent="0.25">
      <c r="A3364" s="639" t="s">
        <v>18</v>
      </c>
      <c r="B3364" s="644" t="s">
        <v>20</v>
      </c>
      <c r="C3364" s="645" t="e">
        <f>C3361/B3361-1</f>
        <v>#DIV/0!</v>
      </c>
      <c r="D3364" s="645" t="e">
        <f t="shared" si="362"/>
        <v>#DIV/0!</v>
      </c>
      <c r="E3364" s="645" t="e">
        <f t="shared" si="362"/>
        <v>#DIV/0!</v>
      </c>
    </row>
    <row r="3365" spans="1:5" ht="16.5" customHeight="1" thickBot="1" x14ac:dyDescent="0.25">
      <c r="A3365" s="835" t="s">
        <v>2083</v>
      </c>
      <c r="B3365" s="836"/>
      <c r="C3365" s="836"/>
      <c r="D3365" s="836"/>
      <c r="E3365" s="837"/>
    </row>
    <row r="3366" spans="1:5" ht="16.5" customHeight="1" x14ac:dyDescent="0.2">
      <c r="A3366" s="827"/>
      <c r="B3366" s="640">
        <v>2019</v>
      </c>
      <c r="C3366" s="640">
        <v>2020</v>
      </c>
      <c r="D3366" s="640">
        <v>2021</v>
      </c>
      <c r="E3366" s="640">
        <v>2022</v>
      </c>
    </row>
    <row r="3367" spans="1:5" ht="16.5" customHeight="1" thickBot="1" x14ac:dyDescent="0.25">
      <c r="A3367" s="828"/>
      <c r="B3367" s="641" t="s">
        <v>5</v>
      </c>
      <c r="C3367" s="641" t="s">
        <v>6</v>
      </c>
      <c r="D3367" s="641" t="s">
        <v>6</v>
      </c>
      <c r="E3367" s="641" t="s">
        <v>6</v>
      </c>
    </row>
    <row r="3368" spans="1:5" ht="16.5" customHeight="1" thickBot="1" x14ac:dyDescent="0.25">
      <c r="A3368" s="647" t="s">
        <v>107</v>
      </c>
      <c r="B3368" s="648">
        <f>SUM(B3369:B3372)</f>
        <v>10440</v>
      </c>
      <c r="C3368" s="648">
        <f t="shared" ref="C3368:E3368" si="363">SUM(C3369:C3372)</f>
        <v>0</v>
      </c>
      <c r="D3368" s="648">
        <f t="shared" si="363"/>
        <v>0</v>
      </c>
      <c r="E3368" s="648">
        <f t="shared" si="363"/>
        <v>0</v>
      </c>
    </row>
    <row r="3369" spans="1:5" ht="16.5" customHeight="1" thickBot="1" x14ac:dyDescent="0.25">
      <c r="A3369" s="649" t="s">
        <v>37</v>
      </c>
      <c r="B3369" s="648">
        <v>10440</v>
      </c>
      <c r="C3369" s="648">
        <v>0</v>
      </c>
      <c r="D3369" s="648">
        <v>0</v>
      </c>
      <c r="E3369" s="648">
        <v>0</v>
      </c>
    </row>
    <row r="3370" spans="1:5" ht="16.5" customHeight="1" thickBot="1" x14ac:dyDescent="0.25">
      <c r="A3370" s="649" t="s">
        <v>78</v>
      </c>
      <c r="B3370" s="648"/>
      <c r="C3370" s="648"/>
      <c r="D3370" s="648"/>
      <c r="E3370" s="648"/>
    </row>
    <row r="3371" spans="1:5" ht="16.5" customHeight="1" thickBot="1" x14ac:dyDescent="0.25">
      <c r="A3371" s="649" t="s">
        <v>72</v>
      </c>
      <c r="B3371" s="648"/>
      <c r="C3371" s="648"/>
      <c r="D3371" s="648"/>
      <c r="E3371" s="648"/>
    </row>
    <row r="3372" spans="1:5" ht="16.5" customHeight="1" thickBot="1" x14ac:dyDescent="0.25">
      <c r="A3372" s="649" t="s">
        <v>73</v>
      </c>
      <c r="B3372" s="648"/>
      <c r="C3372" s="648"/>
      <c r="D3372" s="648"/>
      <c r="E3372" s="648"/>
    </row>
    <row r="3373" spans="1:5" ht="16.5" customHeight="1" thickBot="1" x14ac:dyDescent="0.25">
      <c r="A3373" s="647" t="s">
        <v>109</v>
      </c>
      <c r="B3373" s="648">
        <f>SUM(B3374:B3377)</f>
        <v>0</v>
      </c>
      <c r="C3373" s="648">
        <f t="shared" ref="C3373:E3373" si="364">SUM(C3374:C3377)</f>
        <v>0</v>
      </c>
      <c r="D3373" s="648">
        <f t="shared" si="364"/>
        <v>0</v>
      </c>
      <c r="E3373" s="648">
        <f t="shared" si="364"/>
        <v>0</v>
      </c>
    </row>
    <row r="3374" spans="1:5" ht="16.5" customHeight="1" thickBot="1" x14ac:dyDescent="0.25">
      <c r="A3374" s="649" t="s">
        <v>37</v>
      </c>
      <c r="B3374" s="651"/>
      <c r="C3374" s="648"/>
      <c r="D3374" s="648"/>
      <c r="E3374" s="648"/>
    </row>
    <row r="3375" spans="1:5" ht="16.5" customHeight="1" thickBot="1" x14ac:dyDescent="0.25">
      <c r="A3375" s="649" t="s">
        <v>78</v>
      </c>
      <c r="B3375" s="648"/>
      <c r="C3375" s="648"/>
      <c r="D3375" s="648"/>
      <c r="E3375" s="648"/>
    </row>
    <row r="3376" spans="1:5" ht="16.5" customHeight="1" thickBot="1" x14ac:dyDescent="0.25">
      <c r="A3376" s="649" t="s">
        <v>72</v>
      </c>
      <c r="B3376" s="648"/>
      <c r="C3376" s="648"/>
      <c r="D3376" s="648"/>
      <c r="E3376" s="648"/>
    </row>
    <row r="3377" spans="1:5" ht="16.5" customHeight="1" thickBot="1" x14ac:dyDescent="0.25">
      <c r="A3377" s="649" t="s">
        <v>73</v>
      </c>
      <c r="B3377" s="648"/>
      <c r="C3377" s="648"/>
      <c r="D3377" s="648"/>
      <c r="E3377" s="648"/>
    </row>
    <row r="3378" spans="1:5" ht="16.5" customHeight="1" thickBot="1" x14ac:dyDescent="0.25">
      <c r="A3378" s="692" t="s">
        <v>2084</v>
      </c>
      <c r="B3378" s="651">
        <f>B3374+B3368</f>
        <v>10440</v>
      </c>
      <c r="C3378" s="695">
        <f>C3374+C3368</f>
        <v>0</v>
      </c>
      <c r="D3378" s="651">
        <f>D3374+D3368</f>
        <v>0</v>
      </c>
      <c r="E3378" s="651">
        <f>E3374+E3368</f>
        <v>0</v>
      </c>
    </row>
    <row r="3379" spans="1:5" ht="89.25" customHeight="1" thickBot="1" x14ac:dyDescent="0.25">
      <c r="A3379" s="637" t="s">
        <v>2085</v>
      </c>
      <c r="B3379" s="693" t="s">
        <v>2086</v>
      </c>
      <c r="C3379" s="694" t="s">
        <v>2087</v>
      </c>
      <c r="D3379" s="648"/>
      <c r="E3379" s="648"/>
    </row>
    <row r="3380" spans="1:5" ht="16.5" customHeight="1" thickBot="1" x14ac:dyDescent="0.25">
      <c r="A3380" s="639" t="s">
        <v>9</v>
      </c>
      <c r="B3380" s="769" t="s">
        <v>2088</v>
      </c>
      <c r="C3380" s="895"/>
      <c r="D3380" s="770"/>
      <c r="E3380" s="771"/>
    </row>
    <row r="3381" spans="1:5" ht="16.5" customHeight="1" thickBot="1" x14ac:dyDescent="0.25">
      <c r="A3381" s="639" t="s">
        <v>14</v>
      </c>
      <c r="B3381" s="832" t="s">
        <v>262</v>
      </c>
      <c r="C3381" s="833"/>
      <c r="D3381" s="833"/>
      <c r="E3381" s="834"/>
    </row>
    <row r="3382" spans="1:5" ht="16.5" customHeight="1" x14ac:dyDescent="0.2">
      <c r="A3382" s="827"/>
      <c r="B3382" s="640">
        <v>2019</v>
      </c>
      <c r="C3382" s="640">
        <v>2020</v>
      </c>
      <c r="D3382" s="640">
        <v>2021</v>
      </c>
      <c r="E3382" s="640">
        <v>2022</v>
      </c>
    </row>
    <row r="3383" spans="1:5" ht="16.5" customHeight="1" thickBot="1" x14ac:dyDescent="0.25">
      <c r="A3383" s="828"/>
      <c r="B3383" s="641" t="s">
        <v>5</v>
      </c>
      <c r="C3383" s="641" t="s">
        <v>6</v>
      </c>
      <c r="D3383" s="641" t="s">
        <v>6</v>
      </c>
      <c r="E3383" s="641" t="s">
        <v>6</v>
      </c>
    </row>
    <row r="3384" spans="1:5" ht="16.5" customHeight="1" thickBot="1" x14ac:dyDescent="0.25">
      <c r="A3384" s="639" t="s">
        <v>8</v>
      </c>
      <c r="B3384" s="691">
        <v>0</v>
      </c>
      <c r="C3384" s="691">
        <v>1</v>
      </c>
      <c r="D3384" s="691">
        <v>0</v>
      </c>
      <c r="E3384" s="691"/>
    </row>
    <row r="3385" spans="1:5" ht="16.5" customHeight="1" thickBot="1" x14ac:dyDescent="0.25">
      <c r="A3385" s="639" t="s">
        <v>15</v>
      </c>
      <c r="B3385" s="643">
        <f>B3393</f>
        <v>0</v>
      </c>
      <c r="C3385" s="643">
        <v>6100</v>
      </c>
      <c r="D3385" s="643">
        <v>0</v>
      </c>
      <c r="E3385" s="643">
        <f t="shared" ref="E3385" si="365">E3393</f>
        <v>0</v>
      </c>
    </row>
    <row r="3386" spans="1:5" ht="16.5" customHeight="1" thickBot="1" x14ac:dyDescent="0.25">
      <c r="A3386" s="639" t="s">
        <v>21</v>
      </c>
      <c r="B3386" s="643" t="e">
        <f>B3385/B3384</f>
        <v>#DIV/0!</v>
      </c>
      <c r="C3386" s="643">
        <f>C3385/C3384</f>
        <v>6100</v>
      </c>
      <c r="D3386" s="643" t="e">
        <f>D3385/D3384</f>
        <v>#DIV/0!</v>
      </c>
      <c r="E3386" s="643" t="e">
        <f>E3385/E3384</f>
        <v>#DIV/0!</v>
      </c>
    </row>
    <row r="3387" spans="1:5" ht="16.5" customHeight="1" thickBot="1" x14ac:dyDescent="0.25">
      <c r="A3387" s="639" t="s">
        <v>16</v>
      </c>
      <c r="B3387" s="644" t="s">
        <v>20</v>
      </c>
      <c r="C3387" s="645" t="e">
        <f>C3384/B3384-1</f>
        <v>#DIV/0!</v>
      </c>
      <c r="D3387" s="645">
        <f t="shared" ref="D3387:E3389" si="366">D3384/C3384-1</f>
        <v>-1</v>
      </c>
      <c r="E3387" s="645" t="e">
        <f t="shared" si="366"/>
        <v>#DIV/0!</v>
      </c>
    </row>
    <row r="3388" spans="1:5" ht="16.5" customHeight="1" thickBot="1" x14ac:dyDescent="0.25">
      <c r="A3388" s="639" t="s">
        <v>17</v>
      </c>
      <c r="B3388" s="644" t="s">
        <v>20</v>
      </c>
      <c r="C3388" s="645" t="e">
        <f>C3385/B3385-1</f>
        <v>#DIV/0!</v>
      </c>
      <c r="D3388" s="645">
        <f t="shared" si="366"/>
        <v>-1</v>
      </c>
      <c r="E3388" s="645" t="e">
        <f t="shared" si="366"/>
        <v>#DIV/0!</v>
      </c>
    </row>
    <row r="3389" spans="1:5" ht="16.5" customHeight="1" thickBot="1" x14ac:dyDescent="0.25">
      <c r="A3389" s="639" t="s">
        <v>18</v>
      </c>
      <c r="B3389" s="644" t="s">
        <v>20</v>
      </c>
      <c r="C3389" s="645" t="e">
        <f>C3386/B3386-1</f>
        <v>#DIV/0!</v>
      </c>
      <c r="D3389" s="645" t="e">
        <f t="shared" si="366"/>
        <v>#DIV/0!</v>
      </c>
      <c r="E3389" s="645" t="e">
        <f t="shared" si="366"/>
        <v>#DIV/0!</v>
      </c>
    </row>
    <row r="3390" spans="1:5" ht="16.5" customHeight="1" thickBot="1" x14ac:dyDescent="0.25">
      <c r="A3390" s="835" t="s">
        <v>2089</v>
      </c>
      <c r="B3390" s="836"/>
      <c r="C3390" s="836"/>
      <c r="D3390" s="836"/>
      <c r="E3390" s="837"/>
    </row>
    <row r="3391" spans="1:5" ht="16.5" customHeight="1" x14ac:dyDescent="0.2">
      <c r="A3391" s="827"/>
      <c r="B3391" s="640">
        <v>2019</v>
      </c>
      <c r="C3391" s="640">
        <v>2020</v>
      </c>
      <c r="D3391" s="640">
        <v>2021</v>
      </c>
      <c r="E3391" s="640">
        <v>2022</v>
      </c>
    </row>
    <row r="3392" spans="1:5" ht="16.5" customHeight="1" thickBot="1" x14ac:dyDescent="0.25">
      <c r="A3392" s="828"/>
      <c r="B3392" s="641" t="s">
        <v>5</v>
      </c>
      <c r="C3392" s="641" t="s">
        <v>6</v>
      </c>
      <c r="D3392" s="641" t="s">
        <v>6</v>
      </c>
      <c r="E3392" s="641" t="s">
        <v>6</v>
      </c>
    </row>
    <row r="3393" spans="1:5" ht="16.5" customHeight="1" thickBot="1" x14ac:dyDescent="0.25">
      <c r="A3393" s="647" t="s">
        <v>107</v>
      </c>
      <c r="B3393" s="648">
        <f>SUM(B3394:B3397)</f>
        <v>0</v>
      </c>
      <c r="C3393" s="648">
        <f t="shared" ref="C3393:E3393" si="367">SUM(C3394:C3397)</f>
        <v>6100</v>
      </c>
      <c r="D3393" s="648">
        <f t="shared" si="367"/>
        <v>0</v>
      </c>
      <c r="E3393" s="648">
        <f t="shared" si="367"/>
        <v>0</v>
      </c>
    </row>
    <row r="3394" spans="1:5" ht="16.5" customHeight="1" thickBot="1" x14ac:dyDescent="0.25">
      <c r="A3394" s="649" t="s">
        <v>37</v>
      </c>
      <c r="B3394" s="648">
        <v>0</v>
      </c>
      <c r="C3394" s="648">
        <v>6100</v>
      </c>
      <c r="D3394" s="648">
        <v>0</v>
      </c>
      <c r="E3394" s="648">
        <v>0</v>
      </c>
    </row>
    <row r="3395" spans="1:5" ht="16.5" customHeight="1" thickBot="1" x14ac:dyDescent="0.25">
      <c r="A3395" s="649" t="s">
        <v>78</v>
      </c>
      <c r="B3395" s="648"/>
      <c r="C3395" s="648"/>
      <c r="D3395" s="648"/>
      <c r="E3395" s="648"/>
    </row>
    <row r="3396" spans="1:5" ht="16.5" customHeight="1" thickBot="1" x14ac:dyDescent="0.25">
      <c r="A3396" s="649" t="s">
        <v>72</v>
      </c>
      <c r="B3396" s="648"/>
      <c r="C3396" s="648"/>
      <c r="D3396" s="648"/>
      <c r="E3396" s="648"/>
    </row>
    <row r="3397" spans="1:5" ht="16.5" customHeight="1" thickBot="1" x14ac:dyDescent="0.25">
      <c r="A3397" s="649" t="s">
        <v>73</v>
      </c>
      <c r="B3397" s="648"/>
      <c r="C3397" s="648"/>
      <c r="D3397" s="648"/>
      <c r="E3397" s="648"/>
    </row>
    <row r="3398" spans="1:5" ht="16.5" customHeight="1" thickBot="1" x14ac:dyDescent="0.25">
      <c r="A3398" s="647" t="s">
        <v>109</v>
      </c>
      <c r="B3398" s="648">
        <f>SUM(B3399:B3402)</f>
        <v>0</v>
      </c>
      <c r="C3398" s="648">
        <f t="shared" ref="C3398:E3398" si="368">SUM(C3399:C3402)</f>
        <v>0</v>
      </c>
      <c r="D3398" s="648">
        <f t="shared" si="368"/>
        <v>0</v>
      </c>
      <c r="E3398" s="648">
        <f t="shared" si="368"/>
        <v>0</v>
      </c>
    </row>
    <row r="3399" spans="1:5" ht="16.5" customHeight="1" thickBot="1" x14ac:dyDescent="0.25">
      <c r="A3399" s="649" t="s">
        <v>37</v>
      </c>
      <c r="B3399" s="651"/>
      <c r="C3399" s="648"/>
      <c r="D3399" s="648"/>
      <c r="E3399" s="648"/>
    </row>
    <row r="3400" spans="1:5" ht="16.5" customHeight="1" thickBot="1" x14ac:dyDescent="0.25">
      <c r="A3400" s="649" t="s">
        <v>78</v>
      </c>
      <c r="B3400" s="648"/>
      <c r="C3400" s="648"/>
      <c r="D3400" s="648"/>
      <c r="E3400" s="648"/>
    </row>
    <row r="3401" spans="1:5" ht="16.5" customHeight="1" thickBot="1" x14ac:dyDescent="0.25">
      <c r="A3401" s="649" t="s">
        <v>72</v>
      </c>
      <c r="B3401" s="648"/>
      <c r="C3401" s="648"/>
      <c r="D3401" s="648"/>
      <c r="E3401" s="648"/>
    </row>
    <row r="3402" spans="1:5" ht="16.5" customHeight="1" thickBot="1" x14ac:dyDescent="0.25">
      <c r="A3402" s="649" t="s">
        <v>73</v>
      </c>
      <c r="B3402" s="648"/>
      <c r="C3402" s="648"/>
      <c r="D3402" s="648"/>
      <c r="E3402" s="648"/>
    </row>
    <row r="3403" spans="1:5" ht="16.5" customHeight="1" thickBot="1" x14ac:dyDescent="0.25">
      <c r="A3403" s="692" t="s">
        <v>2090</v>
      </c>
      <c r="B3403" s="651">
        <f>B3399+B3393</f>
        <v>0</v>
      </c>
      <c r="C3403" s="695">
        <f>C3399+C3393</f>
        <v>6100</v>
      </c>
      <c r="D3403" s="651">
        <f>D3399+D3393</f>
        <v>0</v>
      </c>
      <c r="E3403" s="651">
        <f>E3399+E3393</f>
        <v>0</v>
      </c>
    </row>
    <row r="3404" spans="1:5" ht="53.25" customHeight="1" thickBot="1" x14ac:dyDescent="0.25">
      <c r="A3404" s="637" t="s">
        <v>2091</v>
      </c>
      <c r="B3404" s="693" t="s">
        <v>2092</v>
      </c>
      <c r="C3404" s="694" t="s">
        <v>2093</v>
      </c>
      <c r="D3404" s="648"/>
      <c r="E3404" s="648"/>
    </row>
    <row r="3405" spans="1:5" ht="16.5" customHeight="1" thickBot="1" x14ac:dyDescent="0.25">
      <c r="A3405" s="639" t="s">
        <v>9</v>
      </c>
      <c r="B3405" s="769" t="s">
        <v>2094</v>
      </c>
      <c r="C3405" s="895"/>
      <c r="D3405" s="770"/>
      <c r="E3405" s="771"/>
    </row>
    <row r="3406" spans="1:5" ht="16.5" customHeight="1" thickBot="1" x14ac:dyDescent="0.25">
      <c r="A3406" s="639" t="s">
        <v>14</v>
      </c>
      <c r="B3406" s="832" t="s">
        <v>262</v>
      </c>
      <c r="C3406" s="833"/>
      <c r="D3406" s="833"/>
      <c r="E3406" s="834"/>
    </row>
    <row r="3407" spans="1:5" ht="16.5" customHeight="1" x14ac:dyDescent="0.2">
      <c r="A3407" s="827"/>
      <c r="B3407" s="640">
        <v>2019</v>
      </c>
      <c r="C3407" s="640">
        <v>2020</v>
      </c>
      <c r="D3407" s="640">
        <v>2021</v>
      </c>
      <c r="E3407" s="640">
        <v>2022</v>
      </c>
    </row>
    <row r="3408" spans="1:5" ht="16.5" customHeight="1" thickBot="1" x14ac:dyDescent="0.25">
      <c r="A3408" s="828"/>
      <c r="B3408" s="641" t="s">
        <v>5</v>
      </c>
      <c r="C3408" s="641" t="s">
        <v>6</v>
      </c>
      <c r="D3408" s="641" t="s">
        <v>6</v>
      </c>
      <c r="E3408" s="641" t="s">
        <v>6</v>
      </c>
    </row>
    <row r="3409" spans="1:5" ht="16.5" customHeight="1" thickBot="1" x14ac:dyDescent="0.25">
      <c r="A3409" s="639" t="s">
        <v>8</v>
      </c>
      <c r="B3409" s="691">
        <v>0</v>
      </c>
      <c r="C3409" s="691">
        <v>1</v>
      </c>
      <c r="D3409" s="691"/>
      <c r="E3409" s="691"/>
    </row>
    <row r="3410" spans="1:5" ht="16.5" customHeight="1" thickBot="1" x14ac:dyDescent="0.25">
      <c r="A3410" s="639" t="s">
        <v>15</v>
      </c>
      <c r="B3410" s="643">
        <f>B3418</f>
        <v>0</v>
      </c>
      <c r="C3410" s="643">
        <v>1000</v>
      </c>
      <c r="D3410" s="643">
        <f t="shared" ref="D3410:E3410" si="369">D3418</f>
        <v>0</v>
      </c>
      <c r="E3410" s="643">
        <f t="shared" si="369"/>
        <v>0</v>
      </c>
    </row>
    <row r="3411" spans="1:5" ht="16.5" customHeight="1" thickBot="1" x14ac:dyDescent="0.25">
      <c r="A3411" s="639" t="s">
        <v>21</v>
      </c>
      <c r="B3411" s="643" t="e">
        <f>B3410/B3409</f>
        <v>#DIV/0!</v>
      </c>
      <c r="C3411" s="643">
        <f>C3410/C3409</f>
        <v>1000</v>
      </c>
      <c r="D3411" s="643" t="e">
        <f>D3410/D3409</f>
        <v>#DIV/0!</v>
      </c>
      <c r="E3411" s="643" t="e">
        <f>E3410/E3409</f>
        <v>#DIV/0!</v>
      </c>
    </row>
    <row r="3412" spans="1:5" ht="16.5" customHeight="1" thickBot="1" x14ac:dyDescent="0.25">
      <c r="A3412" s="639" t="s">
        <v>16</v>
      </c>
      <c r="B3412" s="644" t="s">
        <v>20</v>
      </c>
      <c r="C3412" s="645" t="e">
        <f>C3409/B3409-1</f>
        <v>#DIV/0!</v>
      </c>
      <c r="D3412" s="645">
        <f t="shared" ref="D3412:E3414" si="370">D3409/C3409-1</f>
        <v>-1</v>
      </c>
      <c r="E3412" s="645" t="e">
        <f t="shared" si="370"/>
        <v>#DIV/0!</v>
      </c>
    </row>
    <row r="3413" spans="1:5" ht="16.5" customHeight="1" thickBot="1" x14ac:dyDescent="0.25">
      <c r="A3413" s="639" t="s">
        <v>17</v>
      </c>
      <c r="B3413" s="644" t="s">
        <v>20</v>
      </c>
      <c r="C3413" s="645" t="e">
        <f>C3410/B3410-1</f>
        <v>#DIV/0!</v>
      </c>
      <c r="D3413" s="645">
        <f t="shared" si="370"/>
        <v>-1</v>
      </c>
      <c r="E3413" s="645" t="e">
        <f t="shared" si="370"/>
        <v>#DIV/0!</v>
      </c>
    </row>
    <row r="3414" spans="1:5" ht="16.5" customHeight="1" thickBot="1" x14ac:dyDescent="0.25">
      <c r="A3414" s="639" t="s">
        <v>18</v>
      </c>
      <c r="B3414" s="644" t="s">
        <v>20</v>
      </c>
      <c r="C3414" s="645" t="e">
        <f>C3411/B3411-1</f>
        <v>#DIV/0!</v>
      </c>
      <c r="D3414" s="645" t="e">
        <f t="shared" si="370"/>
        <v>#DIV/0!</v>
      </c>
      <c r="E3414" s="645" t="e">
        <f t="shared" si="370"/>
        <v>#DIV/0!</v>
      </c>
    </row>
    <row r="3415" spans="1:5" ht="16.5" customHeight="1" thickBot="1" x14ac:dyDescent="0.25">
      <c r="A3415" s="835" t="s">
        <v>2095</v>
      </c>
      <c r="B3415" s="836"/>
      <c r="C3415" s="836"/>
      <c r="D3415" s="836"/>
      <c r="E3415" s="837"/>
    </row>
    <row r="3416" spans="1:5" ht="16.5" customHeight="1" x14ac:dyDescent="0.2">
      <c r="A3416" s="827"/>
      <c r="B3416" s="640">
        <v>2019</v>
      </c>
      <c r="C3416" s="640">
        <v>2020</v>
      </c>
      <c r="D3416" s="640">
        <v>2021</v>
      </c>
      <c r="E3416" s="640">
        <v>2022</v>
      </c>
    </row>
    <row r="3417" spans="1:5" ht="16.5" customHeight="1" thickBot="1" x14ac:dyDescent="0.25">
      <c r="A3417" s="828"/>
      <c r="B3417" s="641" t="s">
        <v>5</v>
      </c>
      <c r="C3417" s="641" t="s">
        <v>6</v>
      </c>
      <c r="D3417" s="641" t="s">
        <v>6</v>
      </c>
      <c r="E3417" s="641" t="s">
        <v>6</v>
      </c>
    </row>
    <row r="3418" spans="1:5" ht="16.5" customHeight="1" thickBot="1" x14ac:dyDescent="0.25">
      <c r="A3418" s="647" t="s">
        <v>107</v>
      </c>
      <c r="B3418" s="648">
        <f>SUM(B3419:B3422)</f>
        <v>0</v>
      </c>
      <c r="C3418" s="648">
        <f t="shared" ref="C3418:E3418" si="371">SUM(C3419:C3422)</f>
        <v>1000</v>
      </c>
      <c r="D3418" s="648">
        <f t="shared" si="371"/>
        <v>0</v>
      </c>
      <c r="E3418" s="648">
        <f t="shared" si="371"/>
        <v>0</v>
      </c>
    </row>
    <row r="3419" spans="1:5" ht="16.5" customHeight="1" thickBot="1" x14ac:dyDescent="0.25">
      <c r="A3419" s="649" t="s">
        <v>37</v>
      </c>
      <c r="B3419" s="648">
        <v>0</v>
      </c>
      <c r="C3419" s="648">
        <v>1000</v>
      </c>
      <c r="D3419" s="648">
        <v>0</v>
      </c>
      <c r="E3419" s="648">
        <v>0</v>
      </c>
    </row>
    <row r="3420" spans="1:5" ht="16.5" customHeight="1" thickBot="1" x14ac:dyDescent="0.25">
      <c r="A3420" s="649" t="s">
        <v>78</v>
      </c>
      <c r="B3420" s="648"/>
      <c r="C3420" s="648"/>
      <c r="D3420" s="648"/>
      <c r="E3420" s="648"/>
    </row>
    <row r="3421" spans="1:5" ht="16.5" customHeight="1" thickBot="1" x14ac:dyDescent="0.25">
      <c r="A3421" s="649" t="s">
        <v>72</v>
      </c>
      <c r="B3421" s="648"/>
      <c r="C3421" s="648"/>
      <c r="D3421" s="648"/>
      <c r="E3421" s="648"/>
    </row>
    <row r="3422" spans="1:5" ht="16.5" customHeight="1" thickBot="1" x14ac:dyDescent="0.25">
      <c r="A3422" s="649" t="s">
        <v>73</v>
      </c>
      <c r="B3422" s="648"/>
      <c r="C3422" s="648"/>
      <c r="D3422" s="648"/>
      <c r="E3422" s="648"/>
    </row>
    <row r="3423" spans="1:5" ht="16.5" customHeight="1" thickBot="1" x14ac:dyDescent="0.25">
      <c r="A3423" s="647" t="s">
        <v>109</v>
      </c>
      <c r="B3423" s="648">
        <f>SUM(B3424:B3427)</f>
        <v>0</v>
      </c>
      <c r="C3423" s="648">
        <f t="shared" ref="C3423:E3423" si="372">SUM(C3424:C3427)</f>
        <v>0</v>
      </c>
      <c r="D3423" s="648">
        <f t="shared" si="372"/>
        <v>0</v>
      </c>
      <c r="E3423" s="648">
        <f t="shared" si="372"/>
        <v>0</v>
      </c>
    </row>
    <row r="3424" spans="1:5" ht="16.5" customHeight="1" thickBot="1" x14ac:dyDescent="0.25">
      <c r="A3424" s="649" t="s">
        <v>37</v>
      </c>
      <c r="B3424" s="651"/>
      <c r="C3424" s="648"/>
      <c r="D3424" s="648"/>
      <c r="E3424" s="648"/>
    </row>
    <row r="3425" spans="1:5" ht="16.5" customHeight="1" thickBot="1" x14ac:dyDescent="0.25">
      <c r="A3425" s="649" t="s">
        <v>78</v>
      </c>
      <c r="B3425" s="648"/>
      <c r="C3425" s="648"/>
      <c r="D3425" s="648"/>
      <c r="E3425" s="648"/>
    </row>
    <row r="3426" spans="1:5" ht="16.5" customHeight="1" thickBot="1" x14ac:dyDescent="0.25">
      <c r="A3426" s="649" t="s">
        <v>72</v>
      </c>
      <c r="B3426" s="648"/>
      <c r="C3426" s="648"/>
      <c r="D3426" s="648"/>
      <c r="E3426" s="648"/>
    </row>
    <row r="3427" spans="1:5" ht="16.5" customHeight="1" thickBot="1" x14ac:dyDescent="0.25">
      <c r="A3427" s="649" t="s">
        <v>73</v>
      </c>
      <c r="B3427" s="648"/>
      <c r="C3427" s="648"/>
      <c r="D3427" s="648"/>
      <c r="E3427" s="648"/>
    </row>
    <row r="3428" spans="1:5" ht="16.5" customHeight="1" thickBot="1" x14ac:dyDescent="0.25">
      <c r="A3428" s="692" t="s">
        <v>2096</v>
      </c>
      <c r="B3428" s="651">
        <f>B3424+B3418</f>
        <v>0</v>
      </c>
      <c r="C3428" s="695">
        <f>C3424+C3418</f>
        <v>1000</v>
      </c>
      <c r="D3428" s="651">
        <f>D3424+D3418</f>
        <v>0</v>
      </c>
      <c r="E3428" s="651">
        <f>E3424+E3418</f>
        <v>0</v>
      </c>
    </row>
    <row r="3429" spans="1:5" ht="54" customHeight="1" thickBot="1" x14ac:dyDescent="0.25">
      <c r="A3429" s="637" t="s">
        <v>2097</v>
      </c>
      <c r="B3429" s="693" t="s">
        <v>2098</v>
      </c>
      <c r="C3429" s="694" t="s">
        <v>2099</v>
      </c>
      <c r="D3429" s="648"/>
      <c r="E3429" s="648"/>
    </row>
    <row r="3430" spans="1:5" ht="16.5" customHeight="1" thickBot="1" x14ac:dyDescent="0.25">
      <c r="A3430" s="639" t="s">
        <v>9</v>
      </c>
      <c r="B3430" s="769" t="s">
        <v>2100</v>
      </c>
      <c r="C3430" s="895"/>
      <c r="D3430" s="770"/>
      <c r="E3430" s="771"/>
    </row>
    <row r="3431" spans="1:5" ht="16.5" customHeight="1" thickBot="1" x14ac:dyDescent="0.25">
      <c r="A3431" s="639" t="s">
        <v>14</v>
      </c>
      <c r="B3431" s="832" t="s">
        <v>262</v>
      </c>
      <c r="C3431" s="833"/>
      <c r="D3431" s="833"/>
      <c r="E3431" s="834"/>
    </row>
    <row r="3432" spans="1:5" ht="16.5" customHeight="1" x14ac:dyDescent="0.2">
      <c r="A3432" s="827"/>
      <c r="B3432" s="640">
        <v>2019</v>
      </c>
      <c r="C3432" s="640">
        <v>2020</v>
      </c>
      <c r="D3432" s="640">
        <v>2021</v>
      </c>
      <c r="E3432" s="640">
        <v>2022</v>
      </c>
    </row>
    <row r="3433" spans="1:5" ht="16.5" customHeight="1" thickBot="1" x14ac:dyDescent="0.25">
      <c r="A3433" s="828"/>
      <c r="B3433" s="641" t="s">
        <v>5</v>
      </c>
      <c r="C3433" s="641" t="s">
        <v>6</v>
      </c>
      <c r="D3433" s="641" t="s">
        <v>6</v>
      </c>
      <c r="E3433" s="641" t="s">
        <v>6</v>
      </c>
    </row>
    <row r="3434" spans="1:5" ht="16.5" customHeight="1" thickBot="1" x14ac:dyDescent="0.25">
      <c r="A3434" s="639" t="s">
        <v>8</v>
      </c>
      <c r="B3434" s="691">
        <v>0</v>
      </c>
      <c r="C3434" s="691">
        <v>1</v>
      </c>
      <c r="D3434" s="691">
        <v>0</v>
      </c>
      <c r="E3434" s="691"/>
    </row>
    <row r="3435" spans="1:5" ht="16.5" customHeight="1" thickBot="1" x14ac:dyDescent="0.25">
      <c r="A3435" s="639" t="s">
        <v>15</v>
      </c>
      <c r="B3435" s="643">
        <f>B3443</f>
        <v>0</v>
      </c>
      <c r="C3435" s="643">
        <v>5000</v>
      </c>
      <c r="D3435" s="643">
        <v>0</v>
      </c>
      <c r="E3435" s="643">
        <f t="shared" ref="E3435" si="373">E3443</f>
        <v>0</v>
      </c>
    </row>
    <row r="3436" spans="1:5" ht="16.5" customHeight="1" thickBot="1" x14ac:dyDescent="0.25">
      <c r="A3436" s="639" t="s">
        <v>21</v>
      </c>
      <c r="B3436" s="643" t="e">
        <f>B3435/B3434</f>
        <v>#DIV/0!</v>
      </c>
      <c r="C3436" s="643">
        <f>C3435/C3434</f>
        <v>5000</v>
      </c>
      <c r="D3436" s="643" t="e">
        <f>D3435/D3434</f>
        <v>#DIV/0!</v>
      </c>
      <c r="E3436" s="643" t="e">
        <f>E3435/E3434</f>
        <v>#DIV/0!</v>
      </c>
    </row>
    <row r="3437" spans="1:5" ht="16.5" customHeight="1" thickBot="1" x14ac:dyDescent="0.25">
      <c r="A3437" s="639" t="s">
        <v>16</v>
      </c>
      <c r="B3437" s="644" t="s">
        <v>20</v>
      </c>
      <c r="C3437" s="645" t="e">
        <f>C3434/B3434-1</f>
        <v>#DIV/0!</v>
      </c>
      <c r="D3437" s="645">
        <f t="shared" ref="D3437:E3439" si="374">D3434/C3434-1</f>
        <v>-1</v>
      </c>
      <c r="E3437" s="645" t="e">
        <f t="shared" si="374"/>
        <v>#DIV/0!</v>
      </c>
    </row>
    <row r="3438" spans="1:5" ht="16.5" customHeight="1" thickBot="1" x14ac:dyDescent="0.25">
      <c r="A3438" s="639" t="s">
        <v>17</v>
      </c>
      <c r="B3438" s="644" t="s">
        <v>20</v>
      </c>
      <c r="C3438" s="645" t="e">
        <f>C3435/B3435-1</f>
        <v>#DIV/0!</v>
      </c>
      <c r="D3438" s="645">
        <f t="shared" si="374"/>
        <v>-1</v>
      </c>
      <c r="E3438" s="645" t="e">
        <f t="shared" si="374"/>
        <v>#DIV/0!</v>
      </c>
    </row>
    <row r="3439" spans="1:5" ht="16.5" customHeight="1" thickBot="1" x14ac:dyDescent="0.25">
      <c r="A3439" s="639" t="s">
        <v>18</v>
      </c>
      <c r="B3439" s="644" t="s">
        <v>20</v>
      </c>
      <c r="C3439" s="645" t="e">
        <f>C3436/B3436-1</f>
        <v>#DIV/0!</v>
      </c>
      <c r="D3439" s="645" t="e">
        <f t="shared" si="374"/>
        <v>#DIV/0!</v>
      </c>
      <c r="E3439" s="645" t="e">
        <f t="shared" si="374"/>
        <v>#DIV/0!</v>
      </c>
    </row>
    <row r="3440" spans="1:5" ht="16.5" customHeight="1" thickBot="1" x14ac:dyDescent="0.25">
      <c r="A3440" s="835" t="s">
        <v>2101</v>
      </c>
      <c r="B3440" s="836"/>
      <c r="C3440" s="836"/>
      <c r="D3440" s="836"/>
      <c r="E3440" s="837"/>
    </row>
    <row r="3441" spans="1:5" ht="16.5" customHeight="1" x14ac:dyDescent="0.2">
      <c r="A3441" s="827"/>
      <c r="B3441" s="640">
        <v>2019</v>
      </c>
      <c r="C3441" s="640">
        <v>2020</v>
      </c>
      <c r="D3441" s="640">
        <v>2021</v>
      </c>
      <c r="E3441" s="640">
        <v>2022</v>
      </c>
    </row>
    <row r="3442" spans="1:5" ht="16.5" customHeight="1" thickBot="1" x14ac:dyDescent="0.25">
      <c r="A3442" s="828"/>
      <c r="B3442" s="641" t="s">
        <v>5</v>
      </c>
      <c r="C3442" s="641" t="s">
        <v>6</v>
      </c>
      <c r="D3442" s="641" t="s">
        <v>6</v>
      </c>
      <c r="E3442" s="641" t="s">
        <v>6</v>
      </c>
    </row>
    <row r="3443" spans="1:5" ht="16.5" customHeight="1" thickBot="1" x14ac:dyDescent="0.25">
      <c r="A3443" s="647" t="s">
        <v>107</v>
      </c>
      <c r="B3443" s="648">
        <f>SUM(B3444:B3447)</f>
        <v>0</v>
      </c>
      <c r="C3443" s="648">
        <f t="shared" ref="C3443:E3443" si="375">SUM(C3444:C3447)</f>
        <v>5000</v>
      </c>
      <c r="D3443" s="648">
        <f t="shared" si="375"/>
        <v>0</v>
      </c>
      <c r="E3443" s="648">
        <f t="shared" si="375"/>
        <v>0</v>
      </c>
    </row>
    <row r="3444" spans="1:5" ht="16.5" customHeight="1" thickBot="1" x14ac:dyDescent="0.25">
      <c r="A3444" s="649" t="s">
        <v>37</v>
      </c>
      <c r="B3444" s="648">
        <v>0</v>
      </c>
      <c r="C3444" s="648">
        <v>5000</v>
      </c>
      <c r="D3444" s="648">
        <v>0</v>
      </c>
      <c r="E3444" s="648">
        <v>0</v>
      </c>
    </row>
    <row r="3445" spans="1:5" ht="16.5" customHeight="1" thickBot="1" x14ac:dyDescent="0.25">
      <c r="A3445" s="649" t="s">
        <v>78</v>
      </c>
      <c r="B3445" s="648"/>
      <c r="C3445" s="648"/>
      <c r="D3445" s="648"/>
      <c r="E3445" s="648"/>
    </row>
    <row r="3446" spans="1:5" ht="16.5" customHeight="1" thickBot="1" x14ac:dyDescent="0.25">
      <c r="A3446" s="649" t="s">
        <v>72</v>
      </c>
      <c r="B3446" s="648"/>
      <c r="C3446" s="648"/>
      <c r="D3446" s="648"/>
      <c r="E3446" s="648"/>
    </row>
    <row r="3447" spans="1:5" ht="16.5" customHeight="1" thickBot="1" x14ac:dyDescent="0.25">
      <c r="A3447" s="649" t="s">
        <v>73</v>
      </c>
      <c r="B3447" s="648"/>
      <c r="C3447" s="648"/>
      <c r="D3447" s="648"/>
      <c r="E3447" s="648"/>
    </row>
    <row r="3448" spans="1:5" ht="16.5" customHeight="1" thickBot="1" x14ac:dyDescent="0.25">
      <c r="A3448" s="647" t="s">
        <v>109</v>
      </c>
      <c r="B3448" s="648">
        <f>SUM(B3449:B3452)</f>
        <v>0</v>
      </c>
      <c r="C3448" s="648">
        <f t="shared" ref="C3448:E3448" si="376">SUM(C3449:C3452)</f>
        <v>0</v>
      </c>
      <c r="D3448" s="648">
        <f t="shared" si="376"/>
        <v>0</v>
      </c>
      <c r="E3448" s="648">
        <f t="shared" si="376"/>
        <v>0</v>
      </c>
    </row>
    <row r="3449" spans="1:5" ht="16.5" customHeight="1" thickBot="1" x14ac:dyDescent="0.25">
      <c r="A3449" s="649" t="s">
        <v>37</v>
      </c>
      <c r="B3449" s="651"/>
      <c r="C3449" s="648"/>
      <c r="D3449" s="648"/>
      <c r="E3449" s="648"/>
    </row>
    <row r="3450" spans="1:5" ht="16.5" customHeight="1" thickBot="1" x14ac:dyDescent="0.25">
      <c r="A3450" s="649" t="s">
        <v>78</v>
      </c>
      <c r="B3450" s="648"/>
      <c r="C3450" s="648"/>
      <c r="D3450" s="648"/>
      <c r="E3450" s="648"/>
    </row>
    <row r="3451" spans="1:5" ht="16.5" customHeight="1" thickBot="1" x14ac:dyDescent="0.25">
      <c r="A3451" s="649" t="s">
        <v>72</v>
      </c>
      <c r="B3451" s="648"/>
      <c r="C3451" s="648"/>
      <c r="D3451" s="648"/>
      <c r="E3451" s="648"/>
    </row>
    <row r="3452" spans="1:5" ht="16.5" customHeight="1" thickBot="1" x14ac:dyDescent="0.25">
      <c r="A3452" s="649" t="s">
        <v>73</v>
      </c>
      <c r="B3452" s="648"/>
      <c r="C3452" s="648"/>
      <c r="D3452" s="648"/>
      <c r="E3452" s="648"/>
    </row>
    <row r="3453" spans="1:5" ht="16.5" customHeight="1" thickBot="1" x14ac:dyDescent="0.25">
      <c r="A3453" s="692" t="s">
        <v>2102</v>
      </c>
      <c r="B3453" s="651">
        <f>B3449+B3443</f>
        <v>0</v>
      </c>
      <c r="C3453" s="695">
        <f>C3449+C3443</f>
        <v>5000</v>
      </c>
      <c r="D3453" s="651">
        <f>D3449+D3443</f>
        <v>0</v>
      </c>
      <c r="E3453" s="651">
        <f>E3449+E3443</f>
        <v>0</v>
      </c>
    </row>
    <row r="3454" spans="1:5" ht="59.25" customHeight="1" thickBot="1" x14ac:dyDescent="0.25">
      <c r="A3454" s="637" t="s">
        <v>2103</v>
      </c>
      <c r="B3454" s="693" t="s">
        <v>2104</v>
      </c>
      <c r="C3454" s="694" t="s">
        <v>2105</v>
      </c>
      <c r="D3454" s="648"/>
      <c r="E3454" s="648"/>
    </row>
    <row r="3455" spans="1:5" ht="16.5" customHeight="1" thickBot="1" x14ac:dyDescent="0.25">
      <c r="A3455" s="639" t="s">
        <v>9</v>
      </c>
      <c r="B3455" s="769" t="s">
        <v>2106</v>
      </c>
      <c r="C3455" s="895"/>
      <c r="D3455" s="770"/>
      <c r="E3455" s="771"/>
    </row>
    <row r="3456" spans="1:5" ht="16.5" customHeight="1" thickBot="1" x14ac:dyDescent="0.25">
      <c r="A3456" s="639" t="s">
        <v>14</v>
      </c>
      <c r="B3456" s="832" t="s">
        <v>262</v>
      </c>
      <c r="C3456" s="833"/>
      <c r="D3456" s="833"/>
      <c r="E3456" s="834"/>
    </row>
    <row r="3457" spans="1:5" ht="16.5" customHeight="1" x14ac:dyDescent="0.2">
      <c r="A3457" s="827"/>
      <c r="B3457" s="640">
        <v>2019</v>
      </c>
      <c r="C3457" s="640">
        <v>2020</v>
      </c>
      <c r="D3457" s="640">
        <v>2021</v>
      </c>
      <c r="E3457" s="640">
        <v>2022</v>
      </c>
    </row>
    <row r="3458" spans="1:5" ht="16.5" customHeight="1" thickBot="1" x14ac:dyDescent="0.25">
      <c r="A3458" s="828"/>
      <c r="B3458" s="641" t="s">
        <v>5</v>
      </c>
      <c r="C3458" s="641" t="s">
        <v>6</v>
      </c>
      <c r="D3458" s="641" t="s">
        <v>6</v>
      </c>
      <c r="E3458" s="641" t="s">
        <v>6</v>
      </c>
    </row>
    <row r="3459" spans="1:5" ht="16.5" customHeight="1" thickBot="1" x14ac:dyDescent="0.25">
      <c r="A3459" s="639" t="s">
        <v>8</v>
      </c>
      <c r="B3459" s="691">
        <v>0</v>
      </c>
      <c r="C3459" s="691">
        <v>1</v>
      </c>
      <c r="D3459" s="691">
        <v>0</v>
      </c>
      <c r="E3459" s="691"/>
    </row>
    <row r="3460" spans="1:5" ht="16.5" customHeight="1" thickBot="1" x14ac:dyDescent="0.25">
      <c r="A3460" s="639" t="s">
        <v>15</v>
      </c>
      <c r="B3460" s="643">
        <f>B3468</f>
        <v>0</v>
      </c>
      <c r="C3460" s="643">
        <v>40000</v>
      </c>
      <c r="D3460" s="643">
        <v>0</v>
      </c>
      <c r="E3460" s="643">
        <f t="shared" ref="E3460" si="377">E3468</f>
        <v>0</v>
      </c>
    </row>
    <row r="3461" spans="1:5" ht="16.5" customHeight="1" thickBot="1" x14ac:dyDescent="0.25">
      <c r="A3461" s="639" t="s">
        <v>21</v>
      </c>
      <c r="B3461" s="643" t="e">
        <f>B3460/B3459</f>
        <v>#DIV/0!</v>
      </c>
      <c r="C3461" s="643">
        <f>C3460/C3459</f>
        <v>40000</v>
      </c>
      <c r="D3461" s="643" t="e">
        <f>D3460/D3459</f>
        <v>#DIV/0!</v>
      </c>
      <c r="E3461" s="643" t="e">
        <f>E3460/E3459</f>
        <v>#DIV/0!</v>
      </c>
    </row>
    <row r="3462" spans="1:5" ht="16.5" customHeight="1" thickBot="1" x14ac:dyDescent="0.25">
      <c r="A3462" s="639" t="s">
        <v>16</v>
      </c>
      <c r="B3462" s="644" t="s">
        <v>20</v>
      </c>
      <c r="C3462" s="645" t="e">
        <f>C3459/B3459-1</f>
        <v>#DIV/0!</v>
      </c>
      <c r="D3462" s="645">
        <f t="shared" ref="D3462:E3464" si="378">D3459/C3459-1</f>
        <v>-1</v>
      </c>
      <c r="E3462" s="645" t="e">
        <f t="shared" si="378"/>
        <v>#DIV/0!</v>
      </c>
    </row>
    <row r="3463" spans="1:5" ht="16.5" customHeight="1" thickBot="1" x14ac:dyDescent="0.25">
      <c r="A3463" s="639" t="s">
        <v>17</v>
      </c>
      <c r="B3463" s="644" t="s">
        <v>20</v>
      </c>
      <c r="C3463" s="645" t="e">
        <f>C3460/B3460-1</f>
        <v>#DIV/0!</v>
      </c>
      <c r="D3463" s="645">
        <f t="shared" si="378"/>
        <v>-1</v>
      </c>
      <c r="E3463" s="645" t="e">
        <f t="shared" si="378"/>
        <v>#DIV/0!</v>
      </c>
    </row>
    <row r="3464" spans="1:5" ht="16.5" customHeight="1" thickBot="1" x14ac:dyDescent="0.25">
      <c r="A3464" s="639" t="s">
        <v>18</v>
      </c>
      <c r="B3464" s="644" t="s">
        <v>20</v>
      </c>
      <c r="C3464" s="645" t="e">
        <f>C3461/B3461-1</f>
        <v>#DIV/0!</v>
      </c>
      <c r="D3464" s="645" t="e">
        <f t="shared" si="378"/>
        <v>#DIV/0!</v>
      </c>
      <c r="E3464" s="645" t="e">
        <f t="shared" si="378"/>
        <v>#DIV/0!</v>
      </c>
    </row>
    <row r="3465" spans="1:5" ht="16.5" customHeight="1" thickBot="1" x14ac:dyDescent="0.25">
      <c r="A3465" s="835" t="s">
        <v>2107</v>
      </c>
      <c r="B3465" s="836"/>
      <c r="C3465" s="836"/>
      <c r="D3465" s="836"/>
      <c r="E3465" s="837"/>
    </row>
    <row r="3466" spans="1:5" ht="16.5" customHeight="1" x14ac:dyDescent="0.2">
      <c r="A3466" s="827"/>
      <c r="B3466" s="640">
        <v>2019</v>
      </c>
      <c r="C3466" s="640">
        <v>2020</v>
      </c>
      <c r="D3466" s="640">
        <v>2021</v>
      </c>
      <c r="E3466" s="640">
        <v>2022</v>
      </c>
    </row>
    <row r="3467" spans="1:5" ht="16.5" customHeight="1" thickBot="1" x14ac:dyDescent="0.25">
      <c r="A3467" s="828"/>
      <c r="B3467" s="641" t="s">
        <v>5</v>
      </c>
      <c r="C3467" s="641" t="s">
        <v>6</v>
      </c>
      <c r="D3467" s="641" t="s">
        <v>6</v>
      </c>
      <c r="E3467" s="641" t="s">
        <v>6</v>
      </c>
    </row>
    <row r="3468" spans="1:5" ht="16.5" customHeight="1" thickBot="1" x14ac:dyDescent="0.25">
      <c r="A3468" s="647" t="s">
        <v>107</v>
      </c>
      <c r="B3468" s="648">
        <f>SUM(B3469:B3472)</f>
        <v>0</v>
      </c>
      <c r="C3468" s="648">
        <f t="shared" ref="C3468:E3468" si="379">SUM(C3469:C3472)</f>
        <v>40000</v>
      </c>
      <c r="D3468" s="648">
        <f t="shared" si="379"/>
        <v>0</v>
      </c>
      <c r="E3468" s="648">
        <f t="shared" si="379"/>
        <v>0</v>
      </c>
    </row>
    <row r="3469" spans="1:5" ht="16.5" customHeight="1" thickBot="1" x14ac:dyDescent="0.25">
      <c r="A3469" s="649" t="s">
        <v>37</v>
      </c>
      <c r="B3469" s="648">
        <v>0</v>
      </c>
      <c r="C3469" s="648">
        <v>40000</v>
      </c>
      <c r="D3469" s="648">
        <v>0</v>
      </c>
      <c r="E3469" s="648">
        <v>0</v>
      </c>
    </row>
    <row r="3470" spans="1:5" ht="16.5" customHeight="1" thickBot="1" x14ac:dyDescent="0.25">
      <c r="A3470" s="649" t="s">
        <v>78</v>
      </c>
      <c r="B3470" s="648"/>
      <c r="C3470" s="648"/>
      <c r="D3470" s="648"/>
      <c r="E3470" s="648"/>
    </row>
    <row r="3471" spans="1:5" ht="16.5" customHeight="1" thickBot="1" x14ac:dyDescent="0.25">
      <c r="A3471" s="649" t="s">
        <v>72</v>
      </c>
      <c r="B3471" s="648"/>
      <c r="C3471" s="648"/>
      <c r="D3471" s="648"/>
      <c r="E3471" s="648"/>
    </row>
    <row r="3472" spans="1:5" ht="16.5" customHeight="1" thickBot="1" x14ac:dyDescent="0.25">
      <c r="A3472" s="649" t="s">
        <v>73</v>
      </c>
      <c r="B3472" s="648"/>
      <c r="C3472" s="648"/>
      <c r="D3472" s="648"/>
      <c r="E3472" s="648"/>
    </row>
    <row r="3473" spans="1:5" ht="16.5" customHeight="1" thickBot="1" x14ac:dyDescent="0.25">
      <c r="A3473" s="647" t="s">
        <v>109</v>
      </c>
      <c r="B3473" s="648">
        <f>SUM(B3474:B3477)</f>
        <v>0</v>
      </c>
      <c r="C3473" s="648">
        <f t="shared" ref="C3473:E3473" si="380">SUM(C3474:C3477)</f>
        <v>0</v>
      </c>
      <c r="D3473" s="648">
        <f t="shared" si="380"/>
        <v>0</v>
      </c>
      <c r="E3473" s="648">
        <f t="shared" si="380"/>
        <v>0</v>
      </c>
    </row>
    <row r="3474" spans="1:5" ht="16.5" customHeight="1" thickBot="1" x14ac:dyDescent="0.25">
      <c r="A3474" s="649" t="s">
        <v>37</v>
      </c>
      <c r="B3474" s="651"/>
      <c r="C3474" s="648"/>
      <c r="D3474" s="648"/>
      <c r="E3474" s="648"/>
    </row>
    <row r="3475" spans="1:5" ht="16.5" customHeight="1" thickBot="1" x14ac:dyDescent="0.25">
      <c r="A3475" s="649" t="s">
        <v>78</v>
      </c>
      <c r="B3475" s="648"/>
      <c r="C3475" s="648"/>
      <c r="D3475" s="648"/>
      <c r="E3475" s="648"/>
    </row>
    <row r="3476" spans="1:5" ht="16.5" customHeight="1" thickBot="1" x14ac:dyDescent="0.25">
      <c r="A3476" s="649" t="s">
        <v>72</v>
      </c>
      <c r="B3476" s="648"/>
      <c r="C3476" s="648"/>
      <c r="D3476" s="648"/>
      <c r="E3476" s="648"/>
    </row>
    <row r="3477" spans="1:5" ht="16.5" customHeight="1" thickBot="1" x14ac:dyDescent="0.25">
      <c r="A3477" s="649" t="s">
        <v>73</v>
      </c>
      <c r="B3477" s="648"/>
      <c r="C3477" s="648"/>
      <c r="D3477" s="648"/>
      <c r="E3477" s="648"/>
    </row>
    <row r="3478" spans="1:5" ht="16.5" customHeight="1" thickBot="1" x14ac:dyDescent="0.25">
      <c r="A3478" s="692" t="s">
        <v>2108</v>
      </c>
      <c r="B3478" s="651">
        <f>B3474+B3468</f>
        <v>0</v>
      </c>
      <c r="C3478" s="695">
        <f>C3474+C3468</f>
        <v>40000</v>
      </c>
      <c r="D3478" s="651">
        <f>D3474+D3468</f>
        <v>0</v>
      </c>
      <c r="E3478" s="651">
        <f>E3474+E3468</f>
        <v>0</v>
      </c>
    </row>
    <row r="3479" spans="1:5" ht="66.75" customHeight="1" thickBot="1" x14ac:dyDescent="0.25">
      <c r="A3479" s="637" t="s">
        <v>2109</v>
      </c>
      <c r="B3479" s="693" t="s">
        <v>2110</v>
      </c>
      <c r="C3479" s="694" t="s">
        <v>2111</v>
      </c>
      <c r="D3479" s="648"/>
      <c r="E3479" s="648"/>
    </row>
    <row r="3480" spans="1:5" ht="16.5" customHeight="1" thickBot="1" x14ac:dyDescent="0.25">
      <c r="A3480" s="639" t="s">
        <v>9</v>
      </c>
      <c r="B3480" s="769" t="s">
        <v>2112</v>
      </c>
      <c r="C3480" s="895"/>
      <c r="D3480" s="770"/>
      <c r="E3480" s="771"/>
    </row>
    <row r="3481" spans="1:5" ht="16.5" customHeight="1" thickBot="1" x14ac:dyDescent="0.25">
      <c r="A3481" s="639" t="s">
        <v>14</v>
      </c>
      <c r="B3481" s="832" t="s">
        <v>262</v>
      </c>
      <c r="C3481" s="833"/>
      <c r="D3481" s="833"/>
      <c r="E3481" s="834"/>
    </row>
    <row r="3482" spans="1:5" ht="16.5" customHeight="1" x14ac:dyDescent="0.2">
      <c r="A3482" s="827"/>
      <c r="B3482" s="640">
        <v>2019</v>
      </c>
      <c r="C3482" s="640">
        <v>2020</v>
      </c>
      <c r="D3482" s="640">
        <v>2021</v>
      </c>
      <c r="E3482" s="640">
        <v>2022</v>
      </c>
    </row>
    <row r="3483" spans="1:5" ht="16.5" customHeight="1" thickBot="1" x14ac:dyDescent="0.25">
      <c r="A3483" s="828"/>
      <c r="B3483" s="641" t="s">
        <v>5</v>
      </c>
      <c r="C3483" s="641" t="s">
        <v>6</v>
      </c>
      <c r="D3483" s="641" t="s">
        <v>6</v>
      </c>
      <c r="E3483" s="641" t="s">
        <v>6</v>
      </c>
    </row>
    <row r="3484" spans="1:5" ht="16.5" customHeight="1" thickBot="1" x14ac:dyDescent="0.25">
      <c r="A3484" s="639" t="s">
        <v>8</v>
      </c>
      <c r="B3484" s="691">
        <v>0</v>
      </c>
      <c r="C3484" s="691">
        <v>1</v>
      </c>
      <c r="D3484" s="691">
        <v>0</v>
      </c>
      <c r="E3484" s="691"/>
    </row>
    <row r="3485" spans="1:5" ht="16.5" customHeight="1" thickBot="1" x14ac:dyDescent="0.25">
      <c r="A3485" s="639" t="s">
        <v>15</v>
      </c>
      <c r="B3485" s="643">
        <f>B3493</f>
        <v>0</v>
      </c>
      <c r="C3485" s="643">
        <v>29000</v>
      </c>
      <c r="D3485" s="643">
        <v>0</v>
      </c>
      <c r="E3485" s="643">
        <f t="shared" ref="E3485" si="381">E3493</f>
        <v>0</v>
      </c>
    </row>
    <row r="3486" spans="1:5" ht="16.5" customHeight="1" thickBot="1" x14ac:dyDescent="0.25">
      <c r="A3486" s="639" t="s">
        <v>21</v>
      </c>
      <c r="B3486" s="643" t="e">
        <f>B3485/B3484</f>
        <v>#DIV/0!</v>
      </c>
      <c r="C3486" s="643">
        <f>C3485/C3484</f>
        <v>29000</v>
      </c>
      <c r="D3486" s="643" t="e">
        <f>D3485/D3484</f>
        <v>#DIV/0!</v>
      </c>
      <c r="E3486" s="643" t="e">
        <f>E3485/E3484</f>
        <v>#DIV/0!</v>
      </c>
    </row>
    <row r="3487" spans="1:5" ht="16.5" customHeight="1" thickBot="1" x14ac:dyDescent="0.25">
      <c r="A3487" s="639" t="s">
        <v>16</v>
      </c>
      <c r="B3487" s="644" t="s">
        <v>20</v>
      </c>
      <c r="C3487" s="645" t="e">
        <f>C3484/B3484-1</f>
        <v>#DIV/0!</v>
      </c>
      <c r="D3487" s="645">
        <f t="shared" ref="D3487:E3489" si="382">D3484/C3484-1</f>
        <v>-1</v>
      </c>
      <c r="E3487" s="645" t="e">
        <f t="shared" si="382"/>
        <v>#DIV/0!</v>
      </c>
    </row>
    <row r="3488" spans="1:5" ht="16.5" customHeight="1" thickBot="1" x14ac:dyDescent="0.25">
      <c r="A3488" s="639" t="s">
        <v>17</v>
      </c>
      <c r="B3488" s="644" t="s">
        <v>20</v>
      </c>
      <c r="C3488" s="645" t="e">
        <f>C3485/B3485-1</f>
        <v>#DIV/0!</v>
      </c>
      <c r="D3488" s="645">
        <f t="shared" si="382"/>
        <v>-1</v>
      </c>
      <c r="E3488" s="645" t="e">
        <f t="shared" si="382"/>
        <v>#DIV/0!</v>
      </c>
    </row>
    <row r="3489" spans="1:5" ht="16.5" customHeight="1" thickBot="1" x14ac:dyDescent="0.25">
      <c r="A3489" s="639" t="s">
        <v>18</v>
      </c>
      <c r="B3489" s="644" t="s">
        <v>20</v>
      </c>
      <c r="C3489" s="645" t="e">
        <f>C3486/B3486-1</f>
        <v>#DIV/0!</v>
      </c>
      <c r="D3489" s="645" t="e">
        <f t="shared" si="382"/>
        <v>#DIV/0!</v>
      </c>
      <c r="E3489" s="645" t="e">
        <f t="shared" si="382"/>
        <v>#DIV/0!</v>
      </c>
    </row>
    <row r="3490" spans="1:5" ht="16.5" customHeight="1" thickBot="1" x14ac:dyDescent="0.25">
      <c r="A3490" s="835" t="s">
        <v>2113</v>
      </c>
      <c r="B3490" s="836"/>
      <c r="C3490" s="836"/>
      <c r="D3490" s="836"/>
      <c r="E3490" s="837"/>
    </row>
    <row r="3491" spans="1:5" ht="16.5" customHeight="1" x14ac:dyDescent="0.2">
      <c r="A3491" s="827"/>
      <c r="B3491" s="640">
        <v>2019</v>
      </c>
      <c r="C3491" s="640">
        <v>2020</v>
      </c>
      <c r="D3491" s="640">
        <v>2021</v>
      </c>
      <c r="E3491" s="640">
        <v>2022</v>
      </c>
    </row>
    <row r="3492" spans="1:5" ht="16.5" customHeight="1" thickBot="1" x14ac:dyDescent="0.25">
      <c r="A3492" s="828"/>
      <c r="B3492" s="641" t="s">
        <v>5</v>
      </c>
      <c r="C3492" s="641" t="s">
        <v>6</v>
      </c>
      <c r="D3492" s="641" t="s">
        <v>6</v>
      </c>
      <c r="E3492" s="641" t="s">
        <v>6</v>
      </c>
    </row>
    <row r="3493" spans="1:5" ht="16.5" customHeight="1" thickBot="1" x14ac:dyDescent="0.25">
      <c r="A3493" s="647" t="s">
        <v>107</v>
      </c>
      <c r="B3493" s="648">
        <f>SUM(B3494:B3497)</f>
        <v>0</v>
      </c>
      <c r="C3493" s="648">
        <f t="shared" ref="C3493:E3493" si="383">SUM(C3494:C3497)</f>
        <v>29000</v>
      </c>
      <c r="D3493" s="648">
        <f t="shared" si="383"/>
        <v>0</v>
      </c>
      <c r="E3493" s="648">
        <f t="shared" si="383"/>
        <v>0</v>
      </c>
    </row>
    <row r="3494" spans="1:5" ht="16.5" customHeight="1" thickBot="1" x14ac:dyDescent="0.25">
      <c r="A3494" s="649" t="s">
        <v>37</v>
      </c>
      <c r="B3494" s="648">
        <v>0</v>
      </c>
      <c r="C3494" s="648">
        <v>29000</v>
      </c>
      <c r="D3494" s="648">
        <v>0</v>
      </c>
      <c r="E3494" s="648">
        <v>0</v>
      </c>
    </row>
    <row r="3495" spans="1:5" ht="16.5" customHeight="1" thickBot="1" x14ac:dyDescent="0.25">
      <c r="A3495" s="649" t="s">
        <v>78</v>
      </c>
      <c r="B3495" s="648"/>
      <c r="C3495" s="648"/>
      <c r="D3495" s="648"/>
      <c r="E3495" s="648"/>
    </row>
    <row r="3496" spans="1:5" ht="16.5" customHeight="1" thickBot="1" x14ac:dyDescent="0.25">
      <c r="A3496" s="649" t="s">
        <v>72</v>
      </c>
      <c r="B3496" s="648"/>
      <c r="C3496" s="648"/>
      <c r="D3496" s="648"/>
      <c r="E3496" s="648"/>
    </row>
    <row r="3497" spans="1:5" ht="16.5" customHeight="1" thickBot="1" x14ac:dyDescent="0.25">
      <c r="A3497" s="649" t="s">
        <v>73</v>
      </c>
      <c r="B3497" s="648"/>
      <c r="C3497" s="648"/>
      <c r="D3497" s="648"/>
      <c r="E3497" s="648"/>
    </row>
    <row r="3498" spans="1:5" ht="16.5" customHeight="1" thickBot="1" x14ac:dyDescent="0.25">
      <c r="A3498" s="647" t="s">
        <v>109</v>
      </c>
      <c r="B3498" s="648">
        <f>SUM(B3499:B3502)</f>
        <v>0</v>
      </c>
      <c r="C3498" s="648">
        <f t="shared" ref="C3498:E3498" si="384">SUM(C3499:C3502)</f>
        <v>0</v>
      </c>
      <c r="D3498" s="648">
        <f t="shared" si="384"/>
        <v>0</v>
      </c>
      <c r="E3498" s="648">
        <f t="shared" si="384"/>
        <v>0</v>
      </c>
    </row>
    <row r="3499" spans="1:5" ht="16.5" customHeight="1" thickBot="1" x14ac:dyDescent="0.25">
      <c r="A3499" s="649" t="s">
        <v>37</v>
      </c>
      <c r="B3499" s="651"/>
      <c r="C3499" s="648"/>
      <c r="D3499" s="648"/>
      <c r="E3499" s="648"/>
    </row>
    <row r="3500" spans="1:5" ht="16.5" customHeight="1" thickBot="1" x14ac:dyDescent="0.25">
      <c r="A3500" s="649" t="s">
        <v>78</v>
      </c>
      <c r="B3500" s="651"/>
      <c r="C3500" s="648"/>
      <c r="D3500" s="648"/>
      <c r="E3500" s="648"/>
    </row>
    <row r="3501" spans="1:5" ht="16.5" customHeight="1" thickBot="1" x14ac:dyDescent="0.25">
      <c r="A3501" s="649" t="s">
        <v>72</v>
      </c>
      <c r="B3501" s="651"/>
      <c r="C3501" s="648"/>
      <c r="D3501" s="648"/>
      <c r="E3501" s="648"/>
    </row>
    <row r="3502" spans="1:5" ht="16.5" customHeight="1" thickBot="1" x14ac:dyDescent="0.25">
      <c r="A3502" s="649" t="s">
        <v>73</v>
      </c>
      <c r="B3502" s="651"/>
      <c r="C3502" s="648"/>
      <c r="D3502" s="648"/>
      <c r="E3502" s="648"/>
    </row>
    <row r="3503" spans="1:5" ht="16.5" customHeight="1" thickBot="1" x14ac:dyDescent="0.25">
      <c r="A3503" s="692" t="s">
        <v>2114</v>
      </c>
      <c r="B3503" s="651">
        <f>B3499+B3493</f>
        <v>0</v>
      </c>
      <c r="C3503" s="651">
        <f>C3499+C3493</f>
        <v>29000</v>
      </c>
      <c r="D3503" s="651">
        <f>D3499+D3493</f>
        <v>0</v>
      </c>
      <c r="E3503" s="651">
        <f>E3499+E3493</f>
        <v>0</v>
      </c>
    </row>
    <row r="3504" spans="1:5" ht="62.25" customHeight="1" thickBot="1" x14ac:dyDescent="0.25">
      <c r="A3504" s="637" t="s">
        <v>2115</v>
      </c>
      <c r="B3504" s="744" t="s">
        <v>2116</v>
      </c>
      <c r="C3504" s="694"/>
      <c r="D3504" s="648"/>
      <c r="E3504" s="648"/>
    </row>
    <row r="3505" spans="1:5" ht="16.5" customHeight="1" thickBot="1" x14ac:dyDescent="0.25">
      <c r="A3505" s="639" t="s">
        <v>9</v>
      </c>
      <c r="B3505" s="769" t="s">
        <v>2117</v>
      </c>
      <c r="C3505" s="895"/>
      <c r="D3505" s="770"/>
      <c r="E3505" s="771"/>
    </row>
    <row r="3506" spans="1:5" ht="16.5" customHeight="1" thickBot="1" x14ac:dyDescent="0.25">
      <c r="A3506" s="639" t="s">
        <v>14</v>
      </c>
      <c r="B3506" s="832" t="s">
        <v>262</v>
      </c>
      <c r="C3506" s="833"/>
      <c r="D3506" s="833"/>
      <c r="E3506" s="834"/>
    </row>
    <row r="3507" spans="1:5" ht="16.5" customHeight="1" x14ac:dyDescent="0.2">
      <c r="A3507" s="827"/>
      <c r="B3507" s="640">
        <v>2019</v>
      </c>
      <c r="C3507" s="640">
        <v>2020</v>
      </c>
      <c r="D3507" s="640">
        <v>2021</v>
      </c>
      <c r="E3507" s="640">
        <v>2022</v>
      </c>
    </row>
    <row r="3508" spans="1:5" ht="16.5" customHeight="1" thickBot="1" x14ac:dyDescent="0.25">
      <c r="A3508" s="828"/>
      <c r="B3508" s="641" t="s">
        <v>5</v>
      </c>
      <c r="C3508" s="641" t="s">
        <v>6</v>
      </c>
      <c r="D3508" s="641" t="s">
        <v>6</v>
      </c>
      <c r="E3508" s="641" t="s">
        <v>6</v>
      </c>
    </row>
    <row r="3509" spans="1:5" ht="16.5" customHeight="1" thickBot="1" x14ac:dyDescent="0.25">
      <c r="A3509" s="639" t="s">
        <v>8</v>
      </c>
      <c r="B3509" s="691">
        <v>0</v>
      </c>
      <c r="C3509" s="691">
        <v>1</v>
      </c>
      <c r="D3509" s="691">
        <v>0</v>
      </c>
      <c r="E3509" s="691"/>
    </row>
    <row r="3510" spans="1:5" ht="16.5" customHeight="1" thickBot="1" x14ac:dyDescent="0.25">
      <c r="A3510" s="639" t="s">
        <v>15</v>
      </c>
      <c r="B3510" s="643">
        <f>B3518</f>
        <v>0</v>
      </c>
      <c r="C3510" s="643">
        <v>27000</v>
      </c>
      <c r="D3510" s="643">
        <v>0</v>
      </c>
      <c r="E3510" s="643">
        <f t="shared" ref="E3510" si="385">E3518</f>
        <v>0</v>
      </c>
    </row>
    <row r="3511" spans="1:5" ht="16.5" customHeight="1" thickBot="1" x14ac:dyDescent="0.25">
      <c r="A3511" s="639" t="s">
        <v>21</v>
      </c>
      <c r="B3511" s="643" t="e">
        <f>B3510/B3509</f>
        <v>#DIV/0!</v>
      </c>
      <c r="C3511" s="643">
        <f>C3510/C3509</f>
        <v>27000</v>
      </c>
      <c r="D3511" s="643" t="e">
        <f>D3510/D3509</f>
        <v>#DIV/0!</v>
      </c>
      <c r="E3511" s="643" t="e">
        <f>E3510/E3509</f>
        <v>#DIV/0!</v>
      </c>
    </row>
    <row r="3512" spans="1:5" ht="16.5" customHeight="1" thickBot="1" x14ac:dyDescent="0.25">
      <c r="A3512" s="639" t="s">
        <v>16</v>
      </c>
      <c r="B3512" s="644" t="s">
        <v>20</v>
      </c>
      <c r="C3512" s="645" t="e">
        <f>C3509/B3509-1</f>
        <v>#DIV/0!</v>
      </c>
      <c r="D3512" s="645">
        <f t="shared" ref="D3512:E3514" si="386">D3509/C3509-1</f>
        <v>-1</v>
      </c>
      <c r="E3512" s="645" t="e">
        <f t="shared" si="386"/>
        <v>#DIV/0!</v>
      </c>
    </row>
    <row r="3513" spans="1:5" ht="16.5" customHeight="1" thickBot="1" x14ac:dyDescent="0.25">
      <c r="A3513" s="639" t="s">
        <v>17</v>
      </c>
      <c r="B3513" s="644" t="s">
        <v>20</v>
      </c>
      <c r="C3513" s="645" t="e">
        <f>C3510/B3510-1</f>
        <v>#DIV/0!</v>
      </c>
      <c r="D3513" s="645">
        <f t="shared" si="386"/>
        <v>-1</v>
      </c>
      <c r="E3513" s="645" t="e">
        <f t="shared" si="386"/>
        <v>#DIV/0!</v>
      </c>
    </row>
    <row r="3514" spans="1:5" ht="16.5" customHeight="1" thickBot="1" x14ac:dyDescent="0.25">
      <c r="A3514" s="639" t="s">
        <v>18</v>
      </c>
      <c r="B3514" s="644" t="s">
        <v>20</v>
      </c>
      <c r="C3514" s="645" t="e">
        <f>C3511/B3511-1</f>
        <v>#DIV/0!</v>
      </c>
      <c r="D3514" s="645" t="e">
        <f t="shared" si="386"/>
        <v>#DIV/0!</v>
      </c>
      <c r="E3514" s="645" t="e">
        <f t="shared" si="386"/>
        <v>#DIV/0!</v>
      </c>
    </row>
    <row r="3515" spans="1:5" ht="16.5" customHeight="1" thickBot="1" x14ac:dyDescent="0.25">
      <c r="A3515" s="835" t="s">
        <v>2118</v>
      </c>
      <c r="B3515" s="836"/>
      <c r="C3515" s="836"/>
      <c r="D3515" s="836"/>
      <c r="E3515" s="837"/>
    </row>
    <row r="3516" spans="1:5" ht="16.5" customHeight="1" x14ac:dyDescent="0.2">
      <c r="A3516" s="827"/>
      <c r="B3516" s="640">
        <v>2019</v>
      </c>
      <c r="C3516" s="640">
        <v>2020</v>
      </c>
      <c r="D3516" s="640">
        <v>2021</v>
      </c>
      <c r="E3516" s="640">
        <v>2022</v>
      </c>
    </row>
    <row r="3517" spans="1:5" ht="16.5" customHeight="1" thickBot="1" x14ac:dyDescent="0.25">
      <c r="A3517" s="828"/>
      <c r="B3517" s="641" t="s">
        <v>5</v>
      </c>
      <c r="C3517" s="641" t="s">
        <v>6</v>
      </c>
      <c r="D3517" s="641" t="s">
        <v>6</v>
      </c>
      <c r="E3517" s="641" t="s">
        <v>6</v>
      </c>
    </row>
    <row r="3518" spans="1:5" ht="16.5" customHeight="1" thickBot="1" x14ac:dyDescent="0.25">
      <c r="A3518" s="647" t="s">
        <v>107</v>
      </c>
      <c r="B3518" s="648">
        <f>SUM(B3519:B3522)</f>
        <v>0</v>
      </c>
      <c r="C3518" s="648">
        <f t="shared" ref="C3518:E3518" si="387">SUM(C3519:C3522)</f>
        <v>27000</v>
      </c>
      <c r="D3518" s="648">
        <f t="shared" si="387"/>
        <v>0</v>
      </c>
      <c r="E3518" s="648">
        <f t="shared" si="387"/>
        <v>0</v>
      </c>
    </row>
    <row r="3519" spans="1:5" ht="16.5" customHeight="1" thickBot="1" x14ac:dyDescent="0.25">
      <c r="A3519" s="649" t="s">
        <v>37</v>
      </c>
      <c r="B3519" s="648">
        <v>0</v>
      </c>
      <c r="C3519" s="648">
        <v>27000</v>
      </c>
      <c r="D3519" s="648">
        <v>0</v>
      </c>
      <c r="E3519" s="648">
        <v>0</v>
      </c>
    </row>
    <row r="3520" spans="1:5" ht="16.5" customHeight="1" thickBot="1" x14ac:dyDescent="0.25">
      <c r="A3520" s="649" t="s">
        <v>78</v>
      </c>
      <c r="B3520" s="648"/>
      <c r="C3520" s="648"/>
      <c r="D3520" s="648"/>
      <c r="E3520" s="648"/>
    </row>
    <row r="3521" spans="1:5" ht="16.5" customHeight="1" thickBot="1" x14ac:dyDescent="0.25">
      <c r="A3521" s="649" t="s">
        <v>72</v>
      </c>
      <c r="B3521" s="648"/>
      <c r="C3521" s="648"/>
      <c r="D3521" s="648"/>
      <c r="E3521" s="648"/>
    </row>
    <row r="3522" spans="1:5" ht="16.5" customHeight="1" thickBot="1" x14ac:dyDescent="0.25">
      <c r="A3522" s="649" t="s">
        <v>73</v>
      </c>
      <c r="B3522" s="648"/>
      <c r="C3522" s="648"/>
      <c r="D3522" s="648"/>
      <c r="E3522" s="648"/>
    </row>
    <row r="3523" spans="1:5" ht="16.5" customHeight="1" thickBot="1" x14ac:dyDescent="0.25">
      <c r="A3523" s="647" t="s">
        <v>109</v>
      </c>
      <c r="B3523" s="648">
        <f>SUM(B3524:B3527)</f>
        <v>0</v>
      </c>
      <c r="C3523" s="648">
        <f t="shared" ref="C3523:E3523" si="388">SUM(C3524:C3527)</f>
        <v>0</v>
      </c>
      <c r="D3523" s="648">
        <f t="shared" si="388"/>
        <v>0</v>
      </c>
      <c r="E3523" s="648">
        <f t="shared" si="388"/>
        <v>0</v>
      </c>
    </row>
    <row r="3524" spans="1:5" ht="16.5" customHeight="1" thickBot="1" x14ac:dyDescent="0.25">
      <c r="A3524" s="649" t="s">
        <v>37</v>
      </c>
      <c r="B3524" s="651"/>
      <c r="C3524" s="648"/>
      <c r="D3524" s="648"/>
      <c r="E3524" s="648"/>
    </row>
    <row r="3525" spans="1:5" ht="16.5" customHeight="1" thickBot="1" x14ac:dyDescent="0.25">
      <c r="A3525" s="649" t="s">
        <v>78</v>
      </c>
      <c r="B3525" s="651"/>
      <c r="C3525" s="648"/>
      <c r="D3525" s="648"/>
      <c r="E3525" s="648"/>
    </row>
    <row r="3526" spans="1:5" ht="16.5" customHeight="1" thickBot="1" x14ac:dyDescent="0.25">
      <c r="A3526" s="649" t="s">
        <v>72</v>
      </c>
      <c r="B3526" s="651"/>
      <c r="C3526" s="648"/>
      <c r="D3526" s="648"/>
      <c r="E3526" s="648"/>
    </row>
    <row r="3527" spans="1:5" ht="16.5" customHeight="1" thickBot="1" x14ac:dyDescent="0.25">
      <c r="A3527" s="649" t="s">
        <v>73</v>
      </c>
      <c r="B3527" s="651"/>
      <c r="C3527" s="648"/>
      <c r="D3527" s="648"/>
      <c r="E3527" s="648"/>
    </row>
    <row r="3528" spans="1:5" ht="16.5" customHeight="1" thickBot="1" x14ac:dyDescent="0.25">
      <c r="A3528" s="692" t="s">
        <v>2119</v>
      </c>
      <c r="B3528" s="651">
        <f>B3524+B3518</f>
        <v>0</v>
      </c>
      <c r="C3528" s="651">
        <f>C3524+C3518</f>
        <v>27000</v>
      </c>
      <c r="D3528" s="651">
        <f>D3524+D3518</f>
        <v>0</v>
      </c>
      <c r="E3528" s="651">
        <f>E3524+E3518</f>
        <v>0</v>
      </c>
    </row>
    <row r="3529" spans="1:5" ht="140.25" customHeight="1" thickBot="1" x14ac:dyDescent="0.25">
      <c r="A3529" s="637" t="s">
        <v>2120</v>
      </c>
      <c r="B3529" s="744" t="s">
        <v>2121</v>
      </c>
      <c r="C3529" s="694"/>
      <c r="D3529" s="648"/>
      <c r="E3529" s="648"/>
    </row>
    <row r="3530" spans="1:5" ht="16.5" customHeight="1" thickBot="1" x14ac:dyDescent="0.25">
      <c r="A3530" s="639" t="s">
        <v>9</v>
      </c>
      <c r="B3530" s="769" t="s">
        <v>2122</v>
      </c>
      <c r="C3530" s="895"/>
      <c r="D3530" s="770"/>
      <c r="E3530" s="771"/>
    </row>
    <row r="3531" spans="1:5" ht="16.5" customHeight="1" thickBot="1" x14ac:dyDescent="0.25">
      <c r="A3531" s="639" t="s">
        <v>14</v>
      </c>
      <c r="B3531" s="832" t="s">
        <v>123</v>
      </c>
      <c r="C3531" s="833"/>
      <c r="D3531" s="833"/>
      <c r="E3531" s="834"/>
    </row>
    <row r="3532" spans="1:5" ht="16.5" customHeight="1" x14ac:dyDescent="0.2">
      <c r="A3532" s="827"/>
      <c r="B3532" s="640">
        <v>2019</v>
      </c>
      <c r="C3532" s="640">
        <v>2020</v>
      </c>
      <c r="D3532" s="640">
        <v>2021</v>
      </c>
      <c r="E3532" s="640">
        <v>2022</v>
      </c>
    </row>
    <row r="3533" spans="1:5" ht="16.5" customHeight="1" thickBot="1" x14ac:dyDescent="0.25">
      <c r="A3533" s="828"/>
      <c r="B3533" s="641" t="s">
        <v>5</v>
      </c>
      <c r="C3533" s="641" t="s">
        <v>6</v>
      </c>
      <c r="D3533" s="641" t="s">
        <v>6</v>
      </c>
      <c r="E3533" s="641" t="s">
        <v>6</v>
      </c>
    </row>
    <row r="3534" spans="1:5" ht="16.5" customHeight="1" thickBot="1" x14ac:dyDescent="0.25">
      <c r="A3534" s="639" t="s">
        <v>8</v>
      </c>
      <c r="B3534" s="691"/>
      <c r="C3534" s="691">
        <v>1</v>
      </c>
      <c r="D3534" s="691"/>
      <c r="E3534" s="691"/>
    </row>
    <row r="3535" spans="1:5" ht="16.5" customHeight="1" thickBot="1" x14ac:dyDescent="0.25">
      <c r="A3535" s="639" t="s">
        <v>15</v>
      </c>
      <c r="B3535" s="643"/>
      <c r="C3535" s="643">
        <v>25000</v>
      </c>
      <c r="D3535" s="643">
        <f t="shared" ref="D3535:E3535" si="389">D3543</f>
        <v>0</v>
      </c>
      <c r="E3535" s="643">
        <f t="shared" si="389"/>
        <v>0</v>
      </c>
    </row>
    <row r="3536" spans="1:5" ht="16.5" customHeight="1" thickBot="1" x14ac:dyDescent="0.25">
      <c r="A3536" s="639" t="s">
        <v>21</v>
      </c>
      <c r="B3536" s="643" t="e">
        <f>B3535/B3534</f>
        <v>#DIV/0!</v>
      </c>
      <c r="C3536" s="643">
        <f>C3535/C3534</f>
        <v>25000</v>
      </c>
      <c r="D3536" s="643" t="e">
        <f>D3535/D3534</f>
        <v>#DIV/0!</v>
      </c>
      <c r="E3536" s="643" t="e">
        <f>E3535/E3534</f>
        <v>#DIV/0!</v>
      </c>
    </row>
    <row r="3537" spans="1:5" ht="16.5" customHeight="1" thickBot="1" x14ac:dyDescent="0.25">
      <c r="A3537" s="639" t="s">
        <v>16</v>
      </c>
      <c r="B3537" s="644" t="s">
        <v>20</v>
      </c>
      <c r="C3537" s="645" t="e">
        <f>C3534/B3534-1</f>
        <v>#DIV/0!</v>
      </c>
      <c r="D3537" s="645">
        <f t="shared" ref="D3537:E3539" si="390">D3534/C3534-1</f>
        <v>-1</v>
      </c>
      <c r="E3537" s="645" t="e">
        <f t="shared" si="390"/>
        <v>#DIV/0!</v>
      </c>
    </row>
    <row r="3538" spans="1:5" ht="16.5" customHeight="1" thickBot="1" x14ac:dyDescent="0.25">
      <c r="A3538" s="639" t="s">
        <v>17</v>
      </c>
      <c r="B3538" s="644" t="s">
        <v>20</v>
      </c>
      <c r="C3538" s="645" t="e">
        <f>C3535/B3535-1</f>
        <v>#DIV/0!</v>
      </c>
      <c r="D3538" s="645">
        <f t="shared" si="390"/>
        <v>-1</v>
      </c>
      <c r="E3538" s="645" t="e">
        <f t="shared" si="390"/>
        <v>#DIV/0!</v>
      </c>
    </row>
    <row r="3539" spans="1:5" ht="16.5" customHeight="1" thickBot="1" x14ac:dyDescent="0.25">
      <c r="A3539" s="639" t="s">
        <v>18</v>
      </c>
      <c r="B3539" s="644" t="s">
        <v>20</v>
      </c>
      <c r="C3539" s="645" t="e">
        <f>C3536/B3536-1</f>
        <v>#DIV/0!</v>
      </c>
      <c r="D3539" s="645" t="e">
        <f t="shared" si="390"/>
        <v>#DIV/0!</v>
      </c>
      <c r="E3539" s="645" t="e">
        <f t="shared" si="390"/>
        <v>#DIV/0!</v>
      </c>
    </row>
    <row r="3540" spans="1:5" ht="16.5" customHeight="1" thickBot="1" x14ac:dyDescent="0.25">
      <c r="A3540" s="835" t="s">
        <v>2123</v>
      </c>
      <c r="B3540" s="836"/>
      <c r="C3540" s="836"/>
      <c r="D3540" s="836"/>
      <c r="E3540" s="837"/>
    </row>
    <row r="3541" spans="1:5" ht="16.5" customHeight="1" x14ac:dyDescent="0.2">
      <c r="A3541" s="827"/>
      <c r="B3541" s="640">
        <v>2019</v>
      </c>
      <c r="C3541" s="640">
        <v>2020</v>
      </c>
      <c r="D3541" s="640">
        <v>2021</v>
      </c>
      <c r="E3541" s="640">
        <v>2022</v>
      </c>
    </row>
    <row r="3542" spans="1:5" ht="16.5" customHeight="1" thickBot="1" x14ac:dyDescent="0.25">
      <c r="A3542" s="828"/>
      <c r="B3542" s="641" t="s">
        <v>5</v>
      </c>
      <c r="C3542" s="641" t="s">
        <v>6</v>
      </c>
      <c r="D3542" s="641" t="s">
        <v>6</v>
      </c>
      <c r="E3542" s="641" t="s">
        <v>6</v>
      </c>
    </row>
    <row r="3543" spans="1:5" ht="16.5" customHeight="1" thickBot="1" x14ac:dyDescent="0.25">
      <c r="A3543" s="647" t="s">
        <v>107</v>
      </c>
      <c r="B3543" s="648">
        <f>SUM(B3544:B3547)</f>
        <v>0</v>
      </c>
      <c r="C3543" s="648">
        <f t="shared" ref="C3543:E3543" si="391">SUM(C3544:C3547)</f>
        <v>25000</v>
      </c>
      <c r="D3543" s="648">
        <f t="shared" si="391"/>
        <v>0</v>
      </c>
      <c r="E3543" s="648">
        <f t="shared" si="391"/>
        <v>0</v>
      </c>
    </row>
    <row r="3544" spans="1:5" ht="16.5" customHeight="1" thickBot="1" x14ac:dyDescent="0.25">
      <c r="A3544" s="649" t="s">
        <v>37</v>
      </c>
      <c r="B3544" s="648">
        <v>0</v>
      </c>
      <c r="C3544" s="648">
        <v>25000</v>
      </c>
      <c r="D3544" s="648">
        <v>0</v>
      </c>
      <c r="E3544" s="648">
        <v>0</v>
      </c>
    </row>
    <row r="3545" spans="1:5" ht="16.5" customHeight="1" thickBot="1" x14ac:dyDescent="0.25">
      <c r="A3545" s="649" t="s">
        <v>78</v>
      </c>
      <c r="B3545" s="648"/>
      <c r="C3545" s="648"/>
      <c r="D3545" s="648"/>
      <c r="E3545" s="648"/>
    </row>
    <row r="3546" spans="1:5" ht="16.5" customHeight="1" thickBot="1" x14ac:dyDescent="0.25">
      <c r="A3546" s="649" t="s">
        <v>72</v>
      </c>
      <c r="B3546" s="648"/>
      <c r="C3546" s="648"/>
      <c r="D3546" s="648"/>
      <c r="E3546" s="648"/>
    </row>
    <row r="3547" spans="1:5" ht="16.5" customHeight="1" thickBot="1" x14ac:dyDescent="0.25">
      <c r="A3547" s="649" t="s">
        <v>73</v>
      </c>
      <c r="B3547" s="648"/>
      <c r="C3547" s="648"/>
      <c r="D3547" s="648"/>
      <c r="E3547" s="648"/>
    </row>
    <row r="3548" spans="1:5" ht="16.5" customHeight="1" thickBot="1" x14ac:dyDescent="0.25">
      <c r="A3548" s="647" t="s">
        <v>109</v>
      </c>
      <c r="B3548" s="648">
        <f>SUM(B3549:B3552)</f>
        <v>0</v>
      </c>
      <c r="C3548" s="648">
        <f t="shared" ref="C3548:E3548" si="392">SUM(C3549:C3552)</f>
        <v>0</v>
      </c>
      <c r="D3548" s="648">
        <f t="shared" si="392"/>
        <v>0</v>
      </c>
      <c r="E3548" s="648">
        <f t="shared" si="392"/>
        <v>0</v>
      </c>
    </row>
    <row r="3549" spans="1:5" ht="16.5" customHeight="1" thickBot="1" x14ac:dyDescent="0.25">
      <c r="A3549" s="649" t="s">
        <v>37</v>
      </c>
      <c r="B3549" s="651"/>
      <c r="C3549" s="648"/>
      <c r="D3549" s="648"/>
      <c r="E3549" s="648"/>
    </row>
    <row r="3550" spans="1:5" ht="16.5" customHeight="1" thickBot="1" x14ac:dyDescent="0.25">
      <c r="A3550" s="649" t="s">
        <v>78</v>
      </c>
      <c r="B3550" s="648"/>
      <c r="C3550" s="648"/>
      <c r="D3550" s="648"/>
      <c r="E3550" s="648"/>
    </row>
    <row r="3551" spans="1:5" ht="16.5" customHeight="1" thickBot="1" x14ac:dyDescent="0.25">
      <c r="A3551" s="649" t="s">
        <v>72</v>
      </c>
      <c r="B3551" s="648"/>
      <c r="C3551" s="648"/>
      <c r="D3551" s="648"/>
      <c r="E3551" s="648"/>
    </row>
    <row r="3552" spans="1:5" ht="16.5" customHeight="1" thickBot="1" x14ac:dyDescent="0.25">
      <c r="A3552" s="649" t="s">
        <v>73</v>
      </c>
      <c r="B3552" s="648"/>
      <c r="C3552" s="648"/>
      <c r="D3552" s="648"/>
      <c r="E3552" s="648"/>
    </row>
    <row r="3553" spans="1:5" ht="16.5" customHeight="1" thickBot="1" x14ac:dyDescent="0.25">
      <c r="A3553" s="692" t="s">
        <v>2124</v>
      </c>
      <c r="B3553" s="651">
        <f>B3549+B3543</f>
        <v>0</v>
      </c>
      <c r="C3553" s="695">
        <f>C3549+C3543</f>
        <v>25000</v>
      </c>
      <c r="D3553" s="648">
        <f>D3549+D3543</f>
        <v>0</v>
      </c>
      <c r="E3553" s="648">
        <f>E3549+E3543</f>
        <v>0</v>
      </c>
    </row>
    <row r="3554" spans="1:5" ht="48.75" customHeight="1" thickBot="1" x14ac:dyDescent="0.25">
      <c r="A3554" s="637" t="s">
        <v>2125</v>
      </c>
      <c r="B3554" s="693" t="s">
        <v>2126</v>
      </c>
      <c r="C3554" s="730"/>
      <c r="D3554" s="648"/>
      <c r="E3554" s="648"/>
    </row>
    <row r="3555" spans="1:5" ht="16.5" customHeight="1" thickBot="1" x14ac:dyDescent="0.25">
      <c r="A3555" s="639" t="s">
        <v>9</v>
      </c>
      <c r="B3555" s="769" t="s">
        <v>2127</v>
      </c>
      <c r="C3555" s="895"/>
      <c r="D3555" s="770"/>
      <c r="E3555" s="771"/>
    </row>
    <row r="3556" spans="1:5" ht="16.5" customHeight="1" thickBot="1" x14ac:dyDescent="0.25">
      <c r="A3556" s="639" t="s">
        <v>14</v>
      </c>
      <c r="B3556" s="832" t="s">
        <v>123</v>
      </c>
      <c r="C3556" s="833"/>
      <c r="D3556" s="833"/>
      <c r="E3556" s="834"/>
    </row>
    <row r="3557" spans="1:5" ht="16.5" customHeight="1" x14ac:dyDescent="0.2">
      <c r="A3557" s="827"/>
      <c r="B3557" s="640">
        <v>2019</v>
      </c>
      <c r="C3557" s="640">
        <v>2020</v>
      </c>
      <c r="D3557" s="640">
        <v>2021</v>
      </c>
      <c r="E3557" s="640">
        <v>2022</v>
      </c>
    </row>
    <row r="3558" spans="1:5" ht="16.5" customHeight="1" thickBot="1" x14ac:dyDescent="0.25">
      <c r="A3558" s="828"/>
      <c r="B3558" s="641" t="s">
        <v>5</v>
      </c>
      <c r="C3558" s="641" t="s">
        <v>6</v>
      </c>
      <c r="D3558" s="641" t="s">
        <v>6</v>
      </c>
      <c r="E3558" s="641" t="s">
        <v>6</v>
      </c>
    </row>
    <row r="3559" spans="1:5" ht="16.5" customHeight="1" thickBot="1" x14ac:dyDescent="0.25">
      <c r="A3559" s="639" t="s">
        <v>8</v>
      </c>
      <c r="B3559" s="691">
        <v>0</v>
      </c>
      <c r="C3559" s="691">
        <v>1</v>
      </c>
      <c r="D3559" s="691">
        <v>0</v>
      </c>
      <c r="E3559" s="691"/>
    </row>
    <row r="3560" spans="1:5" ht="16.5" customHeight="1" thickBot="1" x14ac:dyDescent="0.25">
      <c r="A3560" s="639" t="s">
        <v>15</v>
      </c>
      <c r="B3560" s="643">
        <v>0</v>
      </c>
      <c r="C3560" s="643">
        <v>42000</v>
      </c>
      <c r="D3560" s="643">
        <v>0</v>
      </c>
      <c r="E3560" s="643">
        <f t="shared" ref="E3560" si="393">E3574</f>
        <v>0</v>
      </c>
    </row>
    <row r="3561" spans="1:5" ht="16.5" customHeight="1" thickBot="1" x14ac:dyDescent="0.25">
      <c r="A3561" s="639" t="s">
        <v>21</v>
      </c>
      <c r="B3561" s="643" t="e">
        <f>B3560/B3559</f>
        <v>#DIV/0!</v>
      </c>
      <c r="C3561" s="643">
        <f>C3560/C3559</f>
        <v>42000</v>
      </c>
      <c r="D3561" s="643" t="e">
        <f>D3560/D3559</f>
        <v>#DIV/0!</v>
      </c>
      <c r="E3561" s="643" t="e">
        <f>E3560/E3559</f>
        <v>#DIV/0!</v>
      </c>
    </row>
    <row r="3562" spans="1:5" ht="16.5" customHeight="1" thickBot="1" x14ac:dyDescent="0.25">
      <c r="A3562" s="639" t="s">
        <v>16</v>
      </c>
      <c r="B3562" s="644" t="s">
        <v>20</v>
      </c>
      <c r="C3562" s="645" t="e">
        <f>C3559/B3559-1</f>
        <v>#DIV/0!</v>
      </c>
      <c r="D3562" s="645">
        <f t="shared" ref="D3562:E3564" si="394">D3559/C3559-1</f>
        <v>-1</v>
      </c>
      <c r="E3562" s="645" t="e">
        <f t="shared" si="394"/>
        <v>#DIV/0!</v>
      </c>
    </row>
    <row r="3563" spans="1:5" ht="16.5" customHeight="1" thickBot="1" x14ac:dyDescent="0.25">
      <c r="A3563" s="639" t="s">
        <v>17</v>
      </c>
      <c r="B3563" s="644" t="s">
        <v>20</v>
      </c>
      <c r="C3563" s="645" t="e">
        <f>C3560/B3560-1</f>
        <v>#DIV/0!</v>
      </c>
      <c r="D3563" s="645">
        <f t="shared" si="394"/>
        <v>-1</v>
      </c>
      <c r="E3563" s="645" t="e">
        <f t="shared" si="394"/>
        <v>#DIV/0!</v>
      </c>
    </row>
    <row r="3564" spans="1:5" ht="16.5" customHeight="1" thickBot="1" x14ac:dyDescent="0.25">
      <c r="A3564" s="639" t="s">
        <v>18</v>
      </c>
      <c r="B3564" s="644" t="s">
        <v>20</v>
      </c>
      <c r="C3564" s="645" t="e">
        <f>C3561/B3561-1</f>
        <v>#DIV/0!</v>
      </c>
      <c r="D3564" s="645" t="e">
        <f t="shared" si="394"/>
        <v>#DIV/0!</v>
      </c>
      <c r="E3564" s="645" t="e">
        <f t="shared" si="394"/>
        <v>#DIV/0!</v>
      </c>
    </row>
    <row r="3565" spans="1:5" ht="16.5" customHeight="1" thickBot="1" x14ac:dyDescent="0.25">
      <c r="A3565" s="835" t="s">
        <v>2128</v>
      </c>
      <c r="B3565" s="836"/>
      <c r="C3565" s="836"/>
      <c r="D3565" s="836"/>
      <c r="E3565" s="837"/>
    </row>
    <row r="3566" spans="1:5" ht="16.5" customHeight="1" x14ac:dyDescent="0.2">
      <c r="A3566" s="827"/>
      <c r="B3566" s="640">
        <v>2019</v>
      </c>
      <c r="C3566" s="640">
        <v>2020</v>
      </c>
      <c r="D3566" s="640">
        <v>2021</v>
      </c>
      <c r="E3566" s="640">
        <v>2022</v>
      </c>
    </row>
    <row r="3567" spans="1:5" ht="16.5" customHeight="1" thickBot="1" x14ac:dyDescent="0.25">
      <c r="A3567" s="828"/>
      <c r="B3567" s="641" t="s">
        <v>5</v>
      </c>
      <c r="C3567" s="641" t="s">
        <v>6</v>
      </c>
      <c r="D3567" s="641" t="s">
        <v>6</v>
      </c>
      <c r="E3567" s="641" t="s">
        <v>6</v>
      </c>
    </row>
    <row r="3568" spans="1:5" ht="16.5" customHeight="1" thickBot="1" x14ac:dyDescent="0.25">
      <c r="A3568" s="647" t="s">
        <v>107</v>
      </c>
      <c r="B3568" s="648">
        <f>SUM(B3569:B3572)</f>
        <v>0</v>
      </c>
      <c r="C3568" s="648">
        <f t="shared" ref="C3568:E3568" si="395">SUM(C3569:C3572)</f>
        <v>0</v>
      </c>
      <c r="D3568" s="648">
        <f t="shared" si="395"/>
        <v>0</v>
      </c>
      <c r="E3568" s="648">
        <f t="shared" si="395"/>
        <v>0</v>
      </c>
    </row>
    <row r="3569" spans="1:5" ht="16.5" customHeight="1" thickBot="1" x14ac:dyDescent="0.25">
      <c r="A3569" s="649" t="s">
        <v>37</v>
      </c>
      <c r="B3569" s="648"/>
      <c r="C3569" s="648"/>
      <c r="D3569" s="648"/>
      <c r="E3569" s="648"/>
    </row>
    <row r="3570" spans="1:5" ht="16.5" customHeight="1" thickBot="1" x14ac:dyDescent="0.25">
      <c r="A3570" s="649" t="s">
        <v>78</v>
      </c>
      <c r="B3570" s="648"/>
      <c r="C3570" s="648"/>
      <c r="D3570" s="648"/>
      <c r="E3570" s="648"/>
    </row>
    <row r="3571" spans="1:5" ht="16.5" customHeight="1" thickBot="1" x14ac:dyDescent="0.25">
      <c r="A3571" s="649" t="s">
        <v>72</v>
      </c>
      <c r="B3571" s="648"/>
      <c r="C3571" s="648"/>
      <c r="D3571" s="648"/>
      <c r="E3571" s="648"/>
    </row>
    <row r="3572" spans="1:5" ht="16.5" customHeight="1" thickBot="1" x14ac:dyDescent="0.25">
      <c r="A3572" s="649" t="s">
        <v>73</v>
      </c>
      <c r="B3572" s="648"/>
      <c r="C3572" s="648"/>
      <c r="D3572" s="648"/>
      <c r="E3572" s="648"/>
    </row>
    <row r="3573" spans="1:5" ht="16.5" customHeight="1" thickBot="1" x14ac:dyDescent="0.25">
      <c r="A3573" s="647" t="s">
        <v>109</v>
      </c>
      <c r="B3573" s="648">
        <f>SUM(B3574:B3577)</f>
        <v>0</v>
      </c>
      <c r="C3573" s="648">
        <f t="shared" ref="C3573:E3573" si="396">SUM(C3574:C3577)</f>
        <v>42000</v>
      </c>
      <c r="D3573" s="648">
        <f t="shared" si="396"/>
        <v>0</v>
      </c>
      <c r="E3573" s="648">
        <f t="shared" si="396"/>
        <v>0</v>
      </c>
    </row>
    <row r="3574" spans="1:5" ht="16.5" customHeight="1" thickBot="1" x14ac:dyDescent="0.25">
      <c r="A3574" s="649" t="s">
        <v>37</v>
      </c>
      <c r="B3574" s="651">
        <v>0</v>
      </c>
      <c r="C3574" s="648">
        <v>42000</v>
      </c>
      <c r="D3574" s="648">
        <v>0</v>
      </c>
      <c r="E3574" s="648">
        <v>0</v>
      </c>
    </row>
    <row r="3575" spans="1:5" ht="16.5" customHeight="1" thickBot="1" x14ac:dyDescent="0.25">
      <c r="A3575" s="649" t="s">
        <v>78</v>
      </c>
      <c r="B3575" s="648"/>
      <c r="C3575" s="648"/>
      <c r="D3575" s="648"/>
      <c r="E3575" s="648"/>
    </row>
    <row r="3576" spans="1:5" ht="16.5" customHeight="1" thickBot="1" x14ac:dyDescent="0.25">
      <c r="A3576" s="649" t="s">
        <v>72</v>
      </c>
      <c r="B3576" s="648"/>
      <c r="C3576" s="648"/>
      <c r="D3576" s="648"/>
      <c r="E3576" s="648"/>
    </row>
    <row r="3577" spans="1:5" ht="16.5" customHeight="1" thickBot="1" x14ac:dyDescent="0.25">
      <c r="A3577" s="649" t="s">
        <v>73</v>
      </c>
      <c r="B3577" s="648"/>
      <c r="C3577" s="648"/>
      <c r="D3577" s="648"/>
      <c r="E3577" s="648"/>
    </row>
    <row r="3578" spans="1:5" ht="16.5" customHeight="1" thickBot="1" x14ac:dyDescent="0.25">
      <c r="A3578" s="692" t="s">
        <v>2129</v>
      </c>
      <c r="B3578" s="651">
        <f>B3574+B3568</f>
        <v>0</v>
      </c>
      <c r="C3578" s="695">
        <f>C3574+C3568</f>
        <v>42000</v>
      </c>
      <c r="D3578" s="651">
        <f>D3574+D3568</f>
        <v>0</v>
      </c>
      <c r="E3578" s="651">
        <f>E3574+E3568</f>
        <v>0</v>
      </c>
    </row>
    <row r="3579" spans="1:5" ht="29.25" customHeight="1" thickBot="1" x14ac:dyDescent="0.25">
      <c r="A3579" s="824" t="s">
        <v>2130</v>
      </c>
      <c r="B3579" s="825"/>
      <c r="C3579" s="825"/>
      <c r="D3579" s="825"/>
      <c r="E3579" s="826"/>
    </row>
    <row r="3580" spans="1:5" ht="29.25" customHeight="1" thickBot="1" x14ac:dyDescent="0.25">
      <c r="A3580" s="701" t="s">
        <v>227</v>
      </c>
      <c r="B3580" s="897" t="s">
        <v>2131</v>
      </c>
      <c r="C3580" s="836"/>
      <c r="D3580" s="836"/>
      <c r="E3580" s="837"/>
    </row>
    <row r="3581" spans="1:5" ht="16.5" customHeight="1" thickBot="1" x14ac:dyDescent="0.25">
      <c r="A3581" s="637" t="s">
        <v>26</v>
      </c>
      <c r="B3581" s="832" t="s">
        <v>2132</v>
      </c>
      <c r="C3581" s="833"/>
      <c r="D3581" s="833"/>
      <c r="E3581" s="834"/>
    </row>
    <row r="3582" spans="1:5" ht="16.5" customHeight="1" thickBot="1" x14ac:dyDescent="0.25">
      <c r="A3582" s="639" t="s">
        <v>9</v>
      </c>
      <c r="B3582" s="832" t="s">
        <v>2133</v>
      </c>
      <c r="C3582" s="833"/>
      <c r="D3582" s="833"/>
      <c r="E3582" s="834"/>
    </row>
    <row r="3583" spans="1:5" ht="16.5" customHeight="1" thickBot="1" x14ac:dyDescent="0.25">
      <c r="A3583" s="639" t="s">
        <v>14</v>
      </c>
      <c r="B3583" s="832" t="s">
        <v>1587</v>
      </c>
      <c r="C3583" s="833"/>
      <c r="D3583" s="833"/>
      <c r="E3583" s="834"/>
    </row>
    <row r="3584" spans="1:5" ht="16.5" customHeight="1" x14ac:dyDescent="0.2">
      <c r="A3584" s="827"/>
      <c r="B3584" s="640">
        <v>2019</v>
      </c>
      <c r="C3584" s="640">
        <v>2020</v>
      </c>
      <c r="D3584" s="640">
        <v>2021</v>
      </c>
      <c r="E3584" s="640">
        <v>2022</v>
      </c>
    </row>
    <row r="3585" spans="1:5" ht="16.5" customHeight="1" thickBot="1" x14ac:dyDescent="0.25">
      <c r="A3585" s="828"/>
      <c r="B3585" s="641" t="s">
        <v>5</v>
      </c>
      <c r="C3585" s="641" t="s">
        <v>6</v>
      </c>
      <c r="D3585" s="641" t="s">
        <v>6</v>
      </c>
      <c r="E3585" s="641" t="s">
        <v>6</v>
      </c>
    </row>
    <row r="3586" spans="1:5" ht="16.5" customHeight="1" thickBot="1" x14ac:dyDescent="0.25">
      <c r="A3586" s="639" t="s">
        <v>8</v>
      </c>
      <c r="B3586" s="745">
        <v>275</v>
      </c>
      <c r="C3586" s="745">
        <v>275</v>
      </c>
      <c r="D3586" s="745">
        <v>275</v>
      </c>
      <c r="E3586" s="745">
        <v>0</v>
      </c>
    </row>
    <row r="3587" spans="1:5" ht="16.5" customHeight="1" thickBot="1" x14ac:dyDescent="0.25">
      <c r="A3587" s="639" t="s">
        <v>15</v>
      </c>
      <c r="B3587" s="746">
        <v>445391</v>
      </c>
      <c r="C3587" s="746">
        <v>441983</v>
      </c>
      <c r="D3587" s="746">
        <v>141985</v>
      </c>
      <c r="E3587" s="747">
        <v>0</v>
      </c>
    </row>
    <row r="3588" spans="1:5" ht="16.5" customHeight="1" thickBot="1" x14ac:dyDescent="0.25">
      <c r="A3588" s="639" t="s">
        <v>21</v>
      </c>
      <c r="B3588" s="747">
        <f>B3587/B3586</f>
        <v>1619.6036363636363</v>
      </c>
      <c r="C3588" s="747">
        <f>C3587/C3586</f>
        <v>1607.2109090909091</v>
      </c>
      <c r="D3588" s="747">
        <f>D3587/D3586</f>
        <v>516.30909090909086</v>
      </c>
      <c r="E3588" s="747" t="e">
        <f>E3587/E3586</f>
        <v>#DIV/0!</v>
      </c>
    </row>
    <row r="3589" spans="1:5" ht="16.5" customHeight="1" thickBot="1" x14ac:dyDescent="0.25">
      <c r="A3589" s="639" t="s">
        <v>16</v>
      </c>
      <c r="B3589" s="748" t="s">
        <v>20</v>
      </c>
      <c r="C3589" s="749">
        <f>C3586/B3586-1</f>
        <v>0</v>
      </c>
      <c r="D3589" s="749">
        <f t="shared" ref="D3589:E3591" si="397">D3586/C3586-1</f>
        <v>0</v>
      </c>
      <c r="E3589" s="749">
        <f t="shared" si="397"/>
        <v>-1</v>
      </c>
    </row>
    <row r="3590" spans="1:5" ht="16.5" customHeight="1" thickBot="1" x14ac:dyDescent="0.25">
      <c r="A3590" s="639" t="s">
        <v>17</v>
      </c>
      <c r="B3590" s="748" t="s">
        <v>20</v>
      </c>
      <c r="C3590" s="749">
        <f>C3587/B3587-1</f>
        <v>-7.6517037838662594E-3</v>
      </c>
      <c r="D3590" s="749">
        <f t="shared" si="397"/>
        <v>-0.67875461273397386</v>
      </c>
      <c r="E3590" s="749">
        <f t="shared" si="397"/>
        <v>-1</v>
      </c>
    </row>
    <row r="3591" spans="1:5" ht="16.5" customHeight="1" thickBot="1" x14ac:dyDescent="0.25">
      <c r="A3591" s="639" t="s">
        <v>18</v>
      </c>
      <c r="B3591" s="748" t="s">
        <v>20</v>
      </c>
      <c r="C3591" s="749">
        <f>C3588/B3588-1</f>
        <v>-7.6517037838662594E-3</v>
      </c>
      <c r="D3591" s="749">
        <f t="shared" si="397"/>
        <v>-0.67875461273397397</v>
      </c>
      <c r="E3591" s="749" t="e">
        <f t="shared" si="397"/>
        <v>#DIV/0!</v>
      </c>
    </row>
    <row r="3592" spans="1:5" ht="16.5" customHeight="1" thickBot="1" x14ac:dyDescent="0.25">
      <c r="A3592" s="835" t="s">
        <v>1547</v>
      </c>
      <c r="B3592" s="836"/>
      <c r="C3592" s="836"/>
      <c r="D3592" s="836"/>
      <c r="E3592" s="837"/>
    </row>
    <row r="3593" spans="1:5" ht="16.5" customHeight="1" x14ac:dyDescent="0.2">
      <c r="A3593" s="827"/>
      <c r="B3593" s="640">
        <v>2019</v>
      </c>
      <c r="C3593" s="640">
        <v>2020</v>
      </c>
      <c r="D3593" s="640">
        <v>2021</v>
      </c>
      <c r="E3593" s="640">
        <v>2022</v>
      </c>
    </row>
    <row r="3594" spans="1:5" ht="16.5" customHeight="1" thickBot="1" x14ac:dyDescent="0.25">
      <c r="A3594" s="828"/>
      <c r="B3594" s="641" t="s">
        <v>5</v>
      </c>
      <c r="C3594" s="641" t="s">
        <v>6</v>
      </c>
      <c r="D3594" s="641" t="s">
        <v>6</v>
      </c>
      <c r="E3594" s="641" t="s">
        <v>6</v>
      </c>
    </row>
    <row r="3595" spans="1:5" ht="16.5" customHeight="1" thickBot="1" x14ac:dyDescent="0.25">
      <c r="A3595" s="647" t="s">
        <v>107</v>
      </c>
      <c r="B3595" s="750"/>
      <c r="C3595" s="750"/>
      <c r="D3595" s="750"/>
      <c r="E3595" s="750"/>
    </row>
    <row r="3596" spans="1:5" ht="16.5" customHeight="1" thickBot="1" x14ac:dyDescent="0.25">
      <c r="A3596" s="649" t="s">
        <v>37</v>
      </c>
      <c r="B3596" s="750"/>
      <c r="C3596" s="750"/>
      <c r="D3596" s="750"/>
      <c r="E3596" s="750"/>
    </row>
    <row r="3597" spans="1:5" ht="16.5" customHeight="1" thickBot="1" x14ac:dyDescent="0.25">
      <c r="A3597" s="649" t="s">
        <v>108</v>
      </c>
      <c r="B3597" s="750"/>
      <c r="C3597" s="750"/>
      <c r="D3597" s="750"/>
      <c r="E3597" s="750"/>
    </row>
    <row r="3598" spans="1:5" ht="16.5" customHeight="1" thickBot="1" x14ac:dyDescent="0.25">
      <c r="A3598" s="649" t="s">
        <v>72</v>
      </c>
      <c r="B3598" s="750"/>
      <c r="C3598" s="750"/>
      <c r="D3598" s="750"/>
      <c r="E3598" s="750"/>
    </row>
    <row r="3599" spans="1:5" ht="16.5" customHeight="1" thickBot="1" x14ac:dyDescent="0.25">
      <c r="A3599" s="649" t="s">
        <v>73</v>
      </c>
      <c r="B3599" s="750"/>
      <c r="C3599" s="750"/>
      <c r="D3599" s="750"/>
      <c r="E3599" s="750"/>
    </row>
    <row r="3600" spans="1:5" ht="16.5" customHeight="1" thickBot="1" x14ac:dyDescent="0.25">
      <c r="A3600" s="647" t="s">
        <v>109</v>
      </c>
      <c r="B3600" s="750">
        <f>SUM(B3601:B3604)</f>
        <v>445391</v>
      </c>
      <c r="C3600" s="750">
        <f t="shared" ref="C3600:E3600" si="398">SUM(C3601:C3604)</f>
        <v>441983</v>
      </c>
      <c r="D3600" s="750">
        <f t="shared" si="398"/>
        <v>141985</v>
      </c>
      <c r="E3600" s="750">
        <f t="shared" si="398"/>
        <v>0</v>
      </c>
    </row>
    <row r="3601" spans="1:5" ht="16.5" customHeight="1" thickBot="1" x14ac:dyDescent="0.25">
      <c r="A3601" s="649" t="s">
        <v>37</v>
      </c>
      <c r="B3601" s="750"/>
      <c r="C3601" s="750"/>
      <c r="D3601" s="750"/>
      <c r="E3601" s="750"/>
    </row>
    <row r="3602" spans="1:5" ht="16.5" customHeight="1" thickBot="1" x14ac:dyDescent="0.25">
      <c r="A3602" s="649" t="s">
        <v>108</v>
      </c>
      <c r="B3602" s="750">
        <v>445391</v>
      </c>
      <c r="C3602" s="750">
        <v>441983</v>
      </c>
      <c r="D3602" s="750">
        <v>141985</v>
      </c>
      <c r="E3602" s="750"/>
    </row>
    <row r="3603" spans="1:5" ht="16.5" customHeight="1" thickBot="1" x14ac:dyDescent="0.25">
      <c r="A3603" s="649" t="s">
        <v>72</v>
      </c>
      <c r="B3603" s="750"/>
      <c r="C3603" s="750"/>
      <c r="D3603" s="750"/>
      <c r="E3603" s="750"/>
    </row>
    <row r="3604" spans="1:5" ht="16.5" customHeight="1" thickBot="1" x14ac:dyDescent="0.25">
      <c r="A3604" s="649" t="s">
        <v>73</v>
      </c>
      <c r="B3604" s="750"/>
      <c r="C3604" s="750"/>
      <c r="D3604" s="750"/>
      <c r="E3604" s="750"/>
    </row>
    <row r="3605" spans="1:5" ht="16.5" customHeight="1" thickBot="1" x14ac:dyDescent="0.25">
      <c r="A3605" s="654" t="s">
        <v>33</v>
      </c>
      <c r="B3605" s="751">
        <f>B3602+B3595</f>
        <v>445391</v>
      </c>
      <c r="C3605" s="751">
        <f>C3602+C3595</f>
        <v>441983</v>
      </c>
      <c r="D3605" s="751">
        <f>D3602+D3595</f>
        <v>141985</v>
      </c>
      <c r="E3605" s="751">
        <f>E3602+E3595</f>
        <v>0</v>
      </c>
    </row>
    <row r="3606" spans="1:5" ht="31.5" customHeight="1" thickBot="1" x14ac:dyDescent="0.25">
      <c r="A3606" s="701" t="s">
        <v>227</v>
      </c>
      <c r="B3606" s="897" t="s">
        <v>2134</v>
      </c>
      <c r="C3606" s="899"/>
      <c r="D3606" s="899"/>
      <c r="E3606" s="900"/>
    </row>
    <row r="3607" spans="1:5" ht="16.5" customHeight="1" thickBot="1" x14ac:dyDescent="0.25">
      <c r="A3607" s="637" t="s">
        <v>70</v>
      </c>
      <c r="B3607" s="832" t="s">
        <v>2132</v>
      </c>
      <c r="C3607" s="833"/>
      <c r="D3607" s="833"/>
      <c r="E3607" s="834"/>
    </row>
    <row r="3608" spans="1:5" ht="16.5" customHeight="1" thickBot="1" x14ac:dyDescent="0.25">
      <c r="A3608" s="639" t="s">
        <v>9</v>
      </c>
      <c r="B3608" s="832" t="s">
        <v>2133</v>
      </c>
      <c r="C3608" s="833"/>
      <c r="D3608" s="833"/>
      <c r="E3608" s="834"/>
    </row>
    <row r="3609" spans="1:5" ht="16.5" customHeight="1" thickBot="1" x14ac:dyDescent="0.25">
      <c r="A3609" s="639" t="s">
        <v>14</v>
      </c>
      <c r="B3609" s="832" t="s">
        <v>123</v>
      </c>
      <c r="C3609" s="833"/>
      <c r="D3609" s="833"/>
      <c r="E3609" s="834"/>
    </row>
    <row r="3610" spans="1:5" ht="16.5" customHeight="1" x14ac:dyDescent="0.2">
      <c r="A3610" s="827"/>
      <c r="B3610" s="640">
        <v>2019</v>
      </c>
      <c r="C3610" s="640">
        <v>2020</v>
      </c>
      <c r="D3610" s="640">
        <v>2021</v>
      </c>
      <c r="E3610" s="640">
        <v>2022</v>
      </c>
    </row>
    <row r="3611" spans="1:5" ht="16.5" customHeight="1" thickBot="1" x14ac:dyDescent="0.25">
      <c r="A3611" s="828"/>
      <c r="B3611" s="641" t="s">
        <v>5</v>
      </c>
      <c r="C3611" s="641" t="s">
        <v>6</v>
      </c>
      <c r="D3611" s="641" t="s">
        <v>6</v>
      </c>
      <c r="E3611" s="641" t="s">
        <v>6</v>
      </c>
    </row>
    <row r="3612" spans="1:5" ht="16.5" customHeight="1" thickBot="1" x14ac:dyDescent="0.25">
      <c r="A3612" s="639" t="s">
        <v>8</v>
      </c>
      <c r="B3612" s="745">
        <v>1</v>
      </c>
      <c r="C3612" s="745">
        <v>1</v>
      </c>
      <c r="D3612" s="745">
        <v>1</v>
      </c>
      <c r="E3612" s="745">
        <v>0</v>
      </c>
    </row>
    <row r="3613" spans="1:5" ht="16.5" customHeight="1" thickBot="1" x14ac:dyDescent="0.25">
      <c r="A3613" s="639" t="s">
        <v>15</v>
      </c>
      <c r="B3613" s="747">
        <v>149830</v>
      </c>
      <c r="C3613" s="747">
        <v>466411</v>
      </c>
      <c r="D3613" s="747">
        <v>98600</v>
      </c>
      <c r="E3613" s="747"/>
    </row>
    <row r="3614" spans="1:5" ht="16.5" customHeight="1" thickBot="1" x14ac:dyDescent="0.25">
      <c r="A3614" s="639" t="s">
        <v>21</v>
      </c>
      <c r="B3614" s="747">
        <f>B3613/B3612</f>
        <v>149830</v>
      </c>
      <c r="C3614" s="747">
        <f>C3613/C3612</f>
        <v>466411</v>
      </c>
      <c r="D3614" s="747">
        <f>D3613/D3612</f>
        <v>98600</v>
      </c>
      <c r="E3614" s="747" t="e">
        <f>E3613/E3612</f>
        <v>#DIV/0!</v>
      </c>
    </row>
    <row r="3615" spans="1:5" ht="16.5" customHeight="1" thickBot="1" x14ac:dyDescent="0.25">
      <c r="A3615" s="639" t="s">
        <v>16</v>
      </c>
      <c r="B3615" s="748" t="s">
        <v>20</v>
      </c>
      <c r="C3615" s="749">
        <f>C3612/B3612-1</f>
        <v>0</v>
      </c>
      <c r="D3615" s="749">
        <f t="shared" ref="D3615:E3617" si="399">D3612/C3612-1</f>
        <v>0</v>
      </c>
      <c r="E3615" s="749">
        <f t="shared" si="399"/>
        <v>-1</v>
      </c>
    </row>
    <row r="3616" spans="1:5" ht="16.5" customHeight="1" thickBot="1" x14ac:dyDescent="0.25">
      <c r="A3616" s="639" t="s">
        <v>17</v>
      </c>
      <c r="B3616" s="748" t="s">
        <v>20</v>
      </c>
      <c r="C3616" s="749">
        <f>C3613/B3613-1</f>
        <v>2.1129346592805178</v>
      </c>
      <c r="D3616" s="749">
        <f t="shared" si="399"/>
        <v>-0.78859846787490007</v>
      </c>
      <c r="E3616" s="749">
        <f t="shared" si="399"/>
        <v>-1</v>
      </c>
    </row>
    <row r="3617" spans="1:5" ht="16.5" customHeight="1" thickBot="1" x14ac:dyDescent="0.25">
      <c r="A3617" s="639" t="s">
        <v>18</v>
      </c>
      <c r="B3617" s="748" t="s">
        <v>20</v>
      </c>
      <c r="C3617" s="749">
        <f>C3614/B3614-1</f>
        <v>2.1129346592805178</v>
      </c>
      <c r="D3617" s="749">
        <f t="shared" si="399"/>
        <v>-0.78859846787490007</v>
      </c>
      <c r="E3617" s="749" t="e">
        <f t="shared" si="399"/>
        <v>#DIV/0!</v>
      </c>
    </row>
    <row r="3618" spans="1:5" ht="16.5" customHeight="1" thickBot="1" x14ac:dyDescent="0.25">
      <c r="A3618" s="835" t="s">
        <v>1549</v>
      </c>
      <c r="B3618" s="836"/>
      <c r="C3618" s="836"/>
      <c r="D3618" s="836"/>
      <c r="E3618" s="837"/>
    </row>
    <row r="3619" spans="1:5" ht="16.5" customHeight="1" x14ac:dyDescent="0.2">
      <c r="A3619" s="827"/>
      <c r="B3619" s="640">
        <v>2019</v>
      </c>
      <c r="C3619" s="640">
        <v>2020</v>
      </c>
      <c r="D3619" s="640">
        <v>2021</v>
      </c>
      <c r="E3619" s="640">
        <v>2022</v>
      </c>
    </row>
    <row r="3620" spans="1:5" ht="16.5" customHeight="1" thickBot="1" x14ac:dyDescent="0.25">
      <c r="A3620" s="828"/>
      <c r="B3620" s="641" t="s">
        <v>5</v>
      </c>
      <c r="C3620" s="641" t="s">
        <v>6</v>
      </c>
      <c r="D3620" s="641" t="s">
        <v>6</v>
      </c>
      <c r="E3620" s="641" t="s">
        <v>6</v>
      </c>
    </row>
    <row r="3621" spans="1:5" ht="16.5" customHeight="1" thickBot="1" x14ac:dyDescent="0.25">
      <c r="A3621" s="647" t="s">
        <v>107</v>
      </c>
      <c r="B3621" s="750"/>
      <c r="C3621" s="750"/>
      <c r="D3621" s="750"/>
      <c r="E3621" s="750"/>
    </row>
    <row r="3622" spans="1:5" ht="16.5" customHeight="1" thickBot="1" x14ac:dyDescent="0.25">
      <c r="A3622" s="649" t="s">
        <v>37</v>
      </c>
      <c r="B3622" s="750"/>
      <c r="C3622" s="750"/>
      <c r="D3622" s="750"/>
      <c r="E3622" s="750"/>
    </row>
    <row r="3623" spans="1:5" ht="16.5" customHeight="1" thickBot="1" x14ac:dyDescent="0.25">
      <c r="A3623" s="649" t="s">
        <v>108</v>
      </c>
      <c r="B3623" s="750"/>
      <c r="C3623" s="750"/>
      <c r="D3623" s="750"/>
      <c r="E3623" s="750"/>
    </row>
    <row r="3624" spans="1:5" ht="16.5" customHeight="1" thickBot="1" x14ac:dyDescent="0.25">
      <c r="A3624" s="649" t="s">
        <v>72</v>
      </c>
      <c r="B3624" s="750"/>
      <c r="C3624" s="750"/>
      <c r="D3624" s="750"/>
      <c r="E3624" s="750"/>
    </row>
    <row r="3625" spans="1:5" ht="16.5" customHeight="1" thickBot="1" x14ac:dyDescent="0.25">
      <c r="A3625" s="649" t="s">
        <v>73</v>
      </c>
      <c r="B3625" s="750"/>
      <c r="C3625" s="750"/>
      <c r="D3625" s="750"/>
      <c r="E3625" s="750"/>
    </row>
    <row r="3626" spans="1:5" ht="16.5" customHeight="1" thickBot="1" x14ac:dyDescent="0.25">
      <c r="A3626" s="647" t="s">
        <v>109</v>
      </c>
      <c r="B3626" s="750">
        <f>SUM(B3627:B3630)</f>
        <v>149830</v>
      </c>
      <c r="C3626" s="750">
        <f t="shared" ref="C3626:E3626" si="400">SUM(C3627:C3630)</f>
        <v>466411</v>
      </c>
      <c r="D3626" s="750">
        <f t="shared" si="400"/>
        <v>98600</v>
      </c>
      <c r="E3626" s="750">
        <f t="shared" si="400"/>
        <v>0</v>
      </c>
    </row>
    <row r="3627" spans="1:5" ht="16.5" customHeight="1" thickBot="1" x14ac:dyDescent="0.25">
      <c r="A3627" s="649" t="s">
        <v>37</v>
      </c>
      <c r="B3627" s="750"/>
      <c r="C3627" s="750"/>
      <c r="D3627" s="750"/>
      <c r="E3627" s="750"/>
    </row>
    <row r="3628" spans="1:5" ht="16.5" customHeight="1" thickBot="1" x14ac:dyDescent="0.25">
      <c r="A3628" s="649" t="s">
        <v>108</v>
      </c>
      <c r="B3628" s="750"/>
      <c r="C3628" s="750"/>
      <c r="D3628" s="750"/>
      <c r="E3628" s="750"/>
    </row>
    <row r="3629" spans="1:5" ht="16.5" customHeight="1" thickBot="1" x14ac:dyDescent="0.25">
      <c r="A3629" s="649" t="s">
        <v>72</v>
      </c>
      <c r="B3629" s="751">
        <v>149830</v>
      </c>
      <c r="C3629" s="747">
        <v>466411</v>
      </c>
      <c r="D3629" s="747">
        <v>98600</v>
      </c>
      <c r="E3629" s="747"/>
    </row>
    <row r="3630" spans="1:5" s="753" customFormat="1" ht="16.5" customHeight="1" thickBot="1" x14ac:dyDescent="0.25">
      <c r="A3630" s="649" t="s">
        <v>73</v>
      </c>
      <c r="B3630" s="751"/>
      <c r="C3630" s="752"/>
      <c r="D3630" s="752"/>
      <c r="E3630" s="752"/>
    </row>
    <row r="3631" spans="1:5" ht="16.5" customHeight="1" thickBot="1" x14ac:dyDescent="0.25">
      <c r="A3631" s="699" t="s">
        <v>49</v>
      </c>
      <c r="B3631" s="751">
        <f>B3629+B3621</f>
        <v>149830</v>
      </c>
      <c r="C3631" s="751">
        <f>C3629+C3621</f>
        <v>466411</v>
      </c>
      <c r="D3631" s="751">
        <f>D3629+D3621</f>
        <v>98600</v>
      </c>
      <c r="E3631" s="751">
        <f>E3629+E3621</f>
        <v>0</v>
      </c>
    </row>
    <row r="3632" spans="1:5" ht="34.5" customHeight="1" thickBot="1" x14ac:dyDescent="0.25">
      <c r="A3632" s="701" t="s">
        <v>227</v>
      </c>
      <c r="B3632" s="918" t="s">
        <v>2135</v>
      </c>
      <c r="C3632" s="919"/>
      <c r="D3632" s="919"/>
      <c r="E3632" s="920"/>
    </row>
    <row r="3633" spans="1:5" ht="16.5" customHeight="1" thickBot="1" x14ac:dyDescent="0.25">
      <c r="A3633" s="637" t="s">
        <v>100</v>
      </c>
      <c r="B3633" s="832" t="s">
        <v>2132</v>
      </c>
      <c r="C3633" s="833"/>
      <c r="D3633" s="833"/>
      <c r="E3633" s="834"/>
    </row>
    <row r="3634" spans="1:5" ht="16.5" customHeight="1" thickBot="1" x14ac:dyDescent="0.25">
      <c r="A3634" s="639" t="s">
        <v>9</v>
      </c>
      <c r="B3634" s="832" t="s">
        <v>2133</v>
      </c>
      <c r="C3634" s="833"/>
      <c r="D3634" s="833"/>
      <c r="E3634" s="834"/>
    </row>
    <row r="3635" spans="1:5" ht="16.5" customHeight="1" thickBot="1" x14ac:dyDescent="0.25">
      <c r="A3635" s="639" t="s">
        <v>14</v>
      </c>
      <c r="B3635" s="832" t="s">
        <v>123</v>
      </c>
      <c r="C3635" s="833"/>
      <c r="D3635" s="833"/>
      <c r="E3635" s="834"/>
    </row>
    <row r="3636" spans="1:5" ht="16.5" customHeight="1" x14ac:dyDescent="0.2">
      <c r="A3636" s="827"/>
      <c r="B3636" s="640">
        <v>2019</v>
      </c>
      <c r="C3636" s="640">
        <v>2020</v>
      </c>
      <c r="D3636" s="640">
        <v>2021</v>
      </c>
      <c r="E3636" s="640">
        <v>2022</v>
      </c>
    </row>
    <row r="3637" spans="1:5" ht="16.5" customHeight="1" thickBot="1" x14ac:dyDescent="0.25">
      <c r="A3637" s="828"/>
      <c r="B3637" s="641" t="s">
        <v>5</v>
      </c>
      <c r="C3637" s="641" t="s">
        <v>6</v>
      </c>
      <c r="D3637" s="641" t="s">
        <v>6</v>
      </c>
      <c r="E3637" s="641" t="s">
        <v>6</v>
      </c>
    </row>
    <row r="3638" spans="1:5" ht="16.5" customHeight="1" thickBot="1" x14ac:dyDescent="0.25">
      <c r="A3638" s="639" t="s">
        <v>8</v>
      </c>
      <c r="B3638" s="745">
        <v>1</v>
      </c>
      <c r="C3638" s="745">
        <v>1</v>
      </c>
      <c r="D3638" s="745">
        <v>1</v>
      </c>
      <c r="E3638" s="745"/>
    </row>
    <row r="3639" spans="1:5" ht="16.5" customHeight="1" thickBot="1" x14ac:dyDescent="0.25">
      <c r="A3639" s="639" t="s">
        <v>15</v>
      </c>
      <c r="B3639" s="747">
        <v>172929</v>
      </c>
      <c r="C3639" s="747">
        <v>127794</v>
      </c>
      <c r="D3639" s="747">
        <v>48117</v>
      </c>
      <c r="E3639" s="747"/>
    </row>
    <row r="3640" spans="1:5" ht="16.5" customHeight="1" thickBot="1" x14ac:dyDescent="0.25">
      <c r="A3640" s="639" t="s">
        <v>21</v>
      </c>
      <c r="B3640" s="747">
        <f>B3639/B3638</f>
        <v>172929</v>
      </c>
      <c r="C3640" s="747">
        <f>C3639/C3638</f>
        <v>127794</v>
      </c>
      <c r="D3640" s="747">
        <f>D3639/D3638</f>
        <v>48117</v>
      </c>
      <c r="E3640" s="747" t="e">
        <f>E3639/E3638</f>
        <v>#DIV/0!</v>
      </c>
    </row>
    <row r="3641" spans="1:5" ht="16.5" customHeight="1" thickBot="1" x14ac:dyDescent="0.25">
      <c r="A3641" s="639" t="s">
        <v>16</v>
      </c>
      <c r="B3641" s="748" t="s">
        <v>20</v>
      </c>
      <c r="C3641" s="749">
        <f>C3638/B3638-1</f>
        <v>0</v>
      </c>
      <c r="D3641" s="749">
        <f t="shared" ref="D3641:E3643" si="401">D3638/C3638-1</f>
        <v>0</v>
      </c>
      <c r="E3641" s="749">
        <f t="shared" si="401"/>
        <v>-1</v>
      </c>
    </row>
    <row r="3642" spans="1:5" ht="16.5" customHeight="1" thickBot="1" x14ac:dyDescent="0.25">
      <c r="A3642" s="639" t="s">
        <v>17</v>
      </c>
      <c r="B3642" s="748" t="s">
        <v>20</v>
      </c>
      <c r="C3642" s="749">
        <f>C3639/B3639-1</f>
        <v>-0.26100307062436023</v>
      </c>
      <c r="D3642" s="749">
        <f t="shared" si="401"/>
        <v>-0.62347997558570822</v>
      </c>
      <c r="E3642" s="749">
        <f t="shared" si="401"/>
        <v>-1</v>
      </c>
    </row>
    <row r="3643" spans="1:5" ht="16.5" customHeight="1" thickBot="1" x14ac:dyDescent="0.25">
      <c r="A3643" s="639" t="s">
        <v>18</v>
      </c>
      <c r="B3643" s="748" t="s">
        <v>20</v>
      </c>
      <c r="C3643" s="749">
        <f>C3640/B3640-1</f>
        <v>-0.26100307062436023</v>
      </c>
      <c r="D3643" s="749">
        <f t="shared" si="401"/>
        <v>-0.62347997558570822</v>
      </c>
      <c r="E3643" s="749" t="e">
        <f t="shared" si="401"/>
        <v>#DIV/0!</v>
      </c>
    </row>
    <row r="3644" spans="1:5" ht="16.5" customHeight="1" thickBot="1" x14ac:dyDescent="0.25">
      <c r="A3644" s="835" t="s">
        <v>1551</v>
      </c>
      <c r="B3644" s="836"/>
      <c r="C3644" s="836"/>
      <c r="D3644" s="836"/>
      <c r="E3644" s="837"/>
    </row>
    <row r="3645" spans="1:5" ht="16.5" customHeight="1" x14ac:dyDescent="0.2">
      <c r="A3645" s="827"/>
      <c r="B3645" s="640">
        <v>2019</v>
      </c>
      <c r="C3645" s="640">
        <v>2020</v>
      </c>
      <c r="D3645" s="640">
        <v>2021</v>
      </c>
      <c r="E3645" s="640">
        <v>2022</v>
      </c>
    </row>
    <row r="3646" spans="1:5" ht="16.5" customHeight="1" thickBot="1" x14ac:dyDescent="0.25">
      <c r="A3646" s="828"/>
      <c r="B3646" s="641" t="s">
        <v>5</v>
      </c>
      <c r="C3646" s="641" t="s">
        <v>6</v>
      </c>
      <c r="D3646" s="641" t="s">
        <v>6</v>
      </c>
      <c r="E3646" s="641" t="s">
        <v>6</v>
      </c>
    </row>
    <row r="3647" spans="1:5" ht="16.5" customHeight="1" thickBot="1" x14ac:dyDescent="0.25">
      <c r="A3647" s="647" t="s">
        <v>107</v>
      </c>
      <c r="B3647" s="750"/>
      <c r="C3647" s="750"/>
      <c r="D3647" s="750"/>
      <c r="E3647" s="750"/>
    </row>
    <row r="3648" spans="1:5" ht="16.5" customHeight="1" thickBot="1" x14ac:dyDescent="0.25">
      <c r="A3648" s="649" t="s">
        <v>37</v>
      </c>
      <c r="B3648" s="750"/>
      <c r="C3648" s="750"/>
      <c r="D3648" s="750"/>
      <c r="E3648" s="750"/>
    </row>
    <row r="3649" spans="1:5" ht="16.5" customHeight="1" thickBot="1" x14ac:dyDescent="0.25">
      <c r="A3649" s="649" t="s">
        <v>108</v>
      </c>
      <c r="B3649" s="750"/>
      <c r="C3649" s="750"/>
      <c r="D3649" s="750"/>
      <c r="E3649" s="750"/>
    </row>
    <row r="3650" spans="1:5" ht="16.5" customHeight="1" thickBot="1" x14ac:dyDescent="0.25">
      <c r="A3650" s="649" t="s">
        <v>72</v>
      </c>
      <c r="B3650" s="750"/>
      <c r="C3650" s="750"/>
      <c r="D3650" s="750"/>
      <c r="E3650" s="750"/>
    </row>
    <row r="3651" spans="1:5" ht="16.5" customHeight="1" thickBot="1" x14ac:dyDescent="0.25">
      <c r="A3651" s="649" t="s">
        <v>73</v>
      </c>
      <c r="B3651" s="750"/>
      <c r="C3651" s="750"/>
      <c r="D3651" s="750"/>
      <c r="E3651" s="750"/>
    </row>
    <row r="3652" spans="1:5" ht="16.5" customHeight="1" thickBot="1" x14ac:dyDescent="0.25">
      <c r="A3652" s="647" t="s">
        <v>109</v>
      </c>
      <c r="B3652" s="750">
        <f>SUM(B3653:B3656)</f>
        <v>172929</v>
      </c>
      <c r="C3652" s="750">
        <f t="shared" ref="C3652:E3652" si="402">SUM(C3653:C3656)</f>
        <v>127794</v>
      </c>
      <c r="D3652" s="750">
        <f t="shared" si="402"/>
        <v>48117</v>
      </c>
      <c r="E3652" s="750">
        <f t="shared" si="402"/>
        <v>0</v>
      </c>
    </row>
    <row r="3653" spans="1:5" ht="16.5" customHeight="1" thickBot="1" x14ac:dyDescent="0.25">
      <c r="A3653" s="649" t="s">
        <v>37</v>
      </c>
      <c r="B3653" s="750"/>
      <c r="C3653" s="750"/>
      <c r="D3653" s="750"/>
      <c r="E3653" s="750"/>
    </row>
    <row r="3654" spans="1:5" ht="16.5" customHeight="1" thickBot="1" x14ac:dyDescent="0.25">
      <c r="A3654" s="649" t="s">
        <v>108</v>
      </c>
      <c r="B3654" s="750"/>
      <c r="C3654" s="750"/>
      <c r="D3654" s="750"/>
      <c r="E3654" s="750"/>
    </row>
    <row r="3655" spans="1:5" ht="16.5" customHeight="1" thickBot="1" x14ac:dyDescent="0.25">
      <c r="A3655" s="649" t="s">
        <v>72</v>
      </c>
      <c r="B3655" s="750"/>
      <c r="C3655" s="750"/>
      <c r="D3655" s="750"/>
      <c r="E3655" s="750"/>
    </row>
    <row r="3656" spans="1:5" ht="16.5" customHeight="1" thickBot="1" x14ac:dyDescent="0.25">
      <c r="A3656" s="649" t="s">
        <v>73</v>
      </c>
      <c r="B3656" s="751">
        <v>172929</v>
      </c>
      <c r="C3656" s="747">
        <v>127794</v>
      </c>
      <c r="D3656" s="747">
        <v>48117</v>
      </c>
      <c r="E3656" s="747"/>
    </row>
    <row r="3657" spans="1:5" ht="16.5" customHeight="1" thickBot="1" x14ac:dyDescent="0.25">
      <c r="A3657" s="699" t="s">
        <v>50</v>
      </c>
      <c r="B3657" s="751">
        <f>B3656+B3647</f>
        <v>172929</v>
      </c>
      <c r="C3657" s="751">
        <f>C3656+C3647</f>
        <v>127794</v>
      </c>
      <c r="D3657" s="751">
        <f>D3656+D3647</f>
        <v>48117</v>
      </c>
      <c r="E3657" s="751">
        <f>E3656+E3647</f>
        <v>0</v>
      </c>
    </row>
    <row r="3658" spans="1:5" ht="38.25" customHeight="1" thickBot="1" x14ac:dyDescent="0.25">
      <c r="A3658" s="701" t="s">
        <v>227</v>
      </c>
      <c r="B3658" s="897" t="s">
        <v>2136</v>
      </c>
      <c r="C3658" s="836"/>
      <c r="D3658" s="836"/>
      <c r="E3658" s="837"/>
    </row>
    <row r="3659" spans="1:5" ht="16.5" customHeight="1" thickBot="1" x14ac:dyDescent="0.25">
      <c r="A3659" s="637" t="s">
        <v>114</v>
      </c>
      <c r="B3659" s="832" t="s">
        <v>2132</v>
      </c>
      <c r="C3659" s="833"/>
      <c r="D3659" s="833"/>
      <c r="E3659" s="834"/>
    </row>
    <row r="3660" spans="1:5" ht="16.5" customHeight="1" thickBot="1" x14ac:dyDescent="0.25">
      <c r="A3660" s="639" t="s">
        <v>9</v>
      </c>
      <c r="B3660" s="832" t="s">
        <v>2137</v>
      </c>
      <c r="C3660" s="833"/>
      <c r="D3660" s="833"/>
      <c r="E3660" s="834"/>
    </row>
    <row r="3661" spans="1:5" ht="16.5" customHeight="1" thickBot="1" x14ac:dyDescent="0.25">
      <c r="A3661" s="639" t="s">
        <v>14</v>
      </c>
      <c r="B3661" s="832" t="s">
        <v>1587</v>
      </c>
      <c r="C3661" s="833"/>
      <c r="D3661" s="833"/>
      <c r="E3661" s="834"/>
    </row>
    <row r="3662" spans="1:5" ht="16.5" customHeight="1" x14ac:dyDescent="0.2">
      <c r="A3662" s="827"/>
      <c r="B3662" s="640">
        <v>2019</v>
      </c>
      <c r="C3662" s="640">
        <v>2020</v>
      </c>
      <c r="D3662" s="640">
        <v>2021</v>
      </c>
      <c r="E3662" s="640">
        <v>2022</v>
      </c>
    </row>
    <row r="3663" spans="1:5" ht="16.5" customHeight="1" thickBot="1" x14ac:dyDescent="0.25">
      <c r="A3663" s="828"/>
      <c r="B3663" s="641" t="s">
        <v>5</v>
      </c>
      <c r="C3663" s="641" t="s">
        <v>6</v>
      </c>
      <c r="D3663" s="641" t="s">
        <v>6</v>
      </c>
      <c r="E3663" s="641" t="s">
        <v>6</v>
      </c>
    </row>
    <row r="3664" spans="1:5" ht="16.5" customHeight="1" thickBot="1" x14ac:dyDescent="0.25">
      <c r="A3664" s="639" t="s">
        <v>8</v>
      </c>
      <c r="B3664" s="745">
        <v>286</v>
      </c>
      <c r="C3664" s="745">
        <v>286</v>
      </c>
      <c r="D3664" s="745">
        <v>286</v>
      </c>
      <c r="E3664" s="745">
        <v>0</v>
      </c>
    </row>
    <row r="3665" spans="1:5" ht="16.5" customHeight="1" thickBot="1" x14ac:dyDescent="0.25">
      <c r="A3665" s="639" t="s">
        <v>15</v>
      </c>
      <c r="B3665" s="747">
        <v>237066</v>
      </c>
      <c r="C3665" s="747">
        <v>334985</v>
      </c>
      <c r="D3665" s="747">
        <v>134985</v>
      </c>
      <c r="E3665" s="747"/>
    </row>
    <row r="3666" spans="1:5" ht="16.5" customHeight="1" thickBot="1" x14ac:dyDescent="0.25">
      <c r="A3666" s="639" t="s">
        <v>21</v>
      </c>
      <c r="B3666" s="747">
        <f>B3665/B3664</f>
        <v>828.90209790209792</v>
      </c>
      <c r="C3666" s="747">
        <f>C3665/C3664</f>
        <v>1171.2762237762238</v>
      </c>
      <c r="D3666" s="747">
        <f>D3665/D3664</f>
        <v>471.97552447552448</v>
      </c>
      <c r="E3666" s="747" t="e">
        <f>E3665/E3664</f>
        <v>#DIV/0!</v>
      </c>
    </row>
    <row r="3667" spans="1:5" ht="16.5" customHeight="1" thickBot="1" x14ac:dyDescent="0.25">
      <c r="A3667" s="639" t="s">
        <v>16</v>
      </c>
      <c r="B3667" s="748" t="s">
        <v>20</v>
      </c>
      <c r="C3667" s="749">
        <f>C3664/B3664-1</f>
        <v>0</v>
      </c>
      <c r="D3667" s="749">
        <f t="shared" ref="D3667:E3669" si="403">D3664/C3664-1</f>
        <v>0</v>
      </c>
      <c r="E3667" s="749">
        <f t="shared" si="403"/>
        <v>-1</v>
      </c>
    </row>
    <row r="3668" spans="1:5" ht="16.5" customHeight="1" thickBot="1" x14ac:dyDescent="0.25">
      <c r="A3668" s="639" t="s">
        <v>17</v>
      </c>
      <c r="B3668" s="748" t="s">
        <v>20</v>
      </c>
      <c r="C3668" s="749">
        <f>C3665/B3665-1</f>
        <v>0.41304531227590635</v>
      </c>
      <c r="D3668" s="749">
        <f t="shared" si="403"/>
        <v>-0.59704165858172753</v>
      </c>
      <c r="E3668" s="749">
        <f t="shared" si="403"/>
        <v>-1</v>
      </c>
    </row>
    <row r="3669" spans="1:5" ht="16.5" customHeight="1" thickBot="1" x14ac:dyDescent="0.25">
      <c r="A3669" s="639" t="s">
        <v>18</v>
      </c>
      <c r="B3669" s="748" t="s">
        <v>20</v>
      </c>
      <c r="C3669" s="749">
        <f>C3666/B3666-1</f>
        <v>0.41304531227590635</v>
      </c>
      <c r="D3669" s="749">
        <f t="shared" si="403"/>
        <v>-0.59704165858172753</v>
      </c>
      <c r="E3669" s="749" t="e">
        <f t="shared" si="403"/>
        <v>#DIV/0!</v>
      </c>
    </row>
    <row r="3670" spans="1:5" ht="16.5" customHeight="1" thickBot="1" x14ac:dyDescent="0.25">
      <c r="A3670" s="835" t="s">
        <v>1553</v>
      </c>
      <c r="B3670" s="836"/>
      <c r="C3670" s="836"/>
      <c r="D3670" s="836"/>
      <c r="E3670" s="837"/>
    </row>
    <row r="3671" spans="1:5" ht="16.5" customHeight="1" x14ac:dyDescent="0.2">
      <c r="A3671" s="827"/>
      <c r="B3671" s="640">
        <v>2019</v>
      </c>
      <c r="C3671" s="640">
        <v>2020</v>
      </c>
      <c r="D3671" s="640">
        <v>2021</v>
      </c>
      <c r="E3671" s="640">
        <v>2022</v>
      </c>
    </row>
    <row r="3672" spans="1:5" ht="16.5" customHeight="1" thickBot="1" x14ac:dyDescent="0.25">
      <c r="A3672" s="828"/>
      <c r="B3672" s="641" t="s">
        <v>5</v>
      </c>
      <c r="C3672" s="641" t="s">
        <v>6</v>
      </c>
      <c r="D3672" s="641" t="s">
        <v>6</v>
      </c>
      <c r="E3672" s="750" t="s">
        <v>6</v>
      </c>
    </row>
    <row r="3673" spans="1:5" ht="16.5" customHeight="1" thickBot="1" x14ac:dyDescent="0.25">
      <c r="A3673" s="647" t="s">
        <v>107</v>
      </c>
      <c r="B3673" s="750"/>
      <c r="C3673" s="750"/>
      <c r="D3673" s="750"/>
      <c r="E3673" s="750"/>
    </row>
    <row r="3674" spans="1:5" ht="16.5" customHeight="1" thickBot="1" x14ac:dyDescent="0.25">
      <c r="A3674" s="649" t="s">
        <v>37</v>
      </c>
      <c r="B3674" s="750"/>
      <c r="C3674" s="750"/>
      <c r="D3674" s="750"/>
      <c r="E3674" s="750"/>
    </row>
    <row r="3675" spans="1:5" ht="16.5" customHeight="1" thickBot="1" x14ac:dyDescent="0.25">
      <c r="A3675" s="649" t="s">
        <v>108</v>
      </c>
      <c r="B3675" s="750"/>
      <c r="C3675" s="750"/>
      <c r="D3675" s="750"/>
      <c r="E3675" s="750"/>
    </row>
    <row r="3676" spans="1:5" ht="16.5" customHeight="1" thickBot="1" x14ac:dyDescent="0.25">
      <c r="A3676" s="649" t="s">
        <v>72</v>
      </c>
      <c r="B3676" s="750"/>
      <c r="C3676" s="750"/>
      <c r="D3676" s="750"/>
      <c r="E3676" s="750"/>
    </row>
    <row r="3677" spans="1:5" ht="16.5" customHeight="1" thickBot="1" x14ac:dyDescent="0.25">
      <c r="A3677" s="649" t="s">
        <v>73</v>
      </c>
      <c r="B3677" s="750"/>
      <c r="C3677" s="750"/>
      <c r="D3677" s="750"/>
      <c r="E3677" s="750"/>
    </row>
    <row r="3678" spans="1:5" ht="16.5" customHeight="1" thickBot="1" x14ac:dyDescent="0.25">
      <c r="A3678" s="647" t="s">
        <v>109</v>
      </c>
      <c r="B3678" s="750">
        <f>SUM(B3679:B3682)</f>
        <v>237066</v>
      </c>
      <c r="C3678" s="750">
        <f t="shared" ref="C3678:E3678" si="404">SUM(C3679:C3682)</f>
        <v>334985</v>
      </c>
      <c r="D3678" s="750">
        <f t="shared" si="404"/>
        <v>134985</v>
      </c>
      <c r="E3678" s="750">
        <f t="shared" si="404"/>
        <v>0</v>
      </c>
    </row>
    <row r="3679" spans="1:5" ht="16.5" customHeight="1" thickBot="1" x14ac:dyDescent="0.25">
      <c r="A3679" s="649" t="s">
        <v>37</v>
      </c>
      <c r="B3679" s="750"/>
      <c r="C3679" s="750"/>
      <c r="D3679" s="750"/>
      <c r="E3679" s="750"/>
    </row>
    <row r="3680" spans="1:5" ht="16.5" customHeight="1" thickBot="1" x14ac:dyDescent="0.25">
      <c r="A3680" s="649" t="s">
        <v>108</v>
      </c>
      <c r="B3680" s="750">
        <v>237066</v>
      </c>
      <c r="C3680" s="747">
        <v>334985</v>
      </c>
      <c r="D3680" s="747">
        <v>134985</v>
      </c>
      <c r="E3680" s="750"/>
    </row>
    <row r="3681" spans="1:5" ht="16.5" customHeight="1" thickBot="1" x14ac:dyDescent="0.25">
      <c r="A3681" s="649" t="s">
        <v>72</v>
      </c>
      <c r="B3681" s="751"/>
      <c r="C3681" s="752"/>
      <c r="D3681" s="752"/>
      <c r="E3681" s="750"/>
    </row>
    <row r="3682" spans="1:5" ht="16.5" customHeight="1" thickBot="1" x14ac:dyDescent="0.25">
      <c r="A3682" s="649" t="s">
        <v>73</v>
      </c>
      <c r="B3682" s="751"/>
      <c r="C3682" s="752"/>
      <c r="D3682" s="752"/>
      <c r="E3682" s="750"/>
    </row>
    <row r="3683" spans="1:5" ht="16.5" customHeight="1" thickBot="1" x14ac:dyDescent="0.25">
      <c r="A3683" s="699" t="s">
        <v>117</v>
      </c>
      <c r="B3683" s="751">
        <f>B3680+B3673</f>
        <v>237066</v>
      </c>
      <c r="C3683" s="751">
        <f>C3680+C3673</f>
        <v>334985</v>
      </c>
      <c r="D3683" s="751">
        <f>D3680+D3673</f>
        <v>134985</v>
      </c>
      <c r="E3683" s="751">
        <f>E3680+E3673</f>
        <v>0</v>
      </c>
    </row>
    <row r="3684" spans="1:5" ht="36.75" customHeight="1" thickBot="1" x14ac:dyDescent="0.25">
      <c r="A3684" s="701" t="s">
        <v>227</v>
      </c>
      <c r="B3684" s="897" t="s">
        <v>2138</v>
      </c>
      <c r="C3684" s="899"/>
      <c r="D3684" s="899"/>
      <c r="E3684" s="900"/>
    </row>
    <row r="3685" spans="1:5" ht="16.5" customHeight="1" thickBot="1" x14ac:dyDescent="0.25">
      <c r="A3685" s="637" t="s">
        <v>118</v>
      </c>
      <c r="B3685" s="832" t="s">
        <v>2132</v>
      </c>
      <c r="C3685" s="833"/>
      <c r="D3685" s="833"/>
      <c r="E3685" s="834"/>
    </row>
    <row r="3686" spans="1:5" ht="16.5" customHeight="1" thickBot="1" x14ac:dyDescent="0.25">
      <c r="A3686" s="639" t="s">
        <v>9</v>
      </c>
      <c r="B3686" s="832" t="s">
        <v>2137</v>
      </c>
      <c r="C3686" s="833"/>
      <c r="D3686" s="833"/>
      <c r="E3686" s="834"/>
    </row>
    <row r="3687" spans="1:5" ht="16.5" customHeight="1" thickBot="1" x14ac:dyDescent="0.25">
      <c r="A3687" s="639" t="s">
        <v>14</v>
      </c>
      <c r="B3687" s="832" t="s">
        <v>123</v>
      </c>
      <c r="C3687" s="833"/>
      <c r="D3687" s="833"/>
      <c r="E3687" s="834"/>
    </row>
    <row r="3688" spans="1:5" ht="16.5" customHeight="1" x14ac:dyDescent="0.2">
      <c r="A3688" s="827"/>
      <c r="B3688" s="640">
        <v>2019</v>
      </c>
      <c r="C3688" s="640">
        <v>2020</v>
      </c>
      <c r="D3688" s="640">
        <v>2021</v>
      </c>
      <c r="E3688" s="640">
        <v>2022</v>
      </c>
    </row>
    <row r="3689" spans="1:5" ht="16.5" customHeight="1" thickBot="1" x14ac:dyDescent="0.25">
      <c r="A3689" s="828"/>
      <c r="B3689" s="641" t="s">
        <v>5</v>
      </c>
      <c r="C3689" s="641" t="s">
        <v>6</v>
      </c>
      <c r="D3689" s="641" t="s">
        <v>6</v>
      </c>
      <c r="E3689" s="641" t="s">
        <v>6</v>
      </c>
    </row>
    <row r="3690" spans="1:5" ht="16.5" customHeight="1" thickBot="1" x14ac:dyDescent="0.25">
      <c r="A3690" s="639" t="s">
        <v>8</v>
      </c>
      <c r="B3690" s="745">
        <v>1</v>
      </c>
      <c r="C3690" s="745">
        <v>1</v>
      </c>
      <c r="D3690" s="745">
        <v>1</v>
      </c>
      <c r="E3690" s="745"/>
    </row>
    <row r="3691" spans="1:5" ht="16.5" customHeight="1" thickBot="1" x14ac:dyDescent="0.25">
      <c r="A3691" s="639" t="s">
        <v>15</v>
      </c>
      <c r="B3691" s="747">
        <v>180000</v>
      </c>
      <c r="C3691" s="747">
        <v>217264</v>
      </c>
      <c r="D3691" s="747">
        <v>93741</v>
      </c>
      <c r="E3691" s="747"/>
    </row>
    <row r="3692" spans="1:5" ht="16.5" customHeight="1" thickBot="1" x14ac:dyDescent="0.25">
      <c r="A3692" s="639" t="s">
        <v>21</v>
      </c>
      <c r="B3692" s="747">
        <f>B3691/B3690</f>
        <v>180000</v>
      </c>
      <c r="C3692" s="747">
        <f>C3691/C3690</f>
        <v>217264</v>
      </c>
      <c r="D3692" s="747">
        <f>D3691/D3690</f>
        <v>93741</v>
      </c>
      <c r="E3692" s="747" t="e">
        <f>E3691/E3690</f>
        <v>#DIV/0!</v>
      </c>
    </row>
    <row r="3693" spans="1:5" ht="16.5" customHeight="1" thickBot="1" x14ac:dyDescent="0.25">
      <c r="A3693" s="639" t="s">
        <v>16</v>
      </c>
      <c r="B3693" s="748" t="s">
        <v>20</v>
      </c>
      <c r="C3693" s="749">
        <f>C3690/B3690-1</f>
        <v>0</v>
      </c>
      <c r="D3693" s="749">
        <f t="shared" ref="D3693:E3695" si="405">D3690/C3690-1</f>
        <v>0</v>
      </c>
      <c r="E3693" s="749">
        <f t="shared" si="405"/>
        <v>-1</v>
      </c>
    </row>
    <row r="3694" spans="1:5" ht="16.5" customHeight="1" thickBot="1" x14ac:dyDescent="0.25">
      <c r="A3694" s="639" t="s">
        <v>17</v>
      </c>
      <c r="B3694" s="748" t="s">
        <v>20</v>
      </c>
      <c r="C3694" s="749">
        <f>C3691/B3691-1</f>
        <v>0.20702222222222222</v>
      </c>
      <c r="D3694" s="749">
        <f t="shared" si="405"/>
        <v>-0.56853873628396789</v>
      </c>
      <c r="E3694" s="749">
        <f t="shared" si="405"/>
        <v>-1</v>
      </c>
    </row>
    <row r="3695" spans="1:5" ht="16.5" customHeight="1" thickBot="1" x14ac:dyDescent="0.25">
      <c r="A3695" s="639" t="s">
        <v>18</v>
      </c>
      <c r="B3695" s="748" t="s">
        <v>20</v>
      </c>
      <c r="C3695" s="749">
        <f>C3692/B3692-1</f>
        <v>0.20702222222222222</v>
      </c>
      <c r="D3695" s="749">
        <f t="shared" si="405"/>
        <v>-0.56853873628396789</v>
      </c>
      <c r="E3695" s="749" t="e">
        <f t="shared" si="405"/>
        <v>#DIV/0!</v>
      </c>
    </row>
    <row r="3696" spans="1:5" ht="16.5" customHeight="1" thickBot="1" x14ac:dyDescent="0.25">
      <c r="A3696" s="835" t="s">
        <v>1559</v>
      </c>
      <c r="B3696" s="836"/>
      <c r="C3696" s="836"/>
      <c r="D3696" s="836"/>
      <c r="E3696" s="837"/>
    </row>
    <row r="3697" spans="1:5" ht="16.5" customHeight="1" x14ac:dyDescent="0.2">
      <c r="A3697" s="827"/>
      <c r="B3697" s="640">
        <v>2019</v>
      </c>
      <c r="C3697" s="640">
        <v>2020</v>
      </c>
      <c r="D3697" s="640">
        <v>2021</v>
      </c>
      <c r="E3697" s="640">
        <v>2022</v>
      </c>
    </row>
    <row r="3698" spans="1:5" ht="16.5" customHeight="1" thickBot="1" x14ac:dyDescent="0.25">
      <c r="A3698" s="828"/>
      <c r="B3698" s="641" t="s">
        <v>5</v>
      </c>
      <c r="C3698" s="641" t="s">
        <v>6</v>
      </c>
      <c r="D3698" s="641" t="s">
        <v>6</v>
      </c>
      <c r="E3698" s="641" t="s">
        <v>6</v>
      </c>
    </row>
    <row r="3699" spans="1:5" ht="16.5" customHeight="1" thickBot="1" x14ac:dyDescent="0.25">
      <c r="A3699" s="647" t="s">
        <v>107</v>
      </c>
      <c r="B3699" s="750"/>
      <c r="C3699" s="750"/>
      <c r="D3699" s="750"/>
      <c r="E3699" s="750"/>
    </row>
    <row r="3700" spans="1:5" ht="16.5" customHeight="1" thickBot="1" x14ac:dyDescent="0.25">
      <c r="A3700" s="649" t="s">
        <v>37</v>
      </c>
      <c r="B3700" s="750"/>
      <c r="C3700" s="750"/>
      <c r="D3700" s="750"/>
      <c r="E3700" s="750"/>
    </row>
    <row r="3701" spans="1:5" ht="16.5" customHeight="1" thickBot="1" x14ac:dyDescent="0.25">
      <c r="A3701" s="649" t="s">
        <v>108</v>
      </c>
      <c r="B3701" s="750"/>
      <c r="C3701" s="750"/>
      <c r="D3701" s="750"/>
      <c r="E3701" s="750"/>
    </row>
    <row r="3702" spans="1:5" ht="16.5" customHeight="1" thickBot="1" x14ac:dyDescent="0.25">
      <c r="A3702" s="649" t="s">
        <v>72</v>
      </c>
      <c r="B3702" s="750"/>
      <c r="C3702" s="750"/>
      <c r="D3702" s="750"/>
      <c r="E3702" s="750"/>
    </row>
    <row r="3703" spans="1:5" ht="16.5" customHeight="1" thickBot="1" x14ac:dyDescent="0.25">
      <c r="A3703" s="649" t="s">
        <v>73</v>
      </c>
      <c r="B3703" s="750"/>
      <c r="C3703" s="750"/>
      <c r="D3703" s="750"/>
      <c r="E3703" s="750"/>
    </row>
    <row r="3704" spans="1:5" ht="16.5" customHeight="1" thickBot="1" x14ac:dyDescent="0.25">
      <c r="A3704" s="647" t="s">
        <v>109</v>
      </c>
      <c r="B3704" s="750">
        <f>SUM(B3705:B3708)</f>
        <v>180000</v>
      </c>
      <c r="C3704" s="750">
        <f t="shared" ref="C3704:E3704" si="406">SUM(C3705:C3708)</f>
        <v>217264</v>
      </c>
      <c r="D3704" s="750">
        <f t="shared" si="406"/>
        <v>93741</v>
      </c>
      <c r="E3704" s="750">
        <f t="shared" si="406"/>
        <v>0</v>
      </c>
    </row>
    <row r="3705" spans="1:5" ht="16.5" customHeight="1" thickBot="1" x14ac:dyDescent="0.25">
      <c r="A3705" s="649" t="s">
        <v>37</v>
      </c>
      <c r="B3705" s="750"/>
      <c r="C3705" s="750"/>
      <c r="D3705" s="750"/>
      <c r="E3705" s="750"/>
    </row>
    <row r="3706" spans="1:5" ht="16.5" customHeight="1" thickBot="1" x14ac:dyDescent="0.25">
      <c r="A3706" s="649" t="s">
        <v>108</v>
      </c>
      <c r="B3706" s="750"/>
      <c r="C3706" s="750"/>
      <c r="D3706" s="750"/>
      <c r="E3706" s="750"/>
    </row>
    <row r="3707" spans="1:5" ht="16.5" customHeight="1" thickBot="1" x14ac:dyDescent="0.25">
      <c r="A3707" s="649" t="s">
        <v>72</v>
      </c>
      <c r="B3707" s="751">
        <v>180000</v>
      </c>
      <c r="C3707" s="747">
        <v>217264</v>
      </c>
      <c r="D3707" s="747">
        <v>93741</v>
      </c>
      <c r="E3707" s="750"/>
    </row>
    <row r="3708" spans="1:5" ht="16.5" customHeight="1" thickBot="1" x14ac:dyDescent="0.25">
      <c r="A3708" s="649" t="s">
        <v>73</v>
      </c>
      <c r="B3708" s="751"/>
      <c r="C3708" s="752"/>
      <c r="D3708" s="752"/>
      <c r="E3708" s="750"/>
    </row>
    <row r="3709" spans="1:5" ht="16.5" customHeight="1" thickBot="1" x14ac:dyDescent="0.25">
      <c r="A3709" s="699" t="s">
        <v>120</v>
      </c>
      <c r="B3709" s="751">
        <f>B3707+B3699</f>
        <v>180000</v>
      </c>
      <c r="C3709" s="751">
        <f>C3707+C3699</f>
        <v>217264</v>
      </c>
      <c r="D3709" s="751">
        <f>D3707+D3699</f>
        <v>93741</v>
      </c>
      <c r="E3709" s="751">
        <f>E3707+E3699</f>
        <v>0</v>
      </c>
    </row>
    <row r="3710" spans="1:5" ht="39.75" customHeight="1" thickBot="1" x14ac:dyDescent="0.25">
      <c r="A3710" s="701" t="s">
        <v>227</v>
      </c>
      <c r="B3710" s="897" t="s">
        <v>2139</v>
      </c>
      <c r="C3710" s="899"/>
      <c r="D3710" s="899"/>
      <c r="E3710" s="900"/>
    </row>
    <row r="3711" spans="1:5" ht="16.5" customHeight="1" thickBot="1" x14ac:dyDescent="0.25">
      <c r="A3711" s="637" t="s">
        <v>121</v>
      </c>
      <c r="B3711" s="832" t="s">
        <v>2132</v>
      </c>
      <c r="C3711" s="833"/>
      <c r="D3711" s="833"/>
      <c r="E3711" s="834"/>
    </row>
    <row r="3712" spans="1:5" ht="16.5" customHeight="1" thickBot="1" x14ac:dyDescent="0.25">
      <c r="A3712" s="639" t="s">
        <v>9</v>
      </c>
      <c r="B3712" s="832" t="s">
        <v>2137</v>
      </c>
      <c r="C3712" s="833"/>
      <c r="D3712" s="833"/>
      <c r="E3712" s="834"/>
    </row>
    <row r="3713" spans="1:5" ht="16.5" customHeight="1" thickBot="1" x14ac:dyDescent="0.25">
      <c r="A3713" s="639" t="s">
        <v>14</v>
      </c>
      <c r="B3713" s="832" t="s">
        <v>123</v>
      </c>
      <c r="C3713" s="833"/>
      <c r="D3713" s="833"/>
      <c r="E3713" s="834"/>
    </row>
    <row r="3714" spans="1:5" ht="16.5" customHeight="1" x14ac:dyDescent="0.2">
      <c r="A3714" s="827"/>
      <c r="B3714" s="640">
        <v>2019</v>
      </c>
      <c r="C3714" s="640">
        <v>2020</v>
      </c>
      <c r="D3714" s="640">
        <v>2021</v>
      </c>
      <c r="E3714" s="640">
        <v>2022</v>
      </c>
    </row>
    <row r="3715" spans="1:5" ht="16.5" customHeight="1" thickBot="1" x14ac:dyDescent="0.25">
      <c r="A3715" s="828"/>
      <c r="B3715" s="641" t="s">
        <v>5</v>
      </c>
      <c r="C3715" s="641" t="s">
        <v>6</v>
      </c>
      <c r="D3715" s="641" t="s">
        <v>6</v>
      </c>
      <c r="E3715" s="641" t="s">
        <v>6</v>
      </c>
    </row>
    <row r="3716" spans="1:5" ht="16.5" customHeight="1" thickBot="1" x14ac:dyDescent="0.25">
      <c r="A3716" s="639" t="s">
        <v>8</v>
      </c>
      <c r="B3716" s="745">
        <v>1</v>
      </c>
      <c r="C3716" s="745">
        <v>1</v>
      </c>
      <c r="D3716" s="745">
        <v>1</v>
      </c>
      <c r="E3716" s="745"/>
    </row>
    <row r="3717" spans="1:5" ht="16.5" customHeight="1" thickBot="1" x14ac:dyDescent="0.25">
      <c r="A3717" s="639" t="s">
        <v>15</v>
      </c>
      <c r="B3717" s="747">
        <v>110000</v>
      </c>
      <c r="C3717" s="747">
        <v>83863</v>
      </c>
      <c r="D3717" s="747">
        <v>45745</v>
      </c>
      <c r="E3717" s="747"/>
    </row>
    <row r="3718" spans="1:5" ht="16.5" customHeight="1" thickBot="1" x14ac:dyDescent="0.25">
      <c r="A3718" s="639" t="s">
        <v>21</v>
      </c>
      <c r="B3718" s="747">
        <f>B3717/B3716</f>
        <v>110000</v>
      </c>
      <c r="C3718" s="747">
        <f>C3717/C3716</f>
        <v>83863</v>
      </c>
      <c r="D3718" s="747">
        <f>D3717/D3716</f>
        <v>45745</v>
      </c>
      <c r="E3718" s="747" t="e">
        <f>E3717/E3716</f>
        <v>#DIV/0!</v>
      </c>
    </row>
    <row r="3719" spans="1:5" ht="16.5" customHeight="1" thickBot="1" x14ac:dyDescent="0.25">
      <c r="A3719" s="639" t="s">
        <v>16</v>
      </c>
      <c r="B3719" s="748" t="s">
        <v>20</v>
      </c>
      <c r="C3719" s="749">
        <f>C3716/B3716-1</f>
        <v>0</v>
      </c>
      <c r="D3719" s="749">
        <f t="shared" ref="D3719:E3721" si="407">D3716/C3716-1</f>
        <v>0</v>
      </c>
      <c r="E3719" s="749">
        <f t="shared" si="407"/>
        <v>-1</v>
      </c>
    </row>
    <row r="3720" spans="1:5" ht="16.5" customHeight="1" thickBot="1" x14ac:dyDescent="0.25">
      <c r="A3720" s="639" t="s">
        <v>17</v>
      </c>
      <c r="B3720" s="748" t="s">
        <v>20</v>
      </c>
      <c r="C3720" s="749">
        <f>C3717/B3717-1</f>
        <v>-0.23760909090909088</v>
      </c>
      <c r="D3720" s="749">
        <f t="shared" si="407"/>
        <v>-0.45452702622133723</v>
      </c>
      <c r="E3720" s="749">
        <f t="shared" si="407"/>
        <v>-1</v>
      </c>
    </row>
    <row r="3721" spans="1:5" ht="16.5" customHeight="1" thickBot="1" x14ac:dyDescent="0.25">
      <c r="A3721" s="639" t="s">
        <v>18</v>
      </c>
      <c r="B3721" s="748" t="s">
        <v>20</v>
      </c>
      <c r="C3721" s="749">
        <f>C3718/B3718-1</f>
        <v>-0.23760909090909088</v>
      </c>
      <c r="D3721" s="749">
        <f t="shared" si="407"/>
        <v>-0.45452702622133723</v>
      </c>
      <c r="E3721" s="749" t="e">
        <f t="shared" si="407"/>
        <v>#DIV/0!</v>
      </c>
    </row>
    <row r="3722" spans="1:5" ht="16.5" customHeight="1" thickBot="1" x14ac:dyDescent="0.25">
      <c r="A3722" s="835" t="s">
        <v>1562</v>
      </c>
      <c r="B3722" s="836"/>
      <c r="C3722" s="836"/>
      <c r="D3722" s="836"/>
      <c r="E3722" s="837"/>
    </row>
    <row r="3723" spans="1:5" ht="16.5" customHeight="1" x14ac:dyDescent="0.2">
      <c r="A3723" s="827"/>
      <c r="B3723" s="640">
        <v>2019</v>
      </c>
      <c r="C3723" s="640">
        <v>2020</v>
      </c>
      <c r="D3723" s="640">
        <v>2021</v>
      </c>
      <c r="E3723" s="640">
        <v>2022</v>
      </c>
    </row>
    <row r="3724" spans="1:5" ht="16.5" customHeight="1" thickBot="1" x14ac:dyDescent="0.25">
      <c r="A3724" s="828"/>
      <c r="B3724" s="641" t="s">
        <v>5</v>
      </c>
      <c r="C3724" s="641" t="s">
        <v>6</v>
      </c>
      <c r="D3724" s="641" t="s">
        <v>6</v>
      </c>
      <c r="E3724" s="641" t="s">
        <v>6</v>
      </c>
    </row>
    <row r="3725" spans="1:5" ht="16.5" customHeight="1" thickBot="1" x14ac:dyDescent="0.25">
      <c r="A3725" s="647" t="s">
        <v>107</v>
      </c>
      <c r="B3725" s="750"/>
      <c r="C3725" s="750"/>
      <c r="D3725" s="750"/>
      <c r="E3725" s="750"/>
    </row>
    <row r="3726" spans="1:5" ht="16.5" customHeight="1" thickBot="1" x14ac:dyDescent="0.25">
      <c r="A3726" s="649" t="s">
        <v>37</v>
      </c>
      <c r="B3726" s="750"/>
      <c r="C3726" s="750"/>
      <c r="D3726" s="750"/>
      <c r="E3726" s="750"/>
    </row>
    <row r="3727" spans="1:5" ht="16.5" customHeight="1" thickBot="1" x14ac:dyDescent="0.25">
      <c r="A3727" s="649" t="s">
        <v>108</v>
      </c>
      <c r="B3727" s="750"/>
      <c r="C3727" s="750"/>
      <c r="D3727" s="750"/>
      <c r="E3727" s="750"/>
    </row>
    <row r="3728" spans="1:5" ht="16.5" customHeight="1" thickBot="1" x14ac:dyDescent="0.25">
      <c r="A3728" s="649" t="s">
        <v>72</v>
      </c>
      <c r="B3728" s="750"/>
      <c r="C3728" s="750"/>
      <c r="D3728" s="750"/>
      <c r="E3728" s="750"/>
    </row>
    <row r="3729" spans="1:5" ht="16.5" customHeight="1" thickBot="1" x14ac:dyDescent="0.25">
      <c r="A3729" s="649" t="s">
        <v>73</v>
      </c>
      <c r="B3729" s="750"/>
      <c r="C3729" s="750"/>
      <c r="D3729" s="750"/>
      <c r="E3729" s="750"/>
    </row>
    <row r="3730" spans="1:5" ht="16.5" customHeight="1" thickBot="1" x14ac:dyDescent="0.25">
      <c r="A3730" s="647" t="s">
        <v>109</v>
      </c>
      <c r="B3730" s="750">
        <f>SUM(B3731:B3734)</f>
        <v>110000</v>
      </c>
      <c r="C3730" s="750">
        <f t="shared" ref="C3730:E3730" si="408">SUM(C3731:C3734)</f>
        <v>83863</v>
      </c>
      <c r="D3730" s="750">
        <f t="shared" si="408"/>
        <v>45745</v>
      </c>
      <c r="E3730" s="750">
        <f t="shared" si="408"/>
        <v>0</v>
      </c>
    </row>
    <row r="3731" spans="1:5" ht="16.5" customHeight="1" thickBot="1" x14ac:dyDescent="0.25">
      <c r="A3731" s="649" t="s">
        <v>37</v>
      </c>
      <c r="B3731" s="750"/>
      <c r="C3731" s="750"/>
      <c r="D3731" s="750"/>
      <c r="E3731" s="750"/>
    </row>
    <row r="3732" spans="1:5" ht="16.5" customHeight="1" thickBot="1" x14ac:dyDescent="0.25">
      <c r="A3732" s="649" t="s">
        <v>108</v>
      </c>
      <c r="B3732" s="750"/>
      <c r="C3732" s="750"/>
      <c r="D3732" s="750"/>
      <c r="E3732" s="750"/>
    </row>
    <row r="3733" spans="1:5" ht="16.5" customHeight="1" thickBot="1" x14ac:dyDescent="0.25">
      <c r="A3733" s="649" t="s">
        <v>72</v>
      </c>
      <c r="B3733" s="750"/>
      <c r="C3733" s="750"/>
      <c r="D3733" s="750"/>
      <c r="E3733" s="750"/>
    </row>
    <row r="3734" spans="1:5" ht="16.5" customHeight="1" thickBot="1" x14ac:dyDescent="0.25">
      <c r="A3734" s="649" t="s">
        <v>73</v>
      </c>
      <c r="B3734" s="751">
        <v>110000</v>
      </c>
      <c r="C3734" s="747">
        <v>83863</v>
      </c>
      <c r="D3734" s="747">
        <v>45745</v>
      </c>
      <c r="E3734" s="747"/>
    </row>
    <row r="3735" spans="1:5" ht="16.5" customHeight="1" thickBot="1" x14ac:dyDescent="0.25">
      <c r="A3735" s="699" t="s">
        <v>125</v>
      </c>
      <c r="B3735" s="751">
        <f>B3734+B3725</f>
        <v>110000</v>
      </c>
      <c r="C3735" s="751">
        <f>C3734+C3725</f>
        <v>83863</v>
      </c>
      <c r="D3735" s="751">
        <f>D3734+D3725</f>
        <v>45745</v>
      </c>
      <c r="E3735" s="751">
        <f>E3734+E3725</f>
        <v>0</v>
      </c>
    </row>
    <row r="3736" spans="1:5" ht="32.25" customHeight="1" thickBot="1" x14ac:dyDescent="0.25">
      <c r="A3736" s="701" t="s">
        <v>227</v>
      </c>
      <c r="B3736" s="897" t="s">
        <v>2140</v>
      </c>
      <c r="C3736" s="836"/>
      <c r="D3736" s="836"/>
      <c r="E3736" s="837"/>
    </row>
    <row r="3737" spans="1:5" ht="16.5" customHeight="1" thickBot="1" x14ac:dyDescent="0.25">
      <c r="A3737" s="637" t="s">
        <v>126</v>
      </c>
      <c r="B3737" s="832" t="s">
        <v>2132</v>
      </c>
      <c r="C3737" s="833"/>
      <c r="D3737" s="833"/>
      <c r="E3737" s="834"/>
    </row>
    <row r="3738" spans="1:5" ht="16.5" customHeight="1" thickBot="1" x14ac:dyDescent="0.25">
      <c r="A3738" s="639" t="s">
        <v>9</v>
      </c>
      <c r="B3738" s="832" t="s">
        <v>2141</v>
      </c>
      <c r="C3738" s="833"/>
      <c r="D3738" s="833"/>
      <c r="E3738" s="834"/>
    </row>
    <row r="3739" spans="1:5" ht="16.5" customHeight="1" thickBot="1" x14ac:dyDescent="0.25">
      <c r="A3739" s="639" t="s">
        <v>14</v>
      </c>
      <c r="B3739" s="832" t="s">
        <v>1587</v>
      </c>
      <c r="C3739" s="833"/>
      <c r="D3739" s="833"/>
      <c r="E3739" s="834"/>
    </row>
    <row r="3740" spans="1:5" ht="16.5" customHeight="1" x14ac:dyDescent="0.2">
      <c r="A3740" s="827"/>
      <c r="B3740" s="640">
        <v>2019</v>
      </c>
      <c r="C3740" s="640">
        <v>2020</v>
      </c>
      <c r="D3740" s="640">
        <v>2021</v>
      </c>
      <c r="E3740" s="640">
        <v>2022</v>
      </c>
    </row>
    <row r="3741" spans="1:5" ht="16.5" customHeight="1" thickBot="1" x14ac:dyDescent="0.25">
      <c r="A3741" s="828"/>
      <c r="B3741" s="641" t="s">
        <v>5</v>
      </c>
      <c r="C3741" s="641" t="s">
        <v>6</v>
      </c>
      <c r="D3741" s="641" t="s">
        <v>6</v>
      </c>
      <c r="E3741" s="641" t="s">
        <v>6</v>
      </c>
    </row>
    <row r="3742" spans="1:5" ht="16.5" customHeight="1" thickBot="1" x14ac:dyDescent="0.25">
      <c r="A3742" s="639" t="s">
        <v>8</v>
      </c>
      <c r="B3742" s="745">
        <v>419</v>
      </c>
      <c r="C3742" s="745">
        <v>419</v>
      </c>
      <c r="D3742" s="745">
        <v>419</v>
      </c>
      <c r="E3742" s="745">
        <v>0</v>
      </c>
    </row>
    <row r="3743" spans="1:5" ht="16.5" customHeight="1" thickBot="1" x14ac:dyDescent="0.25">
      <c r="A3743" s="639" t="s">
        <v>15</v>
      </c>
      <c r="B3743" s="747">
        <v>166839</v>
      </c>
      <c r="C3743" s="747">
        <v>214234</v>
      </c>
      <c r="D3743" s="747">
        <v>114233</v>
      </c>
      <c r="E3743" s="747"/>
    </row>
    <row r="3744" spans="1:5" ht="16.5" customHeight="1" thickBot="1" x14ac:dyDescent="0.25">
      <c r="A3744" s="639" t="s">
        <v>21</v>
      </c>
      <c r="B3744" s="747">
        <f>B3743/B3742</f>
        <v>398.18377088305488</v>
      </c>
      <c r="C3744" s="747">
        <f>C3743/C3742</f>
        <v>511.29832935560859</v>
      </c>
      <c r="D3744" s="747">
        <f>D3743/D3742</f>
        <v>272.63245823389019</v>
      </c>
      <c r="E3744" s="747" t="e">
        <f>E3743/E3742</f>
        <v>#DIV/0!</v>
      </c>
    </row>
    <row r="3745" spans="1:5" ht="16.5" customHeight="1" thickBot="1" x14ac:dyDescent="0.25">
      <c r="A3745" s="639" t="s">
        <v>16</v>
      </c>
      <c r="B3745" s="748" t="s">
        <v>20</v>
      </c>
      <c r="C3745" s="749">
        <f>C3742/B3742-1</f>
        <v>0</v>
      </c>
      <c r="D3745" s="749">
        <f t="shared" ref="D3745:E3747" si="409">D3742/C3742-1</f>
        <v>0</v>
      </c>
      <c r="E3745" s="749">
        <f t="shared" si="409"/>
        <v>-1</v>
      </c>
    </row>
    <row r="3746" spans="1:5" ht="16.5" customHeight="1" thickBot="1" x14ac:dyDescent="0.25">
      <c r="A3746" s="639" t="s">
        <v>17</v>
      </c>
      <c r="B3746" s="748" t="s">
        <v>20</v>
      </c>
      <c r="C3746" s="749">
        <f>C3743/B3743-1</f>
        <v>0.28407626514184336</v>
      </c>
      <c r="D3746" s="749">
        <f t="shared" si="409"/>
        <v>-0.46678398386810682</v>
      </c>
      <c r="E3746" s="749">
        <f t="shared" si="409"/>
        <v>-1</v>
      </c>
    </row>
    <row r="3747" spans="1:5" ht="16.5" customHeight="1" thickBot="1" x14ac:dyDescent="0.25">
      <c r="A3747" s="639" t="s">
        <v>18</v>
      </c>
      <c r="B3747" s="748" t="s">
        <v>20</v>
      </c>
      <c r="C3747" s="749">
        <f>C3744/B3744-1</f>
        <v>0.28407626514184336</v>
      </c>
      <c r="D3747" s="749">
        <f t="shared" si="409"/>
        <v>-0.46678398386810693</v>
      </c>
      <c r="E3747" s="749" t="e">
        <f t="shared" si="409"/>
        <v>#DIV/0!</v>
      </c>
    </row>
    <row r="3748" spans="1:5" ht="16.5" customHeight="1" thickBot="1" x14ac:dyDescent="0.25">
      <c r="A3748" s="835" t="s">
        <v>2142</v>
      </c>
      <c r="B3748" s="836"/>
      <c r="C3748" s="836"/>
      <c r="D3748" s="836"/>
      <c r="E3748" s="837"/>
    </row>
    <row r="3749" spans="1:5" ht="16.5" customHeight="1" x14ac:dyDescent="0.2">
      <c r="A3749" s="827"/>
      <c r="B3749" s="640">
        <v>2019</v>
      </c>
      <c r="C3749" s="640">
        <v>2020</v>
      </c>
      <c r="D3749" s="640">
        <v>2021</v>
      </c>
      <c r="E3749" s="640">
        <v>2022</v>
      </c>
    </row>
    <row r="3750" spans="1:5" ht="16.5" customHeight="1" thickBot="1" x14ac:dyDescent="0.25">
      <c r="A3750" s="828"/>
      <c r="B3750" s="641" t="s">
        <v>5</v>
      </c>
      <c r="C3750" s="641" t="s">
        <v>6</v>
      </c>
      <c r="D3750" s="641" t="s">
        <v>6</v>
      </c>
      <c r="E3750" s="641" t="s">
        <v>6</v>
      </c>
    </row>
    <row r="3751" spans="1:5" ht="16.5" customHeight="1" thickBot="1" x14ac:dyDescent="0.25">
      <c r="A3751" s="647" t="s">
        <v>107</v>
      </c>
      <c r="B3751" s="750"/>
      <c r="C3751" s="750"/>
      <c r="D3751" s="750"/>
      <c r="E3751" s="750"/>
    </row>
    <row r="3752" spans="1:5" ht="16.5" customHeight="1" thickBot="1" x14ac:dyDescent="0.25">
      <c r="A3752" s="649" t="s">
        <v>37</v>
      </c>
      <c r="B3752" s="750"/>
      <c r="C3752" s="750"/>
      <c r="D3752" s="750"/>
      <c r="E3752" s="750"/>
    </row>
    <row r="3753" spans="1:5" ht="16.5" customHeight="1" thickBot="1" x14ac:dyDescent="0.25">
      <c r="A3753" s="649" t="s">
        <v>108</v>
      </c>
      <c r="B3753" s="750"/>
      <c r="C3753" s="750"/>
      <c r="D3753" s="750"/>
      <c r="E3753" s="750"/>
    </row>
    <row r="3754" spans="1:5" ht="16.5" customHeight="1" thickBot="1" x14ac:dyDescent="0.25">
      <c r="A3754" s="649" t="s">
        <v>72</v>
      </c>
      <c r="B3754" s="750"/>
      <c r="C3754" s="750"/>
      <c r="D3754" s="750"/>
      <c r="E3754" s="750"/>
    </row>
    <row r="3755" spans="1:5" ht="16.5" customHeight="1" thickBot="1" x14ac:dyDescent="0.25">
      <c r="A3755" s="649" t="s">
        <v>73</v>
      </c>
      <c r="B3755" s="750"/>
      <c r="C3755" s="750"/>
      <c r="D3755" s="750"/>
      <c r="E3755" s="750"/>
    </row>
    <row r="3756" spans="1:5" ht="16.5" customHeight="1" thickBot="1" x14ac:dyDescent="0.25">
      <c r="A3756" s="647" t="s">
        <v>109</v>
      </c>
      <c r="B3756" s="750">
        <f>SUM(B3757:B3760)</f>
        <v>166839</v>
      </c>
      <c r="C3756" s="750">
        <f t="shared" ref="C3756:E3756" si="410">SUM(C3757:C3760)</f>
        <v>214234</v>
      </c>
      <c r="D3756" s="750">
        <f t="shared" si="410"/>
        <v>114233</v>
      </c>
      <c r="E3756" s="750">
        <f t="shared" si="410"/>
        <v>0</v>
      </c>
    </row>
    <row r="3757" spans="1:5" ht="16.5" customHeight="1" thickBot="1" x14ac:dyDescent="0.25">
      <c r="A3757" s="649" t="s">
        <v>37</v>
      </c>
      <c r="B3757" s="750"/>
      <c r="C3757" s="750"/>
      <c r="D3757" s="750"/>
      <c r="E3757" s="750"/>
    </row>
    <row r="3758" spans="1:5" ht="16.5" customHeight="1" thickBot="1" x14ac:dyDescent="0.25">
      <c r="A3758" s="649" t="s">
        <v>108</v>
      </c>
      <c r="B3758" s="751">
        <v>166839</v>
      </c>
      <c r="C3758" s="747">
        <v>214234</v>
      </c>
      <c r="D3758" s="747">
        <v>114233</v>
      </c>
      <c r="E3758" s="747"/>
    </row>
    <row r="3759" spans="1:5" ht="16.5" customHeight="1" thickBot="1" x14ac:dyDescent="0.25">
      <c r="A3759" s="649" t="s">
        <v>72</v>
      </c>
      <c r="B3759" s="751"/>
      <c r="C3759" s="752"/>
      <c r="D3759" s="752"/>
      <c r="E3759" s="752"/>
    </row>
    <row r="3760" spans="1:5" ht="16.5" customHeight="1" thickBot="1" x14ac:dyDescent="0.25">
      <c r="A3760" s="649" t="s">
        <v>73</v>
      </c>
      <c r="B3760" s="751"/>
      <c r="C3760" s="752"/>
      <c r="D3760" s="752"/>
      <c r="E3760" s="752"/>
    </row>
    <row r="3761" spans="1:5" ht="16.5" customHeight="1" thickBot="1" x14ac:dyDescent="0.25">
      <c r="A3761" s="699" t="s">
        <v>129</v>
      </c>
      <c r="B3761" s="751">
        <f>B3758+B3751</f>
        <v>166839</v>
      </c>
      <c r="C3761" s="751">
        <f>C3758+C3751</f>
        <v>214234</v>
      </c>
      <c r="D3761" s="751">
        <f>D3758+D3751</f>
        <v>114233</v>
      </c>
      <c r="E3761" s="751">
        <f>E3758+E3751</f>
        <v>0</v>
      </c>
    </row>
    <row r="3762" spans="1:5" ht="28.5" customHeight="1" thickBot="1" x14ac:dyDescent="0.25">
      <c r="A3762" s="701" t="s">
        <v>227</v>
      </c>
      <c r="B3762" s="897" t="s">
        <v>2143</v>
      </c>
      <c r="C3762" s="899"/>
      <c r="D3762" s="899"/>
      <c r="E3762" s="900"/>
    </row>
    <row r="3763" spans="1:5" ht="16.5" customHeight="1" thickBot="1" x14ac:dyDescent="0.25">
      <c r="A3763" s="637" t="s">
        <v>130</v>
      </c>
      <c r="B3763" s="832" t="s">
        <v>2132</v>
      </c>
      <c r="C3763" s="833"/>
      <c r="D3763" s="833"/>
      <c r="E3763" s="834"/>
    </row>
    <row r="3764" spans="1:5" ht="16.5" customHeight="1" thickBot="1" x14ac:dyDescent="0.25">
      <c r="A3764" s="639" t="s">
        <v>9</v>
      </c>
      <c r="B3764" s="832" t="s">
        <v>2141</v>
      </c>
      <c r="C3764" s="833"/>
      <c r="D3764" s="833"/>
      <c r="E3764" s="834"/>
    </row>
    <row r="3765" spans="1:5" ht="16.5" customHeight="1" thickBot="1" x14ac:dyDescent="0.25">
      <c r="A3765" s="639" t="s">
        <v>14</v>
      </c>
      <c r="B3765" s="832" t="s">
        <v>123</v>
      </c>
      <c r="C3765" s="833"/>
      <c r="D3765" s="833"/>
      <c r="E3765" s="834"/>
    </row>
    <row r="3766" spans="1:5" ht="16.5" customHeight="1" x14ac:dyDescent="0.2">
      <c r="A3766" s="827"/>
      <c r="B3766" s="640">
        <v>2019</v>
      </c>
      <c r="C3766" s="640">
        <v>2020</v>
      </c>
      <c r="D3766" s="640">
        <v>2021</v>
      </c>
      <c r="E3766" s="640">
        <v>2022</v>
      </c>
    </row>
    <row r="3767" spans="1:5" ht="16.5" customHeight="1" thickBot="1" x14ac:dyDescent="0.25">
      <c r="A3767" s="828"/>
      <c r="B3767" s="641" t="s">
        <v>5</v>
      </c>
      <c r="C3767" s="641" t="s">
        <v>6</v>
      </c>
      <c r="D3767" s="641" t="s">
        <v>6</v>
      </c>
      <c r="E3767" s="641" t="s">
        <v>6</v>
      </c>
    </row>
    <row r="3768" spans="1:5" ht="16.5" customHeight="1" thickBot="1" x14ac:dyDescent="0.25">
      <c r="A3768" s="639" t="s">
        <v>8</v>
      </c>
      <c r="B3768" s="745">
        <v>1</v>
      </c>
      <c r="C3768" s="745">
        <v>1</v>
      </c>
      <c r="D3768" s="745">
        <v>1</v>
      </c>
      <c r="E3768" s="745"/>
    </row>
    <row r="3769" spans="1:5" ht="16.5" customHeight="1" thickBot="1" x14ac:dyDescent="0.25">
      <c r="A3769" s="639" t="s">
        <v>15</v>
      </c>
      <c r="B3769" s="747">
        <v>90000</v>
      </c>
      <c r="C3769" s="747">
        <v>174638</v>
      </c>
      <c r="D3769" s="747">
        <v>78330</v>
      </c>
      <c r="E3769" s="747"/>
    </row>
    <row r="3770" spans="1:5" ht="16.5" customHeight="1" thickBot="1" x14ac:dyDescent="0.25">
      <c r="A3770" s="639" t="s">
        <v>21</v>
      </c>
      <c r="B3770" s="747">
        <f>B3769/B3768</f>
        <v>90000</v>
      </c>
      <c r="C3770" s="747">
        <f>C3769/C3768</f>
        <v>174638</v>
      </c>
      <c r="D3770" s="747">
        <f>D3769/D3768</f>
        <v>78330</v>
      </c>
      <c r="E3770" s="747" t="e">
        <f>E3769/E3768</f>
        <v>#DIV/0!</v>
      </c>
    </row>
    <row r="3771" spans="1:5" ht="16.5" customHeight="1" thickBot="1" x14ac:dyDescent="0.25">
      <c r="A3771" s="639" t="s">
        <v>16</v>
      </c>
      <c r="B3771" s="748" t="s">
        <v>20</v>
      </c>
      <c r="C3771" s="749">
        <f>C3768/B3768-1</f>
        <v>0</v>
      </c>
      <c r="D3771" s="749">
        <f t="shared" ref="D3771:E3773" si="411">D3768/C3768-1</f>
        <v>0</v>
      </c>
      <c r="E3771" s="749">
        <f t="shared" si="411"/>
        <v>-1</v>
      </c>
    </row>
    <row r="3772" spans="1:5" ht="16.5" customHeight="1" thickBot="1" x14ac:dyDescent="0.25">
      <c r="A3772" s="639" t="s">
        <v>17</v>
      </c>
      <c r="B3772" s="748" t="s">
        <v>20</v>
      </c>
      <c r="C3772" s="749">
        <f>C3769/B3769-1</f>
        <v>0.94042222222222227</v>
      </c>
      <c r="D3772" s="749">
        <f t="shared" si="411"/>
        <v>-0.55147218818355692</v>
      </c>
      <c r="E3772" s="749">
        <f t="shared" si="411"/>
        <v>-1</v>
      </c>
    </row>
    <row r="3773" spans="1:5" ht="16.5" customHeight="1" thickBot="1" x14ac:dyDescent="0.25">
      <c r="A3773" s="639" t="s">
        <v>18</v>
      </c>
      <c r="B3773" s="748" t="s">
        <v>20</v>
      </c>
      <c r="C3773" s="749">
        <f>C3770/B3770-1</f>
        <v>0.94042222222222227</v>
      </c>
      <c r="D3773" s="749">
        <f t="shared" si="411"/>
        <v>-0.55147218818355692</v>
      </c>
      <c r="E3773" s="749" t="e">
        <f t="shared" si="411"/>
        <v>#DIV/0!</v>
      </c>
    </row>
    <row r="3774" spans="1:5" ht="16.5" customHeight="1" thickBot="1" x14ac:dyDescent="0.25">
      <c r="A3774" s="835" t="s">
        <v>1568</v>
      </c>
      <c r="B3774" s="836"/>
      <c r="C3774" s="836"/>
      <c r="D3774" s="836"/>
      <c r="E3774" s="837"/>
    </row>
    <row r="3775" spans="1:5" ht="16.5" customHeight="1" x14ac:dyDescent="0.2">
      <c r="A3775" s="827"/>
      <c r="B3775" s="640">
        <v>2019</v>
      </c>
      <c r="C3775" s="640">
        <v>2020</v>
      </c>
      <c r="D3775" s="640">
        <v>2021</v>
      </c>
      <c r="E3775" s="640">
        <v>2022</v>
      </c>
    </row>
    <row r="3776" spans="1:5" ht="16.5" customHeight="1" thickBot="1" x14ac:dyDescent="0.25">
      <c r="A3776" s="828"/>
      <c r="B3776" s="641" t="s">
        <v>5</v>
      </c>
      <c r="C3776" s="641" t="s">
        <v>6</v>
      </c>
      <c r="D3776" s="641" t="s">
        <v>6</v>
      </c>
      <c r="E3776" s="641" t="s">
        <v>6</v>
      </c>
    </row>
    <row r="3777" spans="1:5" ht="16.5" customHeight="1" thickBot="1" x14ac:dyDescent="0.25">
      <c r="A3777" s="647" t="s">
        <v>107</v>
      </c>
      <c r="B3777" s="750"/>
      <c r="C3777" s="750"/>
      <c r="D3777" s="750"/>
      <c r="E3777" s="750"/>
    </row>
    <row r="3778" spans="1:5" ht="16.5" customHeight="1" thickBot="1" x14ac:dyDescent="0.25">
      <c r="A3778" s="649" t="s">
        <v>37</v>
      </c>
      <c r="B3778" s="750"/>
      <c r="C3778" s="750"/>
      <c r="D3778" s="750"/>
      <c r="E3778" s="750"/>
    </row>
    <row r="3779" spans="1:5" ht="16.5" customHeight="1" thickBot="1" x14ac:dyDescent="0.25">
      <c r="A3779" s="649" t="s">
        <v>108</v>
      </c>
      <c r="B3779" s="750"/>
      <c r="C3779" s="750"/>
      <c r="D3779" s="750"/>
      <c r="E3779" s="750"/>
    </row>
    <row r="3780" spans="1:5" ht="16.5" customHeight="1" thickBot="1" x14ac:dyDescent="0.25">
      <c r="A3780" s="649" t="s">
        <v>72</v>
      </c>
      <c r="B3780" s="750"/>
      <c r="C3780" s="750"/>
      <c r="D3780" s="750"/>
      <c r="E3780" s="750"/>
    </row>
    <row r="3781" spans="1:5" ht="16.5" customHeight="1" thickBot="1" x14ac:dyDescent="0.25">
      <c r="A3781" s="649" t="s">
        <v>73</v>
      </c>
      <c r="B3781" s="750"/>
      <c r="C3781" s="750"/>
      <c r="D3781" s="750"/>
      <c r="E3781" s="750"/>
    </row>
    <row r="3782" spans="1:5" ht="16.5" customHeight="1" thickBot="1" x14ac:dyDescent="0.25">
      <c r="A3782" s="647" t="s">
        <v>109</v>
      </c>
      <c r="B3782" s="750">
        <f>SUM(B3783:B3786)</f>
        <v>90000</v>
      </c>
      <c r="C3782" s="750">
        <f t="shared" ref="C3782:E3782" si="412">SUM(C3783:C3786)</f>
        <v>174638</v>
      </c>
      <c r="D3782" s="750">
        <f t="shared" si="412"/>
        <v>78330</v>
      </c>
      <c r="E3782" s="750">
        <f t="shared" si="412"/>
        <v>0</v>
      </c>
    </row>
    <row r="3783" spans="1:5" ht="16.5" customHeight="1" thickBot="1" x14ac:dyDescent="0.25">
      <c r="A3783" s="649" t="s">
        <v>37</v>
      </c>
      <c r="B3783" s="750"/>
      <c r="C3783" s="750"/>
      <c r="D3783" s="750"/>
      <c r="E3783" s="750"/>
    </row>
    <row r="3784" spans="1:5" ht="16.5" customHeight="1" thickBot="1" x14ac:dyDescent="0.25">
      <c r="A3784" s="649" t="s">
        <v>108</v>
      </c>
      <c r="B3784" s="750"/>
      <c r="C3784" s="750"/>
      <c r="D3784" s="750"/>
      <c r="E3784" s="750"/>
    </row>
    <row r="3785" spans="1:5" ht="16.5" customHeight="1" thickBot="1" x14ac:dyDescent="0.25">
      <c r="A3785" s="649" t="s">
        <v>72</v>
      </c>
      <c r="B3785" s="750">
        <v>90000</v>
      </c>
      <c r="C3785" s="747">
        <v>174638</v>
      </c>
      <c r="D3785" s="747">
        <v>78330</v>
      </c>
      <c r="E3785" s="747"/>
    </row>
    <row r="3786" spans="1:5" ht="16.5" customHeight="1" thickBot="1" x14ac:dyDescent="0.25">
      <c r="A3786" s="649" t="s">
        <v>73</v>
      </c>
      <c r="B3786" s="750"/>
      <c r="C3786" s="752"/>
      <c r="D3786" s="752"/>
      <c r="E3786" s="752"/>
    </row>
    <row r="3787" spans="1:5" ht="16.5" customHeight="1" thickBot="1" x14ac:dyDescent="0.25">
      <c r="A3787" s="699" t="s">
        <v>133</v>
      </c>
      <c r="B3787" s="751">
        <f>B3785+B3777</f>
        <v>90000</v>
      </c>
      <c r="C3787" s="751">
        <f>C3785+C3777</f>
        <v>174638</v>
      </c>
      <c r="D3787" s="751">
        <f>D3785+D3777</f>
        <v>78330</v>
      </c>
      <c r="E3787" s="751">
        <f>E3785+E3777</f>
        <v>0</v>
      </c>
    </row>
    <row r="3788" spans="1:5" ht="41.25" customHeight="1" thickBot="1" x14ac:dyDescent="0.25">
      <c r="A3788" s="701" t="s">
        <v>227</v>
      </c>
      <c r="B3788" s="897" t="s">
        <v>2144</v>
      </c>
      <c r="C3788" s="899"/>
      <c r="D3788" s="899"/>
      <c r="E3788" s="900"/>
    </row>
    <row r="3789" spans="1:5" ht="16.5" customHeight="1" thickBot="1" x14ac:dyDescent="0.25">
      <c r="A3789" s="637" t="s">
        <v>304</v>
      </c>
      <c r="B3789" s="832" t="s">
        <v>2132</v>
      </c>
      <c r="C3789" s="833"/>
      <c r="D3789" s="833"/>
      <c r="E3789" s="834"/>
    </row>
    <row r="3790" spans="1:5" ht="16.5" customHeight="1" thickBot="1" x14ac:dyDescent="0.25">
      <c r="A3790" s="639" t="s">
        <v>9</v>
      </c>
      <c r="B3790" s="832" t="s">
        <v>2141</v>
      </c>
      <c r="C3790" s="833"/>
      <c r="D3790" s="833"/>
      <c r="E3790" s="834"/>
    </row>
    <row r="3791" spans="1:5" ht="16.5" customHeight="1" thickBot="1" x14ac:dyDescent="0.25">
      <c r="A3791" s="639" t="s">
        <v>14</v>
      </c>
      <c r="B3791" s="832" t="s">
        <v>123</v>
      </c>
      <c r="C3791" s="833"/>
      <c r="D3791" s="833"/>
      <c r="E3791" s="834"/>
    </row>
    <row r="3792" spans="1:5" ht="16.5" customHeight="1" x14ac:dyDescent="0.2">
      <c r="A3792" s="827"/>
      <c r="B3792" s="640">
        <v>2019</v>
      </c>
      <c r="C3792" s="640">
        <v>2020</v>
      </c>
      <c r="D3792" s="640">
        <v>2021</v>
      </c>
      <c r="E3792" s="640">
        <v>2022</v>
      </c>
    </row>
    <row r="3793" spans="1:5" ht="16.5" customHeight="1" thickBot="1" x14ac:dyDescent="0.25">
      <c r="A3793" s="828"/>
      <c r="B3793" s="641" t="s">
        <v>5</v>
      </c>
      <c r="C3793" s="641" t="s">
        <v>6</v>
      </c>
      <c r="D3793" s="641" t="s">
        <v>6</v>
      </c>
      <c r="E3793" s="641" t="s">
        <v>6</v>
      </c>
    </row>
    <row r="3794" spans="1:5" ht="16.5" customHeight="1" thickBot="1" x14ac:dyDescent="0.25">
      <c r="A3794" s="639" t="s">
        <v>8</v>
      </c>
      <c r="B3794" s="745">
        <v>1</v>
      </c>
      <c r="C3794" s="745">
        <v>1</v>
      </c>
      <c r="D3794" s="745">
        <v>1</v>
      </c>
      <c r="E3794" s="745"/>
    </row>
    <row r="3795" spans="1:5" ht="16.5" customHeight="1" thickBot="1" x14ac:dyDescent="0.25">
      <c r="A3795" s="639" t="s">
        <v>15</v>
      </c>
      <c r="B3795" s="747">
        <v>80000</v>
      </c>
      <c r="C3795" s="747">
        <v>49143</v>
      </c>
      <c r="D3795" s="747">
        <v>38713</v>
      </c>
      <c r="E3795" s="747"/>
    </row>
    <row r="3796" spans="1:5" ht="16.5" customHeight="1" thickBot="1" x14ac:dyDescent="0.25">
      <c r="A3796" s="639" t="s">
        <v>21</v>
      </c>
      <c r="B3796" s="747">
        <f>B3795/B3794</f>
        <v>80000</v>
      </c>
      <c r="C3796" s="747">
        <f>C3795/C3794</f>
        <v>49143</v>
      </c>
      <c r="D3796" s="747">
        <f>D3795/D3794</f>
        <v>38713</v>
      </c>
      <c r="E3796" s="747" t="e">
        <f>E3795/E3794</f>
        <v>#DIV/0!</v>
      </c>
    </row>
    <row r="3797" spans="1:5" ht="16.5" customHeight="1" thickBot="1" x14ac:dyDescent="0.25">
      <c r="A3797" s="639" t="s">
        <v>16</v>
      </c>
      <c r="B3797" s="748" t="s">
        <v>20</v>
      </c>
      <c r="C3797" s="749">
        <f>C3794/B3794-1</f>
        <v>0</v>
      </c>
      <c r="D3797" s="749">
        <f t="shared" ref="D3797:E3799" si="413">D3794/C3794-1</f>
        <v>0</v>
      </c>
      <c r="E3797" s="749">
        <f t="shared" si="413"/>
        <v>-1</v>
      </c>
    </row>
    <row r="3798" spans="1:5" ht="16.5" customHeight="1" thickBot="1" x14ac:dyDescent="0.25">
      <c r="A3798" s="639" t="s">
        <v>17</v>
      </c>
      <c r="B3798" s="748" t="s">
        <v>20</v>
      </c>
      <c r="C3798" s="749">
        <f>C3795/B3795-1</f>
        <v>-0.38571250000000001</v>
      </c>
      <c r="D3798" s="749">
        <f t="shared" si="413"/>
        <v>-0.21223775512280485</v>
      </c>
      <c r="E3798" s="749">
        <f t="shared" si="413"/>
        <v>-1</v>
      </c>
    </row>
    <row r="3799" spans="1:5" ht="16.5" customHeight="1" thickBot="1" x14ac:dyDescent="0.25">
      <c r="A3799" s="639" t="s">
        <v>18</v>
      </c>
      <c r="B3799" s="748" t="s">
        <v>20</v>
      </c>
      <c r="C3799" s="749">
        <f>C3796/B3796-1</f>
        <v>-0.38571250000000001</v>
      </c>
      <c r="D3799" s="749">
        <f t="shared" si="413"/>
        <v>-0.21223775512280485</v>
      </c>
      <c r="E3799" s="749" t="e">
        <f t="shared" si="413"/>
        <v>#DIV/0!</v>
      </c>
    </row>
    <row r="3800" spans="1:5" ht="16.5" customHeight="1" thickBot="1" x14ac:dyDescent="0.25">
      <c r="A3800" s="835" t="s">
        <v>1571</v>
      </c>
      <c r="B3800" s="836"/>
      <c r="C3800" s="836"/>
      <c r="D3800" s="836"/>
      <c r="E3800" s="837"/>
    </row>
    <row r="3801" spans="1:5" ht="16.5" customHeight="1" x14ac:dyDescent="0.2">
      <c r="A3801" s="827"/>
      <c r="B3801" s="640">
        <v>2019</v>
      </c>
      <c r="C3801" s="640">
        <v>2020</v>
      </c>
      <c r="D3801" s="640">
        <v>2021</v>
      </c>
      <c r="E3801" s="640">
        <v>2022</v>
      </c>
    </row>
    <row r="3802" spans="1:5" ht="16.5" customHeight="1" thickBot="1" x14ac:dyDescent="0.25">
      <c r="A3802" s="828"/>
      <c r="B3802" s="641" t="s">
        <v>5</v>
      </c>
      <c r="C3802" s="641" t="s">
        <v>6</v>
      </c>
      <c r="D3802" s="641" t="s">
        <v>6</v>
      </c>
      <c r="E3802" s="641" t="s">
        <v>6</v>
      </c>
    </row>
    <row r="3803" spans="1:5" ht="16.5" customHeight="1" thickBot="1" x14ac:dyDescent="0.25">
      <c r="A3803" s="647" t="s">
        <v>107</v>
      </c>
      <c r="B3803" s="750"/>
      <c r="C3803" s="750"/>
      <c r="D3803" s="750"/>
      <c r="E3803" s="750"/>
    </row>
    <row r="3804" spans="1:5" ht="16.5" customHeight="1" thickBot="1" x14ac:dyDescent="0.25">
      <c r="A3804" s="649" t="s">
        <v>37</v>
      </c>
      <c r="B3804" s="750"/>
      <c r="C3804" s="750"/>
      <c r="D3804" s="750"/>
      <c r="E3804" s="750"/>
    </row>
    <row r="3805" spans="1:5" ht="16.5" customHeight="1" thickBot="1" x14ac:dyDescent="0.25">
      <c r="A3805" s="649" t="s">
        <v>108</v>
      </c>
      <c r="B3805" s="750"/>
      <c r="C3805" s="750"/>
      <c r="D3805" s="750"/>
      <c r="E3805" s="750"/>
    </row>
    <row r="3806" spans="1:5" ht="16.5" customHeight="1" thickBot="1" x14ac:dyDescent="0.25">
      <c r="A3806" s="649" t="s">
        <v>72</v>
      </c>
      <c r="B3806" s="750"/>
      <c r="C3806" s="750"/>
      <c r="D3806" s="750"/>
      <c r="E3806" s="750"/>
    </row>
    <row r="3807" spans="1:5" ht="16.5" customHeight="1" thickBot="1" x14ac:dyDescent="0.25">
      <c r="A3807" s="649" t="s">
        <v>73</v>
      </c>
      <c r="B3807" s="750"/>
      <c r="C3807" s="750"/>
      <c r="D3807" s="750"/>
      <c r="E3807" s="750"/>
    </row>
    <row r="3808" spans="1:5" ht="16.5" customHeight="1" thickBot="1" x14ac:dyDescent="0.25">
      <c r="A3808" s="647" t="s">
        <v>109</v>
      </c>
      <c r="B3808" s="750">
        <f>SUM(B3809:B3812)</f>
        <v>80000</v>
      </c>
      <c r="C3808" s="750">
        <f t="shared" ref="C3808:E3808" si="414">SUM(C3809:C3812)</f>
        <v>49143</v>
      </c>
      <c r="D3808" s="750">
        <f t="shared" si="414"/>
        <v>38713</v>
      </c>
      <c r="E3808" s="750">
        <f t="shared" si="414"/>
        <v>0</v>
      </c>
    </row>
    <row r="3809" spans="1:5" ht="16.5" customHeight="1" thickBot="1" x14ac:dyDescent="0.25">
      <c r="A3809" s="649" t="s">
        <v>37</v>
      </c>
      <c r="B3809" s="750"/>
      <c r="C3809" s="750"/>
      <c r="D3809" s="750"/>
      <c r="E3809" s="750"/>
    </row>
    <row r="3810" spans="1:5" ht="16.5" customHeight="1" thickBot="1" x14ac:dyDescent="0.25">
      <c r="A3810" s="649" t="s">
        <v>108</v>
      </c>
      <c r="B3810" s="750"/>
      <c r="C3810" s="750"/>
      <c r="D3810" s="750"/>
      <c r="E3810" s="750"/>
    </row>
    <row r="3811" spans="1:5" ht="16.5" customHeight="1" thickBot="1" x14ac:dyDescent="0.25">
      <c r="A3811" s="649" t="s">
        <v>72</v>
      </c>
      <c r="B3811" s="750"/>
      <c r="C3811" s="750"/>
      <c r="D3811" s="750"/>
      <c r="E3811" s="750"/>
    </row>
    <row r="3812" spans="1:5" ht="16.5" customHeight="1" thickBot="1" x14ac:dyDescent="0.25">
      <c r="A3812" s="649" t="s">
        <v>73</v>
      </c>
      <c r="B3812" s="750">
        <v>80000</v>
      </c>
      <c r="C3812" s="747">
        <v>49143</v>
      </c>
      <c r="D3812" s="747">
        <v>38713</v>
      </c>
      <c r="E3812" s="747"/>
    </row>
    <row r="3813" spans="1:5" ht="16.5" customHeight="1" thickBot="1" x14ac:dyDescent="0.25">
      <c r="A3813" s="699" t="s">
        <v>268</v>
      </c>
      <c r="B3813" s="751">
        <f>B3812+B3803</f>
        <v>80000</v>
      </c>
      <c r="C3813" s="751">
        <f>C3812+C3803</f>
        <v>49143</v>
      </c>
      <c r="D3813" s="751">
        <f>D3812+D3803</f>
        <v>38713</v>
      </c>
      <c r="E3813" s="751">
        <f>E3812+E3803</f>
        <v>0</v>
      </c>
    </row>
    <row r="3814" spans="1:5" ht="40.5" customHeight="1" thickBot="1" x14ac:dyDescent="0.25">
      <c r="A3814" s="701" t="s">
        <v>227</v>
      </c>
      <c r="B3814" s="897" t="s">
        <v>2145</v>
      </c>
      <c r="C3814" s="836"/>
      <c r="D3814" s="836"/>
      <c r="E3814" s="837"/>
    </row>
    <row r="3815" spans="1:5" ht="16.5" customHeight="1" thickBot="1" x14ac:dyDescent="0.25">
      <c r="A3815" s="637" t="s">
        <v>305</v>
      </c>
      <c r="B3815" s="832" t="s">
        <v>2132</v>
      </c>
      <c r="C3815" s="833"/>
      <c r="D3815" s="833"/>
      <c r="E3815" s="834"/>
    </row>
    <row r="3816" spans="1:5" ht="16.5" customHeight="1" thickBot="1" x14ac:dyDescent="0.25">
      <c r="A3816" s="639" t="s">
        <v>9</v>
      </c>
      <c r="B3816" s="832" t="s">
        <v>2146</v>
      </c>
      <c r="C3816" s="833"/>
      <c r="D3816" s="833"/>
      <c r="E3816" s="834"/>
    </row>
    <row r="3817" spans="1:5" ht="16.5" customHeight="1" thickBot="1" x14ac:dyDescent="0.25">
      <c r="A3817" s="639" t="s">
        <v>14</v>
      </c>
      <c r="B3817" s="832" t="s">
        <v>1587</v>
      </c>
      <c r="C3817" s="833"/>
      <c r="D3817" s="833"/>
      <c r="E3817" s="834"/>
    </row>
    <row r="3818" spans="1:5" ht="16.5" customHeight="1" x14ac:dyDescent="0.2">
      <c r="A3818" s="827"/>
      <c r="B3818" s="640">
        <v>2019</v>
      </c>
      <c r="C3818" s="640">
        <v>2020</v>
      </c>
      <c r="D3818" s="640">
        <v>2021</v>
      </c>
      <c r="E3818" s="640">
        <v>2022</v>
      </c>
    </row>
    <row r="3819" spans="1:5" ht="16.5" customHeight="1" thickBot="1" x14ac:dyDescent="0.25">
      <c r="A3819" s="828"/>
      <c r="B3819" s="641" t="s">
        <v>5</v>
      </c>
      <c r="C3819" s="641" t="s">
        <v>6</v>
      </c>
      <c r="D3819" s="641" t="s">
        <v>6</v>
      </c>
      <c r="E3819" s="641" t="s">
        <v>6</v>
      </c>
    </row>
    <row r="3820" spans="1:5" ht="16.5" customHeight="1" thickBot="1" x14ac:dyDescent="0.25">
      <c r="A3820" s="639" t="s">
        <v>8</v>
      </c>
      <c r="B3820" s="745">
        <v>350</v>
      </c>
      <c r="C3820" s="745">
        <v>350</v>
      </c>
      <c r="D3820" s="745">
        <v>350</v>
      </c>
      <c r="E3820" s="745"/>
    </row>
    <row r="3821" spans="1:5" ht="16.5" customHeight="1" thickBot="1" x14ac:dyDescent="0.25">
      <c r="A3821" s="639" t="s">
        <v>15</v>
      </c>
      <c r="B3821" s="747">
        <v>276265</v>
      </c>
      <c r="C3821" s="747">
        <v>252033</v>
      </c>
      <c r="D3821" s="747">
        <v>152033</v>
      </c>
      <c r="E3821" s="747"/>
    </row>
    <row r="3822" spans="1:5" ht="16.5" customHeight="1" thickBot="1" x14ac:dyDescent="0.25">
      <c r="A3822" s="639" t="s">
        <v>21</v>
      </c>
      <c r="B3822" s="747">
        <f>B3821/B3820</f>
        <v>789.32857142857142</v>
      </c>
      <c r="C3822" s="747">
        <f>C3821/C3820</f>
        <v>720.09428571428566</v>
      </c>
      <c r="D3822" s="747">
        <f>D3821/D3820</f>
        <v>434.38</v>
      </c>
      <c r="E3822" s="747" t="e">
        <f>E3821/E3820</f>
        <v>#DIV/0!</v>
      </c>
    </row>
    <row r="3823" spans="1:5" ht="16.5" customHeight="1" thickBot="1" x14ac:dyDescent="0.25">
      <c r="A3823" s="639" t="s">
        <v>16</v>
      </c>
      <c r="B3823" s="748" t="s">
        <v>20</v>
      </c>
      <c r="C3823" s="749">
        <f>C3820/B3820-1</f>
        <v>0</v>
      </c>
      <c r="D3823" s="749">
        <f t="shared" ref="D3823:E3825" si="415">D3820/C3820-1</f>
        <v>0</v>
      </c>
      <c r="E3823" s="749">
        <f t="shared" si="415"/>
        <v>-1</v>
      </c>
    </row>
    <row r="3824" spans="1:5" ht="16.5" customHeight="1" thickBot="1" x14ac:dyDescent="0.25">
      <c r="A3824" s="639" t="s">
        <v>17</v>
      </c>
      <c r="B3824" s="748" t="s">
        <v>20</v>
      </c>
      <c r="C3824" s="749">
        <f>C3821/B3821-1</f>
        <v>-8.7712884368269628E-2</v>
      </c>
      <c r="D3824" s="749">
        <f t="shared" si="415"/>
        <v>-0.39677343839893986</v>
      </c>
      <c r="E3824" s="749">
        <f t="shared" si="415"/>
        <v>-1</v>
      </c>
    </row>
    <row r="3825" spans="1:5" ht="16.5" customHeight="1" thickBot="1" x14ac:dyDescent="0.25">
      <c r="A3825" s="639" t="s">
        <v>18</v>
      </c>
      <c r="B3825" s="748" t="s">
        <v>20</v>
      </c>
      <c r="C3825" s="749">
        <f>C3822/B3822-1</f>
        <v>-8.7712884368269628E-2</v>
      </c>
      <c r="D3825" s="749">
        <f t="shared" si="415"/>
        <v>-0.39677343839893975</v>
      </c>
      <c r="E3825" s="749" t="e">
        <f t="shared" si="415"/>
        <v>#DIV/0!</v>
      </c>
    </row>
    <row r="3826" spans="1:5" ht="16.5" customHeight="1" thickBot="1" x14ac:dyDescent="0.25">
      <c r="A3826" s="835" t="s">
        <v>1633</v>
      </c>
      <c r="B3826" s="836"/>
      <c r="C3826" s="836"/>
      <c r="D3826" s="836"/>
      <c r="E3826" s="837"/>
    </row>
    <row r="3827" spans="1:5" ht="16.5" customHeight="1" x14ac:dyDescent="0.2">
      <c r="A3827" s="827"/>
      <c r="B3827" s="640">
        <v>2019</v>
      </c>
      <c r="C3827" s="640">
        <v>2020</v>
      </c>
      <c r="D3827" s="640">
        <v>2021</v>
      </c>
      <c r="E3827" s="640">
        <v>2022</v>
      </c>
    </row>
    <row r="3828" spans="1:5" ht="16.5" customHeight="1" thickBot="1" x14ac:dyDescent="0.25">
      <c r="A3828" s="828"/>
      <c r="B3828" s="641" t="s">
        <v>5</v>
      </c>
      <c r="C3828" s="641" t="s">
        <v>6</v>
      </c>
      <c r="D3828" s="641" t="s">
        <v>6</v>
      </c>
      <c r="E3828" s="641" t="s">
        <v>6</v>
      </c>
    </row>
    <row r="3829" spans="1:5" ht="16.5" customHeight="1" thickBot="1" x14ac:dyDescent="0.25">
      <c r="A3829" s="647" t="s">
        <v>107</v>
      </c>
      <c r="B3829" s="750"/>
      <c r="C3829" s="750"/>
      <c r="D3829" s="750"/>
      <c r="E3829" s="750"/>
    </row>
    <row r="3830" spans="1:5" ht="16.5" customHeight="1" thickBot="1" x14ac:dyDescent="0.25">
      <c r="A3830" s="649" t="s">
        <v>37</v>
      </c>
      <c r="B3830" s="750"/>
      <c r="C3830" s="750"/>
      <c r="D3830" s="750"/>
      <c r="E3830" s="750"/>
    </row>
    <row r="3831" spans="1:5" ht="16.5" customHeight="1" thickBot="1" x14ac:dyDescent="0.25">
      <c r="A3831" s="649" t="s">
        <v>108</v>
      </c>
      <c r="B3831" s="750"/>
      <c r="C3831" s="750"/>
      <c r="D3831" s="750"/>
      <c r="E3831" s="750"/>
    </row>
    <row r="3832" spans="1:5" ht="16.5" customHeight="1" thickBot="1" x14ac:dyDescent="0.25">
      <c r="A3832" s="649" t="s">
        <v>72</v>
      </c>
      <c r="B3832" s="750"/>
      <c r="C3832" s="750"/>
      <c r="D3832" s="750"/>
      <c r="E3832" s="750"/>
    </row>
    <row r="3833" spans="1:5" ht="16.5" customHeight="1" thickBot="1" x14ac:dyDescent="0.25">
      <c r="A3833" s="649" t="s">
        <v>73</v>
      </c>
      <c r="B3833" s="750"/>
      <c r="C3833" s="750"/>
      <c r="D3833" s="750"/>
      <c r="E3833" s="750"/>
    </row>
    <row r="3834" spans="1:5" ht="16.5" customHeight="1" thickBot="1" x14ac:dyDescent="0.25">
      <c r="A3834" s="647" t="s">
        <v>109</v>
      </c>
      <c r="B3834" s="750">
        <f>SUM(B3835:B3838)</f>
        <v>276265</v>
      </c>
      <c r="C3834" s="750">
        <f t="shared" ref="C3834:E3834" si="416">SUM(C3835:C3838)</f>
        <v>252033</v>
      </c>
      <c r="D3834" s="750">
        <f t="shared" si="416"/>
        <v>152033</v>
      </c>
      <c r="E3834" s="750">
        <f t="shared" si="416"/>
        <v>0</v>
      </c>
    </row>
    <row r="3835" spans="1:5" ht="16.5" customHeight="1" thickBot="1" x14ac:dyDescent="0.25">
      <c r="A3835" s="649" t="s">
        <v>37</v>
      </c>
      <c r="B3835" s="750"/>
      <c r="C3835" s="750"/>
      <c r="D3835" s="750"/>
      <c r="E3835" s="750"/>
    </row>
    <row r="3836" spans="1:5" ht="16.5" customHeight="1" thickBot="1" x14ac:dyDescent="0.25">
      <c r="A3836" s="649" t="s">
        <v>108</v>
      </c>
      <c r="B3836" s="750">
        <v>276265</v>
      </c>
      <c r="C3836" s="747">
        <v>252033</v>
      </c>
      <c r="D3836" s="747">
        <v>152033</v>
      </c>
      <c r="E3836" s="747"/>
    </row>
    <row r="3837" spans="1:5" ht="16.5" customHeight="1" thickBot="1" x14ac:dyDescent="0.25">
      <c r="A3837" s="649" t="s">
        <v>72</v>
      </c>
      <c r="B3837" s="750"/>
      <c r="C3837" s="752"/>
      <c r="D3837" s="752"/>
      <c r="E3837" s="752"/>
    </row>
    <row r="3838" spans="1:5" ht="16.5" customHeight="1" thickBot="1" x14ac:dyDescent="0.25">
      <c r="A3838" s="649" t="s">
        <v>73</v>
      </c>
      <c r="B3838" s="750"/>
      <c r="C3838" s="752"/>
      <c r="D3838" s="752"/>
      <c r="E3838" s="752"/>
    </row>
    <row r="3839" spans="1:5" ht="16.5" customHeight="1" thickBot="1" x14ac:dyDescent="0.25">
      <c r="A3839" s="699" t="s">
        <v>271</v>
      </c>
      <c r="B3839" s="751">
        <f>B3836+B3829</f>
        <v>276265</v>
      </c>
      <c r="C3839" s="751">
        <f>C3836+C3829</f>
        <v>252033</v>
      </c>
      <c r="D3839" s="751">
        <f>D3836+D3829</f>
        <v>152033</v>
      </c>
      <c r="E3839" s="751">
        <f>E3836+E3829</f>
        <v>0</v>
      </c>
    </row>
    <row r="3840" spans="1:5" ht="39" customHeight="1" thickBot="1" x14ac:dyDescent="0.25">
      <c r="A3840" s="701" t="s">
        <v>227</v>
      </c>
      <c r="B3840" s="897" t="s">
        <v>2147</v>
      </c>
      <c r="C3840" s="899"/>
      <c r="D3840" s="899"/>
      <c r="E3840" s="900"/>
    </row>
    <row r="3841" spans="1:5" ht="16.5" customHeight="1" thickBot="1" x14ac:dyDescent="0.25">
      <c r="A3841" s="637" t="s">
        <v>306</v>
      </c>
      <c r="B3841" s="832" t="s">
        <v>2132</v>
      </c>
      <c r="C3841" s="833"/>
      <c r="D3841" s="833"/>
      <c r="E3841" s="834"/>
    </row>
    <row r="3842" spans="1:5" ht="16.5" customHeight="1" thickBot="1" x14ac:dyDescent="0.25">
      <c r="A3842" s="639" t="s">
        <v>9</v>
      </c>
      <c r="B3842" s="832" t="s">
        <v>2146</v>
      </c>
      <c r="C3842" s="833"/>
      <c r="D3842" s="833"/>
      <c r="E3842" s="834"/>
    </row>
    <row r="3843" spans="1:5" ht="16.5" customHeight="1" thickBot="1" x14ac:dyDescent="0.25">
      <c r="A3843" s="639" t="s">
        <v>14</v>
      </c>
      <c r="B3843" s="832" t="s">
        <v>123</v>
      </c>
      <c r="C3843" s="833"/>
      <c r="D3843" s="833"/>
      <c r="E3843" s="834"/>
    </row>
    <row r="3844" spans="1:5" ht="16.5" customHeight="1" x14ac:dyDescent="0.2">
      <c r="A3844" s="827"/>
      <c r="B3844" s="640">
        <v>2019</v>
      </c>
      <c r="C3844" s="640">
        <v>2020</v>
      </c>
      <c r="D3844" s="640">
        <v>2021</v>
      </c>
      <c r="E3844" s="640">
        <v>2022</v>
      </c>
    </row>
    <row r="3845" spans="1:5" ht="16.5" customHeight="1" thickBot="1" x14ac:dyDescent="0.25">
      <c r="A3845" s="828"/>
      <c r="B3845" s="641" t="s">
        <v>5</v>
      </c>
      <c r="C3845" s="641" t="s">
        <v>6</v>
      </c>
      <c r="D3845" s="641" t="s">
        <v>6</v>
      </c>
      <c r="E3845" s="641" t="s">
        <v>6</v>
      </c>
    </row>
    <row r="3846" spans="1:5" ht="16.5" customHeight="1" thickBot="1" x14ac:dyDescent="0.25">
      <c r="A3846" s="639" t="s">
        <v>8</v>
      </c>
      <c r="B3846" s="745">
        <v>1</v>
      </c>
      <c r="C3846" s="745">
        <v>1</v>
      </c>
      <c r="D3846" s="745">
        <v>1</v>
      </c>
      <c r="E3846" s="745"/>
    </row>
    <row r="3847" spans="1:5" ht="16.5" customHeight="1" thickBot="1" x14ac:dyDescent="0.25">
      <c r="A3847" s="639" t="s">
        <v>15</v>
      </c>
      <c r="B3847" s="747">
        <v>120000</v>
      </c>
      <c r="C3847" s="747">
        <v>246879</v>
      </c>
      <c r="D3847" s="747">
        <v>105580</v>
      </c>
      <c r="E3847" s="747"/>
    </row>
    <row r="3848" spans="1:5" ht="16.5" customHeight="1" thickBot="1" x14ac:dyDescent="0.25">
      <c r="A3848" s="639" t="s">
        <v>21</v>
      </c>
      <c r="B3848" s="747">
        <f>B3847/B3846</f>
        <v>120000</v>
      </c>
      <c r="C3848" s="747">
        <f>C3847/C3846</f>
        <v>246879</v>
      </c>
      <c r="D3848" s="747">
        <f>D3847/D3846</f>
        <v>105580</v>
      </c>
      <c r="E3848" s="747" t="e">
        <f>E3847/E3846</f>
        <v>#DIV/0!</v>
      </c>
    </row>
    <row r="3849" spans="1:5" ht="16.5" customHeight="1" thickBot="1" x14ac:dyDescent="0.25">
      <c r="A3849" s="639" t="s">
        <v>16</v>
      </c>
      <c r="B3849" s="748" t="s">
        <v>20</v>
      </c>
      <c r="C3849" s="749">
        <f>C3846/B3846-1</f>
        <v>0</v>
      </c>
      <c r="D3849" s="749">
        <f t="shared" ref="D3849:E3851" si="417">D3846/C3846-1</f>
        <v>0</v>
      </c>
      <c r="E3849" s="749">
        <f t="shared" si="417"/>
        <v>-1</v>
      </c>
    </row>
    <row r="3850" spans="1:5" ht="16.5" customHeight="1" thickBot="1" x14ac:dyDescent="0.25">
      <c r="A3850" s="639" t="s">
        <v>17</v>
      </c>
      <c r="B3850" s="748" t="s">
        <v>20</v>
      </c>
      <c r="C3850" s="749">
        <f>C3847/B3847-1</f>
        <v>1.0573250000000001</v>
      </c>
      <c r="D3850" s="749">
        <f t="shared" si="417"/>
        <v>-0.57234110637194746</v>
      </c>
      <c r="E3850" s="749">
        <f t="shared" si="417"/>
        <v>-1</v>
      </c>
    </row>
    <row r="3851" spans="1:5" ht="16.5" customHeight="1" thickBot="1" x14ac:dyDescent="0.25">
      <c r="A3851" s="639" t="s">
        <v>18</v>
      </c>
      <c r="B3851" s="748" t="s">
        <v>20</v>
      </c>
      <c r="C3851" s="749">
        <f>C3848/B3848-1</f>
        <v>1.0573250000000001</v>
      </c>
      <c r="D3851" s="749">
        <f t="shared" si="417"/>
        <v>-0.57234110637194746</v>
      </c>
      <c r="E3851" s="749" t="e">
        <f t="shared" si="417"/>
        <v>#DIV/0!</v>
      </c>
    </row>
    <row r="3852" spans="1:5" ht="16.5" customHeight="1" thickBot="1" x14ac:dyDescent="0.25">
      <c r="A3852" s="835" t="s">
        <v>1639</v>
      </c>
      <c r="B3852" s="836"/>
      <c r="C3852" s="836"/>
      <c r="D3852" s="836"/>
      <c r="E3852" s="837"/>
    </row>
    <row r="3853" spans="1:5" ht="16.5" customHeight="1" x14ac:dyDescent="0.2">
      <c r="A3853" s="827"/>
      <c r="B3853" s="640">
        <v>2019</v>
      </c>
      <c r="C3853" s="640">
        <v>2020</v>
      </c>
      <c r="D3853" s="640">
        <v>2021</v>
      </c>
      <c r="E3853" s="640">
        <v>2022</v>
      </c>
    </row>
    <row r="3854" spans="1:5" ht="16.5" customHeight="1" thickBot="1" x14ac:dyDescent="0.25">
      <c r="A3854" s="828"/>
      <c r="B3854" s="641" t="s">
        <v>5</v>
      </c>
      <c r="C3854" s="641" t="s">
        <v>6</v>
      </c>
      <c r="D3854" s="641" t="s">
        <v>6</v>
      </c>
      <c r="E3854" s="641" t="s">
        <v>6</v>
      </c>
    </row>
    <row r="3855" spans="1:5" ht="16.5" customHeight="1" thickBot="1" x14ac:dyDescent="0.25">
      <c r="A3855" s="647" t="s">
        <v>107</v>
      </c>
      <c r="B3855" s="750"/>
      <c r="C3855" s="750"/>
      <c r="D3855" s="750"/>
      <c r="E3855" s="750"/>
    </row>
    <row r="3856" spans="1:5" ht="16.5" customHeight="1" thickBot="1" x14ac:dyDescent="0.25">
      <c r="A3856" s="649" t="s">
        <v>37</v>
      </c>
      <c r="B3856" s="750"/>
      <c r="C3856" s="750"/>
      <c r="D3856" s="750"/>
      <c r="E3856" s="750"/>
    </row>
    <row r="3857" spans="1:5" ht="16.5" customHeight="1" thickBot="1" x14ac:dyDescent="0.25">
      <c r="A3857" s="649" t="s">
        <v>108</v>
      </c>
      <c r="B3857" s="750"/>
      <c r="C3857" s="750"/>
      <c r="D3857" s="750"/>
      <c r="E3857" s="750"/>
    </row>
    <row r="3858" spans="1:5" ht="16.5" customHeight="1" thickBot="1" x14ac:dyDescent="0.25">
      <c r="A3858" s="649" t="s">
        <v>72</v>
      </c>
      <c r="B3858" s="750"/>
      <c r="C3858" s="750"/>
      <c r="D3858" s="750"/>
      <c r="E3858" s="750"/>
    </row>
    <row r="3859" spans="1:5" ht="16.5" customHeight="1" thickBot="1" x14ac:dyDescent="0.25">
      <c r="A3859" s="649" t="s">
        <v>73</v>
      </c>
      <c r="B3859" s="750"/>
      <c r="C3859" s="750"/>
      <c r="D3859" s="750"/>
      <c r="E3859" s="750"/>
    </row>
    <row r="3860" spans="1:5" ht="16.5" customHeight="1" thickBot="1" x14ac:dyDescent="0.25">
      <c r="A3860" s="647" t="s">
        <v>109</v>
      </c>
      <c r="B3860" s="750">
        <f>SUM(B3861:B3864)</f>
        <v>120000</v>
      </c>
      <c r="C3860" s="750">
        <f t="shared" ref="C3860:E3860" si="418">SUM(C3861:C3864)</f>
        <v>246879</v>
      </c>
      <c r="D3860" s="750">
        <f t="shared" si="418"/>
        <v>105580</v>
      </c>
      <c r="E3860" s="750">
        <f t="shared" si="418"/>
        <v>0</v>
      </c>
    </row>
    <row r="3861" spans="1:5" ht="16.5" customHeight="1" thickBot="1" x14ac:dyDescent="0.25">
      <c r="A3861" s="649" t="s">
        <v>37</v>
      </c>
      <c r="B3861" s="750"/>
      <c r="C3861" s="750"/>
      <c r="D3861" s="750"/>
      <c r="E3861" s="750"/>
    </row>
    <row r="3862" spans="1:5" ht="16.5" customHeight="1" thickBot="1" x14ac:dyDescent="0.25">
      <c r="A3862" s="649" t="s">
        <v>108</v>
      </c>
      <c r="B3862" s="750"/>
      <c r="C3862" s="750"/>
      <c r="D3862" s="750"/>
      <c r="E3862" s="750"/>
    </row>
    <row r="3863" spans="1:5" ht="16.5" customHeight="1" thickBot="1" x14ac:dyDescent="0.25">
      <c r="A3863" s="649" t="s">
        <v>72</v>
      </c>
      <c r="B3863" s="750">
        <v>120000</v>
      </c>
      <c r="C3863" s="747">
        <v>246879</v>
      </c>
      <c r="D3863" s="747">
        <v>105580</v>
      </c>
      <c r="E3863" s="747"/>
    </row>
    <row r="3864" spans="1:5" ht="16.5" customHeight="1" thickBot="1" x14ac:dyDescent="0.25">
      <c r="A3864" s="649" t="s">
        <v>73</v>
      </c>
      <c r="B3864" s="750"/>
      <c r="C3864" s="752"/>
      <c r="D3864" s="752"/>
      <c r="E3864" s="752"/>
    </row>
    <row r="3865" spans="1:5" ht="16.5" customHeight="1" thickBot="1" x14ac:dyDescent="0.25">
      <c r="A3865" s="699" t="s">
        <v>274</v>
      </c>
      <c r="B3865" s="751">
        <f>B3863+B3855</f>
        <v>120000</v>
      </c>
      <c r="C3865" s="751">
        <f>C3863+C3855</f>
        <v>246879</v>
      </c>
      <c r="D3865" s="751">
        <f>D3863+D3855</f>
        <v>105580</v>
      </c>
      <c r="E3865" s="751">
        <f>E3863+E3855</f>
        <v>0</v>
      </c>
    </row>
    <row r="3866" spans="1:5" ht="36.75" customHeight="1" thickBot="1" x14ac:dyDescent="0.25">
      <c r="A3866" s="701" t="s">
        <v>227</v>
      </c>
      <c r="B3866" s="897" t="s">
        <v>2148</v>
      </c>
      <c r="C3866" s="899"/>
      <c r="D3866" s="899"/>
      <c r="E3866" s="900"/>
    </row>
    <row r="3867" spans="1:5" ht="16.5" customHeight="1" thickBot="1" x14ac:dyDescent="0.25">
      <c r="A3867" s="637" t="s">
        <v>310</v>
      </c>
      <c r="B3867" s="832" t="s">
        <v>2132</v>
      </c>
      <c r="C3867" s="833"/>
      <c r="D3867" s="833"/>
      <c r="E3867" s="834"/>
    </row>
    <row r="3868" spans="1:5" ht="16.5" customHeight="1" thickBot="1" x14ac:dyDescent="0.25">
      <c r="A3868" s="639" t="s">
        <v>9</v>
      </c>
      <c r="B3868" s="832" t="s">
        <v>2146</v>
      </c>
      <c r="C3868" s="833"/>
      <c r="D3868" s="833"/>
      <c r="E3868" s="834"/>
    </row>
    <row r="3869" spans="1:5" ht="16.5" customHeight="1" thickBot="1" x14ac:dyDescent="0.25">
      <c r="A3869" s="639" t="s">
        <v>14</v>
      </c>
      <c r="B3869" s="832" t="s">
        <v>123</v>
      </c>
      <c r="C3869" s="833"/>
      <c r="D3869" s="833"/>
      <c r="E3869" s="834"/>
    </row>
    <row r="3870" spans="1:5" ht="16.5" customHeight="1" x14ac:dyDescent="0.2">
      <c r="A3870" s="827"/>
      <c r="B3870" s="640">
        <v>2019</v>
      </c>
      <c r="C3870" s="640">
        <v>2020</v>
      </c>
      <c r="D3870" s="640">
        <v>2021</v>
      </c>
      <c r="E3870" s="640">
        <v>2022</v>
      </c>
    </row>
    <row r="3871" spans="1:5" ht="16.5" customHeight="1" thickBot="1" x14ac:dyDescent="0.25">
      <c r="A3871" s="828"/>
      <c r="B3871" s="641" t="s">
        <v>5</v>
      </c>
      <c r="C3871" s="641" t="s">
        <v>6</v>
      </c>
      <c r="D3871" s="641" t="s">
        <v>6</v>
      </c>
      <c r="E3871" s="641" t="s">
        <v>6</v>
      </c>
    </row>
    <row r="3872" spans="1:5" ht="16.5" customHeight="1" thickBot="1" x14ac:dyDescent="0.25">
      <c r="A3872" s="639" t="s">
        <v>8</v>
      </c>
      <c r="B3872" s="745">
        <v>1</v>
      </c>
      <c r="C3872" s="745">
        <v>1</v>
      </c>
      <c r="D3872" s="745">
        <v>1</v>
      </c>
      <c r="E3872" s="745"/>
    </row>
    <row r="3873" spans="1:5" ht="16.5" customHeight="1" thickBot="1" x14ac:dyDescent="0.25">
      <c r="A3873" s="639" t="s">
        <v>15</v>
      </c>
      <c r="B3873" s="747">
        <v>90000</v>
      </c>
      <c r="C3873" s="747">
        <v>89036</v>
      </c>
      <c r="D3873" s="747">
        <v>51523</v>
      </c>
      <c r="E3873" s="747"/>
    </row>
    <row r="3874" spans="1:5" ht="16.5" customHeight="1" thickBot="1" x14ac:dyDescent="0.25">
      <c r="A3874" s="639" t="s">
        <v>21</v>
      </c>
      <c r="B3874" s="747">
        <f>B3873/B3872</f>
        <v>90000</v>
      </c>
      <c r="C3874" s="747">
        <f>C3873/C3872</f>
        <v>89036</v>
      </c>
      <c r="D3874" s="747">
        <f>D3873/D3872</f>
        <v>51523</v>
      </c>
      <c r="E3874" s="747" t="e">
        <f>E3873/E3872</f>
        <v>#DIV/0!</v>
      </c>
    </row>
    <row r="3875" spans="1:5" ht="16.5" customHeight="1" thickBot="1" x14ac:dyDescent="0.25">
      <c r="A3875" s="639" t="s">
        <v>16</v>
      </c>
      <c r="B3875" s="748" t="s">
        <v>20</v>
      </c>
      <c r="C3875" s="749">
        <f>C3872/B3872-1</f>
        <v>0</v>
      </c>
      <c r="D3875" s="749">
        <f t="shared" ref="D3875:E3877" si="419">D3872/C3872-1</f>
        <v>0</v>
      </c>
      <c r="E3875" s="749">
        <f t="shared" si="419"/>
        <v>-1</v>
      </c>
    </row>
    <row r="3876" spans="1:5" ht="16.5" customHeight="1" thickBot="1" x14ac:dyDescent="0.25">
      <c r="A3876" s="639" t="s">
        <v>17</v>
      </c>
      <c r="B3876" s="748" t="s">
        <v>20</v>
      </c>
      <c r="C3876" s="749">
        <f>C3873/B3873-1</f>
        <v>-1.0711111111111116E-2</v>
      </c>
      <c r="D3876" s="749">
        <f t="shared" si="419"/>
        <v>-0.42132395884810636</v>
      </c>
      <c r="E3876" s="749">
        <f t="shared" si="419"/>
        <v>-1</v>
      </c>
    </row>
    <row r="3877" spans="1:5" ht="16.5" customHeight="1" thickBot="1" x14ac:dyDescent="0.25">
      <c r="A3877" s="639" t="s">
        <v>18</v>
      </c>
      <c r="B3877" s="748" t="s">
        <v>20</v>
      </c>
      <c r="C3877" s="749">
        <f>C3874/B3874-1</f>
        <v>-1.0711111111111116E-2</v>
      </c>
      <c r="D3877" s="749">
        <f t="shared" si="419"/>
        <v>-0.42132395884810636</v>
      </c>
      <c r="E3877" s="749" t="e">
        <f t="shared" si="419"/>
        <v>#DIV/0!</v>
      </c>
    </row>
    <row r="3878" spans="1:5" ht="16.5" customHeight="1" thickBot="1" x14ac:dyDescent="0.25">
      <c r="A3878" s="835" t="s">
        <v>2149</v>
      </c>
      <c r="B3878" s="836"/>
      <c r="C3878" s="836"/>
      <c r="D3878" s="836"/>
      <c r="E3878" s="837"/>
    </row>
    <row r="3879" spans="1:5" ht="16.5" customHeight="1" x14ac:dyDescent="0.2">
      <c r="A3879" s="827"/>
      <c r="B3879" s="640">
        <v>2019</v>
      </c>
      <c r="C3879" s="640">
        <v>2020</v>
      </c>
      <c r="D3879" s="640">
        <v>2021</v>
      </c>
      <c r="E3879" s="640">
        <v>2022</v>
      </c>
    </row>
    <row r="3880" spans="1:5" ht="16.5" customHeight="1" thickBot="1" x14ac:dyDescent="0.25">
      <c r="A3880" s="828"/>
      <c r="B3880" s="641" t="s">
        <v>5</v>
      </c>
      <c r="C3880" s="641" t="s">
        <v>6</v>
      </c>
      <c r="D3880" s="641" t="s">
        <v>6</v>
      </c>
      <c r="E3880" s="641" t="s">
        <v>6</v>
      </c>
    </row>
    <row r="3881" spans="1:5" ht="16.5" customHeight="1" thickBot="1" x14ac:dyDescent="0.25">
      <c r="A3881" s="647" t="s">
        <v>107</v>
      </c>
      <c r="B3881" s="750"/>
      <c r="C3881" s="750"/>
      <c r="D3881" s="750"/>
      <c r="E3881" s="750"/>
    </row>
    <row r="3882" spans="1:5" ht="16.5" customHeight="1" thickBot="1" x14ac:dyDescent="0.25">
      <c r="A3882" s="649" t="s">
        <v>37</v>
      </c>
      <c r="B3882" s="750"/>
      <c r="C3882" s="750"/>
      <c r="D3882" s="750"/>
      <c r="E3882" s="750"/>
    </row>
    <row r="3883" spans="1:5" ht="16.5" customHeight="1" thickBot="1" x14ac:dyDescent="0.25">
      <c r="A3883" s="649" t="s">
        <v>108</v>
      </c>
      <c r="B3883" s="750"/>
      <c r="C3883" s="750"/>
      <c r="D3883" s="750"/>
      <c r="E3883" s="750"/>
    </row>
    <row r="3884" spans="1:5" ht="16.5" customHeight="1" thickBot="1" x14ac:dyDescent="0.25">
      <c r="A3884" s="649" t="s">
        <v>72</v>
      </c>
      <c r="B3884" s="750"/>
      <c r="C3884" s="750"/>
      <c r="D3884" s="750"/>
      <c r="E3884" s="750"/>
    </row>
    <row r="3885" spans="1:5" ht="16.5" customHeight="1" thickBot="1" x14ac:dyDescent="0.25">
      <c r="A3885" s="649" t="s">
        <v>73</v>
      </c>
      <c r="B3885" s="750"/>
      <c r="C3885" s="750"/>
      <c r="D3885" s="750"/>
      <c r="E3885" s="750"/>
    </row>
    <row r="3886" spans="1:5" ht="16.5" customHeight="1" thickBot="1" x14ac:dyDescent="0.25">
      <c r="A3886" s="647" t="s">
        <v>109</v>
      </c>
      <c r="B3886" s="750">
        <f>SUM(B3887:B3890)</f>
        <v>90000</v>
      </c>
      <c r="C3886" s="750">
        <f t="shared" ref="C3886:E3886" si="420">SUM(C3887:C3890)</f>
        <v>89036</v>
      </c>
      <c r="D3886" s="750">
        <f t="shared" si="420"/>
        <v>51523</v>
      </c>
      <c r="E3886" s="750">
        <f t="shared" si="420"/>
        <v>0</v>
      </c>
    </row>
    <row r="3887" spans="1:5" ht="16.5" customHeight="1" thickBot="1" x14ac:dyDescent="0.25">
      <c r="A3887" s="649" t="s">
        <v>37</v>
      </c>
      <c r="B3887" s="750"/>
      <c r="C3887" s="750"/>
      <c r="D3887" s="750"/>
      <c r="E3887" s="750"/>
    </row>
    <row r="3888" spans="1:5" ht="16.5" customHeight="1" thickBot="1" x14ac:dyDescent="0.25">
      <c r="A3888" s="649" t="s">
        <v>108</v>
      </c>
      <c r="B3888" s="750"/>
      <c r="C3888" s="750"/>
      <c r="D3888" s="750"/>
      <c r="E3888" s="750"/>
    </row>
    <row r="3889" spans="1:5" ht="16.5" customHeight="1" thickBot="1" x14ac:dyDescent="0.25">
      <c r="A3889" s="649" t="s">
        <v>72</v>
      </c>
      <c r="B3889" s="750"/>
      <c r="C3889" s="750"/>
      <c r="D3889" s="750"/>
      <c r="E3889" s="750"/>
    </row>
    <row r="3890" spans="1:5" ht="16.5" customHeight="1" thickBot="1" x14ac:dyDescent="0.25">
      <c r="A3890" s="649" t="s">
        <v>73</v>
      </c>
      <c r="B3890" s="750">
        <v>90000</v>
      </c>
      <c r="C3890" s="747">
        <v>89036</v>
      </c>
      <c r="D3890" s="747">
        <v>51523</v>
      </c>
      <c r="E3890" s="747"/>
    </row>
    <row r="3891" spans="1:5" ht="16.5" customHeight="1" thickBot="1" x14ac:dyDescent="0.25">
      <c r="A3891" s="699" t="s">
        <v>276</v>
      </c>
      <c r="B3891" s="751">
        <f>B3890+B3881</f>
        <v>90000</v>
      </c>
      <c r="C3891" s="751">
        <f>C3890+C3881</f>
        <v>89036</v>
      </c>
      <c r="D3891" s="751">
        <f>D3890+D3881</f>
        <v>51523</v>
      </c>
      <c r="E3891" s="751">
        <f>E3890+E3881</f>
        <v>0</v>
      </c>
    </row>
    <row r="3892" spans="1:5" ht="33.75" customHeight="1" thickBot="1" x14ac:dyDescent="0.25">
      <c r="A3892" s="701" t="s">
        <v>227</v>
      </c>
      <c r="B3892" s="897" t="s">
        <v>2150</v>
      </c>
      <c r="C3892" s="899"/>
      <c r="D3892" s="899"/>
      <c r="E3892" s="900"/>
    </row>
    <row r="3893" spans="1:5" ht="16.5" customHeight="1" thickBot="1" x14ac:dyDescent="0.25">
      <c r="A3893" s="637" t="s">
        <v>277</v>
      </c>
      <c r="B3893" s="769" t="s">
        <v>2151</v>
      </c>
      <c r="C3893" s="770"/>
      <c r="D3893" s="770"/>
      <c r="E3893" s="771"/>
    </row>
    <row r="3894" spans="1:5" ht="16.5" customHeight="1" thickBot="1" x14ac:dyDescent="0.25">
      <c r="A3894" s="639" t="s">
        <v>9</v>
      </c>
      <c r="B3894" s="769" t="s">
        <v>2152</v>
      </c>
      <c r="C3894" s="770"/>
      <c r="D3894" s="770"/>
      <c r="E3894" s="771"/>
    </row>
    <row r="3895" spans="1:5" ht="16.5" customHeight="1" thickBot="1" x14ac:dyDescent="0.25">
      <c r="A3895" s="639" t="s">
        <v>14</v>
      </c>
      <c r="B3895" s="832" t="s">
        <v>123</v>
      </c>
      <c r="C3895" s="833"/>
      <c r="D3895" s="833"/>
      <c r="E3895" s="834"/>
    </row>
    <row r="3896" spans="1:5" ht="16.5" customHeight="1" x14ac:dyDescent="0.2">
      <c r="A3896" s="827"/>
      <c r="B3896" s="640">
        <v>2019</v>
      </c>
      <c r="C3896" s="640">
        <v>2020</v>
      </c>
      <c r="D3896" s="640">
        <v>2021</v>
      </c>
      <c r="E3896" s="640">
        <v>2022</v>
      </c>
    </row>
    <row r="3897" spans="1:5" ht="16.5" customHeight="1" thickBot="1" x14ac:dyDescent="0.25">
      <c r="A3897" s="828"/>
      <c r="B3897" s="641" t="s">
        <v>5</v>
      </c>
      <c r="C3897" s="641" t="s">
        <v>6</v>
      </c>
      <c r="D3897" s="641" t="s">
        <v>6</v>
      </c>
      <c r="E3897" s="641" t="s">
        <v>6</v>
      </c>
    </row>
    <row r="3898" spans="1:5" ht="16.5" customHeight="1" thickBot="1" x14ac:dyDescent="0.25">
      <c r="A3898" s="639" t="s">
        <v>8</v>
      </c>
      <c r="B3898" s="745">
        <v>1</v>
      </c>
      <c r="C3898" s="745">
        <v>1</v>
      </c>
      <c r="D3898" s="745">
        <v>1</v>
      </c>
      <c r="E3898" s="745">
        <v>0</v>
      </c>
    </row>
    <row r="3899" spans="1:5" ht="16.5" customHeight="1" thickBot="1" x14ac:dyDescent="0.25">
      <c r="A3899" s="639" t="s">
        <v>15</v>
      </c>
      <c r="B3899" s="747">
        <v>71889</v>
      </c>
      <c r="C3899" s="747">
        <v>71889</v>
      </c>
      <c r="D3899" s="747">
        <v>71889</v>
      </c>
      <c r="E3899" s="747"/>
    </row>
    <row r="3900" spans="1:5" ht="16.5" customHeight="1" thickBot="1" x14ac:dyDescent="0.25">
      <c r="A3900" s="639" t="s">
        <v>21</v>
      </c>
      <c r="B3900" s="747">
        <f>B3899/B3898</f>
        <v>71889</v>
      </c>
      <c r="C3900" s="747">
        <f>C3899/C3898</f>
        <v>71889</v>
      </c>
      <c r="D3900" s="747">
        <f>D3899/D3898</f>
        <v>71889</v>
      </c>
      <c r="E3900" s="747" t="e">
        <f>E3899/E3898</f>
        <v>#DIV/0!</v>
      </c>
    </row>
    <row r="3901" spans="1:5" ht="16.5" customHeight="1" thickBot="1" x14ac:dyDescent="0.25">
      <c r="A3901" s="639" t="s">
        <v>16</v>
      </c>
      <c r="B3901" s="748" t="s">
        <v>20</v>
      </c>
      <c r="C3901" s="749">
        <f>C3898/B3898-1</f>
        <v>0</v>
      </c>
      <c r="D3901" s="749">
        <f t="shared" ref="D3901:E3903" si="421">D3898/C3898-1</f>
        <v>0</v>
      </c>
      <c r="E3901" s="749">
        <f t="shared" si="421"/>
        <v>-1</v>
      </c>
    </row>
    <row r="3902" spans="1:5" ht="16.5" customHeight="1" thickBot="1" x14ac:dyDescent="0.25">
      <c r="A3902" s="639" t="s">
        <v>17</v>
      </c>
      <c r="B3902" s="748" t="s">
        <v>20</v>
      </c>
      <c r="C3902" s="749">
        <f>C3899/B3899-1</f>
        <v>0</v>
      </c>
      <c r="D3902" s="749">
        <f t="shared" si="421"/>
        <v>0</v>
      </c>
      <c r="E3902" s="749">
        <f t="shared" si="421"/>
        <v>-1</v>
      </c>
    </row>
    <row r="3903" spans="1:5" ht="16.5" customHeight="1" thickBot="1" x14ac:dyDescent="0.25">
      <c r="A3903" s="639" t="s">
        <v>18</v>
      </c>
      <c r="B3903" s="748" t="s">
        <v>20</v>
      </c>
      <c r="C3903" s="749">
        <f>C3900/B3900-1</f>
        <v>0</v>
      </c>
      <c r="D3903" s="749">
        <f t="shared" si="421"/>
        <v>0</v>
      </c>
      <c r="E3903" s="749" t="e">
        <f t="shared" si="421"/>
        <v>#DIV/0!</v>
      </c>
    </row>
    <row r="3904" spans="1:5" ht="16.5" customHeight="1" thickBot="1" x14ac:dyDescent="0.25">
      <c r="A3904" s="835" t="s">
        <v>2153</v>
      </c>
      <c r="B3904" s="836"/>
      <c r="C3904" s="836"/>
      <c r="D3904" s="836"/>
      <c r="E3904" s="837"/>
    </row>
    <row r="3905" spans="1:5" ht="16.5" customHeight="1" x14ac:dyDescent="0.2">
      <c r="A3905" s="827"/>
      <c r="B3905" s="640">
        <v>2019</v>
      </c>
      <c r="C3905" s="640">
        <v>2020</v>
      </c>
      <c r="D3905" s="640">
        <v>2021</v>
      </c>
      <c r="E3905" s="640">
        <v>2022</v>
      </c>
    </row>
    <row r="3906" spans="1:5" ht="16.5" customHeight="1" thickBot="1" x14ac:dyDescent="0.25">
      <c r="A3906" s="828"/>
      <c r="B3906" s="641" t="s">
        <v>5</v>
      </c>
      <c r="C3906" s="641" t="s">
        <v>6</v>
      </c>
      <c r="D3906" s="641" t="s">
        <v>6</v>
      </c>
      <c r="E3906" s="641" t="s">
        <v>6</v>
      </c>
    </row>
    <row r="3907" spans="1:5" ht="16.5" customHeight="1" thickBot="1" x14ac:dyDescent="0.25">
      <c r="A3907" s="647" t="s">
        <v>107</v>
      </c>
      <c r="B3907" s="750"/>
      <c r="C3907" s="750"/>
      <c r="D3907" s="750"/>
      <c r="E3907" s="750"/>
    </row>
    <row r="3908" spans="1:5" ht="16.5" customHeight="1" thickBot="1" x14ac:dyDescent="0.25">
      <c r="A3908" s="649" t="s">
        <v>37</v>
      </c>
      <c r="B3908" s="750"/>
      <c r="C3908" s="750"/>
      <c r="D3908" s="750"/>
      <c r="E3908" s="750"/>
    </row>
    <row r="3909" spans="1:5" ht="16.5" customHeight="1" thickBot="1" x14ac:dyDescent="0.25">
      <c r="A3909" s="649" t="s">
        <v>108</v>
      </c>
      <c r="B3909" s="750"/>
      <c r="C3909" s="750"/>
      <c r="D3909" s="750"/>
      <c r="E3909" s="750"/>
    </row>
    <row r="3910" spans="1:5" ht="16.5" customHeight="1" thickBot="1" x14ac:dyDescent="0.25">
      <c r="A3910" s="649" t="s">
        <v>72</v>
      </c>
      <c r="B3910" s="750"/>
      <c r="C3910" s="750"/>
      <c r="D3910" s="750"/>
      <c r="E3910" s="750"/>
    </row>
    <row r="3911" spans="1:5" ht="16.5" customHeight="1" thickBot="1" x14ac:dyDescent="0.25">
      <c r="A3911" s="649" t="s">
        <v>73</v>
      </c>
      <c r="B3911" s="750"/>
      <c r="C3911" s="750"/>
      <c r="D3911" s="750"/>
      <c r="E3911" s="750"/>
    </row>
    <row r="3912" spans="1:5" ht="16.5" customHeight="1" thickBot="1" x14ac:dyDescent="0.25">
      <c r="A3912" s="647" t="s">
        <v>109</v>
      </c>
      <c r="B3912" s="750">
        <f>SUM(B3913:B3916)</f>
        <v>71889</v>
      </c>
      <c r="C3912" s="750">
        <f t="shared" ref="C3912:E3912" si="422">SUM(C3913:C3916)</f>
        <v>71889</v>
      </c>
      <c r="D3912" s="750">
        <f t="shared" si="422"/>
        <v>71889</v>
      </c>
      <c r="E3912" s="750">
        <f t="shared" si="422"/>
        <v>0</v>
      </c>
    </row>
    <row r="3913" spans="1:5" ht="16.5" customHeight="1" thickBot="1" x14ac:dyDescent="0.25">
      <c r="A3913" s="649" t="s">
        <v>37</v>
      </c>
      <c r="B3913" s="750"/>
      <c r="C3913" s="750"/>
      <c r="D3913" s="750"/>
      <c r="E3913" s="750"/>
    </row>
    <row r="3914" spans="1:5" ht="16.5" customHeight="1" thickBot="1" x14ac:dyDescent="0.25">
      <c r="A3914" s="649" t="s">
        <v>108</v>
      </c>
      <c r="B3914" s="750">
        <v>71889</v>
      </c>
      <c r="C3914" s="747">
        <v>71889</v>
      </c>
      <c r="D3914" s="747">
        <v>71889</v>
      </c>
      <c r="E3914" s="747"/>
    </row>
    <row r="3915" spans="1:5" ht="16.5" customHeight="1" thickBot="1" x14ac:dyDescent="0.25">
      <c r="A3915" s="649" t="s">
        <v>72</v>
      </c>
      <c r="B3915" s="750"/>
      <c r="C3915" s="752"/>
      <c r="D3915" s="752"/>
      <c r="E3915" s="752"/>
    </row>
    <row r="3916" spans="1:5" ht="16.5" customHeight="1" thickBot="1" x14ac:dyDescent="0.25">
      <c r="A3916" s="649" t="s">
        <v>73</v>
      </c>
      <c r="B3916" s="750"/>
      <c r="C3916" s="752"/>
      <c r="D3916" s="752"/>
      <c r="E3916" s="752"/>
    </row>
    <row r="3917" spans="1:5" ht="16.5" customHeight="1" thickBot="1" x14ac:dyDescent="0.25">
      <c r="A3917" s="699" t="s">
        <v>280</v>
      </c>
      <c r="B3917" s="751">
        <f>B3914+B3907</f>
        <v>71889</v>
      </c>
      <c r="C3917" s="751">
        <f>C3914+C3907</f>
        <v>71889</v>
      </c>
      <c r="D3917" s="751">
        <f>D3914+D3907</f>
        <v>71889</v>
      </c>
      <c r="E3917" s="751">
        <f>E3914+E3907</f>
        <v>0</v>
      </c>
    </row>
    <row r="3918" spans="1:5" ht="30" customHeight="1" thickBot="1" x14ac:dyDescent="0.25">
      <c r="A3918" s="701" t="s">
        <v>227</v>
      </c>
      <c r="B3918" s="897" t="s">
        <v>2154</v>
      </c>
      <c r="C3918" s="836"/>
      <c r="D3918" s="836"/>
      <c r="E3918" s="837"/>
    </row>
    <row r="3919" spans="1:5" ht="16.5" customHeight="1" thickBot="1" x14ac:dyDescent="0.25">
      <c r="A3919" s="637" t="s">
        <v>281</v>
      </c>
      <c r="B3919" s="769" t="s">
        <v>2151</v>
      </c>
      <c r="C3919" s="770"/>
      <c r="D3919" s="770"/>
      <c r="E3919" s="771"/>
    </row>
    <row r="3920" spans="1:5" ht="16.5" customHeight="1" thickBot="1" x14ac:dyDescent="0.25">
      <c r="A3920" s="639" t="s">
        <v>9</v>
      </c>
      <c r="B3920" s="769" t="s">
        <v>2152</v>
      </c>
      <c r="C3920" s="770"/>
      <c r="D3920" s="770"/>
      <c r="E3920" s="771"/>
    </row>
    <row r="3921" spans="1:5" ht="16.5" customHeight="1" thickBot="1" x14ac:dyDescent="0.25">
      <c r="A3921" s="639" t="s">
        <v>14</v>
      </c>
      <c r="B3921" s="832" t="s">
        <v>123</v>
      </c>
      <c r="C3921" s="833"/>
      <c r="D3921" s="833"/>
      <c r="E3921" s="834"/>
    </row>
    <row r="3922" spans="1:5" ht="16.5" customHeight="1" x14ac:dyDescent="0.2">
      <c r="A3922" s="827"/>
      <c r="B3922" s="640">
        <v>2019</v>
      </c>
      <c r="C3922" s="640">
        <v>2020</v>
      </c>
      <c r="D3922" s="640">
        <v>2021</v>
      </c>
      <c r="E3922" s="640">
        <v>2022</v>
      </c>
    </row>
    <row r="3923" spans="1:5" ht="16.5" customHeight="1" thickBot="1" x14ac:dyDescent="0.25">
      <c r="A3923" s="828"/>
      <c r="B3923" s="641" t="s">
        <v>5</v>
      </c>
      <c r="C3923" s="641" t="s">
        <v>6</v>
      </c>
      <c r="D3923" s="641" t="s">
        <v>6</v>
      </c>
      <c r="E3923" s="641" t="s">
        <v>6</v>
      </c>
    </row>
    <row r="3924" spans="1:5" ht="16.5" customHeight="1" thickBot="1" x14ac:dyDescent="0.25">
      <c r="A3924" s="639" t="s">
        <v>8</v>
      </c>
      <c r="B3924" s="745">
        <v>1</v>
      </c>
      <c r="C3924" s="745">
        <v>1</v>
      </c>
      <c r="D3924" s="745">
        <v>1</v>
      </c>
      <c r="E3924" s="745">
        <v>0</v>
      </c>
    </row>
    <row r="3925" spans="1:5" ht="16.5" customHeight="1" thickBot="1" x14ac:dyDescent="0.25">
      <c r="A3925" s="639" t="s">
        <v>15</v>
      </c>
      <c r="B3925" s="747">
        <v>49924</v>
      </c>
      <c r="C3925" s="747">
        <v>49924</v>
      </c>
      <c r="D3925" s="747">
        <v>49924</v>
      </c>
      <c r="E3925" s="747"/>
    </row>
    <row r="3926" spans="1:5" ht="16.5" customHeight="1" thickBot="1" x14ac:dyDescent="0.25">
      <c r="A3926" s="639" t="s">
        <v>21</v>
      </c>
      <c r="B3926" s="747">
        <f>B3925/B3924</f>
        <v>49924</v>
      </c>
      <c r="C3926" s="747">
        <f>C3925/C3924</f>
        <v>49924</v>
      </c>
      <c r="D3926" s="747">
        <f>D3925/D3924</f>
        <v>49924</v>
      </c>
      <c r="E3926" s="747" t="e">
        <f>E3925/E3924</f>
        <v>#DIV/0!</v>
      </c>
    </row>
    <row r="3927" spans="1:5" ht="16.5" customHeight="1" thickBot="1" x14ac:dyDescent="0.25">
      <c r="A3927" s="639" t="s">
        <v>16</v>
      </c>
      <c r="B3927" s="748" t="s">
        <v>20</v>
      </c>
      <c r="C3927" s="749">
        <f>C3924/B3924-1</f>
        <v>0</v>
      </c>
      <c r="D3927" s="749">
        <f t="shared" ref="D3927:E3929" si="423">D3924/C3924-1</f>
        <v>0</v>
      </c>
      <c r="E3927" s="749">
        <f t="shared" si="423"/>
        <v>-1</v>
      </c>
    </row>
    <row r="3928" spans="1:5" ht="16.5" customHeight="1" thickBot="1" x14ac:dyDescent="0.25">
      <c r="A3928" s="639" t="s">
        <v>17</v>
      </c>
      <c r="B3928" s="748" t="s">
        <v>20</v>
      </c>
      <c r="C3928" s="749">
        <f>C3925/B3925-1</f>
        <v>0</v>
      </c>
      <c r="D3928" s="749">
        <f t="shared" si="423"/>
        <v>0</v>
      </c>
      <c r="E3928" s="749">
        <f t="shared" si="423"/>
        <v>-1</v>
      </c>
    </row>
    <row r="3929" spans="1:5" ht="16.5" customHeight="1" thickBot="1" x14ac:dyDescent="0.25">
      <c r="A3929" s="639" t="s">
        <v>18</v>
      </c>
      <c r="B3929" s="748" t="s">
        <v>20</v>
      </c>
      <c r="C3929" s="749">
        <f>C3926/B3926-1</f>
        <v>0</v>
      </c>
      <c r="D3929" s="749">
        <f t="shared" si="423"/>
        <v>0</v>
      </c>
      <c r="E3929" s="749" t="e">
        <f t="shared" si="423"/>
        <v>#DIV/0!</v>
      </c>
    </row>
    <row r="3930" spans="1:5" ht="16.5" customHeight="1" thickBot="1" x14ac:dyDescent="0.25">
      <c r="A3930" s="835" t="s">
        <v>2155</v>
      </c>
      <c r="B3930" s="836"/>
      <c r="C3930" s="836"/>
      <c r="D3930" s="836"/>
      <c r="E3930" s="837"/>
    </row>
    <row r="3931" spans="1:5" ht="16.5" customHeight="1" x14ac:dyDescent="0.2">
      <c r="A3931" s="827"/>
      <c r="B3931" s="640">
        <v>2019</v>
      </c>
      <c r="C3931" s="640">
        <v>2020</v>
      </c>
      <c r="D3931" s="640">
        <v>2021</v>
      </c>
      <c r="E3931" s="640">
        <v>2022</v>
      </c>
    </row>
    <row r="3932" spans="1:5" ht="16.5" customHeight="1" thickBot="1" x14ac:dyDescent="0.25">
      <c r="A3932" s="828"/>
      <c r="B3932" s="641" t="s">
        <v>5</v>
      </c>
      <c r="C3932" s="641" t="s">
        <v>6</v>
      </c>
      <c r="D3932" s="641" t="s">
        <v>6</v>
      </c>
      <c r="E3932" s="641" t="s">
        <v>6</v>
      </c>
    </row>
    <row r="3933" spans="1:5" ht="16.5" customHeight="1" thickBot="1" x14ac:dyDescent="0.25">
      <c r="A3933" s="647" t="s">
        <v>107</v>
      </c>
      <c r="B3933" s="750"/>
      <c r="C3933" s="750"/>
      <c r="D3933" s="750"/>
      <c r="E3933" s="750"/>
    </row>
    <row r="3934" spans="1:5" ht="16.5" customHeight="1" thickBot="1" x14ac:dyDescent="0.25">
      <c r="A3934" s="649" t="s">
        <v>37</v>
      </c>
      <c r="B3934" s="750"/>
      <c r="C3934" s="750"/>
      <c r="D3934" s="750"/>
      <c r="E3934" s="750"/>
    </row>
    <row r="3935" spans="1:5" ht="16.5" customHeight="1" thickBot="1" x14ac:dyDescent="0.25">
      <c r="A3935" s="649" t="s">
        <v>108</v>
      </c>
      <c r="B3935" s="750"/>
      <c r="C3935" s="750"/>
      <c r="D3935" s="750"/>
      <c r="E3935" s="750"/>
    </row>
    <row r="3936" spans="1:5" ht="16.5" customHeight="1" thickBot="1" x14ac:dyDescent="0.25">
      <c r="A3936" s="649" t="s">
        <v>72</v>
      </c>
      <c r="B3936" s="750"/>
      <c r="C3936" s="750"/>
      <c r="D3936" s="750"/>
      <c r="E3936" s="750"/>
    </row>
    <row r="3937" spans="1:5" ht="16.5" customHeight="1" thickBot="1" x14ac:dyDescent="0.25">
      <c r="A3937" s="649" t="s">
        <v>73</v>
      </c>
      <c r="B3937" s="750"/>
      <c r="C3937" s="750"/>
      <c r="D3937" s="750"/>
      <c r="E3937" s="750"/>
    </row>
    <row r="3938" spans="1:5" ht="16.5" customHeight="1" thickBot="1" x14ac:dyDescent="0.25">
      <c r="A3938" s="647" t="s">
        <v>109</v>
      </c>
      <c r="B3938" s="750">
        <f>SUM(B3939:B3942)</f>
        <v>49924</v>
      </c>
      <c r="C3938" s="750">
        <f t="shared" ref="C3938:E3938" si="424">SUM(C3939:C3942)</f>
        <v>49924</v>
      </c>
      <c r="D3938" s="750">
        <f t="shared" si="424"/>
        <v>49924</v>
      </c>
      <c r="E3938" s="750">
        <f t="shared" si="424"/>
        <v>0</v>
      </c>
    </row>
    <row r="3939" spans="1:5" ht="16.5" customHeight="1" thickBot="1" x14ac:dyDescent="0.25">
      <c r="A3939" s="649" t="s">
        <v>37</v>
      </c>
      <c r="B3939" s="750"/>
      <c r="C3939" s="750"/>
      <c r="D3939" s="750"/>
      <c r="E3939" s="750"/>
    </row>
    <row r="3940" spans="1:5" ht="16.5" customHeight="1" thickBot="1" x14ac:dyDescent="0.25">
      <c r="A3940" s="649" t="s">
        <v>108</v>
      </c>
      <c r="B3940" s="750"/>
      <c r="C3940" s="750"/>
      <c r="D3940" s="750"/>
      <c r="E3940" s="750"/>
    </row>
    <row r="3941" spans="1:5" ht="16.5" customHeight="1" thickBot="1" x14ac:dyDescent="0.25">
      <c r="A3941" s="649" t="s">
        <v>72</v>
      </c>
      <c r="B3941" s="750">
        <v>49924</v>
      </c>
      <c r="C3941" s="747">
        <v>49924</v>
      </c>
      <c r="D3941" s="747">
        <v>49924</v>
      </c>
      <c r="E3941" s="747"/>
    </row>
    <row r="3942" spans="1:5" ht="16.5" customHeight="1" thickBot="1" x14ac:dyDescent="0.25">
      <c r="A3942" s="649" t="s">
        <v>73</v>
      </c>
      <c r="B3942" s="750"/>
      <c r="C3942" s="752"/>
      <c r="D3942" s="752"/>
      <c r="E3942" s="752"/>
    </row>
    <row r="3943" spans="1:5" ht="16.5" customHeight="1" thickBot="1" x14ac:dyDescent="0.25">
      <c r="A3943" s="699" t="s">
        <v>283</v>
      </c>
      <c r="B3943" s="751">
        <f>B3941+B3933</f>
        <v>49924</v>
      </c>
      <c r="C3943" s="751">
        <f>C3941+C3933</f>
        <v>49924</v>
      </c>
      <c r="D3943" s="751">
        <f>D3941+D3933</f>
        <v>49924</v>
      </c>
      <c r="E3943" s="751">
        <f>E3941+E3933</f>
        <v>0</v>
      </c>
    </row>
    <row r="3944" spans="1:5" ht="42" customHeight="1" thickBot="1" x14ac:dyDescent="0.25">
      <c r="A3944" s="701" t="s">
        <v>227</v>
      </c>
      <c r="B3944" s="897" t="s">
        <v>2156</v>
      </c>
      <c r="C3944" s="899"/>
      <c r="D3944" s="899"/>
      <c r="E3944" s="900"/>
    </row>
    <row r="3945" spans="1:5" ht="16.5" customHeight="1" thickBot="1" x14ac:dyDescent="0.25">
      <c r="A3945" s="637" t="s">
        <v>284</v>
      </c>
      <c r="B3945" s="769" t="s">
        <v>2151</v>
      </c>
      <c r="C3945" s="770"/>
      <c r="D3945" s="770"/>
      <c r="E3945" s="771"/>
    </row>
    <row r="3946" spans="1:5" ht="16.5" customHeight="1" thickBot="1" x14ac:dyDescent="0.25">
      <c r="A3946" s="639" t="s">
        <v>9</v>
      </c>
      <c r="B3946" s="769" t="s">
        <v>2152</v>
      </c>
      <c r="C3946" s="770"/>
      <c r="D3946" s="770"/>
      <c r="E3946" s="771"/>
    </row>
    <row r="3947" spans="1:5" ht="16.5" customHeight="1" thickBot="1" x14ac:dyDescent="0.25">
      <c r="A3947" s="639" t="s">
        <v>14</v>
      </c>
      <c r="B3947" s="832" t="s">
        <v>123</v>
      </c>
      <c r="C3947" s="833"/>
      <c r="D3947" s="833"/>
      <c r="E3947" s="834"/>
    </row>
    <row r="3948" spans="1:5" ht="16.5" customHeight="1" x14ac:dyDescent="0.2">
      <c r="A3948" s="827"/>
      <c r="B3948" s="640">
        <v>2019</v>
      </c>
      <c r="C3948" s="640">
        <v>2020</v>
      </c>
      <c r="D3948" s="640">
        <v>2021</v>
      </c>
      <c r="E3948" s="640">
        <v>2022</v>
      </c>
    </row>
    <row r="3949" spans="1:5" ht="16.5" customHeight="1" thickBot="1" x14ac:dyDescent="0.25">
      <c r="A3949" s="828"/>
      <c r="B3949" s="641" t="s">
        <v>5</v>
      </c>
      <c r="C3949" s="641" t="s">
        <v>6</v>
      </c>
      <c r="D3949" s="641" t="s">
        <v>6</v>
      </c>
      <c r="E3949" s="641" t="s">
        <v>6</v>
      </c>
    </row>
    <row r="3950" spans="1:5" ht="16.5" customHeight="1" thickBot="1" x14ac:dyDescent="0.25">
      <c r="A3950" s="639" t="s">
        <v>8</v>
      </c>
      <c r="B3950" s="745">
        <v>1</v>
      </c>
      <c r="C3950" s="745">
        <v>1</v>
      </c>
      <c r="D3950" s="745">
        <v>1</v>
      </c>
      <c r="E3950" s="745"/>
    </row>
    <row r="3951" spans="1:5" ht="16.5" customHeight="1" thickBot="1" x14ac:dyDescent="0.25">
      <c r="A3951" s="639" t="s">
        <v>15</v>
      </c>
      <c r="B3951" s="747">
        <v>24362</v>
      </c>
      <c r="C3951" s="747">
        <v>24362</v>
      </c>
      <c r="D3951" s="747">
        <v>24362</v>
      </c>
      <c r="E3951" s="747"/>
    </row>
    <row r="3952" spans="1:5" ht="16.5" customHeight="1" thickBot="1" x14ac:dyDescent="0.25">
      <c r="A3952" s="639" t="s">
        <v>21</v>
      </c>
      <c r="B3952" s="747">
        <f>B3951/B3950</f>
        <v>24362</v>
      </c>
      <c r="C3952" s="747">
        <f>C3951/C3950</f>
        <v>24362</v>
      </c>
      <c r="D3952" s="747">
        <f>D3951/D3950</f>
        <v>24362</v>
      </c>
      <c r="E3952" s="747" t="e">
        <f>E3951/E3950</f>
        <v>#DIV/0!</v>
      </c>
    </row>
    <row r="3953" spans="1:5" ht="16.5" customHeight="1" thickBot="1" x14ac:dyDescent="0.25">
      <c r="A3953" s="639" t="s">
        <v>16</v>
      </c>
      <c r="B3953" s="748" t="s">
        <v>20</v>
      </c>
      <c r="C3953" s="749">
        <f>C3950/B3950-1</f>
        <v>0</v>
      </c>
      <c r="D3953" s="749">
        <f t="shared" ref="D3953:E3955" si="425">D3950/C3950-1</f>
        <v>0</v>
      </c>
      <c r="E3953" s="749">
        <f t="shared" si="425"/>
        <v>-1</v>
      </c>
    </row>
    <row r="3954" spans="1:5" ht="16.5" customHeight="1" thickBot="1" x14ac:dyDescent="0.25">
      <c r="A3954" s="639" t="s">
        <v>17</v>
      </c>
      <c r="B3954" s="748" t="s">
        <v>20</v>
      </c>
      <c r="C3954" s="749">
        <f>C3951/B3951-1</f>
        <v>0</v>
      </c>
      <c r="D3954" s="749">
        <f t="shared" si="425"/>
        <v>0</v>
      </c>
      <c r="E3954" s="749">
        <f t="shared" si="425"/>
        <v>-1</v>
      </c>
    </row>
    <row r="3955" spans="1:5" ht="16.5" customHeight="1" thickBot="1" x14ac:dyDescent="0.25">
      <c r="A3955" s="639" t="s">
        <v>18</v>
      </c>
      <c r="B3955" s="748" t="s">
        <v>20</v>
      </c>
      <c r="C3955" s="749">
        <f>C3952/B3952-1</f>
        <v>0</v>
      </c>
      <c r="D3955" s="749">
        <f t="shared" si="425"/>
        <v>0</v>
      </c>
      <c r="E3955" s="749" t="e">
        <f t="shared" si="425"/>
        <v>#DIV/0!</v>
      </c>
    </row>
    <row r="3956" spans="1:5" ht="16.5" customHeight="1" thickBot="1" x14ac:dyDescent="0.25">
      <c r="A3956" s="835" t="s">
        <v>1653</v>
      </c>
      <c r="B3956" s="836"/>
      <c r="C3956" s="836"/>
      <c r="D3956" s="836"/>
      <c r="E3956" s="837"/>
    </row>
    <row r="3957" spans="1:5" ht="16.5" customHeight="1" x14ac:dyDescent="0.2">
      <c r="A3957" s="827"/>
      <c r="B3957" s="640">
        <v>2019</v>
      </c>
      <c r="C3957" s="640">
        <v>2020</v>
      </c>
      <c r="D3957" s="640">
        <v>2021</v>
      </c>
      <c r="E3957" s="640">
        <v>2022</v>
      </c>
    </row>
    <row r="3958" spans="1:5" ht="16.5" customHeight="1" thickBot="1" x14ac:dyDescent="0.25">
      <c r="A3958" s="828"/>
      <c r="B3958" s="641" t="s">
        <v>5</v>
      </c>
      <c r="C3958" s="641" t="s">
        <v>6</v>
      </c>
      <c r="D3958" s="641" t="s">
        <v>6</v>
      </c>
      <c r="E3958" s="641" t="s">
        <v>6</v>
      </c>
    </row>
    <row r="3959" spans="1:5" ht="16.5" customHeight="1" thickBot="1" x14ac:dyDescent="0.25">
      <c r="A3959" s="647" t="s">
        <v>107</v>
      </c>
      <c r="B3959" s="750"/>
      <c r="C3959" s="750"/>
      <c r="D3959" s="750"/>
      <c r="E3959" s="750"/>
    </row>
    <row r="3960" spans="1:5" ht="16.5" customHeight="1" thickBot="1" x14ac:dyDescent="0.25">
      <c r="A3960" s="649" t="s">
        <v>37</v>
      </c>
      <c r="B3960" s="750"/>
      <c r="C3960" s="750"/>
      <c r="D3960" s="750"/>
      <c r="E3960" s="750"/>
    </row>
    <row r="3961" spans="1:5" ht="16.5" customHeight="1" thickBot="1" x14ac:dyDescent="0.25">
      <c r="A3961" s="649" t="s">
        <v>108</v>
      </c>
      <c r="B3961" s="750"/>
      <c r="C3961" s="750"/>
      <c r="D3961" s="750"/>
      <c r="E3961" s="750"/>
    </row>
    <row r="3962" spans="1:5" ht="16.5" customHeight="1" thickBot="1" x14ac:dyDescent="0.25">
      <c r="A3962" s="649" t="s">
        <v>72</v>
      </c>
      <c r="B3962" s="750"/>
      <c r="C3962" s="750"/>
      <c r="D3962" s="750"/>
      <c r="E3962" s="750"/>
    </row>
    <row r="3963" spans="1:5" ht="16.5" customHeight="1" thickBot="1" x14ac:dyDescent="0.25">
      <c r="A3963" s="649" t="s">
        <v>73</v>
      </c>
      <c r="B3963" s="750"/>
      <c r="C3963" s="750"/>
      <c r="D3963" s="750"/>
      <c r="E3963" s="750"/>
    </row>
    <row r="3964" spans="1:5" ht="16.5" customHeight="1" thickBot="1" x14ac:dyDescent="0.25">
      <c r="A3964" s="647" t="s">
        <v>109</v>
      </c>
      <c r="B3964" s="750">
        <f>SUM(B3965:B3968)</f>
        <v>24362</v>
      </c>
      <c r="C3964" s="750">
        <f t="shared" ref="C3964:E3964" si="426">SUM(C3965:C3968)</f>
        <v>24362</v>
      </c>
      <c r="D3964" s="750">
        <f t="shared" si="426"/>
        <v>24362</v>
      </c>
      <c r="E3964" s="750">
        <f t="shared" si="426"/>
        <v>0</v>
      </c>
    </row>
    <row r="3965" spans="1:5" ht="16.5" customHeight="1" thickBot="1" x14ac:dyDescent="0.25">
      <c r="A3965" s="649" t="s">
        <v>37</v>
      </c>
      <c r="B3965" s="750"/>
      <c r="C3965" s="750"/>
      <c r="D3965" s="750"/>
      <c r="E3965" s="750"/>
    </row>
    <row r="3966" spans="1:5" ht="16.5" customHeight="1" thickBot="1" x14ac:dyDescent="0.25">
      <c r="A3966" s="649" t="s">
        <v>108</v>
      </c>
      <c r="B3966" s="750"/>
      <c r="C3966" s="750"/>
      <c r="D3966" s="750"/>
      <c r="E3966" s="750"/>
    </row>
    <row r="3967" spans="1:5" ht="16.5" customHeight="1" thickBot="1" x14ac:dyDescent="0.25">
      <c r="A3967" s="649" t="s">
        <v>72</v>
      </c>
      <c r="B3967" s="750"/>
      <c r="C3967" s="750"/>
      <c r="D3967" s="750"/>
      <c r="E3967" s="750"/>
    </row>
    <row r="3968" spans="1:5" ht="16.5" customHeight="1" thickBot="1" x14ac:dyDescent="0.25">
      <c r="A3968" s="649" t="s">
        <v>73</v>
      </c>
      <c r="B3968" s="750">
        <v>24362</v>
      </c>
      <c r="C3968" s="747">
        <v>24362</v>
      </c>
      <c r="D3968" s="747">
        <v>24362</v>
      </c>
      <c r="E3968" s="747"/>
    </row>
    <row r="3969" spans="1:5" ht="16.5" customHeight="1" thickBot="1" x14ac:dyDescent="0.25">
      <c r="A3969" s="699" t="s">
        <v>287</v>
      </c>
      <c r="B3969" s="751">
        <f>B3968+B3959</f>
        <v>24362</v>
      </c>
      <c r="C3969" s="751">
        <f>C3968+C3959</f>
        <v>24362</v>
      </c>
      <c r="D3969" s="751">
        <f>D3968+D3959</f>
        <v>24362</v>
      </c>
      <c r="E3969" s="751">
        <f>E3968+E3959</f>
        <v>0</v>
      </c>
    </row>
    <row r="3970" spans="1:5" ht="37.5" customHeight="1" thickBot="1" x14ac:dyDescent="0.25">
      <c r="A3970" s="701" t="s">
        <v>227</v>
      </c>
      <c r="B3970" s="897" t="s">
        <v>2157</v>
      </c>
      <c r="C3970" s="899"/>
      <c r="D3970" s="899"/>
      <c r="E3970" s="900"/>
    </row>
    <row r="3971" spans="1:5" ht="16.5" customHeight="1" thickBot="1" x14ac:dyDescent="0.25">
      <c r="A3971" s="637" t="s">
        <v>288</v>
      </c>
      <c r="B3971" s="769" t="s">
        <v>2158</v>
      </c>
      <c r="C3971" s="770"/>
      <c r="D3971" s="770"/>
      <c r="E3971" s="771"/>
    </row>
    <row r="3972" spans="1:5" ht="16.5" customHeight="1" thickBot="1" x14ac:dyDescent="0.25">
      <c r="A3972" s="639" t="s">
        <v>9</v>
      </c>
      <c r="B3972" s="769" t="s">
        <v>2159</v>
      </c>
      <c r="C3972" s="770"/>
      <c r="D3972" s="770"/>
      <c r="E3972" s="771"/>
    </row>
    <row r="3973" spans="1:5" ht="16.5" customHeight="1" thickBot="1" x14ac:dyDescent="0.25">
      <c r="A3973" s="639" t="s">
        <v>14</v>
      </c>
      <c r="B3973" s="832" t="s">
        <v>123</v>
      </c>
      <c r="C3973" s="833"/>
      <c r="D3973" s="833"/>
      <c r="E3973" s="834"/>
    </row>
    <row r="3974" spans="1:5" ht="16.5" customHeight="1" x14ac:dyDescent="0.2">
      <c r="A3974" s="827"/>
      <c r="B3974" s="640">
        <v>2019</v>
      </c>
      <c r="C3974" s="640">
        <v>2020</v>
      </c>
      <c r="D3974" s="640">
        <v>2021</v>
      </c>
      <c r="E3974" s="640">
        <v>2022</v>
      </c>
    </row>
    <row r="3975" spans="1:5" ht="16.5" customHeight="1" thickBot="1" x14ac:dyDescent="0.25">
      <c r="A3975" s="828"/>
      <c r="B3975" s="641" t="s">
        <v>5</v>
      </c>
      <c r="C3975" s="641" t="s">
        <v>6</v>
      </c>
      <c r="D3975" s="641" t="s">
        <v>6</v>
      </c>
      <c r="E3975" s="641" t="s">
        <v>6</v>
      </c>
    </row>
    <row r="3976" spans="1:5" ht="16.5" customHeight="1" thickBot="1" x14ac:dyDescent="0.25">
      <c r="A3976" s="639" t="s">
        <v>8</v>
      </c>
      <c r="B3976" s="745">
        <v>1</v>
      </c>
      <c r="C3976" s="745">
        <v>1</v>
      </c>
      <c r="D3976" s="745">
        <v>1</v>
      </c>
      <c r="E3976" s="745">
        <v>0</v>
      </c>
    </row>
    <row r="3977" spans="1:5" ht="16.5" customHeight="1" thickBot="1" x14ac:dyDescent="0.25">
      <c r="A3977" s="639" t="s">
        <v>15</v>
      </c>
      <c r="B3977" s="747">
        <v>38031</v>
      </c>
      <c r="C3977" s="747">
        <v>38032</v>
      </c>
      <c r="D3977" s="747">
        <v>38031</v>
      </c>
      <c r="E3977" s="747"/>
    </row>
    <row r="3978" spans="1:5" ht="16.5" customHeight="1" thickBot="1" x14ac:dyDescent="0.25">
      <c r="A3978" s="639" t="s">
        <v>21</v>
      </c>
      <c r="B3978" s="747">
        <f>B3977/B3976</f>
        <v>38031</v>
      </c>
      <c r="C3978" s="747">
        <f>C3977/C3976</f>
        <v>38032</v>
      </c>
      <c r="D3978" s="747">
        <f>D3977/D3976</f>
        <v>38031</v>
      </c>
      <c r="E3978" s="747" t="e">
        <f>E3977/E3976</f>
        <v>#DIV/0!</v>
      </c>
    </row>
    <row r="3979" spans="1:5" ht="16.5" customHeight="1" thickBot="1" x14ac:dyDescent="0.25">
      <c r="A3979" s="639" t="s">
        <v>16</v>
      </c>
      <c r="B3979" s="748" t="s">
        <v>20</v>
      </c>
      <c r="C3979" s="749">
        <f>C3976/B3976-1</f>
        <v>0</v>
      </c>
      <c r="D3979" s="749">
        <f t="shared" ref="D3979:E3981" si="427">D3976/C3976-1</f>
        <v>0</v>
      </c>
      <c r="E3979" s="749">
        <f t="shared" si="427"/>
        <v>-1</v>
      </c>
    </row>
    <row r="3980" spans="1:5" ht="16.5" customHeight="1" thickBot="1" x14ac:dyDescent="0.25">
      <c r="A3980" s="639" t="s">
        <v>17</v>
      </c>
      <c r="B3980" s="748" t="s">
        <v>20</v>
      </c>
      <c r="C3980" s="749">
        <f>C3977/B3977-1</f>
        <v>2.6294338828947161E-5</v>
      </c>
      <c r="D3980" s="749">
        <f t="shared" si="427"/>
        <v>-2.6293647454767033E-5</v>
      </c>
      <c r="E3980" s="749">
        <f t="shared" si="427"/>
        <v>-1</v>
      </c>
    </row>
    <row r="3981" spans="1:5" ht="16.5" customHeight="1" thickBot="1" x14ac:dyDescent="0.25">
      <c r="A3981" s="639" t="s">
        <v>18</v>
      </c>
      <c r="B3981" s="748" t="s">
        <v>20</v>
      </c>
      <c r="C3981" s="749">
        <f>C3978/B3978-1</f>
        <v>2.6294338828947161E-5</v>
      </c>
      <c r="D3981" s="749">
        <f t="shared" si="427"/>
        <v>-2.6293647454767033E-5</v>
      </c>
      <c r="E3981" s="749" t="e">
        <f t="shared" si="427"/>
        <v>#DIV/0!</v>
      </c>
    </row>
    <row r="3982" spans="1:5" ht="16.5" customHeight="1" thickBot="1" x14ac:dyDescent="0.25">
      <c r="A3982" s="835" t="s">
        <v>1656</v>
      </c>
      <c r="B3982" s="836"/>
      <c r="C3982" s="836"/>
      <c r="D3982" s="836"/>
      <c r="E3982" s="837"/>
    </row>
    <row r="3983" spans="1:5" ht="16.5" customHeight="1" x14ac:dyDescent="0.2">
      <c r="A3983" s="827"/>
      <c r="B3983" s="640">
        <v>2019</v>
      </c>
      <c r="C3983" s="640">
        <v>2020</v>
      </c>
      <c r="D3983" s="640">
        <v>2021</v>
      </c>
      <c r="E3983" s="640">
        <v>2022</v>
      </c>
    </row>
    <row r="3984" spans="1:5" ht="16.5" customHeight="1" thickBot="1" x14ac:dyDescent="0.25">
      <c r="A3984" s="828"/>
      <c r="B3984" s="641" t="s">
        <v>5</v>
      </c>
      <c r="C3984" s="641" t="s">
        <v>6</v>
      </c>
      <c r="D3984" s="641" t="s">
        <v>6</v>
      </c>
      <c r="E3984" s="641" t="s">
        <v>6</v>
      </c>
    </row>
    <row r="3985" spans="1:5" ht="16.5" customHeight="1" thickBot="1" x14ac:dyDescent="0.25">
      <c r="A3985" s="647" t="s">
        <v>107</v>
      </c>
      <c r="B3985" s="750"/>
      <c r="C3985" s="750"/>
      <c r="D3985" s="750"/>
      <c r="E3985" s="750"/>
    </row>
    <row r="3986" spans="1:5" ht="16.5" customHeight="1" thickBot="1" x14ac:dyDescent="0.25">
      <c r="A3986" s="649" t="s">
        <v>37</v>
      </c>
      <c r="B3986" s="750"/>
      <c r="C3986" s="750"/>
      <c r="D3986" s="750"/>
      <c r="E3986" s="750"/>
    </row>
    <row r="3987" spans="1:5" ht="16.5" customHeight="1" thickBot="1" x14ac:dyDescent="0.25">
      <c r="A3987" s="649" t="s">
        <v>108</v>
      </c>
      <c r="B3987" s="750"/>
      <c r="C3987" s="750"/>
      <c r="D3987" s="750"/>
      <c r="E3987" s="750"/>
    </row>
    <row r="3988" spans="1:5" ht="16.5" customHeight="1" thickBot="1" x14ac:dyDescent="0.25">
      <c r="A3988" s="649" t="s">
        <v>72</v>
      </c>
      <c r="B3988" s="750"/>
      <c r="C3988" s="750"/>
      <c r="D3988" s="750"/>
      <c r="E3988" s="750"/>
    </row>
    <row r="3989" spans="1:5" ht="16.5" customHeight="1" thickBot="1" x14ac:dyDescent="0.25">
      <c r="A3989" s="649" t="s">
        <v>73</v>
      </c>
      <c r="B3989" s="750"/>
      <c r="C3989" s="750"/>
      <c r="D3989" s="750"/>
      <c r="E3989" s="750"/>
    </row>
    <row r="3990" spans="1:5" ht="16.5" customHeight="1" thickBot="1" x14ac:dyDescent="0.25">
      <c r="A3990" s="647" t="s">
        <v>109</v>
      </c>
      <c r="B3990" s="750">
        <f>SUM(B3991:B3994)</f>
        <v>38031</v>
      </c>
      <c r="C3990" s="750">
        <f t="shared" ref="C3990:E3990" si="428">SUM(C3991:C3994)</f>
        <v>38032</v>
      </c>
      <c r="D3990" s="750">
        <f t="shared" si="428"/>
        <v>38031</v>
      </c>
      <c r="E3990" s="750">
        <f t="shared" si="428"/>
        <v>0</v>
      </c>
    </row>
    <row r="3991" spans="1:5" ht="16.5" customHeight="1" thickBot="1" x14ac:dyDescent="0.25">
      <c r="A3991" s="649" t="s">
        <v>37</v>
      </c>
      <c r="B3991" s="750"/>
      <c r="C3991" s="750"/>
      <c r="D3991" s="750"/>
      <c r="E3991" s="750"/>
    </row>
    <row r="3992" spans="1:5" ht="16.5" customHeight="1" thickBot="1" x14ac:dyDescent="0.25">
      <c r="A3992" s="649" t="s">
        <v>108</v>
      </c>
      <c r="B3992" s="750">
        <v>38031</v>
      </c>
      <c r="C3992" s="747">
        <v>38032</v>
      </c>
      <c r="D3992" s="747">
        <v>38031</v>
      </c>
      <c r="E3992" s="747"/>
    </row>
    <row r="3993" spans="1:5" ht="16.5" customHeight="1" thickBot="1" x14ac:dyDescent="0.25">
      <c r="A3993" s="649" t="s">
        <v>72</v>
      </c>
      <c r="B3993" s="750"/>
      <c r="C3993" s="752"/>
      <c r="D3993" s="752"/>
      <c r="E3993" s="752"/>
    </row>
    <row r="3994" spans="1:5" ht="16.5" customHeight="1" thickBot="1" x14ac:dyDescent="0.25">
      <c r="A3994" s="649" t="s">
        <v>73</v>
      </c>
      <c r="B3994" s="750"/>
      <c r="C3994" s="752"/>
      <c r="D3994" s="752"/>
      <c r="E3994" s="752"/>
    </row>
    <row r="3995" spans="1:5" ht="16.5" customHeight="1" thickBot="1" x14ac:dyDescent="0.25">
      <c r="A3995" s="699" t="s">
        <v>291</v>
      </c>
      <c r="B3995" s="751">
        <f>B3992+B3985</f>
        <v>38031</v>
      </c>
      <c r="C3995" s="751">
        <f>C3992+C3985</f>
        <v>38032</v>
      </c>
      <c r="D3995" s="751">
        <f>D3992+D3985</f>
        <v>38031</v>
      </c>
      <c r="E3995" s="751">
        <f>E3992+E3985</f>
        <v>0</v>
      </c>
    </row>
    <row r="3996" spans="1:5" ht="38.25" customHeight="1" thickBot="1" x14ac:dyDescent="0.25">
      <c r="A3996" s="701" t="s">
        <v>227</v>
      </c>
      <c r="B3996" s="897" t="s">
        <v>2160</v>
      </c>
      <c r="C3996" s="836"/>
      <c r="D3996" s="836"/>
      <c r="E3996" s="837"/>
    </row>
    <row r="3997" spans="1:5" ht="16.5" customHeight="1" thickBot="1" x14ac:dyDescent="0.25">
      <c r="A3997" s="637" t="s">
        <v>292</v>
      </c>
      <c r="B3997" s="769" t="str">
        <f>B3971</f>
        <v>Rritja e kapaciteteve te burime njerezore.</v>
      </c>
      <c r="C3997" s="770"/>
      <c r="D3997" s="770"/>
      <c r="E3997" s="771"/>
    </row>
    <row r="3998" spans="1:5" ht="16.5" customHeight="1" thickBot="1" x14ac:dyDescent="0.25">
      <c r="A3998" s="639" t="s">
        <v>9</v>
      </c>
      <c r="B3998" s="769" t="str">
        <f>B3972</f>
        <v>Rritja e kapaciteteve te burime njerezore nepermjet trajnimeve, pergatitje manualesh, e fushatave te ndergjegjesimit per sigurine rrugore.</v>
      </c>
      <c r="C3998" s="770"/>
      <c r="D3998" s="770"/>
      <c r="E3998" s="771"/>
    </row>
    <row r="3999" spans="1:5" ht="16.5" customHeight="1" thickBot="1" x14ac:dyDescent="0.25">
      <c r="A3999" s="639" t="s">
        <v>14</v>
      </c>
      <c r="B3999" s="832" t="s">
        <v>123</v>
      </c>
      <c r="C3999" s="833"/>
      <c r="D3999" s="833"/>
      <c r="E3999" s="834"/>
    </row>
    <row r="4000" spans="1:5" ht="16.5" customHeight="1" x14ac:dyDescent="0.2">
      <c r="A4000" s="827"/>
      <c r="B4000" s="640">
        <v>2019</v>
      </c>
      <c r="C4000" s="640">
        <v>2020</v>
      </c>
      <c r="D4000" s="640">
        <v>2021</v>
      </c>
      <c r="E4000" s="640">
        <v>2022</v>
      </c>
    </row>
    <row r="4001" spans="1:5" ht="16.5" customHeight="1" thickBot="1" x14ac:dyDescent="0.25">
      <c r="A4001" s="828"/>
      <c r="B4001" s="641" t="s">
        <v>5</v>
      </c>
      <c r="C4001" s="641" t="s">
        <v>6</v>
      </c>
      <c r="D4001" s="641" t="s">
        <v>6</v>
      </c>
      <c r="E4001" s="641" t="s">
        <v>6</v>
      </c>
    </row>
    <row r="4002" spans="1:5" ht="16.5" customHeight="1" thickBot="1" x14ac:dyDescent="0.25">
      <c r="A4002" s="639" t="s">
        <v>8</v>
      </c>
      <c r="B4002" s="745">
        <v>1</v>
      </c>
      <c r="C4002" s="745">
        <v>1</v>
      </c>
      <c r="D4002" s="745">
        <v>1</v>
      </c>
      <c r="E4002" s="745"/>
    </row>
    <row r="4003" spans="1:5" ht="16.5" customHeight="1" thickBot="1" x14ac:dyDescent="0.25">
      <c r="A4003" s="639" t="s">
        <v>15</v>
      </c>
      <c r="B4003" s="747">
        <v>26411</v>
      </c>
      <c r="C4003" s="747">
        <v>26411</v>
      </c>
      <c r="D4003" s="747">
        <v>26411</v>
      </c>
      <c r="E4003" s="747"/>
    </row>
    <row r="4004" spans="1:5" ht="16.5" customHeight="1" thickBot="1" x14ac:dyDescent="0.25">
      <c r="A4004" s="639" t="s">
        <v>21</v>
      </c>
      <c r="B4004" s="747">
        <f>B4003/B4002</f>
        <v>26411</v>
      </c>
      <c r="C4004" s="747">
        <f>C4003/C4002</f>
        <v>26411</v>
      </c>
      <c r="D4004" s="747">
        <f>D4003/D4002</f>
        <v>26411</v>
      </c>
      <c r="E4004" s="747" t="e">
        <f>E4003/E4002</f>
        <v>#DIV/0!</v>
      </c>
    </row>
    <row r="4005" spans="1:5" ht="16.5" customHeight="1" thickBot="1" x14ac:dyDescent="0.25">
      <c r="A4005" s="639" t="s">
        <v>16</v>
      </c>
      <c r="B4005" s="748" t="s">
        <v>20</v>
      </c>
      <c r="C4005" s="749">
        <f>C4002/B4002-1</f>
        <v>0</v>
      </c>
      <c r="D4005" s="749">
        <f t="shared" ref="D4005:E4007" si="429">D4002/C4002-1</f>
        <v>0</v>
      </c>
      <c r="E4005" s="749">
        <f t="shared" si="429"/>
        <v>-1</v>
      </c>
    </row>
    <row r="4006" spans="1:5" ht="16.5" customHeight="1" thickBot="1" x14ac:dyDescent="0.25">
      <c r="A4006" s="639" t="s">
        <v>17</v>
      </c>
      <c r="B4006" s="748" t="s">
        <v>20</v>
      </c>
      <c r="C4006" s="749">
        <f>C4003/B4003-1</f>
        <v>0</v>
      </c>
      <c r="D4006" s="749">
        <f t="shared" si="429"/>
        <v>0</v>
      </c>
      <c r="E4006" s="749">
        <f t="shared" si="429"/>
        <v>-1</v>
      </c>
    </row>
    <row r="4007" spans="1:5" ht="16.5" customHeight="1" thickBot="1" x14ac:dyDescent="0.25">
      <c r="A4007" s="639" t="s">
        <v>18</v>
      </c>
      <c r="B4007" s="748" t="s">
        <v>20</v>
      </c>
      <c r="C4007" s="749">
        <f>C4004/B4004-1</f>
        <v>0</v>
      </c>
      <c r="D4007" s="749">
        <f t="shared" si="429"/>
        <v>0</v>
      </c>
      <c r="E4007" s="749" t="e">
        <f t="shared" si="429"/>
        <v>#DIV/0!</v>
      </c>
    </row>
    <row r="4008" spans="1:5" ht="16.5" customHeight="1" thickBot="1" x14ac:dyDescent="0.25">
      <c r="A4008" s="835" t="s">
        <v>1659</v>
      </c>
      <c r="B4008" s="836"/>
      <c r="C4008" s="836"/>
      <c r="D4008" s="836"/>
      <c r="E4008" s="837"/>
    </row>
    <row r="4009" spans="1:5" ht="16.5" customHeight="1" x14ac:dyDescent="0.2">
      <c r="A4009" s="827"/>
      <c r="B4009" s="640">
        <v>2019</v>
      </c>
      <c r="C4009" s="640">
        <v>2020</v>
      </c>
      <c r="D4009" s="640">
        <v>2021</v>
      </c>
      <c r="E4009" s="640">
        <v>2022</v>
      </c>
    </row>
    <row r="4010" spans="1:5" ht="16.5" customHeight="1" thickBot="1" x14ac:dyDescent="0.25">
      <c r="A4010" s="828"/>
      <c r="B4010" s="641" t="s">
        <v>5</v>
      </c>
      <c r="C4010" s="641" t="s">
        <v>6</v>
      </c>
      <c r="D4010" s="641" t="s">
        <v>6</v>
      </c>
      <c r="E4010" s="641" t="s">
        <v>6</v>
      </c>
    </row>
    <row r="4011" spans="1:5" ht="16.5" customHeight="1" thickBot="1" x14ac:dyDescent="0.25">
      <c r="A4011" s="647" t="s">
        <v>107</v>
      </c>
      <c r="B4011" s="750"/>
      <c r="C4011" s="750"/>
      <c r="D4011" s="750"/>
      <c r="E4011" s="750"/>
    </row>
    <row r="4012" spans="1:5" ht="16.5" customHeight="1" thickBot="1" x14ac:dyDescent="0.25">
      <c r="A4012" s="649" t="s">
        <v>37</v>
      </c>
      <c r="B4012" s="750"/>
      <c r="C4012" s="750"/>
      <c r="D4012" s="750"/>
      <c r="E4012" s="750"/>
    </row>
    <row r="4013" spans="1:5" ht="16.5" customHeight="1" thickBot="1" x14ac:dyDescent="0.25">
      <c r="A4013" s="649" t="s">
        <v>108</v>
      </c>
      <c r="B4013" s="750"/>
      <c r="C4013" s="750"/>
      <c r="D4013" s="750"/>
      <c r="E4013" s="750"/>
    </row>
    <row r="4014" spans="1:5" ht="16.5" customHeight="1" thickBot="1" x14ac:dyDescent="0.25">
      <c r="A4014" s="649" t="s">
        <v>72</v>
      </c>
      <c r="B4014" s="750"/>
      <c r="C4014" s="750"/>
      <c r="D4014" s="750"/>
      <c r="E4014" s="750"/>
    </row>
    <row r="4015" spans="1:5" ht="16.5" customHeight="1" thickBot="1" x14ac:dyDescent="0.25">
      <c r="A4015" s="649" t="s">
        <v>73</v>
      </c>
      <c r="B4015" s="750"/>
      <c r="C4015" s="750"/>
      <c r="D4015" s="750"/>
      <c r="E4015" s="750"/>
    </row>
    <row r="4016" spans="1:5" ht="16.5" customHeight="1" thickBot="1" x14ac:dyDescent="0.25">
      <c r="A4016" s="647" t="s">
        <v>109</v>
      </c>
      <c r="B4016" s="750">
        <f>SUM(B4017:B4020)</f>
        <v>26411</v>
      </c>
      <c r="C4016" s="750">
        <f t="shared" ref="C4016:E4016" si="430">SUM(C4017:C4020)</f>
        <v>26411</v>
      </c>
      <c r="D4016" s="750">
        <f t="shared" si="430"/>
        <v>26411</v>
      </c>
      <c r="E4016" s="750">
        <f t="shared" si="430"/>
        <v>0</v>
      </c>
    </row>
    <row r="4017" spans="1:5" ht="16.5" customHeight="1" thickBot="1" x14ac:dyDescent="0.25">
      <c r="A4017" s="649" t="s">
        <v>37</v>
      </c>
      <c r="B4017" s="750"/>
      <c r="C4017" s="750"/>
      <c r="D4017" s="750"/>
      <c r="E4017" s="750"/>
    </row>
    <row r="4018" spans="1:5" ht="16.5" customHeight="1" thickBot="1" x14ac:dyDescent="0.25">
      <c r="A4018" s="649" t="s">
        <v>108</v>
      </c>
      <c r="B4018" s="750"/>
      <c r="C4018" s="750"/>
      <c r="D4018" s="750"/>
      <c r="E4018" s="750"/>
    </row>
    <row r="4019" spans="1:5" ht="16.5" customHeight="1" thickBot="1" x14ac:dyDescent="0.25">
      <c r="A4019" s="649" t="s">
        <v>72</v>
      </c>
      <c r="B4019" s="750">
        <v>26411</v>
      </c>
      <c r="C4019" s="747">
        <v>26411</v>
      </c>
      <c r="D4019" s="747">
        <v>26411</v>
      </c>
      <c r="E4019" s="747"/>
    </row>
    <row r="4020" spans="1:5" ht="16.5" customHeight="1" thickBot="1" x14ac:dyDescent="0.25">
      <c r="A4020" s="649" t="s">
        <v>73</v>
      </c>
      <c r="B4020" s="750"/>
      <c r="C4020" s="752"/>
      <c r="D4020" s="752"/>
      <c r="E4020" s="752"/>
    </row>
    <row r="4021" spans="1:5" ht="16.5" customHeight="1" thickBot="1" x14ac:dyDescent="0.25">
      <c r="A4021" s="699" t="s">
        <v>294</v>
      </c>
      <c r="B4021" s="751">
        <f>B4019+B4011</f>
        <v>26411</v>
      </c>
      <c r="C4021" s="751">
        <f>C4019+C4011</f>
        <v>26411</v>
      </c>
      <c r="D4021" s="751">
        <f>D4019+D4011</f>
        <v>26411</v>
      </c>
      <c r="E4021" s="751">
        <f>E4019+E4011</f>
        <v>0</v>
      </c>
    </row>
    <row r="4022" spans="1:5" ht="37.5" customHeight="1" thickBot="1" x14ac:dyDescent="0.25">
      <c r="A4022" s="701" t="s">
        <v>227</v>
      </c>
      <c r="B4022" s="897" t="s">
        <v>2161</v>
      </c>
      <c r="C4022" s="899"/>
      <c r="D4022" s="899"/>
      <c r="E4022" s="900"/>
    </row>
    <row r="4023" spans="1:5" ht="16.5" customHeight="1" thickBot="1" x14ac:dyDescent="0.25">
      <c r="A4023" s="637" t="s">
        <v>295</v>
      </c>
      <c r="B4023" s="769" t="str">
        <f>B3997</f>
        <v>Rritja e kapaciteteve te burime njerezore.</v>
      </c>
      <c r="C4023" s="770"/>
      <c r="D4023" s="770"/>
      <c r="E4023" s="771"/>
    </row>
    <row r="4024" spans="1:5" ht="16.5" customHeight="1" thickBot="1" x14ac:dyDescent="0.25">
      <c r="A4024" s="639" t="s">
        <v>9</v>
      </c>
      <c r="B4024" s="769" t="str">
        <f>B3998</f>
        <v>Rritja e kapaciteteve te burime njerezore nepermjet trajnimeve, pergatitje manualesh, e fushatave te ndergjegjesimit per sigurine rrugore.</v>
      </c>
      <c r="C4024" s="770"/>
      <c r="D4024" s="770"/>
      <c r="E4024" s="771"/>
    </row>
    <row r="4025" spans="1:5" ht="16.5" customHeight="1" thickBot="1" x14ac:dyDescent="0.25">
      <c r="A4025" s="639" t="s">
        <v>14</v>
      </c>
      <c r="B4025" s="832" t="s">
        <v>123</v>
      </c>
      <c r="C4025" s="833"/>
      <c r="D4025" s="833"/>
      <c r="E4025" s="834"/>
    </row>
    <row r="4026" spans="1:5" ht="16.5" customHeight="1" x14ac:dyDescent="0.2">
      <c r="A4026" s="827"/>
      <c r="B4026" s="640">
        <v>2019</v>
      </c>
      <c r="C4026" s="640">
        <v>2020</v>
      </c>
      <c r="D4026" s="640">
        <v>2021</v>
      </c>
      <c r="E4026" s="640">
        <v>2022</v>
      </c>
    </row>
    <row r="4027" spans="1:5" ht="16.5" customHeight="1" thickBot="1" x14ac:dyDescent="0.25">
      <c r="A4027" s="828"/>
      <c r="B4027" s="641" t="s">
        <v>5</v>
      </c>
      <c r="C4027" s="641" t="s">
        <v>6</v>
      </c>
      <c r="D4027" s="641" t="s">
        <v>6</v>
      </c>
      <c r="E4027" s="641" t="s">
        <v>6</v>
      </c>
    </row>
    <row r="4028" spans="1:5" ht="16.5" customHeight="1" thickBot="1" x14ac:dyDescent="0.25">
      <c r="A4028" s="639" t="s">
        <v>8</v>
      </c>
      <c r="B4028" s="745">
        <v>1</v>
      </c>
      <c r="C4028" s="745">
        <v>1</v>
      </c>
      <c r="D4028" s="745">
        <v>1</v>
      </c>
      <c r="E4028" s="745"/>
    </row>
    <row r="4029" spans="1:5" ht="16.5" customHeight="1" thickBot="1" x14ac:dyDescent="0.25">
      <c r="A4029" s="639" t="s">
        <v>15</v>
      </c>
      <c r="B4029" s="747">
        <v>12889</v>
      </c>
      <c r="C4029" s="747">
        <v>12889</v>
      </c>
      <c r="D4029" s="747">
        <v>12889</v>
      </c>
      <c r="E4029" s="747"/>
    </row>
    <row r="4030" spans="1:5" ht="16.5" customHeight="1" thickBot="1" x14ac:dyDescent="0.25">
      <c r="A4030" s="639" t="s">
        <v>21</v>
      </c>
      <c r="B4030" s="747">
        <f>B4029/B4028</f>
        <v>12889</v>
      </c>
      <c r="C4030" s="747">
        <f>C4029/C4028</f>
        <v>12889</v>
      </c>
      <c r="D4030" s="747">
        <f>D4029/D4028</f>
        <v>12889</v>
      </c>
      <c r="E4030" s="747" t="e">
        <f>E4029/E4028</f>
        <v>#DIV/0!</v>
      </c>
    </row>
    <row r="4031" spans="1:5" ht="16.5" customHeight="1" thickBot="1" x14ac:dyDescent="0.25">
      <c r="A4031" s="639" t="s">
        <v>16</v>
      </c>
      <c r="B4031" s="748" t="s">
        <v>20</v>
      </c>
      <c r="C4031" s="749">
        <f>C4028/B4028-1</f>
        <v>0</v>
      </c>
      <c r="D4031" s="749">
        <f t="shared" ref="D4031:E4033" si="431">D4028/C4028-1</f>
        <v>0</v>
      </c>
      <c r="E4031" s="749">
        <f t="shared" si="431"/>
        <v>-1</v>
      </c>
    </row>
    <row r="4032" spans="1:5" ht="16.5" customHeight="1" thickBot="1" x14ac:dyDescent="0.25">
      <c r="A4032" s="639" t="s">
        <v>17</v>
      </c>
      <c r="B4032" s="748" t="s">
        <v>20</v>
      </c>
      <c r="C4032" s="749">
        <f>C4029/B4029-1</f>
        <v>0</v>
      </c>
      <c r="D4032" s="749">
        <f t="shared" si="431"/>
        <v>0</v>
      </c>
      <c r="E4032" s="749">
        <f t="shared" si="431"/>
        <v>-1</v>
      </c>
    </row>
    <row r="4033" spans="1:5" ht="16.5" customHeight="1" thickBot="1" x14ac:dyDescent="0.25">
      <c r="A4033" s="639" t="s">
        <v>18</v>
      </c>
      <c r="B4033" s="748" t="s">
        <v>20</v>
      </c>
      <c r="C4033" s="749">
        <f>C4030/B4030-1</f>
        <v>0</v>
      </c>
      <c r="D4033" s="749">
        <f t="shared" si="431"/>
        <v>0</v>
      </c>
      <c r="E4033" s="749" t="e">
        <f t="shared" si="431"/>
        <v>#DIV/0!</v>
      </c>
    </row>
    <row r="4034" spans="1:5" ht="16.5" customHeight="1" thickBot="1" x14ac:dyDescent="0.25">
      <c r="A4034" s="835" t="s">
        <v>1662</v>
      </c>
      <c r="B4034" s="836"/>
      <c r="C4034" s="836"/>
      <c r="D4034" s="836"/>
      <c r="E4034" s="837"/>
    </row>
    <row r="4035" spans="1:5" ht="16.5" customHeight="1" x14ac:dyDescent="0.2">
      <c r="A4035" s="827"/>
      <c r="B4035" s="640">
        <v>2019</v>
      </c>
      <c r="C4035" s="640">
        <v>2020</v>
      </c>
      <c r="D4035" s="640">
        <v>2021</v>
      </c>
      <c r="E4035" s="640">
        <v>2022</v>
      </c>
    </row>
    <row r="4036" spans="1:5" ht="16.5" customHeight="1" thickBot="1" x14ac:dyDescent="0.25">
      <c r="A4036" s="828"/>
      <c r="B4036" s="641" t="s">
        <v>5</v>
      </c>
      <c r="C4036" s="641" t="s">
        <v>6</v>
      </c>
      <c r="D4036" s="641" t="s">
        <v>6</v>
      </c>
      <c r="E4036" s="641" t="s">
        <v>6</v>
      </c>
    </row>
    <row r="4037" spans="1:5" ht="16.5" customHeight="1" thickBot="1" x14ac:dyDescent="0.25">
      <c r="A4037" s="647" t="s">
        <v>107</v>
      </c>
      <c r="B4037" s="750"/>
      <c r="C4037" s="750"/>
      <c r="D4037" s="750"/>
      <c r="E4037" s="750"/>
    </row>
    <row r="4038" spans="1:5" ht="16.5" customHeight="1" thickBot="1" x14ac:dyDescent="0.25">
      <c r="A4038" s="649" t="s">
        <v>37</v>
      </c>
      <c r="B4038" s="750"/>
      <c r="C4038" s="750"/>
      <c r="D4038" s="750"/>
      <c r="E4038" s="750"/>
    </row>
    <row r="4039" spans="1:5" ht="16.5" customHeight="1" thickBot="1" x14ac:dyDescent="0.25">
      <c r="A4039" s="649" t="s">
        <v>108</v>
      </c>
      <c r="B4039" s="750"/>
      <c r="C4039" s="750"/>
      <c r="D4039" s="750"/>
      <c r="E4039" s="750"/>
    </row>
    <row r="4040" spans="1:5" ht="16.5" customHeight="1" thickBot="1" x14ac:dyDescent="0.25">
      <c r="A4040" s="649" t="s">
        <v>72</v>
      </c>
      <c r="B4040" s="750"/>
      <c r="C4040" s="750"/>
      <c r="D4040" s="750"/>
      <c r="E4040" s="750"/>
    </row>
    <row r="4041" spans="1:5" ht="16.5" customHeight="1" thickBot="1" x14ac:dyDescent="0.25">
      <c r="A4041" s="649" t="s">
        <v>73</v>
      </c>
      <c r="B4041" s="750"/>
      <c r="C4041" s="750"/>
      <c r="D4041" s="750"/>
      <c r="E4041" s="750"/>
    </row>
    <row r="4042" spans="1:5" ht="16.5" customHeight="1" thickBot="1" x14ac:dyDescent="0.25">
      <c r="A4042" s="647" t="s">
        <v>109</v>
      </c>
      <c r="B4042" s="750">
        <f>SUM(B4043:B4046)</f>
        <v>12889</v>
      </c>
      <c r="C4042" s="750">
        <f t="shared" ref="C4042:E4042" si="432">SUM(C4043:C4046)</f>
        <v>12889</v>
      </c>
      <c r="D4042" s="750">
        <f t="shared" si="432"/>
        <v>12889</v>
      </c>
      <c r="E4042" s="750">
        <f t="shared" si="432"/>
        <v>0</v>
      </c>
    </row>
    <row r="4043" spans="1:5" ht="16.5" customHeight="1" thickBot="1" x14ac:dyDescent="0.25">
      <c r="A4043" s="649" t="s">
        <v>37</v>
      </c>
      <c r="B4043" s="750"/>
      <c r="C4043" s="750"/>
      <c r="D4043" s="750"/>
      <c r="E4043" s="750"/>
    </row>
    <row r="4044" spans="1:5" ht="16.5" customHeight="1" thickBot="1" x14ac:dyDescent="0.25">
      <c r="A4044" s="649" t="s">
        <v>108</v>
      </c>
      <c r="B4044" s="750"/>
      <c r="C4044" s="750"/>
      <c r="D4044" s="750"/>
      <c r="E4044" s="750"/>
    </row>
    <row r="4045" spans="1:5" ht="16.5" customHeight="1" thickBot="1" x14ac:dyDescent="0.25">
      <c r="A4045" s="649" t="s">
        <v>72</v>
      </c>
      <c r="B4045" s="750"/>
      <c r="C4045" s="750"/>
      <c r="D4045" s="750"/>
      <c r="E4045" s="750"/>
    </row>
    <row r="4046" spans="1:5" ht="16.5" customHeight="1" thickBot="1" x14ac:dyDescent="0.25">
      <c r="A4046" s="649" t="s">
        <v>73</v>
      </c>
      <c r="B4046" s="750">
        <v>12889</v>
      </c>
      <c r="C4046" s="747">
        <v>12889</v>
      </c>
      <c r="D4046" s="747">
        <v>12889</v>
      </c>
      <c r="E4046" s="747"/>
    </row>
    <row r="4047" spans="1:5" ht="16.5" customHeight="1" thickBot="1" x14ac:dyDescent="0.25">
      <c r="A4047" s="699" t="s">
        <v>297</v>
      </c>
      <c r="B4047" s="751">
        <f>B4046+B4037</f>
        <v>12889</v>
      </c>
      <c r="C4047" s="751">
        <f>C4046+C4037</f>
        <v>12889</v>
      </c>
      <c r="D4047" s="751">
        <f>D4046+D4037</f>
        <v>12889</v>
      </c>
      <c r="E4047" s="751">
        <f>E4046+E4037</f>
        <v>0</v>
      </c>
    </row>
    <row r="4048" spans="1:5" ht="36.75" customHeight="1" thickBot="1" x14ac:dyDescent="0.25">
      <c r="A4048" s="701" t="s">
        <v>227</v>
      </c>
      <c r="B4048" s="897" t="s">
        <v>2162</v>
      </c>
      <c r="C4048" s="899"/>
      <c r="D4048" s="899"/>
      <c r="E4048" s="900"/>
    </row>
    <row r="4049" spans="1:5" ht="16.5" customHeight="1" thickBot="1" x14ac:dyDescent="0.25">
      <c r="A4049" s="637" t="s">
        <v>298</v>
      </c>
      <c r="B4049" s="769" t="s">
        <v>2163</v>
      </c>
      <c r="C4049" s="770"/>
      <c r="D4049" s="770"/>
      <c r="E4049" s="771"/>
    </row>
    <row r="4050" spans="1:5" ht="16.5" customHeight="1" thickBot="1" x14ac:dyDescent="0.25">
      <c r="A4050" s="639" t="s">
        <v>9</v>
      </c>
      <c r="B4050" s="769" t="s">
        <v>2164</v>
      </c>
      <c r="C4050" s="770"/>
      <c r="D4050" s="770"/>
      <c r="E4050" s="771"/>
    </row>
    <row r="4051" spans="1:5" ht="16.5" customHeight="1" thickBot="1" x14ac:dyDescent="0.25">
      <c r="A4051" s="639" t="s">
        <v>14</v>
      </c>
      <c r="B4051" s="832" t="s">
        <v>123</v>
      </c>
      <c r="C4051" s="833"/>
      <c r="D4051" s="833"/>
      <c r="E4051" s="834"/>
    </row>
    <row r="4052" spans="1:5" ht="16.5" customHeight="1" x14ac:dyDescent="0.2">
      <c r="A4052" s="827"/>
      <c r="B4052" s="640">
        <v>2019</v>
      </c>
      <c r="C4052" s="640">
        <v>2020</v>
      </c>
      <c r="D4052" s="640">
        <v>2021</v>
      </c>
      <c r="E4052" s="640">
        <v>2022</v>
      </c>
    </row>
    <row r="4053" spans="1:5" ht="16.5" customHeight="1" thickBot="1" x14ac:dyDescent="0.25">
      <c r="A4053" s="828"/>
      <c r="B4053" s="641" t="s">
        <v>5</v>
      </c>
      <c r="C4053" s="641" t="s">
        <v>6</v>
      </c>
      <c r="D4053" s="641" t="s">
        <v>6</v>
      </c>
      <c r="E4053" s="641" t="s">
        <v>6</v>
      </c>
    </row>
    <row r="4054" spans="1:5" ht="16.5" customHeight="1" thickBot="1" x14ac:dyDescent="0.25">
      <c r="A4054" s="639" t="s">
        <v>8</v>
      </c>
      <c r="B4054" s="745">
        <v>1</v>
      </c>
      <c r="C4054" s="745"/>
      <c r="D4054" s="745"/>
      <c r="E4054" s="745"/>
    </row>
    <row r="4055" spans="1:5" ht="16.5" customHeight="1" thickBot="1" x14ac:dyDescent="0.25">
      <c r="A4055" s="639" t="s">
        <v>15</v>
      </c>
      <c r="B4055" s="747">
        <v>84782</v>
      </c>
      <c r="C4055" s="747"/>
      <c r="D4055" s="747"/>
      <c r="E4055" s="747"/>
    </row>
    <row r="4056" spans="1:5" ht="16.5" customHeight="1" thickBot="1" x14ac:dyDescent="0.25">
      <c r="A4056" s="639" t="s">
        <v>21</v>
      </c>
      <c r="B4056" s="747">
        <f>B4055/B4054</f>
        <v>84782</v>
      </c>
      <c r="C4056" s="747" t="e">
        <f>C4055/C4054</f>
        <v>#DIV/0!</v>
      </c>
      <c r="D4056" s="747" t="e">
        <f>D4055/D4054</f>
        <v>#DIV/0!</v>
      </c>
      <c r="E4056" s="747" t="e">
        <f>E4055/E4054</f>
        <v>#DIV/0!</v>
      </c>
    </row>
    <row r="4057" spans="1:5" ht="16.5" customHeight="1" thickBot="1" x14ac:dyDescent="0.25">
      <c r="A4057" s="639" t="s">
        <v>16</v>
      </c>
      <c r="B4057" s="748" t="s">
        <v>20</v>
      </c>
      <c r="C4057" s="749">
        <f>C4054/B4054-1</f>
        <v>-1</v>
      </c>
      <c r="D4057" s="749" t="e">
        <f t="shared" ref="D4057:E4059" si="433">D4054/C4054-1</f>
        <v>#DIV/0!</v>
      </c>
      <c r="E4057" s="749" t="e">
        <f t="shared" si="433"/>
        <v>#DIV/0!</v>
      </c>
    </row>
    <row r="4058" spans="1:5" ht="16.5" customHeight="1" thickBot="1" x14ac:dyDescent="0.25">
      <c r="A4058" s="639" t="s">
        <v>17</v>
      </c>
      <c r="B4058" s="748" t="s">
        <v>20</v>
      </c>
      <c r="C4058" s="749">
        <f>C4055/B4055-1</f>
        <v>-1</v>
      </c>
      <c r="D4058" s="749" t="e">
        <f t="shared" si="433"/>
        <v>#DIV/0!</v>
      </c>
      <c r="E4058" s="749" t="e">
        <f t="shared" si="433"/>
        <v>#DIV/0!</v>
      </c>
    </row>
    <row r="4059" spans="1:5" ht="16.5" customHeight="1" thickBot="1" x14ac:dyDescent="0.25">
      <c r="A4059" s="639" t="s">
        <v>18</v>
      </c>
      <c r="B4059" s="748" t="s">
        <v>20</v>
      </c>
      <c r="C4059" s="749" t="e">
        <f>C4056/B4056-1</f>
        <v>#DIV/0!</v>
      </c>
      <c r="D4059" s="749" t="e">
        <f t="shared" si="433"/>
        <v>#DIV/0!</v>
      </c>
      <c r="E4059" s="749" t="e">
        <f t="shared" si="433"/>
        <v>#DIV/0!</v>
      </c>
    </row>
    <row r="4060" spans="1:5" ht="16.5" customHeight="1" thickBot="1" x14ac:dyDescent="0.25">
      <c r="A4060" s="835" t="s">
        <v>1665</v>
      </c>
      <c r="B4060" s="836"/>
      <c r="C4060" s="836"/>
      <c r="D4060" s="836"/>
      <c r="E4060" s="837"/>
    </row>
    <row r="4061" spans="1:5" ht="16.5" customHeight="1" x14ac:dyDescent="0.2">
      <c r="A4061" s="827"/>
      <c r="B4061" s="640">
        <v>2019</v>
      </c>
      <c r="C4061" s="640">
        <v>2020</v>
      </c>
      <c r="D4061" s="640">
        <v>2021</v>
      </c>
      <c r="E4061" s="640">
        <v>2022</v>
      </c>
    </row>
    <row r="4062" spans="1:5" ht="16.5" customHeight="1" thickBot="1" x14ac:dyDescent="0.25">
      <c r="A4062" s="828"/>
      <c r="B4062" s="641" t="s">
        <v>5</v>
      </c>
      <c r="C4062" s="641" t="s">
        <v>6</v>
      </c>
      <c r="D4062" s="641" t="s">
        <v>6</v>
      </c>
      <c r="E4062" s="641" t="s">
        <v>6</v>
      </c>
    </row>
    <row r="4063" spans="1:5" ht="16.5" customHeight="1" thickBot="1" x14ac:dyDescent="0.25">
      <c r="A4063" s="647" t="s">
        <v>107</v>
      </c>
      <c r="B4063" s="750"/>
      <c r="C4063" s="750"/>
      <c r="D4063" s="750"/>
      <c r="E4063" s="750"/>
    </row>
    <row r="4064" spans="1:5" ht="16.5" customHeight="1" thickBot="1" x14ac:dyDescent="0.25">
      <c r="A4064" s="649" t="s">
        <v>37</v>
      </c>
      <c r="B4064" s="750"/>
      <c r="C4064" s="750"/>
      <c r="D4064" s="750"/>
      <c r="E4064" s="750"/>
    </row>
    <row r="4065" spans="1:5" ht="16.5" customHeight="1" thickBot="1" x14ac:dyDescent="0.25">
      <c r="A4065" s="649" t="s">
        <v>108</v>
      </c>
      <c r="B4065" s="750"/>
      <c r="C4065" s="750"/>
      <c r="D4065" s="750"/>
      <c r="E4065" s="750"/>
    </row>
    <row r="4066" spans="1:5" ht="16.5" customHeight="1" thickBot="1" x14ac:dyDescent="0.25">
      <c r="A4066" s="649" t="s">
        <v>72</v>
      </c>
      <c r="B4066" s="750"/>
      <c r="C4066" s="750"/>
      <c r="D4066" s="750"/>
      <c r="E4066" s="750"/>
    </row>
    <row r="4067" spans="1:5" ht="16.5" customHeight="1" thickBot="1" x14ac:dyDescent="0.25">
      <c r="A4067" s="649" t="s">
        <v>73</v>
      </c>
      <c r="B4067" s="750"/>
      <c r="C4067" s="750"/>
      <c r="D4067" s="750"/>
      <c r="E4067" s="750"/>
    </row>
    <row r="4068" spans="1:5" ht="16.5" customHeight="1" thickBot="1" x14ac:dyDescent="0.25">
      <c r="A4068" s="647" t="s">
        <v>109</v>
      </c>
      <c r="B4068" s="750">
        <f>SUM(B4069:B4072)</f>
        <v>84782</v>
      </c>
      <c r="C4068" s="750">
        <f t="shared" ref="C4068:E4068" si="434">SUM(C4069:C4072)</f>
        <v>0</v>
      </c>
      <c r="D4068" s="750">
        <f t="shared" si="434"/>
        <v>0</v>
      </c>
      <c r="E4068" s="750">
        <f t="shared" si="434"/>
        <v>0</v>
      </c>
    </row>
    <row r="4069" spans="1:5" ht="16.5" customHeight="1" thickBot="1" x14ac:dyDescent="0.25">
      <c r="A4069" s="649" t="s">
        <v>37</v>
      </c>
      <c r="B4069" s="750"/>
      <c r="C4069" s="750"/>
      <c r="D4069" s="750"/>
      <c r="E4069" s="750"/>
    </row>
    <row r="4070" spans="1:5" ht="16.5" customHeight="1" thickBot="1" x14ac:dyDescent="0.25">
      <c r="A4070" s="649" t="s">
        <v>108</v>
      </c>
      <c r="B4070" s="751">
        <v>84782</v>
      </c>
      <c r="C4070" s="750">
        <v>0</v>
      </c>
      <c r="D4070" s="750"/>
      <c r="E4070" s="750"/>
    </row>
    <row r="4071" spans="1:5" ht="16.5" customHeight="1" thickBot="1" x14ac:dyDescent="0.25">
      <c r="A4071" s="649" t="s">
        <v>72</v>
      </c>
      <c r="B4071" s="751"/>
      <c r="C4071" s="750"/>
      <c r="D4071" s="750"/>
      <c r="E4071" s="750"/>
    </row>
    <row r="4072" spans="1:5" ht="16.5" customHeight="1" thickBot="1" x14ac:dyDescent="0.25">
      <c r="A4072" s="649" t="s">
        <v>73</v>
      </c>
      <c r="B4072" s="751"/>
      <c r="C4072" s="750"/>
      <c r="D4072" s="750"/>
      <c r="E4072" s="750"/>
    </row>
    <row r="4073" spans="1:5" ht="16.5" customHeight="1" thickBot="1" x14ac:dyDescent="0.25">
      <c r="A4073" s="699" t="s">
        <v>300</v>
      </c>
      <c r="B4073" s="751">
        <f>B4070+B4063</f>
        <v>84782</v>
      </c>
      <c r="C4073" s="751">
        <f>C4070+C4063</f>
        <v>0</v>
      </c>
      <c r="D4073" s="751">
        <f>D4070+D4063</f>
        <v>0</v>
      </c>
      <c r="E4073" s="751">
        <f>E4070+E4063</f>
        <v>0</v>
      </c>
    </row>
    <row r="4074" spans="1:5" ht="27.75" customHeight="1" thickBot="1" x14ac:dyDescent="0.25">
      <c r="A4074" s="701" t="s">
        <v>227</v>
      </c>
      <c r="B4074" s="897" t="s">
        <v>2165</v>
      </c>
      <c r="C4074" s="836"/>
      <c r="D4074" s="836"/>
      <c r="E4074" s="837"/>
    </row>
    <row r="4075" spans="1:5" ht="16.5" customHeight="1" thickBot="1" x14ac:dyDescent="0.25">
      <c r="A4075" s="637" t="s">
        <v>357</v>
      </c>
      <c r="B4075" s="769" t="s">
        <v>2163</v>
      </c>
      <c r="C4075" s="770"/>
      <c r="D4075" s="770"/>
      <c r="E4075" s="771"/>
    </row>
    <row r="4076" spans="1:5" ht="16.5" customHeight="1" thickBot="1" x14ac:dyDescent="0.25">
      <c r="A4076" s="639" t="s">
        <v>9</v>
      </c>
      <c r="B4076" s="769" t="s">
        <v>2164</v>
      </c>
      <c r="C4076" s="770"/>
      <c r="D4076" s="770"/>
      <c r="E4076" s="771"/>
    </row>
    <row r="4077" spans="1:5" ht="16.5" customHeight="1" thickBot="1" x14ac:dyDescent="0.25">
      <c r="A4077" s="639" t="s">
        <v>14</v>
      </c>
      <c r="B4077" s="832" t="s">
        <v>123</v>
      </c>
      <c r="C4077" s="833"/>
      <c r="D4077" s="833"/>
      <c r="E4077" s="834"/>
    </row>
    <row r="4078" spans="1:5" ht="16.5" customHeight="1" x14ac:dyDescent="0.2">
      <c r="A4078" s="827"/>
      <c r="B4078" s="640">
        <v>2019</v>
      </c>
      <c r="C4078" s="640">
        <v>2020</v>
      </c>
      <c r="D4078" s="640">
        <v>2021</v>
      </c>
      <c r="E4078" s="640">
        <v>2022</v>
      </c>
    </row>
    <row r="4079" spans="1:5" ht="16.5" customHeight="1" thickBot="1" x14ac:dyDescent="0.25">
      <c r="A4079" s="828"/>
      <c r="B4079" s="641" t="s">
        <v>5</v>
      </c>
      <c r="C4079" s="641" t="s">
        <v>6</v>
      </c>
      <c r="D4079" s="641" t="s">
        <v>6</v>
      </c>
      <c r="E4079" s="641" t="s">
        <v>6</v>
      </c>
    </row>
    <row r="4080" spans="1:5" ht="16.5" customHeight="1" thickBot="1" x14ac:dyDescent="0.25">
      <c r="A4080" s="639" t="s">
        <v>8</v>
      </c>
      <c r="B4080" s="745">
        <v>1</v>
      </c>
      <c r="C4080" s="745">
        <v>0</v>
      </c>
      <c r="D4080" s="745">
        <v>0</v>
      </c>
      <c r="E4080" s="745"/>
    </row>
    <row r="4081" spans="1:5" ht="16.5" customHeight="1" thickBot="1" x14ac:dyDescent="0.25">
      <c r="A4081" s="639" t="s">
        <v>15</v>
      </c>
      <c r="B4081" s="747">
        <v>58877</v>
      </c>
      <c r="C4081" s="747"/>
      <c r="D4081" s="747"/>
      <c r="E4081" s="747"/>
    </row>
    <row r="4082" spans="1:5" ht="16.5" customHeight="1" thickBot="1" x14ac:dyDescent="0.25">
      <c r="A4082" s="639" t="s">
        <v>21</v>
      </c>
      <c r="B4082" s="747">
        <f>B4081/B4080</f>
        <v>58877</v>
      </c>
      <c r="C4082" s="747" t="e">
        <f>C4081/C4080</f>
        <v>#DIV/0!</v>
      </c>
      <c r="D4082" s="747" t="e">
        <f>D4081/D4080</f>
        <v>#DIV/0!</v>
      </c>
      <c r="E4082" s="747" t="e">
        <f>E4081/E4080</f>
        <v>#DIV/0!</v>
      </c>
    </row>
    <row r="4083" spans="1:5" ht="16.5" customHeight="1" thickBot="1" x14ac:dyDescent="0.25">
      <c r="A4083" s="639" t="s">
        <v>16</v>
      </c>
      <c r="B4083" s="748" t="s">
        <v>20</v>
      </c>
      <c r="C4083" s="749">
        <f>C4080/B4080-1</f>
        <v>-1</v>
      </c>
      <c r="D4083" s="749" t="e">
        <f t="shared" ref="D4083:E4085" si="435">D4080/C4080-1</f>
        <v>#DIV/0!</v>
      </c>
      <c r="E4083" s="749" t="e">
        <f t="shared" si="435"/>
        <v>#DIV/0!</v>
      </c>
    </row>
    <row r="4084" spans="1:5" ht="16.5" customHeight="1" thickBot="1" x14ac:dyDescent="0.25">
      <c r="A4084" s="639" t="s">
        <v>17</v>
      </c>
      <c r="B4084" s="748" t="s">
        <v>20</v>
      </c>
      <c r="C4084" s="749">
        <f>C4081/B4081-1</f>
        <v>-1</v>
      </c>
      <c r="D4084" s="749" t="e">
        <f t="shared" si="435"/>
        <v>#DIV/0!</v>
      </c>
      <c r="E4084" s="749" t="e">
        <f t="shared" si="435"/>
        <v>#DIV/0!</v>
      </c>
    </row>
    <row r="4085" spans="1:5" ht="16.5" customHeight="1" thickBot="1" x14ac:dyDescent="0.25">
      <c r="A4085" s="639" t="s">
        <v>18</v>
      </c>
      <c r="B4085" s="748" t="s">
        <v>20</v>
      </c>
      <c r="C4085" s="749" t="e">
        <f>C4082/B4082-1</f>
        <v>#DIV/0!</v>
      </c>
      <c r="D4085" s="749" t="e">
        <f t="shared" si="435"/>
        <v>#DIV/0!</v>
      </c>
      <c r="E4085" s="749" t="e">
        <f t="shared" si="435"/>
        <v>#DIV/0!</v>
      </c>
    </row>
    <row r="4086" spans="1:5" ht="16.5" customHeight="1" thickBot="1" x14ac:dyDescent="0.25">
      <c r="A4086" s="835" t="s">
        <v>2166</v>
      </c>
      <c r="B4086" s="836"/>
      <c r="C4086" s="836"/>
      <c r="D4086" s="836"/>
      <c r="E4086" s="837"/>
    </row>
    <row r="4087" spans="1:5" ht="16.5" customHeight="1" x14ac:dyDescent="0.2">
      <c r="A4087" s="827"/>
      <c r="B4087" s="640">
        <v>2019</v>
      </c>
      <c r="C4087" s="640">
        <v>2020</v>
      </c>
      <c r="D4087" s="640">
        <v>2021</v>
      </c>
      <c r="E4087" s="640">
        <v>2022</v>
      </c>
    </row>
    <row r="4088" spans="1:5" ht="16.5" customHeight="1" thickBot="1" x14ac:dyDescent="0.25">
      <c r="A4088" s="828"/>
      <c r="B4088" s="641" t="s">
        <v>5</v>
      </c>
      <c r="C4088" s="641" t="s">
        <v>6</v>
      </c>
      <c r="D4088" s="641" t="s">
        <v>6</v>
      </c>
      <c r="E4088" s="641" t="s">
        <v>6</v>
      </c>
    </row>
    <row r="4089" spans="1:5" ht="16.5" customHeight="1" thickBot="1" x14ac:dyDescent="0.25">
      <c r="A4089" s="647" t="s">
        <v>107</v>
      </c>
      <c r="B4089" s="750"/>
      <c r="C4089" s="750"/>
      <c r="D4089" s="750"/>
      <c r="E4089" s="750"/>
    </row>
    <row r="4090" spans="1:5" ht="16.5" customHeight="1" thickBot="1" x14ac:dyDescent="0.25">
      <c r="A4090" s="649" t="s">
        <v>37</v>
      </c>
      <c r="B4090" s="750"/>
      <c r="C4090" s="750"/>
      <c r="D4090" s="750"/>
      <c r="E4090" s="750"/>
    </row>
    <row r="4091" spans="1:5" ht="16.5" customHeight="1" thickBot="1" x14ac:dyDescent="0.25">
      <c r="A4091" s="649" t="s">
        <v>108</v>
      </c>
      <c r="B4091" s="750"/>
      <c r="C4091" s="750"/>
      <c r="D4091" s="750"/>
      <c r="E4091" s="750"/>
    </row>
    <row r="4092" spans="1:5" ht="16.5" customHeight="1" thickBot="1" x14ac:dyDescent="0.25">
      <c r="A4092" s="649" t="s">
        <v>72</v>
      </c>
      <c r="B4092" s="750"/>
      <c r="C4092" s="750"/>
      <c r="D4092" s="750"/>
      <c r="E4092" s="750"/>
    </row>
    <row r="4093" spans="1:5" ht="16.5" customHeight="1" thickBot="1" x14ac:dyDescent="0.25">
      <c r="A4093" s="649" t="s">
        <v>73</v>
      </c>
      <c r="B4093" s="750"/>
      <c r="C4093" s="750"/>
      <c r="D4093" s="750"/>
      <c r="E4093" s="750"/>
    </row>
    <row r="4094" spans="1:5" ht="16.5" customHeight="1" thickBot="1" x14ac:dyDescent="0.25">
      <c r="A4094" s="647" t="s">
        <v>109</v>
      </c>
      <c r="B4094" s="750">
        <f>SUM(B4095:B4098)</f>
        <v>58877</v>
      </c>
      <c r="C4094" s="750">
        <f t="shared" ref="C4094:E4094" si="436">SUM(C4095:C4098)</f>
        <v>0</v>
      </c>
      <c r="D4094" s="750">
        <f t="shared" si="436"/>
        <v>0</v>
      </c>
      <c r="E4094" s="750">
        <f t="shared" si="436"/>
        <v>0</v>
      </c>
    </row>
    <row r="4095" spans="1:5" ht="16.5" customHeight="1" thickBot="1" x14ac:dyDescent="0.25">
      <c r="A4095" s="649" t="s">
        <v>37</v>
      </c>
      <c r="B4095" s="750"/>
      <c r="C4095" s="750"/>
      <c r="D4095" s="750"/>
      <c r="E4095" s="750"/>
    </row>
    <row r="4096" spans="1:5" ht="16.5" customHeight="1" thickBot="1" x14ac:dyDescent="0.25">
      <c r="A4096" s="649" t="s">
        <v>108</v>
      </c>
      <c r="B4096" s="750"/>
      <c r="C4096" s="750"/>
      <c r="D4096" s="750"/>
      <c r="E4096" s="750"/>
    </row>
    <row r="4097" spans="1:5" ht="16.5" customHeight="1" thickBot="1" x14ac:dyDescent="0.25">
      <c r="A4097" s="649" t="s">
        <v>72</v>
      </c>
      <c r="B4097" s="751">
        <v>58877</v>
      </c>
      <c r="C4097" s="750"/>
      <c r="D4097" s="750"/>
      <c r="E4097" s="750"/>
    </row>
    <row r="4098" spans="1:5" ht="16.5" customHeight="1" thickBot="1" x14ac:dyDescent="0.25">
      <c r="A4098" s="649" t="s">
        <v>73</v>
      </c>
      <c r="B4098" s="751"/>
      <c r="C4098" s="750"/>
      <c r="D4098" s="750"/>
      <c r="E4098" s="750"/>
    </row>
    <row r="4099" spans="1:5" ht="16.5" customHeight="1" thickBot="1" x14ac:dyDescent="0.25">
      <c r="A4099" s="699" t="s">
        <v>358</v>
      </c>
      <c r="B4099" s="751">
        <f>B4097+B4089</f>
        <v>58877</v>
      </c>
      <c r="C4099" s="751">
        <f>C4097+C4089</f>
        <v>0</v>
      </c>
      <c r="D4099" s="751">
        <f>D4097+D4089</f>
        <v>0</v>
      </c>
      <c r="E4099" s="751">
        <f>E4097+E4089</f>
        <v>0</v>
      </c>
    </row>
    <row r="4100" spans="1:5" ht="36.75" customHeight="1" thickBot="1" x14ac:dyDescent="0.25">
      <c r="A4100" s="701" t="s">
        <v>227</v>
      </c>
      <c r="B4100" s="897" t="s">
        <v>2167</v>
      </c>
      <c r="C4100" s="899"/>
      <c r="D4100" s="899"/>
      <c r="E4100" s="900"/>
    </row>
    <row r="4101" spans="1:5" ht="16.5" customHeight="1" thickBot="1" x14ac:dyDescent="0.25">
      <c r="A4101" s="637" t="s">
        <v>359</v>
      </c>
      <c r="B4101" s="769" t="s">
        <v>2163</v>
      </c>
      <c r="C4101" s="770"/>
      <c r="D4101" s="770"/>
      <c r="E4101" s="771"/>
    </row>
    <row r="4102" spans="1:5" ht="16.5" customHeight="1" thickBot="1" x14ac:dyDescent="0.25">
      <c r="A4102" s="639" t="s">
        <v>9</v>
      </c>
      <c r="B4102" s="769" t="s">
        <v>2168</v>
      </c>
      <c r="C4102" s="770"/>
      <c r="D4102" s="770"/>
      <c r="E4102" s="771"/>
    </row>
    <row r="4103" spans="1:5" ht="16.5" customHeight="1" thickBot="1" x14ac:dyDescent="0.25">
      <c r="A4103" s="639" t="s">
        <v>14</v>
      </c>
      <c r="B4103" s="832" t="s">
        <v>123</v>
      </c>
      <c r="C4103" s="833"/>
      <c r="D4103" s="833"/>
      <c r="E4103" s="834"/>
    </row>
    <row r="4104" spans="1:5" ht="16.5" customHeight="1" x14ac:dyDescent="0.2">
      <c r="A4104" s="827"/>
      <c r="B4104" s="640">
        <v>2019</v>
      </c>
      <c r="C4104" s="640">
        <v>2020</v>
      </c>
      <c r="D4104" s="640">
        <v>2021</v>
      </c>
      <c r="E4104" s="640">
        <v>2022</v>
      </c>
    </row>
    <row r="4105" spans="1:5" ht="16.5" customHeight="1" thickBot="1" x14ac:dyDescent="0.25">
      <c r="A4105" s="828"/>
      <c r="B4105" s="641" t="s">
        <v>5</v>
      </c>
      <c r="C4105" s="641" t="s">
        <v>6</v>
      </c>
      <c r="D4105" s="641" t="s">
        <v>6</v>
      </c>
      <c r="E4105" s="641" t="s">
        <v>6</v>
      </c>
    </row>
    <row r="4106" spans="1:5" ht="16.5" customHeight="1" thickBot="1" x14ac:dyDescent="0.25">
      <c r="A4106" s="639" t="s">
        <v>8</v>
      </c>
      <c r="B4106" s="745">
        <v>1</v>
      </c>
      <c r="C4106" s="745">
        <v>0</v>
      </c>
      <c r="D4106" s="745">
        <v>0</v>
      </c>
      <c r="E4106" s="745"/>
    </row>
    <row r="4107" spans="1:5" ht="16.5" customHeight="1" thickBot="1" x14ac:dyDescent="0.25">
      <c r="A4107" s="639" t="s">
        <v>15</v>
      </c>
      <c r="B4107" s="747">
        <v>28732</v>
      </c>
      <c r="C4107" s="747"/>
      <c r="D4107" s="747"/>
      <c r="E4107" s="747"/>
    </row>
    <row r="4108" spans="1:5" ht="16.5" customHeight="1" thickBot="1" x14ac:dyDescent="0.25">
      <c r="A4108" s="639" t="s">
        <v>21</v>
      </c>
      <c r="B4108" s="747">
        <f>B4107/B4106</f>
        <v>28732</v>
      </c>
      <c r="C4108" s="747" t="e">
        <f>C4107/C4106</f>
        <v>#DIV/0!</v>
      </c>
      <c r="D4108" s="747" t="e">
        <f>D4107/D4106</f>
        <v>#DIV/0!</v>
      </c>
      <c r="E4108" s="747" t="e">
        <f>E4107/E4106</f>
        <v>#DIV/0!</v>
      </c>
    </row>
    <row r="4109" spans="1:5" ht="16.5" customHeight="1" thickBot="1" x14ac:dyDescent="0.25">
      <c r="A4109" s="639" t="s">
        <v>16</v>
      </c>
      <c r="B4109" s="748" t="s">
        <v>20</v>
      </c>
      <c r="C4109" s="749">
        <f>C4106/B4106-1</f>
        <v>-1</v>
      </c>
      <c r="D4109" s="749" t="e">
        <f t="shared" ref="D4109:E4111" si="437">D4106/C4106-1</f>
        <v>#DIV/0!</v>
      </c>
      <c r="E4109" s="749" t="e">
        <f t="shared" si="437"/>
        <v>#DIV/0!</v>
      </c>
    </row>
    <row r="4110" spans="1:5" ht="16.5" customHeight="1" thickBot="1" x14ac:dyDescent="0.25">
      <c r="A4110" s="639" t="s">
        <v>17</v>
      </c>
      <c r="B4110" s="748" t="s">
        <v>20</v>
      </c>
      <c r="C4110" s="749">
        <f>C4107/B4107-1</f>
        <v>-1</v>
      </c>
      <c r="D4110" s="749" t="e">
        <f t="shared" si="437"/>
        <v>#DIV/0!</v>
      </c>
      <c r="E4110" s="749" t="e">
        <f t="shared" si="437"/>
        <v>#DIV/0!</v>
      </c>
    </row>
    <row r="4111" spans="1:5" ht="16.5" customHeight="1" thickBot="1" x14ac:dyDescent="0.25">
      <c r="A4111" s="639" t="s">
        <v>18</v>
      </c>
      <c r="B4111" s="748" t="s">
        <v>20</v>
      </c>
      <c r="C4111" s="749" t="e">
        <f>C4108/B4108-1</f>
        <v>#DIV/0!</v>
      </c>
      <c r="D4111" s="749" t="e">
        <f t="shared" si="437"/>
        <v>#DIV/0!</v>
      </c>
      <c r="E4111" s="749" t="e">
        <f t="shared" si="437"/>
        <v>#DIV/0!</v>
      </c>
    </row>
    <row r="4112" spans="1:5" ht="16.5" customHeight="1" thickBot="1" x14ac:dyDescent="0.25">
      <c r="A4112" s="835" t="s">
        <v>2169</v>
      </c>
      <c r="B4112" s="836"/>
      <c r="C4112" s="836"/>
      <c r="D4112" s="836"/>
      <c r="E4112" s="837"/>
    </row>
    <row r="4113" spans="1:5" ht="16.5" customHeight="1" x14ac:dyDescent="0.2">
      <c r="A4113" s="827"/>
      <c r="B4113" s="640">
        <v>2019</v>
      </c>
      <c r="C4113" s="640">
        <v>2020</v>
      </c>
      <c r="D4113" s="640">
        <v>2021</v>
      </c>
      <c r="E4113" s="640">
        <v>2022</v>
      </c>
    </row>
    <row r="4114" spans="1:5" ht="16.5" customHeight="1" thickBot="1" x14ac:dyDescent="0.25">
      <c r="A4114" s="828"/>
      <c r="B4114" s="641" t="s">
        <v>5</v>
      </c>
      <c r="C4114" s="641" t="s">
        <v>6</v>
      </c>
      <c r="D4114" s="641" t="s">
        <v>6</v>
      </c>
      <c r="E4114" s="641" t="s">
        <v>6</v>
      </c>
    </row>
    <row r="4115" spans="1:5" ht="16.5" customHeight="1" thickBot="1" x14ac:dyDescent="0.25">
      <c r="A4115" s="647" t="s">
        <v>107</v>
      </c>
      <c r="B4115" s="750"/>
      <c r="C4115" s="750"/>
      <c r="D4115" s="750"/>
      <c r="E4115" s="750"/>
    </row>
    <row r="4116" spans="1:5" ht="16.5" customHeight="1" thickBot="1" x14ac:dyDescent="0.25">
      <c r="A4116" s="649" t="s">
        <v>37</v>
      </c>
      <c r="B4116" s="750"/>
      <c r="C4116" s="750"/>
      <c r="D4116" s="750"/>
      <c r="E4116" s="750"/>
    </row>
    <row r="4117" spans="1:5" ht="16.5" customHeight="1" thickBot="1" x14ac:dyDescent="0.25">
      <c r="A4117" s="649" t="s">
        <v>108</v>
      </c>
      <c r="B4117" s="750"/>
      <c r="C4117" s="750"/>
      <c r="D4117" s="750"/>
      <c r="E4117" s="750"/>
    </row>
    <row r="4118" spans="1:5" ht="16.5" customHeight="1" thickBot="1" x14ac:dyDescent="0.25">
      <c r="A4118" s="649" t="s">
        <v>72</v>
      </c>
      <c r="B4118" s="750"/>
      <c r="C4118" s="750"/>
      <c r="D4118" s="750"/>
      <c r="E4118" s="750"/>
    </row>
    <row r="4119" spans="1:5" ht="16.5" customHeight="1" thickBot="1" x14ac:dyDescent="0.25">
      <c r="A4119" s="649" t="s">
        <v>73</v>
      </c>
      <c r="B4119" s="750"/>
      <c r="C4119" s="750"/>
      <c r="D4119" s="750"/>
      <c r="E4119" s="750"/>
    </row>
    <row r="4120" spans="1:5" ht="16.5" customHeight="1" thickBot="1" x14ac:dyDescent="0.25">
      <c r="A4120" s="647" t="s">
        <v>109</v>
      </c>
      <c r="B4120" s="750">
        <f>SUM(B4121:B4124)</f>
        <v>28732</v>
      </c>
      <c r="C4120" s="750">
        <f t="shared" ref="C4120:E4120" si="438">SUM(C4121:C4124)</f>
        <v>0</v>
      </c>
      <c r="D4120" s="750">
        <f t="shared" si="438"/>
        <v>0</v>
      </c>
      <c r="E4120" s="750">
        <f t="shared" si="438"/>
        <v>0</v>
      </c>
    </row>
    <row r="4121" spans="1:5" ht="16.5" customHeight="1" thickBot="1" x14ac:dyDescent="0.25">
      <c r="A4121" s="649" t="s">
        <v>37</v>
      </c>
      <c r="B4121" s="750"/>
      <c r="C4121" s="750"/>
      <c r="D4121" s="750"/>
      <c r="E4121" s="750"/>
    </row>
    <row r="4122" spans="1:5" ht="16.5" customHeight="1" thickBot="1" x14ac:dyDescent="0.25">
      <c r="A4122" s="649" t="s">
        <v>108</v>
      </c>
      <c r="B4122" s="750"/>
      <c r="C4122" s="750"/>
      <c r="D4122" s="750"/>
      <c r="E4122" s="750"/>
    </row>
    <row r="4123" spans="1:5" ht="16.5" customHeight="1" thickBot="1" x14ac:dyDescent="0.25">
      <c r="A4123" s="649" t="s">
        <v>72</v>
      </c>
      <c r="B4123" s="750"/>
      <c r="C4123" s="750"/>
      <c r="D4123" s="750"/>
      <c r="E4123" s="750"/>
    </row>
    <row r="4124" spans="1:5" ht="16.5" customHeight="1" thickBot="1" x14ac:dyDescent="0.25">
      <c r="A4124" s="649" t="s">
        <v>73</v>
      </c>
      <c r="B4124" s="751">
        <v>28732</v>
      </c>
      <c r="C4124" s="750">
        <v>0</v>
      </c>
      <c r="D4124" s="750">
        <v>0</v>
      </c>
      <c r="E4124" s="750"/>
    </row>
    <row r="4125" spans="1:5" ht="16.5" customHeight="1" thickBot="1" x14ac:dyDescent="0.25">
      <c r="A4125" s="699" t="s">
        <v>360</v>
      </c>
      <c r="B4125" s="751">
        <f>B4124+B4115</f>
        <v>28732</v>
      </c>
      <c r="C4125" s="751">
        <f>C4124+C4115</f>
        <v>0</v>
      </c>
      <c r="D4125" s="751">
        <f>D4124+D4115</f>
        <v>0</v>
      </c>
      <c r="E4125" s="751">
        <f>E4124+E4115</f>
        <v>0</v>
      </c>
    </row>
    <row r="4126" spans="1:5" ht="38.25" customHeight="1" thickBot="1" x14ac:dyDescent="0.25">
      <c r="A4126" s="701" t="s">
        <v>227</v>
      </c>
      <c r="B4126" s="897" t="s">
        <v>2170</v>
      </c>
      <c r="C4126" s="899"/>
      <c r="D4126" s="899"/>
      <c r="E4126" s="900"/>
    </row>
    <row r="4127" spans="1:5" ht="16.5" customHeight="1" thickBot="1" x14ac:dyDescent="0.25">
      <c r="A4127" s="637" t="s">
        <v>361</v>
      </c>
      <c r="B4127" s="769" t="s">
        <v>2171</v>
      </c>
      <c r="C4127" s="770"/>
      <c r="D4127" s="770"/>
      <c r="E4127" s="771"/>
    </row>
    <row r="4128" spans="1:5" ht="16.5" customHeight="1" thickBot="1" x14ac:dyDescent="0.25">
      <c r="A4128" s="639" t="s">
        <v>9</v>
      </c>
      <c r="B4128" s="769" t="s">
        <v>2172</v>
      </c>
      <c r="C4128" s="770"/>
      <c r="D4128" s="770"/>
      <c r="E4128" s="771"/>
    </row>
    <row r="4129" spans="1:5" ht="16.5" customHeight="1" thickBot="1" x14ac:dyDescent="0.25">
      <c r="A4129" s="639" t="s">
        <v>14</v>
      </c>
      <c r="B4129" s="832" t="s">
        <v>123</v>
      </c>
      <c r="C4129" s="833"/>
      <c r="D4129" s="833"/>
      <c r="E4129" s="834"/>
    </row>
    <row r="4130" spans="1:5" ht="16.5" customHeight="1" x14ac:dyDescent="0.2">
      <c r="A4130" s="827"/>
      <c r="B4130" s="640">
        <v>2019</v>
      </c>
      <c r="C4130" s="640">
        <v>2020</v>
      </c>
      <c r="D4130" s="640">
        <v>2021</v>
      </c>
      <c r="E4130" s="640">
        <v>2022</v>
      </c>
    </row>
    <row r="4131" spans="1:5" ht="16.5" customHeight="1" thickBot="1" x14ac:dyDescent="0.25">
      <c r="A4131" s="828"/>
      <c r="B4131" s="641" t="s">
        <v>5</v>
      </c>
      <c r="C4131" s="641" t="s">
        <v>6</v>
      </c>
      <c r="D4131" s="641" t="s">
        <v>6</v>
      </c>
      <c r="E4131" s="641" t="s">
        <v>6</v>
      </c>
    </row>
    <row r="4132" spans="1:5" ht="16.5" customHeight="1" thickBot="1" x14ac:dyDescent="0.25">
      <c r="A4132" s="639" t="s">
        <v>8</v>
      </c>
      <c r="B4132" s="745">
        <v>1</v>
      </c>
      <c r="C4132" s="745">
        <v>1</v>
      </c>
      <c r="D4132" s="745">
        <v>1</v>
      </c>
      <c r="E4132" s="745">
        <v>0</v>
      </c>
    </row>
    <row r="4133" spans="1:5" ht="16.5" customHeight="1" thickBot="1" x14ac:dyDescent="0.25">
      <c r="A4133" s="639" t="s">
        <v>15</v>
      </c>
      <c r="B4133" s="747">
        <v>27699</v>
      </c>
      <c r="C4133" s="747">
        <v>27700</v>
      </c>
      <c r="D4133" s="747">
        <v>27700</v>
      </c>
      <c r="E4133" s="747"/>
    </row>
    <row r="4134" spans="1:5" ht="16.5" customHeight="1" thickBot="1" x14ac:dyDescent="0.25">
      <c r="A4134" s="639" t="s">
        <v>21</v>
      </c>
      <c r="B4134" s="747">
        <f>B4133/B4132</f>
        <v>27699</v>
      </c>
      <c r="C4134" s="747">
        <f>C4133/C4132</f>
        <v>27700</v>
      </c>
      <c r="D4134" s="747">
        <f>D4133/D4132</f>
        <v>27700</v>
      </c>
      <c r="E4134" s="747" t="e">
        <f>E4133/E4132</f>
        <v>#DIV/0!</v>
      </c>
    </row>
    <row r="4135" spans="1:5" ht="16.5" customHeight="1" thickBot="1" x14ac:dyDescent="0.25">
      <c r="A4135" s="639" t="s">
        <v>16</v>
      </c>
      <c r="B4135" s="748" t="s">
        <v>20</v>
      </c>
      <c r="C4135" s="749">
        <f>C4132/B4132-1</f>
        <v>0</v>
      </c>
      <c r="D4135" s="749">
        <f t="shared" ref="D4135:E4137" si="439">D4132/C4132-1</f>
        <v>0</v>
      </c>
      <c r="E4135" s="749">
        <f t="shared" si="439"/>
        <v>-1</v>
      </c>
    </row>
    <row r="4136" spans="1:5" ht="16.5" customHeight="1" thickBot="1" x14ac:dyDescent="0.25">
      <c r="A4136" s="639" t="s">
        <v>17</v>
      </c>
      <c r="B4136" s="748" t="s">
        <v>20</v>
      </c>
      <c r="C4136" s="749">
        <f>C4133/B4133-1</f>
        <v>3.6102386367753425E-5</v>
      </c>
      <c r="D4136" s="749">
        <f t="shared" si="439"/>
        <v>0</v>
      </c>
      <c r="E4136" s="749">
        <f t="shared" si="439"/>
        <v>-1</v>
      </c>
    </row>
    <row r="4137" spans="1:5" ht="16.5" customHeight="1" thickBot="1" x14ac:dyDescent="0.25">
      <c r="A4137" s="639" t="s">
        <v>18</v>
      </c>
      <c r="B4137" s="748" t="s">
        <v>20</v>
      </c>
      <c r="C4137" s="749">
        <f>C4134/B4134-1</f>
        <v>3.6102386367753425E-5</v>
      </c>
      <c r="D4137" s="749">
        <f t="shared" si="439"/>
        <v>0</v>
      </c>
      <c r="E4137" s="749" t="e">
        <f t="shared" si="439"/>
        <v>#DIV/0!</v>
      </c>
    </row>
    <row r="4138" spans="1:5" ht="16.5" customHeight="1" thickBot="1" x14ac:dyDescent="0.25">
      <c r="A4138" s="835" t="s">
        <v>2173</v>
      </c>
      <c r="B4138" s="836"/>
      <c r="C4138" s="836"/>
      <c r="D4138" s="836"/>
      <c r="E4138" s="837"/>
    </row>
    <row r="4139" spans="1:5" ht="16.5" customHeight="1" x14ac:dyDescent="0.2">
      <c r="A4139" s="827"/>
      <c r="B4139" s="640">
        <v>2019</v>
      </c>
      <c r="C4139" s="640">
        <v>2020</v>
      </c>
      <c r="D4139" s="640">
        <v>2021</v>
      </c>
      <c r="E4139" s="640">
        <v>2022</v>
      </c>
    </row>
    <row r="4140" spans="1:5" ht="16.5" customHeight="1" thickBot="1" x14ac:dyDescent="0.25">
      <c r="A4140" s="828"/>
      <c r="B4140" s="641" t="s">
        <v>5</v>
      </c>
      <c r="C4140" s="641" t="s">
        <v>6</v>
      </c>
      <c r="D4140" s="641" t="s">
        <v>6</v>
      </c>
      <c r="E4140" s="641" t="s">
        <v>6</v>
      </c>
    </row>
    <row r="4141" spans="1:5" ht="16.5" customHeight="1" thickBot="1" x14ac:dyDescent="0.25">
      <c r="A4141" s="647" t="s">
        <v>107</v>
      </c>
      <c r="B4141" s="750"/>
      <c r="C4141" s="750"/>
      <c r="D4141" s="750"/>
      <c r="E4141" s="750"/>
    </row>
    <row r="4142" spans="1:5" ht="16.5" customHeight="1" thickBot="1" x14ac:dyDescent="0.25">
      <c r="A4142" s="649" t="s">
        <v>37</v>
      </c>
      <c r="B4142" s="750"/>
      <c r="C4142" s="750"/>
      <c r="D4142" s="750"/>
      <c r="E4142" s="750"/>
    </row>
    <row r="4143" spans="1:5" ht="16.5" customHeight="1" thickBot="1" x14ac:dyDescent="0.25">
      <c r="A4143" s="649" t="s">
        <v>108</v>
      </c>
      <c r="B4143" s="750"/>
      <c r="C4143" s="750"/>
      <c r="D4143" s="750"/>
      <c r="E4143" s="750"/>
    </row>
    <row r="4144" spans="1:5" ht="16.5" customHeight="1" thickBot="1" x14ac:dyDescent="0.25">
      <c r="A4144" s="649" t="s">
        <v>72</v>
      </c>
      <c r="B4144" s="750"/>
      <c r="C4144" s="750"/>
      <c r="D4144" s="750"/>
      <c r="E4144" s="750"/>
    </row>
    <row r="4145" spans="1:5" ht="16.5" customHeight="1" thickBot="1" x14ac:dyDescent="0.25">
      <c r="A4145" s="649" t="s">
        <v>73</v>
      </c>
      <c r="B4145" s="750"/>
      <c r="C4145" s="750"/>
      <c r="D4145" s="750"/>
      <c r="E4145" s="750"/>
    </row>
    <row r="4146" spans="1:5" ht="16.5" customHeight="1" thickBot="1" x14ac:dyDescent="0.25">
      <c r="A4146" s="647" t="s">
        <v>109</v>
      </c>
      <c r="B4146" s="750">
        <f>SUM(B4147:B4150)</f>
        <v>27699</v>
      </c>
      <c r="C4146" s="750">
        <f t="shared" ref="C4146:E4146" si="440">SUM(C4147:C4150)</f>
        <v>27700</v>
      </c>
      <c r="D4146" s="750">
        <f t="shared" si="440"/>
        <v>27700</v>
      </c>
      <c r="E4146" s="750">
        <f t="shared" si="440"/>
        <v>0</v>
      </c>
    </row>
    <row r="4147" spans="1:5" ht="16.5" customHeight="1" thickBot="1" x14ac:dyDescent="0.25">
      <c r="A4147" s="649" t="s">
        <v>37</v>
      </c>
      <c r="B4147" s="750"/>
      <c r="C4147" s="750"/>
      <c r="D4147" s="750"/>
      <c r="E4147" s="750"/>
    </row>
    <row r="4148" spans="1:5" ht="16.5" customHeight="1" thickBot="1" x14ac:dyDescent="0.25">
      <c r="A4148" s="649" t="s">
        <v>108</v>
      </c>
      <c r="B4148" s="750">
        <v>27699</v>
      </c>
      <c r="C4148" s="747">
        <v>27700</v>
      </c>
      <c r="D4148" s="747">
        <v>27700</v>
      </c>
      <c r="E4148" s="747"/>
    </row>
    <row r="4149" spans="1:5" ht="16.5" customHeight="1" thickBot="1" x14ac:dyDescent="0.25">
      <c r="A4149" s="649" t="s">
        <v>72</v>
      </c>
      <c r="B4149" s="751"/>
      <c r="C4149" s="752"/>
      <c r="D4149" s="752"/>
      <c r="E4149" s="752"/>
    </row>
    <row r="4150" spans="1:5" ht="16.5" customHeight="1" thickBot="1" x14ac:dyDescent="0.25">
      <c r="A4150" s="649" t="s">
        <v>73</v>
      </c>
      <c r="B4150" s="751"/>
      <c r="C4150" s="752"/>
      <c r="D4150" s="752"/>
      <c r="E4150" s="752"/>
    </row>
    <row r="4151" spans="1:5" ht="16.5" customHeight="1" thickBot="1" x14ac:dyDescent="0.25">
      <c r="A4151" s="699" t="s">
        <v>363</v>
      </c>
      <c r="B4151" s="751">
        <f>B4148+B4141</f>
        <v>27699</v>
      </c>
      <c r="C4151" s="751">
        <f>C4148+C4141</f>
        <v>27700</v>
      </c>
      <c r="D4151" s="751">
        <f>D4148+D4141</f>
        <v>27700</v>
      </c>
      <c r="E4151" s="751">
        <f>E4148+E4141</f>
        <v>0</v>
      </c>
    </row>
    <row r="4152" spans="1:5" ht="33.75" customHeight="1" thickBot="1" x14ac:dyDescent="0.25">
      <c r="A4152" s="701" t="s">
        <v>227</v>
      </c>
      <c r="B4152" s="897" t="s">
        <v>2174</v>
      </c>
      <c r="C4152" s="836"/>
      <c r="D4152" s="836"/>
      <c r="E4152" s="837"/>
    </row>
    <row r="4153" spans="1:5" ht="16.5" customHeight="1" thickBot="1" x14ac:dyDescent="0.25">
      <c r="A4153" s="637" t="s">
        <v>364</v>
      </c>
      <c r="B4153" s="769" t="s">
        <v>2171</v>
      </c>
      <c r="C4153" s="770"/>
      <c r="D4153" s="770"/>
      <c r="E4153" s="771"/>
    </row>
    <row r="4154" spans="1:5" ht="16.5" customHeight="1" thickBot="1" x14ac:dyDescent="0.25">
      <c r="A4154" s="639" t="s">
        <v>9</v>
      </c>
      <c r="B4154" s="769" t="s">
        <v>2172</v>
      </c>
      <c r="C4154" s="770"/>
      <c r="D4154" s="770"/>
      <c r="E4154" s="771"/>
    </row>
    <row r="4155" spans="1:5" ht="16.5" customHeight="1" thickBot="1" x14ac:dyDescent="0.25">
      <c r="A4155" s="639" t="s">
        <v>14</v>
      </c>
      <c r="B4155" s="832" t="s">
        <v>123</v>
      </c>
      <c r="C4155" s="833"/>
      <c r="D4155" s="833"/>
      <c r="E4155" s="834"/>
    </row>
    <row r="4156" spans="1:5" ht="16.5" customHeight="1" x14ac:dyDescent="0.2">
      <c r="A4156" s="827"/>
      <c r="B4156" s="640">
        <v>2019</v>
      </c>
      <c r="C4156" s="640">
        <v>2020</v>
      </c>
      <c r="D4156" s="640">
        <v>2021</v>
      </c>
      <c r="E4156" s="640">
        <v>2022</v>
      </c>
    </row>
    <row r="4157" spans="1:5" ht="16.5" customHeight="1" thickBot="1" x14ac:dyDescent="0.25">
      <c r="A4157" s="828"/>
      <c r="B4157" s="641" t="s">
        <v>5</v>
      </c>
      <c r="C4157" s="641" t="s">
        <v>6</v>
      </c>
      <c r="D4157" s="641" t="s">
        <v>6</v>
      </c>
      <c r="E4157" s="641" t="s">
        <v>6</v>
      </c>
    </row>
    <row r="4158" spans="1:5" ht="16.5" customHeight="1" thickBot="1" x14ac:dyDescent="0.25">
      <c r="A4158" s="639" t="s">
        <v>8</v>
      </c>
      <c r="B4158" s="745">
        <v>1</v>
      </c>
      <c r="C4158" s="745">
        <v>1</v>
      </c>
      <c r="D4158" s="745">
        <v>1</v>
      </c>
      <c r="E4158" s="745"/>
    </row>
    <row r="4159" spans="1:5" ht="16.5" customHeight="1" thickBot="1" x14ac:dyDescent="0.25">
      <c r="A4159" s="639" t="s">
        <v>15</v>
      </c>
      <c r="B4159" s="747">
        <v>19236</v>
      </c>
      <c r="C4159" s="747">
        <v>19236</v>
      </c>
      <c r="D4159" s="747">
        <v>19236</v>
      </c>
      <c r="E4159" s="747"/>
    </row>
    <row r="4160" spans="1:5" ht="16.5" customHeight="1" thickBot="1" x14ac:dyDescent="0.25">
      <c r="A4160" s="639" t="s">
        <v>21</v>
      </c>
      <c r="B4160" s="747">
        <f>B4159/B4158</f>
        <v>19236</v>
      </c>
      <c r="C4160" s="747">
        <f>C4159/C4158</f>
        <v>19236</v>
      </c>
      <c r="D4160" s="747">
        <f>D4159/D4158</f>
        <v>19236</v>
      </c>
      <c r="E4160" s="747" t="e">
        <f>E4159/E4158</f>
        <v>#DIV/0!</v>
      </c>
    </row>
    <row r="4161" spans="1:5" ht="16.5" customHeight="1" thickBot="1" x14ac:dyDescent="0.25">
      <c r="A4161" s="639" t="s">
        <v>16</v>
      </c>
      <c r="B4161" s="748" t="s">
        <v>20</v>
      </c>
      <c r="C4161" s="749">
        <f>C4158/B4158-1</f>
        <v>0</v>
      </c>
      <c r="D4161" s="749">
        <f t="shared" ref="D4161:E4163" si="441">D4158/C4158-1</f>
        <v>0</v>
      </c>
      <c r="E4161" s="749">
        <f t="shared" si="441"/>
        <v>-1</v>
      </c>
    </row>
    <row r="4162" spans="1:5" ht="16.5" customHeight="1" thickBot="1" x14ac:dyDescent="0.25">
      <c r="A4162" s="639" t="s">
        <v>17</v>
      </c>
      <c r="B4162" s="748" t="s">
        <v>20</v>
      </c>
      <c r="C4162" s="749">
        <f>C4159/B4159-1</f>
        <v>0</v>
      </c>
      <c r="D4162" s="749">
        <f t="shared" si="441"/>
        <v>0</v>
      </c>
      <c r="E4162" s="749">
        <f t="shared" si="441"/>
        <v>-1</v>
      </c>
    </row>
    <row r="4163" spans="1:5" ht="16.5" customHeight="1" thickBot="1" x14ac:dyDescent="0.25">
      <c r="A4163" s="639" t="s">
        <v>18</v>
      </c>
      <c r="B4163" s="748" t="s">
        <v>20</v>
      </c>
      <c r="C4163" s="749">
        <f>C4160/B4160-1</f>
        <v>0</v>
      </c>
      <c r="D4163" s="749">
        <f t="shared" si="441"/>
        <v>0</v>
      </c>
      <c r="E4163" s="749" t="e">
        <f t="shared" si="441"/>
        <v>#DIV/0!</v>
      </c>
    </row>
    <row r="4164" spans="1:5" ht="16.5" customHeight="1" thickBot="1" x14ac:dyDescent="0.25">
      <c r="A4164" s="835" t="s">
        <v>2175</v>
      </c>
      <c r="B4164" s="836"/>
      <c r="C4164" s="836"/>
      <c r="D4164" s="836"/>
      <c r="E4164" s="837"/>
    </row>
    <row r="4165" spans="1:5" ht="16.5" customHeight="1" x14ac:dyDescent="0.2">
      <c r="A4165" s="827"/>
      <c r="B4165" s="640">
        <v>2019</v>
      </c>
      <c r="C4165" s="640">
        <v>2020</v>
      </c>
      <c r="D4165" s="640">
        <v>2021</v>
      </c>
      <c r="E4165" s="640">
        <v>2022</v>
      </c>
    </row>
    <row r="4166" spans="1:5" ht="16.5" customHeight="1" thickBot="1" x14ac:dyDescent="0.25">
      <c r="A4166" s="828"/>
      <c r="B4166" s="641" t="s">
        <v>5</v>
      </c>
      <c r="C4166" s="641" t="s">
        <v>6</v>
      </c>
      <c r="D4166" s="641" t="s">
        <v>6</v>
      </c>
      <c r="E4166" s="641" t="s">
        <v>6</v>
      </c>
    </row>
    <row r="4167" spans="1:5" ht="16.5" customHeight="1" thickBot="1" x14ac:dyDescent="0.25">
      <c r="A4167" s="647" t="s">
        <v>107</v>
      </c>
      <c r="B4167" s="750"/>
      <c r="C4167" s="750"/>
      <c r="D4167" s="750"/>
      <c r="E4167" s="750"/>
    </row>
    <row r="4168" spans="1:5" ht="16.5" customHeight="1" thickBot="1" x14ac:dyDescent="0.25">
      <c r="A4168" s="649" t="s">
        <v>37</v>
      </c>
      <c r="B4168" s="750"/>
      <c r="C4168" s="750"/>
      <c r="D4168" s="750"/>
      <c r="E4168" s="750"/>
    </row>
    <row r="4169" spans="1:5" ht="16.5" customHeight="1" thickBot="1" x14ac:dyDescent="0.25">
      <c r="A4169" s="649" t="s">
        <v>108</v>
      </c>
      <c r="B4169" s="750"/>
      <c r="C4169" s="750"/>
      <c r="D4169" s="750"/>
      <c r="E4169" s="750"/>
    </row>
    <row r="4170" spans="1:5" ht="16.5" customHeight="1" thickBot="1" x14ac:dyDescent="0.25">
      <c r="A4170" s="649" t="s">
        <v>72</v>
      </c>
      <c r="B4170" s="750"/>
      <c r="C4170" s="750"/>
      <c r="D4170" s="750"/>
      <c r="E4170" s="750"/>
    </row>
    <row r="4171" spans="1:5" ht="16.5" customHeight="1" thickBot="1" x14ac:dyDescent="0.25">
      <c r="A4171" s="649" t="s">
        <v>73</v>
      </c>
      <c r="B4171" s="750"/>
      <c r="C4171" s="750"/>
      <c r="D4171" s="750"/>
      <c r="E4171" s="750"/>
    </row>
    <row r="4172" spans="1:5" ht="16.5" customHeight="1" thickBot="1" x14ac:dyDescent="0.25">
      <c r="A4172" s="647" t="s">
        <v>109</v>
      </c>
      <c r="B4172" s="750">
        <f>SUM(B4173:B4176)</f>
        <v>19236</v>
      </c>
      <c r="C4172" s="750">
        <f t="shared" ref="C4172:E4172" si="442">SUM(C4173:C4176)</f>
        <v>19236</v>
      </c>
      <c r="D4172" s="750">
        <f t="shared" si="442"/>
        <v>19236</v>
      </c>
      <c r="E4172" s="750">
        <f t="shared" si="442"/>
        <v>0</v>
      </c>
    </row>
    <row r="4173" spans="1:5" ht="16.5" customHeight="1" thickBot="1" x14ac:dyDescent="0.25">
      <c r="A4173" s="649" t="s">
        <v>37</v>
      </c>
      <c r="B4173" s="750"/>
      <c r="C4173" s="750"/>
      <c r="D4173" s="750"/>
      <c r="E4173" s="750"/>
    </row>
    <row r="4174" spans="1:5" ht="16.5" customHeight="1" thickBot="1" x14ac:dyDescent="0.25">
      <c r="A4174" s="649" t="s">
        <v>108</v>
      </c>
      <c r="B4174" s="750"/>
      <c r="C4174" s="750"/>
      <c r="D4174" s="750"/>
      <c r="E4174" s="750"/>
    </row>
    <row r="4175" spans="1:5" ht="16.5" customHeight="1" thickBot="1" x14ac:dyDescent="0.25">
      <c r="A4175" s="649" t="s">
        <v>72</v>
      </c>
      <c r="B4175" s="750">
        <v>19236</v>
      </c>
      <c r="C4175" s="747">
        <v>19236</v>
      </c>
      <c r="D4175" s="747">
        <v>19236</v>
      </c>
      <c r="E4175" s="747"/>
    </row>
    <row r="4176" spans="1:5" ht="16.5" customHeight="1" thickBot="1" x14ac:dyDescent="0.25">
      <c r="A4176" s="649" t="s">
        <v>73</v>
      </c>
      <c r="B4176" s="750"/>
      <c r="C4176" s="752"/>
      <c r="D4176" s="752"/>
      <c r="E4176" s="752"/>
    </row>
    <row r="4177" spans="1:5" ht="16.5" customHeight="1" thickBot="1" x14ac:dyDescent="0.25">
      <c r="A4177" s="699" t="s">
        <v>366</v>
      </c>
      <c r="B4177" s="751">
        <f>B4175+B4167</f>
        <v>19236</v>
      </c>
      <c r="C4177" s="751">
        <f>C4175+C4167</f>
        <v>19236</v>
      </c>
      <c r="D4177" s="751">
        <f>D4175+D4167</f>
        <v>19236</v>
      </c>
      <c r="E4177" s="751">
        <f>E4175+E4167</f>
        <v>0</v>
      </c>
    </row>
    <row r="4178" spans="1:5" ht="41.25" customHeight="1" thickBot="1" x14ac:dyDescent="0.25">
      <c r="A4178" s="701" t="s">
        <v>227</v>
      </c>
      <c r="B4178" s="897" t="s">
        <v>2176</v>
      </c>
      <c r="C4178" s="899"/>
      <c r="D4178" s="899"/>
      <c r="E4178" s="900"/>
    </row>
    <row r="4179" spans="1:5" ht="16.5" customHeight="1" thickBot="1" x14ac:dyDescent="0.25">
      <c r="A4179" s="637" t="s">
        <v>367</v>
      </c>
      <c r="B4179" s="769" t="s">
        <v>2171</v>
      </c>
      <c r="C4179" s="770"/>
      <c r="D4179" s="770"/>
      <c r="E4179" s="771"/>
    </row>
    <row r="4180" spans="1:5" ht="16.5" customHeight="1" thickBot="1" x14ac:dyDescent="0.25">
      <c r="A4180" s="639" t="s">
        <v>9</v>
      </c>
      <c r="B4180" s="769" t="s">
        <v>2172</v>
      </c>
      <c r="C4180" s="770"/>
      <c r="D4180" s="770"/>
      <c r="E4180" s="771"/>
    </row>
    <row r="4181" spans="1:5" ht="16.5" customHeight="1" thickBot="1" x14ac:dyDescent="0.25">
      <c r="A4181" s="639" t="s">
        <v>14</v>
      </c>
      <c r="B4181" s="832" t="s">
        <v>123</v>
      </c>
      <c r="C4181" s="833"/>
      <c r="D4181" s="833"/>
      <c r="E4181" s="834"/>
    </row>
    <row r="4182" spans="1:5" ht="16.5" customHeight="1" x14ac:dyDescent="0.2">
      <c r="A4182" s="827"/>
      <c r="B4182" s="640">
        <v>2019</v>
      </c>
      <c r="C4182" s="640">
        <v>2020</v>
      </c>
      <c r="D4182" s="640">
        <v>2021</v>
      </c>
      <c r="E4182" s="640">
        <v>2022</v>
      </c>
    </row>
    <row r="4183" spans="1:5" ht="16.5" customHeight="1" thickBot="1" x14ac:dyDescent="0.25">
      <c r="A4183" s="828"/>
      <c r="B4183" s="641" t="s">
        <v>5</v>
      </c>
      <c r="C4183" s="641" t="s">
        <v>6</v>
      </c>
      <c r="D4183" s="641" t="s">
        <v>6</v>
      </c>
      <c r="E4183" s="641" t="s">
        <v>6</v>
      </c>
    </row>
    <row r="4184" spans="1:5" ht="16.5" customHeight="1" thickBot="1" x14ac:dyDescent="0.25">
      <c r="A4184" s="639" t="s">
        <v>8</v>
      </c>
      <c r="B4184" s="745">
        <v>1</v>
      </c>
      <c r="C4184" s="745">
        <v>1</v>
      </c>
      <c r="D4184" s="745">
        <v>1</v>
      </c>
      <c r="E4184" s="745"/>
    </row>
    <row r="4185" spans="1:5" ht="16.5" customHeight="1" thickBot="1" x14ac:dyDescent="0.25">
      <c r="A4185" s="639" t="s">
        <v>15</v>
      </c>
      <c r="B4185" s="747">
        <v>9387</v>
      </c>
      <c r="C4185" s="747">
        <v>9387</v>
      </c>
      <c r="D4185" s="747">
        <v>9387</v>
      </c>
      <c r="E4185" s="747"/>
    </row>
    <row r="4186" spans="1:5" ht="16.5" customHeight="1" thickBot="1" x14ac:dyDescent="0.25">
      <c r="A4186" s="639" t="s">
        <v>21</v>
      </c>
      <c r="B4186" s="747">
        <f>B4185/B4184</f>
        <v>9387</v>
      </c>
      <c r="C4186" s="747">
        <f>C4185/C4184</f>
        <v>9387</v>
      </c>
      <c r="D4186" s="747">
        <f>D4185/D4184</f>
        <v>9387</v>
      </c>
      <c r="E4186" s="747" t="e">
        <f>E4185/E4184</f>
        <v>#DIV/0!</v>
      </c>
    </row>
    <row r="4187" spans="1:5" ht="16.5" customHeight="1" thickBot="1" x14ac:dyDescent="0.25">
      <c r="A4187" s="639" t="s">
        <v>16</v>
      </c>
      <c r="B4187" s="748" t="s">
        <v>20</v>
      </c>
      <c r="C4187" s="749">
        <f>C4184/B4184-1</f>
        <v>0</v>
      </c>
      <c r="D4187" s="749">
        <f t="shared" ref="D4187:E4189" si="443">D4184/C4184-1</f>
        <v>0</v>
      </c>
      <c r="E4187" s="749">
        <f t="shared" si="443"/>
        <v>-1</v>
      </c>
    </row>
    <row r="4188" spans="1:5" ht="16.5" customHeight="1" thickBot="1" x14ac:dyDescent="0.25">
      <c r="A4188" s="639" t="s">
        <v>17</v>
      </c>
      <c r="B4188" s="748" t="s">
        <v>20</v>
      </c>
      <c r="C4188" s="749">
        <f>C4185/B4185-1</f>
        <v>0</v>
      </c>
      <c r="D4188" s="749">
        <f t="shared" si="443"/>
        <v>0</v>
      </c>
      <c r="E4188" s="749">
        <f t="shared" si="443"/>
        <v>-1</v>
      </c>
    </row>
    <row r="4189" spans="1:5" ht="16.5" customHeight="1" thickBot="1" x14ac:dyDescent="0.25">
      <c r="A4189" s="639" t="s">
        <v>18</v>
      </c>
      <c r="B4189" s="748" t="s">
        <v>20</v>
      </c>
      <c r="C4189" s="749">
        <f>C4186/B4186-1</f>
        <v>0</v>
      </c>
      <c r="D4189" s="749">
        <f t="shared" si="443"/>
        <v>0</v>
      </c>
      <c r="E4189" s="749" t="e">
        <f t="shared" si="443"/>
        <v>#DIV/0!</v>
      </c>
    </row>
    <row r="4190" spans="1:5" ht="16.5" customHeight="1" thickBot="1" x14ac:dyDescent="0.25">
      <c r="A4190" s="835" t="s">
        <v>2177</v>
      </c>
      <c r="B4190" s="836"/>
      <c r="C4190" s="836"/>
      <c r="D4190" s="836"/>
      <c r="E4190" s="837"/>
    </row>
    <row r="4191" spans="1:5" ht="16.5" customHeight="1" x14ac:dyDescent="0.2">
      <c r="A4191" s="827"/>
      <c r="B4191" s="640">
        <v>2019</v>
      </c>
      <c r="C4191" s="640">
        <v>2020</v>
      </c>
      <c r="D4191" s="640">
        <v>2021</v>
      </c>
      <c r="E4191" s="640">
        <v>2022</v>
      </c>
    </row>
    <row r="4192" spans="1:5" ht="16.5" customHeight="1" thickBot="1" x14ac:dyDescent="0.25">
      <c r="A4192" s="828"/>
      <c r="B4192" s="641" t="s">
        <v>5</v>
      </c>
      <c r="C4192" s="641" t="s">
        <v>6</v>
      </c>
      <c r="D4192" s="641" t="s">
        <v>6</v>
      </c>
      <c r="E4192" s="641" t="s">
        <v>6</v>
      </c>
    </row>
    <row r="4193" spans="1:5" ht="16.5" customHeight="1" thickBot="1" x14ac:dyDescent="0.25">
      <c r="A4193" s="647" t="s">
        <v>107</v>
      </c>
      <c r="B4193" s="750"/>
      <c r="C4193" s="750"/>
      <c r="D4193" s="750"/>
      <c r="E4193" s="750"/>
    </row>
    <row r="4194" spans="1:5" ht="16.5" customHeight="1" thickBot="1" x14ac:dyDescent="0.25">
      <c r="A4194" s="649" t="s">
        <v>37</v>
      </c>
      <c r="B4194" s="750"/>
      <c r="C4194" s="750"/>
      <c r="D4194" s="750"/>
      <c r="E4194" s="750"/>
    </row>
    <row r="4195" spans="1:5" ht="16.5" customHeight="1" thickBot="1" x14ac:dyDescent="0.25">
      <c r="A4195" s="649" t="s">
        <v>108</v>
      </c>
      <c r="B4195" s="750"/>
      <c r="C4195" s="750"/>
      <c r="D4195" s="750"/>
      <c r="E4195" s="750"/>
    </row>
    <row r="4196" spans="1:5" ht="16.5" customHeight="1" thickBot="1" x14ac:dyDescent="0.25">
      <c r="A4196" s="649" t="s">
        <v>72</v>
      </c>
      <c r="B4196" s="750"/>
      <c r="C4196" s="750"/>
      <c r="D4196" s="750"/>
      <c r="E4196" s="750"/>
    </row>
    <row r="4197" spans="1:5" ht="16.5" customHeight="1" thickBot="1" x14ac:dyDescent="0.25">
      <c r="A4197" s="649" t="s">
        <v>73</v>
      </c>
      <c r="B4197" s="750"/>
      <c r="C4197" s="750"/>
      <c r="D4197" s="750"/>
      <c r="E4197" s="750"/>
    </row>
    <row r="4198" spans="1:5" ht="16.5" customHeight="1" thickBot="1" x14ac:dyDescent="0.25">
      <c r="A4198" s="647" t="s">
        <v>109</v>
      </c>
      <c r="B4198" s="750">
        <f>SUM(B4199:B4202)</f>
        <v>9387</v>
      </c>
      <c r="C4198" s="750">
        <f t="shared" ref="C4198:E4198" si="444">SUM(C4199:C4202)</f>
        <v>9387</v>
      </c>
      <c r="D4198" s="750">
        <f t="shared" si="444"/>
        <v>9387</v>
      </c>
      <c r="E4198" s="750">
        <f t="shared" si="444"/>
        <v>0</v>
      </c>
    </row>
    <row r="4199" spans="1:5" ht="16.5" customHeight="1" thickBot="1" x14ac:dyDescent="0.25">
      <c r="A4199" s="649" t="s">
        <v>37</v>
      </c>
      <c r="B4199" s="750"/>
      <c r="C4199" s="750"/>
      <c r="D4199" s="750"/>
      <c r="E4199" s="750"/>
    </row>
    <row r="4200" spans="1:5" ht="16.5" customHeight="1" thickBot="1" x14ac:dyDescent="0.25">
      <c r="A4200" s="649" t="s">
        <v>108</v>
      </c>
      <c r="B4200" s="750"/>
      <c r="C4200" s="750"/>
      <c r="D4200" s="750"/>
      <c r="E4200" s="750"/>
    </row>
    <row r="4201" spans="1:5" ht="16.5" customHeight="1" thickBot="1" x14ac:dyDescent="0.25">
      <c r="A4201" s="649" t="s">
        <v>72</v>
      </c>
      <c r="B4201" s="750"/>
      <c r="C4201" s="750"/>
      <c r="D4201" s="750"/>
      <c r="E4201" s="750"/>
    </row>
    <row r="4202" spans="1:5" ht="16.5" customHeight="1" thickBot="1" x14ac:dyDescent="0.25">
      <c r="A4202" s="649" t="s">
        <v>73</v>
      </c>
      <c r="B4202" s="750">
        <v>9387</v>
      </c>
      <c r="C4202" s="750">
        <v>9387</v>
      </c>
      <c r="D4202" s="750">
        <v>9387</v>
      </c>
      <c r="E4202" s="750"/>
    </row>
    <row r="4203" spans="1:5" ht="16.5" customHeight="1" thickBot="1" x14ac:dyDescent="0.25">
      <c r="A4203" s="699" t="s">
        <v>370</v>
      </c>
      <c r="B4203" s="751">
        <f>B4202+B4193</f>
        <v>9387</v>
      </c>
      <c r="C4203" s="751">
        <f>C4202+C4193</f>
        <v>9387</v>
      </c>
      <c r="D4203" s="751">
        <f>D4202+D4193</f>
        <v>9387</v>
      </c>
      <c r="E4203" s="751">
        <f>E4202+E4193</f>
        <v>0</v>
      </c>
    </row>
    <row r="4204" spans="1:5" ht="43.5" customHeight="1" thickBot="1" x14ac:dyDescent="0.25">
      <c r="A4204" s="701" t="s">
        <v>227</v>
      </c>
      <c r="B4204" s="897" t="s">
        <v>2178</v>
      </c>
      <c r="C4204" s="899"/>
      <c r="D4204" s="899"/>
      <c r="E4204" s="900"/>
    </row>
    <row r="4205" spans="1:5" ht="16.5" customHeight="1" thickBot="1" x14ac:dyDescent="0.25">
      <c r="A4205" s="637" t="s">
        <v>371</v>
      </c>
      <c r="B4205" s="769" t="s">
        <v>2179</v>
      </c>
      <c r="C4205" s="770"/>
      <c r="D4205" s="770"/>
      <c r="E4205" s="771"/>
    </row>
    <row r="4206" spans="1:5" ht="16.5" customHeight="1" thickBot="1" x14ac:dyDescent="0.25">
      <c r="A4206" s="639" t="s">
        <v>9</v>
      </c>
      <c r="B4206" s="769" t="s">
        <v>2180</v>
      </c>
      <c r="C4206" s="770"/>
      <c r="D4206" s="770"/>
      <c r="E4206" s="771"/>
    </row>
    <row r="4207" spans="1:5" ht="16.5" customHeight="1" thickBot="1" x14ac:dyDescent="0.25">
      <c r="A4207" s="639" t="s">
        <v>14</v>
      </c>
      <c r="B4207" s="832" t="s">
        <v>123</v>
      </c>
      <c r="C4207" s="833"/>
      <c r="D4207" s="833"/>
      <c r="E4207" s="834"/>
    </row>
    <row r="4208" spans="1:5" ht="16.5" customHeight="1" x14ac:dyDescent="0.2">
      <c r="A4208" s="827"/>
      <c r="B4208" s="640">
        <v>2019</v>
      </c>
      <c r="C4208" s="640">
        <v>2020</v>
      </c>
      <c r="D4208" s="640">
        <v>2021</v>
      </c>
      <c r="E4208" s="640">
        <v>2022</v>
      </c>
    </row>
    <row r="4209" spans="1:5" ht="16.5" customHeight="1" thickBot="1" x14ac:dyDescent="0.25">
      <c r="A4209" s="828"/>
      <c r="B4209" s="641" t="s">
        <v>5</v>
      </c>
      <c r="C4209" s="641" t="s">
        <v>6</v>
      </c>
      <c r="D4209" s="641" t="s">
        <v>6</v>
      </c>
      <c r="E4209" s="641" t="s">
        <v>6</v>
      </c>
    </row>
    <row r="4210" spans="1:5" ht="16.5" customHeight="1" thickBot="1" x14ac:dyDescent="0.25">
      <c r="A4210" s="639" t="s">
        <v>8</v>
      </c>
      <c r="B4210" s="745">
        <v>1</v>
      </c>
      <c r="C4210" s="745">
        <v>1</v>
      </c>
      <c r="D4210" s="745">
        <v>0</v>
      </c>
      <c r="E4210" s="745">
        <v>0</v>
      </c>
    </row>
    <row r="4211" spans="1:5" ht="16.5" customHeight="1" thickBot="1" x14ac:dyDescent="0.25">
      <c r="A4211" s="639" t="s">
        <v>15</v>
      </c>
      <c r="B4211" s="747">
        <v>53638</v>
      </c>
      <c r="C4211" s="747">
        <v>53638</v>
      </c>
      <c r="D4211" s="747"/>
      <c r="E4211" s="747"/>
    </row>
    <row r="4212" spans="1:5" ht="16.5" customHeight="1" thickBot="1" x14ac:dyDescent="0.25">
      <c r="A4212" s="639" t="s">
        <v>21</v>
      </c>
      <c r="B4212" s="747">
        <f>B4211/B4210</f>
        <v>53638</v>
      </c>
      <c r="C4212" s="747">
        <f>C4211/C4210</f>
        <v>53638</v>
      </c>
      <c r="D4212" s="747" t="e">
        <f>D4211/D4210</f>
        <v>#DIV/0!</v>
      </c>
      <c r="E4212" s="747" t="e">
        <f>E4211/E4210</f>
        <v>#DIV/0!</v>
      </c>
    </row>
    <row r="4213" spans="1:5" ht="16.5" customHeight="1" thickBot="1" x14ac:dyDescent="0.25">
      <c r="A4213" s="639" t="s">
        <v>16</v>
      </c>
      <c r="B4213" s="748" t="s">
        <v>20</v>
      </c>
      <c r="C4213" s="749">
        <f>C4210/B4210-1</f>
        <v>0</v>
      </c>
      <c r="D4213" s="749">
        <f t="shared" ref="D4213:E4215" si="445">D4210/C4210-1</f>
        <v>-1</v>
      </c>
      <c r="E4213" s="749" t="e">
        <f t="shared" si="445"/>
        <v>#DIV/0!</v>
      </c>
    </row>
    <row r="4214" spans="1:5" ht="16.5" customHeight="1" thickBot="1" x14ac:dyDescent="0.25">
      <c r="A4214" s="639" t="s">
        <v>17</v>
      </c>
      <c r="B4214" s="748" t="s">
        <v>20</v>
      </c>
      <c r="C4214" s="749">
        <f>C4211/B4211-1</f>
        <v>0</v>
      </c>
      <c r="D4214" s="749">
        <f t="shared" si="445"/>
        <v>-1</v>
      </c>
      <c r="E4214" s="749" t="e">
        <f t="shared" si="445"/>
        <v>#DIV/0!</v>
      </c>
    </row>
    <row r="4215" spans="1:5" ht="16.5" customHeight="1" thickBot="1" x14ac:dyDescent="0.25">
      <c r="A4215" s="639" t="s">
        <v>18</v>
      </c>
      <c r="B4215" s="748" t="s">
        <v>20</v>
      </c>
      <c r="C4215" s="749">
        <f>C4212/B4212-1</f>
        <v>0</v>
      </c>
      <c r="D4215" s="749" t="e">
        <f t="shared" si="445"/>
        <v>#DIV/0!</v>
      </c>
      <c r="E4215" s="749" t="e">
        <f t="shared" si="445"/>
        <v>#DIV/0!</v>
      </c>
    </row>
    <row r="4216" spans="1:5" ht="16.5" customHeight="1" thickBot="1" x14ac:dyDescent="0.25">
      <c r="A4216" s="835" t="s">
        <v>2181</v>
      </c>
      <c r="B4216" s="836"/>
      <c r="C4216" s="836"/>
      <c r="D4216" s="836"/>
      <c r="E4216" s="837"/>
    </row>
    <row r="4217" spans="1:5" ht="16.5" customHeight="1" x14ac:dyDescent="0.2">
      <c r="A4217" s="827"/>
      <c r="B4217" s="640">
        <v>2019</v>
      </c>
      <c r="C4217" s="640">
        <v>2020</v>
      </c>
      <c r="D4217" s="640">
        <v>2021</v>
      </c>
      <c r="E4217" s="640">
        <v>2022</v>
      </c>
    </row>
    <row r="4218" spans="1:5" ht="16.5" customHeight="1" thickBot="1" x14ac:dyDescent="0.25">
      <c r="A4218" s="828"/>
      <c r="B4218" s="641" t="s">
        <v>5</v>
      </c>
      <c r="C4218" s="641" t="s">
        <v>6</v>
      </c>
      <c r="D4218" s="641" t="s">
        <v>6</v>
      </c>
      <c r="E4218" s="641" t="s">
        <v>6</v>
      </c>
    </row>
    <row r="4219" spans="1:5" ht="16.5" customHeight="1" thickBot="1" x14ac:dyDescent="0.25">
      <c r="A4219" s="647" t="s">
        <v>107</v>
      </c>
      <c r="B4219" s="750"/>
      <c r="C4219" s="750"/>
      <c r="D4219" s="750"/>
      <c r="E4219" s="750"/>
    </row>
    <row r="4220" spans="1:5" ht="16.5" customHeight="1" thickBot="1" x14ac:dyDescent="0.25">
      <c r="A4220" s="649" t="s">
        <v>37</v>
      </c>
      <c r="B4220" s="750"/>
      <c r="C4220" s="750"/>
      <c r="D4220" s="750"/>
      <c r="E4220" s="750"/>
    </row>
    <row r="4221" spans="1:5" ht="16.5" customHeight="1" thickBot="1" x14ac:dyDescent="0.25">
      <c r="A4221" s="649" t="s">
        <v>108</v>
      </c>
      <c r="B4221" s="750"/>
      <c r="C4221" s="750"/>
      <c r="D4221" s="750"/>
      <c r="E4221" s="750"/>
    </row>
    <row r="4222" spans="1:5" ht="16.5" customHeight="1" thickBot="1" x14ac:dyDescent="0.25">
      <c r="A4222" s="649" t="s">
        <v>72</v>
      </c>
      <c r="B4222" s="750"/>
      <c r="C4222" s="750"/>
      <c r="D4222" s="750"/>
      <c r="E4222" s="750"/>
    </row>
    <row r="4223" spans="1:5" ht="16.5" customHeight="1" thickBot="1" x14ac:dyDescent="0.25">
      <c r="A4223" s="649" t="s">
        <v>73</v>
      </c>
      <c r="B4223" s="750"/>
      <c r="C4223" s="750"/>
      <c r="D4223" s="750"/>
      <c r="E4223" s="750"/>
    </row>
    <row r="4224" spans="1:5" ht="16.5" customHeight="1" thickBot="1" x14ac:dyDescent="0.25">
      <c r="A4224" s="647" t="s">
        <v>109</v>
      </c>
      <c r="B4224" s="750">
        <f>SUM(B4225:B4228)</f>
        <v>53638</v>
      </c>
      <c r="C4224" s="750">
        <f t="shared" ref="C4224:E4224" si="446">SUM(C4225:C4228)</f>
        <v>53638</v>
      </c>
      <c r="D4224" s="750">
        <f t="shared" si="446"/>
        <v>0</v>
      </c>
      <c r="E4224" s="750">
        <f t="shared" si="446"/>
        <v>0</v>
      </c>
    </row>
    <row r="4225" spans="1:5" ht="16.5" customHeight="1" thickBot="1" x14ac:dyDescent="0.25">
      <c r="A4225" s="649" t="s">
        <v>37</v>
      </c>
      <c r="B4225" s="750"/>
      <c r="C4225" s="750"/>
      <c r="D4225" s="750"/>
      <c r="E4225" s="750"/>
    </row>
    <row r="4226" spans="1:5" ht="16.5" customHeight="1" thickBot="1" x14ac:dyDescent="0.25">
      <c r="A4226" s="649" t="s">
        <v>108</v>
      </c>
      <c r="B4226" s="750">
        <v>53638</v>
      </c>
      <c r="C4226" s="747">
        <v>53638</v>
      </c>
      <c r="D4226" s="747"/>
      <c r="E4226" s="750"/>
    </row>
    <row r="4227" spans="1:5" ht="16.5" customHeight="1" thickBot="1" x14ac:dyDescent="0.25">
      <c r="A4227" s="649" t="s">
        <v>72</v>
      </c>
      <c r="B4227" s="750"/>
      <c r="C4227" s="752"/>
      <c r="D4227" s="752"/>
      <c r="E4227" s="750"/>
    </row>
    <row r="4228" spans="1:5" ht="16.5" customHeight="1" thickBot="1" x14ac:dyDescent="0.25">
      <c r="A4228" s="649" t="s">
        <v>73</v>
      </c>
      <c r="B4228" s="750"/>
      <c r="C4228" s="752"/>
      <c r="D4228" s="752"/>
      <c r="E4228" s="750"/>
    </row>
    <row r="4229" spans="1:5" ht="16.5" customHeight="1" thickBot="1" x14ac:dyDescent="0.25">
      <c r="A4229" s="699" t="s">
        <v>374</v>
      </c>
      <c r="B4229" s="751">
        <f>B4226+B4219</f>
        <v>53638</v>
      </c>
      <c r="C4229" s="751">
        <f>C4226+C4219</f>
        <v>53638</v>
      </c>
      <c r="D4229" s="751">
        <f t="shared" ref="D4229:E4229" si="447">D4226+D4219</f>
        <v>0</v>
      </c>
      <c r="E4229" s="751">
        <f t="shared" si="447"/>
        <v>0</v>
      </c>
    </row>
    <row r="4230" spans="1:5" ht="43.5" customHeight="1" thickBot="1" x14ac:dyDescent="0.25">
      <c r="A4230" s="701" t="s">
        <v>227</v>
      </c>
      <c r="B4230" s="897" t="s">
        <v>2182</v>
      </c>
      <c r="C4230" s="836"/>
      <c r="D4230" s="836"/>
      <c r="E4230" s="837"/>
    </row>
    <row r="4231" spans="1:5" ht="16.5" customHeight="1" thickBot="1" x14ac:dyDescent="0.25">
      <c r="A4231" s="637" t="s">
        <v>375</v>
      </c>
      <c r="B4231" s="769" t="s">
        <v>2179</v>
      </c>
      <c r="C4231" s="770"/>
      <c r="D4231" s="770"/>
      <c r="E4231" s="771"/>
    </row>
    <row r="4232" spans="1:5" ht="16.5" customHeight="1" thickBot="1" x14ac:dyDescent="0.25">
      <c r="A4232" s="639" t="s">
        <v>9</v>
      </c>
      <c r="B4232" s="769" t="s">
        <v>2180</v>
      </c>
      <c r="C4232" s="770"/>
      <c r="D4232" s="770"/>
      <c r="E4232" s="771"/>
    </row>
    <row r="4233" spans="1:5" ht="16.5" customHeight="1" thickBot="1" x14ac:dyDescent="0.25">
      <c r="A4233" s="639" t="s">
        <v>14</v>
      </c>
      <c r="B4233" s="832" t="s">
        <v>123</v>
      </c>
      <c r="C4233" s="833"/>
      <c r="D4233" s="833"/>
      <c r="E4233" s="834"/>
    </row>
    <row r="4234" spans="1:5" ht="16.5" customHeight="1" x14ac:dyDescent="0.2">
      <c r="A4234" s="827"/>
      <c r="B4234" s="640">
        <v>2019</v>
      </c>
      <c r="C4234" s="640">
        <v>2020</v>
      </c>
      <c r="D4234" s="640">
        <v>2021</v>
      </c>
      <c r="E4234" s="640">
        <v>2022</v>
      </c>
    </row>
    <row r="4235" spans="1:5" ht="16.5" customHeight="1" thickBot="1" x14ac:dyDescent="0.25">
      <c r="A4235" s="828"/>
      <c r="B4235" s="641" t="s">
        <v>5</v>
      </c>
      <c r="C4235" s="641" t="s">
        <v>6</v>
      </c>
      <c r="D4235" s="641" t="s">
        <v>6</v>
      </c>
      <c r="E4235" s="641" t="s">
        <v>6</v>
      </c>
    </row>
    <row r="4236" spans="1:5" ht="16.5" customHeight="1" thickBot="1" x14ac:dyDescent="0.25">
      <c r="A4236" s="639" t="s">
        <v>8</v>
      </c>
      <c r="B4236" s="745">
        <v>0</v>
      </c>
      <c r="C4236" s="745">
        <v>1</v>
      </c>
      <c r="D4236" s="745">
        <v>0</v>
      </c>
      <c r="E4236" s="745"/>
    </row>
    <row r="4237" spans="1:5" ht="16.5" customHeight="1" thickBot="1" x14ac:dyDescent="0.25">
      <c r="A4237" s="639" t="s">
        <v>15</v>
      </c>
      <c r="B4237" s="747">
        <v>10730</v>
      </c>
      <c r="C4237" s="747">
        <v>10730</v>
      </c>
      <c r="D4237" s="747"/>
      <c r="E4237" s="747"/>
    </row>
    <row r="4238" spans="1:5" ht="16.5" customHeight="1" thickBot="1" x14ac:dyDescent="0.25">
      <c r="A4238" s="639" t="s">
        <v>21</v>
      </c>
      <c r="B4238" s="747" t="e">
        <f>B4237/B4236</f>
        <v>#DIV/0!</v>
      </c>
      <c r="C4238" s="747">
        <f>C4237/C4236</f>
        <v>10730</v>
      </c>
      <c r="D4238" s="747" t="e">
        <f>D4237/D4236</f>
        <v>#DIV/0!</v>
      </c>
      <c r="E4238" s="747" t="e">
        <f>E4237/E4236</f>
        <v>#DIV/0!</v>
      </c>
    </row>
    <row r="4239" spans="1:5" ht="16.5" customHeight="1" thickBot="1" x14ac:dyDescent="0.25">
      <c r="A4239" s="639" t="s">
        <v>16</v>
      </c>
      <c r="B4239" s="748" t="s">
        <v>20</v>
      </c>
      <c r="C4239" s="749" t="e">
        <f>C4236/B4236-1</f>
        <v>#DIV/0!</v>
      </c>
      <c r="D4239" s="749">
        <f t="shared" ref="D4239:E4241" si="448">D4236/C4236-1</f>
        <v>-1</v>
      </c>
      <c r="E4239" s="749" t="e">
        <f t="shared" si="448"/>
        <v>#DIV/0!</v>
      </c>
    </row>
    <row r="4240" spans="1:5" ht="16.5" customHeight="1" thickBot="1" x14ac:dyDescent="0.25">
      <c r="A4240" s="639" t="s">
        <v>17</v>
      </c>
      <c r="B4240" s="748" t="s">
        <v>20</v>
      </c>
      <c r="C4240" s="749">
        <f>C4237/B4237-1</f>
        <v>0</v>
      </c>
      <c r="D4240" s="749">
        <f t="shared" si="448"/>
        <v>-1</v>
      </c>
      <c r="E4240" s="749" t="e">
        <f t="shared" si="448"/>
        <v>#DIV/0!</v>
      </c>
    </row>
    <row r="4241" spans="1:5" ht="16.5" customHeight="1" thickBot="1" x14ac:dyDescent="0.25">
      <c r="A4241" s="639" t="s">
        <v>18</v>
      </c>
      <c r="B4241" s="748" t="s">
        <v>20</v>
      </c>
      <c r="C4241" s="749" t="e">
        <f>C4238/B4238-1</f>
        <v>#DIV/0!</v>
      </c>
      <c r="D4241" s="749" t="e">
        <f t="shared" si="448"/>
        <v>#DIV/0!</v>
      </c>
      <c r="E4241" s="749" t="e">
        <f t="shared" si="448"/>
        <v>#DIV/0!</v>
      </c>
    </row>
    <row r="4242" spans="1:5" ht="16.5" customHeight="1" thickBot="1" x14ac:dyDescent="0.25">
      <c r="A4242" s="835" t="s">
        <v>1692</v>
      </c>
      <c r="B4242" s="836"/>
      <c r="C4242" s="836"/>
      <c r="D4242" s="836"/>
      <c r="E4242" s="837"/>
    </row>
    <row r="4243" spans="1:5" ht="16.5" customHeight="1" x14ac:dyDescent="0.2">
      <c r="A4243" s="827"/>
      <c r="B4243" s="640">
        <v>2019</v>
      </c>
      <c r="C4243" s="640">
        <v>2020</v>
      </c>
      <c r="D4243" s="640">
        <v>2021</v>
      </c>
      <c r="E4243" s="640">
        <v>2022</v>
      </c>
    </row>
    <row r="4244" spans="1:5" ht="16.5" customHeight="1" thickBot="1" x14ac:dyDescent="0.25">
      <c r="A4244" s="828"/>
      <c r="B4244" s="641" t="s">
        <v>5</v>
      </c>
      <c r="C4244" s="641" t="s">
        <v>6</v>
      </c>
      <c r="D4244" s="641" t="s">
        <v>6</v>
      </c>
      <c r="E4244" s="641" t="s">
        <v>6</v>
      </c>
    </row>
    <row r="4245" spans="1:5" ht="16.5" customHeight="1" thickBot="1" x14ac:dyDescent="0.25">
      <c r="A4245" s="647" t="s">
        <v>107</v>
      </c>
      <c r="B4245" s="750"/>
      <c r="C4245" s="750"/>
      <c r="D4245" s="750"/>
      <c r="E4245" s="750"/>
    </row>
    <row r="4246" spans="1:5" ht="16.5" customHeight="1" thickBot="1" x14ac:dyDescent="0.25">
      <c r="A4246" s="649" t="s">
        <v>37</v>
      </c>
      <c r="B4246" s="750"/>
      <c r="C4246" s="750"/>
      <c r="D4246" s="750"/>
      <c r="E4246" s="750"/>
    </row>
    <row r="4247" spans="1:5" ht="16.5" customHeight="1" thickBot="1" x14ac:dyDescent="0.25">
      <c r="A4247" s="649" t="s">
        <v>108</v>
      </c>
      <c r="B4247" s="750"/>
      <c r="C4247" s="750"/>
      <c r="D4247" s="750"/>
      <c r="E4247" s="750"/>
    </row>
    <row r="4248" spans="1:5" ht="16.5" customHeight="1" thickBot="1" x14ac:dyDescent="0.25">
      <c r="A4248" s="649" t="s">
        <v>72</v>
      </c>
      <c r="B4248" s="750"/>
      <c r="C4248" s="750"/>
      <c r="D4248" s="750"/>
      <c r="E4248" s="750"/>
    </row>
    <row r="4249" spans="1:5" ht="16.5" customHeight="1" thickBot="1" x14ac:dyDescent="0.25">
      <c r="A4249" s="649" t="s">
        <v>73</v>
      </c>
      <c r="B4249" s="750"/>
      <c r="C4249" s="750"/>
      <c r="D4249" s="750"/>
      <c r="E4249" s="750"/>
    </row>
    <row r="4250" spans="1:5" ht="16.5" customHeight="1" thickBot="1" x14ac:dyDescent="0.25">
      <c r="A4250" s="647" t="s">
        <v>109</v>
      </c>
      <c r="B4250" s="750">
        <f>SUM(B4251:B4254)</f>
        <v>10730</v>
      </c>
      <c r="C4250" s="750">
        <f t="shared" ref="C4250:E4250" si="449">SUM(C4251:C4254)</f>
        <v>10730</v>
      </c>
      <c r="D4250" s="750">
        <f t="shared" si="449"/>
        <v>0</v>
      </c>
      <c r="E4250" s="750">
        <f t="shared" si="449"/>
        <v>0</v>
      </c>
    </row>
    <row r="4251" spans="1:5" ht="16.5" customHeight="1" thickBot="1" x14ac:dyDescent="0.25">
      <c r="A4251" s="649" t="s">
        <v>37</v>
      </c>
      <c r="B4251" s="750"/>
      <c r="C4251" s="750"/>
      <c r="D4251" s="750"/>
      <c r="E4251" s="750"/>
    </row>
    <row r="4252" spans="1:5" ht="16.5" customHeight="1" thickBot="1" x14ac:dyDescent="0.25">
      <c r="A4252" s="649" t="s">
        <v>108</v>
      </c>
      <c r="B4252" s="750"/>
      <c r="C4252" s="750"/>
      <c r="D4252" s="750"/>
      <c r="E4252" s="750"/>
    </row>
    <row r="4253" spans="1:5" ht="16.5" customHeight="1" thickBot="1" x14ac:dyDescent="0.25">
      <c r="A4253" s="649" t="s">
        <v>72</v>
      </c>
      <c r="B4253" s="750"/>
      <c r="C4253" s="750"/>
      <c r="D4253" s="750"/>
      <c r="E4253" s="750"/>
    </row>
    <row r="4254" spans="1:5" ht="16.5" customHeight="1" thickBot="1" x14ac:dyDescent="0.25">
      <c r="A4254" s="649" t="s">
        <v>73</v>
      </c>
      <c r="B4254" s="751">
        <v>10730</v>
      </c>
      <c r="C4254" s="750">
        <v>10730</v>
      </c>
      <c r="D4254" s="750"/>
      <c r="E4254" s="750"/>
    </row>
    <row r="4255" spans="1:5" ht="16.5" customHeight="1" thickBot="1" x14ac:dyDescent="0.25">
      <c r="A4255" s="699" t="s">
        <v>377</v>
      </c>
      <c r="B4255" s="751">
        <f>B4254+B4245</f>
        <v>10730</v>
      </c>
      <c r="C4255" s="751">
        <f>C4254+C4245</f>
        <v>10730</v>
      </c>
      <c r="D4255" s="751">
        <f>D4254+D4245</f>
        <v>0</v>
      </c>
      <c r="E4255" s="751">
        <f>E4254+E4245</f>
        <v>0</v>
      </c>
    </row>
    <row r="4256" spans="1:5" ht="43.5" customHeight="1" thickBot="1" x14ac:dyDescent="0.25">
      <c r="A4256" s="701" t="s">
        <v>227</v>
      </c>
      <c r="B4256" s="897" t="s">
        <v>2183</v>
      </c>
      <c r="C4256" s="899"/>
      <c r="D4256" s="899"/>
      <c r="E4256" s="900"/>
    </row>
    <row r="4257" spans="1:5" ht="16.5" customHeight="1" thickBot="1" x14ac:dyDescent="0.25">
      <c r="A4257" s="637" t="s">
        <v>378</v>
      </c>
      <c r="B4257" s="769" t="s">
        <v>2184</v>
      </c>
      <c r="C4257" s="770"/>
      <c r="D4257" s="770"/>
      <c r="E4257" s="771"/>
    </row>
    <row r="4258" spans="1:5" ht="16.5" customHeight="1" thickBot="1" x14ac:dyDescent="0.25">
      <c r="A4258" s="639" t="s">
        <v>9</v>
      </c>
      <c r="B4258" s="769" t="s">
        <v>2184</v>
      </c>
      <c r="C4258" s="770"/>
      <c r="D4258" s="770"/>
      <c r="E4258" s="771"/>
    </row>
    <row r="4259" spans="1:5" ht="16.5" customHeight="1" thickBot="1" x14ac:dyDescent="0.25">
      <c r="A4259" s="639" t="s">
        <v>14</v>
      </c>
      <c r="B4259" s="832" t="s">
        <v>123</v>
      </c>
      <c r="C4259" s="833"/>
      <c r="D4259" s="833"/>
      <c r="E4259" s="834"/>
    </row>
    <row r="4260" spans="1:5" ht="16.5" customHeight="1" x14ac:dyDescent="0.2">
      <c r="A4260" s="827"/>
      <c r="B4260" s="640">
        <v>2019</v>
      </c>
      <c r="C4260" s="640">
        <v>2020</v>
      </c>
      <c r="D4260" s="640">
        <v>2021</v>
      </c>
      <c r="E4260" s="640">
        <v>2022</v>
      </c>
    </row>
    <row r="4261" spans="1:5" ht="16.5" customHeight="1" thickBot="1" x14ac:dyDescent="0.25">
      <c r="A4261" s="828"/>
      <c r="B4261" s="641" t="s">
        <v>5</v>
      </c>
      <c r="C4261" s="641" t="s">
        <v>6</v>
      </c>
      <c r="D4261" s="641" t="s">
        <v>6</v>
      </c>
      <c r="E4261" s="641" t="s">
        <v>6</v>
      </c>
    </row>
    <row r="4262" spans="1:5" ht="16.5" customHeight="1" thickBot="1" x14ac:dyDescent="0.25">
      <c r="A4262" s="639" t="s">
        <v>8</v>
      </c>
      <c r="B4262" s="745">
        <v>1</v>
      </c>
      <c r="C4262" s="745">
        <v>1</v>
      </c>
      <c r="D4262" s="745"/>
      <c r="E4262" s="745"/>
    </row>
    <row r="4263" spans="1:5" ht="16.5" customHeight="1" thickBot="1" x14ac:dyDescent="0.25">
      <c r="A4263" s="639" t="s">
        <v>15</v>
      </c>
      <c r="B4263" s="747">
        <v>68724</v>
      </c>
      <c r="C4263" s="747">
        <v>68724</v>
      </c>
      <c r="D4263" s="747"/>
      <c r="E4263" s="747"/>
    </row>
    <row r="4264" spans="1:5" ht="16.5" customHeight="1" thickBot="1" x14ac:dyDescent="0.25">
      <c r="A4264" s="639" t="s">
        <v>21</v>
      </c>
      <c r="B4264" s="747">
        <f>B4263/B4262</f>
        <v>68724</v>
      </c>
      <c r="C4264" s="747">
        <f>C4263/C4262</f>
        <v>68724</v>
      </c>
      <c r="D4264" s="747" t="e">
        <f>D4263/D4262</f>
        <v>#DIV/0!</v>
      </c>
      <c r="E4264" s="747" t="e">
        <f>E4263/E4262</f>
        <v>#DIV/0!</v>
      </c>
    </row>
    <row r="4265" spans="1:5" ht="16.5" customHeight="1" thickBot="1" x14ac:dyDescent="0.25">
      <c r="A4265" s="639" t="s">
        <v>16</v>
      </c>
      <c r="B4265" s="748" t="s">
        <v>20</v>
      </c>
      <c r="C4265" s="749">
        <f>C4262/B4262-1</f>
        <v>0</v>
      </c>
      <c r="D4265" s="749">
        <f t="shared" ref="D4265:E4267" si="450">D4262/C4262-1</f>
        <v>-1</v>
      </c>
      <c r="E4265" s="749" t="e">
        <f t="shared" si="450"/>
        <v>#DIV/0!</v>
      </c>
    </row>
    <row r="4266" spans="1:5" ht="16.5" customHeight="1" thickBot="1" x14ac:dyDescent="0.25">
      <c r="A4266" s="639" t="s">
        <v>17</v>
      </c>
      <c r="B4266" s="748" t="s">
        <v>20</v>
      </c>
      <c r="C4266" s="749">
        <f>C4263/B4263-1</f>
        <v>0</v>
      </c>
      <c r="D4266" s="749">
        <f t="shared" si="450"/>
        <v>-1</v>
      </c>
      <c r="E4266" s="749" t="e">
        <f t="shared" si="450"/>
        <v>#DIV/0!</v>
      </c>
    </row>
    <row r="4267" spans="1:5" ht="16.5" customHeight="1" thickBot="1" x14ac:dyDescent="0.25">
      <c r="A4267" s="639" t="s">
        <v>18</v>
      </c>
      <c r="B4267" s="748" t="s">
        <v>20</v>
      </c>
      <c r="C4267" s="749">
        <f>C4264/B4264-1</f>
        <v>0</v>
      </c>
      <c r="D4267" s="749" t="e">
        <f t="shared" si="450"/>
        <v>#DIV/0!</v>
      </c>
      <c r="E4267" s="749" t="e">
        <f t="shared" si="450"/>
        <v>#DIV/0!</v>
      </c>
    </row>
    <row r="4268" spans="1:5" ht="16.5" customHeight="1" thickBot="1" x14ac:dyDescent="0.25">
      <c r="A4268" s="835" t="s">
        <v>1696</v>
      </c>
      <c r="B4268" s="836"/>
      <c r="C4268" s="836"/>
      <c r="D4268" s="836"/>
      <c r="E4268" s="837"/>
    </row>
    <row r="4269" spans="1:5" ht="16.5" customHeight="1" x14ac:dyDescent="0.2">
      <c r="A4269" s="827"/>
      <c r="B4269" s="640">
        <v>2019</v>
      </c>
      <c r="C4269" s="640">
        <v>2020</v>
      </c>
      <c r="D4269" s="640">
        <v>2021</v>
      </c>
      <c r="E4269" s="640">
        <v>2022</v>
      </c>
    </row>
    <row r="4270" spans="1:5" ht="16.5" customHeight="1" thickBot="1" x14ac:dyDescent="0.25">
      <c r="A4270" s="828"/>
      <c r="B4270" s="641" t="s">
        <v>5</v>
      </c>
      <c r="C4270" s="641" t="s">
        <v>6</v>
      </c>
      <c r="D4270" s="641" t="s">
        <v>6</v>
      </c>
      <c r="E4270" s="641" t="s">
        <v>6</v>
      </c>
    </row>
    <row r="4271" spans="1:5" ht="16.5" customHeight="1" thickBot="1" x14ac:dyDescent="0.25">
      <c r="A4271" s="647" t="s">
        <v>107</v>
      </c>
      <c r="B4271" s="750"/>
      <c r="C4271" s="750"/>
      <c r="D4271" s="750"/>
      <c r="E4271" s="750"/>
    </row>
    <row r="4272" spans="1:5" ht="16.5" customHeight="1" thickBot="1" x14ac:dyDescent="0.25">
      <c r="A4272" s="649" t="s">
        <v>37</v>
      </c>
      <c r="B4272" s="750"/>
      <c r="C4272" s="750"/>
      <c r="D4272" s="750"/>
      <c r="E4272" s="750"/>
    </row>
    <row r="4273" spans="1:5" ht="16.5" customHeight="1" thickBot="1" x14ac:dyDescent="0.25">
      <c r="A4273" s="649" t="s">
        <v>108</v>
      </c>
      <c r="B4273" s="750"/>
      <c r="C4273" s="750"/>
      <c r="D4273" s="750"/>
      <c r="E4273" s="750"/>
    </row>
    <row r="4274" spans="1:5" ht="16.5" customHeight="1" thickBot="1" x14ac:dyDescent="0.25">
      <c r="A4274" s="649" t="s">
        <v>72</v>
      </c>
      <c r="B4274" s="750"/>
      <c r="C4274" s="750"/>
      <c r="D4274" s="750"/>
      <c r="E4274" s="750"/>
    </row>
    <row r="4275" spans="1:5" ht="16.5" customHeight="1" thickBot="1" x14ac:dyDescent="0.25">
      <c r="A4275" s="649" t="s">
        <v>73</v>
      </c>
      <c r="B4275" s="750"/>
      <c r="C4275" s="750"/>
      <c r="D4275" s="750"/>
      <c r="E4275" s="750"/>
    </row>
    <row r="4276" spans="1:5" ht="16.5" customHeight="1" thickBot="1" x14ac:dyDescent="0.25">
      <c r="A4276" s="647" t="s">
        <v>109</v>
      </c>
      <c r="B4276" s="750">
        <f>SUM(B4277:B4280)</f>
        <v>68724</v>
      </c>
      <c r="C4276" s="750">
        <f t="shared" ref="C4276:E4276" si="451">SUM(C4277:C4280)</f>
        <v>68724</v>
      </c>
      <c r="D4276" s="750">
        <f t="shared" si="451"/>
        <v>0</v>
      </c>
      <c r="E4276" s="750">
        <f t="shared" si="451"/>
        <v>0</v>
      </c>
    </row>
    <row r="4277" spans="1:5" ht="16.5" customHeight="1" thickBot="1" x14ac:dyDescent="0.25">
      <c r="A4277" s="649" t="s">
        <v>37</v>
      </c>
      <c r="B4277" s="750"/>
      <c r="C4277" s="750"/>
      <c r="D4277" s="750"/>
      <c r="E4277" s="750"/>
    </row>
    <row r="4278" spans="1:5" ht="16.5" customHeight="1" thickBot="1" x14ac:dyDescent="0.25">
      <c r="A4278" s="649" t="s">
        <v>108</v>
      </c>
      <c r="B4278" s="750">
        <v>68724</v>
      </c>
      <c r="C4278" s="747">
        <v>68724</v>
      </c>
      <c r="D4278" s="747"/>
      <c r="E4278" s="747"/>
    </row>
    <row r="4279" spans="1:5" ht="16.5" customHeight="1" thickBot="1" x14ac:dyDescent="0.25">
      <c r="A4279" s="649" t="s">
        <v>72</v>
      </c>
      <c r="B4279" s="750"/>
      <c r="C4279" s="752"/>
      <c r="D4279" s="752"/>
      <c r="E4279" s="752"/>
    </row>
    <row r="4280" spans="1:5" ht="16.5" customHeight="1" thickBot="1" x14ac:dyDescent="0.25">
      <c r="A4280" s="649" t="s">
        <v>73</v>
      </c>
      <c r="B4280" s="750"/>
      <c r="C4280" s="752"/>
      <c r="D4280" s="752"/>
      <c r="E4280" s="752"/>
    </row>
    <row r="4281" spans="1:5" ht="16.5" customHeight="1" thickBot="1" x14ac:dyDescent="0.25">
      <c r="A4281" s="699" t="s">
        <v>380</v>
      </c>
      <c r="B4281" s="751">
        <f>B4278+B4271</f>
        <v>68724</v>
      </c>
      <c r="C4281" s="751">
        <f>C4278+C4271</f>
        <v>68724</v>
      </c>
      <c r="D4281" s="751">
        <f>D4278+D4271</f>
        <v>0</v>
      </c>
      <c r="E4281" s="751">
        <f>E4278+E4271</f>
        <v>0</v>
      </c>
    </row>
    <row r="4282" spans="1:5" ht="39.75" customHeight="1" thickBot="1" x14ac:dyDescent="0.25">
      <c r="A4282" s="701" t="s">
        <v>227</v>
      </c>
      <c r="B4282" s="897" t="s">
        <v>2185</v>
      </c>
      <c r="C4282" s="899"/>
      <c r="D4282" s="899"/>
      <c r="E4282" s="900"/>
    </row>
    <row r="4283" spans="1:5" ht="16.5" customHeight="1" thickBot="1" x14ac:dyDescent="0.25">
      <c r="A4283" s="637" t="s">
        <v>381</v>
      </c>
      <c r="B4283" s="769" t="s">
        <v>2184</v>
      </c>
      <c r="C4283" s="770"/>
      <c r="D4283" s="770"/>
      <c r="E4283" s="771"/>
    </row>
    <row r="4284" spans="1:5" ht="16.5" customHeight="1" thickBot="1" x14ac:dyDescent="0.25">
      <c r="A4284" s="639" t="s">
        <v>9</v>
      </c>
      <c r="B4284" s="769" t="s">
        <v>2184</v>
      </c>
      <c r="C4284" s="770"/>
      <c r="D4284" s="770"/>
      <c r="E4284" s="771"/>
    </row>
    <row r="4285" spans="1:5" ht="16.5" customHeight="1" thickBot="1" x14ac:dyDescent="0.25">
      <c r="A4285" s="639" t="s">
        <v>14</v>
      </c>
      <c r="B4285" s="832" t="s">
        <v>123</v>
      </c>
      <c r="C4285" s="833"/>
      <c r="D4285" s="833"/>
      <c r="E4285" s="834"/>
    </row>
    <row r="4286" spans="1:5" ht="16.5" customHeight="1" x14ac:dyDescent="0.2">
      <c r="A4286" s="827"/>
      <c r="B4286" s="640">
        <v>2019</v>
      </c>
      <c r="C4286" s="640">
        <v>2020</v>
      </c>
      <c r="D4286" s="640">
        <v>2021</v>
      </c>
      <c r="E4286" s="640">
        <v>2022</v>
      </c>
    </row>
    <row r="4287" spans="1:5" ht="16.5" customHeight="1" thickBot="1" x14ac:dyDescent="0.25">
      <c r="A4287" s="828"/>
      <c r="B4287" s="641" t="s">
        <v>5</v>
      </c>
      <c r="C4287" s="641" t="s">
        <v>6</v>
      </c>
      <c r="D4287" s="641" t="s">
        <v>6</v>
      </c>
      <c r="E4287" s="641" t="s">
        <v>6</v>
      </c>
    </row>
    <row r="4288" spans="1:5" ht="16.5" customHeight="1" thickBot="1" x14ac:dyDescent="0.25">
      <c r="A4288" s="639" t="s">
        <v>8</v>
      </c>
      <c r="B4288" s="745">
        <v>1</v>
      </c>
      <c r="C4288" s="745">
        <v>1</v>
      </c>
      <c r="D4288" s="745">
        <v>0</v>
      </c>
      <c r="E4288" s="745"/>
    </row>
    <row r="4289" spans="1:5" ht="16.5" customHeight="1" thickBot="1" x14ac:dyDescent="0.25">
      <c r="A4289" s="639" t="s">
        <v>15</v>
      </c>
      <c r="B4289" s="747">
        <v>13748</v>
      </c>
      <c r="C4289" s="747">
        <v>13748</v>
      </c>
      <c r="D4289" s="747"/>
      <c r="E4289" s="747"/>
    </row>
    <row r="4290" spans="1:5" ht="16.5" customHeight="1" thickBot="1" x14ac:dyDescent="0.25">
      <c r="A4290" s="639" t="s">
        <v>21</v>
      </c>
      <c r="B4290" s="747">
        <f>B4289/B4288</f>
        <v>13748</v>
      </c>
      <c r="C4290" s="747">
        <f>C4289/C4288</f>
        <v>13748</v>
      </c>
      <c r="D4290" s="747" t="e">
        <f>D4289/D4288</f>
        <v>#DIV/0!</v>
      </c>
      <c r="E4290" s="747" t="e">
        <f>E4289/E4288</f>
        <v>#DIV/0!</v>
      </c>
    </row>
    <row r="4291" spans="1:5" ht="16.5" customHeight="1" thickBot="1" x14ac:dyDescent="0.25">
      <c r="A4291" s="639" t="s">
        <v>16</v>
      </c>
      <c r="B4291" s="748" t="s">
        <v>20</v>
      </c>
      <c r="C4291" s="749">
        <f>C4288/B4288-1</f>
        <v>0</v>
      </c>
      <c r="D4291" s="749">
        <f t="shared" ref="D4291:E4293" si="452">D4288/C4288-1</f>
        <v>-1</v>
      </c>
      <c r="E4291" s="749" t="e">
        <f t="shared" si="452"/>
        <v>#DIV/0!</v>
      </c>
    </row>
    <row r="4292" spans="1:5" ht="16.5" customHeight="1" thickBot="1" x14ac:dyDescent="0.25">
      <c r="A4292" s="639" t="s">
        <v>17</v>
      </c>
      <c r="B4292" s="748" t="s">
        <v>20</v>
      </c>
      <c r="C4292" s="749">
        <f>C4289/B4289-1</f>
        <v>0</v>
      </c>
      <c r="D4292" s="749">
        <f t="shared" si="452"/>
        <v>-1</v>
      </c>
      <c r="E4292" s="749" t="e">
        <f t="shared" si="452"/>
        <v>#DIV/0!</v>
      </c>
    </row>
    <row r="4293" spans="1:5" ht="16.5" customHeight="1" thickBot="1" x14ac:dyDescent="0.25">
      <c r="A4293" s="639" t="s">
        <v>18</v>
      </c>
      <c r="B4293" s="748" t="s">
        <v>20</v>
      </c>
      <c r="C4293" s="749">
        <f>C4290/B4290-1</f>
        <v>0</v>
      </c>
      <c r="D4293" s="749" t="e">
        <f t="shared" si="452"/>
        <v>#DIV/0!</v>
      </c>
      <c r="E4293" s="749" t="e">
        <f t="shared" si="452"/>
        <v>#DIV/0!</v>
      </c>
    </row>
    <row r="4294" spans="1:5" ht="16.5" customHeight="1" thickBot="1" x14ac:dyDescent="0.25">
      <c r="A4294" s="835" t="s">
        <v>1699</v>
      </c>
      <c r="B4294" s="836"/>
      <c r="C4294" s="836"/>
      <c r="D4294" s="836"/>
      <c r="E4294" s="837"/>
    </row>
    <row r="4295" spans="1:5" ht="16.5" customHeight="1" x14ac:dyDescent="0.2">
      <c r="A4295" s="827"/>
      <c r="B4295" s="640">
        <v>2019</v>
      </c>
      <c r="C4295" s="640">
        <v>2020</v>
      </c>
      <c r="D4295" s="640">
        <v>2021</v>
      </c>
      <c r="E4295" s="640">
        <v>2022</v>
      </c>
    </row>
    <row r="4296" spans="1:5" ht="16.5" customHeight="1" thickBot="1" x14ac:dyDescent="0.25">
      <c r="A4296" s="828"/>
      <c r="B4296" s="641" t="s">
        <v>5</v>
      </c>
      <c r="C4296" s="641" t="s">
        <v>6</v>
      </c>
      <c r="D4296" s="641" t="s">
        <v>6</v>
      </c>
      <c r="E4296" s="641" t="s">
        <v>6</v>
      </c>
    </row>
    <row r="4297" spans="1:5" ht="16.5" customHeight="1" thickBot="1" x14ac:dyDescent="0.25">
      <c r="A4297" s="647" t="s">
        <v>107</v>
      </c>
      <c r="B4297" s="750"/>
      <c r="C4297" s="750"/>
      <c r="D4297" s="750"/>
      <c r="E4297" s="750"/>
    </row>
    <row r="4298" spans="1:5" ht="16.5" customHeight="1" thickBot="1" x14ac:dyDescent="0.25">
      <c r="A4298" s="649" t="s">
        <v>37</v>
      </c>
      <c r="B4298" s="750"/>
      <c r="C4298" s="750"/>
      <c r="D4298" s="750"/>
      <c r="E4298" s="750"/>
    </row>
    <row r="4299" spans="1:5" ht="16.5" customHeight="1" thickBot="1" x14ac:dyDescent="0.25">
      <c r="A4299" s="649" t="s">
        <v>108</v>
      </c>
      <c r="B4299" s="750"/>
      <c r="C4299" s="750"/>
      <c r="D4299" s="750"/>
      <c r="E4299" s="750"/>
    </row>
    <row r="4300" spans="1:5" ht="16.5" customHeight="1" thickBot="1" x14ac:dyDescent="0.25">
      <c r="A4300" s="649" t="s">
        <v>72</v>
      </c>
      <c r="B4300" s="750"/>
      <c r="C4300" s="750"/>
      <c r="D4300" s="750"/>
      <c r="E4300" s="750"/>
    </row>
    <row r="4301" spans="1:5" ht="16.5" customHeight="1" thickBot="1" x14ac:dyDescent="0.25">
      <c r="A4301" s="649" t="s">
        <v>73</v>
      </c>
      <c r="B4301" s="750"/>
      <c r="C4301" s="750"/>
      <c r="D4301" s="750"/>
      <c r="E4301" s="750"/>
    </row>
    <row r="4302" spans="1:5" ht="16.5" customHeight="1" thickBot="1" x14ac:dyDescent="0.25">
      <c r="A4302" s="647" t="s">
        <v>109</v>
      </c>
      <c r="B4302" s="750">
        <f>SUM(B4303:B4306)</f>
        <v>13748</v>
      </c>
      <c r="C4302" s="750">
        <f t="shared" ref="C4302:E4302" si="453">SUM(C4303:C4306)</f>
        <v>13748</v>
      </c>
      <c r="D4302" s="750">
        <f t="shared" si="453"/>
        <v>0</v>
      </c>
      <c r="E4302" s="750">
        <f t="shared" si="453"/>
        <v>0</v>
      </c>
    </row>
    <row r="4303" spans="1:5" ht="16.5" customHeight="1" thickBot="1" x14ac:dyDescent="0.25">
      <c r="A4303" s="649" t="s">
        <v>37</v>
      </c>
      <c r="B4303" s="750"/>
      <c r="C4303" s="750"/>
      <c r="D4303" s="750"/>
      <c r="E4303" s="750"/>
    </row>
    <row r="4304" spans="1:5" ht="16.5" customHeight="1" thickBot="1" x14ac:dyDescent="0.25">
      <c r="A4304" s="649" t="s">
        <v>108</v>
      </c>
      <c r="B4304" s="750"/>
      <c r="C4304" s="750"/>
      <c r="D4304" s="750"/>
      <c r="E4304" s="750"/>
    </row>
    <row r="4305" spans="1:5" ht="16.5" customHeight="1" thickBot="1" x14ac:dyDescent="0.25">
      <c r="A4305" s="649" t="s">
        <v>72</v>
      </c>
      <c r="B4305" s="750"/>
      <c r="C4305" s="750"/>
      <c r="D4305" s="750"/>
      <c r="E4305" s="750"/>
    </row>
    <row r="4306" spans="1:5" ht="16.5" customHeight="1" thickBot="1" x14ac:dyDescent="0.25">
      <c r="A4306" s="649" t="s">
        <v>73</v>
      </c>
      <c r="B4306" s="750">
        <v>13748</v>
      </c>
      <c r="C4306" s="747">
        <v>13748</v>
      </c>
      <c r="D4306" s="750"/>
      <c r="E4306" s="750"/>
    </row>
    <row r="4307" spans="1:5" ht="16.5" customHeight="1" thickBot="1" x14ac:dyDescent="0.25">
      <c r="A4307" s="699" t="s">
        <v>382</v>
      </c>
      <c r="B4307" s="751">
        <f>B4306+B4297</f>
        <v>13748</v>
      </c>
      <c r="C4307" s="751">
        <f>C4306+C4297</f>
        <v>13748</v>
      </c>
      <c r="D4307" s="751">
        <f>D4306+D4297</f>
        <v>0</v>
      </c>
      <c r="E4307" s="751">
        <f>E4306+E4297</f>
        <v>0</v>
      </c>
    </row>
    <row r="4308" spans="1:5" ht="48.75" customHeight="1" thickBot="1" x14ac:dyDescent="0.25">
      <c r="A4308" s="701" t="s">
        <v>227</v>
      </c>
      <c r="B4308" s="897" t="s">
        <v>2186</v>
      </c>
      <c r="C4308" s="899"/>
      <c r="D4308" s="899"/>
      <c r="E4308" s="900"/>
    </row>
    <row r="4309" spans="1:5" ht="16.5" customHeight="1" thickBot="1" x14ac:dyDescent="0.25">
      <c r="A4309" s="637" t="s">
        <v>383</v>
      </c>
      <c r="B4309" s="769" t="s">
        <v>2187</v>
      </c>
      <c r="C4309" s="770"/>
      <c r="D4309" s="770"/>
      <c r="E4309" s="771"/>
    </row>
    <row r="4310" spans="1:5" ht="16.5" customHeight="1" thickBot="1" x14ac:dyDescent="0.25">
      <c r="A4310" s="639" t="s">
        <v>9</v>
      </c>
      <c r="B4310" s="769" t="s">
        <v>2188</v>
      </c>
      <c r="C4310" s="770"/>
      <c r="D4310" s="770"/>
      <c r="E4310" s="771"/>
    </row>
    <row r="4311" spans="1:5" ht="16.5" customHeight="1" thickBot="1" x14ac:dyDescent="0.25">
      <c r="A4311" s="639" t="s">
        <v>14</v>
      </c>
      <c r="B4311" s="832" t="s">
        <v>123</v>
      </c>
      <c r="C4311" s="833"/>
      <c r="D4311" s="833"/>
      <c r="E4311" s="834"/>
    </row>
    <row r="4312" spans="1:5" ht="16.5" customHeight="1" x14ac:dyDescent="0.2">
      <c r="A4312" s="827"/>
      <c r="B4312" s="640">
        <v>2019</v>
      </c>
      <c r="C4312" s="640">
        <v>2020</v>
      </c>
      <c r="D4312" s="640">
        <v>2021</v>
      </c>
      <c r="E4312" s="640">
        <v>2022</v>
      </c>
    </row>
    <row r="4313" spans="1:5" ht="16.5" customHeight="1" thickBot="1" x14ac:dyDescent="0.25">
      <c r="A4313" s="828"/>
      <c r="B4313" s="641" t="s">
        <v>5</v>
      </c>
      <c r="C4313" s="641" t="s">
        <v>6</v>
      </c>
      <c r="D4313" s="641" t="s">
        <v>6</v>
      </c>
      <c r="E4313" s="641" t="s">
        <v>6</v>
      </c>
    </row>
    <row r="4314" spans="1:5" ht="16.5" customHeight="1" thickBot="1" x14ac:dyDescent="0.25">
      <c r="A4314" s="639" t="s">
        <v>8</v>
      </c>
      <c r="B4314" s="745">
        <v>1</v>
      </c>
      <c r="C4314" s="745">
        <v>1</v>
      </c>
      <c r="D4314" s="745"/>
      <c r="E4314" s="745"/>
    </row>
    <row r="4315" spans="1:5" ht="16.5" customHeight="1" thickBot="1" x14ac:dyDescent="0.25">
      <c r="A4315" s="639" t="s">
        <v>15</v>
      </c>
      <c r="B4315" s="747">
        <v>128682</v>
      </c>
      <c r="C4315" s="747">
        <v>96512</v>
      </c>
      <c r="D4315" s="747"/>
      <c r="E4315" s="747"/>
    </row>
    <row r="4316" spans="1:5" ht="16.5" customHeight="1" thickBot="1" x14ac:dyDescent="0.25">
      <c r="A4316" s="639" t="s">
        <v>21</v>
      </c>
      <c r="B4316" s="747">
        <f>B4315/B4314</f>
        <v>128682</v>
      </c>
      <c r="C4316" s="747">
        <f>C4315/C4314</f>
        <v>96512</v>
      </c>
      <c r="D4316" s="747" t="e">
        <f>D4315/D4314</f>
        <v>#DIV/0!</v>
      </c>
      <c r="E4316" s="747" t="e">
        <f>E4315/E4314</f>
        <v>#DIV/0!</v>
      </c>
    </row>
    <row r="4317" spans="1:5" ht="16.5" customHeight="1" thickBot="1" x14ac:dyDescent="0.25">
      <c r="A4317" s="639" t="s">
        <v>16</v>
      </c>
      <c r="B4317" s="748" t="s">
        <v>20</v>
      </c>
      <c r="C4317" s="749">
        <f>C4314/B4314-1</f>
        <v>0</v>
      </c>
      <c r="D4317" s="749">
        <f t="shared" ref="D4317:E4319" si="454">D4314/C4314-1</f>
        <v>-1</v>
      </c>
      <c r="E4317" s="749" t="e">
        <f t="shared" si="454"/>
        <v>#DIV/0!</v>
      </c>
    </row>
    <row r="4318" spans="1:5" ht="16.5" customHeight="1" thickBot="1" x14ac:dyDescent="0.25">
      <c r="A4318" s="639" t="s">
        <v>17</v>
      </c>
      <c r="B4318" s="748" t="s">
        <v>20</v>
      </c>
      <c r="C4318" s="749">
        <f>C4315/B4315-1</f>
        <v>-0.24999611445268177</v>
      </c>
      <c r="D4318" s="749">
        <f t="shared" si="454"/>
        <v>-1</v>
      </c>
      <c r="E4318" s="749" t="e">
        <f t="shared" si="454"/>
        <v>#DIV/0!</v>
      </c>
    </row>
    <row r="4319" spans="1:5" ht="16.5" customHeight="1" thickBot="1" x14ac:dyDescent="0.25">
      <c r="A4319" s="639" t="s">
        <v>18</v>
      </c>
      <c r="B4319" s="748" t="s">
        <v>20</v>
      </c>
      <c r="C4319" s="749">
        <f>C4316/B4316-1</f>
        <v>-0.24999611445268177</v>
      </c>
      <c r="D4319" s="749" t="e">
        <f t="shared" si="454"/>
        <v>#DIV/0!</v>
      </c>
      <c r="E4319" s="749" t="e">
        <f t="shared" si="454"/>
        <v>#DIV/0!</v>
      </c>
    </row>
    <row r="4320" spans="1:5" ht="16.5" customHeight="1" thickBot="1" x14ac:dyDescent="0.25">
      <c r="A4320" s="835" t="s">
        <v>1703</v>
      </c>
      <c r="B4320" s="836"/>
      <c r="C4320" s="836"/>
      <c r="D4320" s="836"/>
      <c r="E4320" s="837"/>
    </row>
    <row r="4321" spans="1:5" ht="16.5" customHeight="1" x14ac:dyDescent="0.2">
      <c r="A4321" s="827"/>
      <c r="B4321" s="640">
        <v>2019</v>
      </c>
      <c r="C4321" s="640">
        <v>2020</v>
      </c>
      <c r="D4321" s="640">
        <v>2021</v>
      </c>
      <c r="E4321" s="640">
        <v>2022</v>
      </c>
    </row>
    <row r="4322" spans="1:5" ht="16.5" customHeight="1" thickBot="1" x14ac:dyDescent="0.25">
      <c r="A4322" s="828"/>
      <c r="B4322" s="641" t="s">
        <v>5</v>
      </c>
      <c r="C4322" s="641" t="s">
        <v>6</v>
      </c>
      <c r="D4322" s="641" t="s">
        <v>6</v>
      </c>
      <c r="E4322" s="641" t="s">
        <v>6</v>
      </c>
    </row>
    <row r="4323" spans="1:5" ht="16.5" customHeight="1" thickBot="1" x14ac:dyDescent="0.25">
      <c r="A4323" s="647" t="s">
        <v>107</v>
      </c>
      <c r="B4323" s="750"/>
      <c r="C4323" s="750"/>
      <c r="D4323" s="750"/>
      <c r="E4323" s="750"/>
    </row>
    <row r="4324" spans="1:5" ht="16.5" customHeight="1" thickBot="1" x14ac:dyDescent="0.25">
      <c r="A4324" s="649" t="s">
        <v>37</v>
      </c>
      <c r="B4324" s="750"/>
      <c r="C4324" s="750"/>
      <c r="D4324" s="750"/>
      <c r="E4324" s="750"/>
    </row>
    <row r="4325" spans="1:5" ht="16.5" customHeight="1" thickBot="1" x14ac:dyDescent="0.25">
      <c r="A4325" s="649" t="s">
        <v>108</v>
      </c>
      <c r="B4325" s="750"/>
      <c r="C4325" s="750"/>
      <c r="D4325" s="750"/>
      <c r="E4325" s="750"/>
    </row>
    <row r="4326" spans="1:5" ht="16.5" customHeight="1" thickBot="1" x14ac:dyDescent="0.25">
      <c r="A4326" s="649" t="s">
        <v>72</v>
      </c>
      <c r="B4326" s="750"/>
      <c r="C4326" s="750"/>
      <c r="D4326" s="750"/>
      <c r="E4326" s="750"/>
    </row>
    <row r="4327" spans="1:5" ht="16.5" customHeight="1" thickBot="1" x14ac:dyDescent="0.25">
      <c r="A4327" s="649" t="s">
        <v>73</v>
      </c>
      <c r="B4327" s="750"/>
      <c r="C4327" s="750"/>
      <c r="D4327" s="750"/>
      <c r="E4327" s="750"/>
    </row>
    <row r="4328" spans="1:5" ht="16.5" customHeight="1" thickBot="1" x14ac:dyDescent="0.25">
      <c r="A4328" s="647" t="s">
        <v>109</v>
      </c>
      <c r="B4328" s="750">
        <f>SUM(B4329:B4332)</f>
        <v>128682</v>
      </c>
      <c r="C4328" s="750">
        <f t="shared" ref="C4328:E4328" si="455">SUM(C4329:C4332)</f>
        <v>96512</v>
      </c>
      <c r="D4328" s="750">
        <f t="shared" si="455"/>
        <v>0</v>
      </c>
      <c r="E4328" s="750">
        <f t="shared" si="455"/>
        <v>0</v>
      </c>
    </row>
    <row r="4329" spans="1:5" ht="16.5" customHeight="1" thickBot="1" x14ac:dyDescent="0.25">
      <c r="A4329" s="649" t="s">
        <v>37</v>
      </c>
      <c r="B4329" s="750"/>
      <c r="C4329" s="750"/>
      <c r="D4329" s="750"/>
      <c r="E4329" s="750"/>
    </row>
    <row r="4330" spans="1:5" ht="16.5" customHeight="1" thickBot="1" x14ac:dyDescent="0.25">
      <c r="A4330" s="649" t="s">
        <v>108</v>
      </c>
      <c r="B4330" s="750">
        <v>128682</v>
      </c>
      <c r="C4330" s="747">
        <v>96512</v>
      </c>
      <c r="D4330" s="747"/>
      <c r="E4330" s="747"/>
    </row>
    <row r="4331" spans="1:5" ht="16.5" customHeight="1" thickBot="1" x14ac:dyDescent="0.25">
      <c r="A4331" s="649" t="s">
        <v>72</v>
      </c>
      <c r="B4331" s="750"/>
      <c r="C4331" s="752"/>
      <c r="D4331" s="752"/>
      <c r="E4331" s="752"/>
    </row>
    <row r="4332" spans="1:5" ht="16.5" customHeight="1" thickBot="1" x14ac:dyDescent="0.25">
      <c r="A4332" s="649" t="s">
        <v>73</v>
      </c>
      <c r="B4332" s="750"/>
      <c r="C4332" s="752"/>
      <c r="D4332" s="752"/>
      <c r="E4332" s="752"/>
    </row>
    <row r="4333" spans="1:5" ht="16.5" customHeight="1" thickBot="1" x14ac:dyDescent="0.25">
      <c r="A4333" s="699" t="s">
        <v>385</v>
      </c>
      <c r="B4333" s="751">
        <f>B4330+B4323</f>
        <v>128682</v>
      </c>
      <c r="C4333" s="751">
        <f>C4330+C4323</f>
        <v>96512</v>
      </c>
      <c r="D4333" s="751">
        <f>D4330+D4323</f>
        <v>0</v>
      </c>
      <c r="E4333" s="751">
        <f>E4330+E4323</f>
        <v>0</v>
      </c>
    </row>
    <row r="4334" spans="1:5" ht="39.75" customHeight="1" thickBot="1" x14ac:dyDescent="0.25">
      <c r="A4334" s="701" t="s">
        <v>227</v>
      </c>
      <c r="B4334" s="897" t="s">
        <v>2189</v>
      </c>
      <c r="C4334" s="899"/>
      <c r="D4334" s="899"/>
      <c r="E4334" s="900"/>
    </row>
    <row r="4335" spans="1:5" ht="16.5" customHeight="1" thickBot="1" x14ac:dyDescent="0.25">
      <c r="A4335" s="637" t="s">
        <v>386</v>
      </c>
      <c r="B4335" s="769" t="s">
        <v>2187</v>
      </c>
      <c r="C4335" s="770"/>
      <c r="D4335" s="770"/>
      <c r="E4335" s="771"/>
    </row>
    <row r="4336" spans="1:5" ht="16.5" customHeight="1" thickBot="1" x14ac:dyDescent="0.25">
      <c r="A4336" s="639" t="s">
        <v>9</v>
      </c>
      <c r="B4336" s="769" t="s">
        <v>2188</v>
      </c>
      <c r="C4336" s="770"/>
      <c r="D4336" s="770"/>
      <c r="E4336" s="771"/>
    </row>
    <row r="4337" spans="1:5" ht="16.5" customHeight="1" thickBot="1" x14ac:dyDescent="0.25">
      <c r="A4337" s="639" t="s">
        <v>14</v>
      </c>
      <c r="B4337" s="832" t="s">
        <v>123</v>
      </c>
      <c r="C4337" s="833"/>
      <c r="D4337" s="833"/>
      <c r="E4337" s="834"/>
    </row>
    <row r="4338" spans="1:5" ht="16.5" customHeight="1" x14ac:dyDescent="0.2">
      <c r="A4338" s="827"/>
      <c r="B4338" s="640">
        <v>2019</v>
      </c>
      <c r="C4338" s="640">
        <v>2020</v>
      </c>
      <c r="D4338" s="640">
        <v>2021</v>
      </c>
      <c r="E4338" s="640">
        <v>2022</v>
      </c>
    </row>
    <row r="4339" spans="1:5" ht="16.5" customHeight="1" thickBot="1" x14ac:dyDescent="0.25">
      <c r="A4339" s="828"/>
      <c r="B4339" s="641" t="s">
        <v>5</v>
      </c>
      <c r="C4339" s="641" t="s">
        <v>6</v>
      </c>
      <c r="D4339" s="641" t="s">
        <v>6</v>
      </c>
      <c r="E4339" s="641" t="s">
        <v>6</v>
      </c>
    </row>
    <row r="4340" spans="1:5" ht="16.5" customHeight="1" thickBot="1" x14ac:dyDescent="0.25">
      <c r="A4340" s="639" t="s">
        <v>8</v>
      </c>
      <c r="B4340" s="745">
        <v>1</v>
      </c>
      <c r="C4340" s="745">
        <v>1</v>
      </c>
      <c r="D4340" s="745">
        <v>0</v>
      </c>
      <c r="E4340" s="745"/>
    </row>
    <row r="4341" spans="1:5" ht="16.5" customHeight="1" thickBot="1" x14ac:dyDescent="0.25">
      <c r="A4341" s="639" t="s">
        <v>15</v>
      </c>
      <c r="B4341" s="747">
        <v>89364</v>
      </c>
      <c r="C4341" s="747">
        <v>67023</v>
      </c>
      <c r="D4341" s="747"/>
      <c r="E4341" s="747"/>
    </row>
    <row r="4342" spans="1:5" ht="16.5" customHeight="1" thickBot="1" x14ac:dyDescent="0.25">
      <c r="A4342" s="639" t="s">
        <v>21</v>
      </c>
      <c r="B4342" s="747">
        <f>B4341/B4340</f>
        <v>89364</v>
      </c>
      <c r="C4342" s="747">
        <f>C4341/C4340</f>
        <v>67023</v>
      </c>
      <c r="D4342" s="747" t="e">
        <f>D4341/D4340</f>
        <v>#DIV/0!</v>
      </c>
      <c r="E4342" s="747" t="e">
        <f>E4341/E4340</f>
        <v>#DIV/0!</v>
      </c>
    </row>
    <row r="4343" spans="1:5" ht="16.5" customHeight="1" thickBot="1" x14ac:dyDescent="0.25">
      <c r="A4343" s="639" t="s">
        <v>16</v>
      </c>
      <c r="B4343" s="748" t="s">
        <v>20</v>
      </c>
      <c r="C4343" s="749">
        <f>C4340/B4340-1</f>
        <v>0</v>
      </c>
      <c r="D4343" s="749">
        <f t="shared" ref="D4343:E4345" si="456">D4340/C4340-1</f>
        <v>-1</v>
      </c>
      <c r="E4343" s="749" t="e">
        <f t="shared" si="456"/>
        <v>#DIV/0!</v>
      </c>
    </row>
    <row r="4344" spans="1:5" ht="16.5" customHeight="1" thickBot="1" x14ac:dyDescent="0.25">
      <c r="A4344" s="639" t="s">
        <v>17</v>
      </c>
      <c r="B4344" s="748" t="s">
        <v>20</v>
      </c>
      <c r="C4344" s="749">
        <f>C4341/B4341-1</f>
        <v>-0.25</v>
      </c>
      <c r="D4344" s="749">
        <f t="shared" si="456"/>
        <v>-1</v>
      </c>
      <c r="E4344" s="749" t="e">
        <f t="shared" si="456"/>
        <v>#DIV/0!</v>
      </c>
    </row>
    <row r="4345" spans="1:5" ht="16.5" customHeight="1" thickBot="1" x14ac:dyDescent="0.25">
      <c r="A4345" s="639" t="s">
        <v>18</v>
      </c>
      <c r="B4345" s="748" t="s">
        <v>20</v>
      </c>
      <c r="C4345" s="749">
        <f>C4342/B4342-1</f>
        <v>-0.25</v>
      </c>
      <c r="D4345" s="749" t="e">
        <f t="shared" si="456"/>
        <v>#DIV/0!</v>
      </c>
      <c r="E4345" s="749" t="e">
        <f t="shared" si="456"/>
        <v>#DIV/0!</v>
      </c>
    </row>
    <row r="4346" spans="1:5" ht="16.5" customHeight="1" thickBot="1" x14ac:dyDescent="0.25">
      <c r="A4346" s="835" t="s">
        <v>1707</v>
      </c>
      <c r="B4346" s="836"/>
      <c r="C4346" s="836"/>
      <c r="D4346" s="836"/>
      <c r="E4346" s="837"/>
    </row>
    <row r="4347" spans="1:5" ht="16.5" customHeight="1" x14ac:dyDescent="0.2">
      <c r="A4347" s="827"/>
      <c r="B4347" s="640">
        <v>2019</v>
      </c>
      <c r="C4347" s="640">
        <v>2020</v>
      </c>
      <c r="D4347" s="640">
        <v>2021</v>
      </c>
      <c r="E4347" s="640">
        <v>2022</v>
      </c>
    </row>
    <row r="4348" spans="1:5" ht="16.5" customHeight="1" thickBot="1" x14ac:dyDescent="0.25">
      <c r="A4348" s="828"/>
      <c r="B4348" s="641" t="s">
        <v>5</v>
      </c>
      <c r="C4348" s="641" t="s">
        <v>6</v>
      </c>
      <c r="D4348" s="641" t="s">
        <v>6</v>
      </c>
      <c r="E4348" s="641" t="s">
        <v>6</v>
      </c>
    </row>
    <row r="4349" spans="1:5" ht="16.5" customHeight="1" thickBot="1" x14ac:dyDescent="0.25">
      <c r="A4349" s="647" t="s">
        <v>107</v>
      </c>
      <c r="B4349" s="750"/>
      <c r="C4349" s="750"/>
      <c r="D4349" s="750"/>
      <c r="E4349" s="750"/>
    </row>
    <row r="4350" spans="1:5" ht="16.5" customHeight="1" thickBot="1" x14ac:dyDescent="0.25">
      <c r="A4350" s="649" t="s">
        <v>37</v>
      </c>
      <c r="B4350" s="750"/>
      <c r="C4350" s="750"/>
      <c r="D4350" s="750"/>
      <c r="E4350" s="750"/>
    </row>
    <row r="4351" spans="1:5" ht="16.5" customHeight="1" thickBot="1" x14ac:dyDescent="0.25">
      <c r="A4351" s="649" t="s">
        <v>108</v>
      </c>
      <c r="B4351" s="750"/>
      <c r="C4351" s="750"/>
      <c r="D4351" s="750"/>
      <c r="E4351" s="750"/>
    </row>
    <row r="4352" spans="1:5" ht="16.5" customHeight="1" thickBot="1" x14ac:dyDescent="0.25">
      <c r="A4352" s="649" t="s">
        <v>72</v>
      </c>
      <c r="B4352" s="750"/>
      <c r="C4352" s="750"/>
      <c r="D4352" s="750"/>
      <c r="E4352" s="750"/>
    </row>
    <row r="4353" spans="1:5" ht="16.5" customHeight="1" thickBot="1" x14ac:dyDescent="0.25">
      <c r="A4353" s="649" t="s">
        <v>73</v>
      </c>
      <c r="B4353" s="750"/>
      <c r="C4353" s="750"/>
      <c r="D4353" s="750"/>
      <c r="E4353" s="750"/>
    </row>
    <row r="4354" spans="1:5" ht="16.5" customHeight="1" thickBot="1" x14ac:dyDescent="0.25">
      <c r="A4354" s="647" t="s">
        <v>109</v>
      </c>
      <c r="B4354" s="750">
        <f>SUM(B4355:B4358)</f>
        <v>89364</v>
      </c>
      <c r="C4354" s="750">
        <f t="shared" ref="C4354:E4354" si="457">SUM(C4355:C4358)</f>
        <v>67023</v>
      </c>
      <c r="D4354" s="750">
        <f t="shared" si="457"/>
        <v>0</v>
      </c>
      <c r="E4354" s="750">
        <f t="shared" si="457"/>
        <v>0</v>
      </c>
    </row>
    <row r="4355" spans="1:5" ht="16.5" customHeight="1" thickBot="1" x14ac:dyDescent="0.25">
      <c r="A4355" s="649" t="s">
        <v>37</v>
      </c>
      <c r="B4355" s="750"/>
      <c r="C4355" s="750"/>
      <c r="D4355" s="750"/>
      <c r="E4355" s="750"/>
    </row>
    <row r="4356" spans="1:5" ht="16.5" customHeight="1" thickBot="1" x14ac:dyDescent="0.25">
      <c r="A4356" s="649" t="s">
        <v>108</v>
      </c>
      <c r="B4356" s="750"/>
      <c r="C4356" s="750"/>
      <c r="D4356" s="750"/>
      <c r="E4356" s="750"/>
    </row>
    <row r="4357" spans="1:5" ht="16.5" customHeight="1" thickBot="1" x14ac:dyDescent="0.25">
      <c r="A4357" s="649" t="s">
        <v>72</v>
      </c>
      <c r="B4357" s="750">
        <v>89364</v>
      </c>
      <c r="C4357" s="747">
        <v>67023</v>
      </c>
      <c r="D4357" s="750"/>
      <c r="E4357" s="750"/>
    </row>
    <row r="4358" spans="1:5" ht="16.5" customHeight="1" thickBot="1" x14ac:dyDescent="0.25">
      <c r="A4358" s="649" t="s">
        <v>73</v>
      </c>
      <c r="B4358" s="750"/>
      <c r="C4358" s="752"/>
      <c r="D4358" s="750"/>
      <c r="E4358" s="750"/>
    </row>
    <row r="4359" spans="1:5" ht="16.5" customHeight="1" thickBot="1" x14ac:dyDescent="0.25">
      <c r="A4359" s="699" t="s">
        <v>387</v>
      </c>
      <c r="B4359" s="751">
        <f>B4357+B4349</f>
        <v>89364</v>
      </c>
      <c r="C4359" s="751">
        <f>C4357+C4349</f>
        <v>67023</v>
      </c>
      <c r="D4359" s="751">
        <f>D4357+D4349</f>
        <v>0</v>
      </c>
      <c r="E4359" s="751">
        <f>E4357+E4349</f>
        <v>0</v>
      </c>
    </row>
    <row r="4360" spans="1:5" ht="42.75" customHeight="1" thickBot="1" x14ac:dyDescent="0.25">
      <c r="A4360" s="701" t="s">
        <v>227</v>
      </c>
      <c r="B4360" s="897" t="s">
        <v>2190</v>
      </c>
      <c r="C4360" s="899"/>
      <c r="D4360" s="899"/>
      <c r="E4360" s="900"/>
    </row>
    <row r="4361" spans="1:5" ht="16.5" customHeight="1" thickBot="1" x14ac:dyDescent="0.25">
      <c r="A4361" s="637" t="s">
        <v>388</v>
      </c>
      <c r="B4361" s="769" t="s">
        <v>2187</v>
      </c>
      <c r="C4361" s="770"/>
      <c r="D4361" s="770"/>
      <c r="E4361" s="771"/>
    </row>
    <row r="4362" spans="1:5" ht="16.5" customHeight="1" thickBot="1" x14ac:dyDescent="0.25">
      <c r="A4362" s="639" t="s">
        <v>9</v>
      </c>
      <c r="B4362" s="769" t="s">
        <v>2188</v>
      </c>
      <c r="C4362" s="770"/>
      <c r="D4362" s="770"/>
      <c r="E4362" s="771"/>
    </row>
    <row r="4363" spans="1:5" ht="16.5" customHeight="1" thickBot="1" x14ac:dyDescent="0.25">
      <c r="A4363" s="639" t="s">
        <v>14</v>
      </c>
      <c r="B4363" s="832" t="s">
        <v>123</v>
      </c>
      <c r="C4363" s="833"/>
      <c r="D4363" s="833"/>
      <c r="E4363" s="834"/>
    </row>
    <row r="4364" spans="1:5" ht="16.5" customHeight="1" x14ac:dyDescent="0.2">
      <c r="A4364" s="827"/>
      <c r="B4364" s="640">
        <v>2019</v>
      </c>
      <c r="C4364" s="640">
        <v>2020</v>
      </c>
      <c r="D4364" s="640">
        <v>2021</v>
      </c>
      <c r="E4364" s="640">
        <v>2022</v>
      </c>
    </row>
    <row r="4365" spans="1:5" ht="16.5" customHeight="1" thickBot="1" x14ac:dyDescent="0.25">
      <c r="A4365" s="828"/>
      <c r="B4365" s="641" t="s">
        <v>5</v>
      </c>
      <c r="C4365" s="641" t="s">
        <v>6</v>
      </c>
      <c r="D4365" s="641" t="s">
        <v>6</v>
      </c>
      <c r="E4365" s="641" t="s">
        <v>6</v>
      </c>
    </row>
    <row r="4366" spans="1:5" ht="16.5" customHeight="1" thickBot="1" x14ac:dyDescent="0.25">
      <c r="A4366" s="639" t="s">
        <v>8</v>
      </c>
      <c r="B4366" s="745">
        <v>1</v>
      </c>
      <c r="C4366" s="745">
        <v>1</v>
      </c>
      <c r="D4366" s="745">
        <v>0</v>
      </c>
      <c r="E4366" s="745"/>
    </row>
    <row r="4367" spans="1:5" ht="16.5" customHeight="1" thickBot="1" x14ac:dyDescent="0.25">
      <c r="A4367" s="639" t="s">
        <v>15</v>
      </c>
      <c r="B4367" s="747">
        <v>43609</v>
      </c>
      <c r="C4367" s="747">
        <v>32707</v>
      </c>
      <c r="D4367" s="747"/>
      <c r="E4367" s="747"/>
    </row>
    <row r="4368" spans="1:5" ht="16.5" customHeight="1" thickBot="1" x14ac:dyDescent="0.25">
      <c r="A4368" s="639" t="s">
        <v>21</v>
      </c>
      <c r="B4368" s="747">
        <f>B4367/B4366</f>
        <v>43609</v>
      </c>
      <c r="C4368" s="747">
        <f>C4367/C4366</f>
        <v>32707</v>
      </c>
      <c r="D4368" s="747" t="e">
        <f>D4367/D4366</f>
        <v>#DIV/0!</v>
      </c>
      <c r="E4368" s="747" t="e">
        <f>E4367/E4366</f>
        <v>#DIV/0!</v>
      </c>
    </row>
    <row r="4369" spans="1:5" ht="16.5" customHeight="1" thickBot="1" x14ac:dyDescent="0.25">
      <c r="A4369" s="639" t="s">
        <v>16</v>
      </c>
      <c r="B4369" s="748" t="s">
        <v>20</v>
      </c>
      <c r="C4369" s="749">
        <f>C4366/B4366-1</f>
        <v>0</v>
      </c>
      <c r="D4369" s="749">
        <f t="shared" ref="D4369:E4371" si="458">D4366/C4366-1</f>
        <v>-1</v>
      </c>
      <c r="E4369" s="749" t="e">
        <f t="shared" si="458"/>
        <v>#DIV/0!</v>
      </c>
    </row>
    <row r="4370" spans="1:5" ht="16.5" customHeight="1" thickBot="1" x14ac:dyDescent="0.25">
      <c r="A4370" s="639" t="s">
        <v>17</v>
      </c>
      <c r="B4370" s="748" t="s">
        <v>20</v>
      </c>
      <c r="C4370" s="749">
        <f>C4367/B4367-1</f>
        <v>-0.24999426723841411</v>
      </c>
      <c r="D4370" s="749">
        <f t="shared" si="458"/>
        <v>-1</v>
      </c>
      <c r="E4370" s="749" t="e">
        <f t="shared" si="458"/>
        <v>#DIV/0!</v>
      </c>
    </row>
    <row r="4371" spans="1:5" ht="16.5" customHeight="1" thickBot="1" x14ac:dyDescent="0.25">
      <c r="A4371" s="639" t="s">
        <v>18</v>
      </c>
      <c r="B4371" s="748" t="s">
        <v>20</v>
      </c>
      <c r="C4371" s="749">
        <f>C4368/B4368-1</f>
        <v>-0.24999426723841411</v>
      </c>
      <c r="D4371" s="749" t="e">
        <f t="shared" si="458"/>
        <v>#DIV/0!</v>
      </c>
      <c r="E4371" s="749" t="e">
        <f t="shared" si="458"/>
        <v>#DIV/0!</v>
      </c>
    </row>
    <row r="4372" spans="1:5" ht="16.5" customHeight="1" thickBot="1" x14ac:dyDescent="0.25">
      <c r="A4372" s="835" t="s">
        <v>1711</v>
      </c>
      <c r="B4372" s="836"/>
      <c r="C4372" s="836"/>
      <c r="D4372" s="836"/>
      <c r="E4372" s="837"/>
    </row>
    <row r="4373" spans="1:5" ht="16.5" customHeight="1" x14ac:dyDescent="0.2">
      <c r="A4373" s="827"/>
      <c r="B4373" s="640">
        <v>2019</v>
      </c>
      <c r="C4373" s="640">
        <v>2020</v>
      </c>
      <c r="D4373" s="640">
        <v>2021</v>
      </c>
      <c r="E4373" s="640">
        <v>2022</v>
      </c>
    </row>
    <row r="4374" spans="1:5" ht="16.5" customHeight="1" thickBot="1" x14ac:dyDescent="0.25">
      <c r="A4374" s="828"/>
      <c r="B4374" s="641" t="s">
        <v>5</v>
      </c>
      <c r="C4374" s="641" t="s">
        <v>6</v>
      </c>
      <c r="D4374" s="641" t="s">
        <v>6</v>
      </c>
      <c r="E4374" s="641" t="s">
        <v>6</v>
      </c>
    </row>
    <row r="4375" spans="1:5" ht="16.5" customHeight="1" thickBot="1" x14ac:dyDescent="0.25">
      <c r="A4375" s="647" t="s">
        <v>107</v>
      </c>
      <c r="B4375" s="750"/>
      <c r="C4375" s="750"/>
      <c r="D4375" s="750"/>
      <c r="E4375" s="750"/>
    </row>
    <row r="4376" spans="1:5" ht="16.5" customHeight="1" thickBot="1" x14ac:dyDescent="0.25">
      <c r="A4376" s="649" t="s">
        <v>37</v>
      </c>
      <c r="B4376" s="750"/>
      <c r="C4376" s="750"/>
      <c r="D4376" s="750"/>
      <c r="E4376" s="750"/>
    </row>
    <row r="4377" spans="1:5" ht="16.5" customHeight="1" thickBot="1" x14ac:dyDescent="0.25">
      <c r="A4377" s="649" t="s">
        <v>108</v>
      </c>
      <c r="B4377" s="750"/>
      <c r="C4377" s="750"/>
      <c r="D4377" s="750"/>
      <c r="E4377" s="750"/>
    </row>
    <row r="4378" spans="1:5" ht="16.5" customHeight="1" thickBot="1" x14ac:dyDescent="0.25">
      <c r="A4378" s="649" t="s">
        <v>72</v>
      </c>
      <c r="B4378" s="750"/>
      <c r="C4378" s="750"/>
      <c r="D4378" s="750"/>
      <c r="E4378" s="750"/>
    </row>
    <row r="4379" spans="1:5" ht="16.5" customHeight="1" thickBot="1" x14ac:dyDescent="0.25">
      <c r="A4379" s="649" t="s">
        <v>73</v>
      </c>
      <c r="B4379" s="750"/>
      <c r="C4379" s="750"/>
      <c r="D4379" s="750"/>
      <c r="E4379" s="750"/>
    </row>
    <row r="4380" spans="1:5" ht="16.5" customHeight="1" thickBot="1" x14ac:dyDescent="0.25">
      <c r="A4380" s="647" t="s">
        <v>109</v>
      </c>
      <c r="B4380" s="750">
        <f>SUM(B4381:B4384)</f>
        <v>43609</v>
      </c>
      <c r="C4380" s="750">
        <f t="shared" ref="C4380:E4380" si="459">SUM(C4381:C4384)</f>
        <v>32707</v>
      </c>
      <c r="D4380" s="750">
        <f t="shared" si="459"/>
        <v>0</v>
      </c>
      <c r="E4380" s="750">
        <f t="shared" si="459"/>
        <v>0</v>
      </c>
    </row>
    <row r="4381" spans="1:5" ht="16.5" customHeight="1" thickBot="1" x14ac:dyDescent="0.25">
      <c r="A4381" s="649" t="s">
        <v>37</v>
      </c>
      <c r="B4381" s="750"/>
      <c r="C4381" s="750"/>
      <c r="D4381" s="750"/>
      <c r="E4381" s="750"/>
    </row>
    <row r="4382" spans="1:5" ht="16.5" customHeight="1" thickBot="1" x14ac:dyDescent="0.25">
      <c r="A4382" s="649" t="s">
        <v>108</v>
      </c>
      <c r="B4382" s="750"/>
      <c r="C4382" s="750"/>
      <c r="D4382" s="750"/>
      <c r="E4382" s="750"/>
    </row>
    <row r="4383" spans="1:5" ht="16.5" customHeight="1" thickBot="1" x14ac:dyDescent="0.25">
      <c r="A4383" s="649" t="s">
        <v>72</v>
      </c>
      <c r="B4383" s="750"/>
      <c r="C4383" s="750"/>
      <c r="D4383" s="750"/>
      <c r="E4383" s="750"/>
    </row>
    <row r="4384" spans="1:5" ht="16.5" customHeight="1" thickBot="1" x14ac:dyDescent="0.25">
      <c r="A4384" s="649" t="s">
        <v>73</v>
      </c>
      <c r="B4384" s="750">
        <v>43609</v>
      </c>
      <c r="C4384" s="747">
        <v>32707</v>
      </c>
      <c r="D4384" s="750"/>
      <c r="E4384" s="750"/>
    </row>
    <row r="4385" spans="1:5" ht="16.5" customHeight="1" thickBot="1" x14ac:dyDescent="0.25">
      <c r="A4385" s="699" t="s">
        <v>391</v>
      </c>
      <c r="B4385" s="751">
        <f>B4384+B4375</f>
        <v>43609</v>
      </c>
      <c r="C4385" s="751">
        <f>C4384+C4375</f>
        <v>32707</v>
      </c>
      <c r="D4385" s="751">
        <f>D4384+D4375</f>
        <v>0</v>
      </c>
      <c r="E4385" s="751">
        <f>E4384+E4375</f>
        <v>0</v>
      </c>
    </row>
    <row r="4386" spans="1:5" ht="44.25" customHeight="1" thickBot="1" x14ac:dyDescent="0.25">
      <c r="A4386" s="701" t="s">
        <v>227</v>
      </c>
      <c r="B4386" s="897" t="s">
        <v>2191</v>
      </c>
      <c r="C4386" s="899"/>
      <c r="D4386" s="899"/>
      <c r="E4386" s="900"/>
    </row>
    <row r="4387" spans="1:5" ht="16.5" customHeight="1" thickBot="1" x14ac:dyDescent="0.25">
      <c r="A4387" s="637" t="s">
        <v>552</v>
      </c>
      <c r="B4387" s="769" t="s">
        <v>2192</v>
      </c>
      <c r="C4387" s="770"/>
      <c r="D4387" s="770"/>
      <c r="E4387" s="771"/>
    </row>
    <row r="4388" spans="1:5" ht="16.5" customHeight="1" thickBot="1" x14ac:dyDescent="0.25">
      <c r="A4388" s="639" t="s">
        <v>9</v>
      </c>
      <c r="B4388" s="769" t="s">
        <v>2192</v>
      </c>
      <c r="C4388" s="770"/>
      <c r="D4388" s="770"/>
      <c r="E4388" s="771"/>
    </row>
    <row r="4389" spans="1:5" ht="16.5" customHeight="1" thickBot="1" x14ac:dyDescent="0.25">
      <c r="A4389" s="639" t="s">
        <v>14</v>
      </c>
      <c r="B4389" s="832" t="s">
        <v>123</v>
      </c>
      <c r="C4389" s="833"/>
      <c r="D4389" s="833"/>
      <c r="E4389" s="834"/>
    </row>
    <row r="4390" spans="1:5" ht="16.5" customHeight="1" x14ac:dyDescent="0.2">
      <c r="A4390" s="827"/>
      <c r="B4390" s="640">
        <v>2019</v>
      </c>
      <c r="C4390" s="640">
        <v>2020</v>
      </c>
      <c r="D4390" s="640">
        <v>2021</v>
      </c>
      <c r="E4390" s="640">
        <v>2022</v>
      </c>
    </row>
    <row r="4391" spans="1:5" ht="16.5" customHeight="1" thickBot="1" x14ac:dyDescent="0.25">
      <c r="A4391" s="828"/>
      <c r="B4391" s="641" t="s">
        <v>5</v>
      </c>
      <c r="C4391" s="641" t="s">
        <v>6</v>
      </c>
      <c r="D4391" s="641" t="s">
        <v>6</v>
      </c>
      <c r="E4391" s="641" t="s">
        <v>6</v>
      </c>
    </row>
    <row r="4392" spans="1:5" ht="16.5" customHeight="1" thickBot="1" x14ac:dyDescent="0.25">
      <c r="A4392" s="639" t="s">
        <v>8</v>
      </c>
      <c r="B4392" s="745">
        <v>1</v>
      </c>
      <c r="C4392" s="745">
        <v>1</v>
      </c>
      <c r="D4392" s="745">
        <v>0</v>
      </c>
      <c r="E4392" s="745"/>
    </row>
    <row r="4393" spans="1:5" ht="16.5" customHeight="1" thickBot="1" x14ac:dyDescent="0.25">
      <c r="A4393" s="639" t="s">
        <v>15</v>
      </c>
      <c r="B4393" s="747">
        <v>50286</v>
      </c>
      <c r="C4393" s="747">
        <v>50286</v>
      </c>
      <c r="D4393" s="747"/>
      <c r="E4393" s="747"/>
    </row>
    <row r="4394" spans="1:5" ht="16.5" customHeight="1" thickBot="1" x14ac:dyDescent="0.25">
      <c r="A4394" s="639" t="s">
        <v>21</v>
      </c>
      <c r="B4394" s="747">
        <f>B4393/B4392</f>
        <v>50286</v>
      </c>
      <c r="C4394" s="747">
        <f>C4393/C4392</f>
        <v>50286</v>
      </c>
      <c r="D4394" s="747" t="e">
        <f>D4393/D4392</f>
        <v>#DIV/0!</v>
      </c>
      <c r="E4394" s="747" t="e">
        <f>E4393/E4392</f>
        <v>#DIV/0!</v>
      </c>
    </row>
    <row r="4395" spans="1:5" ht="16.5" customHeight="1" thickBot="1" x14ac:dyDescent="0.25">
      <c r="A4395" s="639" t="s">
        <v>16</v>
      </c>
      <c r="B4395" s="748" t="s">
        <v>20</v>
      </c>
      <c r="C4395" s="749">
        <f>C4392/B4392-1</f>
        <v>0</v>
      </c>
      <c r="D4395" s="749">
        <f t="shared" ref="D4395:E4397" si="460">D4392/C4392-1</f>
        <v>-1</v>
      </c>
      <c r="E4395" s="749" t="e">
        <f t="shared" si="460"/>
        <v>#DIV/0!</v>
      </c>
    </row>
    <row r="4396" spans="1:5" ht="16.5" customHeight="1" thickBot="1" x14ac:dyDescent="0.25">
      <c r="A4396" s="639" t="s">
        <v>17</v>
      </c>
      <c r="B4396" s="748" t="s">
        <v>20</v>
      </c>
      <c r="C4396" s="749">
        <f>C4393/B4393-1</f>
        <v>0</v>
      </c>
      <c r="D4396" s="749">
        <f t="shared" si="460"/>
        <v>-1</v>
      </c>
      <c r="E4396" s="749" t="e">
        <f t="shared" si="460"/>
        <v>#DIV/0!</v>
      </c>
    </row>
    <row r="4397" spans="1:5" ht="16.5" customHeight="1" thickBot="1" x14ac:dyDescent="0.25">
      <c r="A4397" s="639" t="s">
        <v>18</v>
      </c>
      <c r="B4397" s="748" t="s">
        <v>20</v>
      </c>
      <c r="C4397" s="749">
        <f>C4394/B4394-1</f>
        <v>0</v>
      </c>
      <c r="D4397" s="749" t="e">
        <f t="shared" si="460"/>
        <v>#DIV/0!</v>
      </c>
      <c r="E4397" s="749" t="e">
        <f t="shared" si="460"/>
        <v>#DIV/0!</v>
      </c>
    </row>
    <row r="4398" spans="1:5" ht="16.5" customHeight="1" thickBot="1" x14ac:dyDescent="0.25">
      <c r="A4398" s="835" t="s">
        <v>2193</v>
      </c>
      <c r="B4398" s="836"/>
      <c r="C4398" s="836"/>
      <c r="D4398" s="836"/>
      <c r="E4398" s="837"/>
    </row>
    <row r="4399" spans="1:5" ht="16.5" customHeight="1" x14ac:dyDescent="0.2">
      <c r="A4399" s="827"/>
      <c r="B4399" s="640">
        <v>2019</v>
      </c>
      <c r="C4399" s="640">
        <v>2020</v>
      </c>
      <c r="D4399" s="640">
        <v>2021</v>
      </c>
      <c r="E4399" s="640">
        <v>2022</v>
      </c>
    </row>
    <row r="4400" spans="1:5" ht="16.5" customHeight="1" thickBot="1" x14ac:dyDescent="0.25">
      <c r="A4400" s="828"/>
      <c r="B4400" s="641" t="s">
        <v>5</v>
      </c>
      <c r="C4400" s="641" t="s">
        <v>6</v>
      </c>
      <c r="D4400" s="641" t="s">
        <v>6</v>
      </c>
      <c r="E4400" s="641" t="s">
        <v>6</v>
      </c>
    </row>
    <row r="4401" spans="1:5" ht="16.5" customHeight="1" thickBot="1" x14ac:dyDescent="0.25">
      <c r="A4401" s="647" t="s">
        <v>107</v>
      </c>
      <c r="B4401" s="750"/>
      <c r="C4401" s="750"/>
      <c r="D4401" s="750"/>
      <c r="E4401" s="750"/>
    </row>
    <row r="4402" spans="1:5" ht="16.5" customHeight="1" thickBot="1" x14ac:dyDescent="0.25">
      <c r="A4402" s="649" t="s">
        <v>37</v>
      </c>
      <c r="B4402" s="750"/>
      <c r="C4402" s="750"/>
      <c r="D4402" s="750"/>
      <c r="E4402" s="750"/>
    </row>
    <row r="4403" spans="1:5" ht="16.5" customHeight="1" thickBot="1" x14ac:dyDescent="0.25">
      <c r="A4403" s="649" t="s">
        <v>108</v>
      </c>
      <c r="B4403" s="750"/>
      <c r="C4403" s="750"/>
      <c r="D4403" s="750"/>
      <c r="E4403" s="750"/>
    </row>
    <row r="4404" spans="1:5" ht="16.5" customHeight="1" thickBot="1" x14ac:dyDescent="0.25">
      <c r="A4404" s="649" t="s">
        <v>72</v>
      </c>
      <c r="B4404" s="750"/>
      <c r="C4404" s="750"/>
      <c r="D4404" s="750"/>
      <c r="E4404" s="750"/>
    </row>
    <row r="4405" spans="1:5" ht="16.5" customHeight="1" thickBot="1" x14ac:dyDescent="0.25">
      <c r="A4405" s="649" t="s">
        <v>73</v>
      </c>
      <c r="B4405" s="750"/>
      <c r="C4405" s="750"/>
      <c r="D4405" s="750"/>
      <c r="E4405" s="750"/>
    </row>
    <row r="4406" spans="1:5" ht="16.5" customHeight="1" thickBot="1" x14ac:dyDescent="0.25">
      <c r="A4406" s="647" t="s">
        <v>109</v>
      </c>
      <c r="B4406" s="750">
        <f>SUM(B4407:B4410)</f>
        <v>50286</v>
      </c>
      <c r="C4406" s="750">
        <f t="shared" ref="C4406:D4406" si="461">SUM(C4407:C4410)</f>
        <v>50286</v>
      </c>
      <c r="D4406" s="750">
        <f t="shared" si="461"/>
        <v>0</v>
      </c>
      <c r="E4406" s="750">
        <f>SUM(E4407:E4410)</f>
        <v>0</v>
      </c>
    </row>
    <row r="4407" spans="1:5" ht="16.5" customHeight="1" thickBot="1" x14ac:dyDescent="0.25">
      <c r="A4407" s="649" t="s">
        <v>37</v>
      </c>
      <c r="B4407" s="750"/>
      <c r="C4407" s="750"/>
      <c r="D4407" s="750"/>
      <c r="E4407" s="750"/>
    </row>
    <row r="4408" spans="1:5" ht="16.5" customHeight="1" thickBot="1" x14ac:dyDescent="0.25">
      <c r="A4408" s="649" t="s">
        <v>108</v>
      </c>
      <c r="B4408" s="751">
        <v>50286</v>
      </c>
      <c r="C4408" s="747">
        <v>50286</v>
      </c>
      <c r="D4408" s="750"/>
      <c r="E4408" s="750"/>
    </row>
    <row r="4409" spans="1:5" ht="16.5" customHeight="1" thickBot="1" x14ac:dyDescent="0.25">
      <c r="A4409" s="649" t="s">
        <v>72</v>
      </c>
      <c r="B4409" s="751"/>
      <c r="C4409" s="752"/>
      <c r="D4409" s="750"/>
      <c r="E4409" s="750"/>
    </row>
    <row r="4410" spans="1:5" ht="16.5" customHeight="1" thickBot="1" x14ac:dyDescent="0.25">
      <c r="A4410" s="649" t="s">
        <v>73</v>
      </c>
      <c r="B4410" s="751"/>
      <c r="C4410" s="752"/>
      <c r="D4410" s="750"/>
      <c r="E4410" s="750"/>
    </row>
    <row r="4411" spans="1:5" ht="16.5" customHeight="1" thickBot="1" x14ac:dyDescent="0.25">
      <c r="A4411" s="699" t="s">
        <v>556</v>
      </c>
      <c r="B4411" s="751">
        <f>B4408+B4401</f>
        <v>50286</v>
      </c>
      <c r="C4411" s="751">
        <f>C4408+C4401</f>
        <v>50286</v>
      </c>
      <c r="D4411" s="751">
        <f>D4408+D4401</f>
        <v>0</v>
      </c>
      <c r="E4411" s="751">
        <f>E4408+E4401</f>
        <v>0</v>
      </c>
    </row>
    <row r="4412" spans="1:5" ht="49.5" customHeight="1" thickBot="1" x14ac:dyDescent="0.25">
      <c r="A4412" s="701" t="s">
        <v>227</v>
      </c>
      <c r="B4412" s="897" t="s">
        <v>2194</v>
      </c>
      <c r="C4412" s="899"/>
      <c r="D4412" s="899"/>
      <c r="E4412" s="900"/>
    </row>
    <row r="4413" spans="1:5" ht="16.5" customHeight="1" thickBot="1" x14ac:dyDescent="0.25">
      <c r="A4413" s="637" t="s">
        <v>559</v>
      </c>
      <c r="B4413" s="769" t="s">
        <v>2192</v>
      </c>
      <c r="C4413" s="770"/>
      <c r="D4413" s="770"/>
      <c r="E4413" s="771"/>
    </row>
    <row r="4414" spans="1:5" ht="16.5" customHeight="1" thickBot="1" x14ac:dyDescent="0.25">
      <c r="A4414" s="639" t="s">
        <v>9</v>
      </c>
      <c r="B4414" s="769" t="s">
        <v>2192</v>
      </c>
      <c r="C4414" s="770"/>
      <c r="D4414" s="770"/>
      <c r="E4414" s="771"/>
    </row>
    <row r="4415" spans="1:5" ht="16.5" customHeight="1" thickBot="1" x14ac:dyDescent="0.25">
      <c r="A4415" s="639" t="s">
        <v>14</v>
      </c>
      <c r="B4415" s="832" t="s">
        <v>123</v>
      </c>
      <c r="C4415" s="833"/>
      <c r="D4415" s="833"/>
      <c r="E4415" s="834"/>
    </row>
    <row r="4416" spans="1:5" ht="16.5" customHeight="1" x14ac:dyDescent="0.2">
      <c r="A4416" s="827"/>
      <c r="B4416" s="640">
        <v>2019</v>
      </c>
      <c r="C4416" s="640">
        <v>2020</v>
      </c>
      <c r="D4416" s="640">
        <v>2021</v>
      </c>
      <c r="E4416" s="640">
        <v>2022</v>
      </c>
    </row>
    <row r="4417" spans="1:5" ht="16.5" customHeight="1" thickBot="1" x14ac:dyDescent="0.25">
      <c r="A4417" s="828"/>
      <c r="B4417" s="641" t="s">
        <v>5</v>
      </c>
      <c r="C4417" s="641" t="s">
        <v>6</v>
      </c>
      <c r="D4417" s="641" t="s">
        <v>6</v>
      </c>
      <c r="E4417" s="641" t="s">
        <v>6</v>
      </c>
    </row>
    <row r="4418" spans="1:5" ht="16.5" customHeight="1" thickBot="1" x14ac:dyDescent="0.25">
      <c r="A4418" s="639" t="s">
        <v>8</v>
      </c>
      <c r="B4418" s="745">
        <v>1</v>
      </c>
      <c r="C4418" s="745">
        <v>1</v>
      </c>
      <c r="D4418" s="745">
        <v>0</v>
      </c>
      <c r="E4418" s="745"/>
    </row>
    <row r="4419" spans="1:5" ht="16.5" customHeight="1" thickBot="1" x14ac:dyDescent="0.25">
      <c r="A4419" s="639" t="s">
        <v>15</v>
      </c>
      <c r="B4419" s="747">
        <v>10060</v>
      </c>
      <c r="C4419" s="750">
        <v>10060</v>
      </c>
      <c r="D4419" s="747"/>
      <c r="E4419" s="747"/>
    </row>
    <row r="4420" spans="1:5" ht="16.5" customHeight="1" thickBot="1" x14ac:dyDescent="0.25">
      <c r="A4420" s="639" t="s">
        <v>21</v>
      </c>
      <c r="B4420" s="747">
        <f>B4419/B4418</f>
        <v>10060</v>
      </c>
      <c r="C4420" s="747">
        <f>C4419/C4418</f>
        <v>10060</v>
      </c>
      <c r="D4420" s="747" t="e">
        <f>D4419/D4418</f>
        <v>#DIV/0!</v>
      </c>
      <c r="E4420" s="747" t="e">
        <f>E4419/E4418</f>
        <v>#DIV/0!</v>
      </c>
    </row>
    <row r="4421" spans="1:5" ht="16.5" customHeight="1" thickBot="1" x14ac:dyDescent="0.25">
      <c r="A4421" s="639" t="s">
        <v>16</v>
      </c>
      <c r="B4421" s="748" t="s">
        <v>20</v>
      </c>
      <c r="C4421" s="749">
        <f>C4418/B4418-1</f>
        <v>0</v>
      </c>
      <c r="D4421" s="749">
        <f t="shared" ref="D4421:E4423" si="462">D4418/C4418-1</f>
        <v>-1</v>
      </c>
      <c r="E4421" s="749" t="e">
        <f t="shared" si="462"/>
        <v>#DIV/0!</v>
      </c>
    </row>
    <row r="4422" spans="1:5" ht="16.5" customHeight="1" thickBot="1" x14ac:dyDescent="0.25">
      <c r="A4422" s="639" t="s">
        <v>17</v>
      </c>
      <c r="B4422" s="748" t="s">
        <v>20</v>
      </c>
      <c r="C4422" s="749">
        <f>C4419/B4419-1</f>
        <v>0</v>
      </c>
      <c r="D4422" s="749">
        <f t="shared" si="462"/>
        <v>-1</v>
      </c>
      <c r="E4422" s="749" t="e">
        <f t="shared" si="462"/>
        <v>#DIV/0!</v>
      </c>
    </row>
    <row r="4423" spans="1:5" ht="16.5" customHeight="1" thickBot="1" x14ac:dyDescent="0.25">
      <c r="A4423" s="639" t="s">
        <v>18</v>
      </c>
      <c r="B4423" s="748" t="s">
        <v>20</v>
      </c>
      <c r="C4423" s="749">
        <f>C4420/B4420-1</f>
        <v>0</v>
      </c>
      <c r="D4423" s="749" t="e">
        <f t="shared" si="462"/>
        <v>#DIV/0!</v>
      </c>
      <c r="E4423" s="749" t="e">
        <f t="shared" si="462"/>
        <v>#DIV/0!</v>
      </c>
    </row>
    <row r="4424" spans="1:5" ht="16.5" customHeight="1" thickBot="1" x14ac:dyDescent="0.25">
      <c r="A4424" s="835" t="s">
        <v>1719</v>
      </c>
      <c r="B4424" s="836"/>
      <c r="C4424" s="836"/>
      <c r="D4424" s="836"/>
      <c r="E4424" s="837"/>
    </row>
    <row r="4425" spans="1:5" ht="16.5" customHeight="1" x14ac:dyDescent="0.2">
      <c r="A4425" s="827"/>
      <c r="B4425" s="640">
        <v>2019</v>
      </c>
      <c r="C4425" s="640">
        <v>2020</v>
      </c>
      <c r="D4425" s="640">
        <v>2021</v>
      </c>
      <c r="E4425" s="640">
        <v>2022</v>
      </c>
    </row>
    <row r="4426" spans="1:5" ht="16.5" customHeight="1" thickBot="1" x14ac:dyDescent="0.25">
      <c r="A4426" s="828"/>
      <c r="B4426" s="641" t="s">
        <v>5</v>
      </c>
      <c r="C4426" s="641" t="s">
        <v>6</v>
      </c>
      <c r="D4426" s="641" t="s">
        <v>6</v>
      </c>
      <c r="E4426" s="641" t="s">
        <v>6</v>
      </c>
    </row>
    <row r="4427" spans="1:5" ht="16.5" customHeight="1" thickBot="1" x14ac:dyDescent="0.25">
      <c r="A4427" s="647" t="s">
        <v>107</v>
      </c>
      <c r="B4427" s="750"/>
      <c r="C4427" s="750"/>
      <c r="D4427" s="750"/>
      <c r="E4427" s="750"/>
    </row>
    <row r="4428" spans="1:5" ht="16.5" customHeight="1" thickBot="1" x14ac:dyDescent="0.25">
      <c r="A4428" s="649" t="s">
        <v>37</v>
      </c>
      <c r="B4428" s="750"/>
      <c r="C4428" s="750"/>
      <c r="D4428" s="750"/>
      <c r="E4428" s="750"/>
    </row>
    <row r="4429" spans="1:5" ht="16.5" customHeight="1" thickBot="1" x14ac:dyDescent="0.25">
      <c r="A4429" s="649" t="s">
        <v>108</v>
      </c>
      <c r="B4429" s="750"/>
      <c r="C4429" s="750"/>
      <c r="D4429" s="750"/>
      <c r="E4429" s="750"/>
    </row>
    <row r="4430" spans="1:5" ht="16.5" customHeight="1" thickBot="1" x14ac:dyDescent="0.25">
      <c r="A4430" s="649" t="s">
        <v>72</v>
      </c>
      <c r="B4430" s="750"/>
      <c r="C4430" s="750"/>
      <c r="D4430" s="750"/>
      <c r="E4430" s="750"/>
    </row>
    <row r="4431" spans="1:5" ht="16.5" customHeight="1" thickBot="1" x14ac:dyDescent="0.25">
      <c r="A4431" s="649" t="s">
        <v>73</v>
      </c>
      <c r="B4431" s="750"/>
      <c r="C4431" s="750"/>
      <c r="D4431" s="750"/>
      <c r="E4431" s="750"/>
    </row>
    <row r="4432" spans="1:5" ht="16.5" customHeight="1" thickBot="1" x14ac:dyDescent="0.25">
      <c r="A4432" s="647" t="s">
        <v>109</v>
      </c>
      <c r="B4432" s="750">
        <f>SUM(B4433:B4436)</f>
        <v>10060</v>
      </c>
      <c r="C4432" s="750">
        <f t="shared" ref="C4432:E4432" si="463">SUM(C4433:C4436)</f>
        <v>10060</v>
      </c>
      <c r="D4432" s="750">
        <f t="shared" si="463"/>
        <v>0</v>
      </c>
      <c r="E4432" s="750">
        <f t="shared" si="463"/>
        <v>0</v>
      </c>
    </row>
    <row r="4433" spans="1:5" ht="16.5" customHeight="1" thickBot="1" x14ac:dyDescent="0.25">
      <c r="A4433" s="649" t="s">
        <v>37</v>
      </c>
      <c r="B4433" s="750"/>
      <c r="C4433" s="750"/>
      <c r="D4433" s="750"/>
      <c r="E4433" s="750"/>
    </row>
    <row r="4434" spans="1:5" ht="16.5" customHeight="1" thickBot="1" x14ac:dyDescent="0.25">
      <c r="A4434" s="649" t="s">
        <v>108</v>
      </c>
      <c r="B4434" s="750"/>
      <c r="C4434" s="750"/>
      <c r="D4434" s="750"/>
      <c r="E4434" s="750"/>
    </row>
    <row r="4435" spans="1:5" ht="16.5" customHeight="1" thickBot="1" x14ac:dyDescent="0.25">
      <c r="A4435" s="649" t="s">
        <v>72</v>
      </c>
      <c r="B4435" s="750"/>
      <c r="C4435" s="750"/>
      <c r="D4435" s="750"/>
      <c r="E4435" s="750"/>
    </row>
    <row r="4436" spans="1:5" ht="16.5" customHeight="1" thickBot="1" x14ac:dyDescent="0.25">
      <c r="A4436" s="649" t="s">
        <v>73</v>
      </c>
      <c r="B4436" s="750">
        <v>10060</v>
      </c>
      <c r="C4436" s="750">
        <v>10060</v>
      </c>
      <c r="D4436" s="750"/>
      <c r="E4436" s="750"/>
    </row>
    <row r="4437" spans="1:5" ht="16.5" customHeight="1" thickBot="1" x14ac:dyDescent="0.25">
      <c r="A4437" s="699" t="s">
        <v>563</v>
      </c>
      <c r="B4437" s="751">
        <f>B4436+B4427</f>
        <v>10060</v>
      </c>
      <c r="C4437" s="751">
        <f>C4436+C4427</f>
        <v>10060</v>
      </c>
      <c r="D4437" s="751">
        <f>D4436+D4427</f>
        <v>0</v>
      </c>
      <c r="E4437" s="751">
        <f>E4436+E4427</f>
        <v>0</v>
      </c>
    </row>
    <row r="4438" spans="1:5" ht="33.75" customHeight="1" thickBot="1" x14ac:dyDescent="0.25">
      <c r="A4438" s="701" t="s">
        <v>227</v>
      </c>
      <c r="B4438" s="897" t="s">
        <v>2195</v>
      </c>
      <c r="C4438" s="899"/>
      <c r="D4438" s="899"/>
      <c r="E4438" s="900"/>
    </row>
    <row r="4439" spans="1:5" ht="16.5" customHeight="1" thickBot="1" x14ac:dyDescent="0.25">
      <c r="A4439" s="637" t="s">
        <v>566</v>
      </c>
      <c r="B4439" s="769" t="s">
        <v>2196</v>
      </c>
      <c r="C4439" s="770"/>
      <c r="D4439" s="770"/>
      <c r="E4439" s="771"/>
    </row>
    <row r="4440" spans="1:5" ht="16.5" customHeight="1" thickBot="1" x14ac:dyDescent="0.25">
      <c r="A4440" s="639" t="s">
        <v>9</v>
      </c>
      <c r="B4440" s="769" t="s">
        <v>2196</v>
      </c>
      <c r="C4440" s="770"/>
      <c r="D4440" s="770"/>
      <c r="E4440" s="771"/>
    </row>
    <row r="4441" spans="1:5" ht="16.5" customHeight="1" thickBot="1" x14ac:dyDescent="0.25">
      <c r="A4441" s="639" t="s">
        <v>14</v>
      </c>
      <c r="B4441" s="832" t="s">
        <v>123</v>
      </c>
      <c r="C4441" s="833"/>
      <c r="D4441" s="833"/>
      <c r="E4441" s="834"/>
    </row>
    <row r="4442" spans="1:5" ht="16.5" customHeight="1" x14ac:dyDescent="0.2">
      <c r="A4442" s="827"/>
      <c r="B4442" s="640">
        <v>2019</v>
      </c>
      <c r="C4442" s="640">
        <v>2020</v>
      </c>
      <c r="D4442" s="640">
        <v>2021</v>
      </c>
      <c r="E4442" s="640">
        <v>2022</v>
      </c>
    </row>
    <row r="4443" spans="1:5" ht="16.5" customHeight="1" thickBot="1" x14ac:dyDescent="0.25">
      <c r="A4443" s="828"/>
      <c r="B4443" s="641" t="s">
        <v>5</v>
      </c>
      <c r="C4443" s="641" t="s">
        <v>6</v>
      </c>
      <c r="D4443" s="641" t="s">
        <v>6</v>
      </c>
      <c r="E4443" s="641" t="s">
        <v>6</v>
      </c>
    </row>
    <row r="4444" spans="1:5" ht="16.5" customHeight="1" thickBot="1" x14ac:dyDescent="0.25">
      <c r="A4444" s="639" t="s">
        <v>8</v>
      </c>
      <c r="B4444" s="745">
        <v>1</v>
      </c>
      <c r="C4444" s="745">
        <v>1</v>
      </c>
      <c r="D4444" s="745"/>
      <c r="E4444" s="745"/>
    </row>
    <row r="4445" spans="1:5" ht="16.5" customHeight="1" thickBot="1" x14ac:dyDescent="0.25">
      <c r="A4445" s="639" t="s">
        <v>15</v>
      </c>
      <c r="B4445" s="747">
        <v>73193</v>
      </c>
      <c r="C4445" s="747">
        <v>73193</v>
      </c>
      <c r="D4445" s="747"/>
      <c r="E4445" s="747"/>
    </row>
    <row r="4446" spans="1:5" ht="16.5" customHeight="1" thickBot="1" x14ac:dyDescent="0.25">
      <c r="A4446" s="639" t="s">
        <v>21</v>
      </c>
      <c r="B4446" s="747">
        <f>B4445/B4444</f>
        <v>73193</v>
      </c>
      <c r="C4446" s="747">
        <f>C4445/C4444</f>
        <v>73193</v>
      </c>
      <c r="D4446" s="747" t="e">
        <f>D4445/D4444</f>
        <v>#DIV/0!</v>
      </c>
      <c r="E4446" s="747" t="e">
        <f>E4445/E4444</f>
        <v>#DIV/0!</v>
      </c>
    </row>
    <row r="4447" spans="1:5" ht="16.5" customHeight="1" thickBot="1" x14ac:dyDescent="0.25">
      <c r="A4447" s="639" t="s">
        <v>16</v>
      </c>
      <c r="B4447" s="748" t="s">
        <v>20</v>
      </c>
      <c r="C4447" s="749">
        <f>C4444/B4444-1</f>
        <v>0</v>
      </c>
      <c r="D4447" s="749">
        <f t="shared" ref="D4447:E4449" si="464">D4444/C4444-1</f>
        <v>-1</v>
      </c>
      <c r="E4447" s="749" t="e">
        <f t="shared" si="464"/>
        <v>#DIV/0!</v>
      </c>
    </row>
    <row r="4448" spans="1:5" ht="16.5" customHeight="1" thickBot="1" x14ac:dyDescent="0.25">
      <c r="A4448" s="639" t="s">
        <v>17</v>
      </c>
      <c r="B4448" s="748" t="s">
        <v>20</v>
      </c>
      <c r="C4448" s="749">
        <f>C4445/B4445-1</f>
        <v>0</v>
      </c>
      <c r="D4448" s="749">
        <f t="shared" si="464"/>
        <v>-1</v>
      </c>
      <c r="E4448" s="749" t="e">
        <f t="shared" si="464"/>
        <v>#DIV/0!</v>
      </c>
    </row>
    <row r="4449" spans="1:5" ht="16.5" customHeight="1" thickBot="1" x14ac:dyDescent="0.25">
      <c r="A4449" s="639" t="s">
        <v>18</v>
      </c>
      <c r="B4449" s="748" t="s">
        <v>20</v>
      </c>
      <c r="C4449" s="749">
        <f>C4446/B4446-1</f>
        <v>0</v>
      </c>
      <c r="D4449" s="749" t="e">
        <f t="shared" si="464"/>
        <v>#DIV/0!</v>
      </c>
      <c r="E4449" s="749" t="e">
        <f t="shared" si="464"/>
        <v>#DIV/0!</v>
      </c>
    </row>
    <row r="4450" spans="1:5" ht="16.5" customHeight="1" thickBot="1" x14ac:dyDescent="0.25">
      <c r="A4450" s="835" t="s">
        <v>1723</v>
      </c>
      <c r="B4450" s="836"/>
      <c r="C4450" s="836"/>
      <c r="D4450" s="836"/>
      <c r="E4450" s="837"/>
    </row>
    <row r="4451" spans="1:5" ht="16.5" customHeight="1" x14ac:dyDescent="0.2">
      <c r="A4451" s="827"/>
      <c r="B4451" s="640">
        <v>2019</v>
      </c>
      <c r="C4451" s="640">
        <v>2020</v>
      </c>
      <c r="D4451" s="640">
        <v>2021</v>
      </c>
      <c r="E4451" s="640">
        <v>2022</v>
      </c>
    </row>
    <row r="4452" spans="1:5" ht="16.5" customHeight="1" thickBot="1" x14ac:dyDescent="0.25">
      <c r="A4452" s="828"/>
      <c r="B4452" s="641" t="s">
        <v>5</v>
      </c>
      <c r="C4452" s="641" t="s">
        <v>6</v>
      </c>
      <c r="D4452" s="641" t="s">
        <v>6</v>
      </c>
      <c r="E4452" s="641" t="s">
        <v>6</v>
      </c>
    </row>
    <row r="4453" spans="1:5" ht="16.5" customHeight="1" thickBot="1" x14ac:dyDescent="0.25">
      <c r="A4453" s="647" t="s">
        <v>107</v>
      </c>
      <c r="B4453" s="750"/>
      <c r="C4453" s="750"/>
      <c r="D4453" s="750"/>
      <c r="E4453" s="750"/>
    </row>
    <row r="4454" spans="1:5" ht="16.5" customHeight="1" thickBot="1" x14ac:dyDescent="0.25">
      <c r="A4454" s="649" t="s">
        <v>37</v>
      </c>
      <c r="B4454" s="750"/>
      <c r="C4454" s="750"/>
      <c r="D4454" s="750"/>
      <c r="E4454" s="750"/>
    </row>
    <row r="4455" spans="1:5" ht="16.5" customHeight="1" thickBot="1" x14ac:dyDescent="0.25">
      <c r="A4455" s="649" t="s">
        <v>108</v>
      </c>
      <c r="B4455" s="750"/>
      <c r="C4455" s="750"/>
      <c r="D4455" s="750"/>
      <c r="E4455" s="750"/>
    </row>
    <row r="4456" spans="1:5" ht="16.5" customHeight="1" thickBot="1" x14ac:dyDescent="0.25">
      <c r="A4456" s="649" t="s">
        <v>72</v>
      </c>
      <c r="B4456" s="750"/>
      <c r="C4456" s="750"/>
      <c r="D4456" s="750"/>
      <c r="E4456" s="750"/>
    </row>
    <row r="4457" spans="1:5" ht="16.5" customHeight="1" thickBot="1" x14ac:dyDescent="0.25">
      <c r="A4457" s="649" t="s">
        <v>73</v>
      </c>
      <c r="B4457" s="750"/>
      <c r="C4457" s="750"/>
      <c r="D4457" s="750"/>
      <c r="E4457" s="750"/>
    </row>
    <row r="4458" spans="1:5" ht="16.5" customHeight="1" thickBot="1" x14ac:dyDescent="0.25">
      <c r="A4458" s="647" t="s">
        <v>109</v>
      </c>
      <c r="B4458" s="750">
        <f>SUM(B4459:B4462)</f>
        <v>73193</v>
      </c>
      <c r="C4458" s="750">
        <f t="shared" ref="C4458:E4458" si="465">SUM(C4459:C4462)</f>
        <v>73193</v>
      </c>
      <c r="D4458" s="750">
        <f t="shared" si="465"/>
        <v>0</v>
      </c>
      <c r="E4458" s="750">
        <f t="shared" si="465"/>
        <v>0</v>
      </c>
    </row>
    <row r="4459" spans="1:5" ht="16.5" customHeight="1" thickBot="1" x14ac:dyDescent="0.25">
      <c r="A4459" s="649" t="s">
        <v>37</v>
      </c>
      <c r="B4459" s="750"/>
      <c r="C4459" s="750"/>
      <c r="D4459" s="750"/>
      <c r="E4459" s="750"/>
    </row>
    <row r="4460" spans="1:5" ht="16.5" customHeight="1" thickBot="1" x14ac:dyDescent="0.25">
      <c r="A4460" s="649" t="s">
        <v>108</v>
      </c>
      <c r="B4460" s="750">
        <v>73193</v>
      </c>
      <c r="C4460" s="747">
        <v>73193</v>
      </c>
      <c r="D4460" s="747"/>
      <c r="E4460" s="747"/>
    </row>
    <row r="4461" spans="1:5" ht="16.5" customHeight="1" thickBot="1" x14ac:dyDescent="0.25">
      <c r="A4461" s="649" t="s">
        <v>72</v>
      </c>
      <c r="B4461" s="750"/>
      <c r="C4461" s="752"/>
      <c r="D4461" s="752"/>
      <c r="E4461" s="752"/>
    </row>
    <row r="4462" spans="1:5" ht="16.5" customHeight="1" thickBot="1" x14ac:dyDescent="0.25">
      <c r="A4462" s="649" t="s">
        <v>73</v>
      </c>
      <c r="B4462" s="750"/>
      <c r="C4462" s="752"/>
      <c r="D4462" s="752"/>
      <c r="E4462" s="752"/>
    </row>
    <row r="4463" spans="1:5" ht="16.5" customHeight="1" thickBot="1" x14ac:dyDescent="0.25">
      <c r="A4463" s="699" t="s">
        <v>568</v>
      </c>
      <c r="B4463" s="751">
        <f>B4460+B4453</f>
        <v>73193</v>
      </c>
      <c r="C4463" s="751">
        <f>C4460+C4453</f>
        <v>73193</v>
      </c>
      <c r="D4463" s="751">
        <f>D4460+D4453</f>
        <v>0</v>
      </c>
      <c r="E4463" s="751">
        <f>E4460+E4453</f>
        <v>0</v>
      </c>
    </row>
    <row r="4464" spans="1:5" ht="36" customHeight="1" thickBot="1" x14ac:dyDescent="0.25">
      <c r="A4464" s="701" t="s">
        <v>227</v>
      </c>
      <c r="B4464" s="897" t="s">
        <v>2197</v>
      </c>
      <c r="C4464" s="899"/>
      <c r="D4464" s="899"/>
      <c r="E4464" s="900"/>
    </row>
    <row r="4465" spans="1:5" ht="16.5" customHeight="1" thickBot="1" x14ac:dyDescent="0.25">
      <c r="A4465" s="637" t="s">
        <v>570</v>
      </c>
      <c r="B4465" s="769" t="s">
        <v>2198</v>
      </c>
      <c r="C4465" s="770"/>
      <c r="D4465" s="770"/>
      <c r="E4465" s="771"/>
    </row>
    <row r="4466" spans="1:5" ht="16.5" customHeight="1" thickBot="1" x14ac:dyDescent="0.25">
      <c r="A4466" s="639" t="s">
        <v>9</v>
      </c>
      <c r="B4466" s="769" t="s">
        <v>2198</v>
      </c>
      <c r="C4466" s="770"/>
      <c r="D4466" s="770"/>
      <c r="E4466" s="771"/>
    </row>
    <row r="4467" spans="1:5" ht="16.5" customHeight="1" thickBot="1" x14ac:dyDescent="0.25">
      <c r="A4467" s="639" t="s">
        <v>14</v>
      </c>
      <c r="B4467" s="832" t="s">
        <v>123</v>
      </c>
      <c r="C4467" s="833"/>
      <c r="D4467" s="833"/>
      <c r="E4467" s="834"/>
    </row>
    <row r="4468" spans="1:5" ht="16.5" customHeight="1" x14ac:dyDescent="0.2">
      <c r="A4468" s="827"/>
      <c r="B4468" s="640">
        <v>2019</v>
      </c>
      <c r="C4468" s="640">
        <v>2020</v>
      </c>
      <c r="D4468" s="640">
        <v>2021</v>
      </c>
      <c r="E4468" s="640">
        <v>2022</v>
      </c>
    </row>
    <row r="4469" spans="1:5" ht="16.5" customHeight="1" thickBot="1" x14ac:dyDescent="0.25">
      <c r="A4469" s="828"/>
      <c r="B4469" s="641" t="s">
        <v>5</v>
      </c>
      <c r="C4469" s="641" t="s">
        <v>6</v>
      </c>
      <c r="D4469" s="641" t="s">
        <v>6</v>
      </c>
      <c r="E4469" s="641" t="s">
        <v>6</v>
      </c>
    </row>
    <row r="4470" spans="1:5" ht="16.5" customHeight="1" thickBot="1" x14ac:dyDescent="0.25">
      <c r="A4470" s="639" t="s">
        <v>8</v>
      </c>
      <c r="B4470" s="745">
        <v>1</v>
      </c>
      <c r="C4470" s="745">
        <v>1</v>
      </c>
      <c r="D4470" s="745"/>
      <c r="E4470" s="745"/>
    </row>
    <row r="4471" spans="1:5" ht="16.5" customHeight="1" thickBot="1" x14ac:dyDescent="0.25">
      <c r="A4471" s="639" t="s">
        <v>15</v>
      </c>
      <c r="B4471" s="747">
        <v>14642</v>
      </c>
      <c r="C4471" s="747">
        <v>14642</v>
      </c>
      <c r="D4471" s="747"/>
      <c r="E4471" s="747"/>
    </row>
    <row r="4472" spans="1:5" ht="16.5" customHeight="1" thickBot="1" x14ac:dyDescent="0.25">
      <c r="A4472" s="639" t="s">
        <v>21</v>
      </c>
      <c r="B4472" s="747">
        <f>B4471/B4470</f>
        <v>14642</v>
      </c>
      <c r="C4472" s="747">
        <f>C4471/C4470</f>
        <v>14642</v>
      </c>
      <c r="D4472" s="747" t="e">
        <f>D4471/D4470</f>
        <v>#DIV/0!</v>
      </c>
      <c r="E4472" s="747" t="e">
        <f>E4471/E4470</f>
        <v>#DIV/0!</v>
      </c>
    </row>
    <row r="4473" spans="1:5" ht="16.5" customHeight="1" thickBot="1" x14ac:dyDescent="0.25">
      <c r="A4473" s="639" t="s">
        <v>16</v>
      </c>
      <c r="B4473" s="748" t="s">
        <v>20</v>
      </c>
      <c r="C4473" s="749">
        <f>C4470/B4470-1</f>
        <v>0</v>
      </c>
      <c r="D4473" s="749">
        <f t="shared" ref="D4473:E4475" si="466">D4470/C4470-1</f>
        <v>-1</v>
      </c>
      <c r="E4473" s="749" t="e">
        <f t="shared" si="466"/>
        <v>#DIV/0!</v>
      </c>
    </row>
    <row r="4474" spans="1:5" ht="16.5" customHeight="1" thickBot="1" x14ac:dyDescent="0.25">
      <c r="A4474" s="639" t="s">
        <v>17</v>
      </c>
      <c r="B4474" s="748" t="s">
        <v>20</v>
      </c>
      <c r="C4474" s="749">
        <f>C4471/B4471-1</f>
        <v>0</v>
      </c>
      <c r="D4474" s="749">
        <f t="shared" si="466"/>
        <v>-1</v>
      </c>
      <c r="E4474" s="749" t="e">
        <f t="shared" si="466"/>
        <v>#DIV/0!</v>
      </c>
    </row>
    <row r="4475" spans="1:5" ht="16.5" customHeight="1" thickBot="1" x14ac:dyDescent="0.25">
      <c r="A4475" s="639" t="s">
        <v>18</v>
      </c>
      <c r="B4475" s="748" t="s">
        <v>20</v>
      </c>
      <c r="C4475" s="749">
        <f>C4472/B4472-1</f>
        <v>0</v>
      </c>
      <c r="D4475" s="749" t="e">
        <f t="shared" si="466"/>
        <v>#DIV/0!</v>
      </c>
      <c r="E4475" s="749" t="e">
        <f t="shared" si="466"/>
        <v>#DIV/0!</v>
      </c>
    </row>
    <row r="4476" spans="1:5" ht="16.5" customHeight="1" thickBot="1" x14ac:dyDescent="0.25">
      <c r="A4476" s="835" t="s">
        <v>1727</v>
      </c>
      <c r="B4476" s="836"/>
      <c r="C4476" s="836"/>
      <c r="D4476" s="836"/>
      <c r="E4476" s="837"/>
    </row>
    <row r="4477" spans="1:5" ht="16.5" customHeight="1" x14ac:dyDescent="0.2">
      <c r="A4477" s="827"/>
      <c r="B4477" s="640">
        <v>2019</v>
      </c>
      <c r="C4477" s="640">
        <v>2020</v>
      </c>
      <c r="D4477" s="640">
        <v>2021</v>
      </c>
      <c r="E4477" s="640">
        <v>2022</v>
      </c>
    </row>
    <row r="4478" spans="1:5" ht="16.5" customHeight="1" thickBot="1" x14ac:dyDescent="0.25">
      <c r="A4478" s="828"/>
      <c r="B4478" s="641" t="s">
        <v>5</v>
      </c>
      <c r="C4478" s="641" t="s">
        <v>6</v>
      </c>
      <c r="D4478" s="641" t="s">
        <v>6</v>
      </c>
      <c r="E4478" s="641" t="s">
        <v>6</v>
      </c>
    </row>
    <row r="4479" spans="1:5" ht="16.5" customHeight="1" thickBot="1" x14ac:dyDescent="0.25">
      <c r="A4479" s="647" t="s">
        <v>107</v>
      </c>
      <c r="B4479" s="750"/>
      <c r="C4479" s="750"/>
      <c r="D4479" s="750"/>
      <c r="E4479" s="750"/>
    </row>
    <row r="4480" spans="1:5" ht="16.5" customHeight="1" thickBot="1" x14ac:dyDescent="0.25">
      <c r="A4480" s="649" t="s">
        <v>37</v>
      </c>
      <c r="B4480" s="750"/>
      <c r="C4480" s="750"/>
      <c r="D4480" s="750"/>
      <c r="E4480" s="750"/>
    </row>
    <row r="4481" spans="1:5" ht="16.5" customHeight="1" thickBot="1" x14ac:dyDescent="0.25">
      <c r="A4481" s="649" t="s">
        <v>108</v>
      </c>
      <c r="B4481" s="750"/>
      <c r="C4481" s="750"/>
      <c r="D4481" s="750"/>
      <c r="E4481" s="750"/>
    </row>
    <row r="4482" spans="1:5" ht="16.5" customHeight="1" thickBot="1" x14ac:dyDescent="0.25">
      <c r="A4482" s="649" t="s">
        <v>72</v>
      </c>
      <c r="B4482" s="750"/>
      <c r="C4482" s="750"/>
      <c r="D4482" s="750"/>
      <c r="E4482" s="750"/>
    </row>
    <row r="4483" spans="1:5" ht="16.5" customHeight="1" thickBot="1" x14ac:dyDescent="0.25">
      <c r="A4483" s="649" t="s">
        <v>73</v>
      </c>
      <c r="B4483" s="750"/>
      <c r="C4483" s="750"/>
      <c r="D4483" s="750"/>
      <c r="E4483" s="750"/>
    </row>
    <row r="4484" spans="1:5" ht="16.5" customHeight="1" thickBot="1" x14ac:dyDescent="0.25">
      <c r="A4484" s="647" t="s">
        <v>109</v>
      </c>
      <c r="B4484" s="750">
        <f>SUM(B4485:B4488)</f>
        <v>14642</v>
      </c>
      <c r="C4484" s="750">
        <f t="shared" ref="C4484:E4484" si="467">SUM(C4485:C4488)</f>
        <v>14642</v>
      </c>
      <c r="D4484" s="750">
        <f t="shared" si="467"/>
        <v>0</v>
      </c>
      <c r="E4484" s="750">
        <f t="shared" si="467"/>
        <v>0</v>
      </c>
    </row>
    <row r="4485" spans="1:5" ht="16.5" customHeight="1" thickBot="1" x14ac:dyDescent="0.25">
      <c r="A4485" s="649" t="s">
        <v>37</v>
      </c>
      <c r="B4485" s="750"/>
      <c r="C4485" s="750"/>
      <c r="D4485" s="750"/>
      <c r="E4485" s="750"/>
    </row>
    <row r="4486" spans="1:5" ht="16.5" customHeight="1" thickBot="1" x14ac:dyDescent="0.25">
      <c r="A4486" s="649" t="s">
        <v>108</v>
      </c>
      <c r="B4486" s="750"/>
      <c r="C4486" s="750"/>
      <c r="D4486" s="750"/>
      <c r="E4486" s="750"/>
    </row>
    <row r="4487" spans="1:5" ht="16.5" customHeight="1" thickBot="1" x14ac:dyDescent="0.25">
      <c r="A4487" s="649" t="s">
        <v>72</v>
      </c>
      <c r="B4487" s="750"/>
      <c r="C4487" s="750"/>
      <c r="D4487" s="750"/>
      <c r="E4487" s="750"/>
    </row>
    <row r="4488" spans="1:5" ht="16.5" customHeight="1" thickBot="1" x14ac:dyDescent="0.25">
      <c r="A4488" s="649" t="s">
        <v>73</v>
      </c>
      <c r="B4488" s="750">
        <v>14642</v>
      </c>
      <c r="C4488" s="747">
        <v>14642</v>
      </c>
      <c r="D4488" s="750"/>
      <c r="E4488" s="750"/>
    </row>
    <row r="4489" spans="1:5" ht="16.5" customHeight="1" thickBot="1" x14ac:dyDescent="0.25">
      <c r="A4489" s="699" t="s">
        <v>572</v>
      </c>
      <c r="B4489" s="751">
        <f>B4488+B4479</f>
        <v>14642</v>
      </c>
      <c r="C4489" s="751">
        <f>C4488+C4479</f>
        <v>14642</v>
      </c>
      <c r="D4489" s="751">
        <f>D4488+D4479</f>
        <v>0</v>
      </c>
      <c r="E4489" s="751">
        <f>E4488+E4479</f>
        <v>0</v>
      </c>
    </row>
    <row r="4490" spans="1:5" ht="40.5" customHeight="1" thickBot="1" x14ac:dyDescent="0.25">
      <c r="A4490" s="701" t="s">
        <v>227</v>
      </c>
      <c r="B4490" s="897" t="s">
        <v>2199</v>
      </c>
      <c r="C4490" s="899"/>
      <c r="D4490" s="899"/>
      <c r="E4490" s="900"/>
    </row>
    <row r="4491" spans="1:5" ht="16.5" customHeight="1" thickBot="1" x14ac:dyDescent="0.25">
      <c r="A4491" s="637" t="s">
        <v>574</v>
      </c>
      <c r="B4491" s="769" t="s">
        <v>2200</v>
      </c>
      <c r="C4491" s="770"/>
      <c r="D4491" s="770"/>
      <c r="E4491" s="771"/>
    </row>
    <row r="4492" spans="1:5" ht="16.5" customHeight="1" thickBot="1" x14ac:dyDescent="0.25">
      <c r="A4492" s="639" t="s">
        <v>9</v>
      </c>
      <c r="B4492" s="769" t="s">
        <v>2201</v>
      </c>
      <c r="C4492" s="770"/>
      <c r="D4492" s="770"/>
      <c r="E4492" s="771"/>
    </row>
    <row r="4493" spans="1:5" ht="16.5" customHeight="1" thickBot="1" x14ac:dyDescent="0.25">
      <c r="A4493" s="639" t="s">
        <v>14</v>
      </c>
      <c r="B4493" s="832" t="s">
        <v>123</v>
      </c>
      <c r="C4493" s="833"/>
      <c r="D4493" s="833"/>
      <c r="E4493" s="834"/>
    </row>
    <row r="4494" spans="1:5" ht="16.5" customHeight="1" x14ac:dyDescent="0.2">
      <c r="A4494" s="827"/>
      <c r="B4494" s="640">
        <v>2019</v>
      </c>
      <c r="C4494" s="640">
        <v>2020</v>
      </c>
      <c r="D4494" s="640">
        <v>2021</v>
      </c>
      <c r="E4494" s="640">
        <v>2022</v>
      </c>
    </row>
    <row r="4495" spans="1:5" ht="16.5" customHeight="1" thickBot="1" x14ac:dyDescent="0.25">
      <c r="A4495" s="828"/>
      <c r="B4495" s="641" t="s">
        <v>5</v>
      </c>
      <c r="C4495" s="641" t="s">
        <v>6</v>
      </c>
      <c r="D4495" s="641" t="s">
        <v>6</v>
      </c>
      <c r="E4495" s="641" t="s">
        <v>6</v>
      </c>
    </row>
    <row r="4496" spans="1:5" ht="16.5" customHeight="1" thickBot="1" x14ac:dyDescent="0.25">
      <c r="A4496" s="639" t="s">
        <v>8</v>
      </c>
      <c r="B4496" s="745">
        <v>1</v>
      </c>
      <c r="C4496" s="745">
        <v>1</v>
      </c>
      <c r="D4496" s="745"/>
      <c r="E4496" s="745"/>
    </row>
    <row r="4497" spans="1:5" ht="16.5" customHeight="1" thickBot="1" x14ac:dyDescent="0.25">
      <c r="A4497" s="639" t="s">
        <v>15</v>
      </c>
      <c r="B4497" s="747">
        <v>18733</v>
      </c>
      <c r="C4497" s="747">
        <v>18734</v>
      </c>
      <c r="D4497" s="747"/>
      <c r="E4497" s="747"/>
    </row>
    <row r="4498" spans="1:5" ht="16.5" customHeight="1" thickBot="1" x14ac:dyDescent="0.25">
      <c r="A4498" s="639" t="s">
        <v>21</v>
      </c>
      <c r="B4498" s="747">
        <f>B4497/B4496</f>
        <v>18733</v>
      </c>
      <c r="C4498" s="747">
        <f>C4497/C4496</f>
        <v>18734</v>
      </c>
      <c r="D4498" s="747" t="e">
        <f>D4497/D4496</f>
        <v>#DIV/0!</v>
      </c>
      <c r="E4498" s="747" t="e">
        <f>E4497/E4496</f>
        <v>#DIV/0!</v>
      </c>
    </row>
    <row r="4499" spans="1:5" ht="16.5" customHeight="1" thickBot="1" x14ac:dyDescent="0.25">
      <c r="A4499" s="639" t="s">
        <v>16</v>
      </c>
      <c r="B4499" s="748" t="s">
        <v>20</v>
      </c>
      <c r="C4499" s="749">
        <f>C4496/B4496-1</f>
        <v>0</v>
      </c>
      <c r="D4499" s="749">
        <f t="shared" ref="D4499:E4501" si="468">D4496/C4496-1</f>
        <v>-1</v>
      </c>
      <c r="E4499" s="749" t="e">
        <f t="shared" si="468"/>
        <v>#DIV/0!</v>
      </c>
    </row>
    <row r="4500" spans="1:5" ht="16.5" customHeight="1" thickBot="1" x14ac:dyDescent="0.25">
      <c r="A4500" s="639" t="s">
        <v>17</v>
      </c>
      <c r="B4500" s="748" t="s">
        <v>20</v>
      </c>
      <c r="C4500" s="749">
        <f>C4497/B4497-1</f>
        <v>5.3381732771029533E-5</v>
      </c>
      <c r="D4500" s="749">
        <f t="shared" si="468"/>
        <v>-1</v>
      </c>
      <c r="E4500" s="749" t="e">
        <f t="shared" si="468"/>
        <v>#DIV/0!</v>
      </c>
    </row>
    <row r="4501" spans="1:5" ht="16.5" customHeight="1" thickBot="1" x14ac:dyDescent="0.25">
      <c r="A4501" s="639" t="s">
        <v>18</v>
      </c>
      <c r="B4501" s="748" t="s">
        <v>20</v>
      </c>
      <c r="C4501" s="749">
        <f>C4498/B4498-1</f>
        <v>5.3381732771029533E-5</v>
      </c>
      <c r="D4501" s="749" t="e">
        <f t="shared" si="468"/>
        <v>#DIV/0!</v>
      </c>
      <c r="E4501" s="749" t="e">
        <f t="shared" si="468"/>
        <v>#DIV/0!</v>
      </c>
    </row>
    <row r="4502" spans="1:5" ht="16.5" customHeight="1" thickBot="1" x14ac:dyDescent="0.25">
      <c r="A4502" s="835" t="s">
        <v>1731</v>
      </c>
      <c r="B4502" s="836"/>
      <c r="C4502" s="836"/>
      <c r="D4502" s="836"/>
      <c r="E4502" s="837"/>
    </row>
    <row r="4503" spans="1:5" ht="16.5" customHeight="1" x14ac:dyDescent="0.2">
      <c r="A4503" s="827"/>
      <c r="B4503" s="640">
        <v>2019</v>
      </c>
      <c r="C4503" s="640">
        <v>2020</v>
      </c>
      <c r="D4503" s="640">
        <v>2021</v>
      </c>
      <c r="E4503" s="640">
        <v>2022</v>
      </c>
    </row>
    <row r="4504" spans="1:5" ht="16.5" customHeight="1" thickBot="1" x14ac:dyDescent="0.25">
      <c r="A4504" s="828"/>
      <c r="B4504" s="641" t="s">
        <v>5</v>
      </c>
      <c r="C4504" s="641" t="s">
        <v>6</v>
      </c>
      <c r="D4504" s="641" t="s">
        <v>6</v>
      </c>
      <c r="E4504" s="641" t="s">
        <v>6</v>
      </c>
    </row>
    <row r="4505" spans="1:5" ht="16.5" customHeight="1" thickBot="1" x14ac:dyDescent="0.25">
      <c r="A4505" s="647" t="s">
        <v>107</v>
      </c>
      <c r="B4505" s="750"/>
      <c r="C4505" s="750"/>
      <c r="D4505" s="750"/>
      <c r="E4505" s="750"/>
    </row>
    <row r="4506" spans="1:5" ht="16.5" customHeight="1" thickBot="1" x14ac:dyDescent="0.25">
      <c r="A4506" s="649" t="s">
        <v>37</v>
      </c>
      <c r="B4506" s="750"/>
      <c r="C4506" s="750"/>
      <c r="D4506" s="750"/>
      <c r="E4506" s="750"/>
    </row>
    <row r="4507" spans="1:5" ht="16.5" customHeight="1" thickBot="1" x14ac:dyDescent="0.25">
      <c r="A4507" s="649" t="s">
        <v>108</v>
      </c>
      <c r="B4507" s="750"/>
      <c r="C4507" s="750"/>
      <c r="D4507" s="750"/>
      <c r="E4507" s="750"/>
    </row>
    <row r="4508" spans="1:5" ht="16.5" customHeight="1" thickBot="1" x14ac:dyDescent="0.25">
      <c r="A4508" s="649" t="s">
        <v>72</v>
      </c>
      <c r="B4508" s="750"/>
      <c r="C4508" s="750"/>
      <c r="D4508" s="750"/>
      <c r="E4508" s="750"/>
    </row>
    <row r="4509" spans="1:5" ht="16.5" customHeight="1" thickBot="1" x14ac:dyDescent="0.25">
      <c r="A4509" s="649" t="s">
        <v>73</v>
      </c>
      <c r="B4509" s="750"/>
      <c r="C4509" s="750"/>
      <c r="D4509" s="750"/>
      <c r="E4509" s="750"/>
    </row>
    <row r="4510" spans="1:5" ht="16.5" customHeight="1" thickBot="1" x14ac:dyDescent="0.25">
      <c r="A4510" s="647" t="s">
        <v>109</v>
      </c>
      <c r="B4510" s="750">
        <f>SUM(B4511:B4514)</f>
        <v>18733</v>
      </c>
      <c r="C4510" s="750">
        <f t="shared" ref="C4510:E4510" si="469">SUM(C4511:C4514)</f>
        <v>18734</v>
      </c>
      <c r="D4510" s="750">
        <f t="shared" si="469"/>
        <v>0</v>
      </c>
      <c r="E4510" s="750">
        <f t="shared" si="469"/>
        <v>0</v>
      </c>
    </row>
    <row r="4511" spans="1:5" ht="16.5" customHeight="1" thickBot="1" x14ac:dyDescent="0.25">
      <c r="A4511" s="649" t="s">
        <v>37</v>
      </c>
      <c r="B4511" s="750"/>
      <c r="C4511" s="750"/>
      <c r="D4511" s="750"/>
      <c r="E4511" s="750"/>
    </row>
    <row r="4512" spans="1:5" ht="16.5" customHeight="1" thickBot="1" x14ac:dyDescent="0.25">
      <c r="A4512" s="649" t="s">
        <v>108</v>
      </c>
      <c r="B4512" s="751">
        <v>18733</v>
      </c>
      <c r="C4512" s="747">
        <v>18734</v>
      </c>
      <c r="D4512" s="747"/>
      <c r="E4512" s="747"/>
    </row>
    <row r="4513" spans="1:5" ht="16.5" customHeight="1" thickBot="1" x14ac:dyDescent="0.25">
      <c r="A4513" s="649" t="s">
        <v>72</v>
      </c>
      <c r="B4513" s="751"/>
      <c r="C4513" s="752"/>
      <c r="D4513" s="752"/>
      <c r="E4513" s="752"/>
    </row>
    <row r="4514" spans="1:5" ht="16.5" customHeight="1" thickBot="1" x14ac:dyDescent="0.25">
      <c r="A4514" s="649" t="s">
        <v>73</v>
      </c>
      <c r="B4514" s="751"/>
      <c r="C4514" s="752"/>
      <c r="D4514" s="752"/>
      <c r="E4514" s="752"/>
    </row>
    <row r="4515" spans="1:5" ht="16.5" customHeight="1" thickBot="1" x14ac:dyDescent="0.25">
      <c r="A4515" s="699" t="s">
        <v>575</v>
      </c>
      <c r="B4515" s="751">
        <f>B4512+B4505</f>
        <v>18733</v>
      </c>
      <c r="C4515" s="751">
        <f>C4512+C4505</f>
        <v>18734</v>
      </c>
      <c r="D4515" s="751">
        <f>D4512+D4505</f>
        <v>0</v>
      </c>
      <c r="E4515" s="751">
        <f>E4512+E4505</f>
        <v>0</v>
      </c>
    </row>
    <row r="4516" spans="1:5" ht="35.25" customHeight="1" thickBot="1" x14ac:dyDescent="0.25">
      <c r="A4516" s="701" t="s">
        <v>227</v>
      </c>
      <c r="B4516" s="897" t="s">
        <v>2202</v>
      </c>
      <c r="C4516" s="899"/>
      <c r="D4516" s="899"/>
      <c r="E4516" s="900"/>
    </row>
    <row r="4517" spans="1:5" ht="16.5" customHeight="1" thickBot="1" x14ac:dyDescent="0.25">
      <c r="A4517" s="637" t="s">
        <v>576</v>
      </c>
      <c r="B4517" s="769" t="s">
        <v>2200</v>
      </c>
      <c r="C4517" s="770"/>
      <c r="D4517" s="770"/>
      <c r="E4517" s="771"/>
    </row>
    <row r="4518" spans="1:5" ht="16.5" customHeight="1" thickBot="1" x14ac:dyDescent="0.25">
      <c r="A4518" s="639" t="s">
        <v>9</v>
      </c>
      <c r="B4518" s="769" t="s">
        <v>2201</v>
      </c>
      <c r="C4518" s="770"/>
      <c r="D4518" s="770"/>
      <c r="E4518" s="771"/>
    </row>
    <row r="4519" spans="1:5" ht="16.5" customHeight="1" thickBot="1" x14ac:dyDescent="0.25">
      <c r="A4519" s="639" t="s">
        <v>14</v>
      </c>
      <c r="B4519" s="832" t="s">
        <v>123</v>
      </c>
      <c r="C4519" s="833"/>
      <c r="D4519" s="833"/>
      <c r="E4519" s="834"/>
    </row>
    <row r="4520" spans="1:5" ht="16.5" customHeight="1" x14ac:dyDescent="0.2">
      <c r="A4520" s="827"/>
      <c r="B4520" s="640">
        <v>2019</v>
      </c>
      <c r="C4520" s="640">
        <v>2020</v>
      </c>
      <c r="D4520" s="640">
        <v>2021</v>
      </c>
      <c r="E4520" s="640">
        <v>2022</v>
      </c>
    </row>
    <row r="4521" spans="1:5" ht="16.5" customHeight="1" thickBot="1" x14ac:dyDescent="0.25">
      <c r="A4521" s="828"/>
      <c r="B4521" s="641" t="s">
        <v>5</v>
      </c>
      <c r="C4521" s="641" t="s">
        <v>6</v>
      </c>
      <c r="D4521" s="641" t="s">
        <v>6</v>
      </c>
      <c r="E4521" s="641" t="s">
        <v>6</v>
      </c>
    </row>
    <row r="4522" spans="1:5" ht="16.5" customHeight="1" thickBot="1" x14ac:dyDescent="0.25">
      <c r="A4522" s="639" t="s">
        <v>8</v>
      </c>
      <c r="B4522" s="745">
        <v>1</v>
      </c>
      <c r="C4522" s="745">
        <v>1</v>
      </c>
      <c r="D4522" s="745"/>
      <c r="E4522" s="745"/>
    </row>
    <row r="4523" spans="1:5" ht="16.5" customHeight="1" thickBot="1" x14ac:dyDescent="0.25">
      <c r="A4523" s="639" t="s">
        <v>15</v>
      </c>
      <c r="B4523" s="747">
        <v>3747</v>
      </c>
      <c r="C4523" s="747">
        <v>3748</v>
      </c>
      <c r="D4523" s="747"/>
      <c r="E4523" s="747"/>
    </row>
    <row r="4524" spans="1:5" ht="16.5" customHeight="1" thickBot="1" x14ac:dyDescent="0.25">
      <c r="A4524" s="639" t="s">
        <v>21</v>
      </c>
      <c r="B4524" s="747">
        <f>B4523/B4522</f>
        <v>3747</v>
      </c>
      <c r="C4524" s="747">
        <f>C4523/C4522</f>
        <v>3748</v>
      </c>
      <c r="D4524" s="747" t="e">
        <f>D4523/D4522</f>
        <v>#DIV/0!</v>
      </c>
      <c r="E4524" s="747" t="e">
        <f>E4523/E4522</f>
        <v>#DIV/0!</v>
      </c>
    </row>
    <row r="4525" spans="1:5" ht="16.5" customHeight="1" thickBot="1" x14ac:dyDescent="0.25">
      <c r="A4525" s="639" t="s">
        <v>16</v>
      </c>
      <c r="B4525" s="748" t="s">
        <v>20</v>
      </c>
      <c r="C4525" s="749">
        <f>C4522/B4522-1</f>
        <v>0</v>
      </c>
      <c r="D4525" s="749">
        <f t="shared" ref="D4525:E4527" si="470">D4522/C4522-1</f>
        <v>-1</v>
      </c>
      <c r="E4525" s="749" t="e">
        <f t="shared" si="470"/>
        <v>#DIV/0!</v>
      </c>
    </row>
    <row r="4526" spans="1:5" ht="16.5" customHeight="1" thickBot="1" x14ac:dyDescent="0.25">
      <c r="A4526" s="639" t="s">
        <v>17</v>
      </c>
      <c r="B4526" s="748" t="s">
        <v>20</v>
      </c>
      <c r="C4526" s="749">
        <f>C4523/B4523-1</f>
        <v>2.6688017080322979E-4</v>
      </c>
      <c r="D4526" s="749">
        <f t="shared" si="470"/>
        <v>-1</v>
      </c>
      <c r="E4526" s="749" t="e">
        <f t="shared" si="470"/>
        <v>#DIV/0!</v>
      </c>
    </row>
    <row r="4527" spans="1:5" ht="16.5" customHeight="1" thickBot="1" x14ac:dyDescent="0.25">
      <c r="A4527" s="639" t="s">
        <v>18</v>
      </c>
      <c r="B4527" s="748" t="s">
        <v>20</v>
      </c>
      <c r="C4527" s="749">
        <f>C4524/B4524-1</f>
        <v>2.6688017080322979E-4</v>
      </c>
      <c r="D4527" s="749" t="e">
        <f t="shared" si="470"/>
        <v>#DIV/0!</v>
      </c>
      <c r="E4527" s="749" t="e">
        <f t="shared" si="470"/>
        <v>#DIV/0!</v>
      </c>
    </row>
    <row r="4528" spans="1:5" ht="16.5" customHeight="1" thickBot="1" x14ac:dyDescent="0.25">
      <c r="A4528" s="835" t="s">
        <v>1737</v>
      </c>
      <c r="B4528" s="836"/>
      <c r="C4528" s="836"/>
      <c r="D4528" s="836"/>
      <c r="E4528" s="837"/>
    </row>
    <row r="4529" spans="1:5" ht="16.5" customHeight="1" x14ac:dyDescent="0.2">
      <c r="A4529" s="827"/>
      <c r="B4529" s="640">
        <v>2019</v>
      </c>
      <c r="C4529" s="640">
        <v>2020</v>
      </c>
      <c r="D4529" s="640">
        <v>2021</v>
      </c>
      <c r="E4529" s="640">
        <v>2022</v>
      </c>
    </row>
    <row r="4530" spans="1:5" ht="16.5" customHeight="1" thickBot="1" x14ac:dyDescent="0.25">
      <c r="A4530" s="828"/>
      <c r="B4530" s="641" t="s">
        <v>5</v>
      </c>
      <c r="C4530" s="641" t="s">
        <v>6</v>
      </c>
      <c r="D4530" s="641" t="s">
        <v>6</v>
      </c>
      <c r="E4530" s="641" t="s">
        <v>6</v>
      </c>
    </row>
    <row r="4531" spans="1:5" ht="16.5" customHeight="1" thickBot="1" x14ac:dyDescent="0.25">
      <c r="A4531" s="647" t="s">
        <v>107</v>
      </c>
      <c r="B4531" s="750"/>
      <c r="C4531" s="750"/>
      <c r="D4531" s="750"/>
      <c r="E4531" s="750"/>
    </row>
    <row r="4532" spans="1:5" ht="16.5" customHeight="1" thickBot="1" x14ac:dyDescent="0.25">
      <c r="A4532" s="649" t="s">
        <v>37</v>
      </c>
      <c r="B4532" s="750"/>
      <c r="C4532" s="750"/>
      <c r="D4532" s="750"/>
      <c r="E4532" s="750"/>
    </row>
    <row r="4533" spans="1:5" ht="16.5" customHeight="1" thickBot="1" x14ac:dyDescent="0.25">
      <c r="A4533" s="649" t="s">
        <v>108</v>
      </c>
      <c r="B4533" s="750"/>
      <c r="C4533" s="750"/>
      <c r="D4533" s="750"/>
      <c r="E4533" s="750"/>
    </row>
    <row r="4534" spans="1:5" ht="16.5" customHeight="1" thickBot="1" x14ac:dyDescent="0.25">
      <c r="A4534" s="649" t="s">
        <v>72</v>
      </c>
      <c r="B4534" s="750"/>
      <c r="C4534" s="750"/>
      <c r="D4534" s="750"/>
      <c r="E4534" s="750"/>
    </row>
    <row r="4535" spans="1:5" ht="16.5" customHeight="1" thickBot="1" x14ac:dyDescent="0.25">
      <c r="A4535" s="649" t="s">
        <v>73</v>
      </c>
      <c r="B4535" s="750"/>
      <c r="C4535" s="750"/>
      <c r="D4535" s="750"/>
      <c r="E4535" s="750"/>
    </row>
    <row r="4536" spans="1:5" ht="16.5" customHeight="1" thickBot="1" x14ac:dyDescent="0.25">
      <c r="A4536" s="647" t="s">
        <v>109</v>
      </c>
      <c r="B4536" s="750">
        <f>SUM(B4537:B4540)</f>
        <v>3747</v>
      </c>
      <c r="C4536" s="750">
        <f t="shared" ref="C4536:E4536" si="471">SUM(C4537:C4540)</f>
        <v>3748</v>
      </c>
      <c r="D4536" s="750">
        <f t="shared" si="471"/>
        <v>0</v>
      </c>
      <c r="E4536" s="750">
        <f t="shared" si="471"/>
        <v>0</v>
      </c>
    </row>
    <row r="4537" spans="1:5" ht="16.5" customHeight="1" thickBot="1" x14ac:dyDescent="0.25">
      <c r="A4537" s="649" t="s">
        <v>37</v>
      </c>
      <c r="B4537" s="750"/>
      <c r="C4537" s="750"/>
      <c r="D4537" s="750"/>
      <c r="E4537" s="750"/>
    </row>
    <row r="4538" spans="1:5" ht="16.5" customHeight="1" thickBot="1" x14ac:dyDescent="0.25">
      <c r="A4538" s="649" t="s">
        <v>108</v>
      </c>
      <c r="B4538" s="750"/>
      <c r="C4538" s="750"/>
      <c r="D4538" s="750"/>
      <c r="E4538" s="750"/>
    </row>
    <row r="4539" spans="1:5" ht="16.5" customHeight="1" thickBot="1" x14ac:dyDescent="0.25">
      <c r="A4539" s="649" t="s">
        <v>72</v>
      </c>
      <c r="B4539" s="750"/>
      <c r="C4539" s="750"/>
      <c r="D4539" s="750"/>
      <c r="E4539" s="750"/>
    </row>
    <row r="4540" spans="1:5" ht="16.5" customHeight="1" thickBot="1" x14ac:dyDescent="0.25">
      <c r="A4540" s="649" t="s">
        <v>73</v>
      </c>
      <c r="B4540" s="750">
        <v>3747</v>
      </c>
      <c r="C4540" s="747">
        <v>3748</v>
      </c>
      <c r="D4540" s="750"/>
      <c r="E4540" s="750"/>
    </row>
    <row r="4541" spans="1:5" ht="16.5" customHeight="1" thickBot="1" x14ac:dyDescent="0.25">
      <c r="A4541" s="699" t="s">
        <v>578</v>
      </c>
      <c r="B4541" s="751">
        <f>B4540+B4531</f>
        <v>3747</v>
      </c>
      <c r="C4541" s="751">
        <f>C4540+C4531</f>
        <v>3748</v>
      </c>
      <c r="D4541" s="751">
        <f>D4540+D4531</f>
        <v>0</v>
      </c>
      <c r="E4541" s="751">
        <f>E4540+E4531</f>
        <v>0</v>
      </c>
    </row>
    <row r="4542" spans="1:5" ht="41.25" customHeight="1" thickBot="1" x14ac:dyDescent="0.25">
      <c r="A4542" s="701" t="s">
        <v>227</v>
      </c>
      <c r="B4542" s="897" t="s">
        <v>2203</v>
      </c>
      <c r="C4542" s="899"/>
      <c r="D4542" s="899"/>
      <c r="E4542" s="900"/>
    </row>
    <row r="4543" spans="1:5" ht="16.5" customHeight="1" thickBot="1" x14ac:dyDescent="0.25">
      <c r="A4543" s="637" t="s">
        <v>580</v>
      </c>
      <c r="B4543" s="769" t="s">
        <v>2204</v>
      </c>
      <c r="C4543" s="770"/>
      <c r="D4543" s="770"/>
      <c r="E4543" s="771"/>
    </row>
    <row r="4544" spans="1:5" ht="16.5" customHeight="1" thickBot="1" x14ac:dyDescent="0.25">
      <c r="A4544" s="639" t="s">
        <v>9</v>
      </c>
      <c r="B4544" s="769" t="s">
        <v>2205</v>
      </c>
      <c r="C4544" s="770"/>
      <c r="D4544" s="770"/>
      <c r="E4544" s="771"/>
    </row>
    <row r="4545" spans="1:5" ht="16.5" customHeight="1" thickBot="1" x14ac:dyDescent="0.25">
      <c r="A4545" s="639" t="s">
        <v>14</v>
      </c>
      <c r="B4545" s="832" t="s">
        <v>123</v>
      </c>
      <c r="C4545" s="833"/>
      <c r="D4545" s="833"/>
      <c r="E4545" s="834"/>
    </row>
    <row r="4546" spans="1:5" ht="16.5" customHeight="1" x14ac:dyDescent="0.2">
      <c r="A4546" s="827"/>
      <c r="B4546" s="640">
        <v>2019</v>
      </c>
      <c r="C4546" s="640">
        <v>2020</v>
      </c>
      <c r="D4546" s="640">
        <v>2021</v>
      </c>
      <c r="E4546" s="640">
        <v>2022</v>
      </c>
    </row>
    <row r="4547" spans="1:5" ht="16.5" customHeight="1" thickBot="1" x14ac:dyDescent="0.25">
      <c r="A4547" s="828"/>
      <c r="B4547" s="641" t="s">
        <v>5</v>
      </c>
      <c r="C4547" s="641" t="s">
        <v>6</v>
      </c>
      <c r="D4547" s="641" t="s">
        <v>6</v>
      </c>
      <c r="E4547" s="641" t="s">
        <v>6</v>
      </c>
    </row>
    <row r="4548" spans="1:5" ht="16.5" customHeight="1" thickBot="1" x14ac:dyDescent="0.25">
      <c r="A4548" s="639" t="s">
        <v>8</v>
      </c>
      <c r="B4548" s="745">
        <v>1</v>
      </c>
      <c r="C4548" s="745">
        <v>1</v>
      </c>
      <c r="D4548" s="745">
        <v>1</v>
      </c>
      <c r="E4548" s="745"/>
    </row>
    <row r="4549" spans="1:5" ht="16.5" customHeight="1" thickBot="1" x14ac:dyDescent="0.25">
      <c r="A4549" s="639" t="s">
        <v>15</v>
      </c>
      <c r="B4549" s="747">
        <v>15765</v>
      </c>
      <c r="C4549" s="747">
        <v>15765</v>
      </c>
      <c r="D4549" s="747">
        <v>15765</v>
      </c>
      <c r="E4549" s="747"/>
    </row>
    <row r="4550" spans="1:5" ht="16.5" customHeight="1" thickBot="1" x14ac:dyDescent="0.25">
      <c r="A4550" s="639" t="s">
        <v>21</v>
      </c>
      <c r="B4550" s="747">
        <f>B4549/B4548</f>
        <v>15765</v>
      </c>
      <c r="C4550" s="747">
        <f>C4549/C4548</f>
        <v>15765</v>
      </c>
      <c r="D4550" s="747">
        <f>D4549/D4548</f>
        <v>15765</v>
      </c>
      <c r="E4550" s="747" t="e">
        <f>E4549/E4548</f>
        <v>#DIV/0!</v>
      </c>
    </row>
    <row r="4551" spans="1:5" ht="16.5" customHeight="1" thickBot="1" x14ac:dyDescent="0.25">
      <c r="A4551" s="639" t="s">
        <v>16</v>
      </c>
      <c r="B4551" s="748" t="s">
        <v>20</v>
      </c>
      <c r="C4551" s="749">
        <f>C4548/B4548-1</f>
        <v>0</v>
      </c>
      <c r="D4551" s="749">
        <f t="shared" ref="D4551:E4553" si="472">D4548/C4548-1</f>
        <v>0</v>
      </c>
      <c r="E4551" s="749">
        <f t="shared" si="472"/>
        <v>-1</v>
      </c>
    </row>
    <row r="4552" spans="1:5" ht="16.5" customHeight="1" thickBot="1" x14ac:dyDescent="0.25">
      <c r="A4552" s="639" t="s">
        <v>17</v>
      </c>
      <c r="B4552" s="748" t="s">
        <v>20</v>
      </c>
      <c r="C4552" s="749">
        <f>C4549/B4549-1</f>
        <v>0</v>
      </c>
      <c r="D4552" s="749">
        <f t="shared" si="472"/>
        <v>0</v>
      </c>
      <c r="E4552" s="749">
        <f t="shared" si="472"/>
        <v>-1</v>
      </c>
    </row>
    <row r="4553" spans="1:5" ht="16.5" customHeight="1" thickBot="1" x14ac:dyDescent="0.25">
      <c r="A4553" s="639" t="s">
        <v>18</v>
      </c>
      <c r="B4553" s="748" t="s">
        <v>20</v>
      </c>
      <c r="C4553" s="749">
        <f>C4550/B4550-1</f>
        <v>0</v>
      </c>
      <c r="D4553" s="749">
        <f t="shared" si="472"/>
        <v>0</v>
      </c>
      <c r="E4553" s="749" t="e">
        <f t="shared" si="472"/>
        <v>#DIV/0!</v>
      </c>
    </row>
    <row r="4554" spans="1:5" ht="16.5" customHeight="1" thickBot="1" x14ac:dyDescent="0.25">
      <c r="A4554" s="835" t="s">
        <v>1741</v>
      </c>
      <c r="B4554" s="836"/>
      <c r="C4554" s="836"/>
      <c r="D4554" s="836"/>
      <c r="E4554" s="837"/>
    </row>
    <row r="4555" spans="1:5" ht="16.5" customHeight="1" x14ac:dyDescent="0.2">
      <c r="A4555" s="827"/>
      <c r="B4555" s="640">
        <v>2019</v>
      </c>
      <c r="C4555" s="640">
        <v>2020</v>
      </c>
      <c r="D4555" s="640">
        <v>2021</v>
      </c>
      <c r="E4555" s="640">
        <v>2022</v>
      </c>
    </row>
    <row r="4556" spans="1:5" ht="16.5" customHeight="1" thickBot="1" x14ac:dyDescent="0.25">
      <c r="A4556" s="828"/>
      <c r="B4556" s="641" t="s">
        <v>5</v>
      </c>
      <c r="C4556" s="641" t="s">
        <v>6</v>
      </c>
      <c r="D4556" s="641" t="s">
        <v>6</v>
      </c>
      <c r="E4556" s="641" t="s">
        <v>6</v>
      </c>
    </row>
    <row r="4557" spans="1:5" ht="16.5" customHeight="1" thickBot="1" x14ac:dyDescent="0.25">
      <c r="A4557" s="647" t="s">
        <v>107</v>
      </c>
      <c r="B4557" s="750"/>
      <c r="C4557" s="750"/>
      <c r="D4557" s="750"/>
      <c r="E4557" s="750"/>
    </row>
    <row r="4558" spans="1:5" ht="16.5" customHeight="1" thickBot="1" x14ac:dyDescent="0.25">
      <c r="A4558" s="649" t="s">
        <v>37</v>
      </c>
      <c r="B4558" s="750"/>
      <c r="C4558" s="750"/>
      <c r="D4558" s="750"/>
      <c r="E4558" s="750"/>
    </row>
    <row r="4559" spans="1:5" ht="16.5" customHeight="1" thickBot="1" x14ac:dyDescent="0.25">
      <c r="A4559" s="649" t="s">
        <v>108</v>
      </c>
      <c r="B4559" s="750"/>
      <c r="C4559" s="750"/>
      <c r="D4559" s="750"/>
      <c r="E4559" s="750"/>
    </row>
    <row r="4560" spans="1:5" ht="16.5" customHeight="1" thickBot="1" x14ac:dyDescent="0.25">
      <c r="A4560" s="649" t="s">
        <v>72</v>
      </c>
      <c r="B4560" s="750"/>
      <c r="C4560" s="750"/>
      <c r="D4560" s="750"/>
      <c r="E4560" s="750"/>
    </row>
    <row r="4561" spans="1:5" ht="16.5" customHeight="1" thickBot="1" x14ac:dyDescent="0.25">
      <c r="A4561" s="649" t="s">
        <v>73</v>
      </c>
      <c r="B4561" s="750"/>
      <c r="C4561" s="750"/>
      <c r="D4561" s="750"/>
      <c r="E4561" s="750"/>
    </row>
    <row r="4562" spans="1:5" ht="16.5" customHeight="1" thickBot="1" x14ac:dyDescent="0.25">
      <c r="A4562" s="647" t="s">
        <v>109</v>
      </c>
      <c r="B4562" s="750">
        <f>SUM(B4563:B4566)</f>
        <v>15765</v>
      </c>
      <c r="C4562" s="750">
        <f t="shared" ref="C4562:E4562" si="473">SUM(C4563:C4566)</f>
        <v>15765</v>
      </c>
      <c r="D4562" s="750">
        <f t="shared" si="473"/>
        <v>15765</v>
      </c>
      <c r="E4562" s="750">
        <f t="shared" si="473"/>
        <v>0</v>
      </c>
    </row>
    <row r="4563" spans="1:5" ht="16.5" customHeight="1" thickBot="1" x14ac:dyDescent="0.25">
      <c r="A4563" s="649" t="s">
        <v>37</v>
      </c>
      <c r="B4563" s="750"/>
      <c r="C4563" s="750"/>
      <c r="D4563" s="750"/>
      <c r="E4563" s="750"/>
    </row>
    <row r="4564" spans="1:5" ht="16.5" customHeight="1" thickBot="1" x14ac:dyDescent="0.25">
      <c r="A4564" s="649" t="s">
        <v>108</v>
      </c>
      <c r="B4564" s="750">
        <v>15765</v>
      </c>
      <c r="C4564" s="747">
        <v>15765</v>
      </c>
      <c r="D4564" s="747">
        <v>15765</v>
      </c>
      <c r="E4564" s="747"/>
    </row>
    <row r="4565" spans="1:5" ht="16.5" customHeight="1" thickBot="1" x14ac:dyDescent="0.25">
      <c r="A4565" s="649" t="s">
        <v>72</v>
      </c>
      <c r="B4565" s="750"/>
      <c r="C4565" s="752"/>
      <c r="D4565" s="752"/>
      <c r="E4565" s="752"/>
    </row>
    <row r="4566" spans="1:5" ht="16.5" customHeight="1" thickBot="1" x14ac:dyDescent="0.25">
      <c r="A4566" s="649" t="s">
        <v>73</v>
      </c>
      <c r="B4566" s="750"/>
      <c r="C4566" s="752"/>
      <c r="D4566" s="752"/>
      <c r="E4566" s="752"/>
    </row>
    <row r="4567" spans="1:5" ht="16.5" customHeight="1" thickBot="1" x14ac:dyDescent="0.25">
      <c r="A4567" s="699" t="s">
        <v>584</v>
      </c>
      <c r="B4567" s="751">
        <f>B4564+B4557</f>
        <v>15765</v>
      </c>
      <c r="C4567" s="751">
        <f>C4564+C4557</f>
        <v>15765</v>
      </c>
      <c r="D4567" s="751">
        <f>D4564+D4557</f>
        <v>15765</v>
      </c>
      <c r="E4567" s="751">
        <f>E4564+E4557</f>
        <v>0</v>
      </c>
    </row>
    <row r="4568" spans="1:5" ht="37.5" customHeight="1" thickBot="1" x14ac:dyDescent="0.25">
      <c r="A4568" s="701" t="s">
        <v>227</v>
      </c>
      <c r="B4568" s="897" t="s">
        <v>2206</v>
      </c>
      <c r="C4568" s="899"/>
      <c r="D4568" s="899"/>
      <c r="E4568" s="900"/>
    </row>
    <row r="4569" spans="1:5" ht="16.5" customHeight="1" thickBot="1" x14ac:dyDescent="0.25">
      <c r="A4569" s="637" t="s">
        <v>590</v>
      </c>
      <c r="B4569" s="769" t="s">
        <v>2204</v>
      </c>
      <c r="C4569" s="770"/>
      <c r="D4569" s="770"/>
      <c r="E4569" s="771"/>
    </row>
    <row r="4570" spans="1:5" ht="16.5" customHeight="1" thickBot="1" x14ac:dyDescent="0.25">
      <c r="A4570" s="639" t="s">
        <v>9</v>
      </c>
      <c r="B4570" s="769" t="s">
        <v>2205</v>
      </c>
      <c r="C4570" s="770"/>
      <c r="D4570" s="770"/>
      <c r="E4570" s="771"/>
    </row>
    <row r="4571" spans="1:5" ht="16.5" customHeight="1" thickBot="1" x14ac:dyDescent="0.25">
      <c r="A4571" s="639" t="s">
        <v>14</v>
      </c>
      <c r="B4571" s="832" t="s">
        <v>123</v>
      </c>
      <c r="C4571" s="833"/>
      <c r="D4571" s="833"/>
      <c r="E4571" s="834"/>
    </row>
    <row r="4572" spans="1:5" ht="16.5" customHeight="1" x14ac:dyDescent="0.2">
      <c r="A4572" s="827"/>
      <c r="B4572" s="640">
        <v>2019</v>
      </c>
      <c r="C4572" s="640">
        <v>2020</v>
      </c>
      <c r="D4572" s="640">
        <v>2021</v>
      </c>
      <c r="E4572" s="640">
        <v>2022</v>
      </c>
    </row>
    <row r="4573" spans="1:5" ht="16.5" customHeight="1" thickBot="1" x14ac:dyDescent="0.25">
      <c r="A4573" s="828"/>
      <c r="B4573" s="641" t="s">
        <v>5</v>
      </c>
      <c r="C4573" s="641" t="s">
        <v>6</v>
      </c>
      <c r="D4573" s="641" t="s">
        <v>6</v>
      </c>
      <c r="E4573" s="641" t="s">
        <v>6</v>
      </c>
    </row>
    <row r="4574" spans="1:5" ht="16.5" customHeight="1" thickBot="1" x14ac:dyDescent="0.25">
      <c r="A4574" s="639" t="s">
        <v>8</v>
      </c>
      <c r="B4574" s="745">
        <v>1</v>
      </c>
      <c r="C4574" s="745">
        <v>1</v>
      </c>
      <c r="D4574" s="745">
        <v>1</v>
      </c>
      <c r="E4574" s="745"/>
    </row>
    <row r="4575" spans="1:5" ht="16.5" customHeight="1" thickBot="1" x14ac:dyDescent="0.25">
      <c r="A4575" s="639" t="s">
        <v>15</v>
      </c>
      <c r="B4575" s="747">
        <v>3154</v>
      </c>
      <c r="C4575" s="747">
        <v>3154</v>
      </c>
      <c r="D4575" s="747">
        <v>3154</v>
      </c>
      <c r="E4575" s="747"/>
    </row>
    <row r="4576" spans="1:5" ht="16.5" customHeight="1" thickBot="1" x14ac:dyDescent="0.25">
      <c r="A4576" s="639" t="s">
        <v>21</v>
      </c>
      <c r="B4576" s="747">
        <f>B4575/B4574</f>
        <v>3154</v>
      </c>
      <c r="C4576" s="747">
        <f>C4575/C4574</f>
        <v>3154</v>
      </c>
      <c r="D4576" s="747">
        <f>D4575/D4574</f>
        <v>3154</v>
      </c>
      <c r="E4576" s="747" t="e">
        <f>E4575/E4574</f>
        <v>#DIV/0!</v>
      </c>
    </row>
    <row r="4577" spans="1:5" ht="16.5" customHeight="1" thickBot="1" x14ac:dyDescent="0.25">
      <c r="A4577" s="639" t="s">
        <v>16</v>
      </c>
      <c r="B4577" s="748" t="s">
        <v>20</v>
      </c>
      <c r="C4577" s="749">
        <f>C4574/B4574-1</f>
        <v>0</v>
      </c>
      <c r="D4577" s="749">
        <f t="shared" ref="D4577:E4579" si="474">D4574/C4574-1</f>
        <v>0</v>
      </c>
      <c r="E4577" s="749">
        <f t="shared" si="474"/>
        <v>-1</v>
      </c>
    </row>
    <row r="4578" spans="1:5" ht="16.5" customHeight="1" thickBot="1" x14ac:dyDescent="0.25">
      <c r="A4578" s="639" t="s">
        <v>17</v>
      </c>
      <c r="B4578" s="748" t="s">
        <v>20</v>
      </c>
      <c r="C4578" s="749">
        <f>C4575/B4575-1</f>
        <v>0</v>
      </c>
      <c r="D4578" s="749">
        <f t="shared" si="474"/>
        <v>0</v>
      </c>
      <c r="E4578" s="749">
        <f t="shared" si="474"/>
        <v>-1</v>
      </c>
    </row>
    <row r="4579" spans="1:5" ht="16.5" customHeight="1" thickBot="1" x14ac:dyDescent="0.25">
      <c r="A4579" s="639" t="s">
        <v>18</v>
      </c>
      <c r="B4579" s="748" t="s">
        <v>20</v>
      </c>
      <c r="C4579" s="749">
        <f>C4576/B4576-1</f>
        <v>0</v>
      </c>
      <c r="D4579" s="749">
        <f t="shared" si="474"/>
        <v>0</v>
      </c>
      <c r="E4579" s="749" t="e">
        <f t="shared" si="474"/>
        <v>#DIV/0!</v>
      </c>
    </row>
    <row r="4580" spans="1:5" ht="16.5" customHeight="1" thickBot="1" x14ac:dyDescent="0.25">
      <c r="A4580" s="835" t="s">
        <v>1744</v>
      </c>
      <c r="B4580" s="836"/>
      <c r="C4580" s="836"/>
      <c r="D4580" s="836"/>
      <c r="E4580" s="837"/>
    </row>
    <row r="4581" spans="1:5" ht="16.5" customHeight="1" x14ac:dyDescent="0.2">
      <c r="A4581" s="827"/>
      <c r="B4581" s="640">
        <v>2019</v>
      </c>
      <c r="C4581" s="640">
        <v>2020</v>
      </c>
      <c r="D4581" s="640">
        <v>2021</v>
      </c>
      <c r="E4581" s="640">
        <v>2022</v>
      </c>
    </row>
    <row r="4582" spans="1:5" ht="16.5" customHeight="1" thickBot="1" x14ac:dyDescent="0.25">
      <c r="A4582" s="828"/>
      <c r="B4582" s="641" t="s">
        <v>5</v>
      </c>
      <c r="C4582" s="641" t="s">
        <v>6</v>
      </c>
      <c r="D4582" s="641" t="s">
        <v>6</v>
      </c>
      <c r="E4582" s="641" t="s">
        <v>6</v>
      </c>
    </row>
    <row r="4583" spans="1:5" ht="16.5" customHeight="1" thickBot="1" x14ac:dyDescent="0.25">
      <c r="A4583" s="647" t="s">
        <v>107</v>
      </c>
      <c r="B4583" s="750"/>
      <c r="C4583" s="750"/>
      <c r="D4583" s="750"/>
      <c r="E4583" s="750"/>
    </row>
    <row r="4584" spans="1:5" ht="16.5" customHeight="1" thickBot="1" x14ac:dyDescent="0.25">
      <c r="A4584" s="649" t="s">
        <v>37</v>
      </c>
      <c r="B4584" s="750"/>
      <c r="C4584" s="750"/>
      <c r="D4584" s="750"/>
      <c r="E4584" s="750"/>
    </row>
    <row r="4585" spans="1:5" ht="16.5" customHeight="1" thickBot="1" x14ac:dyDescent="0.25">
      <c r="A4585" s="649" t="s">
        <v>108</v>
      </c>
      <c r="B4585" s="750"/>
      <c r="C4585" s="750"/>
      <c r="D4585" s="750"/>
      <c r="E4585" s="750"/>
    </row>
    <row r="4586" spans="1:5" ht="16.5" customHeight="1" thickBot="1" x14ac:dyDescent="0.25">
      <c r="A4586" s="649" t="s">
        <v>72</v>
      </c>
      <c r="B4586" s="750"/>
      <c r="C4586" s="750"/>
      <c r="D4586" s="750"/>
      <c r="E4586" s="750"/>
    </row>
    <row r="4587" spans="1:5" ht="16.5" customHeight="1" thickBot="1" x14ac:dyDescent="0.25">
      <c r="A4587" s="649" t="s">
        <v>73</v>
      </c>
      <c r="B4587" s="750"/>
      <c r="C4587" s="750"/>
      <c r="D4587" s="750"/>
      <c r="E4587" s="750"/>
    </row>
    <row r="4588" spans="1:5" ht="16.5" customHeight="1" thickBot="1" x14ac:dyDescent="0.25">
      <c r="A4588" s="647" t="s">
        <v>109</v>
      </c>
      <c r="B4588" s="750">
        <f>SUM(B4589:B4592)</f>
        <v>3154</v>
      </c>
      <c r="C4588" s="750">
        <f t="shared" ref="C4588:E4588" si="475">SUM(C4589:C4592)</f>
        <v>3154</v>
      </c>
      <c r="D4588" s="750">
        <f t="shared" si="475"/>
        <v>3154</v>
      </c>
      <c r="E4588" s="750">
        <f t="shared" si="475"/>
        <v>0</v>
      </c>
    </row>
    <row r="4589" spans="1:5" ht="16.5" customHeight="1" thickBot="1" x14ac:dyDescent="0.25">
      <c r="A4589" s="649" t="s">
        <v>37</v>
      </c>
      <c r="B4589" s="750"/>
      <c r="C4589" s="750"/>
      <c r="D4589" s="750"/>
      <c r="E4589" s="750"/>
    </row>
    <row r="4590" spans="1:5" ht="16.5" customHeight="1" thickBot="1" x14ac:dyDescent="0.25">
      <c r="A4590" s="649" t="s">
        <v>108</v>
      </c>
      <c r="B4590" s="750"/>
      <c r="C4590" s="750"/>
      <c r="D4590" s="750"/>
      <c r="E4590" s="750"/>
    </row>
    <row r="4591" spans="1:5" ht="16.5" customHeight="1" thickBot="1" x14ac:dyDescent="0.25">
      <c r="A4591" s="649" t="s">
        <v>72</v>
      </c>
      <c r="B4591" s="750"/>
      <c r="C4591" s="750"/>
      <c r="D4591" s="750"/>
      <c r="E4591" s="750"/>
    </row>
    <row r="4592" spans="1:5" ht="16.5" customHeight="1" thickBot="1" x14ac:dyDescent="0.25">
      <c r="A4592" s="649" t="s">
        <v>73</v>
      </c>
      <c r="B4592" s="750">
        <v>3154</v>
      </c>
      <c r="C4592" s="747">
        <v>3154</v>
      </c>
      <c r="D4592" s="747">
        <v>3154</v>
      </c>
      <c r="E4592" s="750"/>
    </row>
    <row r="4593" spans="1:5" ht="16.5" customHeight="1" thickBot="1" x14ac:dyDescent="0.25">
      <c r="A4593" s="699" t="s">
        <v>589</v>
      </c>
      <c r="B4593" s="751">
        <f>B4592+B4583</f>
        <v>3154</v>
      </c>
      <c r="C4593" s="751">
        <f>C4592+C4583</f>
        <v>3154</v>
      </c>
      <c r="D4593" s="751">
        <f>D4592+D4583</f>
        <v>3154</v>
      </c>
      <c r="E4593" s="751">
        <f>E4592+E4583</f>
        <v>0</v>
      </c>
    </row>
    <row r="4594" spans="1:5" ht="42.75" customHeight="1" thickBot="1" x14ac:dyDescent="0.25">
      <c r="A4594" s="701" t="s">
        <v>227</v>
      </c>
      <c r="B4594" s="897" t="s">
        <v>2207</v>
      </c>
      <c r="C4594" s="899"/>
      <c r="D4594" s="899"/>
      <c r="E4594" s="900"/>
    </row>
    <row r="4595" spans="1:5" ht="16.5" customHeight="1" thickBot="1" x14ac:dyDescent="0.25">
      <c r="A4595" s="637" t="s">
        <v>1745</v>
      </c>
      <c r="B4595" s="769" t="s">
        <v>2208</v>
      </c>
      <c r="C4595" s="770"/>
      <c r="D4595" s="770"/>
      <c r="E4595" s="771"/>
    </row>
    <row r="4596" spans="1:5" ht="16.5" customHeight="1" thickBot="1" x14ac:dyDescent="0.25">
      <c r="A4596" s="639" t="s">
        <v>9</v>
      </c>
      <c r="B4596" s="769" t="s">
        <v>2208</v>
      </c>
      <c r="C4596" s="770"/>
      <c r="D4596" s="770"/>
      <c r="E4596" s="771"/>
    </row>
    <row r="4597" spans="1:5" ht="16.5" customHeight="1" thickBot="1" x14ac:dyDescent="0.25">
      <c r="A4597" s="639" t="s">
        <v>14</v>
      </c>
      <c r="B4597" s="832" t="s">
        <v>123</v>
      </c>
      <c r="C4597" s="833"/>
      <c r="D4597" s="833"/>
      <c r="E4597" s="834"/>
    </row>
    <row r="4598" spans="1:5" ht="16.5" customHeight="1" x14ac:dyDescent="0.2">
      <c r="A4598" s="827"/>
      <c r="B4598" s="640">
        <v>2019</v>
      </c>
      <c r="C4598" s="640">
        <v>2020</v>
      </c>
      <c r="D4598" s="640">
        <v>2021</v>
      </c>
      <c r="E4598" s="640">
        <v>2022</v>
      </c>
    </row>
    <row r="4599" spans="1:5" ht="16.5" customHeight="1" thickBot="1" x14ac:dyDescent="0.25">
      <c r="A4599" s="828"/>
      <c r="B4599" s="641" t="s">
        <v>5</v>
      </c>
      <c r="C4599" s="641" t="s">
        <v>6</v>
      </c>
      <c r="D4599" s="641" t="s">
        <v>6</v>
      </c>
      <c r="E4599" s="641" t="s">
        <v>6</v>
      </c>
    </row>
    <row r="4600" spans="1:5" ht="16.5" customHeight="1" thickBot="1" x14ac:dyDescent="0.25">
      <c r="A4600" s="639" t="s">
        <v>8</v>
      </c>
      <c r="B4600" s="745">
        <v>1</v>
      </c>
      <c r="C4600" s="745">
        <v>1</v>
      </c>
      <c r="D4600" s="745">
        <v>1</v>
      </c>
      <c r="E4600" s="745"/>
    </row>
    <row r="4601" spans="1:5" ht="16.5" customHeight="1" thickBot="1" x14ac:dyDescent="0.25">
      <c r="A4601" s="639" t="s">
        <v>15</v>
      </c>
      <c r="B4601" s="747">
        <v>4470</v>
      </c>
      <c r="C4601" s="747">
        <v>4470</v>
      </c>
      <c r="D4601" s="747">
        <v>4470</v>
      </c>
      <c r="E4601" s="747"/>
    </row>
    <row r="4602" spans="1:5" ht="16.5" customHeight="1" thickBot="1" x14ac:dyDescent="0.25">
      <c r="A4602" s="639" t="s">
        <v>21</v>
      </c>
      <c r="B4602" s="747">
        <f>B4601/B4600</f>
        <v>4470</v>
      </c>
      <c r="C4602" s="747">
        <f>C4601/C4600</f>
        <v>4470</v>
      </c>
      <c r="D4602" s="747">
        <f>D4601/D4600</f>
        <v>4470</v>
      </c>
      <c r="E4602" s="747" t="e">
        <f>E4601/E4600</f>
        <v>#DIV/0!</v>
      </c>
    </row>
    <row r="4603" spans="1:5" ht="16.5" customHeight="1" thickBot="1" x14ac:dyDescent="0.25">
      <c r="A4603" s="639" t="s">
        <v>16</v>
      </c>
      <c r="B4603" s="748" t="s">
        <v>20</v>
      </c>
      <c r="C4603" s="749">
        <f>C4600/B4600-1</f>
        <v>0</v>
      </c>
      <c r="D4603" s="749">
        <f t="shared" ref="D4603:E4605" si="476">D4600/C4600-1</f>
        <v>0</v>
      </c>
      <c r="E4603" s="749">
        <f t="shared" si="476"/>
        <v>-1</v>
      </c>
    </row>
    <row r="4604" spans="1:5" ht="16.5" customHeight="1" thickBot="1" x14ac:dyDescent="0.25">
      <c r="A4604" s="639" t="s">
        <v>17</v>
      </c>
      <c r="B4604" s="748" t="s">
        <v>20</v>
      </c>
      <c r="C4604" s="749">
        <f>C4601/B4601-1</f>
        <v>0</v>
      </c>
      <c r="D4604" s="749">
        <f t="shared" si="476"/>
        <v>0</v>
      </c>
      <c r="E4604" s="749">
        <f t="shared" si="476"/>
        <v>-1</v>
      </c>
    </row>
    <row r="4605" spans="1:5" ht="16.5" customHeight="1" thickBot="1" x14ac:dyDescent="0.25">
      <c r="A4605" s="639" t="s">
        <v>18</v>
      </c>
      <c r="B4605" s="748" t="s">
        <v>20</v>
      </c>
      <c r="C4605" s="749">
        <f>C4602/B4602-1</f>
        <v>0</v>
      </c>
      <c r="D4605" s="749">
        <f t="shared" si="476"/>
        <v>0</v>
      </c>
      <c r="E4605" s="749" t="e">
        <f t="shared" si="476"/>
        <v>#DIV/0!</v>
      </c>
    </row>
    <row r="4606" spans="1:5" ht="16.5" customHeight="1" thickBot="1" x14ac:dyDescent="0.25">
      <c r="A4606" s="835" t="s">
        <v>2209</v>
      </c>
      <c r="B4606" s="836"/>
      <c r="C4606" s="836"/>
      <c r="D4606" s="836"/>
      <c r="E4606" s="837"/>
    </row>
    <row r="4607" spans="1:5" ht="16.5" customHeight="1" x14ac:dyDescent="0.2">
      <c r="A4607" s="827"/>
      <c r="B4607" s="640">
        <v>2019</v>
      </c>
      <c r="C4607" s="640">
        <v>2020</v>
      </c>
      <c r="D4607" s="640">
        <v>2021</v>
      </c>
      <c r="E4607" s="640">
        <v>2022</v>
      </c>
    </row>
    <row r="4608" spans="1:5" ht="16.5" customHeight="1" thickBot="1" x14ac:dyDescent="0.25">
      <c r="A4608" s="828"/>
      <c r="B4608" s="641" t="s">
        <v>5</v>
      </c>
      <c r="C4608" s="641" t="s">
        <v>6</v>
      </c>
      <c r="D4608" s="641" t="s">
        <v>6</v>
      </c>
      <c r="E4608" s="641" t="s">
        <v>6</v>
      </c>
    </row>
    <row r="4609" spans="1:5" ht="16.5" customHeight="1" thickBot="1" x14ac:dyDescent="0.25">
      <c r="A4609" s="647" t="s">
        <v>107</v>
      </c>
      <c r="B4609" s="750"/>
      <c r="C4609" s="750"/>
      <c r="D4609" s="750"/>
      <c r="E4609" s="750"/>
    </row>
    <row r="4610" spans="1:5" ht="16.5" customHeight="1" thickBot="1" x14ac:dyDescent="0.25">
      <c r="A4610" s="649" t="s">
        <v>37</v>
      </c>
      <c r="B4610" s="750"/>
      <c r="C4610" s="750"/>
      <c r="D4610" s="750"/>
      <c r="E4610" s="750"/>
    </row>
    <row r="4611" spans="1:5" ht="16.5" customHeight="1" thickBot="1" x14ac:dyDescent="0.25">
      <c r="A4611" s="649" t="s">
        <v>108</v>
      </c>
      <c r="B4611" s="750"/>
      <c r="C4611" s="750"/>
      <c r="D4611" s="750"/>
      <c r="E4611" s="750"/>
    </row>
    <row r="4612" spans="1:5" ht="16.5" customHeight="1" thickBot="1" x14ac:dyDescent="0.25">
      <c r="A4612" s="649" t="s">
        <v>72</v>
      </c>
      <c r="B4612" s="750"/>
      <c r="C4612" s="750"/>
      <c r="D4612" s="750"/>
      <c r="E4612" s="750"/>
    </row>
    <row r="4613" spans="1:5" ht="16.5" customHeight="1" thickBot="1" x14ac:dyDescent="0.25">
      <c r="A4613" s="649" t="s">
        <v>73</v>
      </c>
      <c r="B4613" s="750"/>
      <c r="C4613" s="750"/>
      <c r="D4613" s="750"/>
      <c r="E4613" s="750"/>
    </row>
    <row r="4614" spans="1:5" ht="16.5" customHeight="1" thickBot="1" x14ac:dyDescent="0.25">
      <c r="A4614" s="647" t="s">
        <v>109</v>
      </c>
      <c r="B4614" s="750"/>
      <c r="C4614" s="750"/>
      <c r="D4614" s="750"/>
      <c r="E4614" s="750"/>
    </row>
    <row r="4615" spans="1:5" ht="16.5" customHeight="1" thickBot="1" x14ac:dyDescent="0.25">
      <c r="A4615" s="649" t="s">
        <v>37</v>
      </c>
      <c r="B4615" s="750"/>
      <c r="C4615" s="750"/>
      <c r="D4615" s="750"/>
      <c r="E4615" s="750"/>
    </row>
    <row r="4616" spans="1:5" ht="16.5" customHeight="1" thickBot="1" x14ac:dyDescent="0.25">
      <c r="A4616" s="649" t="s">
        <v>108</v>
      </c>
      <c r="B4616" s="750">
        <v>4470</v>
      </c>
      <c r="C4616" s="747">
        <v>4470</v>
      </c>
      <c r="D4616" s="747">
        <v>4470</v>
      </c>
      <c r="E4616" s="747"/>
    </row>
    <row r="4617" spans="1:5" ht="16.5" customHeight="1" thickBot="1" x14ac:dyDescent="0.25">
      <c r="A4617" s="649" t="s">
        <v>72</v>
      </c>
      <c r="B4617" s="750"/>
      <c r="C4617" s="752"/>
      <c r="D4617" s="752"/>
      <c r="E4617" s="752"/>
    </row>
    <row r="4618" spans="1:5" ht="16.5" customHeight="1" thickBot="1" x14ac:dyDescent="0.25">
      <c r="A4618" s="649" t="s">
        <v>73</v>
      </c>
      <c r="B4618" s="750"/>
      <c r="C4618" s="752"/>
      <c r="D4618" s="752"/>
      <c r="E4618" s="752"/>
    </row>
    <row r="4619" spans="1:5" ht="16.5" customHeight="1" thickBot="1" x14ac:dyDescent="0.25">
      <c r="A4619" s="699" t="s">
        <v>1349</v>
      </c>
      <c r="B4619" s="751">
        <f>B4616+B4609</f>
        <v>4470</v>
      </c>
      <c r="C4619" s="751">
        <f>C4616+C4609</f>
        <v>4470</v>
      </c>
      <c r="D4619" s="751">
        <f>D4616+D4609</f>
        <v>4470</v>
      </c>
      <c r="E4619" s="751">
        <f>E4616+E4609</f>
        <v>0</v>
      </c>
    </row>
    <row r="4620" spans="1:5" ht="34.5" customHeight="1" thickBot="1" x14ac:dyDescent="0.25">
      <c r="A4620" s="701" t="s">
        <v>227</v>
      </c>
      <c r="B4620" s="897" t="s">
        <v>2210</v>
      </c>
      <c r="C4620" s="899"/>
      <c r="D4620" s="899"/>
      <c r="E4620" s="900"/>
    </row>
    <row r="4621" spans="1:5" ht="16.5" customHeight="1" thickBot="1" x14ac:dyDescent="0.25">
      <c r="A4621" s="637" t="s">
        <v>1749</v>
      </c>
      <c r="B4621" s="769" t="s">
        <v>2208</v>
      </c>
      <c r="C4621" s="770"/>
      <c r="D4621" s="770"/>
      <c r="E4621" s="771"/>
    </row>
    <row r="4622" spans="1:5" ht="16.5" customHeight="1" thickBot="1" x14ac:dyDescent="0.25">
      <c r="A4622" s="639" t="s">
        <v>9</v>
      </c>
      <c r="B4622" s="769" t="s">
        <v>2208</v>
      </c>
      <c r="C4622" s="770"/>
      <c r="D4622" s="770"/>
      <c r="E4622" s="771"/>
    </row>
    <row r="4623" spans="1:5" ht="16.5" customHeight="1" thickBot="1" x14ac:dyDescent="0.25">
      <c r="A4623" s="639" t="s">
        <v>14</v>
      </c>
      <c r="B4623" s="832" t="s">
        <v>123</v>
      </c>
      <c r="C4623" s="833"/>
      <c r="D4623" s="833"/>
      <c r="E4623" s="834"/>
    </row>
    <row r="4624" spans="1:5" ht="16.5" customHeight="1" x14ac:dyDescent="0.2">
      <c r="A4624" s="827"/>
      <c r="B4624" s="640">
        <v>2019</v>
      </c>
      <c r="C4624" s="640">
        <v>2020</v>
      </c>
      <c r="D4624" s="640">
        <v>2021</v>
      </c>
      <c r="E4624" s="640">
        <v>2022</v>
      </c>
    </row>
    <row r="4625" spans="1:5" ht="16.5" customHeight="1" thickBot="1" x14ac:dyDescent="0.25">
      <c r="A4625" s="828"/>
      <c r="B4625" s="641" t="s">
        <v>5</v>
      </c>
      <c r="C4625" s="641" t="s">
        <v>6</v>
      </c>
      <c r="D4625" s="641" t="s">
        <v>6</v>
      </c>
      <c r="E4625" s="641" t="s">
        <v>6</v>
      </c>
    </row>
    <row r="4626" spans="1:5" ht="16.5" customHeight="1" thickBot="1" x14ac:dyDescent="0.25">
      <c r="A4626" s="639" t="s">
        <v>8</v>
      </c>
      <c r="B4626" s="745">
        <v>1</v>
      </c>
      <c r="C4626" s="745">
        <v>1</v>
      </c>
      <c r="D4626" s="745">
        <v>1</v>
      </c>
      <c r="E4626" s="745"/>
    </row>
    <row r="4627" spans="1:5" ht="16.5" customHeight="1" thickBot="1" x14ac:dyDescent="0.25">
      <c r="A4627" s="639" t="s">
        <v>15</v>
      </c>
      <c r="B4627" s="747">
        <v>894</v>
      </c>
      <c r="C4627" s="747">
        <v>894</v>
      </c>
      <c r="D4627" s="747">
        <v>894</v>
      </c>
      <c r="E4627" s="747"/>
    </row>
    <row r="4628" spans="1:5" ht="16.5" customHeight="1" thickBot="1" x14ac:dyDescent="0.25">
      <c r="A4628" s="639" t="s">
        <v>21</v>
      </c>
      <c r="B4628" s="747">
        <f>B4627/B4626</f>
        <v>894</v>
      </c>
      <c r="C4628" s="747">
        <f>C4627/C4626</f>
        <v>894</v>
      </c>
      <c r="D4628" s="747">
        <f>D4627/D4626</f>
        <v>894</v>
      </c>
      <c r="E4628" s="747" t="e">
        <f>E4627/E4626</f>
        <v>#DIV/0!</v>
      </c>
    </row>
    <row r="4629" spans="1:5" ht="16.5" customHeight="1" thickBot="1" x14ac:dyDescent="0.25">
      <c r="A4629" s="639" t="s">
        <v>16</v>
      </c>
      <c r="B4629" s="748" t="s">
        <v>20</v>
      </c>
      <c r="C4629" s="749">
        <f>C4626/B4626-1</f>
        <v>0</v>
      </c>
      <c r="D4629" s="749">
        <f t="shared" ref="D4629:E4631" si="477">D4626/C4626-1</f>
        <v>0</v>
      </c>
      <c r="E4629" s="749">
        <f t="shared" si="477"/>
        <v>-1</v>
      </c>
    </row>
    <row r="4630" spans="1:5" ht="16.5" customHeight="1" thickBot="1" x14ac:dyDescent="0.25">
      <c r="A4630" s="639" t="s">
        <v>17</v>
      </c>
      <c r="B4630" s="748" t="s">
        <v>20</v>
      </c>
      <c r="C4630" s="749">
        <f>C4627/B4627-1</f>
        <v>0</v>
      </c>
      <c r="D4630" s="749">
        <f t="shared" si="477"/>
        <v>0</v>
      </c>
      <c r="E4630" s="749">
        <f t="shared" si="477"/>
        <v>-1</v>
      </c>
    </row>
    <row r="4631" spans="1:5" ht="16.5" customHeight="1" thickBot="1" x14ac:dyDescent="0.25">
      <c r="A4631" s="639" t="s">
        <v>18</v>
      </c>
      <c r="B4631" s="748" t="s">
        <v>20</v>
      </c>
      <c r="C4631" s="749">
        <f>C4628/B4628-1</f>
        <v>0</v>
      </c>
      <c r="D4631" s="749">
        <f t="shared" si="477"/>
        <v>0</v>
      </c>
      <c r="E4631" s="749" t="e">
        <f t="shared" si="477"/>
        <v>#DIV/0!</v>
      </c>
    </row>
    <row r="4632" spans="1:5" ht="16.5" customHeight="1" thickBot="1" x14ac:dyDescent="0.25">
      <c r="A4632" s="835" t="s">
        <v>1752</v>
      </c>
      <c r="B4632" s="836"/>
      <c r="C4632" s="836"/>
      <c r="D4632" s="836"/>
      <c r="E4632" s="837"/>
    </row>
    <row r="4633" spans="1:5" ht="16.5" customHeight="1" x14ac:dyDescent="0.2">
      <c r="A4633" s="827"/>
      <c r="B4633" s="640">
        <v>2019</v>
      </c>
      <c r="C4633" s="640">
        <v>2020</v>
      </c>
      <c r="D4633" s="640">
        <v>2021</v>
      </c>
      <c r="E4633" s="640">
        <v>2022</v>
      </c>
    </row>
    <row r="4634" spans="1:5" ht="16.5" customHeight="1" thickBot="1" x14ac:dyDescent="0.25">
      <c r="A4634" s="828"/>
      <c r="B4634" s="641" t="s">
        <v>5</v>
      </c>
      <c r="C4634" s="641" t="s">
        <v>6</v>
      </c>
      <c r="D4634" s="641" t="s">
        <v>6</v>
      </c>
      <c r="E4634" s="641" t="s">
        <v>6</v>
      </c>
    </row>
    <row r="4635" spans="1:5" ht="16.5" customHeight="1" thickBot="1" x14ac:dyDescent="0.25">
      <c r="A4635" s="647" t="s">
        <v>107</v>
      </c>
      <c r="B4635" s="750"/>
      <c r="C4635" s="750"/>
      <c r="D4635" s="750"/>
      <c r="E4635" s="750"/>
    </row>
    <row r="4636" spans="1:5" ht="16.5" customHeight="1" thickBot="1" x14ac:dyDescent="0.25">
      <c r="A4636" s="649" t="s">
        <v>37</v>
      </c>
      <c r="B4636" s="750"/>
      <c r="C4636" s="750"/>
      <c r="D4636" s="750"/>
      <c r="E4636" s="750"/>
    </row>
    <row r="4637" spans="1:5" ht="16.5" customHeight="1" thickBot="1" x14ac:dyDescent="0.25">
      <c r="A4637" s="649" t="s">
        <v>108</v>
      </c>
      <c r="B4637" s="750"/>
      <c r="C4637" s="750"/>
      <c r="D4637" s="750"/>
      <c r="E4637" s="750"/>
    </row>
    <row r="4638" spans="1:5" ht="16.5" customHeight="1" thickBot="1" x14ac:dyDescent="0.25">
      <c r="A4638" s="649" t="s">
        <v>72</v>
      </c>
      <c r="B4638" s="750"/>
      <c r="C4638" s="750"/>
      <c r="D4638" s="750"/>
      <c r="E4638" s="750"/>
    </row>
    <row r="4639" spans="1:5" ht="16.5" customHeight="1" thickBot="1" x14ac:dyDescent="0.25">
      <c r="A4639" s="649" t="s">
        <v>73</v>
      </c>
      <c r="B4639" s="750"/>
      <c r="C4639" s="750"/>
      <c r="D4639" s="750"/>
      <c r="E4639" s="750"/>
    </row>
    <row r="4640" spans="1:5" ht="16.5" customHeight="1" thickBot="1" x14ac:dyDescent="0.25">
      <c r="A4640" s="647" t="s">
        <v>109</v>
      </c>
      <c r="B4640" s="750">
        <f>SUM(B4641:B4644)</f>
        <v>894</v>
      </c>
      <c r="C4640" s="750">
        <f t="shared" ref="C4640:E4640" si="478">SUM(C4641:C4644)</f>
        <v>894</v>
      </c>
      <c r="D4640" s="750">
        <f t="shared" si="478"/>
        <v>894</v>
      </c>
      <c r="E4640" s="750">
        <f t="shared" si="478"/>
        <v>0</v>
      </c>
    </row>
    <row r="4641" spans="1:5" ht="16.5" customHeight="1" thickBot="1" x14ac:dyDescent="0.25">
      <c r="A4641" s="649" t="s">
        <v>37</v>
      </c>
      <c r="B4641" s="750"/>
      <c r="C4641" s="750"/>
      <c r="D4641" s="750"/>
      <c r="E4641" s="750"/>
    </row>
    <row r="4642" spans="1:5" ht="16.5" customHeight="1" thickBot="1" x14ac:dyDescent="0.25">
      <c r="A4642" s="649" t="s">
        <v>108</v>
      </c>
      <c r="B4642" s="750"/>
      <c r="C4642" s="750"/>
      <c r="D4642" s="750"/>
      <c r="E4642" s="750"/>
    </row>
    <row r="4643" spans="1:5" ht="16.5" customHeight="1" thickBot="1" x14ac:dyDescent="0.25">
      <c r="A4643" s="649" t="s">
        <v>72</v>
      </c>
      <c r="B4643" s="750"/>
      <c r="C4643" s="750"/>
      <c r="D4643" s="750"/>
      <c r="E4643" s="750"/>
    </row>
    <row r="4644" spans="1:5" ht="16.5" customHeight="1" thickBot="1" x14ac:dyDescent="0.25">
      <c r="A4644" s="649" t="s">
        <v>73</v>
      </c>
      <c r="B4644" s="750">
        <v>894</v>
      </c>
      <c r="C4644" s="747">
        <v>894</v>
      </c>
      <c r="D4644" s="747">
        <v>894</v>
      </c>
      <c r="E4644" s="747"/>
    </row>
    <row r="4645" spans="1:5" ht="16.5" customHeight="1" thickBot="1" x14ac:dyDescent="0.25">
      <c r="A4645" s="699" t="s">
        <v>1753</v>
      </c>
      <c r="B4645" s="751">
        <f>B4644+B4635</f>
        <v>894</v>
      </c>
      <c r="C4645" s="751">
        <f>C4644+C4635</f>
        <v>894</v>
      </c>
      <c r="D4645" s="751">
        <f>D4644+D4635</f>
        <v>894</v>
      </c>
      <c r="E4645" s="751">
        <f>E4644+E4635</f>
        <v>0</v>
      </c>
    </row>
    <row r="4646" spans="1:5" ht="39" customHeight="1" thickBot="1" x14ac:dyDescent="0.25">
      <c r="A4646" s="701" t="s">
        <v>227</v>
      </c>
      <c r="B4646" s="897" t="s">
        <v>2211</v>
      </c>
      <c r="C4646" s="899"/>
      <c r="D4646" s="899"/>
      <c r="E4646" s="900"/>
    </row>
    <row r="4647" spans="1:5" ht="16.5" customHeight="1" thickBot="1" x14ac:dyDescent="0.25">
      <c r="A4647" s="637" t="s">
        <v>1754</v>
      </c>
      <c r="B4647" s="832" t="s">
        <v>2212</v>
      </c>
      <c r="C4647" s="833"/>
      <c r="D4647" s="833"/>
      <c r="E4647" s="834"/>
    </row>
    <row r="4648" spans="1:5" ht="16.5" customHeight="1" thickBot="1" x14ac:dyDescent="0.25">
      <c r="A4648" s="639" t="s">
        <v>9</v>
      </c>
      <c r="B4648" s="769" t="s">
        <v>2213</v>
      </c>
      <c r="C4648" s="770"/>
      <c r="D4648" s="770"/>
      <c r="E4648" s="771"/>
    </row>
    <row r="4649" spans="1:5" ht="16.5" customHeight="1" thickBot="1" x14ac:dyDescent="0.25">
      <c r="A4649" s="639" t="s">
        <v>14</v>
      </c>
      <c r="B4649" s="832" t="s">
        <v>1587</v>
      </c>
      <c r="C4649" s="833"/>
      <c r="D4649" s="833"/>
      <c r="E4649" s="834"/>
    </row>
    <row r="4650" spans="1:5" ht="16.5" customHeight="1" x14ac:dyDescent="0.2">
      <c r="A4650" s="827"/>
      <c r="B4650" s="640">
        <v>2019</v>
      </c>
      <c r="C4650" s="640">
        <v>2020</v>
      </c>
      <c r="D4650" s="640">
        <v>2021</v>
      </c>
      <c r="E4650" s="640">
        <v>2022</v>
      </c>
    </row>
    <row r="4651" spans="1:5" ht="16.5" customHeight="1" thickBot="1" x14ac:dyDescent="0.25">
      <c r="A4651" s="828"/>
      <c r="B4651" s="641" t="s">
        <v>5</v>
      </c>
      <c r="C4651" s="641" t="s">
        <v>6</v>
      </c>
      <c r="D4651" s="641" t="s">
        <v>6</v>
      </c>
      <c r="E4651" s="641" t="s">
        <v>6</v>
      </c>
    </row>
    <row r="4652" spans="1:5" ht="16.5" customHeight="1" thickBot="1" x14ac:dyDescent="0.25">
      <c r="A4652" s="639" t="s">
        <v>8</v>
      </c>
      <c r="B4652" s="745">
        <v>1.85</v>
      </c>
      <c r="C4652" s="745">
        <v>9.3000000000000007</v>
      </c>
      <c r="D4652" s="745">
        <v>0.6</v>
      </c>
      <c r="E4652" s="745">
        <v>2.08</v>
      </c>
    </row>
    <row r="4653" spans="1:5" ht="16.5" customHeight="1" thickBot="1" x14ac:dyDescent="0.25">
      <c r="A4653" s="639" t="s">
        <v>15</v>
      </c>
      <c r="B4653" s="747">
        <v>500000</v>
      </c>
      <c r="C4653" s="747">
        <v>4074005</v>
      </c>
      <c r="D4653" s="747">
        <v>240737</v>
      </c>
      <c r="E4653" s="747">
        <v>909342</v>
      </c>
    </row>
    <row r="4654" spans="1:5" ht="16.5" customHeight="1" thickBot="1" x14ac:dyDescent="0.25">
      <c r="A4654" s="639" t="s">
        <v>21</v>
      </c>
      <c r="B4654" s="747">
        <f>B4653/B4652</f>
        <v>270270.27027027024</v>
      </c>
      <c r="C4654" s="747">
        <f>C4653/C4652</f>
        <v>438065.05376344081</v>
      </c>
      <c r="D4654" s="747">
        <f>D4653/D4652</f>
        <v>401228.33333333337</v>
      </c>
      <c r="E4654" s="747">
        <f>E4653/E4652</f>
        <v>437183.65384615381</v>
      </c>
    </row>
    <row r="4655" spans="1:5" ht="16.5" customHeight="1" thickBot="1" x14ac:dyDescent="0.25">
      <c r="A4655" s="639" t="s">
        <v>16</v>
      </c>
      <c r="B4655" s="748" t="s">
        <v>20</v>
      </c>
      <c r="C4655" s="749">
        <f>C4652/B4652-1</f>
        <v>4.0270270270270272</v>
      </c>
      <c r="D4655" s="749">
        <f t="shared" ref="D4655:E4657" si="479">D4652/C4652-1</f>
        <v>-0.93548387096774199</v>
      </c>
      <c r="E4655" s="749">
        <f t="shared" si="479"/>
        <v>2.4666666666666668</v>
      </c>
    </row>
    <row r="4656" spans="1:5" ht="16.5" customHeight="1" thickBot="1" x14ac:dyDescent="0.25">
      <c r="A4656" s="639" t="s">
        <v>17</v>
      </c>
      <c r="B4656" s="748" t="s">
        <v>20</v>
      </c>
      <c r="C4656" s="749">
        <f>C4653/B4653-1</f>
        <v>7.1480099999999993</v>
      </c>
      <c r="D4656" s="749">
        <f t="shared" si="479"/>
        <v>-0.94090900722998616</v>
      </c>
      <c r="E4656" s="749">
        <f t="shared" si="479"/>
        <v>2.7773254630571951</v>
      </c>
    </row>
    <row r="4657" spans="1:5" ht="16.5" customHeight="1" thickBot="1" x14ac:dyDescent="0.25">
      <c r="A4657" s="639" t="s">
        <v>18</v>
      </c>
      <c r="B4657" s="748" t="s">
        <v>20</v>
      </c>
      <c r="C4657" s="749">
        <f>C4654/B4654-1</f>
        <v>0.62084069892473126</v>
      </c>
      <c r="D4657" s="749">
        <f t="shared" si="479"/>
        <v>-8.4089612064786157E-2</v>
      </c>
      <c r="E4657" s="749">
        <f t="shared" si="479"/>
        <v>8.9613114343421563E-2</v>
      </c>
    </row>
    <row r="4658" spans="1:5" ht="16.5" customHeight="1" thickBot="1" x14ac:dyDescent="0.25">
      <c r="A4658" s="835" t="s">
        <v>2214</v>
      </c>
      <c r="B4658" s="836"/>
      <c r="C4658" s="836"/>
      <c r="D4658" s="836"/>
      <c r="E4658" s="837"/>
    </row>
    <row r="4659" spans="1:5" ht="16.5" customHeight="1" x14ac:dyDescent="0.2">
      <c r="A4659" s="827"/>
      <c r="B4659" s="640">
        <v>2019</v>
      </c>
      <c r="C4659" s="640">
        <v>2020</v>
      </c>
      <c r="D4659" s="640">
        <v>2021</v>
      </c>
      <c r="E4659" s="640">
        <v>2022</v>
      </c>
    </row>
    <row r="4660" spans="1:5" ht="16.5" customHeight="1" thickBot="1" x14ac:dyDescent="0.25">
      <c r="A4660" s="828"/>
      <c r="B4660" s="641" t="s">
        <v>5</v>
      </c>
      <c r="C4660" s="641" t="s">
        <v>6</v>
      </c>
      <c r="D4660" s="641" t="s">
        <v>6</v>
      </c>
      <c r="E4660" s="641" t="s">
        <v>6</v>
      </c>
    </row>
    <row r="4661" spans="1:5" ht="16.5" customHeight="1" thickBot="1" x14ac:dyDescent="0.25">
      <c r="A4661" s="647" t="s">
        <v>107</v>
      </c>
      <c r="B4661" s="750"/>
      <c r="C4661" s="750"/>
      <c r="D4661" s="750"/>
      <c r="E4661" s="750"/>
    </row>
    <row r="4662" spans="1:5" ht="16.5" customHeight="1" thickBot="1" x14ac:dyDescent="0.25">
      <c r="A4662" s="649" t="s">
        <v>37</v>
      </c>
      <c r="B4662" s="750"/>
      <c r="C4662" s="750"/>
      <c r="D4662" s="750"/>
      <c r="E4662" s="750"/>
    </row>
    <row r="4663" spans="1:5" ht="16.5" customHeight="1" thickBot="1" x14ac:dyDescent="0.25">
      <c r="A4663" s="649" t="s">
        <v>108</v>
      </c>
      <c r="B4663" s="750"/>
      <c r="C4663" s="750"/>
      <c r="D4663" s="750"/>
      <c r="E4663" s="750"/>
    </row>
    <row r="4664" spans="1:5" ht="16.5" customHeight="1" thickBot="1" x14ac:dyDescent="0.25">
      <c r="A4664" s="649" t="s">
        <v>72</v>
      </c>
      <c r="B4664" s="750"/>
      <c r="C4664" s="750"/>
      <c r="D4664" s="750"/>
      <c r="E4664" s="750"/>
    </row>
    <row r="4665" spans="1:5" ht="16.5" customHeight="1" thickBot="1" x14ac:dyDescent="0.25">
      <c r="A4665" s="649" t="s">
        <v>73</v>
      </c>
      <c r="B4665" s="750"/>
      <c r="C4665" s="750"/>
      <c r="D4665" s="750"/>
      <c r="E4665" s="750"/>
    </row>
    <row r="4666" spans="1:5" ht="16.5" customHeight="1" thickBot="1" x14ac:dyDescent="0.25">
      <c r="A4666" s="647" t="s">
        <v>109</v>
      </c>
      <c r="B4666" s="750">
        <f>SUM(B4667:B4670)</f>
        <v>500000</v>
      </c>
      <c r="C4666" s="750">
        <f t="shared" ref="C4666:E4666" si="480">SUM(C4667:C4670)</f>
        <v>4074005</v>
      </c>
      <c r="D4666" s="750">
        <f t="shared" si="480"/>
        <v>240737</v>
      </c>
      <c r="E4666" s="750">
        <f t="shared" si="480"/>
        <v>909342</v>
      </c>
    </row>
    <row r="4667" spans="1:5" ht="16.5" customHeight="1" thickBot="1" x14ac:dyDescent="0.25">
      <c r="A4667" s="649" t="s">
        <v>37</v>
      </c>
      <c r="B4667" s="750"/>
      <c r="C4667" s="750"/>
      <c r="D4667" s="750"/>
      <c r="E4667" s="750"/>
    </row>
    <row r="4668" spans="1:5" ht="16.5" customHeight="1" thickBot="1" x14ac:dyDescent="0.25">
      <c r="A4668" s="649" t="s">
        <v>108</v>
      </c>
      <c r="B4668" s="750">
        <v>500000</v>
      </c>
      <c r="C4668" s="747">
        <v>4074005</v>
      </c>
      <c r="D4668" s="747">
        <v>240737</v>
      </c>
      <c r="E4668" s="747">
        <v>909342</v>
      </c>
    </row>
    <row r="4669" spans="1:5" ht="16.5" customHeight="1" thickBot="1" x14ac:dyDescent="0.25">
      <c r="A4669" s="649" t="s">
        <v>72</v>
      </c>
      <c r="B4669" s="750"/>
      <c r="C4669" s="752"/>
      <c r="D4669" s="752"/>
      <c r="E4669" s="752"/>
    </row>
    <row r="4670" spans="1:5" ht="16.5" customHeight="1" thickBot="1" x14ac:dyDescent="0.25">
      <c r="A4670" s="649" t="s">
        <v>73</v>
      </c>
      <c r="B4670" s="750"/>
      <c r="C4670" s="752"/>
      <c r="D4670" s="752"/>
      <c r="E4670" s="752"/>
    </row>
    <row r="4671" spans="1:5" ht="16.5" customHeight="1" thickBot="1" x14ac:dyDescent="0.25">
      <c r="A4671" s="699" t="s">
        <v>1758</v>
      </c>
      <c r="B4671" s="751">
        <f>B4668+B4661</f>
        <v>500000</v>
      </c>
      <c r="C4671" s="751">
        <f>C4668+C4661</f>
        <v>4074005</v>
      </c>
      <c r="D4671" s="751">
        <f>D4668+D4661</f>
        <v>240737</v>
      </c>
      <c r="E4671" s="751">
        <f>E4668+E4661</f>
        <v>909342</v>
      </c>
    </row>
    <row r="4672" spans="1:5" ht="35.25" customHeight="1" thickBot="1" x14ac:dyDescent="0.25">
      <c r="A4672" s="701" t="s">
        <v>227</v>
      </c>
      <c r="B4672" s="897" t="s">
        <v>2215</v>
      </c>
      <c r="C4672" s="899"/>
      <c r="D4672" s="899"/>
      <c r="E4672" s="900"/>
    </row>
    <row r="4673" spans="1:5" ht="16.5" customHeight="1" thickBot="1" x14ac:dyDescent="0.25">
      <c r="A4673" s="637" t="s">
        <v>1760</v>
      </c>
      <c r="B4673" s="832" t="s">
        <v>2212</v>
      </c>
      <c r="C4673" s="833"/>
      <c r="D4673" s="833"/>
      <c r="E4673" s="834"/>
    </row>
    <row r="4674" spans="1:5" ht="16.5" customHeight="1" thickBot="1" x14ac:dyDescent="0.25">
      <c r="A4674" s="639" t="s">
        <v>9</v>
      </c>
      <c r="B4674" s="769" t="s">
        <v>2213</v>
      </c>
      <c r="C4674" s="770"/>
      <c r="D4674" s="770"/>
      <c r="E4674" s="771"/>
    </row>
    <row r="4675" spans="1:5" ht="16.5" customHeight="1" thickBot="1" x14ac:dyDescent="0.25">
      <c r="A4675" s="639" t="s">
        <v>14</v>
      </c>
      <c r="B4675" s="832" t="s">
        <v>1710</v>
      </c>
      <c r="C4675" s="833"/>
      <c r="D4675" s="833"/>
      <c r="E4675" s="834"/>
    </row>
    <row r="4676" spans="1:5" ht="16.5" customHeight="1" x14ac:dyDescent="0.2">
      <c r="A4676" s="827"/>
      <c r="B4676" s="640">
        <v>2019</v>
      </c>
      <c r="C4676" s="640">
        <v>2020</v>
      </c>
      <c r="D4676" s="640">
        <v>2021</v>
      </c>
      <c r="E4676" s="640">
        <v>2022</v>
      </c>
    </row>
    <row r="4677" spans="1:5" ht="16.5" customHeight="1" thickBot="1" x14ac:dyDescent="0.25">
      <c r="A4677" s="828"/>
      <c r="B4677" s="641" t="s">
        <v>5</v>
      </c>
      <c r="C4677" s="641" t="s">
        <v>6</v>
      </c>
      <c r="D4677" s="641" t="s">
        <v>6</v>
      </c>
      <c r="E4677" s="641" t="s">
        <v>6</v>
      </c>
    </row>
    <row r="4678" spans="1:5" ht="16.5" customHeight="1" thickBot="1" x14ac:dyDescent="0.25">
      <c r="A4678" s="639" t="s">
        <v>8</v>
      </c>
      <c r="B4678" s="745">
        <v>1</v>
      </c>
      <c r="C4678" s="745">
        <v>1</v>
      </c>
      <c r="D4678" s="745">
        <v>1</v>
      </c>
      <c r="E4678" s="745"/>
    </row>
    <row r="4679" spans="1:5" ht="16.5" customHeight="1" thickBot="1" x14ac:dyDescent="0.25">
      <c r="A4679" s="639" t="s">
        <v>15</v>
      </c>
      <c r="B4679" s="747">
        <v>200000</v>
      </c>
      <c r="C4679" s="747">
        <v>714801</v>
      </c>
      <c r="D4679" s="747">
        <v>48147</v>
      </c>
      <c r="E4679" s="747"/>
    </row>
    <row r="4680" spans="1:5" ht="16.5" customHeight="1" thickBot="1" x14ac:dyDescent="0.25">
      <c r="A4680" s="639" t="s">
        <v>21</v>
      </c>
      <c r="B4680" s="747">
        <f>B4679/B4678</f>
        <v>200000</v>
      </c>
      <c r="C4680" s="747">
        <f>C4679/C4678</f>
        <v>714801</v>
      </c>
      <c r="D4680" s="747">
        <f>D4679/D4678</f>
        <v>48147</v>
      </c>
      <c r="E4680" s="747" t="e">
        <f>E4679/E4678</f>
        <v>#DIV/0!</v>
      </c>
    </row>
    <row r="4681" spans="1:5" ht="16.5" customHeight="1" thickBot="1" x14ac:dyDescent="0.25">
      <c r="A4681" s="639" t="s">
        <v>16</v>
      </c>
      <c r="B4681" s="748" t="s">
        <v>20</v>
      </c>
      <c r="C4681" s="749">
        <f>C4678/B4678-1</f>
        <v>0</v>
      </c>
      <c r="D4681" s="749">
        <f t="shared" ref="D4681:E4683" si="481">D4678/C4678-1</f>
        <v>0</v>
      </c>
      <c r="E4681" s="749">
        <f t="shared" si="481"/>
        <v>-1</v>
      </c>
    </row>
    <row r="4682" spans="1:5" ht="16.5" customHeight="1" thickBot="1" x14ac:dyDescent="0.25">
      <c r="A4682" s="639" t="s">
        <v>17</v>
      </c>
      <c r="B4682" s="748" t="s">
        <v>20</v>
      </c>
      <c r="C4682" s="749">
        <f>C4679/B4679-1</f>
        <v>2.5740050000000001</v>
      </c>
      <c r="D4682" s="749">
        <f t="shared" si="481"/>
        <v>-0.932642791490219</v>
      </c>
      <c r="E4682" s="749">
        <f t="shared" si="481"/>
        <v>-1</v>
      </c>
    </row>
    <row r="4683" spans="1:5" ht="16.5" customHeight="1" thickBot="1" x14ac:dyDescent="0.25">
      <c r="A4683" s="639" t="s">
        <v>18</v>
      </c>
      <c r="B4683" s="748" t="s">
        <v>20</v>
      </c>
      <c r="C4683" s="749">
        <f>C4680/B4680-1</f>
        <v>2.5740050000000001</v>
      </c>
      <c r="D4683" s="749">
        <f t="shared" si="481"/>
        <v>-0.932642791490219</v>
      </c>
      <c r="E4683" s="749" t="e">
        <f t="shared" si="481"/>
        <v>#DIV/0!</v>
      </c>
    </row>
    <row r="4684" spans="1:5" ht="16.5" customHeight="1" thickBot="1" x14ac:dyDescent="0.25">
      <c r="A4684" s="835" t="s">
        <v>2216</v>
      </c>
      <c r="B4684" s="836"/>
      <c r="C4684" s="836"/>
      <c r="D4684" s="836"/>
      <c r="E4684" s="837"/>
    </row>
    <row r="4685" spans="1:5" ht="16.5" customHeight="1" x14ac:dyDescent="0.2">
      <c r="A4685" s="827"/>
      <c r="B4685" s="640">
        <v>2019</v>
      </c>
      <c r="C4685" s="640">
        <v>2020</v>
      </c>
      <c r="D4685" s="640">
        <v>2021</v>
      </c>
      <c r="E4685" s="640">
        <v>2022</v>
      </c>
    </row>
    <row r="4686" spans="1:5" ht="16.5" customHeight="1" thickBot="1" x14ac:dyDescent="0.25">
      <c r="A4686" s="828"/>
      <c r="B4686" s="641" t="s">
        <v>5</v>
      </c>
      <c r="C4686" s="641" t="s">
        <v>6</v>
      </c>
      <c r="D4686" s="641" t="s">
        <v>6</v>
      </c>
      <c r="E4686" s="641" t="s">
        <v>6</v>
      </c>
    </row>
    <row r="4687" spans="1:5" ht="16.5" customHeight="1" thickBot="1" x14ac:dyDescent="0.25">
      <c r="A4687" s="647" t="s">
        <v>107</v>
      </c>
      <c r="B4687" s="750"/>
      <c r="C4687" s="750"/>
      <c r="D4687" s="750"/>
      <c r="E4687" s="750"/>
    </row>
    <row r="4688" spans="1:5" ht="16.5" customHeight="1" thickBot="1" x14ac:dyDescent="0.25">
      <c r="A4688" s="649" t="s">
        <v>37</v>
      </c>
      <c r="B4688" s="750"/>
      <c r="C4688" s="750"/>
      <c r="D4688" s="750"/>
      <c r="E4688" s="750"/>
    </row>
    <row r="4689" spans="1:5" ht="16.5" customHeight="1" thickBot="1" x14ac:dyDescent="0.25">
      <c r="A4689" s="649" t="s">
        <v>108</v>
      </c>
      <c r="B4689" s="750"/>
      <c r="C4689" s="750"/>
      <c r="D4689" s="750"/>
      <c r="E4689" s="750"/>
    </row>
    <row r="4690" spans="1:5" ht="16.5" customHeight="1" thickBot="1" x14ac:dyDescent="0.25">
      <c r="A4690" s="649" t="s">
        <v>72</v>
      </c>
      <c r="B4690" s="750"/>
      <c r="C4690" s="750"/>
      <c r="D4690" s="750"/>
      <c r="E4690" s="750"/>
    </row>
    <row r="4691" spans="1:5" ht="16.5" customHeight="1" thickBot="1" x14ac:dyDescent="0.25">
      <c r="A4691" s="649" t="s">
        <v>73</v>
      </c>
      <c r="B4691" s="750"/>
      <c r="C4691" s="750"/>
      <c r="D4691" s="750"/>
      <c r="E4691" s="750"/>
    </row>
    <row r="4692" spans="1:5" ht="16.5" customHeight="1" thickBot="1" x14ac:dyDescent="0.25">
      <c r="A4692" s="647" t="s">
        <v>109</v>
      </c>
      <c r="B4692" s="750">
        <f>SUM(B4693:B4696)</f>
        <v>200000</v>
      </c>
      <c r="C4692" s="750">
        <f t="shared" ref="C4692:D4692" si="482">SUM(C4693:C4696)</f>
        <v>714801</v>
      </c>
      <c r="D4692" s="750">
        <f t="shared" si="482"/>
        <v>48147</v>
      </c>
      <c r="E4692" s="750">
        <f>SUM(E4693:E4696)</f>
        <v>0</v>
      </c>
    </row>
    <row r="4693" spans="1:5" ht="16.5" customHeight="1" thickBot="1" x14ac:dyDescent="0.25">
      <c r="A4693" s="649" t="s">
        <v>37</v>
      </c>
      <c r="B4693" s="750"/>
      <c r="C4693" s="750"/>
      <c r="D4693" s="750"/>
      <c r="E4693" s="750"/>
    </row>
    <row r="4694" spans="1:5" ht="16.5" customHeight="1" thickBot="1" x14ac:dyDescent="0.25">
      <c r="A4694" s="649" t="s">
        <v>108</v>
      </c>
      <c r="B4694" s="750"/>
      <c r="C4694" s="750"/>
      <c r="D4694" s="750"/>
      <c r="E4694" s="750"/>
    </row>
    <row r="4695" spans="1:5" ht="16.5" customHeight="1" thickBot="1" x14ac:dyDescent="0.25">
      <c r="A4695" s="649" t="s">
        <v>72</v>
      </c>
      <c r="B4695" s="750"/>
      <c r="C4695" s="750"/>
      <c r="D4695" s="750"/>
      <c r="E4695" s="750"/>
    </row>
    <row r="4696" spans="1:5" ht="16.5" customHeight="1" thickBot="1" x14ac:dyDescent="0.25">
      <c r="A4696" s="649" t="s">
        <v>73</v>
      </c>
      <c r="B4696" s="750">
        <v>200000</v>
      </c>
      <c r="C4696" s="747">
        <v>714801</v>
      </c>
      <c r="D4696" s="747">
        <v>48147</v>
      </c>
      <c r="E4696" s="747"/>
    </row>
    <row r="4697" spans="1:5" ht="16.5" customHeight="1" thickBot="1" x14ac:dyDescent="0.25">
      <c r="A4697" s="699" t="s">
        <v>1765</v>
      </c>
      <c r="B4697" s="751">
        <f>B4696+B4687</f>
        <v>200000</v>
      </c>
      <c r="C4697" s="751">
        <f>C4696+C4687</f>
        <v>714801</v>
      </c>
      <c r="D4697" s="751">
        <f>D4696+D4687</f>
        <v>48147</v>
      </c>
      <c r="E4697" s="751">
        <f>E4696+E4687</f>
        <v>0</v>
      </c>
    </row>
    <row r="4698" spans="1:5" ht="31.5" customHeight="1" thickBot="1" x14ac:dyDescent="0.25">
      <c r="A4698" s="701" t="s">
        <v>227</v>
      </c>
      <c r="B4698" s="897" t="s">
        <v>2217</v>
      </c>
      <c r="C4698" s="899"/>
      <c r="D4698" s="899"/>
      <c r="E4698" s="900"/>
    </row>
    <row r="4699" spans="1:5" ht="16.5" customHeight="1" thickBot="1" x14ac:dyDescent="0.25">
      <c r="A4699" s="637" t="s">
        <v>1766</v>
      </c>
      <c r="B4699" s="769" t="s">
        <v>2218</v>
      </c>
      <c r="C4699" s="770"/>
      <c r="D4699" s="770"/>
      <c r="E4699" s="771"/>
    </row>
    <row r="4700" spans="1:5" ht="16.5" customHeight="1" thickBot="1" x14ac:dyDescent="0.25">
      <c r="A4700" s="639" t="s">
        <v>9</v>
      </c>
      <c r="B4700" s="769" t="s">
        <v>2219</v>
      </c>
      <c r="C4700" s="770"/>
      <c r="D4700" s="770"/>
      <c r="E4700" s="771"/>
    </row>
    <row r="4701" spans="1:5" ht="16.5" customHeight="1" thickBot="1" x14ac:dyDescent="0.25">
      <c r="A4701" s="639" t="s">
        <v>14</v>
      </c>
      <c r="B4701" s="832" t="s">
        <v>1710</v>
      </c>
      <c r="C4701" s="833"/>
      <c r="D4701" s="833"/>
      <c r="E4701" s="834"/>
    </row>
    <row r="4702" spans="1:5" ht="16.5" customHeight="1" x14ac:dyDescent="0.2">
      <c r="A4702" s="827"/>
      <c r="B4702" s="640">
        <v>2019</v>
      </c>
      <c r="C4702" s="640">
        <v>2020</v>
      </c>
      <c r="D4702" s="640">
        <v>2021</v>
      </c>
      <c r="E4702" s="640">
        <v>2022</v>
      </c>
    </row>
    <row r="4703" spans="1:5" ht="16.5" customHeight="1" thickBot="1" x14ac:dyDescent="0.25">
      <c r="A4703" s="828"/>
      <c r="B4703" s="641" t="s">
        <v>5</v>
      </c>
      <c r="C4703" s="641" t="s">
        <v>6</v>
      </c>
      <c r="D4703" s="641" t="s">
        <v>6</v>
      </c>
      <c r="E4703" s="641" t="s">
        <v>6</v>
      </c>
    </row>
    <row r="4704" spans="1:5" ht="16.5" customHeight="1" thickBot="1" x14ac:dyDescent="0.25">
      <c r="A4704" s="639" t="s">
        <v>8</v>
      </c>
      <c r="B4704" s="745">
        <v>1</v>
      </c>
      <c r="C4704" s="745">
        <v>1</v>
      </c>
      <c r="D4704" s="745">
        <v>1</v>
      </c>
      <c r="E4704" s="745"/>
    </row>
    <row r="4705" spans="1:5" ht="16.5" customHeight="1" thickBot="1" x14ac:dyDescent="0.25">
      <c r="A4705" s="639" t="s">
        <v>15</v>
      </c>
      <c r="B4705" s="747">
        <v>50973</v>
      </c>
      <c r="C4705" s="747">
        <v>74117</v>
      </c>
      <c r="D4705" s="747">
        <v>9544</v>
      </c>
      <c r="E4705" s="747"/>
    </row>
    <row r="4706" spans="1:5" ht="16.5" customHeight="1" thickBot="1" x14ac:dyDescent="0.25">
      <c r="A4706" s="639" t="s">
        <v>21</v>
      </c>
      <c r="B4706" s="747">
        <f>B4705/B4704</f>
        <v>50973</v>
      </c>
      <c r="C4706" s="747">
        <f>C4705/C4704</f>
        <v>74117</v>
      </c>
      <c r="D4706" s="747">
        <f>D4705/D4704</f>
        <v>9544</v>
      </c>
      <c r="E4706" s="747" t="e">
        <f>E4705/E4704</f>
        <v>#DIV/0!</v>
      </c>
    </row>
    <row r="4707" spans="1:5" ht="16.5" customHeight="1" thickBot="1" x14ac:dyDescent="0.25">
      <c r="A4707" s="639" t="s">
        <v>16</v>
      </c>
      <c r="B4707" s="748" t="s">
        <v>20</v>
      </c>
      <c r="C4707" s="749">
        <f>C4704/B4704-1</f>
        <v>0</v>
      </c>
      <c r="D4707" s="749">
        <f t="shared" ref="D4707:E4709" si="483">D4704/C4704-1</f>
        <v>0</v>
      </c>
      <c r="E4707" s="749">
        <f t="shared" si="483"/>
        <v>-1</v>
      </c>
    </row>
    <row r="4708" spans="1:5" ht="16.5" customHeight="1" thickBot="1" x14ac:dyDescent="0.25">
      <c r="A4708" s="639" t="s">
        <v>17</v>
      </c>
      <c r="B4708" s="748" t="s">
        <v>20</v>
      </c>
      <c r="C4708" s="749">
        <f>C4705/B4705-1</f>
        <v>0.4540442979616659</v>
      </c>
      <c r="D4708" s="749">
        <f t="shared" si="483"/>
        <v>-0.87123062185463529</v>
      </c>
      <c r="E4708" s="749">
        <f t="shared" si="483"/>
        <v>-1</v>
      </c>
    </row>
    <row r="4709" spans="1:5" ht="16.5" customHeight="1" thickBot="1" x14ac:dyDescent="0.25">
      <c r="A4709" s="639" t="s">
        <v>18</v>
      </c>
      <c r="B4709" s="748" t="s">
        <v>20</v>
      </c>
      <c r="C4709" s="749">
        <f>C4706/B4706-1</f>
        <v>0.4540442979616659</v>
      </c>
      <c r="D4709" s="749">
        <f t="shared" si="483"/>
        <v>-0.87123062185463529</v>
      </c>
      <c r="E4709" s="749" t="e">
        <f t="shared" si="483"/>
        <v>#DIV/0!</v>
      </c>
    </row>
    <row r="4710" spans="1:5" ht="16.5" customHeight="1" thickBot="1" x14ac:dyDescent="0.25">
      <c r="A4710" s="835" t="s">
        <v>2220</v>
      </c>
      <c r="B4710" s="836"/>
      <c r="C4710" s="836"/>
      <c r="D4710" s="836"/>
      <c r="E4710" s="837"/>
    </row>
    <row r="4711" spans="1:5" ht="16.5" customHeight="1" x14ac:dyDescent="0.2">
      <c r="A4711" s="827"/>
      <c r="B4711" s="640">
        <v>2019</v>
      </c>
      <c r="C4711" s="640">
        <v>2020</v>
      </c>
      <c r="D4711" s="640">
        <v>2021</v>
      </c>
      <c r="E4711" s="640">
        <v>2022</v>
      </c>
    </row>
    <row r="4712" spans="1:5" ht="16.5" customHeight="1" thickBot="1" x14ac:dyDescent="0.25">
      <c r="A4712" s="828"/>
      <c r="B4712" s="641" t="s">
        <v>5</v>
      </c>
      <c r="C4712" s="641" t="s">
        <v>6</v>
      </c>
      <c r="D4712" s="641" t="s">
        <v>6</v>
      </c>
      <c r="E4712" s="641" t="s">
        <v>6</v>
      </c>
    </row>
    <row r="4713" spans="1:5" ht="16.5" customHeight="1" thickBot="1" x14ac:dyDescent="0.25">
      <c r="A4713" s="647" t="s">
        <v>107</v>
      </c>
      <c r="B4713" s="750"/>
      <c r="C4713" s="750"/>
      <c r="D4713" s="750"/>
      <c r="E4713" s="750"/>
    </row>
    <row r="4714" spans="1:5" ht="16.5" customHeight="1" thickBot="1" x14ac:dyDescent="0.25">
      <c r="A4714" s="649" t="s">
        <v>37</v>
      </c>
      <c r="B4714" s="750"/>
      <c r="C4714" s="750"/>
      <c r="D4714" s="750"/>
      <c r="E4714" s="750"/>
    </row>
    <row r="4715" spans="1:5" ht="16.5" customHeight="1" thickBot="1" x14ac:dyDescent="0.25">
      <c r="A4715" s="649" t="s">
        <v>108</v>
      </c>
      <c r="B4715" s="750"/>
      <c r="C4715" s="750"/>
      <c r="D4715" s="750"/>
      <c r="E4715" s="750"/>
    </row>
    <row r="4716" spans="1:5" ht="16.5" customHeight="1" thickBot="1" x14ac:dyDescent="0.25">
      <c r="A4716" s="649" t="s">
        <v>72</v>
      </c>
      <c r="B4716" s="750"/>
      <c r="C4716" s="750"/>
      <c r="D4716" s="750"/>
      <c r="E4716" s="750"/>
    </row>
    <row r="4717" spans="1:5" ht="16.5" customHeight="1" thickBot="1" x14ac:dyDescent="0.25">
      <c r="A4717" s="649" t="s">
        <v>73</v>
      </c>
      <c r="B4717" s="750"/>
      <c r="C4717" s="750"/>
      <c r="D4717" s="750"/>
      <c r="E4717" s="750"/>
    </row>
    <row r="4718" spans="1:5" ht="16.5" customHeight="1" thickBot="1" x14ac:dyDescent="0.25">
      <c r="A4718" s="647" t="s">
        <v>109</v>
      </c>
      <c r="B4718" s="750">
        <f>SUM(B4719:B4722)</f>
        <v>50973</v>
      </c>
      <c r="C4718" s="750">
        <f t="shared" ref="C4718:E4718" si="484">SUM(C4719:C4722)</f>
        <v>74117</v>
      </c>
      <c r="D4718" s="750">
        <f t="shared" si="484"/>
        <v>9544</v>
      </c>
      <c r="E4718" s="750">
        <f t="shared" si="484"/>
        <v>0</v>
      </c>
    </row>
    <row r="4719" spans="1:5" ht="16.5" customHeight="1" thickBot="1" x14ac:dyDescent="0.25">
      <c r="A4719" s="649" t="s">
        <v>37</v>
      </c>
      <c r="B4719" s="750"/>
      <c r="C4719" s="750"/>
      <c r="D4719" s="750"/>
      <c r="E4719" s="750"/>
    </row>
    <row r="4720" spans="1:5" ht="16.5" customHeight="1" thickBot="1" x14ac:dyDescent="0.25">
      <c r="A4720" s="649" t="s">
        <v>108</v>
      </c>
      <c r="B4720" s="750"/>
      <c r="C4720" s="750"/>
      <c r="D4720" s="750"/>
      <c r="E4720" s="750"/>
    </row>
    <row r="4721" spans="1:5" ht="16.5" customHeight="1" thickBot="1" x14ac:dyDescent="0.25">
      <c r="A4721" s="649" t="s">
        <v>72</v>
      </c>
      <c r="B4721" s="750">
        <v>50973</v>
      </c>
      <c r="C4721" s="747">
        <v>74117</v>
      </c>
      <c r="D4721" s="747">
        <v>9544</v>
      </c>
      <c r="E4721" s="747"/>
    </row>
    <row r="4722" spans="1:5" ht="16.5" customHeight="1" thickBot="1" x14ac:dyDescent="0.25">
      <c r="A4722" s="649" t="s">
        <v>73</v>
      </c>
      <c r="B4722" s="750"/>
      <c r="C4722" s="752"/>
      <c r="D4722" s="752"/>
      <c r="E4722" s="752"/>
    </row>
    <row r="4723" spans="1:5" ht="16.5" customHeight="1" thickBot="1" x14ac:dyDescent="0.25">
      <c r="A4723" s="699" t="s">
        <v>1772</v>
      </c>
      <c r="B4723" s="751">
        <f>B4721+B4713</f>
        <v>50973</v>
      </c>
      <c r="C4723" s="751">
        <f>C4721+C4713</f>
        <v>74117</v>
      </c>
      <c r="D4723" s="751">
        <f>D4721+D4713</f>
        <v>9544</v>
      </c>
      <c r="E4723" s="751">
        <f>E4721+E4713</f>
        <v>0</v>
      </c>
    </row>
    <row r="4724" spans="1:5" ht="30.75" customHeight="1" thickBot="1" x14ac:dyDescent="0.25">
      <c r="A4724" s="701" t="s">
        <v>227</v>
      </c>
      <c r="B4724" s="897" t="s">
        <v>2221</v>
      </c>
      <c r="C4724" s="899"/>
      <c r="D4724" s="899"/>
      <c r="E4724" s="900"/>
    </row>
    <row r="4725" spans="1:5" ht="16.5" customHeight="1" thickBot="1" x14ac:dyDescent="0.25">
      <c r="A4725" s="637" t="s">
        <v>1773</v>
      </c>
      <c r="B4725" s="769" t="s">
        <v>2218</v>
      </c>
      <c r="C4725" s="770"/>
      <c r="D4725" s="770"/>
      <c r="E4725" s="771"/>
    </row>
    <row r="4726" spans="1:5" ht="16.5" customHeight="1" thickBot="1" x14ac:dyDescent="0.25">
      <c r="A4726" s="639" t="s">
        <v>9</v>
      </c>
      <c r="B4726" s="769" t="s">
        <v>2219</v>
      </c>
      <c r="C4726" s="770"/>
      <c r="D4726" s="770"/>
      <c r="E4726" s="771"/>
    </row>
    <row r="4727" spans="1:5" ht="16.5" customHeight="1" thickBot="1" x14ac:dyDescent="0.25">
      <c r="A4727" s="639" t="s">
        <v>14</v>
      </c>
      <c r="B4727" s="832" t="s">
        <v>1710</v>
      </c>
      <c r="C4727" s="833"/>
      <c r="D4727" s="833"/>
      <c r="E4727" s="834"/>
    </row>
    <row r="4728" spans="1:5" ht="16.5" customHeight="1" x14ac:dyDescent="0.2">
      <c r="A4728" s="827"/>
      <c r="B4728" s="640">
        <v>2019</v>
      </c>
      <c r="C4728" s="640">
        <v>2020</v>
      </c>
      <c r="D4728" s="640">
        <v>2021</v>
      </c>
      <c r="E4728" s="640">
        <v>2022</v>
      </c>
    </row>
    <row r="4729" spans="1:5" ht="16.5" customHeight="1" thickBot="1" x14ac:dyDescent="0.25">
      <c r="A4729" s="828"/>
      <c r="B4729" s="641" t="s">
        <v>5</v>
      </c>
      <c r="C4729" s="641" t="s">
        <v>6</v>
      </c>
      <c r="D4729" s="641" t="s">
        <v>6</v>
      </c>
      <c r="E4729" s="641" t="s">
        <v>6</v>
      </c>
    </row>
    <row r="4730" spans="1:5" ht="16.5" customHeight="1" thickBot="1" x14ac:dyDescent="0.25">
      <c r="A4730" s="639" t="s">
        <v>8</v>
      </c>
      <c r="B4730" s="745">
        <v>1</v>
      </c>
      <c r="C4730" s="745">
        <v>1</v>
      </c>
      <c r="D4730" s="745">
        <v>1</v>
      </c>
      <c r="E4730" s="745"/>
    </row>
    <row r="4731" spans="1:5" ht="16.5" customHeight="1" thickBot="1" x14ac:dyDescent="0.25">
      <c r="A4731" s="639" t="s">
        <v>15</v>
      </c>
      <c r="B4731" s="747">
        <v>6593</v>
      </c>
      <c r="C4731" s="747">
        <v>18413</v>
      </c>
      <c r="D4731" s="747">
        <v>1991</v>
      </c>
      <c r="E4731" s="747"/>
    </row>
    <row r="4732" spans="1:5" ht="16.5" customHeight="1" thickBot="1" x14ac:dyDescent="0.25">
      <c r="A4732" s="639" t="s">
        <v>21</v>
      </c>
      <c r="B4732" s="747">
        <f>B4731/B4730</f>
        <v>6593</v>
      </c>
      <c r="C4732" s="747">
        <f>C4731/C4730</f>
        <v>18413</v>
      </c>
      <c r="D4732" s="747">
        <f>D4731/D4730</f>
        <v>1991</v>
      </c>
      <c r="E4732" s="747" t="e">
        <f>E4731/E4730</f>
        <v>#DIV/0!</v>
      </c>
    </row>
    <row r="4733" spans="1:5" ht="16.5" customHeight="1" thickBot="1" x14ac:dyDescent="0.25">
      <c r="A4733" s="639" t="s">
        <v>16</v>
      </c>
      <c r="B4733" s="748" t="s">
        <v>20</v>
      </c>
      <c r="C4733" s="749">
        <f>C4730/B4730-1</f>
        <v>0</v>
      </c>
      <c r="D4733" s="749">
        <f t="shared" ref="D4733:E4735" si="485">D4730/C4730-1</f>
        <v>0</v>
      </c>
      <c r="E4733" s="749">
        <f t="shared" si="485"/>
        <v>-1</v>
      </c>
    </row>
    <row r="4734" spans="1:5" ht="16.5" customHeight="1" thickBot="1" x14ac:dyDescent="0.25">
      <c r="A4734" s="639" t="s">
        <v>17</v>
      </c>
      <c r="B4734" s="748" t="s">
        <v>20</v>
      </c>
      <c r="C4734" s="749">
        <f>C4731/B4731-1</f>
        <v>1.7928105566509935</v>
      </c>
      <c r="D4734" s="749">
        <f t="shared" si="485"/>
        <v>-0.89186987454515831</v>
      </c>
      <c r="E4734" s="749">
        <f t="shared" si="485"/>
        <v>-1</v>
      </c>
    </row>
    <row r="4735" spans="1:5" ht="16.5" customHeight="1" thickBot="1" x14ac:dyDescent="0.25">
      <c r="A4735" s="639" t="s">
        <v>18</v>
      </c>
      <c r="B4735" s="748" t="s">
        <v>20</v>
      </c>
      <c r="C4735" s="749">
        <f>C4732/B4732-1</f>
        <v>1.7928105566509935</v>
      </c>
      <c r="D4735" s="749">
        <f t="shared" si="485"/>
        <v>-0.89186987454515831</v>
      </c>
      <c r="E4735" s="749" t="e">
        <f t="shared" si="485"/>
        <v>#DIV/0!</v>
      </c>
    </row>
    <row r="4736" spans="1:5" ht="16.5" customHeight="1" thickBot="1" x14ac:dyDescent="0.25">
      <c r="A4736" s="835" t="s">
        <v>2222</v>
      </c>
      <c r="B4736" s="836"/>
      <c r="C4736" s="836"/>
      <c r="D4736" s="836"/>
      <c r="E4736" s="837"/>
    </row>
    <row r="4737" spans="1:5" ht="16.5" customHeight="1" x14ac:dyDescent="0.2">
      <c r="A4737" s="827"/>
      <c r="B4737" s="640">
        <v>2019</v>
      </c>
      <c r="C4737" s="640">
        <v>2020</v>
      </c>
      <c r="D4737" s="640">
        <v>2021</v>
      </c>
      <c r="E4737" s="640">
        <v>2022</v>
      </c>
    </row>
    <row r="4738" spans="1:5" ht="16.5" customHeight="1" thickBot="1" x14ac:dyDescent="0.25">
      <c r="A4738" s="828"/>
      <c r="B4738" s="641" t="s">
        <v>5</v>
      </c>
      <c r="C4738" s="641" t="s">
        <v>6</v>
      </c>
      <c r="D4738" s="641" t="s">
        <v>6</v>
      </c>
      <c r="E4738" s="641" t="s">
        <v>6</v>
      </c>
    </row>
    <row r="4739" spans="1:5" ht="16.5" customHeight="1" thickBot="1" x14ac:dyDescent="0.25">
      <c r="A4739" s="647" t="s">
        <v>107</v>
      </c>
      <c r="B4739" s="750"/>
      <c r="C4739" s="750"/>
      <c r="D4739" s="750"/>
      <c r="E4739" s="750"/>
    </row>
    <row r="4740" spans="1:5" ht="16.5" customHeight="1" thickBot="1" x14ac:dyDescent="0.25">
      <c r="A4740" s="649" t="s">
        <v>37</v>
      </c>
      <c r="B4740" s="750"/>
      <c r="C4740" s="750"/>
      <c r="D4740" s="750"/>
      <c r="E4740" s="750"/>
    </row>
    <row r="4741" spans="1:5" ht="16.5" customHeight="1" thickBot="1" x14ac:dyDescent="0.25">
      <c r="A4741" s="649" t="s">
        <v>108</v>
      </c>
      <c r="B4741" s="750"/>
      <c r="C4741" s="750"/>
      <c r="D4741" s="750"/>
      <c r="E4741" s="750"/>
    </row>
    <row r="4742" spans="1:5" ht="16.5" customHeight="1" thickBot="1" x14ac:dyDescent="0.25">
      <c r="A4742" s="649" t="s">
        <v>72</v>
      </c>
      <c r="B4742" s="750"/>
      <c r="C4742" s="750"/>
      <c r="D4742" s="750"/>
      <c r="E4742" s="750"/>
    </row>
    <row r="4743" spans="1:5" ht="16.5" customHeight="1" thickBot="1" x14ac:dyDescent="0.25">
      <c r="A4743" s="649" t="s">
        <v>73</v>
      </c>
      <c r="B4743" s="750"/>
      <c r="C4743" s="750"/>
      <c r="D4743" s="750"/>
      <c r="E4743" s="750"/>
    </row>
    <row r="4744" spans="1:5" ht="16.5" customHeight="1" thickBot="1" x14ac:dyDescent="0.25">
      <c r="A4744" s="647" t="s">
        <v>109</v>
      </c>
      <c r="B4744" s="750">
        <f>SUM(B4745:B4748)</f>
        <v>6593</v>
      </c>
      <c r="C4744" s="750">
        <f t="shared" ref="C4744:E4744" si="486">SUM(C4745:C4748)</f>
        <v>18413</v>
      </c>
      <c r="D4744" s="750">
        <f t="shared" si="486"/>
        <v>1991</v>
      </c>
      <c r="E4744" s="750">
        <f t="shared" si="486"/>
        <v>0</v>
      </c>
    </row>
    <row r="4745" spans="1:5" ht="16.5" customHeight="1" thickBot="1" x14ac:dyDescent="0.25">
      <c r="A4745" s="649" t="s">
        <v>37</v>
      </c>
      <c r="B4745" s="750"/>
      <c r="C4745" s="750"/>
      <c r="D4745" s="750"/>
      <c r="E4745" s="750"/>
    </row>
    <row r="4746" spans="1:5" ht="16.5" customHeight="1" thickBot="1" x14ac:dyDescent="0.25">
      <c r="A4746" s="649" t="s">
        <v>108</v>
      </c>
      <c r="B4746" s="750"/>
      <c r="C4746" s="750"/>
      <c r="D4746" s="750"/>
      <c r="E4746" s="750"/>
    </row>
    <row r="4747" spans="1:5" ht="16.5" customHeight="1" thickBot="1" x14ac:dyDescent="0.25">
      <c r="A4747" s="649" t="s">
        <v>72</v>
      </c>
      <c r="B4747" s="750"/>
      <c r="C4747" s="750"/>
      <c r="D4747" s="750"/>
      <c r="E4747" s="750"/>
    </row>
    <row r="4748" spans="1:5" ht="16.5" customHeight="1" thickBot="1" x14ac:dyDescent="0.25">
      <c r="A4748" s="649" t="s">
        <v>73</v>
      </c>
      <c r="B4748" s="751">
        <v>6593</v>
      </c>
      <c r="C4748" s="747">
        <v>18413</v>
      </c>
      <c r="D4748" s="747">
        <v>1991</v>
      </c>
      <c r="E4748" s="747"/>
    </row>
    <row r="4749" spans="1:5" ht="16.5" customHeight="1" thickBot="1" x14ac:dyDescent="0.25">
      <c r="A4749" s="699" t="s">
        <v>1779</v>
      </c>
      <c r="B4749" s="751">
        <f>B4748+B4739</f>
        <v>6593</v>
      </c>
      <c r="C4749" s="751">
        <f>C4748+C4739</f>
        <v>18413</v>
      </c>
      <c r="D4749" s="751">
        <f>D4748+D4739</f>
        <v>1991</v>
      </c>
      <c r="E4749" s="751">
        <f>E4748+E4739</f>
        <v>0</v>
      </c>
    </row>
    <row r="4750" spans="1:5" ht="30" customHeight="1" thickBot="1" x14ac:dyDescent="0.25">
      <c r="A4750" s="701" t="s">
        <v>227</v>
      </c>
      <c r="B4750" s="897" t="s">
        <v>2223</v>
      </c>
      <c r="C4750" s="899"/>
      <c r="D4750" s="899"/>
      <c r="E4750" s="900"/>
    </row>
    <row r="4751" spans="1:5" ht="16.5" customHeight="1" thickBot="1" x14ac:dyDescent="0.25">
      <c r="A4751" s="637" t="s">
        <v>1781</v>
      </c>
      <c r="B4751" s="832" t="s">
        <v>2212</v>
      </c>
      <c r="C4751" s="833"/>
      <c r="D4751" s="833"/>
      <c r="E4751" s="834"/>
    </row>
    <row r="4752" spans="1:5" ht="16.5" customHeight="1" thickBot="1" x14ac:dyDescent="0.25">
      <c r="A4752" s="639" t="s">
        <v>9</v>
      </c>
      <c r="B4752" s="769" t="s">
        <v>2224</v>
      </c>
      <c r="C4752" s="770"/>
      <c r="D4752" s="770"/>
      <c r="E4752" s="771"/>
    </row>
    <row r="4753" spans="1:5" ht="16.5" customHeight="1" thickBot="1" x14ac:dyDescent="0.25">
      <c r="A4753" s="639" t="s">
        <v>14</v>
      </c>
      <c r="B4753" s="832" t="s">
        <v>1587</v>
      </c>
      <c r="C4753" s="833"/>
      <c r="D4753" s="833"/>
      <c r="E4753" s="834"/>
    </row>
    <row r="4754" spans="1:5" ht="16.5" customHeight="1" x14ac:dyDescent="0.2">
      <c r="A4754" s="827"/>
      <c r="B4754" s="640">
        <v>2019</v>
      </c>
      <c r="C4754" s="640">
        <v>2020</v>
      </c>
      <c r="D4754" s="640">
        <v>2021</v>
      </c>
      <c r="E4754" s="640">
        <v>2022</v>
      </c>
    </row>
    <row r="4755" spans="1:5" ht="16.5" customHeight="1" thickBot="1" x14ac:dyDescent="0.25">
      <c r="A4755" s="828"/>
      <c r="B4755" s="641" t="s">
        <v>5</v>
      </c>
      <c r="C4755" s="641" t="s">
        <v>6</v>
      </c>
      <c r="D4755" s="641" t="s">
        <v>6</v>
      </c>
      <c r="E4755" s="641" t="s">
        <v>6</v>
      </c>
    </row>
    <row r="4756" spans="1:5" ht="16.5" customHeight="1" thickBot="1" x14ac:dyDescent="0.25">
      <c r="A4756" s="639" t="s">
        <v>8</v>
      </c>
      <c r="B4756" s="745">
        <v>2.17</v>
      </c>
      <c r="C4756" s="745">
        <v>19.5</v>
      </c>
      <c r="D4756" s="745">
        <v>5.2</v>
      </c>
      <c r="E4756" s="745">
        <v>1.5</v>
      </c>
    </row>
    <row r="4757" spans="1:5" ht="16.5" customHeight="1" thickBot="1" x14ac:dyDescent="0.25">
      <c r="A4757" s="639" t="s">
        <v>15</v>
      </c>
      <c r="B4757" s="747">
        <v>500000</v>
      </c>
      <c r="C4757" s="747">
        <v>3000000</v>
      </c>
      <c r="D4757" s="747">
        <v>800000</v>
      </c>
      <c r="E4757" s="747">
        <v>225000</v>
      </c>
    </row>
    <row r="4758" spans="1:5" ht="16.5" customHeight="1" thickBot="1" x14ac:dyDescent="0.25">
      <c r="A4758" s="639" t="s">
        <v>21</v>
      </c>
      <c r="B4758" s="747">
        <f>B4757/B4756</f>
        <v>230414.74654377881</v>
      </c>
      <c r="C4758" s="747">
        <f>C4757/C4756</f>
        <v>153846.15384615384</v>
      </c>
      <c r="D4758" s="747">
        <f>D4757/D4756</f>
        <v>153846.15384615384</v>
      </c>
      <c r="E4758" s="747">
        <f>E4757/E4756</f>
        <v>150000</v>
      </c>
    </row>
    <row r="4759" spans="1:5" ht="16.5" customHeight="1" thickBot="1" x14ac:dyDescent="0.25">
      <c r="A4759" s="639" t="s">
        <v>16</v>
      </c>
      <c r="B4759" s="748" t="s">
        <v>20</v>
      </c>
      <c r="C4759" s="749">
        <f>C4756/B4756-1</f>
        <v>7.9861751152073737</v>
      </c>
      <c r="D4759" s="749">
        <f t="shared" ref="D4759:E4761" si="487">D4756/C4756-1</f>
        <v>-0.73333333333333339</v>
      </c>
      <c r="E4759" s="749">
        <f t="shared" si="487"/>
        <v>-0.71153846153846156</v>
      </c>
    </row>
    <row r="4760" spans="1:5" ht="16.5" customHeight="1" thickBot="1" x14ac:dyDescent="0.25">
      <c r="A4760" s="639" t="s">
        <v>17</v>
      </c>
      <c r="B4760" s="748" t="s">
        <v>20</v>
      </c>
      <c r="C4760" s="749">
        <f>C4757/B4757-1</f>
        <v>5</v>
      </c>
      <c r="D4760" s="749">
        <f t="shared" si="487"/>
        <v>-0.73333333333333339</v>
      </c>
      <c r="E4760" s="749">
        <f t="shared" si="487"/>
        <v>-0.71875</v>
      </c>
    </row>
    <row r="4761" spans="1:5" ht="16.5" customHeight="1" thickBot="1" x14ac:dyDescent="0.25">
      <c r="A4761" s="639" t="s">
        <v>18</v>
      </c>
      <c r="B4761" s="748" t="s">
        <v>20</v>
      </c>
      <c r="C4761" s="749">
        <f>C4758/B4758-1</f>
        <v>-0.3323076923076923</v>
      </c>
      <c r="D4761" s="749">
        <f t="shared" si="487"/>
        <v>0</v>
      </c>
      <c r="E4761" s="749">
        <f t="shared" si="487"/>
        <v>-2.5000000000000022E-2</v>
      </c>
    </row>
    <row r="4762" spans="1:5" ht="16.5" customHeight="1" thickBot="1" x14ac:dyDescent="0.25">
      <c r="A4762" s="835" t="s">
        <v>2225</v>
      </c>
      <c r="B4762" s="836"/>
      <c r="C4762" s="836"/>
      <c r="D4762" s="836"/>
      <c r="E4762" s="837"/>
    </row>
    <row r="4763" spans="1:5" ht="16.5" customHeight="1" x14ac:dyDescent="0.2">
      <c r="A4763" s="827"/>
      <c r="B4763" s="640">
        <v>2019</v>
      </c>
      <c r="C4763" s="640">
        <v>2020</v>
      </c>
      <c r="D4763" s="640">
        <v>2021</v>
      </c>
      <c r="E4763" s="640">
        <v>2022</v>
      </c>
    </row>
    <row r="4764" spans="1:5" ht="16.5" customHeight="1" thickBot="1" x14ac:dyDescent="0.25">
      <c r="A4764" s="828"/>
      <c r="B4764" s="641" t="s">
        <v>5</v>
      </c>
      <c r="C4764" s="641" t="s">
        <v>6</v>
      </c>
      <c r="D4764" s="641" t="s">
        <v>6</v>
      </c>
      <c r="E4764" s="641" t="s">
        <v>6</v>
      </c>
    </row>
    <row r="4765" spans="1:5" ht="16.5" customHeight="1" thickBot="1" x14ac:dyDescent="0.25">
      <c r="A4765" s="647" t="s">
        <v>107</v>
      </c>
      <c r="B4765" s="750"/>
      <c r="C4765" s="750"/>
      <c r="D4765" s="750"/>
      <c r="E4765" s="750"/>
    </row>
    <row r="4766" spans="1:5" ht="16.5" customHeight="1" thickBot="1" x14ac:dyDescent="0.25">
      <c r="A4766" s="649" t="s">
        <v>37</v>
      </c>
      <c r="B4766" s="750"/>
      <c r="C4766" s="750"/>
      <c r="D4766" s="750"/>
      <c r="E4766" s="750"/>
    </row>
    <row r="4767" spans="1:5" ht="16.5" customHeight="1" thickBot="1" x14ac:dyDescent="0.25">
      <c r="A4767" s="649" t="s">
        <v>108</v>
      </c>
      <c r="B4767" s="750"/>
      <c r="C4767" s="750"/>
      <c r="D4767" s="750"/>
      <c r="E4767" s="750"/>
    </row>
    <row r="4768" spans="1:5" ht="16.5" customHeight="1" thickBot="1" x14ac:dyDescent="0.25">
      <c r="A4768" s="649" t="s">
        <v>72</v>
      </c>
      <c r="B4768" s="750"/>
      <c r="C4768" s="750"/>
      <c r="D4768" s="750"/>
      <c r="E4768" s="750"/>
    </row>
    <row r="4769" spans="1:5" ht="16.5" customHeight="1" thickBot="1" x14ac:dyDescent="0.25">
      <c r="A4769" s="649" t="s">
        <v>73</v>
      </c>
      <c r="B4769" s="750"/>
      <c r="C4769" s="750"/>
      <c r="D4769" s="750"/>
      <c r="E4769" s="750"/>
    </row>
    <row r="4770" spans="1:5" ht="16.5" customHeight="1" thickBot="1" x14ac:dyDescent="0.25">
      <c r="A4770" s="647" t="s">
        <v>109</v>
      </c>
      <c r="B4770" s="750">
        <f>SUM(B4771:B4774)</f>
        <v>500000</v>
      </c>
      <c r="C4770" s="750">
        <f t="shared" ref="C4770:E4770" si="488">SUM(C4771:C4774)</f>
        <v>3000000</v>
      </c>
      <c r="D4770" s="750">
        <f t="shared" si="488"/>
        <v>800000</v>
      </c>
      <c r="E4770" s="750">
        <f t="shared" si="488"/>
        <v>225000</v>
      </c>
    </row>
    <row r="4771" spans="1:5" ht="16.5" customHeight="1" thickBot="1" x14ac:dyDescent="0.25">
      <c r="A4771" s="649" t="s">
        <v>37</v>
      </c>
      <c r="B4771" s="750"/>
      <c r="C4771" s="750"/>
      <c r="D4771" s="750"/>
      <c r="E4771" s="750"/>
    </row>
    <row r="4772" spans="1:5" ht="16.5" customHeight="1" thickBot="1" x14ac:dyDescent="0.25">
      <c r="A4772" s="649" t="s">
        <v>108</v>
      </c>
      <c r="B4772" s="750">
        <v>500000</v>
      </c>
      <c r="C4772" s="747">
        <v>3000000</v>
      </c>
      <c r="D4772" s="747">
        <v>800000</v>
      </c>
      <c r="E4772" s="747">
        <v>225000</v>
      </c>
    </row>
    <row r="4773" spans="1:5" ht="16.5" customHeight="1" thickBot="1" x14ac:dyDescent="0.25">
      <c r="A4773" s="649" t="s">
        <v>72</v>
      </c>
      <c r="B4773" s="750"/>
      <c r="C4773" s="752"/>
      <c r="D4773" s="752"/>
      <c r="E4773" s="752"/>
    </row>
    <row r="4774" spans="1:5" ht="16.5" customHeight="1" thickBot="1" x14ac:dyDescent="0.25">
      <c r="A4774" s="649" t="s">
        <v>73</v>
      </c>
      <c r="B4774" s="750"/>
      <c r="C4774" s="752"/>
      <c r="D4774" s="752"/>
      <c r="E4774" s="752"/>
    </row>
    <row r="4775" spans="1:5" ht="16.5" customHeight="1" thickBot="1" x14ac:dyDescent="0.25">
      <c r="A4775" s="699" t="s">
        <v>1786</v>
      </c>
      <c r="B4775" s="751">
        <f>B4772+B4765</f>
        <v>500000</v>
      </c>
      <c r="C4775" s="751">
        <f>C4772+C4765</f>
        <v>3000000</v>
      </c>
      <c r="D4775" s="751">
        <f>D4772+D4765</f>
        <v>800000</v>
      </c>
      <c r="E4775" s="751">
        <f>E4772+E4765</f>
        <v>225000</v>
      </c>
    </row>
    <row r="4776" spans="1:5" ht="26.25" customHeight="1" thickBot="1" x14ac:dyDescent="0.25">
      <c r="A4776" s="701" t="s">
        <v>227</v>
      </c>
      <c r="B4776" s="897" t="s">
        <v>2226</v>
      </c>
      <c r="C4776" s="899"/>
      <c r="D4776" s="899"/>
      <c r="E4776" s="900"/>
    </row>
    <row r="4777" spans="1:5" ht="16.5" customHeight="1" thickBot="1" x14ac:dyDescent="0.25">
      <c r="A4777" s="637" t="s">
        <v>1787</v>
      </c>
      <c r="B4777" s="832" t="s">
        <v>2212</v>
      </c>
      <c r="C4777" s="833"/>
      <c r="D4777" s="833"/>
      <c r="E4777" s="834"/>
    </row>
    <row r="4778" spans="1:5" ht="16.5" customHeight="1" thickBot="1" x14ac:dyDescent="0.25">
      <c r="A4778" s="639" t="s">
        <v>9</v>
      </c>
      <c r="B4778" s="769" t="s">
        <v>2224</v>
      </c>
      <c r="C4778" s="770"/>
      <c r="D4778" s="770"/>
      <c r="E4778" s="771"/>
    </row>
    <row r="4779" spans="1:5" ht="16.5" customHeight="1" thickBot="1" x14ac:dyDescent="0.25">
      <c r="A4779" s="639" t="s">
        <v>14</v>
      </c>
      <c r="B4779" s="832" t="s">
        <v>1710</v>
      </c>
      <c r="C4779" s="833"/>
      <c r="D4779" s="833"/>
      <c r="E4779" s="834"/>
    </row>
    <row r="4780" spans="1:5" ht="16.5" customHeight="1" x14ac:dyDescent="0.2">
      <c r="A4780" s="827"/>
      <c r="B4780" s="640">
        <v>2019</v>
      </c>
      <c r="C4780" s="640">
        <v>2020</v>
      </c>
      <c r="D4780" s="640">
        <v>2021</v>
      </c>
      <c r="E4780" s="640">
        <v>2022</v>
      </c>
    </row>
    <row r="4781" spans="1:5" ht="16.5" customHeight="1" thickBot="1" x14ac:dyDescent="0.25">
      <c r="A4781" s="828"/>
      <c r="B4781" s="641" t="s">
        <v>5</v>
      </c>
      <c r="C4781" s="641" t="s">
        <v>6</v>
      </c>
      <c r="D4781" s="641" t="s">
        <v>6</v>
      </c>
      <c r="E4781" s="641" t="s">
        <v>6</v>
      </c>
    </row>
    <row r="4782" spans="1:5" ht="16.5" customHeight="1" thickBot="1" x14ac:dyDescent="0.25">
      <c r="A4782" s="639" t="s">
        <v>8</v>
      </c>
      <c r="B4782" s="745">
        <v>1</v>
      </c>
      <c r="C4782" s="745">
        <v>1</v>
      </c>
      <c r="D4782" s="745">
        <v>1</v>
      </c>
      <c r="E4782" s="745"/>
    </row>
    <row r="4783" spans="1:5" ht="16.5" customHeight="1" thickBot="1" x14ac:dyDescent="0.25">
      <c r="A4783" s="639" t="s">
        <v>15</v>
      </c>
      <c r="B4783" s="747">
        <v>195000</v>
      </c>
      <c r="C4783" s="747">
        <v>505000</v>
      </c>
      <c r="D4783" s="747">
        <v>160000</v>
      </c>
      <c r="E4783" s="747"/>
    </row>
    <row r="4784" spans="1:5" ht="16.5" customHeight="1" thickBot="1" x14ac:dyDescent="0.25">
      <c r="A4784" s="639" t="s">
        <v>21</v>
      </c>
      <c r="B4784" s="747">
        <f>B4783/B4782</f>
        <v>195000</v>
      </c>
      <c r="C4784" s="747">
        <f>C4783/C4782</f>
        <v>505000</v>
      </c>
      <c r="D4784" s="747">
        <f>D4783/D4782</f>
        <v>160000</v>
      </c>
      <c r="E4784" s="747" t="e">
        <f>E4783/E4782</f>
        <v>#DIV/0!</v>
      </c>
    </row>
    <row r="4785" spans="1:5" ht="16.5" customHeight="1" thickBot="1" x14ac:dyDescent="0.25">
      <c r="A4785" s="639" t="s">
        <v>16</v>
      </c>
      <c r="B4785" s="748" t="s">
        <v>20</v>
      </c>
      <c r="C4785" s="749">
        <f>C4782/B4782-1</f>
        <v>0</v>
      </c>
      <c r="D4785" s="749">
        <f t="shared" ref="D4785:E4787" si="489">D4782/C4782-1</f>
        <v>0</v>
      </c>
      <c r="E4785" s="749">
        <f t="shared" si="489"/>
        <v>-1</v>
      </c>
    </row>
    <row r="4786" spans="1:5" ht="16.5" customHeight="1" thickBot="1" x14ac:dyDescent="0.25">
      <c r="A4786" s="639" t="s">
        <v>17</v>
      </c>
      <c r="B4786" s="748" t="s">
        <v>20</v>
      </c>
      <c r="C4786" s="749">
        <f>C4783/B4783-1</f>
        <v>1.5897435897435899</v>
      </c>
      <c r="D4786" s="749">
        <f t="shared" si="489"/>
        <v>-0.68316831683168311</v>
      </c>
      <c r="E4786" s="749">
        <f t="shared" si="489"/>
        <v>-1</v>
      </c>
    </row>
    <row r="4787" spans="1:5" ht="16.5" customHeight="1" thickBot="1" x14ac:dyDescent="0.25">
      <c r="A4787" s="639" t="s">
        <v>18</v>
      </c>
      <c r="B4787" s="748" t="s">
        <v>20</v>
      </c>
      <c r="C4787" s="749">
        <f>C4784/B4784-1</f>
        <v>1.5897435897435899</v>
      </c>
      <c r="D4787" s="749">
        <f t="shared" si="489"/>
        <v>-0.68316831683168311</v>
      </c>
      <c r="E4787" s="749" t="e">
        <f t="shared" si="489"/>
        <v>#DIV/0!</v>
      </c>
    </row>
    <row r="4788" spans="1:5" ht="16.5" customHeight="1" thickBot="1" x14ac:dyDescent="0.25">
      <c r="A4788" s="835" t="s">
        <v>2227</v>
      </c>
      <c r="B4788" s="836"/>
      <c r="C4788" s="836"/>
      <c r="D4788" s="836"/>
      <c r="E4788" s="837"/>
    </row>
    <row r="4789" spans="1:5" ht="16.5" customHeight="1" x14ac:dyDescent="0.2">
      <c r="A4789" s="827"/>
      <c r="B4789" s="640">
        <v>2019</v>
      </c>
      <c r="C4789" s="640">
        <v>2020</v>
      </c>
      <c r="D4789" s="640">
        <v>2021</v>
      </c>
      <c r="E4789" s="640">
        <v>2022</v>
      </c>
    </row>
    <row r="4790" spans="1:5" ht="16.5" customHeight="1" thickBot="1" x14ac:dyDescent="0.25">
      <c r="A4790" s="828"/>
      <c r="B4790" s="641" t="s">
        <v>5</v>
      </c>
      <c r="C4790" s="641" t="s">
        <v>6</v>
      </c>
      <c r="D4790" s="641" t="s">
        <v>6</v>
      </c>
      <c r="E4790" s="641" t="s">
        <v>6</v>
      </c>
    </row>
    <row r="4791" spans="1:5" ht="16.5" customHeight="1" thickBot="1" x14ac:dyDescent="0.25">
      <c r="A4791" s="647" t="s">
        <v>107</v>
      </c>
      <c r="B4791" s="750"/>
      <c r="C4791" s="750"/>
      <c r="D4791" s="750"/>
      <c r="E4791" s="750"/>
    </row>
    <row r="4792" spans="1:5" ht="16.5" customHeight="1" thickBot="1" x14ac:dyDescent="0.25">
      <c r="A4792" s="649" t="s">
        <v>37</v>
      </c>
      <c r="B4792" s="750"/>
      <c r="C4792" s="750"/>
      <c r="D4792" s="750"/>
      <c r="E4792" s="750"/>
    </row>
    <row r="4793" spans="1:5" ht="16.5" customHeight="1" thickBot="1" x14ac:dyDescent="0.25">
      <c r="A4793" s="649" t="s">
        <v>108</v>
      </c>
      <c r="B4793" s="750"/>
      <c r="C4793" s="750"/>
      <c r="D4793" s="750"/>
      <c r="E4793" s="750"/>
    </row>
    <row r="4794" spans="1:5" ht="16.5" customHeight="1" thickBot="1" x14ac:dyDescent="0.25">
      <c r="A4794" s="649" t="s">
        <v>72</v>
      </c>
      <c r="B4794" s="750"/>
      <c r="C4794" s="750"/>
      <c r="D4794" s="750"/>
      <c r="E4794" s="750"/>
    </row>
    <row r="4795" spans="1:5" ht="16.5" customHeight="1" thickBot="1" x14ac:dyDescent="0.25">
      <c r="A4795" s="649" t="s">
        <v>73</v>
      </c>
      <c r="B4795" s="750"/>
      <c r="C4795" s="750"/>
      <c r="D4795" s="750"/>
      <c r="E4795" s="750"/>
    </row>
    <row r="4796" spans="1:5" ht="16.5" customHeight="1" thickBot="1" x14ac:dyDescent="0.25">
      <c r="A4796" s="647" t="s">
        <v>109</v>
      </c>
      <c r="B4796" s="750">
        <f>SUM(B4797:B4800)</f>
        <v>195000</v>
      </c>
      <c r="C4796" s="750">
        <f t="shared" ref="C4796:E4796" si="490">SUM(C4797:C4800)</f>
        <v>505000</v>
      </c>
      <c r="D4796" s="750">
        <f t="shared" si="490"/>
        <v>160000</v>
      </c>
      <c r="E4796" s="750">
        <f t="shared" si="490"/>
        <v>0</v>
      </c>
    </row>
    <row r="4797" spans="1:5" ht="16.5" customHeight="1" thickBot="1" x14ac:dyDescent="0.25">
      <c r="A4797" s="649" t="s">
        <v>37</v>
      </c>
      <c r="B4797" s="750"/>
      <c r="C4797" s="750"/>
      <c r="D4797" s="750"/>
      <c r="E4797" s="750"/>
    </row>
    <row r="4798" spans="1:5" ht="16.5" customHeight="1" thickBot="1" x14ac:dyDescent="0.25">
      <c r="A4798" s="649" t="s">
        <v>108</v>
      </c>
      <c r="B4798" s="750"/>
      <c r="C4798" s="750"/>
      <c r="D4798" s="750"/>
      <c r="E4798" s="750"/>
    </row>
    <row r="4799" spans="1:5" ht="16.5" customHeight="1" thickBot="1" x14ac:dyDescent="0.25">
      <c r="A4799" s="649" t="s">
        <v>72</v>
      </c>
      <c r="B4799" s="750"/>
      <c r="C4799" s="750"/>
      <c r="D4799" s="750"/>
      <c r="E4799" s="750"/>
    </row>
    <row r="4800" spans="1:5" ht="16.5" customHeight="1" thickBot="1" x14ac:dyDescent="0.25">
      <c r="A4800" s="649" t="s">
        <v>73</v>
      </c>
      <c r="B4800" s="750">
        <v>195000</v>
      </c>
      <c r="C4800" s="750">
        <v>505000</v>
      </c>
      <c r="D4800" s="750">
        <v>160000</v>
      </c>
      <c r="E4800" s="750"/>
    </row>
    <row r="4801" spans="1:5" ht="16.5" customHeight="1" thickBot="1" x14ac:dyDescent="0.25">
      <c r="A4801" s="699" t="s">
        <v>1792</v>
      </c>
      <c r="B4801" s="751">
        <f>B4800+B4791</f>
        <v>195000</v>
      </c>
      <c r="C4801" s="751">
        <f>C4800+C4791</f>
        <v>505000</v>
      </c>
      <c r="D4801" s="751">
        <f>D4800+D4791</f>
        <v>160000</v>
      </c>
      <c r="E4801" s="751">
        <f>E4800+E4791</f>
        <v>0</v>
      </c>
    </row>
    <row r="4802" spans="1:5" ht="30" customHeight="1" thickBot="1" x14ac:dyDescent="0.25">
      <c r="A4802" s="701" t="s">
        <v>227</v>
      </c>
      <c r="B4802" s="897" t="s">
        <v>2228</v>
      </c>
      <c r="C4802" s="899"/>
      <c r="D4802" s="899"/>
      <c r="E4802" s="900"/>
    </row>
    <row r="4803" spans="1:5" ht="16.5" customHeight="1" thickBot="1" x14ac:dyDescent="0.25">
      <c r="A4803" s="637" t="s">
        <v>1793</v>
      </c>
      <c r="B4803" s="832" t="s">
        <v>2212</v>
      </c>
      <c r="C4803" s="833"/>
      <c r="D4803" s="833"/>
      <c r="E4803" s="834"/>
    </row>
    <row r="4804" spans="1:5" ht="16.5" customHeight="1" thickBot="1" x14ac:dyDescent="0.25">
      <c r="A4804" s="639" t="s">
        <v>9</v>
      </c>
      <c r="B4804" s="769" t="s">
        <v>2224</v>
      </c>
      <c r="C4804" s="770"/>
      <c r="D4804" s="770"/>
      <c r="E4804" s="771"/>
    </row>
    <row r="4805" spans="1:5" ht="16.5" customHeight="1" thickBot="1" x14ac:dyDescent="0.25">
      <c r="A4805" s="639" t="s">
        <v>14</v>
      </c>
      <c r="B4805" s="832" t="s">
        <v>1710</v>
      </c>
      <c r="C4805" s="833"/>
      <c r="D4805" s="833"/>
      <c r="E4805" s="834"/>
    </row>
    <row r="4806" spans="1:5" ht="16.5" customHeight="1" x14ac:dyDescent="0.2">
      <c r="A4806" s="827"/>
      <c r="B4806" s="640">
        <v>2019</v>
      </c>
      <c r="C4806" s="640">
        <v>2020</v>
      </c>
      <c r="D4806" s="640">
        <v>2021</v>
      </c>
      <c r="E4806" s="640">
        <v>2022</v>
      </c>
    </row>
    <row r="4807" spans="1:5" ht="16.5" customHeight="1" thickBot="1" x14ac:dyDescent="0.25">
      <c r="A4807" s="828"/>
      <c r="B4807" s="641" t="s">
        <v>5</v>
      </c>
      <c r="C4807" s="641" t="s">
        <v>6</v>
      </c>
      <c r="D4807" s="641" t="s">
        <v>6</v>
      </c>
      <c r="E4807" s="641" t="s">
        <v>6</v>
      </c>
    </row>
    <row r="4808" spans="1:5" ht="16.5" customHeight="1" thickBot="1" x14ac:dyDescent="0.25">
      <c r="A4808" s="639" t="s">
        <v>8</v>
      </c>
      <c r="B4808" s="745">
        <v>1</v>
      </c>
      <c r="C4808" s="745">
        <v>1</v>
      </c>
      <c r="D4808" s="745">
        <v>1</v>
      </c>
      <c r="E4808" s="745"/>
    </row>
    <row r="4809" spans="1:5" ht="16.5" customHeight="1" thickBot="1" x14ac:dyDescent="0.25">
      <c r="A4809" s="639" t="s">
        <v>15</v>
      </c>
      <c r="B4809" s="747">
        <v>5000</v>
      </c>
      <c r="C4809" s="747">
        <v>5000</v>
      </c>
      <c r="D4809" s="747">
        <v>5000</v>
      </c>
      <c r="E4809" s="747"/>
    </row>
    <row r="4810" spans="1:5" ht="16.5" customHeight="1" thickBot="1" x14ac:dyDescent="0.25">
      <c r="A4810" s="639" t="s">
        <v>21</v>
      </c>
      <c r="B4810" s="747">
        <f>B4809/B4808</f>
        <v>5000</v>
      </c>
      <c r="C4810" s="747">
        <f>C4809/C4808</f>
        <v>5000</v>
      </c>
      <c r="D4810" s="747">
        <f>D4809/D4808</f>
        <v>5000</v>
      </c>
      <c r="E4810" s="747" t="e">
        <f>E4809/E4808</f>
        <v>#DIV/0!</v>
      </c>
    </row>
    <row r="4811" spans="1:5" ht="16.5" customHeight="1" thickBot="1" x14ac:dyDescent="0.25">
      <c r="A4811" s="639" t="s">
        <v>16</v>
      </c>
      <c r="B4811" s="748" t="s">
        <v>20</v>
      </c>
      <c r="C4811" s="749">
        <f>C4808/B4808-1</f>
        <v>0</v>
      </c>
      <c r="D4811" s="749">
        <f t="shared" ref="D4811:E4813" si="491">D4808/C4808-1</f>
        <v>0</v>
      </c>
      <c r="E4811" s="749">
        <f t="shared" si="491"/>
        <v>-1</v>
      </c>
    </row>
    <row r="4812" spans="1:5" ht="16.5" customHeight="1" thickBot="1" x14ac:dyDescent="0.25">
      <c r="A4812" s="639" t="s">
        <v>17</v>
      </c>
      <c r="B4812" s="748" t="s">
        <v>20</v>
      </c>
      <c r="C4812" s="749">
        <f>C4809/B4809-1</f>
        <v>0</v>
      </c>
      <c r="D4812" s="749">
        <f t="shared" si="491"/>
        <v>0</v>
      </c>
      <c r="E4812" s="749">
        <f t="shared" si="491"/>
        <v>-1</v>
      </c>
    </row>
    <row r="4813" spans="1:5" ht="16.5" customHeight="1" thickBot="1" x14ac:dyDescent="0.25">
      <c r="A4813" s="639" t="s">
        <v>18</v>
      </c>
      <c r="B4813" s="748" t="s">
        <v>20</v>
      </c>
      <c r="C4813" s="749">
        <f>C4810/B4810-1</f>
        <v>0</v>
      </c>
      <c r="D4813" s="749">
        <f t="shared" si="491"/>
        <v>0</v>
      </c>
      <c r="E4813" s="749" t="e">
        <f t="shared" si="491"/>
        <v>#DIV/0!</v>
      </c>
    </row>
    <row r="4814" spans="1:5" ht="16.5" customHeight="1" thickBot="1" x14ac:dyDescent="0.25">
      <c r="A4814" s="835" t="s">
        <v>2229</v>
      </c>
      <c r="B4814" s="836"/>
      <c r="C4814" s="836"/>
      <c r="D4814" s="836"/>
      <c r="E4814" s="837"/>
    </row>
    <row r="4815" spans="1:5" ht="16.5" customHeight="1" x14ac:dyDescent="0.2">
      <c r="A4815" s="827"/>
      <c r="B4815" s="640">
        <v>2019</v>
      </c>
      <c r="C4815" s="640">
        <v>2020</v>
      </c>
      <c r="D4815" s="640">
        <v>2021</v>
      </c>
      <c r="E4815" s="640">
        <v>2022</v>
      </c>
    </row>
    <row r="4816" spans="1:5" ht="16.5" customHeight="1" thickBot="1" x14ac:dyDescent="0.25">
      <c r="A4816" s="828"/>
      <c r="B4816" s="641" t="s">
        <v>5</v>
      </c>
      <c r="C4816" s="641" t="s">
        <v>6</v>
      </c>
      <c r="D4816" s="641" t="s">
        <v>6</v>
      </c>
      <c r="E4816" s="641" t="s">
        <v>6</v>
      </c>
    </row>
    <row r="4817" spans="1:5" ht="16.5" customHeight="1" thickBot="1" x14ac:dyDescent="0.25">
      <c r="A4817" s="647" t="s">
        <v>107</v>
      </c>
      <c r="B4817" s="750"/>
      <c r="C4817" s="750"/>
      <c r="D4817" s="750"/>
      <c r="E4817" s="750"/>
    </row>
    <row r="4818" spans="1:5" ht="16.5" customHeight="1" thickBot="1" x14ac:dyDescent="0.25">
      <c r="A4818" s="649" t="s">
        <v>37</v>
      </c>
      <c r="B4818" s="750"/>
      <c r="C4818" s="750"/>
      <c r="D4818" s="750"/>
      <c r="E4818" s="750"/>
    </row>
    <row r="4819" spans="1:5" ht="16.5" customHeight="1" thickBot="1" x14ac:dyDescent="0.25">
      <c r="A4819" s="649" t="s">
        <v>108</v>
      </c>
      <c r="B4819" s="750"/>
      <c r="C4819" s="750"/>
      <c r="D4819" s="750"/>
      <c r="E4819" s="750"/>
    </row>
    <row r="4820" spans="1:5" ht="16.5" customHeight="1" thickBot="1" x14ac:dyDescent="0.25">
      <c r="A4820" s="649" t="s">
        <v>72</v>
      </c>
      <c r="B4820" s="750"/>
      <c r="C4820" s="750"/>
      <c r="D4820" s="750"/>
      <c r="E4820" s="750"/>
    </row>
    <row r="4821" spans="1:5" ht="16.5" customHeight="1" thickBot="1" x14ac:dyDescent="0.25">
      <c r="A4821" s="649" t="s">
        <v>73</v>
      </c>
      <c r="B4821" s="750"/>
      <c r="C4821" s="750"/>
      <c r="D4821" s="750"/>
      <c r="E4821" s="750"/>
    </row>
    <row r="4822" spans="1:5" ht="16.5" customHeight="1" thickBot="1" x14ac:dyDescent="0.25">
      <c r="A4822" s="647" t="s">
        <v>109</v>
      </c>
      <c r="B4822" s="750">
        <f>SUM(B4823:B4826)</f>
        <v>5000</v>
      </c>
      <c r="C4822" s="750">
        <f t="shared" ref="C4822:E4822" si="492">SUM(C4823:C4826)</f>
        <v>5000</v>
      </c>
      <c r="D4822" s="750">
        <f t="shared" si="492"/>
        <v>5000</v>
      </c>
      <c r="E4822" s="750">
        <f t="shared" si="492"/>
        <v>0</v>
      </c>
    </row>
    <row r="4823" spans="1:5" ht="16.5" customHeight="1" thickBot="1" x14ac:dyDescent="0.25">
      <c r="A4823" s="649" t="s">
        <v>37</v>
      </c>
      <c r="B4823" s="750"/>
      <c r="C4823" s="750"/>
      <c r="D4823" s="750"/>
      <c r="E4823" s="750"/>
    </row>
    <row r="4824" spans="1:5" ht="16.5" customHeight="1" thickBot="1" x14ac:dyDescent="0.25">
      <c r="A4824" s="649" t="s">
        <v>108</v>
      </c>
      <c r="B4824" s="750"/>
      <c r="C4824" s="750"/>
      <c r="D4824" s="750"/>
      <c r="E4824" s="750"/>
    </row>
    <row r="4825" spans="1:5" ht="16.5" customHeight="1" thickBot="1" x14ac:dyDescent="0.25">
      <c r="A4825" s="649" t="s">
        <v>72</v>
      </c>
      <c r="B4825" s="750"/>
      <c r="C4825" s="750"/>
      <c r="D4825" s="750"/>
      <c r="E4825" s="750"/>
    </row>
    <row r="4826" spans="1:5" ht="16.5" customHeight="1" thickBot="1" x14ac:dyDescent="0.25">
      <c r="A4826" s="649" t="s">
        <v>73</v>
      </c>
      <c r="B4826" s="750">
        <v>5000</v>
      </c>
      <c r="C4826" s="750">
        <v>5000</v>
      </c>
      <c r="D4826" s="750">
        <v>5000</v>
      </c>
      <c r="E4826" s="750"/>
    </row>
    <row r="4827" spans="1:5" ht="16.5" customHeight="1" thickBot="1" x14ac:dyDescent="0.25">
      <c r="A4827" s="699" t="s">
        <v>1798</v>
      </c>
      <c r="B4827" s="751">
        <f>B4826+B4817</f>
        <v>5000</v>
      </c>
      <c r="C4827" s="751">
        <f>C4826+C4817</f>
        <v>5000</v>
      </c>
      <c r="D4827" s="751">
        <f>D4826+D4817</f>
        <v>5000</v>
      </c>
      <c r="E4827" s="751">
        <f>E4826+E4817</f>
        <v>0</v>
      </c>
    </row>
    <row r="4828" spans="1:5" ht="32.25" customHeight="1" thickBot="1" x14ac:dyDescent="0.25">
      <c r="A4828" s="701" t="s">
        <v>227</v>
      </c>
      <c r="B4828" s="897" t="s">
        <v>2230</v>
      </c>
      <c r="C4828" s="899"/>
      <c r="D4828" s="899"/>
      <c r="E4828" s="900"/>
    </row>
    <row r="4829" spans="1:5" ht="16.5" customHeight="1" thickBot="1" x14ac:dyDescent="0.25">
      <c r="A4829" s="637" t="s">
        <v>1799</v>
      </c>
      <c r="B4829" s="769" t="s">
        <v>2218</v>
      </c>
      <c r="C4829" s="770"/>
      <c r="D4829" s="770"/>
      <c r="E4829" s="771"/>
    </row>
    <row r="4830" spans="1:5" ht="16.5" customHeight="1" thickBot="1" x14ac:dyDescent="0.25">
      <c r="A4830" s="639" t="s">
        <v>9</v>
      </c>
      <c r="B4830" s="769" t="s">
        <v>2231</v>
      </c>
      <c r="C4830" s="770"/>
      <c r="D4830" s="770"/>
      <c r="E4830" s="771"/>
    </row>
    <row r="4831" spans="1:5" ht="16.5" customHeight="1" thickBot="1" x14ac:dyDescent="0.25">
      <c r="A4831" s="639" t="s">
        <v>14</v>
      </c>
      <c r="B4831" s="832" t="s">
        <v>1710</v>
      </c>
      <c r="C4831" s="833"/>
      <c r="D4831" s="833"/>
      <c r="E4831" s="834"/>
    </row>
    <row r="4832" spans="1:5" ht="16.5" customHeight="1" x14ac:dyDescent="0.2">
      <c r="A4832" s="827"/>
      <c r="B4832" s="754">
        <v>2019</v>
      </c>
      <c r="C4832" s="754">
        <v>2020</v>
      </c>
      <c r="D4832" s="754">
        <v>2021</v>
      </c>
      <c r="E4832" s="754">
        <v>2022</v>
      </c>
    </row>
    <row r="4833" spans="1:5" ht="16.5" customHeight="1" thickBot="1" x14ac:dyDescent="0.25">
      <c r="A4833" s="828"/>
      <c r="B4833" s="755" t="s">
        <v>5</v>
      </c>
      <c r="C4833" s="755" t="s">
        <v>6</v>
      </c>
      <c r="D4833" s="755" t="s">
        <v>6</v>
      </c>
      <c r="E4833" s="755" t="s">
        <v>6</v>
      </c>
    </row>
    <row r="4834" spans="1:5" ht="16.5" customHeight="1" thickBot="1" x14ac:dyDescent="0.25">
      <c r="A4834" s="639" t="s">
        <v>8</v>
      </c>
      <c r="B4834" s="745">
        <v>1</v>
      </c>
      <c r="C4834" s="745">
        <v>1</v>
      </c>
      <c r="D4834" s="745">
        <v>1</v>
      </c>
      <c r="E4834" s="745">
        <v>0</v>
      </c>
    </row>
    <row r="4835" spans="1:5" ht="16.5" customHeight="1" thickBot="1" x14ac:dyDescent="0.25">
      <c r="A4835" s="639" t="s">
        <v>15</v>
      </c>
      <c r="B4835" s="747">
        <v>74130</v>
      </c>
      <c r="C4835" s="747">
        <v>80870</v>
      </c>
      <c r="D4835" s="747">
        <v>13000</v>
      </c>
      <c r="E4835" s="747"/>
    </row>
    <row r="4836" spans="1:5" ht="16.5" customHeight="1" thickBot="1" x14ac:dyDescent="0.25">
      <c r="A4836" s="639" t="s">
        <v>21</v>
      </c>
      <c r="B4836" s="747">
        <f>B4835/B4834</f>
        <v>74130</v>
      </c>
      <c r="C4836" s="747">
        <f>C4835/C4834</f>
        <v>80870</v>
      </c>
      <c r="D4836" s="747">
        <f>D4835/D4834</f>
        <v>13000</v>
      </c>
      <c r="E4836" s="747" t="e">
        <f>E4835/E4834</f>
        <v>#DIV/0!</v>
      </c>
    </row>
    <row r="4837" spans="1:5" ht="16.5" customHeight="1" thickBot="1" x14ac:dyDescent="0.25">
      <c r="A4837" s="639" t="s">
        <v>16</v>
      </c>
      <c r="B4837" s="748" t="s">
        <v>20</v>
      </c>
      <c r="C4837" s="749">
        <f>C4834/B4834-1</f>
        <v>0</v>
      </c>
      <c r="D4837" s="749">
        <f t="shared" ref="D4837:E4839" si="493">D4834/C4834-1</f>
        <v>0</v>
      </c>
      <c r="E4837" s="749">
        <f t="shared" si="493"/>
        <v>-1</v>
      </c>
    </row>
    <row r="4838" spans="1:5" ht="16.5" customHeight="1" thickBot="1" x14ac:dyDescent="0.25">
      <c r="A4838" s="639" t="s">
        <v>17</v>
      </c>
      <c r="B4838" s="748" t="s">
        <v>20</v>
      </c>
      <c r="C4838" s="749">
        <f>C4835/B4835-1</f>
        <v>9.0921354377444974E-2</v>
      </c>
      <c r="D4838" s="749">
        <f t="shared" si="493"/>
        <v>-0.83924817608507485</v>
      </c>
      <c r="E4838" s="749">
        <f t="shared" si="493"/>
        <v>-1</v>
      </c>
    </row>
    <row r="4839" spans="1:5" ht="16.5" customHeight="1" thickBot="1" x14ac:dyDescent="0.25">
      <c r="A4839" s="639" t="s">
        <v>18</v>
      </c>
      <c r="B4839" s="748" t="s">
        <v>20</v>
      </c>
      <c r="C4839" s="749">
        <f>C4836/B4836-1</f>
        <v>9.0921354377444974E-2</v>
      </c>
      <c r="D4839" s="749">
        <f t="shared" si="493"/>
        <v>-0.83924817608507485</v>
      </c>
      <c r="E4839" s="749" t="e">
        <f t="shared" si="493"/>
        <v>#DIV/0!</v>
      </c>
    </row>
    <row r="4840" spans="1:5" ht="16.5" customHeight="1" thickBot="1" x14ac:dyDescent="0.25">
      <c r="A4840" s="835" t="s">
        <v>2232</v>
      </c>
      <c r="B4840" s="836"/>
      <c r="C4840" s="836"/>
      <c r="D4840" s="836"/>
      <c r="E4840" s="837"/>
    </row>
    <row r="4841" spans="1:5" ht="16.5" customHeight="1" x14ac:dyDescent="0.2">
      <c r="A4841" s="827"/>
      <c r="B4841" s="640">
        <v>2019</v>
      </c>
      <c r="C4841" s="640">
        <v>2020</v>
      </c>
      <c r="D4841" s="640">
        <v>2021</v>
      </c>
      <c r="E4841" s="640">
        <v>2022</v>
      </c>
    </row>
    <row r="4842" spans="1:5" ht="16.5" customHeight="1" thickBot="1" x14ac:dyDescent="0.25">
      <c r="A4842" s="828"/>
      <c r="B4842" s="641" t="s">
        <v>5</v>
      </c>
      <c r="C4842" s="641" t="s">
        <v>6</v>
      </c>
      <c r="D4842" s="641" t="s">
        <v>6</v>
      </c>
      <c r="E4842" s="641" t="s">
        <v>6</v>
      </c>
    </row>
    <row r="4843" spans="1:5" ht="16.5" customHeight="1" thickBot="1" x14ac:dyDescent="0.25">
      <c r="A4843" s="647" t="s">
        <v>107</v>
      </c>
      <c r="B4843" s="750"/>
      <c r="C4843" s="750"/>
      <c r="D4843" s="750"/>
      <c r="E4843" s="750"/>
    </row>
    <row r="4844" spans="1:5" ht="16.5" customHeight="1" thickBot="1" x14ac:dyDescent="0.25">
      <c r="A4844" s="649" t="s">
        <v>37</v>
      </c>
      <c r="B4844" s="750"/>
      <c r="C4844" s="750"/>
      <c r="D4844" s="750"/>
      <c r="E4844" s="750"/>
    </row>
    <row r="4845" spans="1:5" ht="16.5" customHeight="1" thickBot="1" x14ac:dyDescent="0.25">
      <c r="A4845" s="649" t="s">
        <v>108</v>
      </c>
      <c r="B4845" s="750"/>
      <c r="C4845" s="750"/>
      <c r="D4845" s="750"/>
      <c r="E4845" s="750"/>
    </row>
    <row r="4846" spans="1:5" ht="16.5" customHeight="1" thickBot="1" x14ac:dyDescent="0.25">
      <c r="A4846" s="649" t="s">
        <v>72</v>
      </c>
      <c r="B4846" s="750"/>
      <c r="C4846" s="750"/>
      <c r="D4846" s="750"/>
      <c r="E4846" s="750"/>
    </row>
    <row r="4847" spans="1:5" ht="16.5" customHeight="1" thickBot="1" x14ac:dyDescent="0.25">
      <c r="A4847" s="649" t="s">
        <v>73</v>
      </c>
      <c r="B4847" s="750"/>
      <c r="C4847" s="750"/>
      <c r="D4847" s="750"/>
      <c r="E4847" s="750"/>
    </row>
    <row r="4848" spans="1:5" ht="16.5" customHeight="1" thickBot="1" x14ac:dyDescent="0.25">
      <c r="A4848" s="647" t="s">
        <v>109</v>
      </c>
      <c r="B4848" s="750">
        <f>SUM(B4849:B4852)</f>
        <v>74130</v>
      </c>
      <c r="C4848" s="750">
        <f t="shared" ref="C4848:D4848" si="494">SUM(C4849:C4852)</f>
        <v>80870</v>
      </c>
      <c r="D4848" s="750">
        <f t="shared" si="494"/>
        <v>13000</v>
      </c>
      <c r="E4848" s="750">
        <f>SUM(E4849:E4852)</f>
        <v>0</v>
      </c>
    </row>
    <row r="4849" spans="1:5" ht="16.5" customHeight="1" thickBot="1" x14ac:dyDescent="0.25">
      <c r="A4849" s="649" t="s">
        <v>37</v>
      </c>
      <c r="B4849" s="750"/>
      <c r="C4849" s="750"/>
      <c r="D4849" s="750"/>
      <c r="E4849" s="750"/>
    </row>
    <row r="4850" spans="1:5" ht="16.5" customHeight="1" thickBot="1" x14ac:dyDescent="0.25">
      <c r="A4850" s="649" t="s">
        <v>108</v>
      </c>
      <c r="B4850" s="750">
        <v>74130</v>
      </c>
      <c r="C4850" s="747">
        <v>80870</v>
      </c>
      <c r="D4850" s="747">
        <v>13000</v>
      </c>
      <c r="E4850" s="747"/>
    </row>
    <row r="4851" spans="1:5" ht="16.5" customHeight="1" thickBot="1" x14ac:dyDescent="0.25">
      <c r="A4851" s="649" t="s">
        <v>72</v>
      </c>
      <c r="B4851" s="750"/>
      <c r="C4851" s="752"/>
      <c r="D4851" s="752"/>
      <c r="E4851" s="752"/>
    </row>
    <row r="4852" spans="1:5" ht="16.5" customHeight="1" thickBot="1" x14ac:dyDescent="0.25">
      <c r="A4852" s="649" t="s">
        <v>73</v>
      </c>
      <c r="B4852" s="750"/>
      <c r="C4852" s="752"/>
      <c r="D4852" s="752"/>
      <c r="E4852" s="752"/>
    </row>
    <row r="4853" spans="1:5" ht="16.5" customHeight="1" thickBot="1" x14ac:dyDescent="0.25">
      <c r="A4853" s="699" t="s">
        <v>1378</v>
      </c>
      <c r="B4853" s="751">
        <f>B4850+B4843</f>
        <v>74130</v>
      </c>
      <c r="C4853" s="751">
        <f>C4850+C4843</f>
        <v>80870</v>
      </c>
      <c r="D4853" s="751">
        <f>D4850+D4843</f>
        <v>13000</v>
      </c>
      <c r="E4853" s="751">
        <f>E4850+E4843</f>
        <v>0</v>
      </c>
    </row>
    <row r="4854" spans="1:5" ht="31.5" customHeight="1" thickBot="1" x14ac:dyDescent="0.25">
      <c r="A4854" s="701" t="s">
        <v>227</v>
      </c>
      <c r="B4854" s="897" t="s">
        <v>2233</v>
      </c>
      <c r="C4854" s="899"/>
      <c r="D4854" s="899"/>
      <c r="E4854" s="900"/>
    </row>
    <row r="4855" spans="1:5" ht="16.5" customHeight="1" thickBot="1" x14ac:dyDescent="0.25">
      <c r="A4855" s="637" t="s">
        <v>1804</v>
      </c>
      <c r="B4855" s="769" t="s">
        <v>2218</v>
      </c>
      <c r="C4855" s="770"/>
      <c r="D4855" s="770"/>
      <c r="E4855" s="771"/>
    </row>
    <row r="4856" spans="1:5" ht="16.5" customHeight="1" thickBot="1" x14ac:dyDescent="0.25">
      <c r="A4856" s="639" t="s">
        <v>9</v>
      </c>
      <c r="B4856" s="769" t="s">
        <v>2231</v>
      </c>
      <c r="C4856" s="770"/>
      <c r="D4856" s="770"/>
      <c r="E4856" s="771"/>
    </row>
    <row r="4857" spans="1:5" ht="16.5" customHeight="1" thickBot="1" x14ac:dyDescent="0.25">
      <c r="A4857" s="639" t="s">
        <v>14</v>
      </c>
      <c r="B4857" s="832" t="s">
        <v>1710</v>
      </c>
      <c r="C4857" s="833"/>
      <c r="D4857" s="833"/>
      <c r="E4857" s="834"/>
    </row>
    <row r="4858" spans="1:5" ht="16.5" customHeight="1" x14ac:dyDescent="0.2">
      <c r="A4858" s="827"/>
      <c r="B4858" s="640">
        <v>2019</v>
      </c>
      <c r="C4858" s="640">
        <v>2020</v>
      </c>
      <c r="D4858" s="640">
        <v>2021</v>
      </c>
      <c r="E4858" s="640">
        <v>2022</v>
      </c>
    </row>
    <row r="4859" spans="1:5" ht="16.5" customHeight="1" thickBot="1" x14ac:dyDescent="0.25">
      <c r="A4859" s="828"/>
      <c r="B4859" s="641" t="s">
        <v>5</v>
      </c>
      <c r="C4859" s="641" t="s">
        <v>6</v>
      </c>
      <c r="D4859" s="641" t="s">
        <v>6</v>
      </c>
      <c r="E4859" s="641" t="s">
        <v>6</v>
      </c>
    </row>
    <row r="4860" spans="1:5" ht="16.5" customHeight="1" thickBot="1" x14ac:dyDescent="0.25">
      <c r="A4860" s="639" t="s">
        <v>8</v>
      </c>
      <c r="B4860" s="745">
        <v>1</v>
      </c>
      <c r="C4860" s="745">
        <v>1</v>
      </c>
      <c r="D4860" s="745">
        <v>1</v>
      </c>
      <c r="E4860" s="745">
        <v>1</v>
      </c>
    </row>
    <row r="4861" spans="1:5" ht="16.5" customHeight="1" thickBot="1" x14ac:dyDescent="0.25">
      <c r="A4861" s="639" t="s">
        <v>15</v>
      </c>
      <c r="B4861" s="747">
        <v>22796</v>
      </c>
      <c r="C4861" s="747">
        <v>16204</v>
      </c>
      <c r="D4861" s="747">
        <v>2500</v>
      </c>
      <c r="E4861" s="747">
        <v>7500</v>
      </c>
    </row>
    <row r="4862" spans="1:5" ht="16.5" customHeight="1" thickBot="1" x14ac:dyDescent="0.25">
      <c r="A4862" s="639" t="s">
        <v>21</v>
      </c>
      <c r="B4862" s="747">
        <f>B4861/B4860</f>
        <v>22796</v>
      </c>
      <c r="C4862" s="747">
        <f>C4861/C4860</f>
        <v>16204</v>
      </c>
      <c r="D4862" s="747">
        <f>D4861/D4860</f>
        <v>2500</v>
      </c>
      <c r="E4862" s="747">
        <f>E4861/E4860</f>
        <v>7500</v>
      </c>
    </row>
    <row r="4863" spans="1:5" ht="16.5" customHeight="1" thickBot="1" x14ac:dyDescent="0.25">
      <c r="A4863" s="639" t="s">
        <v>16</v>
      </c>
      <c r="B4863" s="748" t="s">
        <v>20</v>
      </c>
      <c r="C4863" s="749">
        <f>C4860/B4860-1</f>
        <v>0</v>
      </c>
      <c r="D4863" s="749">
        <f t="shared" ref="D4863:E4865" si="495">D4860/C4860-1</f>
        <v>0</v>
      </c>
      <c r="E4863" s="749">
        <f t="shared" si="495"/>
        <v>0</v>
      </c>
    </row>
    <row r="4864" spans="1:5" ht="16.5" customHeight="1" thickBot="1" x14ac:dyDescent="0.25">
      <c r="A4864" s="639" t="s">
        <v>17</v>
      </c>
      <c r="B4864" s="748" t="s">
        <v>20</v>
      </c>
      <c r="C4864" s="749">
        <f>C4861/B4861-1</f>
        <v>-0.28917353921740652</v>
      </c>
      <c r="D4864" s="749">
        <f t="shared" si="495"/>
        <v>-0.84571710688718837</v>
      </c>
      <c r="E4864" s="749">
        <f t="shared" si="495"/>
        <v>2</v>
      </c>
    </row>
    <row r="4865" spans="1:5" ht="16.5" customHeight="1" thickBot="1" x14ac:dyDescent="0.25">
      <c r="A4865" s="639" t="s">
        <v>18</v>
      </c>
      <c r="B4865" s="748" t="s">
        <v>20</v>
      </c>
      <c r="C4865" s="749">
        <f>C4862/B4862-1</f>
        <v>-0.28917353921740652</v>
      </c>
      <c r="D4865" s="749">
        <f t="shared" si="495"/>
        <v>-0.84571710688718837</v>
      </c>
      <c r="E4865" s="749">
        <f t="shared" si="495"/>
        <v>2</v>
      </c>
    </row>
    <row r="4866" spans="1:5" ht="16.5" customHeight="1" thickBot="1" x14ac:dyDescent="0.25">
      <c r="A4866" s="835" t="s">
        <v>2234</v>
      </c>
      <c r="B4866" s="836"/>
      <c r="C4866" s="836"/>
      <c r="D4866" s="836"/>
      <c r="E4866" s="837"/>
    </row>
    <row r="4867" spans="1:5" ht="16.5" customHeight="1" x14ac:dyDescent="0.2">
      <c r="A4867" s="827"/>
      <c r="B4867" s="640">
        <v>2019</v>
      </c>
      <c r="C4867" s="640">
        <v>2020</v>
      </c>
      <c r="D4867" s="640">
        <v>2021</v>
      </c>
      <c r="E4867" s="640">
        <v>2022</v>
      </c>
    </row>
    <row r="4868" spans="1:5" ht="16.5" customHeight="1" thickBot="1" x14ac:dyDescent="0.25">
      <c r="A4868" s="828"/>
      <c r="B4868" s="641" t="s">
        <v>5</v>
      </c>
      <c r="C4868" s="641" t="s">
        <v>6</v>
      </c>
      <c r="D4868" s="641" t="s">
        <v>6</v>
      </c>
      <c r="E4868" s="641" t="s">
        <v>6</v>
      </c>
    </row>
    <row r="4869" spans="1:5" ht="16.5" customHeight="1" thickBot="1" x14ac:dyDescent="0.25">
      <c r="A4869" s="647" t="s">
        <v>107</v>
      </c>
      <c r="B4869" s="750"/>
      <c r="C4869" s="750"/>
      <c r="D4869" s="750"/>
      <c r="E4869" s="750"/>
    </row>
    <row r="4870" spans="1:5" ht="16.5" customHeight="1" thickBot="1" x14ac:dyDescent="0.25">
      <c r="A4870" s="649" t="s">
        <v>37</v>
      </c>
      <c r="B4870" s="750"/>
      <c r="C4870" s="750"/>
      <c r="D4870" s="750"/>
      <c r="E4870" s="750"/>
    </row>
    <row r="4871" spans="1:5" ht="16.5" customHeight="1" thickBot="1" x14ac:dyDescent="0.25">
      <c r="A4871" s="649" t="s">
        <v>108</v>
      </c>
      <c r="B4871" s="750"/>
      <c r="C4871" s="750"/>
      <c r="D4871" s="750"/>
      <c r="E4871" s="750"/>
    </row>
    <row r="4872" spans="1:5" ht="16.5" customHeight="1" thickBot="1" x14ac:dyDescent="0.25">
      <c r="A4872" s="649" t="s">
        <v>72</v>
      </c>
      <c r="B4872" s="750"/>
      <c r="C4872" s="750"/>
      <c r="D4872" s="750"/>
      <c r="E4872" s="750"/>
    </row>
    <row r="4873" spans="1:5" ht="16.5" customHeight="1" thickBot="1" x14ac:dyDescent="0.25">
      <c r="A4873" s="649" t="s">
        <v>73</v>
      </c>
      <c r="B4873" s="750"/>
      <c r="C4873" s="750"/>
      <c r="D4873" s="750"/>
      <c r="E4873" s="750"/>
    </row>
    <row r="4874" spans="1:5" ht="16.5" customHeight="1" thickBot="1" x14ac:dyDescent="0.25">
      <c r="A4874" s="647" t="s">
        <v>109</v>
      </c>
      <c r="B4874" s="750">
        <f>SUM(B4875:B4878)</f>
        <v>22796</v>
      </c>
      <c r="C4874" s="750">
        <f t="shared" ref="C4874:E4874" si="496">SUM(C4875:C4878)</f>
        <v>16204</v>
      </c>
      <c r="D4874" s="750">
        <f t="shared" si="496"/>
        <v>2500</v>
      </c>
      <c r="E4874" s="750">
        <f t="shared" si="496"/>
        <v>7500</v>
      </c>
    </row>
    <row r="4875" spans="1:5" ht="16.5" customHeight="1" thickBot="1" x14ac:dyDescent="0.25">
      <c r="A4875" s="649" t="s">
        <v>37</v>
      </c>
      <c r="B4875" s="750"/>
      <c r="C4875" s="750"/>
      <c r="D4875" s="750"/>
      <c r="E4875" s="750"/>
    </row>
    <row r="4876" spans="1:5" ht="16.5" customHeight="1" thickBot="1" x14ac:dyDescent="0.25">
      <c r="A4876" s="649" t="s">
        <v>108</v>
      </c>
      <c r="B4876" s="750"/>
      <c r="C4876" s="750"/>
      <c r="D4876" s="750"/>
      <c r="E4876" s="750"/>
    </row>
    <row r="4877" spans="1:5" ht="16.5" customHeight="1" thickBot="1" x14ac:dyDescent="0.25">
      <c r="A4877" s="649" t="s">
        <v>72</v>
      </c>
      <c r="B4877" s="750"/>
      <c r="C4877" s="750"/>
      <c r="D4877" s="750"/>
      <c r="E4877" s="750"/>
    </row>
    <row r="4878" spans="1:5" ht="16.5" customHeight="1" thickBot="1" x14ac:dyDescent="0.25">
      <c r="A4878" s="649" t="s">
        <v>73</v>
      </c>
      <c r="B4878" s="750">
        <v>22796</v>
      </c>
      <c r="C4878" s="747">
        <v>16204</v>
      </c>
      <c r="D4878" s="747">
        <v>2500</v>
      </c>
      <c r="E4878" s="747">
        <v>7500</v>
      </c>
    </row>
    <row r="4879" spans="1:5" ht="16.5" customHeight="1" thickBot="1" x14ac:dyDescent="0.25">
      <c r="A4879" s="699" t="s">
        <v>1809</v>
      </c>
      <c r="B4879" s="751">
        <f>B4878+B4869</f>
        <v>22796</v>
      </c>
      <c r="C4879" s="751">
        <f>C4878+C4869</f>
        <v>16204</v>
      </c>
      <c r="D4879" s="751">
        <f>D4878+D4869</f>
        <v>2500</v>
      </c>
      <c r="E4879" s="751">
        <f>E4878+E4869</f>
        <v>7500</v>
      </c>
    </row>
    <row r="4880" spans="1:5" ht="33.75" customHeight="1" thickBot="1" x14ac:dyDescent="0.25">
      <c r="A4880" s="701" t="s">
        <v>227</v>
      </c>
      <c r="B4880" s="897" t="s">
        <v>2235</v>
      </c>
      <c r="C4880" s="899"/>
      <c r="D4880" s="899"/>
      <c r="E4880" s="900"/>
    </row>
    <row r="4881" spans="1:5" ht="16.5" customHeight="1" thickBot="1" x14ac:dyDescent="0.25">
      <c r="A4881" s="637" t="s">
        <v>1810</v>
      </c>
      <c r="B4881" s="769" t="s">
        <v>2218</v>
      </c>
      <c r="C4881" s="770"/>
      <c r="D4881" s="770"/>
      <c r="E4881" s="771"/>
    </row>
    <row r="4882" spans="1:5" ht="16.5" customHeight="1" thickBot="1" x14ac:dyDescent="0.25">
      <c r="A4882" s="639" t="s">
        <v>9</v>
      </c>
      <c r="B4882" s="769" t="s">
        <v>2231</v>
      </c>
      <c r="C4882" s="770"/>
      <c r="D4882" s="770"/>
      <c r="E4882" s="771"/>
    </row>
    <row r="4883" spans="1:5" ht="16.5" customHeight="1" thickBot="1" x14ac:dyDescent="0.25">
      <c r="A4883" s="639" t="s">
        <v>14</v>
      </c>
      <c r="B4883" s="832" t="s">
        <v>1710</v>
      </c>
      <c r="C4883" s="833"/>
      <c r="D4883" s="833"/>
      <c r="E4883" s="834"/>
    </row>
    <row r="4884" spans="1:5" ht="16.5" customHeight="1" x14ac:dyDescent="0.2">
      <c r="A4884" s="827"/>
      <c r="B4884" s="640">
        <v>2019</v>
      </c>
      <c r="C4884" s="640">
        <v>2020</v>
      </c>
      <c r="D4884" s="640">
        <v>2021</v>
      </c>
      <c r="E4884" s="640">
        <v>2022</v>
      </c>
    </row>
    <row r="4885" spans="1:5" ht="16.5" customHeight="1" thickBot="1" x14ac:dyDescent="0.25">
      <c r="A4885" s="828"/>
      <c r="B4885" s="641" t="s">
        <v>5</v>
      </c>
      <c r="C4885" s="641" t="s">
        <v>6</v>
      </c>
      <c r="D4885" s="641" t="s">
        <v>6</v>
      </c>
      <c r="E4885" s="641" t="s">
        <v>6</v>
      </c>
    </row>
    <row r="4886" spans="1:5" ht="16.5" customHeight="1" thickBot="1" x14ac:dyDescent="0.25">
      <c r="A4886" s="639" t="s">
        <v>8</v>
      </c>
      <c r="B4886" s="745">
        <v>1</v>
      </c>
      <c r="C4886" s="745"/>
      <c r="D4886" s="745"/>
      <c r="E4886" s="745"/>
    </row>
    <row r="4887" spans="1:5" ht="16.5" customHeight="1" thickBot="1" x14ac:dyDescent="0.25">
      <c r="A4887" s="639" t="s">
        <v>15</v>
      </c>
      <c r="B4887" s="747">
        <v>266</v>
      </c>
      <c r="C4887" s="747"/>
      <c r="D4887" s="747"/>
      <c r="E4887" s="747"/>
    </row>
    <row r="4888" spans="1:5" ht="16.5" customHeight="1" thickBot="1" x14ac:dyDescent="0.25">
      <c r="A4888" s="639" t="s">
        <v>21</v>
      </c>
      <c r="B4888" s="747">
        <f>B4887/B4886</f>
        <v>266</v>
      </c>
      <c r="C4888" s="747" t="e">
        <f>C4887/C4886</f>
        <v>#DIV/0!</v>
      </c>
      <c r="D4888" s="747" t="e">
        <f>D4887/D4886</f>
        <v>#DIV/0!</v>
      </c>
      <c r="E4888" s="747" t="e">
        <f>E4887/E4886</f>
        <v>#DIV/0!</v>
      </c>
    </row>
    <row r="4889" spans="1:5" ht="16.5" customHeight="1" thickBot="1" x14ac:dyDescent="0.25">
      <c r="A4889" s="639" t="s">
        <v>16</v>
      </c>
      <c r="B4889" s="748" t="s">
        <v>20</v>
      </c>
      <c r="C4889" s="749">
        <f>C4886/B4886-1</f>
        <v>-1</v>
      </c>
      <c r="D4889" s="749" t="e">
        <f t="shared" ref="D4889:E4891" si="497">D4886/C4886-1</f>
        <v>#DIV/0!</v>
      </c>
      <c r="E4889" s="749" t="e">
        <f t="shared" si="497"/>
        <v>#DIV/0!</v>
      </c>
    </row>
    <row r="4890" spans="1:5" ht="16.5" customHeight="1" thickBot="1" x14ac:dyDescent="0.25">
      <c r="A4890" s="639" t="s">
        <v>17</v>
      </c>
      <c r="B4890" s="748" t="s">
        <v>20</v>
      </c>
      <c r="C4890" s="749">
        <f>C4887/B4887-1</f>
        <v>-1</v>
      </c>
      <c r="D4890" s="749" t="e">
        <f t="shared" si="497"/>
        <v>#DIV/0!</v>
      </c>
      <c r="E4890" s="749" t="e">
        <f t="shared" si="497"/>
        <v>#DIV/0!</v>
      </c>
    </row>
    <row r="4891" spans="1:5" ht="16.5" customHeight="1" thickBot="1" x14ac:dyDescent="0.25">
      <c r="A4891" s="639" t="s">
        <v>18</v>
      </c>
      <c r="B4891" s="748" t="s">
        <v>20</v>
      </c>
      <c r="C4891" s="749" t="e">
        <f>C4888/B4888-1</f>
        <v>#DIV/0!</v>
      </c>
      <c r="D4891" s="749" t="e">
        <f t="shared" si="497"/>
        <v>#DIV/0!</v>
      </c>
      <c r="E4891" s="749" t="e">
        <f t="shared" si="497"/>
        <v>#DIV/0!</v>
      </c>
    </row>
    <row r="4892" spans="1:5" ht="16.5" customHeight="1" thickBot="1" x14ac:dyDescent="0.25">
      <c r="A4892" s="835" t="s">
        <v>2236</v>
      </c>
      <c r="B4892" s="836"/>
      <c r="C4892" s="836"/>
      <c r="D4892" s="836"/>
      <c r="E4892" s="837"/>
    </row>
    <row r="4893" spans="1:5" ht="16.5" customHeight="1" x14ac:dyDescent="0.2">
      <c r="A4893" s="827"/>
      <c r="B4893" s="640">
        <v>2019</v>
      </c>
      <c r="C4893" s="640">
        <v>2020</v>
      </c>
      <c r="D4893" s="640">
        <v>2021</v>
      </c>
      <c r="E4893" s="640">
        <v>2022</v>
      </c>
    </row>
    <row r="4894" spans="1:5" ht="16.5" customHeight="1" thickBot="1" x14ac:dyDescent="0.25">
      <c r="A4894" s="828"/>
      <c r="B4894" s="641" t="s">
        <v>5</v>
      </c>
      <c r="C4894" s="641" t="s">
        <v>6</v>
      </c>
      <c r="D4894" s="641" t="s">
        <v>6</v>
      </c>
      <c r="E4894" s="641" t="s">
        <v>6</v>
      </c>
    </row>
    <row r="4895" spans="1:5" ht="16.5" customHeight="1" thickBot="1" x14ac:dyDescent="0.25">
      <c r="A4895" s="647" t="s">
        <v>107</v>
      </c>
      <c r="B4895" s="750"/>
      <c r="C4895" s="750"/>
      <c r="D4895" s="750"/>
      <c r="E4895" s="750"/>
    </row>
    <row r="4896" spans="1:5" ht="16.5" customHeight="1" thickBot="1" x14ac:dyDescent="0.25">
      <c r="A4896" s="649" t="s">
        <v>37</v>
      </c>
      <c r="B4896" s="750"/>
      <c r="C4896" s="750"/>
      <c r="D4896" s="750"/>
      <c r="E4896" s="750"/>
    </row>
    <row r="4897" spans="1:5" ht="16.5" customHeight="1" thickBot="1" x14ac:dyDescent="0.25">
      <c r="A4897" s="649" t="s">
        <v>108</v>
      </c>
      <c r="B4897" s="750"/>
      <c r="C4897" s="750"/>
      <c r="D4897" s="750"/>
      <c r="E4897" s="750"/>
    </row>
    <row r="4898" spans="1:5" ht="16.5" customHeight="1" thickBot="1" x14ac:dyDescent="0.25">
      <c r="A4898" s="649" t="s">
        <v>72</v>
      </c>
      <c r="B4898" s="750"/>
      <c r="C4898" s="750"/>
      <c r="D4898" s="750"/>
      <c r="E4898" s="750"/>
    </row>
    <row r="4899" spans="1:5" ht="16.5" customHeight="1" thickBot="1" x14ac:dyDescent="0.25">
      <c r="A4899" s="649" t="s">
        <v>73</v>
      </c>
      <c r="B4899" s="750"/>
      <c r="C4899" s="750"/>
      <c r="D4899" s="750"/>
      <c r="E4899" s="750"/>
    </row>
    <row r="4900" spans="1:5" ht="16.5" customHeight="1" thickBot="1" x14ac:dyDescent="0.25">
      <c r="A4900" s="647" t="s">
        <v>109</v>
      </c>
      <c r="B4900" s="750">
        <f>SUM(B4901:B4904)</f>
        <v>266</v>
      </c>
      <c r="C4900" s="750">
        <f t="shared" ref="C4900:E4900" si="498">SUM(C4901:C4904)</f>
        <v>0</v>
      </c>
      <c r="D4900" s="750">
        <f t="shared" si="498"/>
        <v>0</v>
      </c>
      <c r="E4900" s="750">
        <f t="shared" si="498"/>
        <v>0</v>
      </c>
    </row>
    <row r="4901" spans="1:5" ht="16.5" customHeight="1" thickBot="1" x14ac:dyDescent="0.25">
      <c r="A4901" s="649" t="s">
        <v>37</v>
      </c>
      <c r="B4901" s="750"/>
      <c r="C4901" s="750"/>
      <c r="D4901" s="750"/>
      <c r="E4901" s="750"/>
    </row>
    <row r="4902" spans="1:5" ht="16.5" customHeight="1" thickBot="1" x14ac:dyDescent="0.25">
      <c r="A4902" s="649" t="s">
        <v>108</v>
      </c>
      <c r="B4902" s="750"/>
      <c r="C4902" s="750"/>
      <c r="D4902" s="750"/>
      <c r="E4902" s="750"/>
    </row>
    <row r="4903" spans="1:5" ht="16.5" customHeight="1" thickBot="1" x14ac:dyDescent="0.25">
      <c r="A4903" s="649" t="s">
        <v>72</v>
      </c>
      <c r="B4903" s="750"/>
      <c r="C4903" s="750"/>
      <c r="D4903" s="750"/>
      <c r="E4903" s="750"/>
    </row>
    <row r="4904" spans="1:5" ht="16.5" customHeight="1" thickBot="1" x14ac:dyDescent="0.25">
      <c r="A4904" s="649" t="s">
        <v>73</v>
      </c>
      <c r="B4904" s="750">
        <v>266</v>
      </c>
      <c r="C4904" s="750"/>
      <c r="D4904" s="750"/>
      <c r="E4904" s="750"/>
    </row>
    <row r="4905" spans="1:5" ht="16.5" customHeight="1" thickBot="1" x14ac:dyDescent="0.25">
      <c r="A4905" s="699" t="s">
        <v>1815</v>
      </c>
      <c r="B4905" s="751">
        <f>B4904+B4895</f>
        <v>266</v>
      </c>
      <c r="C4905" s="751">
        <f>C4904+C4895</f>
        <v>0</v>
      </c>
      <c r="D4905" s="751">
        <f>D4904+D4895</f>
        <v>0</v>
      </c>
      <c r="E4905" s="751">
        <f>E4904+E4895</f>
        <v>0</v>
      </c>
    </row>
    <row r="4906" spans="1:5" ht="31.5" customHeight="1" thickBot="1" x14ac:dyDescent="0.25">
      <c r="A4906" s="701" t="s">
        <v>227</v>
      </c>
      <c r="B4906" s="897" t="s">
        <v>2237</v>
      </c>
      <c r="C4906" s="899"/>
      <c r="D4906" s="899"/>
      <c r="E4906" s="900"/>
    </row>
    <row r="4907" spans="1:5" ht="16.5" customHeight="1" thickBot="1" x14ac:dyDescent="0.25">
      <c r="A4907" s="637" t="s">
        <v>1816</v>
      </c>
      <c r="B4907" s="832" t="s">
        <v>2212</v>
      </c>
      <c r="C4907" s="833"/>
      <c r="D4907" s="833"/>
      <c r="E4907" s="834"/>
    </row>
    <row r="4908" spans="1:5" ht="16.5" customHeight="1" thickBot="1" x14ac:dyDescent="0.25">
      <c r="A4908" s="639" t="s">
        <v>9</v>
      </c>
      <c r="B4908" s="769" t="s">
        <v>2213</v>
      </c>
      <c r="C4908" s="770"/>
      <c r="D4908" s="770"/>
      <c r="E4908" s="771"/>
    </row>
    <row r="4909" spans="1:5" ht="16.5" customHeight="1" thickBot="1" x14ac:dyDescent="0.25">
      <c r="A4909" s="639" t="s">
        <v>14</v>
      </c>
      <c r="B4909" s="832" t="s">
        <v>1587</v>
      </c>
      <c r="C4909" s="833"/>
      <c r="D4909" s="833"/>
      <c r="E4909" s="834"/>
    </row>
    <row r="4910" spans="1:5" ht="16.5" customHeight="1" x14ac:dyDescent="0.2">
      <c r="A4910" s="827"/>
      <c r="B4910" s="640">
        <v>2019</v>
      </c>
      <c r="C4910" s="640">
        <v>2020</v>
      </c>
      <c r="D4910" s="640">
        <v>2021</v>
      </c>
      <c r="E4910" s="640">
        <v>2022</v>
      </c>
    </row>
    <row r="4911" spans="1:5" ht="16.5" customHeight="1" thickBot="1" x14ac:dyDescent="0.25">
      <c r="A4911" s="828"/>
      <c r="B4911" s="641" t="s">
        <v>5</v>
      </c>
      <c r="C4911" s="641" t="s">
        <v>6</v>
      </c>
      <c r="D4911" s="641" t="s">
        <v>6</v>
      </c>
      <c r="E4911" s="641" t="s">
        <v>6</v>
      </c>
    </row>
    <row r="4912" spans="1:5" ht="16.5" customHeight="1" thickBot="1" x14ac:dyDescent="0.25">
      <c r="A4912" s="639" t="s">
        <v>8</v>
      </c>
      <c r="B4912" s="745">
        <v>0.88</v>
      </c>
      <c r="C4912" s="745">
        <v>0.04</v>
      </c>
      <c r="D4912" s="745"/>
      <c r="E4912" s="745"/>
    </row>
    <row r="4913" spans="1:5" ht="16.5" customHeight="1" thickBot="1" x14ac:dyDescent="0.25">
      <c r="A4913" s="639" t="s">
        <v>15</v>
      </c>
      <c r="B4913" s="747">
        <v>1182700</v>
      </c>
      <c r="C4913" s="747">
        <v>59400</v>
      </c>
      <c r="D4913" s="747"/>
      <c r="E4913" s="747"/>
    </row>
    <row r="4914" spans="1:5" ht="16.5" customHeight="1" thickBot="1" x14ac:dyDescent="0.25">
      <c r="A4914" s="639" t="s">
        <v>21</v>
      </c>
      <c r="B4914" s="747">
        <f>B4913/B4912</f>
        <v>1343977.2727272727</v>
      </c>
      <c r="C4914" s="747">
        <f>C4913/C4912</f>
        <v>1485000</v>
      </c>
      <c r="D4914" s="747" t="e">
        <f>D4913/D4912</f>
        <v>#DIV/0!</v>
      </c>
      <c r="E4914" s="747" t="e">
        <f>E4913/E4912</f>
        <v>#DIV/0!</v>
      </c>
    </row>
    <row r="4915" spans="1:5" ht="16.5" customHeight="1" thickBot="1" x14ac:dyDescent="0.25">
      <c r="A4915" s="639" t="s">
        <v>16</v>
      </c>
      <c r="B4915" s="748" t="s">
        <v>20</v>
      </c>
      <c r="C4915" s="749">
        <f>C4912/B4912-1</f>
        <v>-0.95454545454545459</v>
      </c>
      <c r="D4915" s="749">
        <f t="shared" ref="D4915:E4917" si="499">D4912/C4912-1</f>
        <v>-1</v>
      </c>
      <c r="E4915" s="749" t="e">
        <f t="shared" si="499"/>
        <v>#DIV/0!</v>
      </c>
    </row>
    <row r="4916" spans="1:5" ht="16.5" customHeight="1" thickBot="1" x14ac:dyDescent="0.25">
      <c r="A4916" s="639" t="s">
        <v>17</v>
      </c>
      <c r="B4916" s="748" t="s">
        <v>20</v>
      </c>
      <c r="C4916" s="749">
        <f>C4913/B4913-1</f>
        <v>-0.94977593641667368</v>
      </c>
      <c r="D4916" s="749">
        <f t="shared" si="499"/>
        <v>-1</v>
      </c>
      <c r="E4916" s="749" t="e">
        <f t="shared" si="499"/>
        <v>#DIV/0!</v>
      </c>
    </row>
    <row r="4917" spans="1:5" ht="16.5" customHeight="1" thickBot="1" x14ac:dyDescent="0.25">
      <c r="A4917" s="639" t="s">
        <v>18</v>
      </c>
      <c r="B4917" s="748" t="s">
        <v>20</v>
      </c>
      <c r="C4917" s="749">
        <f>C4914/B4914-1</f>
        <v>0.10492939883317831</v>
      </c>
      <c r="D4917" s="749" t="e">
        <f t="shared" si="499"/>
        <v>#DIV/0!</v>
      </c>
      <c r="E4917" s="749" t="e">
        <f t="shared" si="499"/>
        <v>#DIV/0!</v>
      </c>
    </row>
    <row r="4918" spans="1:5" ht="16.5" customHeight="1" thickBot="1" x14ac:dyDescent="0.25">
      <c r="A4918" s="835" t="s">
        <v>2238</v>
      </c>
      <c r="B4918" s="836"/>
      <c r="C4918" s="836"/>
      <c r="D4918" s="836"/>
      <c r="E4918" s="837"/>
    </row>
    <row r="4919" spans="1:5" ht="16.5" customHeight="1" x14ac:dyDescent="0.2">
      <c r="A4919" s="827"/>
      <c r="B4919" s="640">
        <v>2019</v>
      </c>
      <c r="C4919" s="640">
        <v>2020</v>
      </c>
      <c r="D4919" s="640">
        <v>2021</v>
      </c>
      <c r="E4919" s="640">
        <v>2022</v>
      </c>
    </row>
    <row r="4920" spans="1:5" ht="16.5" customHeight="1" thickBot="1" x14ac:dyDescent="0.25">
      <c r="A4920" s="828"/>
      <c r="B4920" s="641" t="s">
        <v>5</v>
      </c>
      <c r="C4920" s="641" t="s">
        <v>6</v>
      </c>
      <c r="D4920" s="641" t="s">
        <v>6</v>
      </c>
      <c r="E4920" s="641" t="s">
        <v>6</v>
      </c>
    </row>
    <row r="4921" spans="1:5" ht="16.5" customHeight="1" thickBot="1" x14ac:dyDescent="0.25">
      <c r="A4921" s="647" t="s">
        <v>107</v>
      </c>
      <c r="B4921" s="750"/>
      <c r="C4921" s="750"/>
      <c r="D4921" s="750"/>
      <c r="E4921" s="750"/>
    </row>
    <row r="4922" spans="1:5" ht="16.5" customHeight="1" thickBot="1" x14ac:dyDescent="0.25">
      <c r="A4922" s="649" t="s">
        <v>37</v>
      </c>
      <c r="B4922" s="750"/>
      <c r="C4922" s="750"/>
      <c r="D4922" s="750"/>
      <c r="E4922" s="750"/>
    </row>
    <row r="4923" spans="1:5" ht="16.5" customHeight="1" thickBot="1" x14ac:dyDescent="0.25">
      <c r="A4923" s="649" t="s">
        <v>108</v>
      </c>
      <c r="B4923" s="750"/>
      <c r="C4923" s="750"/>
      <c r="D4923" s="750"/>
      <c r="E4923" s="750"/>
    </row>
    <row r="4924" spans="1:5" ht="16.5" customHeight="1" thickBot="1" x14ac:dyDescent="0.25">
      <c r="A4924" s="649" t="s">
        <v>72</v>
      </c>
      <c r="B4924" s="750"/>
      <c r="C4924" s="750"/>
      <c r="D4924" s="750"/>
      <c r="E4924" s="750"/>
    </row>
    <row r="4925" spans="1:5" ht="16.5" customHeight="1" thickBot="1" x14ac:dyDescent="0.25">
      <c r="A4925" s="649" t="s">
        <v>73</v>
      </c>
      <c r="B4925" s="750"/>
      <c r="C4925" s="750"/>
      <c r="D4925" s="750"/>
      <c r="E4925" s="750"/>
    </row>
    <row r="4926" spans="1:5" ht="16.5" customHeight="1" thickBot="1" x14ac:dyDescent="0.25">
      <c r="A4926" s="647" t="s">
        <v>109</v>
      </c>
      <c r="B4926" s="750">
        <f>SUM(B4927:B4930)</f>
        <v>1182700</v>
      </c>
      <c r="C4926" s="750">
        <f t="shared" ref="C4926:E4926" si="500">SUM(C4927:C4930)</f>
        <v>59400</v>
      </c>
      <c r="D4926" s="750">
        <f t="shared" si="500"/>
        <v>0</v>
      </c>
      <c r="E4926" s="750">
        <f t="shared" si="500"/>
        <v>0</v>
      </c>
    </row>
    <row r="4927" spans="1:5" ht="16.5" customHeight="1" thickBot="1" x14ac:dyDescent="0.25">
      <c r="A4927" s="649" t="s">
        <v>37</v>
      </c>
      <c r="B4927" s="750"/>
      <c r="C4927" s="750"/>
      <c r="D4927" s="750"/>
      <c r="E4927" s="750"/>
    </row>
    <row r="4928" spans="1:5" ht="16.5" customHeight="1" thickBot="1" x14ac:dyDescent="0.25">
      <c r="A4928" s="649" t="s">
        <v>108</v>
      </c>
      <c r="B4928" s="751">
        <v>1182700</v>
      </c>
      <c r="C4928" s="747">
        <v>59400</v>
      </c>
      <c r="D4928" s="747"/>
      <c r="E4928" s="747"/>
    </row>
    <row r="4929" spans="1:5" ht="16.5" customHeight="1" thickBot="1" x14ac:dyDescent="0.25">
      <c r="A4929" s="649" t="s">
        <v>72</v>
      </c>
      <c r="B4929" s="751"/>
      <c r="C4929" s="752"/>
      <c r="D4929" s="752"/>
      <c r="E4929" s="752"/>
    </row>
    <row r="4930" spans="1:5" ht="16.5" customHeight="1" thickBot="1" x14ac:dyDescent="0.25">
      <c r="A4930" s="649" t="s">
        <v>73</v>
      </c>
      <c r="B4930" s="751"/>
      <c r="C4930" s="752"/>
      <c r="D4930" s="752"/>
      <c r="E4930" s="752"/>
    </row>
    <row r="4931" spans="1:5" ht="16.5" customHeight="1" thickBot="1" x14ac:dyDescent="0.25">
      <c r="A4931" s="699" t="s">
        <v>1821</v>
      </c>
      <c r="B4931" s="751">
        <f>B4928+B4921</f>
        <v>1182700</v>
      </c>
      <c r="C4931" s="751">
        <f>C4928+C4921</f>
        <v>59400</v>
      </c>
      <c r="D4931" s="751">
        <f>D4928+D4921</f>
        <v>0</v>
      </c>
      <c r="E4931" s="751">
        <f>E4928+E4921</f>
        <v>0</v>
      </c>
    </row>
    <row r="4932" spans="1:5" ht="33" customHeight="1" thickBot="1" x14ac:dyDescent="0.25">
      <c r="A4932" s="701" t="s">
        <v>227</v>
      </c>
      <c r="B4932" s="897" t="s">
        <v>2239</v>
      </c>
      <c r="C4932" s="899"/>
      <c r="D4932" s="899"/>
      <c r="E4932" s="900"/>
    </row>
    <row r="4933" spans="1:5" ht="16.5" customHeight="1" thickBot="1" x14ac:dyDescent="0.25">
      <c r="A4933" s="637" t="s">
        <v>1822</v>
      </c>
      <c r="B4933" s="832" t="s">
        <v>2212</v>
      </c>
      <c r="C4933" s="833"/>
      <c r="D4933" s="833"/>
      <c r="E4933" s="834"/>
    </row>
    <row r="4934" spans="1:5" ht="16.5" customHeight="1" thickBot="1" x14ac:dyDescent="0.25">
      <c r="A4934" s="639" t="s">
        <v>9</v>
      </c>
      <c r="B4934" s="769" t="s">
        <v>2213</v>
      </c>
      <c r="C4934" s="770"/>
      <c r="D4934" s="770"/>
      <c r="E4934" s="771"/>
    </row>
    <row r="4935" spans="1:5" ht="16.5" customHeight="1" thickBot="1" x14ac:dyDescent="0.25">
      <c r="A4935" s="639" t="s">
        <v>14</v>
      </c>
      <c r="B4935" s="832" t="s">
        <v>1710</v>
      </c>
      <c r="C4935" s="833"/>
      <c r="D4935" s="833"/>
      <c r="E4935" s="834"/>
    </row>
    <row r="4936" spans="1:5" ht="16.5" customHeight="1" x14ac:dyDescent="0.2">
      <c r="A4936" s="827"/>
      <c r="B4936" s="640">
        <v>2019</v>
      </c>
      <c r="C4936" s="640">
        <v>2020</v>
      </c>
      <c r="D4936" s="640">
        <v>2021</v>
      </c>
      <c r="E4936" s="640">
        <v>2022</v>
      </c>
    </row>
    <row r="4937" spans="1:5" ht="16.5" customHeight="1" thickBot="1" x14ac:dyDescent="0.25">
      <c r="A4937" s="828"/>
      <c r="B4937" s="641" t="s">
        <v>5</v>
      </c>
      <c r="C4937" s="641" t="s">
        <v>6</v>
      </c>
      <c r="D4937" s="641" t="s">
        <v>6</v>
      </c>
      <c r="E4937" s="641" t="s">
        <v>6</v>
      </c>
    </row>
    <row r="4938" spans="1:5" ht="16.5" customHeight="1" thickBot="1" x14ac:dyDescent="0.25">
      <c r="A4938" s="639" t="s">
        <v>8</v>
      </c>
      <c r="B4938" s="745">
        <v>1</v>
      </c>
      <c r="C4938" s="745">
        <v>1</v>
      </c>
      <c r="D4938" s="745">
        <v>1</v>
      </c>
      <c r="E4938" s="745"/>
    </row>
    <row r="4939" spans="1:5" ht="16.5" customHeight="1" thickBot="1" x14ac:dyDescent="0.25">
      <c r="A4939" s="639" t="s">
        <v>15</v>
      </c>
      <c r="B4939" s="747">
        <v>236520</v>
      </c>
      <c r="C4939" s="747">
        <v>11880</v>
      </c>
      <c r="D4939" s="747">
        <v>11880</v>
      </c>
      <c r="E4939" s="747"/>
    </row>
    <row r="4940" spans="1:5" ht="16.5" customHeight="1" thickBot="1" x14ac:dyDescent="0.25">
      <c r="A4940" s="639" t="s">
        <v>21</v>
      </c>
      <c r="B4940" s="747">
        <f>B4939/B4938</f>
        <v>236520</v>
      </c>
      <c r="C4940" s="747">
        <f>C4939/C4938</f>
        <v>11880</v>
      </c>
      <c r="D4940" s="747">
        <f>D4939/D4938</f>
        <v>11880</v>
      </c>
      <c r="E4940" s="747" t="e">
        <f>E4939/E4938</f>
        <v>#DIV/0!</v>
      </c>
    </row>
    <row r="4941" spans="1:5" ht="16.5" customHeight="1" thickBot="1" x14ac:dyDescent="0.25">
      <c r="A4941" s="639" t="s">
        <v>16</v>
      </c>
      <c r="B4941" s="748" t="s">
        <v>20</v>
      </c>
      <c r="C4941" s="749">
        <f>C4938/B4938-1</f>
        <v>0</v>
      </c>
      <c r="D4941" s="749">
        <f t="shared" ref="D4941:E4943" si="501">D4938/C4938-1</f>
        <v>0</v>
      </c>
      <c r="E4941" s="749">
        <f t="shared" si="501"/>
        <v>-1</v>
      </c>
    </row>
    <row r="4942" spans="1:5" ht="16.5" customHeight="1" thickBot="1" x14ac:dyDescent="0.25">
      <c r="A4942" s="639" t="s">
        <v>17</v>
      </c>
      <c r="B4942" s="748" t="s">
        <v>20</v>
      </c>
      <c r="C4942" s="749">
        <f>C4939/B4939-1</f>
        <v>-0.94977168949771684</v>
      </c>
      <c r="D4942" s="749">
        <f t="shared" si="501"/>
        <v>0</v>
      </c>
      <c r="E4942" s="749">
        <f t="shared" si="501"/>
        <v>-1</v>
      </c>
    </row>
    <row r="4943" spans="1:5" ht="16.5" customHeight="1" thickBot="1" x14ac:dyDescent="0.25">
      <c r="A4943" s="639" t="s">
        <v>18</v>
      </c>
      <c r="B4943" s="748" t="s">
        <v>20</v>
      </c>
      <c r="C4943" s="749">
        <f>C4940/B4940-1</f>
        <v>-0.94977168949771684</v>
      </c>
      <c r="D4943" s="749">
        <f t="shared" si="501"/>
        <v>0</v>
      </c>
      <c r="E4943" s="749" t="e">
        <f t="shared" si="501"/>
        <v>#DIV/0!</v>
      </c>
    </row>
    <row r="4944" spans="1:5" ht="16.5" customHeight="1" thickBot="1" x14ac:dyDescent="0.25">
      <c r="A4944" s="835" t="s">
        <v>2240</v>
      </c>
      <c r="B4944" s="836"/>
      <c r="C4944" s="836"/>
      <c r="D4944" s="836"/>
      <c r="E4944" s="837"/>
    </row>
    <row r="4945" spans="1:5" ht="16.5" customHeight="1" x14ac:dyDescent="0.2">
      <c r="A4945" s="827"/>
      <c r="B4945" s="640">
        <v>2019</v>
      </c>
      <c r="C4945" s="640">
        <v>2020</v>
      </c>
      <c r="D4945" s="640">
        <v>2021</v>
      </c>
      <c r="E4945" s="640">
        <v>2022</v>
      </c>
    </row>
    <row r="4946" spans="1:5" ht="16.5" customHeight="1" thickBot="1" x14ac:dyDescent="0.25">
      <c r="A4946" s="828"/>
      <c r="B4946" s="641" t="s">
        <v>5</v>
      </c>
      <c r="C4946" s="641" t="s">
        <v>6</v>
      </c>
      <c r="D4946" s="641" t="s">
        <v>6</v>
      </c>
      <c r="E4946" s="641" t="s">
        <v>6</v>
      </c>
    </row>
    <row r="4947" spans="1:5" ht="16.5" customHeight="1" thickBot="1" x14ac:dyDescent="0.25">
      <c r="A4947" s="647" t="s">
        <v>107</v>
      </c>
      <c r="B4947" s="750"/>
      <c r="C4947" s="750"/>
      <c r="D4947" s="750"/>
      <c r="E4947" s="750"/>
    </row>
    <row r="4948" spans="1:5" ht="16.5" customHeight="1" thickBot="1" x14ac:dyDescent="0.25">
      <c r="A4948" s="649" t="s">
        <v>37</v>
      </c>
      <c r="B4948" s="750"/>
      <c r="C4948" s="750"/>
      <c r="D4948" s="750"/>
      <c r="E4948" s="750"/>
    </row>
    <row r="4949" spans="1:5" ht="16.5" customHeight="1" thickBot="1" x14ac:dyDescent="0.25">
      <c r="A4949" s="649" t="s">
        <v>108</v>
      </c>
      <c r="B4949" s="750"/>
      <c r="C4949" s="750"/>
      <c r="D4949" s="750"/>
      <c r="E4949" s="750"/>
    </row>
    <row r="4950" spans="1:5" ht="16.5" customHeight="1" thickBot="1" x14ac:dyDescent="0.25">
      <c r="A4950" s="649" t="s">
        <v>72</v>
      </c>
      <c r="B4950" s="750"/>
      <c r="C4950" s="750"/>
      <c r="D4950" s="750"/>
      <c r="E4950" s="750"/>
    </row>
    <row r="4951" spans="1:5" ht="16.5" customHeight="1" thickBot="1" x14ac:dyDescent="0.25">
      <c r="A4951" s="649" t="s">
        <v>73</v>
      </c>
      <c r="B4951" s="750"/>
      <c r="C4951" s="750"/>
      <c r="D4951" s="750"/>
      <c r="E4951" s="750"/>
    </row>
    <row r="4952" spans="1:5" ht="16.5" customHeight="1" thickBot="1" x14ac:dyDescent="0.25">
      <c r="A4952" s="647" t="s">
        <v>109</v>
      </c>
      <c r="B4952" s="750">
        <f>SUM(B4953:B4956)</f>
        <v>236520</v>
      </c>
      <c r="C4952" s="750">
        <f t="shared" ref="C4952:E4952" si="502">SUM(C4953:C4956)</f>
        <v>11880</v>
      </c>
      <c r="D4952" s="750">
        <f t="shared" si="502"/>
        <v>11880</v>
      </c>
      <c r="E4952" s="750">
        <f t="shared" si="502"/>
        <v>0</v>
      </c>
    </row>
    <row r="4953" spans="1:5" ht="16.5" customHeight="1" thickBot="1" x14ac:dyDescent="0.25">
      <c r="A4953" s="649" t="s">
        <v>37</v>
      </c>
      <c r="B4953" s="750"/>
      <c r="C4953" s="750"/>
      <c r="D4953" s="750"/>
      <c r="E4953" s="750"/>
    </row>
    <row r="4954" spans="1:5" ht="16.5" customHeight="1" thickBot="1" x14ac:dyDescent="0.25">
      <c r="A4954" s="649" t="s">
        <v>108</v>
      </c>
      <c r="B4954" s="750"/>
      <c r="C4954" s="750"/>
      <c r="D4954" s="750"/>
      <c r="E4954" s="750"/>
    </row>
    <row r="4955" spans="1:5" ht="16.5" customHeight="1" thickBot="1" x14ac:dyDescent="0.25">
      <c r="A4955" s="649" t="s">
        <v>72</v>
      </c>
      <c r="B4955" s="750"/>
      <c r="C4955" s="750"/>
      <c r="D4955" s="750"/>
      <c r="E4955" s="750"/>
    </row>
    <row r="4956" spans="1:5" ht="16.5" customHeight="1" thickBot="1" x14ac:dyDescent="0.25">
      <c r="A4956" s="649" t="s">
        <v>73</v>
      </c>
      <c r="B4956" s="751">
        <v>236520</v>
      </c>
      <c r="C4956" s="747">
        <v>11880</v>
      </c>
      <c r="D4956" s="747">
        <v>11880</v>
      </c>
      <c r="E4956" s="747"/>
    </row>
    <row r="4957" spans="1:5" ht="16.5" customHeight="1" thickBot="1" x14ac:dyDescent="0.25">
      <c r="A4957" s="699" t="s">
        <v>1827</v>
      </c>
      <c r="B4957" s="751">
        <f>B4956+B4947</f>
        <v>236520</v>
      </c>
      <c r="C4957" s="751">
        <f>C4956+C4947</f>
        <v>11880</v>
      </c>
      <c r="D4957" s="751">
        <f>D4956+D4947</f>
        <v>11880</v>
      </c>
      <c r="E4957" s="751">
        <f>E4956+E4947</f>
        <v>0</v>
      </c>
    </row>
    <row r="4958" spans="1:5" ht="36" customHeight="1" thickBot="1" x14ac:dyDescent="0.25">
      <c r="A4958" s="701" t="s">
        <v>227</v>
      </c>
      <c r="B4958" s="897" t="s">
        <v>2241</v>
      </c>
      <c r="C4958" s="899"/>
      <c r="D4958" s="899"/>
      <c r="E4958" s="900"/>
    </row>
    <row r="4959" spans="1:5" ht="16.5" customHeight="1" thickBot="1" x14ac:dyDescent="0.25">
      <c r="A4959" s="637" t="s">
        <v>1828</v>
      </c>
      <c r="B4959" s="769" t="s">
        <v>2218</v>
      </c>
      <c r="C4959" s="770"/>
      <c r="D4959" s="770"/>
      <c r="E4959" s="771"/>
    </row>
    <row r="4960" spans="1:5" ht="16.5" customHeight="1" thickBot="1" x14ac:dyDescent="0.25">
      <c r="A4960" s="639" t="s">
        <v>9</v>
      </c>
      <c r="B4960" s="769" t="s">
        <v>2242</v>
      </c>
      <c r="C4960" s="770"/>
      <c r="D4960" s="770"/>
      <c r="E4960" s="771"/>
    </row>
    <row r="4961" spans="1:5" ht="16.5" customHeight="1" thickBot="1" x14ac:dyDescent="0.25">
      <c r="A4961" s="639" t="s">
        <v>14</v>
      </c>
      <c r="B4961" s="832" t="s">
        <v>1710</v>
      </c>
      <c r="C4961" s="833"/>
      <c r="D4961" s="833"/>
      <c r="E4961" s="834"/>
    </row>
    <row r="4962" spans="1:5" ht="16.5" customHeight="1" x14ac:dyDescent="0.2">
      <c r="A4962" s="827"/>
      <c r="B4962" s="640">
        <v>2019</v>
      </c>
      <c r="C4962" s="640">
        <v>2020</v>
      </c>
      <c r="D4962" s="640">
        <v>2021</v>
      </c>
      <c r="E4962" s="640">
        <v>2022</v>
      </c>
    </row>
    <row r="4963" spans="1:5" ht="16.5" customHeight="1" thickBot="1" x14ac:dyDescent="0.25">
      <c r="A4963" s="828"/>
      <c r="B4963" s="641" t="s">
        <v>5</v>
      </c>
      <c r="C4963" s="641" t="s">
        <v>6</v>
      </c>
      <c r="D4963" s="641" t="s">
        <v>6</v>
      </c>
      <c r="E4963" s="641" t="s">
        <v>6</v>
      </c>
    </row>
    <row r="4964" spans="1:5" ht="16.5" customHeight="1" thickBot="1" x14ac:dyDescent="0.25">
      <c r="A4964" s="639" t="s">
        <v>8</v>
      </c>
      <c r="B4964" s="745">
        <v>1</v>
      </c>
      <c r="C4964" s="745">
        <v>1</v>
      </c>
      <c r="D4964" s="745"/>
      <c r="E4964" s="745"/>
    </row>
    <row r="4965" spans="1:5" ht="16.5" customHeight="1" thickBot="1" x14ac:dyDescent="0.25">
      <c r="A4965" s="639" t="s">
        <v>15</v>
      </c>
      <c r="B4965" s="747">
        <v>75600</v>
      </c>
      <c r="C4965" s="747">
        <v>10800</v>
      </c>
      <c r="D4965" s="747"/>
      <c r="E4965" s="747"/>
    </row>
    <row r="4966" spans="1:5" ht="16.5" customHeight="1" thickBot="1" x14ac:dyDescent="0.25">
      <c r="A4966" s="639" t="s">
        <v>21</v>
      </c>
      <c r="B4966" s="747">
        <f>B4965/B4964</f>
        <v>75600</v>
      </c>
      <c r="C4966" s="747">
        <f>C4965/C4964</f>
        <v>10800</v>
      </c>
      <c r="D4966" s="747" t="e">
        <f>D4965/D4964</f>
        <v>#DIV/0!</v>
      </c>
      <c r="E4966" s="747" t="e">
        <f>E4965/E4964</f>
        <v>#DIV/0!</v>
      </c>
    </row>
    <row r="4967" spans="1:5" ht="16.5" customHeight="1" thickBot="1" x14ac:dyDescent="0.25">
      <c r="A4967" s="639" t="s">
        <v>16</v>
      </c>
      <c r="B4967" s="748" t="s">
        <v>20</v>
      </c>
      <c r="C4967" s="749">
        <f>C4964/B4964-1</f>
        <v>0</v>
      </c>
      <c r="D4967" s="749">
        <f t="shared" ref="D4967:E4969" si="503">D4964/C4964-1</f>
        <v>-1</v>
      </c>
      <c r="E4967" s="749" t="e">
        <f t="shared" si="503"/>
        <v>#DIV/0!</v>
      </c>
    </row>
    <row r="4968" spans="1:5" ht="16.5" customHeight="1" thickBot="1" x14ac:dyDescent="0.25">
      <c r="A4968" s="639" t="s">
        <v>17</v>
      </c>
      <c r="B4968" s="748" t="s">
        <v>20</v>
      </c>
      <c r="C4968" s="749">
        <f>C4965/B4965-1</f>
        <v>-0.85714285714285721</v>
      </c>
      <c r="D4968" s="749">
        <f t="shared" si="503"/>
        <v>-1</v>
      </c>
      <c r="E4968" s="749" t="e">
        <f t="shared" si="503"/>
        <v>#DIV/0!</v>
      </c>
    </row>
    <row r="4969" spans="1:5" ht="16.5" customHeight="1" thickBot="1" x14ac:dyDescent="0.25">
      <c r="A4969" s="639" t="s">
        <v>18</v>
      </c>
      <c r="B4969" s="748" t="s">
        <v>20</v>
      </c>
      <c r="C4969" s="749">
        <f>C4966/B4966-1</f>
        <v>-0.85714285714285721</v>
      </c>
      <c r="D4969" s="749" t="e">
        <f t="shared" si="503"/>
        <v>#DIV/0!</v>
      </c>
      <c r="E4969" s="749" t="e">
        <f t="shared" si="503"/>
        <v>#DIV/0!</v>
      </c>
    </row>
    <row r="4970" spans="1:5" ht="16.5" customHeight="1" thickBot="1" x14ac:dyDescent="0.25">
      <c r="A4970" s="835" t="s">
        <v>2243</v>
      </c>
      <c r="B4970" s="836"/>
      <c r="C4970" s="836"/>
      <c r="D4970" s="836"/>
      <c r="E4970" s="837"/>
    </row>
    <row r="4971" spans="1:5" ht="16.5" customHeight="1" x14ac:dyDescent="0.2">
      <c r="A4971" s="827"/>
      <c r="B4971" s="640">
        <v>2019</v>
      </c>
      <c r="C4971" s="640">
        <v>2020</v>
      </c>
      <c r="D4971" s="640">
        <v>2021</v>
      </c>
      <c r="E4971" s="640">
        <v>2022</v>
      </c>
    </row>
    <row r="4972" spans="1:5" ht="16.5" customHeight="1" thickBot="1" x14ac:dyDescent="0.25">
      <c r="A4972" s="828"/>
      <c r="B4972" s="641" t="s">
        <v>5</v>
      </c>
      <c r="C4972" s="641" t="s">
        <v>6</v>
      </c>
      <c r="D4972" s="641" t="s">
        <v>6</v>
      </c>
      <c r="E4972" s="641" t="s">
        <v>6</v>
      </c>
    </row>
    <row r="4973" spans="1:5" ht="16.5" customHeight="1" thickBot="1" x14ac:dyDescent="0.25">
      <c r="A4973" s="647" t="s">
        <v>107</v>
      </c>
      <c r="B4973" s="750"/>
      <c r="C4973" s="750"/>
      <c r="D4973" s="750"/>
      <c r="E4973" s="750"/>
    </row>
    <row r="4974" spans="1:5" ht="16.5" customHeight="1" thickBot="1" x14ac:dyDescent="0.25">
      <c r="A4974" s="649" t="s">
        <v>37</v>
      </c>
      <c r="B4974" s="750"/>
      <c r="C4974" s="750"/>
      <c r="D4974" s="750"/>
      <c r="E4974" s="750"/>
    </row>
    <row r="4975" spans="1:5" ht="16.5" customHeight="1" thickBot="1" x14ac:dyDescent="0.25">
      <c r="A4975" s="649" t="s">
        <v>108</v>
      </c>
      <c r="B4975" s="750"/>
      <c r="C4975" s="750"/>
      <c r="D4975" s="750"/>
      <c r="E4975" s="750"/>
    </row>
    <row r="4976" spans="1:5" ht="16.5" customHeight="1" thickBot="1" x14ac:dyDescent="0.25">
      <c r="A4976" s="649" t="s">
        <v>72</v>
      </c>
      <c r="B4976" s="750"/>
      <c r="C4976" s="750"/>
      <c r="D4976" s="750"/>
      <c r="E4976" s="750"/>
    </row>
    <row r="4977" spans="1:5" ht="16.5" customHeight="1" thickBot="1" x14ac:dyDescent="0.25">
      <c r="A4977" s="649" t="s">
        <v>73</v>
      </c>
      <c r="B4977" s="750"/>
      <c r="C4977" s="750"/>
      <c r="D4977" s="750"/>
      <c r="E4977" s="750"/>
    </row>
    <row r="4978" spans="1:5" ht="16.5" customHeight="1" thickBot="1" x14ac:dyDescent="0.25">
      <c r="A4978" s="647" t="s">
        <v>109</v>
      </c>
      <c r="B4978" s="750">
        <f>SUM(B4979:B4982)</f>
        <v>75600</v>
      </c>
      <c r="C4978" s="750">
        <f t="shared" ref="C4978:E4978" si="504">SUM(C4979:C4982)</f>
        <v>10800</v>
      </c>
      <c r="D4978" s="750">
        <f t="shared" si="504"/>
        <v>0</v>
      </c>
      <c r="E4978" s="750">
        <f t="shared" si="504"/>
        <v>0</v>
      </c>
    </row>
    <row r="4979" spans="1:5" ht="16.5" customHeight="1" thickBot="1" x14ac:dyDescent="0.25">
      <c r="A4979" s="649" t="s">
        <v>37</v>
      </c>
      <c r="B4979" s="750"/>
      <c r="C4979" s="750"/>
      <c r="D4979" s="750"/>
      <c r="E4979" s="750"/>
    </row>
    <row r="4980" spans="1:5" ht="16.5" customHeight="1" thickBot="1" x14ac:dyDescent="0.25">
      <c r="A4980" s="649" t="s">
        <v>108</v>
      </c>
      <c r="B4980" s="751">
        <v>75600</v>
      </c>
      <c r="C4980" s="747">
        <v>10800</v>
      </c>
      <c r="D4980" s="747"/>
      <c r="E4980" s="747"/>
    </row>
    <row r="4981" spans="1:5" ht="16.5" customHeight="1" thickBot="1" x14ac:dyDescent="0.25">
      <c r="A4981" s="649" t="s">
        <v>72</v>
      </c>
      <c r="B4981" s="751"/>
      <c r="C4981" s="752"/>
      <c r="D4981" s="752"/>
      <c r="E4981" s="752"/>
    </row>
    <row r="4982" spans="1:5" ht="16.5" customHeight="1" thickBot="1" x14ac:dyDescent="0.25">
      <c r="A4982" s="649" t="s">
        <v>73</v>
      </c>
      <c r="B4982" s="751"/>
      <c r="C4982" s="752"/>
      <c r="D4982" s="752"/>
      <c r="E4982" s="752"/>
    </row>
    <row r="4983" spans="1:5" ht="16.5" customHeight="1" thickBot="1" x14ac:dyDescent="0.25">
      <c r="A4983" s="699" t="s">
        <v>1833</v>
      </c>
      <c r="B4983" s="751">
        <f>B4980+B4973</f>
        <v>75600</v>
      </c>
      <c r="C4983" s="751">
        <f>C4980+C4973</f>
        <v>10800</v>
      </c>
      <c r="D4983" s="751">
        <f>D4980+D4973</f>
        <v>0</v>
      </c>
      <c r="E4983" s="751">
        <f>E4980+E4973</f>
        <v>0</v>
      </c>
    </row>
    <row r="4984" spans="1:5" ht="34.5" customHeight="1" thickBot="1" x14ac:dyDescent="0.25">
      <c r="A4984" s="701" t="s">
        <v>227</v>
      </c>
      <c r="B4984" s="897" t="s">
        <v>2244</v>
      </c>
      <c r="C4984" s="899"/>
      <c r="D4984" s="899"/>
      <c r="E4984" s="900"/>
    </row>
    <row r="4985" spans="1:5" ht="16.5" customHeight="1" thickBot="1" x14ac:dyDescent="0.25">
      <c r="A4985" s="637" t="s">
        <v>1835</v>
      </c>
      <c r="B4985" s="769" t="s">
        <v>2218</v>
      </c>
      <c r="C4985" s="770"/>
      <c r="D4985" s="770"/>
      <c r="E4985" s="771"/>
    </row>
    <row r="4986" spans="1:5" ht="16.5" customHeight="1" thickBot="1" x14ac:dyDescent="0.25">
      <c r="A4986" s="639" t="s">
        <v>9</v>
      </c>
      <c r="B4986" s="769" t="s">
        <v>2242</v>
      </c>
      <c r="C4986" s="770"/>
      <c r="D4986" s="770"/>
      <c r="E4986" s="771"/>
    </row>
    <row r="4987" spans="1:5" ht="16.5" customHeight="1" thickBot="1" x14ac:dyDescent="0.25">
      <c r="A4987" s="639" t="s">
        <v>14</v>
      </c>
      <c r="B4987" s="832" t="s">
        <v>1710</v>
      </c>
      <c r="C4987" s="833"/>
      <c r="D4987" s="833"/>
      <c r="E4987" s="834"/>
    </row>
    <row r="4988" spans="1:5" ht="16.5" customHeight="1" x14ac:dyDescent="0.2">
      <c r="A4988" s="827"/>
      <c r="B4988" s="640">
        <v>2019</v>
      </c>
      <c r="C4988" s="640">
        <v>2020</v>
      </c>
      <c r="D4988" s="640">
        <v>2021</v>
      </c>
      <c r="E4988" s="640">
        <v>2022</v>
      </c>
    </row>
    <row r="4989" spans="1:5" ht="16.5" customHeight="1" thickBot="1" x14ac:dyDescent="0.25">
      <c r="A4989" s="828"/>
      <c r="B4989" s="641" t="s">
        <v>5</v>
      </c>
      <c r="C4989" s="641" t="s">
        <v>6</v>
      </c>
      <c r="D4989" s="641" t="s">
        <v>6</v>
      </c>
      <c r="E4989" s="641" t="s">
        <v>6</v>
      </c>
    </row>
    <row r="4990" spans="1:5" ht="16.5" customHeight="1" thickBot="1" x14ac:dyDescent="0.25">
      <c r="A4990" s="639" t="s">
        <v>8</v>
      </c>
      <c r="B4990" s="745">
        <v>1</v>
      </c>
      <c r="C4990" s="745">
        <v>1</v>
      </c>
      <c r="D4990" s="745">
        <v>1</v>
      </c>
      <c r="E4990" s="745"/>
    </row>
    <row r="4991" spans="1:5" ht="16.5" customHeight="1" thickBot="1" x14ac:dyDescent="0.25">
      <c r="A4991" s="639" t="s">
        <v>15</v>
      </c>
      <c r="B4991" s="747">
        <v>15120</v>
      </c>
      <c r="C4991" s="747">
        <v>2160</v>
      </c>
      <c r="D4991" s="747">
        <v>2160</v>
      </c>
      <c r="E4991" s="747"/>
    </row>
    <row r="4992" spans="1:5" ht="16.5" customHeight="1" thickBot="1" x14ac:dyDescent="0.25">
      <c r="A4992" s="639" t="s">
        <v>21</v>
      </c>
      <c r="B4992" s="747">
        <f>B4991/B4990</f>
        <v>15120</v>
      </c>
      <c r="C4992" s="747">
        <f>C4991/C4990</f>
        <v>2160</v>
      </c>
      <c r="D4992" s="747">
        <f>D4991/D4990</f>
        <v>2160</v>
      </c>
      <c r="E4992" s="747" t="e">
        <f>E4991/E4990</f>
        <v>#DIV/0!</v>
      </c>
    </row>
    <row r="4993" spans="1:5" ht="16.5" customHeight="1" thickBot="1" x14ac:dyDescent="0.25">
      <c r="A4993" s="639" t="s">
        <v>16</v>
      </c>
      <c r="B4993" s="748" t="s">
        <v>20</v>
      </c>
      <c r="C4993" s="749">
        <f>C4990/B4990-1</f>
        <v>0</v>
      </c>
      <c r="D4993" s="749">
        <f t="shared" ref="D4993:E4995" si="505">D4990/C4990-1</f>
        <v>0</v>
      </c>
      <c r="E4993" s="749">
        <f t="shared" si="505"/>
        <v>-1</v>
      </c>
    </row>
    <row r="4994" spans="1:5" ht="16.5" customHeight="1" thickBot="1" x14ac:dyDescent="0.25">
      <c r="A4994" s="639" t="s">
        <v>17</v>
      </c>
      <c r="B4994" s="748" t="s">
        <v>20</v>
      </c>
      <c r="C4994" s="749">
        <f>C4991/B4991-1</f>
        <v>-0.85714285714285721</v>
      </c>
      <c r="D4994" s="749">
        <f t="shared" si="505"/>
        <v>0</v>
      </c>
      <c r="E4994" s="749">
        <f t="shared" si="505"/>
        <v>-1</v>
      </c>
    </row>
    <row r="4995" spans="1:5" ht="16.5" customHeight="1" thickBot="1" x14ac:dyDescent="0.25">
      <c r="A4995" s="639" t="s">
        <v>18</v>
      </c>
      <c r="B4995" s="748" t="s">
        <v>20</v>
      </c>
      <c r="C4995" s="749">
        <f>C4992/B4992-1</f>
        <v>-0.85714285714285721</v>
      </c>
      <c r="D4995" s="749">
        <f t="shared" si="505"/>
        <v>0</v>
      </c>
      <c r="E4995" s="749" t="e">
        <f t="shared" si="505"/>
        <v>#DIV/0!</v>
      </c>
    </row>
    <row r="4996" spans="1:5" ht="16.5" customHeight="1" thickBot="1" x14ac:dyDescent="0.25">
      <c r="A4996" s="835" t="s">
        <v>2245</v>
      </c>
      <c r="B4996" s="836"/>
      <c r="C4996" s="836"/>
      <c r="D4996" s="836"/>
      <c r="E4996" s="837"/>
    </row>
    <row r="4997" spans="1:5" ht="16.5" customHeight="1" x14ac:dyDescent="0.2">
      <c r="A4997" s="827"/>
      <c r="B4997" s="640">
        <v>2019</v>
      </c>
      <c r="C4997" s="640">
        <v>2020</v>
      </c>
      <c r="D4997" s="640">
        <v>2021</v>
      </c>
      <c r="E4997" s="640">
        <v>2022</v>
      </c>
    </row>
    <row r="4998" spans="1:5" ht="16.5" customHeight="1" thickBot="1" x14ac:dyDescent="0.25">
      <c r="A4998" s="828"/>
      <c r="B4998" s="641" t="s">
        <v>5</v>
      </c>
      <c r="C4998" s="641" t="s">
        <v>6</v>
      </c>
      <c r="D4998" s="641" t="s">
        <v>6</v>
      </c>
      <c r="E4998" s="641" t="s">
        <v>6</v>
      </c>
    </row>
    <row r="4999" spans="1:5" ht="16.5" customHeight="1" thickBot="1" x14ac:dyDescent="0.25">
      <c r="A4999" s="647" t="s">
        <v>107</v>
      </c>
      <c r="B4999" s="750"/>
      <c r="C4999" s="750"/>
      <c r="D4999" s="750"/>
      <c r="E4999" s="750"/>
    </row>
    <row r="5000" spans="1:5" ht="16.5" customHeight="1" thickBot="1" x14ac:dyDescent="0.25">
      <c r="A5000" s="649" t="s">
        <v>37</v>
      </c>
      <c r="B5000" s="750"/>
      <c r="C5000" s="750"/>
      <c r="D5000" s="750"/>
      <c r="E5000" s="750"/>
    </row>
    <row r="5001" spans="1:5" ht="16.5" customHeight="1" thickBot="1" x14ac:dyDescent="0.25">
      <c r="A5001" s="649" t="s">
        <v>108</v>
      </c>
      <c r="B5001" s="750"/>
      <c r="C5001" s="750"/>
      <c r="D5001" s="750"/>
      <c r="E5001" s="750"/>
    </row>
    <row r="5002" spans="1:5" ht="16.5" customHeight="1" thickBot="1" x14ac:dyDescent="0.25">
      <c r="A5002" s="649" t="s">
        <v>72</v>
      </c>
      <c r="B5002" s="750"/>
      <c r="C5002" s="750"/>
      <c r="D5002" s="750"/>
      <c r="E5002" s="750"/>
    </row>
    <row r="5003" spans="1:5" ht="16.5" customHeight="1" thickBot="1" x14ac:dyDescent="0.25">
      <c r="A5003" s="649" t="s">
        <v>73</v>
      </c>
      <c r="B5003" s="750"/>
      <c r="C5003" s="750"/>
      <c r="D5003" s="750"/>
      <c r="E5003" s="750"/>
    </row>
    <row r="5004" spans="1:5" ht="16.5" customHeight="1" thickBot="1" x14ac:dyDescent="0.25">
      <c r="A5004" s="647" t="s">
        <v>109</v>
      </c>
      <c r="B5004" s="750">
        <f>SUM(B5005:B5008)</f>
        <v>15120</v>
      </c>
      <c r="C5004" s="750">
        <f t="shared" ref="C5004:E5004" si="506">SUM(C5005:C5008)</f>
        <v>2160</v>
      </c>
      <c r="D5004" s="750">
        <f t="shared" si="506"/>
        <v>2160</v>
      </c>
      <c r="E5004" s="750">
        <f t="shared" si="506"/>
        <v>0</v>
      </c>
    </row>
    <row r="5005" spans="1:5" ht="16.5" customHeight="1" thickBot="1" x14ac:dyDescent="0.25">
      <c r="A5005" s="649" t="s">
        <v>37</v>
      </c>
      <c r="B5005" s="750"/>
      <c r="C5005" s="750"/>
      <c r="D5005" s="750"/>
      <c r="E5005" s="750"/>
    </row>
    <row r="5006" spans="1:5" ht="16.5" customHeight="1" thickBot="1" x14ac:dyDescent="0.25">
      <c r="A5006" s="649" t="s">
        <v>108</v>
      </c>
      <c r="B5006" s="750"/>
      <c r="C5006" s="750"/>
      <c r="D5006" s="750"/>
      <c r="E5006" s="750"/>
    </row>
    <row r="5007" spans="1:5" ht="16.5" customHeight="1" thickBot="1" x14ac:dyDescent="0.25">
      <c r="A5007" s="649" t="s">
        <v>72</v>
      </c>
      <c r="B5007" s="750"/>
      <c r="C5007" s="750"/>
      <c r="D5007" s="750"/>
      <c r="E5007" s="750"/>
    </row>
    <row r="5008" spans="1:5" ht="16.5" customHeight="1" thickBot="1" x14ac:dyDescent="0.25">
      <c r="A5008" s="649" t="s">
        <v>73</v>
      </c>
      <c r="B5008" s="751">
        <v>15120</v>
      </c>
      <c r="C5008" s="750">
        <v>2160</v>
      </c>
      <c r="D5008" s="750">
        <v>2160</v>
      </c>
      <c r="E5008" s="750"/>
    </row>
    <row r="5009" spans="1:5" ht="16.5" customHeight="1" thickBot="1" x14ac:dyDescent="0.25">
      <c r="A5009" s="699" t="s">
        <v>1840</v>
      </c>
      <c r="B5009" s="751">
        <f>B5008+B4999</f>
        <v>15120</v>
      </c>
      <c r="C5009" s="751">
        <f>C5008+C4999</f>
        <v>2160</v>
      </c>
      <c r="D5009" s="751">
        <f>D5008+D4999</f>
        <v>2160</v>
      </c>
      <c r="E5009" s="751">
        <f>E5008+E4999</f>
        <v>0</v>
      </c>
    </row>
    <row r="5010" spans="1:5" ht="30.75" customHeight="1" thickBot="1" x14ac:dyDescent="0.25">
      <c r="A5010" s="701" t="s">
        <v>227</v>
      </c>
      <c r="B5010" s="897" t="s">
        <v>2246</v>
      </c>
      <c r="C5010" s="899"/>
      <c r="D5010" s="899"/>
      <c r="E5010" s="900"/>
    </row>
    <row r="5011" spans="1:5" ht="16.5" customHeight="1" thickBot="1" x14ac:dyDescent="0.25">
      <c r="A5011" s="637" t="s">
        <v>1842</v>
      </c>
      <c r="B5011" s="769" t="s">
        <v>2247</v>
      </c>
      <c r="C5011" s="770"/>
      <c r="D5011" s="770"/>
      <c r="E5011" s="771"/>
    </row>
    <row r="5012" spans="1:5" ht="16.5" customHeight="1" thickBot="1" x14ac:dyDescent="0.25">
      <c r="A5012" s="639" t="s">
        <v>9</v>
      </c>
      <c r="B5012" s="769" t="s">
        <v>2248</v>
      </c>
      <c r="C5012" s="770"/>
      <c r="D5012" s="770"/>
      <c r="E5012" s="771"/>
    </row>
    <row r="5013" spans="1:5" ht="16.5" customHeight="1" thickBot="1" x14ac:dyDescent="0.25">
      <c r="A5013" s="639" t="s">
        <v>14</v>
      </c>
      <c r="B5013" s="832" t="s">
        <v>1710</v>
      </c>
      <c r="C5013" s="833"/>
      <c r="D5013" s="833"/>
      <c r="E5013" s="834"/>
    </row>
    <row r="5014" spans="1:5" ht="16.5" customHeight="1" x14ac:dyDescent="0.2">
      <c r="A5014" s="827"/>
      <c r="B5014" s="640">
        <v>2019</v>
      </c>
      <c r="C5014" s="640">
        <v>2020</v>
      </c>
      <c r="D5014" s="640">
        <v>2021</v>
      </c>
      <c r="E5014" s="640">
        <v>2022</v>
      </c>
    </row>
    <row r="5015" spans="1:5" ht="16.5" customHeight="1" thickBot="1" x14ac:dyDescent="0.25">
      <c r="A5015" s="828"/>
      <c r="B5015" s="641" t="s">
        <v>5</v>
      </c>
      <c r="C5015" s="641" t="s">
        <v>6</v>
      </c>
      <c r="D5015" s="641" t="s">
        <v>6</v>
      </c>
      <c r="E5015" s="641" t="s">
        <v>6</v>
      </c>
    </row>
    <row r="5016" spans="1:5" ht="16.5" customHeight="1" thickBot="1" x14ac:dyDescent="0.25">
      <c r="A5016" s="639" t="s">
        <v>8</v>
      </c>
      <c r="B5016" s="745">
        <v>1</v>
      </c>
      <c r="C5016" s="745">
        <v>1</v>
      </c>
      <c r="D5016" s="745"/>
      <c r="E5016" s="745"/>
    </row>
    <row r="5017" spans="1:5" ht="16.5" customHeight="1" thickBot="1" x14ac:dyDescent="0.25">
      <c r="A5017" s="639" t="s">
        <v>15</v>
      </c>
      <c r="B5017" s="747">
        <v>1080</v>
      </c>
      <c r="C5017" s="747">
        <v>2700</v>
      </c>
      <c r="D5017" s="747"/>
      <c r="E5017" s="747"/>
    </row>
    <row r="5018" spans="1:5" ht="16.5" customHeight="1" thickBot="1" x14ac:dyDescent="0.25">
      <c r="A5018" s="639" t="s">
        <v>21</v>
      </c>
      <c r="B5018" s="747">
        <f>B5017/B5016</f>
        <v>1080</v>
      </c>
      <c r="C5018" s="747">
        <f>C5017/C5016</f>
        <v>2700</v>
      </c>
      <c r="D5018" s="747" t="e">
        <f>D5017/D5016</f>
        <v>#DIV/0!</v>
      </c>
      <c r="E5018" s="747" t="e">
        <f>E5017/E5016</f>
        <v>#DIV/0!</v>
      </c>
    </row>
    <row r="5019" spans="1:5" ht="16.5" customHeight="1" thickBot="1" x14ac:dyDescent="0.25">
      <c r="A5019" s="639" t="s">
        <v>16</v>
      </c>
      <c r="B5019" s="748" t="s">
        <v>20</v>
      </c>
      <c r="C5019" s="749">
        <f>C5016/B5016-1</f>
        <v>0</v>
      </c>
      <c r="D5019" s="749">
        <f t="shared" ref="D5019:E5021" si="507">D5016/C5016-1</f>
        <v>-1</v>
      </c>
      <c r="E5019" s="749" t="e">
        <f t="shared" si="507"/>
        <v>#DIV/0!</v>
      </c>
    </row>
    <row r="5020" spans="1:5" ht="16.5" customHeight="1" thickBot="1" x14ac:dyDescent="0.25">
      <c r="A5020" s="639" t="s">
        <v>17</v>
      </c>
      <c r="B5020" s="748" t="s">
        <v>20</v>
      </c>
      <c r="C5020" s="749">
        <f>C5017/B5017-1</f>
        <v>1.5</v>
      </c>
      <c r="D5020" s="749">
        <f t="shared" si="507"/>
        <v>-1</v>
      </c>
      <c r="E5020" s="749" t="e">
        <f t="shared" si="507"/>
        <v>#DIV/0!</v>
      </c>
    </row>
    <row r="5021" spans="1:5" ht="16.5" customHeight="1" thickBot="1" x14ac:dyDescent="0.25">
      <c r="A5021" s="639" t="s">
        <v>18</v>
      </c>
      <c r="B5021" s="748" t="s">
        <v>20</v>
      </c>
      <c r="C5021" s="749">
        <f>C5018/B5018-1</f>
        <v>1.5</v>
      </c>
      <c r="D5021" s="749" t="e">
        <f t="shared" si="507"/>
        <v>#DIV/0!</v>
      </c>
      <c r="E5021" s="749" t="e">
        <f t="shared" si="507"/>
        <v>#DIV/0!</v>
      </c>
    </row>
    <row r="5022" spans="1:5" ht="16.5" customHeight="1" thickBot="1" x14ac:dyDescent="0.25">
      <c r="A5022" s="835" t="s">
        <v>2249</v>
      </c>
      <c r="B5022" s="836"/>
      <c r="C5022" s="836"/>
      <c r="D5022" s="836"/>
      <c r="E5022" s="837"/>
    </row>
    <row r="5023" spans="1:5" ht="16.5" customHeight="1" x14ac:dyDescent="0.2">
      <c r="A5023" s="827"/>
      <c r="B5023" s="640">
        <v>2019</v>
      </c>
      <c r="C5023" s="640">
        <v>2020</v>
      </c>
      <c r="D5023" s="640">
        <v>2021</v>
      </c>
      <c r="E5023" s="640">
        <v>2022</v>
      </c>
    </row>
    <row r="5024" spans="1:5" ht="16.5" customHeight="1" thickBot="1" x14ac:dyDescent="0.25">
      <c r="A5024" s="828"/>
      <c r="B5024" s="641" t="s">
        <v>5</v>
      </c>
      <c r="C5024" s="641" t="s">
        <v>6</v>
      </c>
      <c r="D5024" s="641" t="s">
        <v>6</v>
      </c>
      <c r="E5024" s="641" t="s">
        <v>6</v>
      </c>
    </row>
    <row r="5025" spans="1:5" ht="16.5" customHeight="1" thickBot="1" x14ac:dyDescent="0.25">
      <c r="A5025" s="647" t="s">
        <v>107</v>
      </c>
      <c r="B5025" s="750"/>
      <c r="C5025" s="750"/>
      <c r="D5025" s="750"/>
      <c r="E5025" s="750"/>
    </row>
    <row r="5026" spans="1:5" ht="16.5" customHeight="1" thickBot="1" x14ac:dyDescent="0.25">
      <c r="A5026" s="649" t="s">
        <v>37</v>
      </c>
      <c r="B5026" s="750"/>
      <c r="C5026" s="750"/>
      <c r="D5026" s="750"/>
      <c r="E5026" s="750"/>
    </row>
    <row r="5027" spans="1:5" ht="16.5" customHeight="1" thickBot="1" x14ac:dyDescent="0.25">
      <c r="A5027" s="649" t="s">
        <v>108</v>
      </c>
      <c r="B5027" s="750"/>
      <c r="C5027" s="750"/>
      <c r="D5027" s="750"/>
      <c r="E5027" s="750"/>
    </row>
    <row r="5028" spans="1:5" ht="16.5" customHeight="1" thickBot="1" x14ac:dyDescent="0.25">
      <c r="A5028" s="649" t="s">
        <v>72</v>
      </c>
      <c r="B5028" s="750"/>
      <c r="C5028" s="750"/>
      <c r="D5028" s="750"/>
      <c r="E5028" s="750"/>
    </row>
    <row r="5029" spans="1:5" ht="16.5" customHeight="1" thickBot="1" x14ac:dyDescent="0.25">
      <c r="A5029" s="649" t="s">
        <v>73</v>
      </c>
      <c r="B5029" s="750"/>
      <c r="C5029" s="750"/>
      <c r="D5029" s="750"/>
      <c r="E5029" s="750"/>
    </row>
    <row r="5030" spans="1:5" ht="16.5" customHeight="1" thickBot="1" x14ac:dyDescent="0.25">
      <c r="A5030" s="647" t="s">
        <v>109</v>
      </c>
      <c r="B5030" s="750">
        <f>SUM(B5031:B5034)</f>
        <v>1080</v>
      </c>
      <c r="C5030" s="750">
        <f t="shared" ref="C5030:E5030" si="508">SUM(C5031:C5034)</f>
        <v>2700</v>
      </c>
      <c r="D5030" s="750">
        <f t="shared" si="508"/>
        <v>0</v>
      </c>
      <c r="E5030" s="750">
        <f t="shared" si="508"/>
        <v>0</v>
      </c>
    </row>
    <row r="5031" spans="1:5" ht="16.5" customHeight="1" thickBot="1" x14ac:dyDescent="0.25">
      <c r="A5031" s="649" t="s">
        <v>37</v>
      </c>
      <c r="B5031" s="750"/>
      <c r="C5031" s="750"/>
      <c r="D5031" s="750"/>
      <c r="E5031" s="750"/>
    </row>
    <row r="5032" spans="1:5" ht="16.5" customHeight="1" thickBot="1" x14ac:dyDescent="0.25">
      <c r="A5032" s="649" t="s">
        <v>108</v>
      </c>
      <c r="B5032" s="750">
        <v>1080</v>
      </c>
      <c r="C5032" s="750">
        <v>2700</v>
      </c>
      <c r="D5032" s="750">
        <v>0</v>
      </c>
      <c r="E5032" s="750"/>
    </row>
    <row r="5033" spans="1:5" ht="16.5" customHeight="1" thickBot="1" x14ac:dyDescent="0.25">
      <c r="A5033" s="649" t="s">
        <v>72</v>
      </c>
      <c r="B5033" s="750"/>
      <c r="C5033" s="750"/>
      <c r="D5033" s="750"/>
      <c r="E5033" s="750"/>
    </row>
    <row r="5034" spans="1:5" ht="16.5" customHeight="1" thickBot="1" x14ac:dyDescent="0.25">
      <c r="A5034" s="649" t="s">
        <v>73</v>
      </c>
      <c r="B5034" s="750"/>
      <c r="C5034" s="750"/>
      <c r="D5034" s="750"/>
      <c r="E5034" s="750"/>
    </row>
    <row r="5035" spans="1:5" ht="16.5" customHeight="1" thickBot="1" x14ac:dyDescent="0.25">
      <c r="A5035" s="699" t="s">
        <v>1847</v>
      </c>
      <c r="B5035" s="751">
        <f>B5032+B5025</f>
        <v>1080</v>
      </c>
      <c r="C5035" s="751">
        <f>C5032+C5025</f>
        <v>2700</v>
      </c>
      <c r="D5035" s="751">
        <f>D5032+D5025</f>
        <v>0</v>
      </c>
      <c r="E5035" s="751">
        <f>E5032+E5025</f>
        <v>0</v>
      </c>
    </row>
    <row r="5036" spans="1:5" ht="27.75" customHeight="1" thickBot="1" x14ac:dyDescent="0.25">
      <c r="A5036" s="701" t="s">
        <v>227</v>
      </c>
      <c r="B5036" s="897" t="s">
        <v>2250</v>
      </c>
      <c r="C5036" s="899"/>
      <c r="D5036" s="899"/>
      <c r="E5036" s="900"/>
    </row>
    <row r="5037" spans="1:5" ht="16.5" customHeight="1" thickBot="1" x14ac:dyDescent="0.25">
      <c r="A5037" s="637" t="s">
        <v>1848</v>
      </c>
      <c r="B5037" s="769" t="s">
        <v>2251</v>
      </c>
      <c r="C5037" s="770"/>
      <c r="D5037" s="770"/>
      <c r="E5037" s="771"/>
    </row>
    <row r="5038" spans="1:5" ht="16.5" customHeight="1" thickBot="1" x14ac:dyDescent="0.25">
      <c r="A5038" s="639" t="s">
        <v>9</v>
      </c>
      <c r="B5038" s="769" t="s">
        <v>2251</v>
      </c>
      <c r="C5038" s="770"/>
      <c r="D5038" s="770"/>
      <c r="E5038" s="771"/>
    </row>
    <row r="5039" spans="1:5" ht="16.5" customHeight="1" thickBot="1" x14ac:dyDescent="0.25">
      <c r="A5039" s="639" t="s">
        <v>14</v>
      </c>
      <c r="B5039" s="832" t="s">
        <v>1710</v>
      </c>
      <c r="C5039" s="833"/>
      <c r="D5039" s="833"/>
      <c r="E5039" s="834"/>
    </row>
    <row r="5040" spans="1:5" ht="16.5" customHeight="1" x14ac:dyDescent="0.2">
      <c r="A5040" s="827"/>
      <c r="B5040" s="640">
        <v>2019</v>
      </c>
      <c r="C5040" s="640">
        <v>2020</v>
      </c>
      <c r="D5040" s="640">
        <v>2021</v>
      </c>
      <c r="E5040" s="640">
        <v>2022</v>
      </c>
    </row>
    <row r="5041" spans="1:5" ht="16.5" customHeight="1" thickBot="1" x14ac:dyDescent="0.25">
      <c r="A5041" s="828"/>
      <c r="B5041" s="641" t="s">
        <v>5</v>
      </c>
      <c r="C5041" s="641" t="s">
        <v>6</v>
      </c>
      <c r="D5041" s="641" t="s">
        <v>6</v>
      </c>
      <c r="E5041" s="641" t="s">
        <v>6</v>
      </c>
    </row>
    <row r="5042" spans="1:5" ht="16.5" customHeight="1" thickBot="1" x14ac:dyDescent="0.25">
      <c r="A5042" s="639" t="s">
        <v>8</v>
      </c>
      <c r="B5042" s="745">
        <v>1</v>
      </c>
      <c r="C5042" s="745">
        <v>1</v>
      </c>
      <c r="D5042" s="745">
        <v>1</v>
      </c>
      <c r="E5042" s="745"/>
    </row>
    <row r="5043" spans="1:5" ht="16.5" customHeight="1" thickBot="1" x14ac:dyDescent="0.25">
      <c r="A5043" s="639" t="s">
        <v>15</v>
      </c>
      <c r="B5043" s="747">
        <v>1500</v>
      </c>
      <c r="C5043" s="747">
        <v>500</v>
      </c>
      <c r="D5043" s="747">
        <v>500</v>
      </c>
      <c r="E5043" s="747"/>
    </row>
    <row r="5044" spans="1:5" ht="16.5" customHeight="1" thickBot="1" x14ac:dyDescent="0.25">
      <c r="A5044" s="639" t="s">
        <v>21</v>
      </c>
      <c r="B5044" s="747">
        <f>B5043/B5042</f>
        <v>1500</v>
      </c>
      <c r="C5044" s="747">
        <f>C5043/C5042</f>
        <v>500</v>
      </c>
      <c r="D5044" s="747">
        <f>D5043/D5042</f>
        <v>500</v>
      </c>
      <c r="E5044" s="747" t="e">
        <f>E5043/E5042</f>
        <v>#DIV/0!</v>
      </c>
    </row>
    <row r="5045" spans="1:5" ht="16.5" customHeight="1" thickBot="1" x14ac:dyDescent="0.25">
      <c r="A5045" s="639" t="s">
        <v>16</v>
      </c>
      <c r="B5045" s="748" t="s">
        <v>20</v>
      </c>
      <c r="C5045" s="749">
        <f>C5042/B5042-1</f>
        <v>0</v>
      </c>
      <c r="D5045" s="749">
        <f t="shared" ref="D5045:E5047" si="509">D5042/C5042-1</f>
        <v>0</v>
      </c>
      <c r="E5045" s="749">
        <f t="shared" si="509"/>
        <v>-1</v>
      </c>
    </row>
    <row r="5046" spans="1:5" ht="16.5" customHeight="1" thickBot="1" x14ac:dyDescent="0.25">
      <c r="A5046" s="639" t="s">
        <v>17</v>
      </c>
      <c r="B5046" s="748" t="s">
        <v>20</v>
      </c>
      <c r="C5046" s="749">
        <f>C5043/B5043-1</f>
        <v>-0.66666666666666674</v>
      </c>
      <c r="D5046" s="749">
        <f t="shared" si="509"/>
        <v>0</v>
      </c>
      <c r="E5046" s="749">
        <f t="shared" si="509"/>
        <v>-1</v>
      </c>
    </row>
    <row r="5047" spans="1:5" ht="16.5" customHeight="1" thickBot="1" x14ac:dyDescent="0.25">
      <c r="A5047" s="639" t="s">
        <v>18</v>
      </c>
      <c r="B5047" s="748" t="s">
        <v>20</v>
      </c>
      <c r="C5047" s="749">
        <f>C5044/B5044-1</f>
        <v>-0.66666666666666674</v>
      </c>
      <c r="D5047" s="749">
        <f t="shared" si="509"/>
        <v>0</v>
      </c>
      <c r="E5047" s="749" t="e">
        <f t="shared" si="509"/>
        <v>#DIV/0!</v>
      </c>
    </row>
    <row r="5048" spans="1:5" ht="16.5" customHeight="1" thickBot="1" x14ac:dyDescent="0.25">
      <c r="A5048" s="835" t="s">
        <v>2252</v>
      </c>
      <c r="B5048" s="836"/>
      <c r="C5048" s="836"/>
      <c r="D5048" s="836"/>
      <c r="E5048" s="837"/>
    </row>
    <row r="5049" spans="1:5" ht="16.5" customHeight="1" x14ac:dyDescent="0.2">
      <c r="A5049" s="827"/>
      <c r="B5049" s="640">
        <v>2019</v>
      </c>
      <c r="C5049" s="640">
        <v>2020</v>
      </c>
      <c r="D5049" s="640">
        <v>2021</v>
      </c>
      <c r="E5049" s="640">
        <v>2022</v>
      </c>
    </row>
    <row r="5050" spans="1:5" ht="16.5" customHeight="1" thickBot="1" x14ac:dyDescent="0.25">
      <c r="A5050" s="828"/>
      <c r="B5050" s="641" t="s">
        <v>5</v>
      </c>
      <c r="C5050" s="641" t="s">
        <v>6</v>
      </c>
      <c r="D5050" s="641" t="s">
        <v>6</v>
      </c>
      <c r="E5050" s="641" t="s">
        <v>6</v>
      </c>
    </row>
    <row r="5051" spans="1:5" ht="16.5" customHeight="1" thickBot="1" x14ac:dyDescent="0.25">
      <c r="A5051" s="647" t="s">
        <v>107</v>
      </c>
      <c r="B5051" s="750"/>
      <c r="C5051" s="750"/>
      <c r="D5051" s="750"/>
      <c r="E5051" s="750"/>
    </row>
    <row r="5052" spans="1:5" ht="16.5" customHeight="1" thickBot="1" x14ac:dyDescent="0.25">
      <c r="A5052" s="649" t="s">
        <v>37</v>
      </c>
      <c r="B5052" s="750"/>
      <c r="C5052" s="750"/>
      <c r="D5052" s="750"/>
      <c r="E5052" s="750"/>
    </row>
    <row r="5053" spans="1:5" ht="16.5" customHeight="1" thickBot="1" x14ac:dyDescent="0.25">
      <c r="A5053" s="649" t="s">
        <v>108</v>
      </c>
      <c r="B5053" s="750"/>
      <c r="C5053" s="750"/>
      <c r="D5053" s="750"/>
      <c r="E5053" s="750"/>
    </row>
    <row r="5054" spans="1:5" ht="16.5" customHeight="1" thickBot="1" x14ac:dyDescent="0.25">
      <c r="A5054" s="649" t="s">
        <v>72</v>
      </c>
      <c r="B5054" s="750"/>
      <c r="C5054" s="750"/>
      <c r="D5054" s="750"/>
      <c r="E5054" s="750"/>
    </row>
    <row r="5055" spans="1:5" ht="16.5" customHeight="1" thickBot="1" x14ac:dyDescent="0.25">
      <c r="A5055" s="649" t="s">
        <v>73</v>
      </c>
      <c r="B5055" s="750"/>
      <c r="C5055" s="750"/>
      <c r="D5055" s="750"/>
      <c r="E5055" s="750"/>
    </row>
    <row r="5056" spans="1:5" ht="16.5" customHeight="1" thickBot="1" x14ac:dyDescent="0.25">
      <c r="A5056" s="647" t="s">
        <v>109</v>
      </c>
      <c r="B5056" s="750">
        <f>SUM(B5057:B5060)</f>
        <v>1500</v>
      </c>
      <c r="C5056" s="750">
        <f t="shared" ref="C5056:E5056" si="510">SUM(C5057:C5060)</f>
        <v>500</v>
      </c>
      <c r="D5056" s="750">
        <f t="shared" si="510"/>
        <v>500</v>
      </c>
      <c r="E5056" s="750">
        <f t="shared" si="510"/>
        <v>0</v>
      </c>
    </row>
    <row r="5057" spans="1:5" ht="16.5" customHeight="1" thickBot="1" x14ac:dyDescent="0.25">
      <c r="A5057" s="649" t="s">
        <v>37</v>
      </c>
      <c r="B5057" s="750"/>
      <c r="C5057" s="750"/>
      <c r="D5057" s="750"/>
      <c r="E5057" s="750"/>
    </row>
    <row r="5058" spans="1:5" ht="16.5" customHeight="1" thickBot="1" x14ac:dyDescent="0.25">
      <c r="A5058" s="649" t="s">
        <v>108</v>
      </c>
      <c r="B5058" s="750"/>
      <c r="C5058" s="750"/>
      <c r="D5058" s="750"/>
      <c r="E5058" s="750"/>
    </row>
    <row r="5059" spans="1:5" ht="16.5" customHeight="1" thickBot="1" x14ac:dyDescent="0.25">
      <c r="A5059" s="649" t="s">
        <v>72</v>
      </c>
      <c r="B5059" s="750">
        <v>1500</v>
      </c>
      <c r="C5059" s="750">
        <v>500</v>
      </c>
      <c r="D5059" s="750">
        <v>500</v>
      </c>
      <c r="E5059" s="750"/>
    </row>
    <row r="5060" spans="1:5" ht="16.5" customHeight="1" thickBot="1" x14ac:dyDescent="0.25">
      <c r="A5060" s="649" t="s">
        <v>73</v>
      </c>
      <c r="B5060" s="750"/>
      <c r="C5060" s="750"/>
      <c r="D5060" s="750"/>
      <c r="E5060" s="750"/>
    </row>
    <row r="5061" spans="1:5" ht="16.5" customHeight="1" thickBot="1" x14ac:dyDescent="0.25">
      <c r="A5061" s="699" t="s">
        <v>1853</v>
      </c>
      <c r="B5061" s="751">
        <f>B5059+B5051</f>
        <v>1500</v>
      </c>
      <c r="C5061" s="751">
        <f>C5059+C5051</f>
        <v>500</v>
      </c>
      <c r="D5061" s="751">
        <f>D5059+D5051</f>
        <v>500</v>
      </c>
      <c r="E5061" s="751">
        <f>E5059+E5051</f>
        <v>0</v>
      </c>
    </row>
    <row r="5062" spans="1:5" ht="30" customHeight="1" thickBot="1" x14ac:dyDescent="0.25">
      <c r="A5062" s="701" t="s">
        <v>227</v>
      </c>
      <c r="B5062" s="897" t="s">
        <v>2253</v>
      </c>
      <c r="C5062" s="899"/>
      <c r="D5062" s="899"/>
      <c r="E5062" s="900"/>
    </row>
    <row r="5063" spans="1:5" ht="16.5" customHeight="1" thickBot="1" x14ac:dyDescent="0.25">
      <c r="A5063" s="637" t="s">
        <v>1854</v>
      </c>
      <c r="B5063" s="769" t="s">
        <v>2254</v>
      </c>
      <c r="C5063" s="770"/>
      <c r="D5063" s="770"/>
      <c r="E5063" s="771"/>
    </row>
    <row r="5064" spans="1:5" ht="16.5" customHeight="1" thickBot="1" x14ac:dyDescent="0.25">
      <c r="A5064" s="639" t="s">
        <v>9</v>
      </c>
      <c r="B5064" s="769" t="s">
        <v>2254</v>
      </c>
      <c r="C5064" s="770"/>
      <c r="D5064" s="770"/>
      <c r="E5064" s="771"/>
    </row>
    <row r="5065" spans="1:5" ht="16.5" customHeight="1" thickBot="1" x14ac:dyDescent="0.25">
      <c r="A5065" s="639" t="s">
        <v>14</v>
      </c>
      <c r="B5065" s="832" t="s">
        <v>1710</v>
      </c>
      <c r="C5065" s="833"/>
      <c r="D5065" s="833"/>
      <c r="E5065" s="834"/>
    </row>
    <row r="5066" spans="1:5" ht="16.5" customHeight="1" x14ac:dyDescent="0.2">
      <c r="A5066" s="827"/>
      <c r="B5066" s="640">
        <v>2019</v>
      </c>
      <c r="C5066" s="640">
        <v>2020</v>
      </c>
      <c r="D5066" s="640">
        <v>2021</v>
      </c>
      <c r="E5066" s="640">
        <v>2022</v>
      </c>
    </row>
    <row r="5067" spans="1:5" ht="16.5" customHeight="1" thickBot="1" x14ac:dyDescent="0.25">
      <c r="A5067" s="828"/>
      <c r="B5067" s="641" t="s">
        <v>5</v>
      </c>
      <c r="C5067" s="641" t="s">
        <v>6</v>
      </c>
      <c r="D5067" s="641" t="s">
        <v>6</v>
      </c>
      <c r="E5067" s="641" t="s">
        <v>6</v>
      </c>
    </row>
    <row r="5068" spans="1:5" ht="16.5" customHeight="1" thickBot="1" x14ac:dyDescent="0.25">
      <c r="A5068" s="639" t="s">
        <v>8</v>
      </c>
      <c r="B5068" s="745">
        <v>1</v>
      </c>
      <c r="C5068" s="745">
        <v>0</v>
      </c>
      <c r="D5068" s="745">
        <v>0</v>
      </c>
      <c r="E5068" s="745"/>
    </row>
    <row r="5069" spans="1:5" ht="16.5" customHeight="1" thickBot="1" x14ac:dyDescent="0.25">
      <c r="A5069" s="639" t="s">
        <v>15</v>
      </c>
      <c r="B5069" s="747">
        <v>909</v>
      </c>
      <c r="C5069" s="747"/>
      <c r="D5069" s="747"/>
      <c r="E5069" s="747"/>
    </row>
    <row r="5070" spans="1:5" ht="16.5" customHeight="1" thickBot="1" x14ac:dyDescent="0.25">
      <c r="A5070" s="639" t="s">
        <v>21</v>
      </c>
      <c r="B5070" s="747">
        <f>B5069/B5068</f>
        <v>909</v>
      </c>
      <c r="C5070" s="747" t="e">
        <f>C5069/C5068</f>
        <v>#DIV/0!</v>
      </c>
      <c r="D5070" s="747" t="e">
        <f>D5069/D5068</f>
        <v>#DIV/0!</v>
      </c>
      <c r="E5070" s="747" t="e">
        <f>E5069/E5068</f>
        <v>#DIV/0!</v>
      </c>
    </row>
    <row r="5071" spans="1:5" ht="16.5" customHeight="1" thickBot="1" x14ac:dyDescent="0.25">
      <c r="A5071" s="639" t="s">
        <v>16</v>
      </c>
      <c r="B5071" s="748" t="s">
        <v>20</v>
      </c>
      <c r="C5071" s="749">
        <f>C5068/B5068-1</f>
        <v>-1</v>
      </c>
      <c r="D5071" s="749" t="e">
        <f t="shared" ref="D5071:E5073" si="511">D5068/C5068-1</f>
        <v>#DIV/0!</v>
      </c>
      <c r="E5071" s="749" t="e">
        <f t="shared" si="511"/>
        <v>#DIV/0!</v>
      </c>
    </row>
    <row r="5072" spans="1:5" ht="16.5" customHeight="1" thickBot="1" x14ac:dyDescent="0.25">
      <c r="A5072" s="639" t="s">
        <v>17</v>
      </c>
      <c r="B5072" s="748" t="s">
        <v>20</v>
      </c>
      <c r="C5072" s="749">
        <f>C5069/B5069-1</f>
        <v>-1</v>
      </c>
      <c r="D5072" s="749" t="e">
        <f t="shared" si="511"/>
        <v>#DIV/0!</v>
      </c>
      <c r="E5072" s="749" t="e">
        <f t="shared" si="511"/>
        <v>#DIV/0!</v>
      </c>
    </row>
    <row r="5073" spans="1:5" ht="16.5" customHeight="1" thickBot="1" x14ac:dyDescent="0.25">
      <c r="A5073" s="639" t="s">
        <v>18</v>
      </c>
      <c r="B5073" s="748" t="s">
        <v>20</v>
      </c>
      <c r="C5073" s="749" t="e">
        <f>C5070/B5070-1</f>
        <v>#DIV/0!</v>
      </c>
      <c r="D5073" s="749" t="e">
        <f t="shared" si="511"/>
        <v>#DIV/0!</v>
      </c>
      <c r="E5073" s="749" t="e">
        <f t="shared" si="511"/>
        <v>#DIV/0!</v>
      </c>
    </row>
    <row r="5074" spans="1:5" ht="16.5" customHeight="1" thickBot="1" x14ac:dyDescent="0.25">
      <c r="A5074" s="835" t="s">
        <v>2255</v>
      </c>
      <c r="B5074" s="836"/>
      <c r="C5074" s="836"/>
      <c r="D5074" s="836"/>
      <c r="E5074" s="837"/>
    </row>
    <row r="5075" spans="1:5" ht="16.5" customHeight="1" x14ac:dyDescent="0.2">
      <c r="A5075" s="827"/>
      <c r="B5075" s="640">
        <v>2019</v>
      </c>
      <c r="C5075" s="640">
        <v>2020</v>
      </c>
      <c r="D5075" s="640">
        <v>2021</v>
      </c>
      <c r="E5075" s="640">
        <v>2022</v>
      </c>
    </row>
    <row r="5076" spans="1:5" ht="16.5" customHeight="1" thickBot="1" x14ac:dyDescent="0.25">
      <c r="A5076" s="828"/>
      <c r="B5076" s="641" t="s">
        <v>5</v>
      </c>
      <c r="C5076" s="641" t="s">
        <v>6</v>
      </c>
      <c r="D5076" s="641" t="s">
        <v>6</v>
      </c>
      <c r="E5076" s="641" t="s">
        <v>6</v>
      </c>
    </row>
    <row r="5077" spans="1:5" ht="16.5" customHeight="1" thickBot="1" x14ac:dyDescent="0.25">
      <c r="A5077" s="647" t="s">
        <v>107</v>
      </c>
      <c r="B5077" s="750"/>
      <c r="C5077" s="750"/>
      <c r="D5077" s="750"/>
      <c r="E5077" s="750"/>
    </row>
    <row r="5078" spans="1:5" ht="16.5" customHeight="1" thickBot="1" x14ac:dyDescent="0.25">
      <c r="A5078" s="649" t="s">
        <v>37</v>
      </c>
      <c r="B5078" s="750"/>
      <c r="C5078" s="750"/>
      <c r="D5078" s="750"/>
      <c r="E5078" s="750"/>
    </row>
    <row r="5079" spans="1:5" ht="16.5" customHeight="1" thickBot="1" x14ac:dyDescent="0.25">
      <c r="A5079" s="649" t="s">
        <v>108</v>
      </c>
      <c r="B5079" s="750"/>
      <c r="C5079" s="750"/>
      <c r="D5079" s="750"/>
      <c r="E5079" s="750"/>
    </row>
    <row r="5080" spans="1:5" ht="16.5" customHeight="1" thickBot="1" x14ac:dyDescent="0.25">
      <c r="A5080" s="649" t="s">
        <v>72</v>
      </c>
      <c r="B5080" s="750"/>
      <c r="C5080" s="750"/>
      <c r="D5080" s="750"/>
      <c r="E5080" s="750"/>
    </row>
    <row r="5081" spans="1:5" ht="16.5" customHeight="1" thickBot="1" x14ac:dyDescent="0.25">
      <c r="A5081" s="649" t="s">
        <v>73</v>
      </c>
      <c r="B5081" s="750"/>
      <c r="C5081" s="750"/>
      <c r="D5081" s="750"/>
      <c r="E5081" s="750"/>
    </row>
    <row r="5082" spans="1:5" ht="16.5" customHeight="1" thickBot="1" x14ac:dyDescent="0.25">
      <c r="A5082" s="647" t="s">
        <v>109</v>
      </c>
      <c r="B5082" s="750">
        <f>SUM(B5083:B5086)</f>
        <v>909</v>
      </c>
      <c r="C5082" s="750">
        <f t="shared" ref="C5082:E5082" si="512">SUM(C5083:C5086)</f>
        <v>0</v>
      </c>
      <c r="D5082" s="750">
        <f t="shared" si="512"/>
        <v>0</v>
      </c>
      <c r="E5082" s="750">
        <f t="shared" si="512"/>
        <v>0</v>
      </c>
    </row>
    <row r="5083" spans="1:5" ht="16.5" customHeight="1" thickBot="1" x14ac:dyDescent="0.25">
      <c r="A5083" s="649" t="s">
        <v>37</v>
      </c>
      <c r="B5083" s="750"/>
      <c r="C5083" s="750"/>
      <c r="D5083" s="750"/>
      <c r="E5083" s="750"/>
    </row>
    <row r="5084" spans="1:5" ht="16.5" customHeight="1" thickBot="1" x14ac:dyDescent="0.25">
      <c r="A5084" s="649" t="s">
        <v>108</v>
      </c>
      <c r="B5084" s="750"/>
      <c r="C5084" s="750"/>
      <c r="D5084" s="750"/>
      <c r="E5084" s="750"/>
    </row>
    <row r="5085" spans="1:5" ht="16.5" customHeight="1" thickBot="1" x14ac:dyDescent="0.25">
      <c r="A5085" s="649" t="s">
        <v>72</v>
      </c>
      <c r="B5085" s="751">
        <v>909</v>
      </c>
      <c r="C5085" s="750">
        <v>0</v>
      </c>
      <c r="D5085" s="750">
        <v>0</v>
      </c>
      <c r="E5085" s="750"/>
    </row>
    <row r="5086" spans="1:5" ht="16.5" customHeight="1" thickBot="1" x14ac:dyDescent="0.25">
      <c r="A5086" s="649" t="s">
        <v>73</v>
      </c>
      <c r="B5086" s="751"/>
      <c r="C5086" s="750"/>
      <c r="D5086" s="750"/>
      <c r="E5086" s="750"/>
    </row>
    <row r="5087" spans="1:5" ht="16.5" customHeight="1" thickBot="1" x14ac:dyDescent="0.25">
      <c r="A5087" s="699" t="s">
        <v>1859</v>
      </c>
      <c r="B5087" s="751">
        <f>B5085+B5077</f>
        <v>909</v>
      </c>
      <c r="C5087" s="751">
        <f>C5085+C5077</f>
        <v>0</v>
      </c>
      <c r="D5087" s="751">
        <f>D5085+D5077</f>
        <v>0</v>
      </c>
      <c r="E5087" s="751">
        <f>E5085+E5077</f>
        <v>0</v>
      </c>
    </row>
    <row r="5088" spans="1:5" ht="31.5" customHeight="1" thickBot="1" x14ac:dyDescent="0.25">
      <c r="A5088" s="701" t="s">
        <v>227</v>
      </c>
      <c r="B5088" s="897" t="s">
        <v>2256</v>
      </c>
      <c r="C5088" s="899"/>
      <c r="D5088" s="899"/>
      <c r="E5088" s="900"/>
    </row>
    <row r="5089" spans="1:5" ht="16.5" customHeight="1" thickBot="1" x14ac:dyDescent="0.25">
      <c r="A5089" s="637" t="s">
        <v>1860</v>
      </c>
      <c r="B5089" s="769" t="s">
        <v>2254</v>
      </c>
      <c r="C5089" s="770"/>
      <c r="D5089" s="770"/>
      <c r="E5089" s="771"/>
    </row>
    <row r="5090" spans="1:5" ht="16.5" customHeight="1" thickBot="1" x14ac:dyDescent="0.25">
      <c r="A5090" s="639" t="s">
        <v>9</v>
      </c>
      <c r="B5090" s="769" t="s">
        <v>2254</v>
      </c>
      <c r="C5090" s="770"/>
      <c r="D5090" s="770"/>
      <c r="E5090" s="771"/>
    </row>
    <row r="5091" spans="1:5" ht="16.5" customHeight="1" thickBot="1" x14ac:dyDescent="0.25">
      <c r="A5091" s="639" t="s">
        <v>14</v>
      </c>
      <c r="B5091" s="832" t="s">
        <v>1710</v>
      </c>
      <c r="C5091" s="833"/>
      <c r="D5091" s="833"/>
      <c r="E5091" s="834"/>
    </row>
    <row r="5092" spans="1:5" ht="16.5" customHeight="1" x14ac:dyDescent="0.2">
      <c r="A5092" s="827"/>
      <c r="B5092" s="640">
        <v>2019</v>
      </c>
      <c r="C5092" s="640">
        <v>2020</v>
      </c>
      <c r="D5092" s="640">
        <v>2021</v>
      </c>
      <c r="E5092" s="640">
        <v>2022</v>
      </c>
    </row>
    <row r="5093" spans="1:5" ht="16.5" customHeight="1" thickBot="1" x14ac:dyDescent="0.25">
      <c r="A5093" s="828"/>
      <c r="B5093" s="641" t="s">
        <v>5</v>
      </c>
      <c r="C5093" s="641" t="s">
        <v>6</v>
      </c>
      <c r="D5093" s="641" t="s">
        <v>6</v>
      </c>
      <c r="E5093" s="641" t="s">
        <v>6</v>
      </c>
    </row>
    <row r="5094" spans="1:5" ht="16.5" customHeight="1" thickBot="1" x14ac:dyDescent="0.25">
      <c r="A5094" s="639" t="s">
        <v>8</v>
      </c>
      <c r="B5094" s="745">
        <v>1</v>
      </c>
      <c r="C5094" s="745">
        <v>0</v>
      </c>
      <c r="D5094" s="745">
        <v>0</v>
      </c>
      <c r="E5094" s="745"/>
    </row>
    <row r="5095" spans="1:5" ht="16.5" customHeight="1" thickBot="1" x14ac:dyDescent="0.25">
      <c r="A5095" s="639" t="s">
        <v>15</v>
      </c>
      <c r="B5095" s="747">
        <v>181</v>
      </c>
      <c r="C5095" s="747"/>
      <c r="D5095" s="747"/>
      <c r="E5095" s="747"/>
    </row>
    <row r="5096" spans="1:5" ht="16.5" customHeight="1" thickBot="1" x14ac:dyDescent="0.25">
      <c r="A5096" s="639" t="s">
        <v>21</v>
      </c>
      <c r="B5096" s="747">
        <f>B5095/B5094</f>
        <v>181</v>
      </c>
      <c r="C5096" s="747" t="e">
        <f>C5095/C5094</f>
        <v>#DIV/0!</v>
      </c>
      <c r="D5096" s="747" t="e">
        <f>D5095/D5094</f>
        <v>#DIV/0!</v>
      </c>
      <c r="E5096" s="747" t="e">
        <f>E5095/E5094</f>
        <v>#DIV/0!</v>
      </c>
    </row>
    <row r="5097" spans="1:5" ht="16.5" customHeight="1" thickBot="1" x14ac:dyDescent="0.25">
      <c r="A5097" s="639" t="s">
        <v>16</v>
      </c>
      <c r="B5097" s="748" t="s">
        <v>20</v>
      </c>
      <c r="C5097" s="749">
        <f>C5094/B5094-1</f>
        <v>-1</v>
      </c>
      <c r="D5097" s="749" t="e">
        <f t="shared" ref="D5097:E5099" si="513">D5094/C5094-1</f>
        <v>#DIV/0!</v>
      </c>
      <c r="E5097" s="749" t="e">
        <f t="shared" si="513"/>
        <v>#DIV/0!</v>
      </c>
    </row>
    <row r="5098" spans="1:5" ht="16.5" customHeight="1" thickBot="1" x14ac:dyDescent="0.25">
      <c r="A5098" s="639" t="s">
        <v>17</v>
      </c>
      <c r="B5098" s="748" t="s">
        <v>20</v>
      </c>
      <c r="C5098" s="749">
        <f>C5095/B5095-1</f>
        <v>-1</v>
      </c>
      <c r="D5098" s="749" t="e">
        <f t="shared" si="513"/>
        <v>#DIV/0!</v>
      </c>
      <c r="E5098" s="749" t="e">
        <f t="shared" si="513"/>
        <v>#DIV/0!</v>
      </c>
    </row>
    <row r="5099" spans="1:5" ht="16.5" customHeight="1" thickBot="1" x14ac:dyDescent="0.25">
      <c r="A5099" s="639" t="s">
        <v>18</v>
      </c>
      <c r="B5099" s="748" t="s">
        <v>20</v>
      </c>
      <c r="C5099" s="749" t="e">
        <f>C5096/B5096-1</f>
        <v>#DIV/0!</v>
      </c>
      <c r="D5099" s="749" t="e">
        <f t="shared" si="513"/>
        <v>#DIV/0!</v>
      </c>
      <c r="E5099" s="749" t="e">
        <f t="shared" si="513"/>
        <v>#DIV/0!</v>
      </c>
    </row>
    <row r="5100" spans="1:5" ht="16.5" customHeight="1" thickBot="1" x14ac:dyDescent="0.25">
      <c r="A5100" s="835" t="s">
        <v>2257</v>
      </c>
      <c r="B5100" s="836"/>
      <c r="C5100" s="836"/>
      <c r="D5100" s="836"/>
      <c r="E5100" s="837"/>
    </row>
    <row r="5101" spans="1:5" ht="16.5" customHeight="1" x14ac:dyDescent="0.2">
      <c r="A5101" s="827"/>
      <c r="B5101" s="640">
        <v>2019</v>
      </c>
      <c r="C5101" s="640">
        <v>2020</v>
      </c>
      <c r="D5101" s="640">
        <v>2021</v>
      </c>
      <c r="E5101" s="640">
        <v>2022</v>
      </c>
    </row>
    <row r="5102" spans="1:5" ht="16.5" customHeight="1" thickBot="1" x14ac:dyDescent="0.25">
      <c r="A5102" s="828"/>
      <c r="B5102" s="641" t="s">
        <v>5</v>
      </c>
      <c r="C5102" s="641" t="s">
        <v>6</v>
      </c>
      <c r="D5102" s="641" t="s">
        <v>6</v>
      </c>
      <c r="E5102" s="641" t="s">
        <v>6</v>
      </c>
    </row>
    <row r="5103" spans="1:5" ht="16.5" customHeight="1" thickBot="1" x14ac:dyDescent="0.25">
      <c r="A5103" s="647" t="s">
        <v>107</v>
      </c>
      <c r="B5103" s="750"/>
      <c r="C5103" s="750"/>
      <c r="D5103" s="750"/>
      <c r="E5103" s="750"/>
    </row>
    <row r="5104" spans="1:5" ht="16.5" customHeight="1" thickBot="1" x14ac:dyDescent="0.25">
      <c r="A5104" s="649" t="s">
        <v>37</v>
      </c>
      <c r="B5104" s="750"/>
      <c r="C5104" s="750"/>
      <c r="D5104" s="750"/>
      <c r="E5104" s="750"/>
    </row>
    <row r="5105" spans="1:5" ht="16.5" customHeight="1" thickBot="1" x14ac:dyDescent="0.25">
      <c r="A5105" s="649" t="s">
        <v>108</v>
      </c>
      <c r="B5105" s="750"/>
      <c r="C5105" s="750"/>
      <c r="D5105" s="750"/>
      <c r="E5105" s="750"/>
    </row>
    <row r="5106" spans="1:5" ht="16.5" customHeight="1" thickBot="1" x14ac:dyDescent="0.25">
      <c r="A5106" s="649" t="s">
        <v>72</v>
      </c>
      <c r="B5106" s="750"/>
      <c r="C5106" s="750"/>
      <c r="D5106" s="750"/>
      <c r="E5106" s="750"/>
    </row>
    <row r="5107" spans="1:5" ht="16.5" customHeight="1" thickBot="1" x14ac:dyDescent="0.25">
      <c r="A5107" s="649" t="s">
        <v>73</v>
      </c>
      <c r="B5107" s="750"/>
      <c r="C5107" s="750"/>
      <c r="D5107" s="750"/>
      <c r="E5107" s="750"/>
    </row>
    <row r="5108" spans="1:5" ht="16.5" customHeight="1" thickBot="1" x14ac:dyDescent="0.25">
      <c r="A5108" s="647" t="s">
        <v>109</v>
      </c>
      <c r="B5108" s="750">
        <f>SUM(B5109:B5112)</f>
        <v>181</v>
      </c>
      <c r="C5108" s="750">
        <f t="shared" ref="C5108:E5108" si="514">SUM(C5109:C5112)</f>
        <v>0</v>
      </c>
      <c r="D5108" s="750">
        <f t="shared" si="514"/>
        <v>0</v>
      </c>
      <c r="E5108" s="750">
        <f t="shared" si="514"/>
        <v>0</v>
      </c>
    </row>
    <row r="5109" spans="1:5" ht="16.5" customHeight="1" thickBot="1" x14ac:dyDescent="0.25">
      <c r="A5109" s="649" t="s">
        <v>37</v>
      </c>
      <c r="B5109" s="750"/>
      <c r="C5109" s="750"/>
      <c r="D5109" s="750"/>
      <c r="E5109" s="750"/>
    </row>
    <row r="5110" spans="1:5" ht="16.5" customHeight="1" thickBot="1" x14ac:dyDescent="0.25">
      <c r="A5110" s="649" t="s">
        <v>108</v>
      </c>
      <c r="B5110" s="750"/>
      <c r="C5110" s="750"/>
      <c r="D5110" s="750"/>
      <c r="E5110" s="750"/>
    </row>
    <row r="5111" spans="1:5" ht="16.5" customHeight="1" thickBot="1" x14ac:dyDescent="0.25">
      <c r="A5111" s="649" t="s">
        <v>72</v>
      </c>
      <c r="B5111" s="750"/>
      <c r="C5111" s="750"/>
      <c r="D5111" s="750"/>
      <c r="E5111" s="750"/>
    </row>
    <row r="5112" spans="1:5" ht="16.5" customHeight="1" thickBot="1" x14ac:dyDescent="0.25">
      <c r="A5112" s="649" t="s">
        <v>73</v>
      </c>
      <c r="B5112" s="751">
        <v>181</v>
      </c>
      <c r="C5112" s="750">
        <v>0</v>
      </c>
      <c r="D5112" s="750">
        <v>0</v>
      </c>
      <c r="E5112" s="750"/>
    </row>
    <row r="5113" spans="1:5" ht="16.5" customHeight="1" thickBot="1" x14ac:dyDescent="0.25">
      <c r="A5113" s="699" t="s">
        <v>1865</v>
      </c>
      <c r="B5113" s="751">
        <f>B5112+B5103</f>
        <v>181</v>
      </c>
      <c r="C5113" s="751">
        <f>C5112+C5103</f>
        <v>0</v>
      </c>
      <c r="D5113" s="751">
        <f>D5112+D5103</f>
        <v>0</v>
      </c>
      <c r="E5113" s="751">
        <f>E5112+E5103</f>
        <v>0</v>
      </c>
    </row>
    <row r="5114" spans="1:5" ht="29.25" customHeight="1" thickBot="1" x14ac:dyDescent="0.25">
      <c r="A5114" s="701" t="s">
        <v>227</v>
      </c>
      <c r="B5114" s="897" t="s">
        <v>2258</v>
      </c>
      <c r="C5114" s="899"/>
      <c r="D5114" s="899"/>
      <c r="E5114" s="900"/>
    </row>
    <row r="5115" spans="1:5" ht="16.5" customHeight="1" thickBot="1" x14ac:dyDescent="0.25">
      <c r="A5115" s="637" t="s">
        <v>1866</v>
      </c>
      <c r="B5115" s="769" t="s">
        <v>2247</v>
      </c>
      <c r="C5115" s="770"/>
      <c r="D5115" s="770"/>
      <c r="E5115" s="771"/>
    </row>
    <row r="5116" spans="1:5" ht="16.5" customHeight="1" thickBot="1" x14ac:dyDescent="0.25">
      <c r="A5116" s="639" t="s">
        <v>9</v>
      </c>
      <c r="B5116" s="769" t="s">
        <v>2248</v>
      </c>
      <c r="C5116" s="770"/>
      <c r="D5116" s="770"/>
      <c r="E5116" s="771"/>
    </row>
    <row r="5117" spans="1:5" ht="16.5" customHeight="1" thickBot="1" x14ac:dyDescent="0.25">
      <c r="A5117" s="639" t="s">
        <v>14</v>
      </c>
      <c r="B5117" s="832" t="s">
        <v>1710</v>
      </c>
      <c r="C5117" s="833"/>
      <c r="D5117" s="833"/>
      <c r="E5117" s="834"/>
    </row>
    <row r="5118" spans="1:5" ht="16.5" customHeight="1" x14ac:dyDescent="0.2">
      <c r="A5118" s="827"/>
      <c r="B5118" s="640">
        <v>2019</v>
      </c>
      <c r="C5118" s="640">
        <v>2020</v>
      </c>
      <c r="D5118" s="640">
        <v>2021</v>
      </c>
      <c r="E5118" s="640">
        <v>2022</v>
      </c>
    </row>
    <row r="5119" spans="1:5" ht="16.5" customHeight="1" thickBot="1" x14ac:dyDescent="0.25">
      <c r="A5119" s="828"/>
      <c r="B5119" s="641" t="s">
        <v>5</v>
      </c>
      <c r="C5119" s="641" t="s">
        <v>6</v>
      </c>
      <c r="D5119" s="641" t="s">
        <v>6</v>
      </c>
      <c r="E5119" s="641" t="s">
        <v>6</v>
      </c>
    </row>
    <row r="5120" spans="1:5" ht="16.5" customHeight="1" thickBot="1" x14ac:dyDescent="0.25">
      <c r="A5120" s="639" t="s">
        <v>8</v>
      </c>
      <c r="B5120" s="745">
        <v>1</v>
      </c>
      <c r="C5120" s="745">
        <v>1</v>
      </c>
      <c r="D5120" s="745">
        <v>1</v>
      </c>
      <c r="E5120" s="745"/>
    </row>
    <row r="5121" spans="1:5" ht="16.5" customHeight="1" thickBot="1" x14ac:dyDescent="0.25">
      <c r="A5121" s="639" t="s">
        <v>15</v>
      </c>
      <c r="B5121" s="747">
        <v>20</v>
      </c>
      <c r="C5121" s="747">
        <v>20</v>
      </c>
      <c r="D5121" s="747">
        <v>20</v>
      </c>
      <c r="E5121" s="747"/>
    </row>
    <row r="5122" spans="1:5" ht="16.5" customHeight="1" thickBot="1" x14ac:dyDescent="0.25">
      <c r="A5122" s="639" t="s">
        <v>21</v>
      </c>
      <c r="B5122" s="747">
        <f>B5121/B5120</f>
        <v>20</v>
      </c>
      <c r="C5122" s="747">
        <f>C5121/C5120</f>
        <v>20</v>
      </c>
      <c r="D5122" s="747">
        <f>D5121/D5120</f>
        <v>20</v>
      </c>
      <c r="E5122" s="747" t="e">
        <f>E5121/E5120</f>
        <v>#DIV/0!</v>
      </c>
    </row>
    <row r="5123" spans="1:5" ht="16.5" customHeight="1" thickBot="1" x14ac:dyDescent="0.25">
      <c r="A5123" s="639" t="s">
        <v>16</v>
      </c>
      <c r="B5123" s="748" t="s">
        <v>20</v>
      </c>
      <c r="C5123" s="749">
        <f>C5120/B5120-1</f>
        <v>0</v>
      </c>
      <c r="D5123" s="749">
        <f t="shared" ref="D5123:E5125" si="515">D5120/C5120-1</f>
        <v>0</v>
      </c>
      <c r="E5123" s="749">
        <f t="shared" si="515"/>
        <v>-1</v>
      </c>
    </row>
    <row r="5124" spans="1:5" ht="16.5" customHeight="1" thickBot="1" x14ac:dyDescent="0.25">
      <c r="A5124" s="639" t="s">
        <v>17</v>
      </c>
      <c r="B5124" s="748" t="s">
        <v>20</v>
      </c>
      <c r="C5124" s="749">
        <f>C5121/B5121-1</f>
        <v>0</v>
      </c>
      <c r="D5124" s="749">
        <f t="shared" si="515"/>
        <v>0</v>
      </c>
      <c r="E5124" s="749">
        <f t="shared" si="515"/>
        <v>-1</v>
      </c>
    </row>
    <row r="5125" spans="1:5" ht="16.5" customHeight="1" thickBot="1" x14ac:dyDescent="0.25">
      <c r="A5125" s="639" t="s">
        <v>18</v>
      </c>
      <c r="B5125" s="748" t="s">
        <v>20</v>
      </c>
      <c r="C5125" s="749">
        <f>C5122/B5122-1</f>
        <v>0</v>
      </c>
      <c r="D5125" s="749">
        <f t="shared" si="515"/>
        <v>0</v>
      </c>
      <c r="E5125" s="749" t="e">
        <f t="shared" si="515"/>
        <v>#DIV/0!</v>
      </c>
    </row>
    <row r="5126" spans="1:5" ht="16.5" customHeight="1" thickBot="1" x14ac:dyDescent="0.25">
      <c r="A5126" s="835" t="s">
        <v>2259</v>
      </c>
      <c r="B5126" s="836"/>
      <c r="C5126" s="836"/>
      <c r="D5126" s="836"/>
      <c r="E5126" s="837"/>
    </row>
    <row r="5127" spans="1:5" ht="16.5" customHeight="1" x14ac:dyDescent="0.2">
      <c r="A5127" s="827"/>
      <c r="B5127" s="640">
        <v>2019</v>
      </c>
      <c r="C5127" s="640">
        <v>2020</v>
      </c>
      <c r="D5127" s="640">
        <v>2021</v>
      </c>
      <c r="E5127" s="640">
        <v>2022</v>
      </c>
    </row>
    <row r="5128" spans="1:5" ht="16.5" customHeight="1" thickBot="1" x14ac:dyDescent="0.25">
      <c r="A5128" s="828"/>
      <c r="B5128" s="641" t="s">
        <v>5</v>
      </c>
      <c r="C5128" s="641" t="s">
        <v>6</v>
      </c>
      <c r="D5128" s="641" t="s">
        <v>6</v>
      </c>
      <c r="E5128" s="641" t="s">
        <v>6</v>
      </c>
    </row>
    <row r="5129" spans="1:5" ht="16.5" customHeight="1" thickBot="1" x14ac:dyDescent="0.25">
      <c r="A5129" s="647" t="s">
        <v>107</v>
      </c>
      <c r="B5129" s="750"/>
      <c r="C5129" s="750"/>
      <c r="D5129" s="750"/>
      <c r="E5129" s="750"/>
    </row>
    <row r="5130" spans="1:5" ht="16.5" customHeight="1" thickBot="1" x14ac:dyDescent="0.25">
      <c r="A5130" s="649" t="s">
        <v>37</v>
      </c>
      <c r="B5130" s="750"/>
      <c r="C5130" s="750"/>
      <c r="D5130" s="750"/>
      <c r="E5130" s="750"/>
    </row>
    <row r="5131" spans="1:5" ht="16.5" customHeight="1" thickBot="1" x14ac:dyDescent="0.25">
      <c r="A5131" s="649" t="s">
        <v>108</v>
      </c>
      <c r="B5131" s="750"/>
      <c r="C5131" s="750"/>
      <c r="D5131" s="750"/>
      <c r="E5131" s="750"/>
    </row>
    <row r="5132" spans="1:5" ht="16.5" customHeight="1" thickBot="1" x14ac:dyDescent="0.25">
      <c r="A5132" s="649" t="s">
        <v>72</v>
      </c>
      <c r="B5132" s="750"/>
      <c r="C5132" s="750"/>
      <c r="D5132" s="750"/>
      <c r="E5132" s="750"/>
    </row>
    <row r="5133" spans="1:5" ht="16.5" customHeight="1" thickBot="1" x14ac:dyDescent="0.25">
      <c r="A5133" s="649" t="s">
        <v>73</v>
      </c>
      <c r="B5133" s="750"/>
      <c r="C5133" s="750"/>
      <c r="D5133" s="750"/>
      <c r="E5133" s="750"/>
    </row>
    <row r="5134" spans="1:5" ht="16.5" customHeight="1" thickBot="1" x14ac:dyDescent="0.25">
      <c r="A5134" s="647" t="s">
        <v>109</v>
      </c>
      <c r="B5134" s="750">
        <f>SUM(B5135:B5138)</f>
        <v>20</v>
      </c>
      <c r="C5134" s="750">
        <f t="shared" ref="C5134:E5134" si="516">SUM(C5135:C5138)</f>
        <v>20</v>
      </c>
      <c r="D5134" s="750">
        <f t="shared" si="516"/>
        <v>20</v>
      </c>
      <c r="E5134" s="750">
        <f t="shared" si="516"/>
        <v>0</v>
      </c>
    </row>
    <row r="5135" spans="1:5" ht="16.5" customHeight="1" thickBot="1" x14ac:dyDescent="0.25">
      <c r="A5135" s="649" t="s">
        <v>37</v>
      </c>
      <c r="B5135" s="750"/>
      <c r="C5135" s="750"/>
      <c r="D5135" s="750"/>
      <c r="E5135" s="750"/>
    </row>
    <row r="5136" spans="1:5" ht="16.5" customHeight="1" thickBot="1" x14ac:dyDescent="0.25">
      <c r="A5136" s="649" t="s">
        <v>108</v>
      </c>
      <c r="B5136" s="750"/>
      <c r="C5136" s="750"/>
      <c r="D5136" s="750"/>
      <c r="E5136" s="750"/>
    </row>
    <row r="5137" spans="1:5" ht="16.5" customHeight="1" thickBot="1" x14ac:dyDescent="0.25">
      <c r="A5137" s="649" t="s">
        <v>72</v>
      </c>
      <c r="B5137" s="750"/>
      <c r="C5137" s="750"/>
      <c r="D5137" s="750"/>
      <c r="E5137" s="750"/>
    </row>
    <row r="5138" spans="1:5" ht="16.5" customHeight="1" thickBot="1" x14ac:dyDescent="0.25">
      <c r="A5138" s="649" t="s">
        <v>73</v>
      </c>
      <c r="B5138" s="751">
        <v>20</v>
      </c>
      <c r="C5138" s="750">
        <v>20</v>
      </c>
      <c r="D5138" s="750">
        <v>20</v>
      </c>
      <c r="E5138" s="750"/>
    </row>
    <row r="5139" spans="1:5" ht="16.5" customHeight="1" thickBot="1" x14ac:dyDescent="0.25">
      <c r="A5139" s="699" t="s">
        <v>1871</v>
      </c>
      <c r="B5139" s="751">
        <f>B5138+B5129</f>
        <v>20</v>
      </c>
      <c r="C5139" s="751">
        <f>C5138+C5129</f>
        <v>20</v>
      </c>
      <c r="D5139" s="751">
        <f>D5138+D5129</f>
        <v>20</v>
      </c>
      <c r="E5139" s="751">
        <f>E5138+E5129</f>
        <v>0</v>
      </c>
    </row>
    <row r="5140" spans="1:5" ht="29.25" customHeight="1" thickBot="1" x14ac:dyDescent="0.25">
      <c r="A5140" s="701" t="s">
        <v>227</v>
      </c>
      <c r="B5140" s="897" t="s">
        <v>2260</v>
      </c>
      <c r="C5140" s="899"/>
      <c r="D5140" s="899"/>
      <c r="E5140" s="900"/>
    </row>
    <row r="5141" spans="1:5" ht="16.5" customHeight="1" thickBot="1" x14ac:dyDescent="0.25">
      <c r="A5141" s="637" t="s">
        <v>1872</v>
      </c>
      <c r="B5141" s="832" t="s">
        <v>2212</v>
      </c>
      <c r="C5141" s="833"/>
      <c r="D5141" s="833"/>
      <c r="E5141" s="834"/>
    </row>
    <row r="5142" spans="1:5" ht="16.5" customHeight="1" thickBot="1" x14ac:dyDescent="0.25">
      <c r="A5142" s="639" t="s">
        <v>9</v>
      </c>
      <c r="B5142" s="769" t="s">
        <v>2213</v>
      </c>
      <c r="C5142" s="770"/>
      <c r="D5142" s="770"/>
      <c r="E5142" s="771"/>
    </row>
    <row r="5143" spans="1:5" ht="16.5" customHeight="1" thickBot="1" x14ac:dyDescent="0.25">
      <c r="A5143" s="639" t="s">
        <v>14</v>
      </c>
      <c r="B5143" s="832" t="s">
        <v>1587</v>
      </c>
      <c r="C5143" s="833"/>
      <c r="D5143" s="833"/>
      <c r="E5143" s="834"/>
    </row>
    <row r="5144" spans="1:5" ht="16.5" customHeight="1" x14ac:dyDescent="0.2">
      <c r="A5144" s="827"/>
      <c r="B5144" s="640">
        <v>2019</v>
      </c>
      <c r="C5144" s="640">
        <v>2020</v>
      </c>
      <c r="D5144" s="640">
        <v>2021</v>
      </c>
      <c r="E5144" s="640">
        <v>2022</v>
      </c>
    </row>
    <row r="5145" spans="1:5" ht="16.5" customHeight="1" thickBot="1" x14ac:dyDescent="0.25">
      <c r="A5145" s="828"/>
      <c r="B5145" s="641" t="s">
        <v>5</v>
      </c>
      <c r="C5145" s="641" t="s">
        <v>6</v>
      </c>
      <c r="D5145" s="641" t="s">
        <v>6</v>
      </c>
      <c r="E5145" s="641" t="s">
        <v>6</v>
      </c>
    </row>
    <row r="5146" spans="1:5" ht="16.5" customHeight="1" thickBot="1" x14ac:dyDescent="0.25">
      <c r="A5146" s="639" t="s">
        <v>8</v>
      </c>
      <c r="B5146" s="745">
        <v>1.96</v>
      </c>
      <c r="C5146" s="745">
        <v>3.92</v>
      </c>
      <c r="D5146" s="745">
        <v>0</v>
      </c>
      <c r="E5146" s="745"/>
    </row>
    <row r="5147" spans="1:5" ht="16.5" customHeight="1" thickBot="1" x14ac:dyDescent="0.25">
      <c r="A5147" s="639" t="s">
        <v>15</v>
      </c>
      <c r="B5147" s="747">
        <v>600000</v>
      </c>
      <c r="C5147" s="747">
        <v>1550537</v>
      </c>
      <c r="D5147" s="747"/>
      <c r="E5147" s="747"/>
    </row>
    <row r="5148" spans="1:5" ht="16.5" customHeight="1" thickBot="1" x14ac:dyDescent="0.25">
      <c r="A5148" s="639" t="s">
        <v>21</v>
      </c>
      <c r="B5148" s="747">
        <f>B5147/B5146</f>
        <v>306122.44897959183</v>
      </c>
      <c r="C5148" s="747">
        <f>C5147/C5146</f>
        <v>395545.1530612245</v>
      </c>
      <c r="D5148" s="747" t="e">
        <f>D5147/D5146</f>
        <v>#DIV/0!</v>
      </c>
      <c r="E5148" s="747" t="e">
        <f>E5147/E5146</f>
        <v>#DIV/0!</v>
      </c>
    </row>
    <row r="5149" spans="1:5" ht="16.5" customHeight="1" thickBot="1" x14ac:dyDescent="0.25">
      <c r="A5149" s="639" t="s">
        <v>16</v>
      </c>
      <c r="B5149" s="748" t="s">
        <v>20</v>
      </c>
      <c r="C5149" s="749">
        <f>C5146/B5146-1</f>
        <v>1</v>
      </c>
      <c r="D5149" s="749">
        <f t="shared" ref="D5149:E5151" si="517">D5146/C5146-1</f>
        <v>-1</v>
      </c>
      <c r="E5149" s="749" t="e">
        <f t="shared" si="517"/>
        <v>#DIV/0!</v>
      </c>
    </row>
    <row r="5150" spans="1:5" ht="16.5" customHeight="1" thickBot="1" x14ac:dyDescent="0.25">
      <c r="A5150" s="639" t="s">
        <v>17</v>
      </c>
      <c r="B5150" s="748" t="s">
        <v>20</v>
      </c>
      <c r="C5150" s="749">
        <f>C5147/B5147-1</f>
        <v>1.5842283333333333</v>
      </c>
      <c r="D5150" s="749">
        <f t="shared" si="517"/>
        <v>-1</v>
      </c>
      <c r="E5150" s="749" t="e">
        <f t="shared" si="517"/>
        <v>#DIV/0!</v>
      </c>
    </row>
    <row r="5151" spans="1:5" ht="16.5" customHeight="1" thickBot="1" x14ac:dyDescent="0.25">
      <c r="A5151" s="639" t="s">
        <v>18</v>
      </c>
      <c r="B5151" s="748" t="s">
        <v>20</v>
      </c>
      <c r="C5151" s="749">
        <f>C5148/B5148-1</f>
        <v>0.29211416666666667</v>
      </c>
      <c r="D5151" s="749" t="e">
        <f t="shared" si="517"/>
        <v>#DIV/0!</v>
      </c>
      <c r="E5151" s="749" t="e">
        <f t="shared" si="517"/>
        <v>#DIV/0!</v>
      </c>
    </row>
    <row r="5152" spans="1:5" ht="16.5" customHeight="1" thickBot="1" x14ac:dyDescent="0.25">
      <c r="A5152" s="835" t="s">
        <v>2261</v>
      </c>
      <c r="B5152" s="836"/>
      <c r="C5152" s="836"/>
      <c r="D5152" s="836"/>
      <c r="E5152" s="837"/>
    </row>
    <row r="5153" spans="1:5" ht="16.5" customHeight="1" x14ac:dyDescent="0.2">
      <c r="A5153" s="827"/>
      <c r="B5153" s="640">
        <v>2019</v>
      </c>
      <c r="C5153" s="640">
        <v>2020</v>
      </c>
      <c r="D5153" s="640">
        <v>2021</v>
      </c>
      <c r="E5153" s="640">
        <v>2022</v>
      </c>
    </row>
    <row r="5154" spans="1:5" ht="16.5" customHeight="1" thickBot="1" x14ac:dyDescent="0.25">
      <c r="A5154" s="828"/>
      <c r="B5154" s="641" t="s">
        <v>5</v>
      </c>
      <c r="C5154" s="641" t="s">
        <v>6</v>
      </c>
      <c r="D5154" s="641" t="s">
        <v>6</v>
      </c>
      <c r="E5154" s="641" t="s">
        <v>6</v>
      </c>
    </row>
    <row r="5155" spans="1:5" ht="16.5" customHeight="1" thickBot="1" x14ac:dyDescent="0.25">
      <c r="A5155" s="647" t="s">
        <v>107</v>
      </c>
      <c r="B5155" s="750"/>
      <c r="C5155" s="750"/>
      <c r="D5155" s="750"/>
      <c r="E5155" s="750"/>
    </row>
    <row r="5156" spans="1:5" ht="16.5" customHeight="1" thickBot="1" x14ac:dyDescent="0.25">
      <c r="A5156" s="649" t="s">
        <v>37</v>
      </c>
      <c r="B5156" s="750"/>
      <c r="C5156" s="750"/>
      <c r="D5156" s="750"/>
      <c r="E5156" s="750"/>
    </row>
    <row r="5157" spans="1:5" ht="16.5" customHeight="1" thickBot="1" x14ac:dyDescent="0.25">
      <c r="A5157" s="649" t="s">
        <v>108</v>
      </c>
      <c r="B5157" s="750"/>
      <c r="C5157" s="750"/>
      <c r="D5157" s="750"/>
      <c r="E5157" s="750"/>
    </row>
    <row r="5158" spans="1:5" ht="16.5" customHeight="1" thickBot="1" x14ac:dyDescent="0.25">
      <c r="A5158" s="649" t="s">
        <v>72</v>
      </c>
      <c r="B5158" s="750"/>
      <c r="C5158" s="750"/>
      <c r="D5158" s="750"/>
      <c r="E5158" s="750"/>
    </row>
    <row r="5159" spans="1:5" ht="16.5" customHeight="1" thickBot="1" x14ac:dyDescent="0.25">
      <c r="A5159" s="649" t="s">
        <v>73</v>
      </c>
      <c r="B5159" s="750"/>
      <c r="C5159" s="750"/>
      <c r="D5159" s="750"/>
      <c r="E5159" s="750"/>
    </row>
    <row r="5160" spans="1:5" ht="16.5" customHeight="1" thickBot="1" x14ac:dyDescent="0.25">
      <c r="A5160" s="647" t="s">
        <v>109</v>
      </c>
      <c r="B5160" s="750">
        <f>SUM(B5161:B5164)</f>
        <v>600000</v>
      </c>
      <c r="C5160" s="750">
        <f t="shared" ref="C5160:E5160" si="518">SUM(C5161:C5164)</f>
        <v>1550537</v>
      </c>
      <c r="D5160" s="750">
        <f t="shared" si="518"/>
        <v>0</v>
      </c>
      <c r="E5160" s="750">
        <f t="shared" si="518"/>
        <v>0</v>
      </c>
    </row>
    <row r="5161" spans="1:5" ht="16.5" customHeight="1" thickBot="1" x14ac:dyDescent="0.25">
      <c r="A5161" s="649" t="s">
        <v>37</v>
      </c>
      <c r="B5161" s="750"/>
      <c r="C5161" s="750"/>
      <c r="D5161" s="750"/>
      <c r="E5161" s="750"/>
    </row>
    <row r="5162" spans="1:5" ht="16.5" customHeight="1" thickBot="1" x14ac:dyDescent="0.25">
      <c r="A5162" s="649" t="s">
        <v>108</v>
      </c>
      <c r="B5162" s="750">
        <v>600000</v>
      </c>
      <c r="C5162" s="747">
        <v>1550537</v>
      </c>
      <c r="D5162" s="747"/>
      <c r="E5162" s="747"/>
    </row>
    <row r="5163" spans="1:5" ht="16.5" customHeight="1" thickBot="1" x14ac:dyDescent="0.25">
      <c r="A5163" s="649" t="s">
        <v>72</v>
      </c>
      <c r="B5163" s="750"/>
      <c r="C5163" s="752"/>
      <c r="D5163" s="752"/>
      <c r="E5163" s="752"/>
    </row>
    <row r="5164" spans="1:5" ht="16.5" customHeight="1" thickBot="1" x14ac:dyDescent="0.25">
      <c r="A5164" s="649" t="s">
        <v>73</v>
      </c>
      <c r="B5164" s="750"/>
      <c r="C5164" s="752"/>
      <c r="D5164" s="752"/>
      <c r="E5164" s="752"/>
    </row>
    <row r="5165" spans="1:5" ht="16.5" customHeight="1" thickBot="1" x14ac:dyDescent="0.25">
      <c r="A5165" s="699" t="s">
        <v>1877</v>
      </c>
      <c r="B5165" s="751">
        <f>B5162+B5155</f>
        <v>600000</v>
      </c>
      <c r="C5165" s="751">
        <f>C5162+C5155</f>
        <v>1550537</v>
      </c>
      <c r="D5165" s="751">
        <f>D5162+D5155</f>
        <v>0</v>
      </c>
      <c r="E5165" s="751">
        <f>E5162+E5155</f>
        <v>0</v>
      </c>
    </row>
    <row r="5166" spans="1:5" ht="36" customHeight="1" thickBot="1" x14ac:dyDescent="0.25">
      <c r="A5166" s="701" t="s">
        <v>227</v>
      </c>
      <c r="B5166" s="897" t="s">
        <v>2262</v>
      </c>
      <c r="C5166" s="899"/>
      <c r="D5166" s="899"/>
      <c r="E5166" s="900"/>
    </row>
    <row r="5167" spans="1:5" ht="16.5" customHeight="1" thickBot="1" x14ac:dyDescent="0.25">
      <c r="A5167" s="637" t="s">
        <v>1878</v>
      </c>
      <c r="B5167" s="832" t="s">
        <v>2212</v>
      </c>
      <c r="C5167" s="833"/>
      <c r="D5167" s="833"/>
      <c r="E5167" s="834"/>
    </row>
    <row r="5168" spans="1:5" ht="16.5" customHeight="1" thickBot="1" x14ac:dyDescent="0.25">
      <c r="A5168" s="639" t="s">
        <v>9</v>
      </c>
      <c r="B5168" s="769" t="s">
        <v>2213</v>
      </c>
      <c r="C5168" s="770"/>
      <c r="D5168" s="770"/>
      <c r="E5168" s="771"/>
    </row>
    <row r="5169" spans="1:5" ht="16.5" customHeight="1" thickBot="1" x14ac:dyDescent="0.25">
      <c r="A5169" s="639" t="s">
        <v>14</v>
      </c>
      <c r="B5169" s="832" t="s">
        <v>1710</v>
      </c>
      <c r="C5169" s="833"/>
      <c r="D5169" s="833"/>
      <c r="E5169" s="834"/>
    </row>
    <row r="5170" spans="1:5" ht="16.5" customHeight="1" x14ac:dyDescent="0.2">
      <c r="A5170" s="827"/>
      <c r="B5170" s="640">
        <v>2019</v>
      </c>
      <c r="C5170" s="640">
        <v>2020</v>
      </c>
      <c r="D5170" s="640">
        <v>2021</v>
      </c>
      <c r="E5170" s="640">
        <v>2022</v>
      </c>
    </row>
    <row r="5171" spans="1:5" ht="16.5" customHeight="1" thickBot="1" x14ac:dyDescent="0.25">
      <c r="A5171" s="828"/>
      <c r="B5171" s="641" t="s">
        <v>5</v>
      </c>
      <c r="C5171" s="641" t="s">
        <v>6</v>
      </c>
      <c r="D5171" s="641" t="s">
        <v>6</v>
      </c>
      <c r="E5171" s="641" t="s">
        <v>6</v>
      </c>
    </row>
    <row r="5172" spans="1:5" ht="16.5" customHeight="1" thickBot="1" x14ac:dyDescent="0.25">
      <c r="A5172" s="639" t="s">
        <v>8</v>
      </c>
      <c r="B5172" s="745">
        <v>1</v>
      </c>
      <c r="C5172" s="745">
        <v>1</v>
      </c>
      <c r="D5172" s="745">
        <v>0</v>
      </c>
      <c r="E5172" s="745"/>
    </row>
    <row r="5173" spans="1:5" ht="16.5" customHeight="1" thickBot="1" x14ac:dyDescent="0.25">
      <c r="A5173" s="639" t="s">
        <v>15</v>
      </c>
      <c r="B5173" s="747">
        <v>200000</v>
      </c>
      <c r="C5173" s="747">
        <v>250000</v>
      </c>
      <c r="D5173" s="747"/>
      <c r="E5173" s="747"/>
    </row>
    <row r="5174" spans="1:5" ht="16.5" customHeight="1" thickBot="1" x14ac:dyDescent="0.25">
      <c r="A5174" s="639" t="s">
        <v>21</v>
      </c>
      <c r="B5174" s="747">
        <f>B5173/B5172</f>
        <v>200000</v>
      </c>
      <c r="C5174" s="747">
        <f>C5173/C5172</f>
        <v>250000</v>
      </c>
      <c r="D5174" s="747" t="e">
        <f>D5173/D5172</f>
        <v>#DIV/0!</v>
      </c>
      <c r="E5174" s="747" t="e">
        <f>E5173/E5172</f>
        <v>#DIV/0!</v>
      </c>
    </row>
    <row r="5175" spans="1:5" ht="16.5" customHeight="1" thickBot="1" x14ac:dyDescent="0.25">
      <c r="A5175" s="639" t="s">
        <v>16</v>
      </c>
      <c r="B5175" s="748" t="s">
        <v>20</v>
      </c>
      <c r="C5175" s="749">
        <f>C5172/B5172-1</f>
        <v>0</v>
      </c>
      <c r="D5175" s="749">
        <f t="shared" ref="D5175:E5177" si="519">D5172/C5172-1</f>
        <v>-1</v>
      </c>
      <c r="E5175" s="749" t="e">
        <f t="shared" si="519"/>
        <v>#DIV/0!</v>
      </c>
    </row>
    <row r="5176" spans="1:5" ht="16.5" customHeight="1" thickBot="1" x14ac:dyDescent="0.25">
      <c r="A5176" s="639" t="s">
        <v>17</v>
      </c>
      <c r="B5176" s="748" t="s">
        <v>20</v>
      </c>
      <c r="C5176" s="749">
        <f>C5173/B5173-1</f>
        <v>0.25</v>
      </c>
      <c r="D5176" s="749">
        <f t="shared" si="519"/>
        <v>-1</v>
      </c>
      <c r="E5176" s="749" t="e">
        <f t="shared" si="519"/>
        <v>#DIV/0!</v>
      </c>
    </row>
    <row r="5177" spans="1:5" ht="16.5" customHeight="1" thickBot="1" x14ac:dyDescent="0.25">
      <c r="A5177" s="639" t="s">
        <v>18</v>
      </c>
      <c r="B5177" s="748" t="s">
        <v>20</v>
      </c>
      <c r="C5177" s="749">
        <f>C5174/B5174-1</f>
        <v>0.25</v>
      </c>
      <c r="D5177" s="749" t="e">
        <f t="shared" si="519"/>
        <v>#DIV/0!</v>
      </c>
      <c r="E5177" s="749" t="e">
        <f t="shared" si="519"/>
        <v>#DIV/0!</v>
      </c>
    </row>
    <row r="5178" spans="1:5" ht="16.5" customHeight="1" thickBot="1" x14ac:dyDescent="0.25">
      <c r="A5178" s="835" t="s">
        <v>2263</v>
      </c>
      <c r="B5178" s="836"/>
      <c r="C5178" s="836"/>
      <c r="D5178" s="836"/>
      <c r="E5178" s="837"/>
    </row>
    <row r="5179" spans="1:5" ht="16.5" customHeight="1" x14ac:dyDescent="0.2">
      <c r="A5179" s="827"/>
      <c r="B5179" s="640">
        <v>2019</v>
      </c>
      <c r="C5179" s="640">
        <v>2020</v>
      </c>
      <c r="D5179" s="640">
        <v>2021</v>
      </c>
      <c r="E5179" s="640">
        <v>2022</v>
      </c>
    </row>
    <row r="5180" spans="1:5" ht="16.5" customHeight="1" thickBot="1" x14ac:dyDescent="0.25">
      <c r="A5180" s="828"/>
      <c r="B5180" s="641" t="s">
        <v>5</v>
      </c>
      <c r="C5180" s="641" t="s">
        <v>6</v>
      </c>
      <c r="D5180" s="641" t="s">
        <v>6</v>
      </c>
      <c r="E5180" s="641" t="s">
        <v>6</v>
      </c>
    </row>
    <row r="5181" spans="1:5" ht="16.5" customHeight="1" thickBot="1" x14ac:dyDescent="0.25">
      <c r="A5181" s="647" t="s">
        <v>107</v>
      </c>
      <c r="B5181" s="750"/>
      <c r="C5181" s="750"/>
      <c r="D5181" s="750"/>
      <c r="E5181" s="750"/>
    </row>
    <row r="5182" spans="1:5" ht="16.5" customHeight="1" thickBot="1" x14ac:dyDescent="0.25">
      <c r="A5182" s="649" t="s">
        <v>37</v>
      </c>
      <c r="B5182" s="750"/>
      <c r="C5182" s="750"/>
      <c r="D5182" s="750"/>
      <c r="E5182" s="750"/>
    </row>
    <row r="5183" spans="1:5" ht="16.5" customHeight="1" thickBot="1" x14ac:dyDescent="0.25">
      <c r="A5183" s="649" t="s">
        <v>108</v>
      </c>
      <c r="B5183" s="750"/>
      <c r="C5183" s="750"/>
      <c r="D5183" s="750"/>
      <c r="E5183" s="750"/>
    </row>
    <row r="5184" spans="1:5" ht="16.5" customHeight="1" thickBot="1" x14ac:dyDescent="0.25">
      <c r="A5184" s="649" t="s">
        <v>72</v>
      </c>
      <c r="B5184" s="750"/>
      <c r="C5184" s="750"/>
      <c r="D5184" s="750"/>
      <c r="E5184" s="750"/>
    </row>
    <row r="5185" spans="1:5" ht="16.5" customHeight="1" thickBot="1" x14ac:dyDescent="0.25">
      <c r="A5185" s="649" t="s">
        <v>73</v>
      </c>
      <c r="B5185" s="750"/>
      <c r="C5185" s="750"/>
      <c r="D5185" s="750"/>
      <c r="E5185" s="750"/>
    </row>
    <row r="5186" spans="1:5" ht="16.5" customHeight="1" thickBot="1" x14ac:dyDescent="0.25">
      <c r="A5186" s="647" t="s">
        <v>109</v>
      </c>
      <c r="B5186" s="750">
        <f>SUM(B5187:B5190)</f>
        <v>200000</v>
      </c>
      <c r="C5186" s="750">
        <f t="shared" ref="C5186:E5186" si="520">SUM(C5187:C5190)</f>
        <v>250000</v>
      </c>
      <c r="D5186" s="750">
        <f t="shared" si="520"/>
        <v>0</v>
      </c>
      <c r="E5186" s="750">
        <f t="shared" si="520"/>
        <v>0</v>
      </c>
    </row>
    <row r="5187" spans="1:5" ht="16.5" customHeight="1" thickBot="1" x14ac:dyDescent="0.25">
      <c r="A5187" s="649" t="s">
        <v>37</v>
      </c>
      <c r="B5187" s="750"/>
      <c r="C5187" s="750"/>
      <c r="D5187" s="750"/>
      <c r="E5187" s="750"/>
    </row>
    <row r="5188" spans="1:5" ht="16.5" customHeight="1" thickBot="1" x14ac:dyDescent="0.25">
      <c r="A5188" s="649" t="s">
        <v>108</v>
      </c>
      <c r="B5188" s="750"/>
      <c r="C5188" s="750"/>
      <c r="D5188" s="750"/>
      <c r="E5188" s="750"/>
    </row>
    <row r="5189" spans="1:5" ht="16.5" customHeight="1" thickBot="1" x14ac:dyDescent="0.25">
      <c r="A5189" s="649" t="s">
        <v>72</v>
      </c>
      <c r="B5189" s="750"/>
      <c r="C5189" s="750"/>
      <c r="D5189" s="750"/>
      <c r="E5189" s="750"/>
    </row>
    <row r="5190" spans="1:5" ht="16.5" customHeight="1" thickBot="1" x14ac:dyDescent="0.25">
      <c r="A5190" s="649" t="s">
        <v>73</v>
      </c>
      <c r="B5190" s="750">
        <v>200000</v>
      </c>
      <c r="C5190" s="750">
        <v>250000</v>
      </c>
      <c r="D5190" s="750"/>
      <c r="E5190" s="750"/>
    </row>
    <row r="5191" spans="1:5" ht="16.5" customHeight="1" thickBot="1" x14ac:dyDescent="0.25">
      <c r="A5191" s="699" t="s">
        <v>1883</v>
      </c>
      <c r="B5191" s="751">
        <f>B5190+B5181</f>
        <v>200000</v>
      </c>
      <c r="C5191" s="751">
        <f>C5190+C5181</f>
        <v>250000</v>
      </c>
      <c r="D5191" s="751">
        <f>D5190+D5181</f>
        <v>0</v>
      </c>
      <c r="E5191" s="751">
        <f>E5190+E5181</f>
        <v>0</v>
      </c>
    </row>
    <row r="5192" spans="1:5" ht="35.25" customHeight="1" thickBot="1" x14ac:dyDescent="0.25">
      <c r="A5192" s="701" t="s">
        <v>227</v>
      </c>
      <c r="B5192" s="897" t="s">
        <v>2264</v>
      </c>
      <c r="C5192" s="899"/>
      <c r="D5192" s="899"/>
      <c r="E5192" s="900"/>
    </row>
    <row r="5193" spans="1:5" ht="16.5" customHeight="1" thickBot="1" x14ac:dyDescent="0.25">
      <c r="A5193" s="637" t="s">
        <v>1884</v>
      </c>
      <c r="B5193" s="832" t="s">
        <v>2212</v>
      </c>
      <c r="C5193" s="833"/>
      <c r="D5193" s="833"/>
      <c r="E5193" s="834"/>
    </row>
    <row r="5194" spans="1:5" ht="16.5" customHeight="1" thickBot="1" x14ac:dyDescent="0.25">
      <c r="A5194" s="639" t="s">
        <v>9</v>
      </c>
      <c r="B5194" s="769" t="s">
        <v>2213</v>
      </c>
      <c r="C5194" s="770"/>
      <c r="D5194" s="770"/>
      <c r="E5194" s="771"/>
    </row>
    <row r="5195" spans="1:5" ht="16.5" customHeight="1" thickBot="1" x14ac:dyDescent="0.25">
      <c r="A5195" s="639" t="s">
        <v>14</v>
      </c>
      <c r="B5195" s="832" t="s">
        <v>1587</v>
      </c>
      <c r="C5195" s="833"/>
      <c r="D5195" s="833"/>
      <c r="E5195" s="834"/>
    </row>
    <row r="5196" spans="1:5" ht="16.5" customHeight="1" x14ac:dyDescent="0.2">
      <c r="A5196" s="827"/>
      <c r="B5196" s="640">
        <v>2019</v>
      </c>
      <c r="C5196" s="640">
        <v>2020</v>
      </c>
      <c r="D5196" s="640">
        <v>2021</v>
      </c>
      <c r="E5196" s="640">
        <v>2022</v>
      </c>
    </row>
    <row r="5197" spans="1:5" ht="16.5" customHeight="1" thickBot="1" x14ac:dyDescent="0.25">
      <c r="A5197" s="828"/>
      <c r="B5197" s="641" t="s">
        <v>5</v>
      </c>
      <c r="C5197" s="641" t="s">
        <v>6</v>
      </c>
      <c r="D5197" s="641" t="s">
        <v>6</v>
      </c>
      <c r="E5197" s="641" t="s">
        <v>6</v>
      </c>
    </row>
    <row r="5198" spans="1:5" ht="16.5" customHeight="1" thickBot="1" x14ac:dyDescent="0.25">
      <c r="A5198" s="639" t="s">
        <v>8</v>
      </c>
      <c r="B5198" s="745">
        <v>1.38</v>
      </c>
      <c r="C5198" s="745">
        <v>2.54</v>
      </c>
      <c r="D5198" s="745">
        <v>0</v>
      </c>
      <c r="E5198" s="745"/>
    </row>
    <row r="5199" spans="1:5" ht="16.5" customHeight="1" thickBot="1" x14ac:dyDescent="0.25">
      <c r="A5199" s="639" t="s">
        <v>15</v>
      </c>
      <c r="B5199" s="747">
        <v>705717</v>
      </c>
      <c r="C5199" s="747">
        <v>3054268</v>
      </c>
      <c r="D5199" s="747"/>
      <c r="E5199" s="747"/>
    </row>
    <row r="5200" spans="1:5" ht="16.5" customHeight="1" thickBot="1" x14ac:dyDescent="0.25">
      <c r="A5200" s="639" t="s">
        <v>21</v>
      </c>
      <c r="B5200" s="747">
        <f>B5199/B5198</f>
        <v>511389.13043478265</v>
      </c>
      <c r="C5200" s="747">
        <f>C5199/C5198</f>
        <v>1202467.716535433</v>
      </c>
      <c r="D5200" s="747" t="e">
        <f>D5199/D5198</f>
        <v>#DIV/0!</v>
      </c>
      <c r="E5200" s="747" t="e">
        <f>E5199/E5198</f>
        <v>#DIV/0!</v>
      </c>
    </row>
    <row r="5201" spans="1:5" ht="16.5" customHeight="1" thickBot="1" x14ac:dyDescent="0.25">
      <c r="A5201" s="639" t="s">
        <v>16</v>
      </c>
      <c r="B5201" s="748" t="s">
        <v>20</v>
      </c>
      <c r="C5201" s="749">
        <f>C5198/B5198-1</f>
        <v>0.84057971014492772</v>
      </c>
      <c r="D5201" s="749">
        <f t="shared" ref="D5201:E5203" si="521">D5198/C5198-1</f>
        <v>-1</v>
      </c>
      <c r="E5201" s="749" t="e">
        <f t="shared" si="521"/>
        <v>#DIV/0!</v>
      </c>
    </row>
    <row r="5202" spans="1:5" ht="16.5" customHeight="1" thickBot="1" x14ac:dyDescent="0.25">
      <c r="A5202" s="639" t="s">
        <v>17</v>
      </c>
      <c r="B5202" s="748" t="s">
        <v>20</v>
      </c>
      <c r="C5202" s="749">
        <f>C5199/B5199-1</f>
        <v>3.3278934757133527</v>
      </c>
      <c r="D5202" s="749">
        <f t="shared" si="521"/>
        <v>-1</v>
      </c>
      <c r="E5202" s="749" t="e">
        <f t="shared" si="521"/>
        <v>#DIV/0!</v>
      </c>
    </row>
    <row r="5203" spans="1:5" ht="16.5" customHeight="1" thickBot="1" x14ac:dyDescent="0.25">
      <c r="A5203" s="639" t="s">
        <v>18</v>
      </c>
      <c r="B5203" s="748" t="s">
        <v>20</v>
      </c>
      <c r="C5203" s="749">
        <f>C5200/B5200-1</f>
        <v>1.3513751954663094</v>
      </c>
      <c r="D5203" s="749" t="e">
        <f t="shared" si="521"/>
        <v>#DIV/0!</v>
      </c>
      <c r="E5203" s="749" t="e">
        <f t="shared" si="521"/>
        <v>#DIV/0!</v>
      </c>
    </row>
    <row r="5204" spans="1:5" ht="16.5" customHeight="1" thickBot="1" x14ac:dyDescent="0.25">
      <c r="A5204" s="835" t="s">
        <v>2265</v>
      </c>
      <c r="B5204" s="836"/>
      <c r="C5204" s="836"/>
      <c r="D5204" s="836"/>
      <c r="E5204" s="837"/>
    </row>
    <row r="5205" spans="1:5" ht="16.5" customHeight="1" x14ac:dyDescent="0.2">
      <c r="A5205" s="827"/>
      <c r="B5205" s="640">
        <v>2019</v>
      </c>
      <c r="C5205" s="640">
        <v>2020</v>
      </c>
      <c r="D5205" s="640">
        <v>2021</v>
      </c>
      <c r="E5205" s="640">
        <v>2022</v>
      </c>
    </row>
    <row r="5206" spans="1:5" ht="16.5" customHeight="1" thickBot="1" x14ac:dyDescent="0.25">
      <c r="A5206" s="828"/>
      <c r="B5206" s="641" t="s">
        <v>5</v>
      </c>
      <c r="C5206" s="641" t="s">
        <v>6</v>
      </c>
      <c r="D5206" s="641" t="s">
        <v>6</v>
      </c>
      <c r="E5206" s="641" t="s">
        <v>6</v>
      </c>
    </row>
    <row r="5207" spans="1:5" ht="16.5" customHeight="1" thickBot="1" x14ac:dyDescent="0.25">
      <c r="A5207" s="647" t="s">
        <v>107</v>
      </c>
      <c r="B5207" s="750"/>
      <c r="C5207" s="750"/>
      <c r="D5207" s="750"/>
      <c r="E5207" s="750"/>
    </row>
    <row r="5208" spans="1:5" ht="16.5" customHeight="1" thickBot="1" x14ac:dyDescent="0.25">
      <c r="A5208" s="649" t="s">
        <v>37</v>
      </c>
      <c r="B5208" s="750"/>
      <c r="C5208" s="750"/>
      <c r="D5208" s="750"/>
      <c r="E5208" s="750"/>
    </row>
    <row r="5209" spans="1:5" ht="16.5" customHeight="1" thickBot="1" x14ac:dyDescent="0.25">
      <c r="A5209" s="649" t="s">
        <v>108</v>
      </c>
      <c r="B5209" s="750"/>
      <c r="C5209" s="750"/>
      <c r="D5209" s="750"/>
      <c r="E5209" s="750"/>
    </row>
    <row r="5210" spans="1:5" ht="16.5" customHeight="1" thickBot="1" x14ac:dyDescent="0.25">
      <c r="A5210" s="649" t="s">
        <v>72</v>
      </c>
      <c r="B5210" s="750"/>
      <c r="C5210" s="750"/>
      <c r="D5210" s="750"/>
      <c r="E5210" s="750"/>
    </row>
    <row r="5211" spans="1:5" ht="16.5" customHeight="1" thickBot="1" x14ac:dyDescent="0.25">
      <c r="A5211" s="649" t="s">
        <v>73</v>
      </c>
      <c r="B5211" s="750"/>
      <c r="C5211" s="750"/>
      <c r="D5211" s="750"/>
      <c r="E5211" s="750"/>
    </row>
    <row r="5212" spans="1:5" ht="16.5" customHeight="1" thickBot="1" x14ac:dyDescent="0.25">
      <c r="A5212" s="647" t="s">
        <v>109</v>
      </c>
      <c r="B5212" s="750">
        <f>SUM(B5213:B5216)</f>
        <v>705717</v>
      </c>
      <c r="C5212" s="750">
        <f t="shared" ref="C5212:E5212" si="522">SUM(C5213:C5216)</f>
        <v>3054268</v>
      </c>
      <c r="D5212" s="750">
        <f t="shared" si="522"/>
        <v>0</v>
      </c>
      <c r="E5212" s="750">
        <f t="shared" si="522"/>
        <v>0</v>
      </c>
    </row>
    <row r="5213" spans="1:5" ht="16.5" customHeight="1" thickBot="1" x14ac:dyDescent="0.25">
      <c r="A5213" s="649" t="s">
        <v>37</v>
      </c>
      <c r="B5213" s="750"/>
      <c r="C5213" s="750"/>
      <c r="D5213" s="750"/>
      <c r="E5213" s="750"/>
    </row>
    <row r="5214" spans="1:5" ht="16.5" customHeight="1" thickBot="1" x14ac:dyDescent="0.25">
      <c r="A5214" s="649" t="s">
        <v>108</v>
      </c>
      <c r="B5214" s="750">
        <v>705717</v>
      </c>
      <c r="C5214" s="747">
        <v>3054268</v>
      </c>
      <c r="D5214" s="747"/>
      <c r="E5214" s="747"/>
    </row>
    <row r="5215" spans="1:5" ht="16.5" customHeight="1" thickBot="1" x14ac:dyDescent="0.25">
      <c r="A5215" s="649" t="s">
        <v>72</v>
      </c>
      <c r="B5215" s="750"/>
      <c r="C5215" s="752"/>
      <c r="D5215" s="752"/>
      <c r="E5215" s="752"/>
    </row>
    <row r="5216" spans="1:5" ht="16.5" customHeight="1" thickBot="1" x14ac:dyDescent="0.25">
      <c r="A5216" s="649" t="s">
        <v>73</v>
      </c>
      <c r="B5216" s="750"/>
      <c r="C5216" s="752"/>
      <c r="D5216" s="752"/>
      <c r="E5216" s="752"/>
    </row>
    <row r="5217" spans="1:5" ht="16.5" customHeight="1" thickBot="1" x14ac:dyDescent="0.25">
      <c r="A5217" s="699" t="s">
        <v>1889</v>
      </c>
      <c r="B5217" s="751">
        <f>B5214+B5207</f>
        <v>705717</v>
      </c>
      <c r="C5217" s="751">
        <f>C5214+C5207</f>
        <v>3054268</v>
      </c>
      <c r="D5217" s="751">
        <f>D5214+D5207</f>
        <v>0</v>
      </c>
      <c r="E5217" s="751">
        <f>E5214+E5207</f>
        <v>0</v>
      </c>
    </row>
    <row r="5218" spans="1:5" ht="37.5" customHeight="1" thickBot="1" x14ac:dyDescent="0.25">
      <c r="A5218" s="701" t="s">
        <v>227</v>
      </c>
      <c r="B5218" s="897" t="s">
        <v>2266</v>
      </c>
      <c r="C5218" s="899"/>
      <c r="D5218" s="899"/>
      <c r="E5218" s="900"/>
    </row>
    <row r="5219" spans="1:5" ht="16.5" customHeight="1" thickBot="1" x14ac:dyDescent="0.25">
      <c r="A5219" s="637" t="s">
        <v>1890</v>
      </c>
      <c r="B5219" s="832" t="s">
        <v>2212</v>
      </c>
      <c r="C5219" s="833"/>
      <c r="D5219" s="833"/>
      <c r="E5219" s="834"/>
    </row>
    <row r="5220" spans="1:5" ht="16.5" customHeight="1" thickBot="1" x14ac:dyDescent="0.25">
      <c r="A5220" s="639" t="s">
        <v>9</v>
      </c>
      <c r="B5220" s="769" t="s">
        <v>2213</v>
      </c>
      <c r="C5220" s="770"/>
      <c r="D5220" s="770"/>
      <c r="E5220" s="771"/>
    </row>
    <row r="5221" spans="1:5" ht="16.5" customHeight="1" thickBot="1" x14ac:dyDescent="0.25">
      <c r="A5221" s="639" t="s">
        <v>14</v>
      </c>
      <c r="B5221" s="832" t="s">
        <v>1710</v>
      </c>
      <c r="C5221" s="833"/>
      <c r="D5221" s="833"/>
      <c r="E5221" s="834"/>
    </row>
    <row r="5222" spans="1:5" ht="16.5" customHeight="1" x14ac:dyDescent="0.2">
      <c r="A5222" s="827"/>
      <c r="B5222" s="640">
        <v>2019</v>
      </c>
      <c r="C5222" s="640">
        <v>2020</v>
      </c>
      <c r="D5222" s="640">
        <v>2021</v>
      </c>
      <c r="E5222" s="640">
        <v>2022</v>
      </c>
    </row>
    <row r="5223" spans="1:5" ht="16.5" customHeight="1" thickBot="1" x14ac:dyDescent="0.25">
      <c r="A5223" s="828"/>
      <c r="B5223" s="641" t="s">
        <v>5</v>
      </c>
      <c r="C5223" s="641" t="s">
        <v>6</v>
      </c>
      <c r="D5223" s="641" t="s">
        <v>6</v>
      </c>
      <c r="E5223" s="641" t="s">
        <v>6</v>
      </c>
    </row>
    <row r="5224" spans="1:5" ht="16.5" customHeight="1" thickBot="1" x14ac:dyDescent="0.25">
      <c r="A5224" s="639" t="s">
        <v>8</v>
      </c>
      <c r="B5224" s="745">
        <v>1</v>
      </c>
      <c r="C5224" s="745">
        <v>1</v>
      </c>
      <c r="D5224" s="745">
        <v>0</v>
      </c>
      <c r="E5224" s="745"/>
    </row>
    <row r="5225" spans="1:5" ht="16.5" customHeight="1" thickBot="1" x14ac:dyDescent="0.25">
      <c r="A5225" s="639" t="s">
        <v>15</v>
      </c>
      <c r="B5225" s="747">
        <v>210000</v>
      </c>
      <c r="C5225" s="747">
        <v>543076</v>
      </c>
      <c r="D5225" s="747"/>
      <c r="E5225" s="747"/>
    </row>
    <row r="5226" spans="1:5" ht="16.5" customHeight="1" thickBot="1" x14ac:dyDescent="0.25">
      <c r="A5226" s="639" t="s">
        <v>21</v>
      </c>
      <c r="B5226" s="747">
        <f>B5225/B5224</f>
        <v>210000</v>
      </c>
      <c r="C5226" s="747">
        <f>C5225/C5224</f>
        <v>543076</v>
      </c>
      <c r="D5226" s="747" t="e">
        <f>D5225/D5224</f>
        <v>#DIV/0!</v>
      </c>
      <c r="E5226" s="747" t="e">
        <f>E5225/E5224</f>
        <v>#DIV/0!</v>
      </c>
    </row>
    <row r="5227" spans="1:5" ht="16.5" customHeight="1" thickBot="1" x14ac:dyDescent="0.25">
      <c r="A5227" s="639" t="s">
        <v>16</v>
      </c>
      <c r="B5227" s="748" t="s">
        <v>20</v>
      </c>
      <c r="C5227" s="749">
        <f>C5224/B5224-1</f>
        <v>0</v>
      </c>
      <c r="D5227" s="749">
        <f t="shared" ref="D5227:E5229" si="523">D5224/C5224-1</f>
        <v>-1</v>
      </c>
      <c r="E5227" s="749" t="e">
        <f t="shared" si="523"/>
        <v>#DIV/0!</v>
      </c>
    </row>
    <row r="5228" spans="1:5" ht="16.5" customHeight="1" thickBot="1" x14ac:dyDescent="0.25">
      <c r="A5228" s="639" t="s">
        <v>17</v>
      </c>
      <c r="B5228" s="748" t="s">
        <v>20</v>
      </c>
      <c r="C5228" s="749">
        <f>C5225/B5225-1</f>
        <v>1.5860761904761906</v>
      </c>
      <c r="D5228" s="749">
        <f t="shared" si="523"/>
        <v>-1</v>
      </c>
      <c r="E5228" s="749" t="e">
        <f t="shared" si="523"/>
        <v>#DIV/0!</v>
      </c>
    </row>
    <row r="5229" spans="1:5" ht="16.5" customHeight="1" thickBot="1" x14ac:dyDescent="0.25">
      <c r="A5229" s="639" t="s">
        <v>18</v>
      </c>
      <c r="B5229" s="748" t="s">
        <v>20</v>
      </c>
      <c r="C5229" s="749">
        <f>C5226/B5226-1</f>
        <v>1.5860761904761906</v>
      </c>
      <c r="D5229" s="749" t="e">
        <f t="shared" si="523"/>
        <v>#DIV/0!</v>
      </c>
      <c r="E5229" s="749" t="e">
        <f t="shared" si="523"/>
        <v>#DIV/0!</v>
      </c>
    </row>
    <row r="5230" spans="1:5" ht="16.5" customHeight="1" thickBot="1" x14ac:dyDescent="0.25">
      <c r="A5230" s="835" t="s">
        <v>2267</v>
      </c>
      <c r="B5230" s="836"/>
      <c r="C5230" s="836"/>
      <c r="D5230" s="836"/>
      <c r="E5230" s="837"/>
    </row>
    <row r="5231" spans="1:5" ht="16.5" customHeight="1" x14ac:dyDescent="0.2">
      <c r="A5231" s="827"/>
      <c r="B5231" s="640">
        <v>2019</v>
      </c>
      <c r="C5231" s="640">
        <v>2020</v>
      </c>
      <c r="D5231" s="640">
        <v>2021</v>
      </c>
      <c r="E5231" s="640">
        <v>2022</v>
      </c>
    </row>
    <row r="5232" spans="1:5" ht="16.5" customHeight="1" thickBot="1" x14ac:dyDescent="0.25">
      <c r="A5232" s="828"/>
      <c r="B5232" s="641" t="s">
        <v>5</v>
      </c>
      <c r="C5232" s="641" t="s">
        <v>6</v>
      </c>
      <c r="D5232" s="641" t="s">
        <v>6</v>
      </c>
      <c r="E5232" s="641" t="s">
        <v>6</v>
      </c>
    </row>
    <row r="5233" spans="1:5" ht="16.5" customHeight="1" thickBot="1" x14ac:dyDescent="0.25">
      <c r="A5233" s="647" t="s">
        <v>107</v>
      </c>
      <c r="B5233" s="750"/>
      <c r="C5233" s="750"/>
      <c r="D5233" s="750"/>
      <c r="E5233" s="750"/>
    </row>
    <row r="5234" spans="1:5" ht="16.5" customHeight="1" thickBot="1" x14ac:dyDescent="0.25">
      <c r="A5234" s="649" t="s">
        <v>37</v>
      </c>
      <c r="B5234" s="750"/>
      <c r="C5234" s="750"/>
      <c r="D5234" s="750"/>
      <c r="E5234" s="750"/>
    </row>
    <row r="5235" spans="1:5" ht="16.5" customHeight="1" thickBot="1" x14ac:dyDescent="0.25">
      <c r="A5235" s="649" t="s">
        <v>108</v>
      </c>
      <c r="B5235" s="750"/>
      <c r="C5235" s="750"/>
      <c r="D5235" s="750"/>
      <c r="E5235" s="750"/>
    </row>
    <row r="5236" spans="1:5" ht="16.5" customHeight="1" thickBot="1" x14ac:dyDescent="0.25">
      <c r="A5236" s="649" t="s">
        <v>72</v>
      </c>
      <c r="B5236" s="750"/>
      <c r="C5236" s="750"/>
      <c r="D5236" s="750"/>
      <c r="E5236" s="750"/>
    </row>
    <row r="5237" spans="1:5" ht="16.5" customHeight="1" thickBot="1" x14ac:dyDescent="0.25">
      <c r="A5237" s="649" t="s">
        <v>73</v>
      </c>
      <c r="B5237" s="750"/>
      <c r="C5237" s="750"/>
      <c r="D5237" s="750"/>
      <c r="E5237" s="750"/>
    </row>
    <row r="5238" spans="1:5" ht="16.5" customHeight="1" thickBot="1" x14ac:dyDescent="0.25">
      <c r="A5238" s="647" t="s">
        <v>109</v>
      </c>
      <c r="B5238" s="750">
        <f>SUM(B5239:B5242)</f>
        <v>210000</v>
      </c>
      <c r="C5238" s="750">
        <f t="shared" ref="C5238:E5238" si="524">SUM(C5239:C5242)</f>
        <v>543076</v>
      </c>
      <c r="D5238" s="750">
        <f t="shared" si="524"/>
        <v>0</v>
      </c>
      <c r="E5238" s="750">
        <f t="shared" si="524"/>
        <v>0</v>
      </c>
    </row>
    <row r="5239" spans="1:5" ht="16.5" customHeight="1" thickBot="1" x14ac:dyDescent="0.25">
      <c r="A5239" s="649" t="s">
        <v>37</v>
      </c>
      <c r="B5239" s="750"/>
      <c r="C5239" s="750"/>
      <c r="D5239" s="750"/>
      <c r="E5239" s="750"/>
    </row>
    <row r="5240" spans="1:5" ht="16.5" customHeight="1" thickBot="1" x14ac:dyDescent="0.25">
      <c r="A5240" s="649" t="s">
        <v>108</v>
      </c>
      <c r="B5240" s="750"/>
      <c r="C5240" s="750"/>
      <c r="D5240" s="750"/>
      <c r="E5240" s="750"/>
    </row>
    <row r="5241" spans="1:5" ht="16.5" customHeight="1" thickBot="1" x14ac:dyDescent="0.25">
      <c r="A5241" s="649" t="s">
        <v>72</v>
      </c>
      <c r="B5241" s="750"/>
      <c r="C5241" s="750"/>
      <c r="D5241" s="750"/>
      <c r="E5241" s="750"/>
    </row>
    <row r="5242" spans="1:5" ht="16.5" customHeight="1" thickBot="1" x14ac:dyDescent="0.25">
      <c r="A5242" s="649" t="s">
        <v>73</v>
      </c>
      <c r="B5242" s="750">
        <v>210000</v>
      </c>
      <c r="C5242" s="750">
        <v>543076</v>
      </c>
      <c r="D5242" s="750"/>
      <c r="E5242" s="750"/>
    </row>
    <row r="5243" spans="1:5" ht="16.5" customHeight="1" thickBot="1" x14ac:dyDescent="0.25">
      <c r="A5243" s="699" t="s">
        <v>1895</v>
      </c>
      <c r="B5243" s="751">
        <f>B5242+B5233</f>
        <v>210000</v>
      </c>
      <c r="C5243" s="751">
        <f>C5242+C5233</f>
        <v>543076</v>
      </c>
      <c r="D5243" s="751">
        <f>D5242+D5233</f>
        <v>0</v>
      </c>
      <c r="E5243" s="751">
        <f>E5242+E5233</f>
        <v>0</v>
      </c>
    </row>
    <row r="5244" spans="1:5" ht="39.75" customHeight="1" thickBot="1" x14ac:dyDescent="0.25">
      <c r="A5244" s="701" t="s">
        <v>227</v>
      </c>
      <c r="B5244" s="897" t="s">
        <v>2268</v>
      </c>
      <c r="C5244" s="899"/>
      <c r="D5244" s="899"/>
      <c r="E5244" s="900"/>
    </row>
    <row r="5245" spans="1:5" ht="16.5" customHeight="1" thickBot="1" x14ac:dyDescent="0.25">
      <c r="A5245" s="637" t="s">
        <v>1896</v>
      </c>
      <c r="B5245" s="769" t="s">
        <v>2218</v>
      </c>
      <c r="C5245" s="770"/>
      <c r="D5245" s="770"/>
      <c r="E5245" s="771"/>
    </row>
    <row r="5246" spans="1:5" ht="16.5" customHeight="1" thickBot="1" x14ac:dyDescent="0.25">
      <c r="A5246" s="639" t="s">
        <v>9</v>
      </c>
      <c r="B5246" s="769" t="s">
        <v>2269</v>
      </c>
      <c r="C5246" s="770"/>
      <c r="D5246" s="770"/>
      <c r="E5246" s="771"/>
    </row>
    <row r="5247" spans="1:5" ht="16.5" customHeight="1" thickBot="1" x14ac:dyDescent="0.25">
      <c r="A5247" s="639" t="s">
        <v>14</v>
      </c>
      <c r="B5247" s="832" t="s">
        <v>1710</v>
      </c>
      <c r="C5247" s="833"/>
      <c r="D5247" s="833"/>
      <c r="E5247" s="834"/>
    </row>
    <row r="5248" spans="1:5" ht="16.5" customHeight="1" x14ac:dyDescent="0.2">
      <c r="A5248" s="827"/>
      <c r="B5248" s="640">
        <v>2019</v>
      </c>
      <c r="C5248" s="640">
        <v>2020</v>
      </c>
      <c r="D5248" s="640">
        <v>2021</v>
      </c>
      <c r="E5248" s="640">
        <v>2022</v>
      </c>
    </row>
    <row r="5249" spans="1:5" ht="16.5" customHeight="1" thickBot="1" x14ac:dyDescent="0.25">
      <c r="A5249" s="828"/>
      <c r="B5249" s="641" t="s">
        <v>5</v>
      </c>
      <c r="C5249" s="641" t="s">
        <v>6</v>
      </c>
      <c r="D5249" s="641" t="s">
        <v>6</v>
      </c>
      <c r="E5249" s="641" t="s">
        <v>6</v>
      </c>
    </row>
    <row r="5250" spans="1:5" ht="16.5" customHeight="1" thickBot="1" x14ac:dyDescent="0.25">
      <c r="A5250" s="639" t="s">
        <v>8</v>
      </c>
      <c r="B5250" s="745">
        <v>1</v>
      </c>
      <c r="C5250" s="745">
        <v>1</v>
      </c>
      <c r="D5250" s="745">
        <v>0</v>
      </c>
      <c r="E5250" s="745"/>
    </row>
    <row r="5251" spans="1:5" ht="16.5" customHeight="1" thickBot="1" x14ac:dyDescent="0.25">
      <c r="A5251" s="639" t="s">
        <v>15</v>
      </c>
      <c r="B5251" s="747">
        <v>140400</v>
      </c>
      <c r="C5251" s="747">
        <v>59864</v>
      </c>
      <c r="D5251" s="747"/>
      <c r="E5251" s="747"/>
    </row>
    <row r="5252" spans="1:5" ht="16.5" customHeight="1" thickBot="1" x14ac:dyDescent="0.25">
      <c r="A5252" s="639" t="s">
        <v>21</v>
      </c>
      <c r="B5252" s="747">
        <f>B5251/B5250</f>
        <v>140400</v>
      </c>
      <c r="C5252" s="747">
        <f>C5251/C5250</f>
        <v>59864</v>
      </c>
      <c r="D5252" s="747" t="e">
        <f>D5251/D5250</f>
        <v>#DIV/0!</v>
      </c>
      <c r="E5252" s="747" t="e">
        <f>E5251/E5250</f>
        <v>#DIV/0!</v>
      </c>
    </row>
    <row r="5253" spans="1:5" ht="16.5" customHeight="1" thickBot="1" x14ac:dyDescent="0.25">
      <c r="A5253" s="639" t="s">
        <v>16</v>
      </c>
      <c r="B5253" s="748" t="s">
        <v>20</v>
      </c>
      <c r="C5253" s="749">
        <f>C5250/B5250-1</f>
        <v>0</v>
      </c>
      <c r="D5253" s="749">
        <f t="shared" ref="D5253:E5255" si="525">D5250/C5250-1</f>
        <v>-1</v>
      </c>
      <c r="E5253" s="749" t="e">
        <f t="shared" si="525"/>
        <v>#DIV/0!</v>
      </c>
    </row>
    <row r="5254" spans="1:5" ht="16.5" customHeight="1" thickBot="1" x14ac:dyDescent="0.25">
      <c r="A5254" s="639" t="s">
        <v>17</v>
      </c>
      <c r="B5254" s="748" t="s">
        <v>20</v>
      </c>
      <c r="C5254" s="749">
        <f>C5251/B5251-1</f>
        <v>-0.57361823361823361</v>
      </c>
      <c r="D5254" s="749">
        <f t="shared" si="525"/>
        <v>-1</v>
      </c>
      <c r="E5254" s="749" t="e">
        <f t="shared" si="525"/>
        <v>#DIV/0!</v>
      </c>
    </row>
    <row r="5255" spans="1:5" ht="16.5" customHeight="1" thickBot="1" x14ac:dyDescent="0.25">
      <c r="A5255" s="639" t="s">
        <v>18</v>
      </c>
      <c r="B5255" s="748" t="s">
        <v>20</v>
      </c>
      <c r="C5255" s="749">
        <f>C5252/B5252-1</f>
        <v>-0.57361823361823361</v>
      </c>
      <c r="D5255" s="749" t="e">
        <f t="shared" si="525"/>
        <v>#DIV/0!</v>
      </c>
      <c r="E5255" s="749" t="e">
        <f t="shared" si="525"/>
        <v>#DIV/0!</v>
      </c>
    </row>
    <row r="5256" spans="1:5" ht="16.5" customHeight="1" thickBot="1" x14ac:dyDescent="0.25">
      <c r="A5256" s="835" t="s">
        <v>2270</v>
      </c>
      <c r="B5256" s="836"/>
      <c r="C5256" s="836"/>
      <c r="D5256" s="836"/>
      <c r="E5256" s="837"/>
    </row>
    <row r="5257" spans="1:5" ht="16.5" customHeight="1" x14ac:dyDescent="0.2">
      <c r="A5257" s="827"/>
      <c r="B5257" s="640">
        <v>2019</v>
      </c>
      <c r="C5257" s="640">
        <v>2020</v>
      </c>
      <c r="D5257" s="640">
        <v>2021</v>
      </c>
      <c r="E5257" s="640">
        <v>2022</v>
      </c>
    </row>
    <row r="5258" spans="1:5" ht="16.5" customHeight="1" thickBot="1" x14ac:dyDescent="0.25">
      <c r="A5258" s="828"/>
      <c r="B5258" s="641" t="s">
        <v>5</v>
      </c>
      <c r="C5258" s="641" t="s">
        <v>6</v>
      </c>
      <c r="D5258" s="641" t="s">
        <v>6</v>
      </c>
      <c r="E5258" s="641" t="s">
        <v>6</v>
      </c>
    </row>
    <row r="5259" spans="1:5" ht="16.5" customHeight="1" thickBot="1" x14ac:dyDescent="0.25">
      <c r="A5259" s="647" t="s">
        <v>107</v>
      </c>
      <c r="B5259" s="750"/>
      <c r="C5259" s="750"/>
      <c r="D5259" s="750"/>
      <c r="E5259" s="750"/>
    </row>
    <row r="5260" spans="1:5" ht="16.5" customHeight="1" thickBot="1" x14ac:dyDescent="0.25">
      <c r="A5260" s="649" t="s">
        <v>37</v>
      </c>
      <c r="B5260" s="750"/>
      <c r="C5260" s="750"/>
      <c r="D5260" s="750"/>
      <c r="E5260" s="750"/>
    </row>
    <row r="5261" spans="1:5" ht="16.5" customHeight="1" thickBot="1" x14ac:dyDescent="0.25">
      <c r="A5261" s="649" t="s">
        <v>108</v>
      </c>
      <c r="B5261" s="750"/>
      <c r="C5261" s="750"/>
      <c r="D5261" s="750"/>
      <c r="E5261" s="750"/>
    </row>
    <row r="5262" spans="1:5" ht="16.5" customHeight="1" thickBot="1" x14ac:dyDescent="0.25">
      <c r="A5262" s="649" t="s">
        <v>72</v>
      </c>
      <c r="B5262" s="750"/>
      <c r="C5262" s="750"/>
      <c r="D5262" s="750"/>
      <c r="E5262" s="750"/>
    </row>
    <row r="5263" spans="1:5" ht="16.5" customHeight="1" thickBot="1" x14ac:dyDescent="0.25">
      <c r="A5263" s="649" t="s">
        <v>73</v>
      </c>
      <c r="B5263" s="750"/>
      <c r="C5263" s="750"/>
      <c r="D5263" s="750"/>
      <c r="E5263" s="750"/>
    </row>
    <row r="5264" spans="1:5" ht="16.5" customHeight="1" thickBot="1" x14ac:dyDescent="0.25">
      <c r="A5264" s="647" t="s">
        <v>109</v>
      </c>
      <c r="B5264" s="750">
        <f>SUM(B5265:B5268)</f>
        <v>140400</v>
      </c>
      <c r="C5264" s="750">
        <f t="shared" ref="C5264:E5264" si="526">SUM(C5265:C5268)</f>
        <v>59864</v>
      </c>
      <c r="D5264" s="750">
        <f t="shared" si="526"/>
        <v>0</v>
      </c>
      <c r="E5264" s="750">
        <f t="shared" si="526"/>
        <v>0</v>
      </c>
    </row>
    <row r="5265" spans="1:5" ht="16.5" customHeight="1" thickBot="1" x14ac:dyDescent="0.25">
      <c r="A5265" s="649" t="s">
        <v>37</v>
      </c>
      <c r="B5265" s="750"/>
      <c r="C5265" s="750"/>
      <c r="D5265" s="750"/>
      <c r="E5265" s="750"/>
    </row>
    <row r="5266" spans="1:5" ht="16.5" customHeight="1" thickBot="1" x14ac:dyDescent="0.25">
      <c r="A5266" s="649" t="s">
        <v>108</v>
      </c>
      <c r="B5266" s="750">
        <v>140400</v>
      </c>
      <c r="C5266" s="747">
        <v>59864</v>
      </c>
      <c r="D5266" s="747"/>
      <c r="E5266" s="747"/>
    </row>
    <row r="5267" spans="1:5" ht="16.5" customHeight="1" thickBot="1" x14ac:dyDescent="0.25">
      <c r="A5267" s="649" t="s">
        <v>72</v>
      </c>
      <c r="B5267" s="750"/>
      <c r="C5267" s="752"/>
      <c r="D5267" s="752"/>
      <c r="E5267" s="752"/>
    </row>
    <row r="5268" spans="1:5" ht="16.5" customHeight="1" thickBot="1" x14ac:dyDescent="0.25">
      <c r="A5268" s="649" t="s">
        <v>73</v>
      </c>
      <c r="B5268" s="750"/>
      <c r="C5268" s="752"/>
      <c r="D5268" s="752"/>
      <c r="E5268" s="752"/>
    </row>
    <row r="5269" spans="1:5" ht="16.5" customHeight="1" thickBot="1" x14ac:dyDescent="0.25">
      <c r="A5269" s="699" t="s">
        <v>1901</v>
      </c>
      <c r="B5269" s="751">
        <f>B5266+B5259</f>
        <v>140400</v>
      </c>
      <c r="C5269" s="751">
        <f>C5266+C5259</f>
        <v>59864</v>
      </c>
      <c r="D5269" s="751">
        <f>D5266+D5259</f>
        <v>0</v>
      </c>
      <c r="E5269" s="751">
        <f>E5266+E5259</f>
        <v>0</v>
      </c>
    </row>
    <row r="5270" spans="1:5" ht="39.75" customHeight="1" thickBot="1" x14ac:dyDescent="0.25">
      <c r="A5270" s="701" t="s">
        <v>227</v>
      </c>
      <c r="B5270" s="897" t="s">
        <v>2271</v>
      </c>
      <c r="C5270" s="899"/>
      <c r="D5270" s="899"/>
      <c r="E5270" s="900"/>
    </row>
    <row r="5271" spans="1:5" ht="16.5" customHeight="1" thickBot="1" x14ac:dyDescent="0.25">
      <c r="A5271" s="637" t="s">
        <v>1902</v>
      </c>
      <c r="B5271" s="769" t="s">
        <v>2218</v>
      </c>
      <c r="C5271" s="770"/>
      <c r="D5271" s="770"/>
      <c r="E5271" s="771"/>
    </row>
    <row r="5272" spans="1:5" ht="16.5" customHeight="1" thickBot="1" x14ac:dyDescent="0.25">
      <c r="A5272" s="639" t="s">
        <v>9</v>
      </c>
      <c r="B5272" s="769" t="s">
        <v>2269</v>
      </c>
      <c r="C5272" s="770"/>
      <c r="D5272" s="770"/>
      <c r="E5272" s="771"/>
    </row>
    <row r="5273" spans="1:5" ht="16.5" customHeight="1" thickBot="1" x14ac:dyDescent="0.25">
      <c r="A5273" s="639" t="s">
        <v>14</v>
      </c>
      <c r="B5273" s="832" t="s">
        <v>1710</v>
      </c>
      <c r="C5273" s="833"/>
      <c r="D5273" s="833"/>
      <c r="E5273" s="834"/>
    </row>
    <row r="5274" spans="1:5" ht="16.5" customHeight="1" x14ac:dyDescent="0.2">
      <c r="A5274" s="827"/>
      <c r="B5274" s="640">
        <v>2019</v>
      </c>
      <c r="C5274" s="640">
        <v>2020</v>
      </c>
      <c r="D5274" s="640">
        <v>2021</v>
      </c>
      <c r="E5274" s="640">
        <v>2022</v>
      </c>
    </row>
    <row r="5275" spans="1:5" ht="16.5" customHeight="1" thickBot="1" x14ac:dyDescent="0.25">
      <c r="A5275" s="828"/>
      <c r="B5275" s="641" t="s">
        <v>5</v>
      </c>
      <c r="C5275" s="641" t="s">
        <v>6</v>
      </c>
      <c r="D5275" s="641" t="s">
        <v>6</v>
      </c>
      <c r="E5275" s="641" t="s">
        <v>6</v>
      </c>
    </row>
    <row r="5276" spans="1:5" ht="16.5" customHeight="1" thickBot="1" x14ac:dyDescent="0.25">
      <c r="A5276" s="639" t="s">
        <v>8</v>
      </c>
      <c r="B5276" s="745">
        <v>1</v>
      </c>
      <c r="C5276" s="745">
        <v>1</v>
      </c>
      <c r="D5276" s="745">
        <v>0</v>
      </c>
      <c r="E5276" s="745"/>
    </row>
    <row r="5277" spans="1:5" ht="16.5" customHeight="1" thickBot="1" x14ac:dyDescent="0.25">
      <c r="A5277" s="639" t="s">
        <v>15</v>
      </c>
      <c r="B5277" s="747">
        <v>28080</v>
      </c>
      <c r="C5277" s="747">
        <v>12136</v>
      </c>
      <c r="D5277" s="747"/>
      <c r="E5277" s="747"/>
    </row>
    <row r="5278" spans="1:5" ht="16.5" customHeight="1" thickBot="1" x14ac:dyDescent="0.25">
      <c r="A5278" s="639" t="s">
        <v>21</v>
      </c>
      <c r="B5278" s="747">
        <f>B5277/B5276</f>
        <v>28080</v>
      </c>
      <c r="C5278" s="747">
        <f>C5277/C5276</f>
        <v>12136</v>
      </c>
      <c r="D5278" s="747" t="e">
        <f>D5277/D5276</f>
        <v>#DIV/0!</v>
      </c>
      <c r="E5278" s="747" t="e">
        <f>E5277/E5276</f>
        <v>#DIV/0!</v>
      </c>
    </row>
    <row r="5279" spans="1:5" ht="16.5" customHeight="1" thickBot="1" x14ac:dyDescent="0.25">
      <c r="A5279" s="639" t="s">
        <v>16</v>
      </c>
      <c r="B5279" s="748" t="s">
        <v>20</v>
      </c>
      <c r="C5279" s="749">
        <f>C5276/B5276-1</f>
        <v>0</v>
      </c>
      <c r="D5279" s="749">
        <f t="shared" ref="D5279:E5281" si="527">D5276/C5276-1</f>
        <v>-1</v>
      </c>
      <c r="E5279" s="749" t="e">
        <f t="shared" si="527"/>
        <v>#DIV/0!</v>
      </c>
    </row>
    <row r="5280" spans="1:5" ht="16.5" customHeight="1" thickBot="1" x14ac:dyDescent="0.25">
      <c r="A5280" s="639" t="s">
        <v>17</v>
      </c>
      <c r="B5280" s="748" t="s">
        <v>20</v>
      </c>
      <c r="C5280" s="749">
        <f>C5277/B5277-1</f>
        <v>-0.56780626780626786</v>
      </c>
      <c r="D5280" s="749">
        <f t="shared" si="527"/>
        <v>-1</v>
      </c>
      <c r="E5280" s="749" t="e">
        <f t="shared" si="527"/>
        <v>#DIV/0!</v>
      </c>
    </row>
    <row r="5281" spans="1:5" ht="16.5" customHeight="1" thickBot="1" x14ac:dyDescent="0.25">
      <c r="A5281" s="639" t="s">
        <v>18</v>
      </c>
      <c r="B5281" s="748" t="s">
        <v>20</v>
      </c>
      <c r="C5281" s="749">
        <f>C5278/B5278-1</f>
        <v>-0.56780626780626786</v>
      </c>
      <c r="D5281" s="749" t="e">
        <f t="shared" si="527"/>
        <v>#DIV/0!</v>
      </c>
      <c r="E5281" s="749" t="e">
        <f t="shared" si="527"/>
        <v>#DIV/0!</v>
      </c>
    </row>
    <row r="5282" spans="1:5" ht="16.5" customHeight="1" thickBot="1" x14ac:dyDescent="0.25">
      <c r="A5282" s="835" t="s">
        <v>2272</v>
      </c>
      <c r="B5282" s="836"/>
      <c r="C5282" s="836"/>
      <c r="D5282" s="836"/>
      <c r="E5282" s="837"/>
    </row>
    <row r="5283" spans="1:5" ht="16.5" customHeight="1" x14ac:dyDescent="0.2">
      <c r="A5283" s="827"/>
      <c r="B5283" s="640">
        <v>2019</v>
      </c>
      <c r="C5283" s="640">
        <v>2020</v>
      </c>
      <c r="D5283" s="640">
        <v>2021</v>
      </c>
      <c r="E5283" s="640">
        <v>2022</v>
      </c>
    </row>
    <row r="5284" spans="1:5" ht="16.5" customHeight="1" thickBot="1" x14ac:dyDescent="0.25">
      <c r="A5284" s="828"/>
      <c r="B5284" s="641" t="s">
        <v>5</v>
      </c>
      <c r="C5284" s="641" t="s">
        <v>6</v>
      </c>
      <c r="D5284" s="641" t="s">
        <v>6</v>
      </c>
      <c r="E5284" s="641" t="s">
        <v>6</v>
      </c>
    </row>
    <row r="5285" spans="1:5" ht="16.5" customHeight="1" thickBot="1" x14ac:dyDescent="0.25">
      <c r="A5285" s="647" t="s">
        <v>107</v>
      </c>
      <c r="B5285" s="750"/>
      <c r="C5285" s="750"/>
      <c r="D5285" s="750"/>
      <c r="E5285" s="750"/>
    </row>
    <row r="5286" spans="1:5" ht="16.5" customHeight="1" thickBot="1" x14ac:dyDescent="0.25">
      <c r="A5286" s="649" t="s">
        <v>37</v>
      </c>
      <c r="B5286" s="750"/>
      <c r="C5286" s="750"/>
      <c r="D5286" s="750"/>
      <c r="E5286" s="750"/>
    </row>
    <row r="5287" spans="1:5" ht="16.5" customHeight="1" thickBot="1" x14ac:dyDescent="0.25">
      <c r="A5287" s="649" t="s">
        <v>108</v>
      </c>
      <c r="B5287" s="750"/>
      <c r="C5287" s="750"/>
      <c r="D5287" s="750"/>
      <c r="E5287" s="750"/>
    </row>
    <row r="5288" spans="1:5" ht="16.5" customHeight="1" thickBot="1" x14ac:dyDescent="0.25">
      <c r="A5288" s="649" t="s">
        <v>72</v>
      </c>
      <c r="B5288" s="750"/>
      <c r="C5288" s="750"/>
      <c r="D5288" s="750"/>
      <c r="E5288" s="750"/>
    </row>
    <row r="5289" spans="1:5" ht="16.5" customHeight="1" thickBot="1" x14ac:dyDescent="0.25">
      <c r="A5289" s="649" t="s">
        <v>73</v>
      </c>
      <c r="B5289" s="750"/>
      <c r="C5289" s="750"/>
      <c r="D5289" s="750"/>
      <c r="E5289" s="750"/>
    </row>
    <row r="5290" spans="1:5" ht="16.5" customHeight="1" thickBot="1" x14ac:dyDescent="0.25">
      <c r="A5290" s="647" t="s">
        <v>109</v>
      </c>
      <c r="B5290" s="750">
        <f>SUM(B5291:B5294)</f>
        <v>28080</v>
      </c>
      <c r="C5290" s="750">
        <f t="shared" ref="C5290:E5290" si="528">SUM(C5291:C5294)</f>
        <v>12136</v>
      </c>
      <c r="D5290" s="750">
        <f t="shared" si="528"/>
        <v>0</v>
      </c>
      <c r="E5290" s="750">
        <f t="shared" si="528"/>
        <v>0</v>
      </c>
    </row>
    <row r="5291" spans="1:5" ht="16.5" customHeight="1" thickBot="1" x14ac:dyDescent="0.25">
      <c r="A5291" s="649" t="s">
        <v>37</v>
      </c>
      <c r="B5291" s="750"/>
      <c r="C5291" s="750"/>
      <c r="D5291" s="750"/>
      <c r="E5291" s="750"/>
    </row>
    <row r="5292" spans="1:5" ht="16.5" customHeight="1" thickBot="1" x14ac:dyDescent="0.25">
      <c r="A5292" s="649" t="s">
        <v>108</v>
      </c>
      <c r="B5292" s="750"/>
      <c r="C5292" s="750"/>
      <c r="D5292" s="750"/>
      <c r="E5292" s="750"/>
    </row>
    <row r="5293" spans="1:5" ht="16.5" customHeight="1" thickBot="1" x14ac:dyDescent="0.25">
      <c r="A5293" s="649" t="s">
        <v>72</v>
      </c>
      <c r="B5293" s="750"/>
      <c r="C5293" s="750"/>
      <c r="D5293" s="750"/>
      <c r="E5293" s="750"/>
    </row>
    <row r="5294" spans="1:5" ht="16.5" customHeight="1" thickBot="1" x14ac:dyDescent="0.25">
      <c r="A5294" s="649" t="s">
        <v>73</v>
      </c>
      <c r="B5294" s="751">
        <v>28080</v>
      </c>
      <c r="C5294" s="750">
        <v>12136</v>
      </c>
      <c r="D5294" s="750"/>
      <c r="E5294" s="750"/>
    </row>
    <row r="5295" spans="1:5" ht="16.5" customHeight="1" thickBot="1" x14ac:dyDescent="0.25">
      <c r="A5295" s="699" t="s">
        <v>1907</v>
      </c>
      <c r="B5295" s="751">
        <f>B5294+B5285</f>
        <v>28080</v>
      </c>
      <c r="C5295" s="751">
        <f>C5294+C5285</f>
        <v>12136</v>
      </c>
      <c r="D5295" s="751">
        <f>D5294+D5285</f>
        <v>0</v>
      </c>
      <c r="E5295" s="751">
        <f>E5294+E5285</f>
        <v>0</v>
      </c>
    </row>
    <row r="5296" spans="1:5" ht="37.5" customHeight="1" thickBot="1" x14ac:dyDescent="0.25">
      <c r="A5296" s="701" t="s">
        <v>227</v>
      </c>
      <c r="B5296" s="897" t="s">
        <v>2273</v>
      </c>
      <c r="C5296" s="899"/>
      <c r="D5296" s="899"/>
      <c r="E5296" s="900"/>
    </row>
    <row r="5297" spans="1:5" ht="16.5" customHeight="1" thickBot="1" x14ac:dyDescent="0.25">
      <c r="A5297" s="637" t="s">
        <v>1908</v>
      </c>
      <c r="B5297" s="769" t="s">
        <v>2274</v>
      </c>
      <c r="C5297" s="770"/>
      <c r="D5297" s="770"/>
      <c r="E5297" s="771"/>
    </row>
    <row r="5298" spans="1:5" ht="16.5" customHeight="1" thickBot="1" x14ac:dyDescent="0.25">
      <c r="A5298" s="639" t="s">
        <v>9</v>
      </c>
      <c r="B5298" s="769" t="s">
        <v>2274</v>
      </c>
      <c r="C5298" s="770"/>
      <c r="D5298" s="770"/>
      <c r="E5298" s="771"/>
    </row>
    <row r="5299" spans="1:5" ht="16.5" customHeight="1" thickBot="1" x14ac:dyDescent="0.25">
      <c r="A5299" s="639" t="s">
        <v>14</v>
      </c>
      <c r="B5299" s="832" t="s">
        <v>1710</v>
      </c>
      <c r="C5299" s="833"/>
      <c r="D5299" s="833"/>
      <c r="E5299" s="834"/>
    </row>
    <row r="5300" spans="1:5" ht="16.5" customHeight="1" x14ac:dyDescent="0.2">
      <c r="A5300" s="827"/>
      <c r="B5300" s="640">
        <v>2019</v>
      </c>
      <c r="C5300" s="640">
        <v>2020</v>
      </c>
      <c r="D5300" s="640">
        <v>2021</v>
      </c>
      <c r="E5300" s="640">
        <v>2022</v>
      </c>
    </row>
    <row r="5301" spans="1:5" ht="16.5" customHeight="1" thickBot="1" x14ac:dyDescent="0.25">
      <c r="A5301" s="828"/>
      <c r="B5301" s="641" t="s">
        <v>5</v>
      </c>
      <c r="C5301" s="641" t="s">
        <v>6</v>
      </c>
      <c r="D5301" s="641" t="s">
        <v>6</v>
      </c>
      <c r="E5301" s="641" t="s">
        <v>6</v>
      </c>
    </row>
    <row r="5302" spans="1:5" ht="16.5" customHeight="1" thickBot="1" x14ac:dyDescent="0.25">
      <c r="A5302" s="639" t="s">
        <v>8</v>
      </c>
      <c r="B5302" s="745">
        <v>1</v>
      </c>
      <c r="C5302" s="745">
        <v>1</v>
      </c>
      <c r="D5302" s="745">
        <v>0</v>
      </c>
      <c r="E5302" s="745"/>
    </row>
    <row r="5303" spans="1:5" ht="16.5" customHeight="1" thickBot="1" x14ac:dyDescent="0.25">
      <c r="A5303" s="639" t="s">
        <v>15</v>
      </c>
      <c r="B5303" s="747">
        <v>10800</v>
      </c>
      <c r="C5303" s="747">
        <v>8620</v>
      </c>
      <c r="D5303" s="747"/>
      <c r="E5303" s="747"/>
    </row>
    <row r="5304" spans="1:5" ht="16.5" customHeight="1" thickBot="1" x14ac:dyDescent="0.25">
      <c r="A5304" s="639" t="s">
        <v>21</v>
      </c>
      <c r="B5304" s="747">
        <f>B5303/B5302</f>
        <v>10800</v>
      </c>
      <c r="C5304" s="747">
        <f>C5303/C5302</f>
        <v>8620</v>
      </c>
      <c r="D5304" s="747" t="e">
        <f>D5303/D5302</f>
        <v>#DIV/0!</v>
      </c>
      <c r="E5304" s="747" t="e">
        <f>E5303/E5302</f>
        <v>#DIV/0!</v>
      </c>
    </row>
    <row r="5305" spans="1:5" ht="16.5" customHeight="1" thickBot="1" x14ac:dyDescent="0.25">
      <c r="A5305" s="639" t="s">
        <v>16</v>
      </c>
      <c r="B5305" s="748" t="s">
        <v>20</v>
      </c>
      <c r="C5305" s="749">
        <f>C5302/B5302-1</f>
        <v>0</v>
      </c>
      <c r="D5305" s="749">
        <f t="shared" ref="D5305:E5307" si="529">D5302/C5302-1</f>
        <v>-1</v>
      </c>
      <c r="E5305" s="749" t="e">
        <f t="shared" si="529"/>
        <v>#DIV/0!</v>
      </c>
    </row>
    <row r="5306" spans="1:5" ht="16.5" customHeight="1" thickBot="1" x14ac:dyDescent="0.25">
      <c r="A5306" s="639" t="s">
        <v>17</v>
      </c>
      <c r="B5306" s="748" t="s">
        <v>20</v>
      </c>
      <c r="C5306" s="749">
        <f>C5303/B5303-1</f>
        <v>-0.20185185185185184</v>
      </c>
      <c r="D5306" s="749">
        <f t="shared" si="529"/>
        <v>-1</v>
      </c>
      <c r="E5306" s="749" t="e">
        <f t="shared" si="529"/>
        <v>#DIV/0!</v>
      </c>
    </row>
    <row r="5307" spans="1:5" ht="16.5" customHeight="1" thickBot="1" x14ac:dyDescent="0.25">
      <c r="A5307" s="639" t="s">
        <v>18</v>
      </c>
      <c r="B5307" s="748" t="s">
        <v>20</v>
      </c>
      <c r="C5307" s="749">
        <f>C5304/B5304-1</f>
        <v>-0.20185185185185184</v>
      </c>
      <c r="D5307" s="749" t="e">
        <f t="shared" si="529"/>
        <v>#DIV/0!</v>
      </c>
      <c r="E5307" s="749" t="e">
        <f t="shared" si="529"/>
        <v>#DIV/0!</v>
      </c>
    </row>
    <row r="5308" spans="1:5" ht="16.5" customHeight="1" thickBot="1" x14ac:dyDescent="0.25">
      <c r="A5308" s="835" t="s">
        <v>2275</v>
      </c>
      <c r="B5308" s="836"/>
      <c r="C5308" s="836"/>
      <c r="D5308" s="836"/>
      <c r="E5308" s="837"/>
    </row>
    <row r="5309" spans="1:5" ht="16.5" customHeight="1" x14ac:dyDescent="0.2">
      <c r="A5309" s="827"/>
      <c r="B5309" s="640">
        <v>2019</v>
      </c>
      <c r="C5309" s="640">
        <v>2020</v>
      </c>
      <c r="D5309" s="640">
        <v>2021</v>
      </c>
      <c r="E5309" s="640">
        <v>2022</v>
      </c>
    </row>
    <row r="5310" spans="1:5" ht="16.5" customHeight="1" thickBot="1" x14ac:dyDescent="0.25">
      <c r="A5310" s="828"/>
      <c r="B5310" s="641" t="s">
        <v>5</v>
      </c>
      <c r="C5310" s="641" t="s">
        <v>6</v>
      </c>
      <c r="D5310" s="641" t="s">
        <v>6</v>
      </c>
      <c r="E5310" s="641" t="s">
        <v>6</v>
      </c>
    </row>
    <row r="5311" spans="1:5" ht="16.5" customHeight="1" thickBot="1" x14ac:dyDescent="0.25">
      <c r="A5311" s="647" t="s">
        <v>107</v>
      </c>
      <c r="B5311" s="750"/>
      <c r="C5311" s="750"/>
      <c r="D5311" s="750"/>
      <c r="E5311" s="750"/>
    </row>
    <row r="5312" spans="1:5" ht="16.5" customHeight="1" thickBot="1" x14ac:dyDescent="0.25">
      <c r="A5312" s="649" t="s">
        <v>37</v>
      </c>
      <c r="B5312" s="750"/>
      <c r="C5312" s="750"/>
      <c r="D5312" s="750"/>
      <c r="E5312" s="750"/>
    </row>
    <row r="5313" spans="1:5" ht="16.5" customHeight="1" thickBot="1" x14ac:dyDescent="0.25">
      <c r="A5313" s="649" t="s">
        <v>108</v>
      </c>
      <c r="B5313" s="750"/>
      <c r="C5313" s="750"/>
      <c r="D5313" s="750"/>
      <c r="E5313" s="750"/>
    </row>
    <row r="5314" spans="1:5" ht="16.5" customHeight="1" thickBot="1" x14ac:dyDescent="0.25">
      <c r="A5314" s="649" t="s">
        <v>72</v>
      </c>
      <c r="B5314" s="750"/>
      <c r="C5314" s="750"/>
      <c r="D5314" s="750"/>
      <c r="E5314" s="750"/>
    </row>
    <row r="5315" spans="1:5" ht="16.5" customHeight="1" thickBot="1" x14ac:dyDescent="0.25">
      <c r="A5315" s="649" t="s">
        <v>73</v>
      </c>
      <c r="B5315" s="750"/>
      <c r="C5315" s="750"/>
      <c r="D5315" s="750"/>
      <c r="E5315" s="750"/>
    </row>
    <row r="5316" spans="1:5" ht="16.5" customHeight="1" thickBot="1" x14ac:dyDescent="0.25">
      <c r="A5316" s="647" t="s">
        <v>109</v>
      </c>
      <c r="B5316" s="750">
        <f>SUM(B5317:B5320)</f>
        <v>10800</v>
      </c>
      <c r="C5316" s="750">
        <f t="shared" ref="C5316:E5316" si="530">SUM(C5317:C5320)</f>
        <v>8620</v>
      </c>
      <c r="D5316" s="750">
        <f t="shared" si="530"/>
        <v>0</v>
      </c>
      <c r="E5316" s="750">
        <f t="shared" si="530"/>
        <v>0</v>
      </c>
    </row>
    <row r="5317" spans="1:5" ht="16.5" customHeight="1" thickBot="1" x14ac:dyDescent="0.25">
      <c r="A5317" s="649" t="s">
        <v>37</v>
      </c>
      <c r="B5317" s="750"/>
      <c r="C5317" s="750"/>
      <c r="D5317" s="750"/>
      <c r="E5317" s="750"/>
    </row>
    <row r="5318" spans="1:5" ht="16.5" customHeight="1" thickBot="1" x14ac:dyDescent="0.25">
      <c r="A5318" s="649" t="s">
        <v>108</v>
      </c>
      <c r="B5318" s="750">
        <v>10800</v>
      </c>
      <c r="C5318" s="747">
        <v>8620</v>
      </c>
      <c r="D5318" s="747"/>
      <c r="E5318" s="747"/>
    </row>
    <row r="5319" spans="1:5" ht="16.5" customHeight="1" thickBot="1" x14ac:dyDescent="0.25">
      <c r="A5319" s="649" t="s">
        <v>72</v>
      </c>
      <c r="B5319" s="750"/>
      <c r="C5319" s="752"/>
      <c r="D5319" s="752"/>
      <c r="E5319" s="752"/>
    </row>
    <row r="5320" spans="1:5" ht="16.5" customHeight="1" thickBot="1" x14ac:dyDescent="0.25">
      <c r="A5320" s="649" t="s">
        <v>73</v>
      </c>
      <c r="B5320" s="750"/>
      <c r="C5320" s="752"/>
      <c r="D5320" s="752"/>
      <c r="E5320" s="752"/>
    </row>
    <row r="5321" spans="1:5" ht="16.5" customHeight="1" thickBot="1" x14ac:dyDescent="0.25">
      <c r="A5321" s="699" t="s">
        <v>1913</v>
      </c>
      <c r="B5321" s="751">
        <f>B5318+B5311</f>
        <v>10800</v>
      </c>
      <c r="C5321" s="751">
        <f>C5318+C5311</f>
        <v>8620</v>
      </c>
      <c r="D5321" s="751">
        <f>D5318+D5311</f>
        <v>0</v>
      </c>
      <c r="E5321" s="751">
        <f>E5318+E5311</f>
        <v>0</v>
      </c>
    </row>
    <row r="5322" spans="1:5" ht="35.25" customHeight="1" thickBot="1" x14ac:dyDescent="0.25">
      <c r="A5322" s="701" t="s">
        <v>227</v>
      </c>
      <c r="B5322" s="897" t="s">
        <v>2276</v>
      </c>
      <c r="C5322" s="899"/>
      <c r="D5322" s="899"/>
      <c r="E5322" s="900"/>
    </row>
    <row r="5323" spans="1:5" ht="16.5" customHeight="1" thickBot="1" x14ac:dyDescent="0.25">
      <c r="A5323" s="637" t="s">
        <v>1914</v>
      </c>
      <c r="B5323" s="769" t="s">
        <v>2277</v>
      </c>
      <c r="C5323" s="770"/>
      <c r="D5323" s="770"/>
      <c r="E5323" s="771"/>
    </row>
    <row r="5324" spans="1:5" ht="16.5" customHeight="1" thickBot="1" x14ac:dyDescent="0.25">
      <c r="A5324" s="639" t="s">
        <v>9</v>
      </c>
      <c r="B5324" s="769" t="s">
        <v>2277</v>
      </c>
      <c r="C5324" s="770"/>
      <c r="D5324" s="770"/>
      <c r="E5324" s="771"/>
    </row>
    <row r="5325" spans="1:5" ht="16.5" customHeight="1" thickBot="1" x14ac:dyDescent="0.25">
      <c r="A5325" s="639" t="s">
        <v>14</v>
      </c>
      <c r="B5325" s="832" t="s">
        <v>1710</v>
      </c>
      <c r="C5325" s="833"/>
      <c r="D5325" s="833"/>
      <c r="E5325" s="834"/>
    </row>
    <row r="5326" spans="1:5" ht="16.5" customHeight="1" x14ac:dyDescent="0.2">
      <c r="A5326" s="827"/>
      <c r="B5326" s="640">
        <v>2019</v>
      </c>
      <c r="C5326" s="640">
        <v>2020</v>
      </c>
      <c r="D5326" s="640">
        <v>2021</v>
      </c>
      <c r="E5326" s="640">
        <v>2022</v>
      </c>
    </row>
    <row r="5327" spans="1:5" ht="16.5" customHeight="1" thickBot="1" x14ac:dyDescent="0.25">
      <c r="A5327" s="828"/>
      <c r="B5327" s="641" t="s">
        <v>5</v>
      </c>
      <c r="C5327" s="641" t="s">
        <v>6</v>
      </c>
      <c r="D5327" s="641" t="s">
        <v>6</v>
      </c>
      <c r="E5327" s="641" t="s">
        <v>6</v>
      </c>
    </row>
    <row r="5328" spans="1:5" ht="16.5" customHeight="1" thickBot="1" x14ac:dyDescent="0.25">
      <c r="A5328" s="639" t="s">
        <v>8</v>
      </c>
      <c r="B5328" s="745">
        <v>1</v>
      </c>
      <c r="C5328" s="745">
        <v>1</v>
      </c>
      <c r="D5328" s="745">
        <v>1</v>
      </c>
      <c r="E5328" s="745"/>
    </row>
    <row r="5329" spans="1:5" ht="16.5" customHeight="1" thickBot="1" x14ac:dyDescent="0.25">
      <c r="A5329" s="639" t="s">
        <v>15</v>
      </c>
      <c r="B5329" s="747">
        <v>1500</v>
      </c>
      <c r="C5329" s="747">
        <v>1500</v>
      </c>
      <c r="D5329" s="747">
        <v>1500</v>
      </c>
      <c r="E5329" s="747"/>
    </row>
    <row r="5330" spans="1:5" ht="16.5" customHeight="1" thickBot="1" x14ac:dyDescent="0.25">
      <c r="A5330" s="639" t="s">
        <v>21</v>
      </c>
      <c r="B5330" s="747">
        <f>B5329/B5328</f>
        <v>1500</v>
      </c>
      <c r="C5330" s="747">
        <f>C5329/C5328</f>
        <v>1500</v>
      </c>
      <c r="D5330" s="747">
        <f>D5329/D5328</f>
        <v>1500</v>
      </c>
      <c r="E5330" s="747" t="e">
        <f>E5329/E5328</f>
        <v>#DIV/0!</v>
      </c>
    </row>
    <row r="5331" spans="1:5" ht="16.5" customHeight="1" thickBot="1" x14ac:dyDescent="0.25">
      <c r="A5331" s="639" t="s">
        <v>16</v>
      </c>
      <c r="B5331" s="748" t="s">
        <v>20</v>
      </c>
      <c r="C5331" s="749">
        <f>C5328/B5328-1</f>
        <v>0</v>
      </c>
      <c r="D5331" s="749">
        <f t="shared" ref="D5331:E5333" si="531">D5328/C5328-1</f>
        <v>0</v>
      </c>
      <c r="E5331" s="749">
        <f t="shared" si="531"/>
        <v>-1</v>
      </c>
    </row>
    <row r="5332" spans="1:5" ht="16.5" customHeight="1" thickBot="1" x14ac:dyDescent="0.25">
      <c r="A5332" s="639" t="s">
        <v>17</v>
      </c>
      <c r="B5332" s="748" t="s">
        <v>20</v>
      </c>
      <c r="C5332" s="749">
        <f>C5329/B5329-1</f>
        <v>0</v>
      </c>
      <c r="D5332" s="749">
        <f t="shared" si="531"/>
        <v>0</v>
      </c>
      <c r="E5332" s="749">
        <f t="shared" si="531"/>
        <v>-1</v>
      </c>
    </row>
    <row r="5333" spans="1:5" ht="16.5" customHeight="1" thickBot="1" x14ac:dyDescent="0.25">
      <c r="A5333" s="639" t="s">
        <v>18</v>
      </c>
      <c r="B5333" s="748" t="s">
        <v>20</v>
      </c>
      <c r="C5333" s="749">
        <f>C5330/B5330-1</f>
        <v>0</v>
      </c>
      <c r="D5333" s="749">
        <f t="shared" si="531"/>
        <v>0</v>
      </c>
      <c r="E5333" s="749" t="e">
        <f t="shared" si="531"/>
        <v>#DIV/0!</v>
      </c>
    </row>
    <row r="5334" spans="1:5" ht="16.5" customHeight="1" thickBot="1" x14ac:dyDescent="0.25">
      <c r="A5334" s="835" t="s">
        <v>2278</v>
      </c>
      <c r="B5334" s="836"/>
      <c r="C5334" s="836"/>
      <c r="D5334" s="836"/>
      <c r="E5334" s="837"/>
    </row>
    <row r="5335" spans="1:5" ht="16.5" customHeight="1" x14ac:dyDescent="0.2">
      <c r="A5335" s="827"/>
      <c r="B5335" s="640">
        <v>2019</v>
      </c>
      <c r="C5335" s="640">
        <v>2020</v>
      </c>
      <c r="D5335" s="640">
        <v>2021</v>
      </c>
      <c r="E5335" s="640">
        <v>2022</v>
      </c>
    </row>
    <row r="5336" spans="1:5" ht="16.5" customHeight="1" thickBot="1" x14ac:dyDescent="0.25">
      <c r="A5336" s="828"/>
      <c r="B5336" s="641" t="s">
        <v>5</v>
      </c>
      <c r="C5336" s="641" t="s">
        <v>6</v>
      </c>
      <c r="D5336" s="641" t="s">
        <v>6</v>
      </c>
      <c r="E5336" s="641" t="s">
        <v>6</v>
      </c>
    </row>
    <row r="5337" spans="1:5" ht="16.5" customHeight="1" thickBot="1" x14ac:dyDescent="0.25">
      <c r="A5337" s="647" t="s">
        <v>107</v>
      </c>
      <c r="B5337" s="750"/>
      <c r="C5337" s="750"/>
      <c r="D5337" s="750"/>
      <c r="E5337" s="750"/>
    </row>
    <row r="5338" spans="1:5" ht="16.5" customHeight="1" thickBot="1" x14ac:dyDescent="0.25">
      <c r="A5338" s="649" t="s">
        <v>37</v>
      </c>
      <c r="B5338" s="750"/>
      <c r="C5338" s="750"/>
      <c r="D5338" s="750"/>
      <c r="E5338" s="750"/>
    </row>
    <row r="5339" spans="1:5" ht="16.5" customHeight="1" thickBot="1" x14ac:dyDescent="0.25">
      <c r="A5339" s="649" t="s">
        <v>108</v>
      </c>
      <c r="B5339" s="750"/>
      <c r="C5339" s="750"/>
      <c r="D5339" s="750"/>
      <c r="E5339" s="750"/>
    </row>
    <row r="5340" spans="1:5" ht="16.5" customHeight="1" thickBot="1" x14ac:dyDescent="0.25">
      <c r="A5340" s="649" t="s">
        <v>72</v>
      </c>
      <c r="B5340" s="750"/>
      <c r="C5340" s="750"/>
      <c r="D5340" s="750"/>
      <c r="E5340" s="750"/>
    </row>
    <row r="5341" spans="1:5" ht="16.5" customHeight="1" thickBot="1" x14ac:dyDescent="0.25">
      <c r="A5341" s="649" t="s">
        <v>73</v>
      </c>
      <c r="B5341" s="750"/>
      <c r="C5341" s="750"/>
      <c r="D5341" s="750"/>
      <c r="E5341" s="750"/>
    </row>
    <row r="5342" spans="1:5" ht="16.5" customHeight="1" thickBot="1" x14ac:dyDescent="0.25">
      <c r="A5342" s="647" t="s">
        <v>109</v>
      </c>
      <c r="B5342" s="750">
        <f>SUM(B5343:B5346)</f>
        <v>1500</v>
      </c>
      <c r="C5342" s="750">
        <f t="shared" ref="C5342:E5342" si="532">SUM(C5343:C5346)</f>
        <v>1500</v>
      </c>
      <c r="D5342" s="750">
        <f t="shared" si="532"/>
        <v>1500</v>
      </c>
      <c r="E5342" s="750">
        <f t="shared" si="532"/>
        <v>0</v>
      </c>
    </row>
    <row r="5343" spans="1:5" ht="16.5" customHeight="1" thickBot="1" x14ac:dyDescent="0.25">
      <c r="A5343" s="649" t="s">
        <v>37</v>
      </c>
      <c r="B5343" s="750"/>
      <c r="C5343" s="750"/>
      <c r="D5343" s="750"/>
      <c r="E5343" s="750"/>
    </row>
    <row r="5344" spans="1:5" ht="16.5" customHeight="1" thickBot="1" x14ac:dyDescent="0.25">
      <c r="A5344" s="649" t="s">
        <v>108</v>
      </c>
      <c r="B5344" s="750"/>
      <c r="C5344" s="750"/>
      <c r="D5344" s="750"/>
      <c r="E5344" s="750"/>
    </row>
    <row r="5345" spans="1:5" ht="16.5" customHeight="1" thickBot="1" x14ac:dyDescent="0.25">
      <c r="A5345" s="649" t="s">
        <v>72</v>
      </c>
      <c r="B5345" s="751">
        <v>1500</v>
      </c>
      <c r="C5345" s="751">
        <v>1500</v>
      </c>
      <c r="D5345" s="751">
        <v>1500</v>
      </c>
      <c r="E5345" s="751"/>
    </row>
    <row r="5346" spans="1:5" ht="16.5" customHeight="1" thickBot="1" x14ac:dyDescent="0.25">
      <c r="A5346" s="649" t="s">
        <v>73</v>
      </c>
      <c r="B5346" s="751"/>
      <c r="C5346" s="751"/>
      <c r="D5346" s="751"/>
      <c r="E5346" s="751"/>
    </row>
    <row r="5347" spans="1:5" ht="16.5" customHeight="1" thickBot="1" x14ac:dyDescent="0.25">
      <c r="A5347" s="699" t="s">
        <v>1919</v>
      </c>
      <c r="B5347" s="751">
        <f>B5345+B5337</f>
        <v>1500</v>
      </c>
      <c r="C5347" s="751">
        <f>C5345+C5337</f>
        <v>1500</v>
      </c>
      <c r="D5347" s="751">
        <f>D5345+D5337</f>
        <v>1500</v>
      </c>
      <c r="E5347" s="751">
        <f>E5345+E5337</f>
        <v>0</v>
      </c>
    </row>
    <row r="5348" spans="1:5" ht="33.75" customHeight="1" thickBot="1" x14ac:dyDescent="0.25">
      <c r="A5348" s="701" t="s">
        <v>227</v>
      </c>
      <c r="B5348" s="897" t="s">
        <v>2279</v>
      </c>
      <c r="C5348" s="899"/>
      <c r="D5348" s="899"/>
      <c r="E5348" s="900"/>
    </row>
    <row r="5349" spans="1:5" ht="16.5" customHeight="1" thickBot="1" x14ac:dyDescent="0.25">
      <c r="A5349" s="637" t="s">
        <v>1920</v>
      </c>
      <c r="B5349" s="769" t="s">
        <v>2274</v>
      </c>
      <c r="C5349" s="770"/>
      <c r="D5349" s="770"/>
      <c r="E5349" s="771"/>
    </row>
    <row r="5350" spans="1:5" ht="16.5" customHeight="1" thickBot="1" x14ac:dyDescent="0.25">
      <c r="A5350" s="639" t="s">
        <v>9</v>
      </c>
      <c r="B5350" s="769" t="s">
        <v>2274</v>
      </c>
      <c r="C5350" s="770"/>
      <c r="D5350" s="770"/>
      <c r="E5350" s="771"/>
    </row>
    <row r="5351" spans="1:5" ht="16.5" customHeight="1" thickBot="1" x14ac:dyDescent="0.25">
      <c r="A5351" s="639" t="s">
        <v>14</v>
      </c>
      <c r="B5351" s="832" t="s">
        <v>1710</v>
      </c>
      <c r="C5351" s="833"/>
      <c r="D5351" s="833"/>
      <c r="E5351" s="834"/>
    </row>
    <row r="5352" spans="1:5" ht="16.5" customHeight="1" x14ac:dyDescent="0.2">
      <c r="A5352" s="827"/>
      <c r="B5352" s="640">
        <v>2019</v>
      </c>
      <c r="C5352" s="640">
        <v>2020</v>
      </c>
      <c r="D5352" s="640">
        <v>2021</v>
      </c>
      <c r="E5352" s="640">
        <v>2022</v>
      </c>
    </row>
    <row r="5353" spans="1:5" ht="16.5" customHeight="1" thickBot="1" x14ac:dyDescent="0.25">
      <c r="A5353" s="828"/>
      <c r="B5353" s="641" t="s">
        <v>5</v>
      </c>
      <c r="C5353" s="641" t="s">
        <v>6</v>
      </c>
      <c r="D5353" s="641" t="s">
        <v>6</v>
      </c>
      <c r="E5353" s="641" t="s">
        <v>6</v>
      </c>
    </row>
    <row r="5354" spans="1:5" ht="16.5" customHeight="1" thickBot="1" x14ac:dyDescent="0.25">
      <c r="A5354" s="639" t="s">
        <v>8</v>
      </c>
      <c r="B5354" s="745">
        <v>1</v>
      </c>
      <c r="C5354" s="745">
        <v>1</v>
      </c>
      <c r="D5354" s="745">
        <v>0</v>
      </c>
      <c r="E5354" s="745"/>
    </row>
    <row r="5355" spans="1:5" ht="16.5" customHeight="1" thickBot="1" x14ac:dyDescent="0.25">
      <c r="A5355" s="639" t="s">
        <v>15</v>
      </c>
      <c r="B5355" s="747">
        <v>217</v>
      </c>
      <c r="C5355" s="747">
        <v>200</v>
      </c>
      <c r="D5355" s="747"/>
      <c r="E5355" s="747"/>
    </row>
    <row r="5356" spans="1:5" ht="16.5" customHeight="1" thickBot="1" x14ac:dyDescent="0.25">
      <c r="A5356" s="639" t="s">
        <v>21</v>
      </c>
      <c r="B5356" s="747">
        <f>B5355/B5354</f>
        <v>217</v>
      </c>
      <c r="C5356" s="747">
        <f>C5355/C5354</f>
        <v>200</v>
      </c>
      <c r="D5356" s="747" t="e">
        <f>D5355/D5354</f>
        <v>#DIV/0!</v>
      </c>
      <c r="E5356" s="747" t="e">
        <f>E5355/E5354</f>
        <v>#DIV/0!</v>
      </c>
    </row>
    <row r="5357" spans="1:5" ht="16.5" customHeight="1" thickBot="1" x14ac:dyDescent="0.25">
      <c r="A5357" s="639" t="s">
        <v>16</v>
      </c>
      <c r="B5357" s="748" t="s">
        <v>20</v>
      </c>
      <c r="C5357" s="749">
        <f>C5354/B5354-1</f>
        <v>0</v>
      </c>
      <c r="D5357" s="749">
        <f t="shared" ref="D5357:E5359" si="533">D5354/C5354-1</f>
        <v>-1</v>
      </c>
      <c r="E5357" s="749" t="e">
        <f t="shared" si="533"/>
        <v>#DIV/0!</v>
      </c>
    </row>
    <row r="5358" spans="1:5" ht="16.5" customHeight="1" thickBot="1" x14ac:dyDescent="0.25">
      <c r="A5358" s="639" t="s">
        <v>17</v>
      </c>
      <c r="B5358" s="748" t="s">
        <v>20</v>
      </c>
      <c r="C5358" s="749">
        <f>C5355/B5355-1</f>
        <v>-7.8341013824884786E-2</v>
      </c>
      <c r="D5358" s="749">
        <f t="shared" si="533"/>
        <v>-1</v>
      </c>
      <c r="E5358" s="749" t="e">
        <f t="shared" si="533"/>
        <v>#DIV/0!</v>
      </c>
    </row>
    <row r="5359" spans="1:5" ht="16.5" customHeight="1" thickBot="1" x14ac:dyDescent="0.25">
      <c r="A5359" s="639" t="s">
        <v>18</v>
      </c>
      <c r="B5359" s="748" t="s">
        <v>20</v>
      </c>
      <c r="C5359" s="749">
        <f>C5356/B5356-1</f>
        <v>-7.8341013824884786E-2</v>
      </c>
      <c r="D5359" s="749" t="e">
        <f t="shared" si="533"/>
        <v>#DIV/0!</v>
      </c>
      <c r="E5359" s="749" t="e">
        <f t="shared" si="533"/>
        <v>#DIV/0!</v>
      </c>
    </row>
    <row r="5360" spans="1:5" ht="16.5" customHeight="1" thickBot="1" x14ac:dyDescent="0.25">
      <c r="A5360" s="835" t="s">
        <v>2280</v>
      </c>
      <c r="B5360" s="836"/>
      <c r="C5360" s="836"/>
      <c r="D5360" s="836"/>
      <c r="E5360" s="837"/>
    </row>
    <row r="5361" spans="1:5" ht="16.5" customHeight="1" x14ac:dyDescent="0.2">
      <c r="A5361" s="827"/>
      <c r="B5361" s="640">
        <v>2019</v>
      </c>
      <c r="C5361" s="640">
        <v>2020</v>
      </c>
      <c r="D5361" s="640">
        <v>2021</v>
      </c>
      <c r="E5361" s="640">
        <v>2022</v>
      </c>
    </row>
    <row r="5362" spans="1:5" ht="16.5" customHeight="1" thickBot="1" x14ac:dyDescent="0.25">
      <c r="A5362" s="828"/>
      <c r="B5362" s="641" t="s">
        <v>5</v>
      </c>
      <c r="C5362" s="641" t="s">
        <v>6</v>
      </c>
      <c r="D5362" s="641" t="s">
        <v>6</v>
      </c>
      <c r="E5362" s="641" t="s">
        <v>6</v>
      </c>
    </row>
    <row r="5363" spans="1:5" ht="16.5" customHeight="1" thickBot="1" x14ac:dyDescent="0.25">
      <c r="A5363" s="647" t="s">
        <v>107</v>
      </c>
      <c r="B5363" s="750"/>
      <c r="C5363" s="750"/>
      <c r="D5363" s="750"/>
      <c r="E5363" s="750"/>
    </row>
    <row r="5364" spans="1:5" ht="16.5" customHeight="1" thickBot="1" x14ac:dyDescent="0.25">
      <c r="A5364" s="649" t="s">
        <v>37</v>
      </c>
      <c r="B5364" s="750"/>
      <c r="C5364" s="750"/>
      <c r="D5364" s="750"/>
      <c r="E5364" s="750"/>
    </row>
    <row r="5365" spans="1:5" ht="16.5" customHeight="1" thickBot="1" x14ac:dyDescent="0.25">
      <c r="A5365" s="649" t="s">
        <v>108</v>
      </c>
      <c r="B5365" s="750"/>
      <c r="C5365" s="750"/>
      <c r="D5365" s="750"/>
      <c r="E5365" s="750"/>
    </row>
    <row r="5366" spans="1:5" ht="16.5" customHeight="1" thickBot="1" x14ac:dyDescent="0.25">
      <c r="A5366" s="649" t="s">
        <v>72</v>
      </c>
      <c r="B5366" s="750"/>
      <c r="C5366" s="750"/>
      <c r="D5366" s="750"/>
      <c r="E5366" s="750"/>
    </row>
    <row r="5367" spans="1:5" ht="16.5" customHeight="1" thickBot="1" x14ac:dyDescent="0.25">
      <c r="A5367" s="649" t="s">
        <v>73</v>
      </c>
      <c r="B5367" s="750"/>
      <c r="C5367" s="750"/>
      <c r="D5367" s="750"/>
      <c r="E5367" s="750"/>
    </row>
    <row r="5368" spans="1:5" ht="16.5" customHeight="1" thickBot="1" x14ac:dyDescent="0.25">
      <c r="A5368" s="647" t="s">
        <v>109</v>
      </c>
      <c r="B5368" s="750">
        <f>SUM(B5369:B5372)</f>
        <v>217</v>
      </c>
      <c r="C5368" s="750">
        <f t="shared" ref="C5368:E5368" si="534">SUM(C5369:C5372)</f>
        <v>200</v>
      </c>
      <c r="D5368" s="750">
        <f t="shared" si="534"/>
        <v>0</v>
      </c>
      <c r="E5368" s="750">
        <f t="shared" si="534"/>
        <v>0</v>
      </c>
    </row>
    <row r="5369" spans="1:5" ht="16.5" customHeight="1" thickBot="1" x14ac:dyDescent="0.25">
      <c r="A5369" s="649" t="s">
        <v>37</v>
      </c>
      <c r="B5369" s="750"/>
      <c r="C5369" s="750"/>
      <c r="D5369" s="750"/>
      <c r="E5369" s="750"/>
    </row>
    <row r="5370" spans="1:5" ht="16.5" customHeight="1" thickBot="1" x14ac:dyDescent="0.25">
      <c r="A5370" s="649" t="s">
        <v>108</v>
      </c>
      <c r="B5370" s="750"/>
      <c r="C5370" s="750"/>
      <c r="D5370" s="750"/>
      <c r="E5370" s="750"/>
    </row>
    <row r="5371" spans="1:5" ht="16.5" customHeight="1" thickBot="1" x14ac:dyDescent="0.25">
      <c r="A5371" s="649" t="s">
        <v>72</v>
      </c>
      <c r="B5371" s="750"/>
      <c r="C5371" s="750"/>
      <c r="D5371" s="750"/>
      <c r="E5371" s="750"/>
    </row>
    <row r="5372" spans="1:5" ht="16.5" customHeight="1" thickBot="1" x14ac:dyDescent="0.25">
      <c r="A5372" s="649" t="s">
        <v>73</v>
      </c>
      <c r="B5372" s="751">
        <v>217</v>
      </c>
      <c r="C5372" s="751">
        <v>200</v>
      </c>
      <c r="D5372" s="751"/>
      <c r="E5372" s="751"/>
    </row>
    <row r="5373" spans="1:5" ht="16.5" customHeight="1" thickBot="1" x14ac:dyDescent="0.25">
      <c r="A5373" s="699" t="s">
        <v>1925</v>
      </c>
      <c r="B5373" s="751">
        <f>B5372+B5363</f>
        <v>217</v>
      </c>
      <c r="C5373" s="751">
        <f>C5372+C5363</f>
        <v>200</v>
      </c>
      <c r="D5373" s="751">
        <f>D5372+D5363</f>
        <v>0</v>
      </c>
      <c r="E5373" s="751">
        <f>E5372+E5363</f>
        <v>0</v>
      </c>
    </row>
    <row r="5374" spans="1:5" ht="38.25" customHeight="1" thickBot="1" x14ac:dyDescent="0.25">
      <c r="A5374" s="701" t="s">
        <v>227</v>
      </c>
      <c r="B5374" s="897" t="s">
        <v>2281</v>
      </c>
      <c r="C5374" s="899"/>
      <c r="D5374" s="899"/>
      <c r="E5374" s="900"/>
    </row>
    <row r="5375" spans="1:5" ht="16.5" customHeight="1" thickBot="1" x14ac:dyDescent="0.25">
      <c r="A5375" s="637" t="s">
        <v>1926</v>
      </c>
      <c r="B5375" s="769" t="s">
        <v>2282</v>
      </c>
      <c r="C5375" s="770"/>
      <c r="D5375" s="770"/>
      <c r="E5375" s="771"/>
    </row>
    <row r="5376" spans="1:5" ht="16.5" customHeight="1" thickBot="1" x14ac:dyDescent="0.25">
      <c r="A5376" s="639" t="s">
        <v>9</v>
      </c>
      <c r="B5376" s="769" t="s">
        <v>2282</v>
      </c>
      <c r="C5376" s="770"/>
      <c r="D5376" s="770"/>
      <c r="E5376" s="771"/>
    </row>
    <row r="5377" spans="1:5" ht="16.5" customHeight="1" thickBot="1" x14ac:dyDescent="0.25">
      <c r="A5377" s="639" t="s">
        <v>14</v>
      </c>
      <c r="B5377" s="832" t="s">
        <v>1710</v>
      </c>
      <c r="C5377" s="833"/>
      <c r="D5377" s="833"/>
      <c r="E5377" s="834"/>
    </row>
    <row r="5378" spans="1:5" ht="16.5" customHeight="1" x14ac:dyDescent="0.2">
      <c r="A5378" s="827"/>
      <c r="B5378" s="640">
        <v>2019</v>
      </c>
      <c r="C5378" s="640">
        <v>2020</v>
      </c>
      <c r="D5378" s="640">
        <v>2021</v>
      </c>
      <c r="E5378" s="640">
        <v>2022</v>
      </c>
    </row>
    <row r="5379" spans="1:5" ht="16.5" customHeight="1" thickBot="1" x14ac:dyDescent="0.25">
      <c r="A5379" s="828"/>
      <c r="B5379" s="641" t="s">
        <v>5</v>
      </c>
      <c r="C5379" s="641" t="s">
        <v>6</v>
      </c>
      <c r="D5379" s="641" t="s">
        <v>6</v>
      </c>
      <c r="E5379" s="641" t="s">
        <v>6</v>
      </c>
    </row>
    <row r="5380" spans="1:5" ht="16.5" customHeight="1" thickBot="1" x14ac:dyDescent="0.25">
      <c r="A5380" s="639" t="s">
        <v>8</v>
      </c>
      <c r="B5380" s="745">
        <v>1</v>
      </c>
      <c r="C5380" s="745">
        <v>1</v>
      </c>
      <c r="D5380" s="745">
        <v>0</v>
      </c>
      <c r="E5380" s="745"/>
    </row>
    <row r="5381" spans="1:5" ht="16.5" customHeight="1" thickBot="1" x14ac:dyDescent="0.25">
      <c r="A5381" s="639" t="s">
        <v>15</v>
      </c>
      <c r="B5381" s="747">
        <v>1300</v>
      </c>
      <c r="C5381" s="747">
        <v>650</v>
      </c>
      <c r="D5381" s="747"/>
      <c r="E5381" s="747"/>
    </row>
    <row r="5382" spans="1:5" ht="16.5" customHeight="1" thickBot="1" x14ac:dyDescent="0.25">
      <c r="A5382" s="639" t="s">
        <v>21</v>
      </c>
      <c r="B5382" s="747">
        <f>B5381/B5380</f>
        <v>1300</v>
      </c>
      <c r="C5382" s="747">
        <f>C5381/C5380</f>
        <v>650</v>
      </c>
      <c r="D5382" s="747" t="e">
        <f>D5381/D5380</f>
        <v>#DIV/0!</v>
      </c>
      <c r="E5382" s="747" t="e">
        <f>E5381/E5380</f>
        <v>#DIV/0!</v>
      </c>
    </row>
    <row r="5383" spans="1:5" ht="16.5" customHeight="1" thickBot="1" x14ac:dyDescent="0.25">
      <c r="A5383" s="639" t="s">
        <v>16</v>
      </c>
      <c r="B5383" s="748" t="s">
        <v>20</v>
      </c>
      <c r="C5383" s="749">
        <f>C5380/B5380-1</f>
        <v>0</v>
      </c>
      <c r="D5383" s="749">
        <f t="shared" ref="D5383:E5385" si="535">D5380/C5380-1</f>
        <v>-1</v>
      </c>
      <c r="E5383" s="749" t="e">
        <f t="shared" si="535"/>
        <v>#DIV/0!</v>
      </c>
    </row>
    <row r="5384" spans="1:5" ht="16.5" customHeight="1" thickBot="1" x14ac:dyDescent="0.25">
      <c r="A5384" s="639" t="s">
        <v>17</v>
      </c>
      <c r="B5384" s="748" t="s">
        <v>20</v>
      </c>
      <c r="C5384" s="749">
        <f>C5381/B5381-1</f>
        <v>-0.5</v>
      </c>
      <c r="D5384" s="749">
        <f t="shared" si="535"/>
        <v>-1</v>
      </c>
      <c r="E5384" s="749" t="e">
        <f t="shared" si="535"/>
        <v>#DIV/0!</v>
      </c>
    </row>
    <row r="5385" spans="1:5" ht="16.5" customHeight="1" thickBot="1" x14ac:dyDescent="0.25">
      <c r="A5385" s="639" t="s">
        <v>18</v>
      </c>
      <c r="B5385" s="748" t="s">
        <v>20</v>
      </c>
      <c r="C5385" s="749">
        <f>C5382/B5382-1</f>
        <v>-0.5</v>
      </c>
      <c r="D5385" s="749" t="e">
        <f t="shared" si="535"/>
        <v>#DIV/0!</v>
      </c>
      <c r="E5385" s="749" t="e">
        <f t="shared" si="535"/>
        <v>#DIV/0!</v>
      </c>
    </row>
    <row r="5386" spans="1:5" ht="16.5" customHeight="1" thickBot="1" x14ac:dyDescent="0.25">
      <c r="A5386" s="835" t="s">
        <v>2283</v>
      </c>
      <c r="B5386" s="836"/>
      <c r="C5386" s="836"/>
      <c r="D5386" s="836"/>
      <c r="E5386" s="837"/>
    </row>
    <row r="5387" spans="1:5" ht="16.5" customHeight="1" x14ac:dyDescent="0.2">
      <c r="A5387" s="827"/>
      <c r="B5387" s="640">
        <v>2019</v>
      </c>
      <c r="C5387" s="640">
        <v>2020</v>
      </c>
      <c r="D5387" s="640">
        <v>2021</v>
      </c>
      <c r="E5387" s="640">
        <v>2022</v>
      </c>
    </row>
    <row r="5388" spans="1:5" ht="16.5" customHeight="1" thickBot="1" x14ac:dyDescent="0.25">
      <c r="A5388" s="828"/>
      <c r="B5388" s="641" t="s">
        <v>5</v>
      </c>
      <c r="C5388" s="641" t="s">
        <v>6</v>
      </c>
      <c r="D5388" s="641" t="s">
        <v>6</v>
      </c>
      <c r="E5388" s="641" t="s">
        <v>6</v>
      </c>
    </row>
    <row r="5389" spans="1:5" ht="16.5" customHeight="1" thickBot="1" x14ac:dyDescent="0.25">
      <c r="A5389" s="647" t="s">
        <v>107</v>
      </c>
      <c r="B5389" s="750"/>
      <c r="C5389" s="750"/>
      <c r="D5389" s="750"/>
      <c r="E5389" s="750"/>
    </row>
    <row r="5390" spans="1:5" ht="16.5" customHeight="1" thickBot="1" x14ac:dyDescent="0.25">
      <c r="A5390" s="649" t="s">
        <v>37</v>
      </c>
      <c r="B5390" s="750"/>
      <c r="C5390" s="750"/>
      <c r="D5390" s="750"/>
      <c r="E5390" s="750"/>
    </row>
    <row r="5391" spans="1:5" ht="16.5" customHeight="1" thickBot="1" x14ac:dyDescent="0.25">
      <c r="A5391" s="649" t="s">
        <v>108</v>
      </c>
      <c r="B5391" s="750"/>
      <c r="C5391" s="750"/>
      <c r="D5391" s="750"/>
      <c r="E5391" s="750"/>
    </row>
    <row r="5392" spans="1:5" ht="16.5" customHeight="1" thickBot="1" x14ac:dyDescent="0.25">
      <c r="A5392" s="649" t="s">
        <v>72</v>
      </c>
      <c r="B5392" s="750"/>
      <c r="C5392" s="750"/>
      <c r="D5392" s="750"/>
      <c r="E5392" s="750"/>
    </row>
    <row r="5393" spans="1:5" ht="16.5" customHeight="1" thickBot="1" x14ac:dyDescent="0.25">
      <c r="A5393" s="649" t="s">
        <v>73</v>
      </c>
      <c r="B5393" s="750"/>
      <c r="C5393" s="750"/>
      <c r="D5393" s="750"/>
      <c r="E5393" s="750"/>
    </row>
    <row r="5394" spans="1:5" ht="16.5" customHeight="1" thickBot="1" x14ac:dyDescent="0.25">
      <c r="A5394" s="647" t="s">
        <v>109</v>
      </c>
      <c r="B5394" s="750">
        <f>SUM(B5395:B5398)</f>
        <v>1300</v>
      </c>
      <c r="C5394" s="750">
        <f t="shared" ref="C5394:E5394" si="536">SUM(C5395:C5398)</f>
        <v>650</v>
      </c>
      <c r="D5394" s="750">
        <f t="shared" si="536"/>
        <v>0</v>
      </c>
      <c r="E5394" s="750">
        <f t="shared" si="536"/>
        <v>0</v>
      </c>
    </row>
    <row r="5395" spans="1:5" ht="16.5" customHeight="1" thickBot="1" x14ac:dyDescent="0.25">
      <c r="A5395" s="649" t="s">
        <v>37</v>
      </c>
      <c r="B5395" s="750"/>
      <c r="C5395" s="750"/>
      <c r="D5395" s="750"/>
      <c r="E5395" s="750"/>
    </row>
    <row r="5396" spans="1:5" ht="16.5" customHeight="1" thickBot="1" x14ac:dyDescent="0.25">
      <c r="A5396" s="649" t="s">
        <v>108</v>
      </c>
      <c r="B5396" s="751">
        <v>1300</v>
      </c>
      <c r="C5396" s="747">
        <v>650</v>
      </c>
      <c r="D5396" s="747"/>
      <c r="E5396" s="747"/>
    </row>
    <row r="5397" spans="1:5" ht="16.5" customHeight="1" thickBot="1" x14ac:dyDescent="0.25">
      <c r="A5397" s="649" t="s">
        <v>72</v>
      </c>
      <c r="B5397" s="751"/>
      <c r="C5397" s="752"/>
      <c r="D5397" s="752"/>
      <c r="E5397" s="752"/>
    </row>
    <row r="5398" spans="1:5" ht="16.5" customHeight="1" thickBot="1" x14ac:dyDescent="0.25">
      <c r="A5398" s="649" t="s">
        <v>73</v>
      </c>
      <c r="B5398" s="751"/>
      <c r="C5398" s="752"/>
      <c r="D5398" s="752"/>
      <c r="E5398" s="752"/>
    </row>
    <row r="5399" spans="1:5" ht="16.5" customHeight="1" thickBot="1" x14ac:dyDescent="0.25">
      <c r="A5399" s="699" t="s">
        <v>1931</v>
      </c>
      <c r="B5399" s="751">
        <f>B5396+B5389</f>
        <v>1300</v>
      </c>
      <c r="C5399" s="751">
        <f>C5396+C5389</f>
        <v>650</v>
      </c>
      <c r="D5399" s="751">
        <f>D5396+D5389</f>
        <v>0</v>
      </c>
      <c r="E5399" s="751">
        <f>E5396+E5389</f>
        <v>0</v>
      </c>
    </row>
    <row r="5400" spans="1:5" ht="39.75" customHeight="1" thickBot="1" x14ac:dyDescent="0.25">
      <c r="A5400" s="701" t="s">
        <v>227</v>
      </c>
      <c r="B5400" s="897" t="s">
        <v>2284</v>
      </c>
      <c r="C5400" s="899"/>
      <c r="D5400" s="899"/>
      <c r="E5400" s="900"/>
    </row>
    <row r="5401" spans="1:5" ht="16.5" customHeight="1" thickBot="1" x14ac:dyDescent="0.25">
      <c r="A5401" s="637" t="s">
        <v>1932</v>
      </c>
      <c r="B5401" s="832" t="s">
        <v>2212</v>
      </c>
      <c r="C5401" s="833"/>
      <c r="D5401" s="833"/>
      <c r="E5401" s="834"/>
    </row>
    <row r="5402" spans="1:5" ht="16.5" customHeight="1" thickBot="1" x14ac:dyDescent="0.25">
      <c r="A5402" s="639" t="s">
        <v>9</v>
      </c>
      <c r="B5402" s="832" t="s">
        <v>2213</v>
      </c>
      <c r="C5402" s="833"/>
      <c r="D5402" s="833"/>
      <c r="E5402" s="834"/>
    </row>
    <row r="5403" spans="1:5" ht="16.5" customHeight="1" thickBot="1" x14ac:dyDescent="0.25">
      <c r="A5403" s="639" t="s">
        <v>14</v>
      </c>
      <c r="B5403" s="832" t="s">
        <v>1710</v>
      </c>
      <c r="C5403" s="833"/>
      <c r="D5403" s="833"/>
      <c r="E5403" s="834"/>
    </row>
    <row r="5404" spans="1:5" ht="16.5" customHeight="1" x14ac:dyDescent="0.2">
      <c r="A5404" s="756"/>
      <c r="B5404" s="640">
        <v>2019</v>
      </c>
      <c r="C5404" s="640">
        <v>2020</v>
      </c>
      <c r="D5404" s="640">
        <v>2021</v>
      </c>
      <c r="E5404" s="640">
        <v>2022</v>
      </c>
    </row>
    <row r="5405" spans="1:5" ht="16.5" customHeight="1" thickBot="1" x14ac:dyDescent="0.25">
      <c r="A5405" s="644"/>
      <c r="B5405" s="641" t="s">
        <v>5</v>
      </c>
      <c r="C5405" s="641" t="s">
        <v>6</v>
      </c>
      <c r="D5405" s="641" t="s">
        <v>6</v>
      </c>
      <c r="E5405" s="641" t="s">
        <v>6</v>
      </c>
    </row>
    <row r="5406" spans="1:5" ht="16.5" customHeight="1" thickBot="1" x14ac:dyDescent="0.25">
      <c r="A5406" s="639" t="s">
        <v>8</v>
      </c>
      <c r="B5406" s="745">
        <v>1</v>
      </c>
      <c r="C5406" s="745">
        <v>1</v>
      </c>
      <c r="D5406" s="745">
        <v>0</v>
      </c>
      <c r="E5406" s="745"/>
    </row>
    <row r="5407" spans="1:5" ht="16.5" customHeight="1" thickBot="1" x14ac:dyDescent="0.25">
      <c r="A5407" s="639" t="s">
        <v>15</v>
      </c>
      <c r="B5407" s="747">
        <v>270</v>
      </c>
      <c r="C5407" s="747">
        <v>130</v>
      </c>
      <c r="D5407" s="747"/>
      <c r="E5407" s="747"/>
    </row>
    <row r="5408" spans="1:5" ht="16.5" customHeight="1" thickBot="1" x14ac:dyDescent="0.25">
      <c r="A5408" s="639" t="s">
        <v>21</v>
      </c>
      <c r="B5408" s="747">
        <f>B5407/B5406</f>
        <v>270</v>
      </c>
      <c r="C5408" s="747">
        <f>C5407/C5406</f>
        <v>130</v>
      </c>
      <c r="D5408" s="747" t="e">
        <f>D5407/D5406</f>
        <v>#DIV/0!</v>
      </c>
      <c r="E5408" s="747" t="e">
        <f>E5407/E5406</f>
        <v>#DIV/0!</v>
      </c>
    </row>
    <row r="5409" spans="1:5" ht="16.5" customHeight="1" thickBot="1" x14ac:dyDescent="0.25">
      <c r="A5409" s="639" t="s">
        <v>16</v>
      </c>
      <c r="B5409" s="748" t="s">
        <v>20</v>
      </c>
      <c r="C5409" s="749">
        <f>C5406/B5406-1</f>
        <v>0</v>
      </c>
      <c r="D5409" s="749">
        <f t="shared" ref="D5409:E5411" si="537">D5406/C5406-1</f>
        <v>-1</v>
      </c>
      <c r="E5409" s="749" t="e">
        <f t="shared" si="537"/>
        <v>#DIV/0!</v>
      </c>
    </row>
    <row r="5410" spans="1:5" ht="16.5" customHeight="1" thickBot="1" x14ac:dyDescent="0.25">
      <c r="A5410" s="639" t="s">
        <v>17</v>
      </c>
      <c r="B5410" s="748" t="s">
        <v>20</v>
      </c>
      <c r="C5410" s="749">
        <f>C5407/B5407-1</f>
        <v>-0.5185185185185186</v>
      </c>
      <c r="D5410" s="749">
        <f t="shared" si="537"/>
        <v>-1</v>
      </c>
      <c r="E5410" s="749" t="e">
        <f t="shared" si="537"/>
        <v>#DIV/0!</v>
      </c>
    </row>
    <row r="5411" spans="1:5" ht="16.5" customHeight="1" thickBot="1" x14ac:dyDescent="0.25">
      <c r="A5411" s="639" t="s">
        <v>18</v>
      </c>
      <c r="B5411" s="748" t="s">
        <v>20</v>
      </c>
      <c r="C5411" s="749">
        <f>C5408/B5408-1</f>
        <v>-0.5185185185185186</v>
      </c>
      <c r="D5411" s="749" t="e">
        <f t="shared" si="537"/>
        <v>#DIV/0!</v>
      </c>
      <c r="E5411" s="749" t="e">
        <f t="shared" si="537"/>
        <v>#DIV/0!</v>
      </c>
    </row>
    <row r="5412" spans="1:5" ht="16.5" customHeight="1" thickBot="1" x14ac:dyDescent="0.25">
      <c r="A5412" s="835" t="s">
        <v>2285</v>
      </c>
      <c r="B5412" s="836"/>
      <c r="C5412" s="836"/>
      <c r="D5412" s="836"/>
      <c r="E5412" s="837"/>
    </row>
    <row r="5413" spans="1:5" ht="16.5" customHeight="1" x14ac:dyDescent="0.2">
      <c r="A5413" s="756"/>
      <c r="B5413" s="640">
        <v>2019</v>
      </c>
      <c r="C5413" s="640">
        <v>2020</v>
      </c>
      <c r="D5413" s="640">
        <v>2021</v>
      </c>
      <c r="E5413" s="640">
        <v>2022</v>
      </c>
    </row>
    <row r="5414" spans="1:5" ht="16.5" customHeight="1" thickBot="1" x14ac:dyDescent="0.25">
      <c r="A5414" s="644"/>
      <c r="B5414" s="641" t="s">
        <v>5</v>
      </c>
      <c r="C5414" s="641" t="s">
        <v>6</v>
      </c>
      <c r="D5414" s="641" t="s">
        <v>6</v>
      </c>
      <c r="E5414" s="641" t="s">
        <v>6</v>
      </c>
    </row>
    <row r="5415" spans="1:5" ht="16.5" customHeight="1" thickBot="1" x14ac:dyDescent="0.25">
      <c r="A5415" s="647" t="s">
        <v>107</v>
      </c>
      <c r="B5415" s="750"/>
      <c r="C5415" s="750"/>
      <c r="D5415" s="750"/>
      <c r="E5415" s="750"/>
    </row>
    <row r="5416" spans="1:5" ht="16.5" customHeight="1" thickBot="1" x14ac:dyDescent="0.25">
      <c r="A5416" s="649" t="s">
        <v>37</v>
      </c>
      <c r="B5416" s="750"/>
      <c r="C5416" s="750"/>
      <c r="D5416" s="750"/>
      <c r="E5416" s="750"/>
    </row>
    <row r="5417" spans="1:5" ht="16.5" customHeight="1" thickBot="1" x14ac:dyDescent="0.25">
      <c r="A5417" s="649" t="s">
        <v>108</v>
      </c>
      <c r="B5417" s="750"/>
      <c r="C5417" s="750"/>
      <c r="D5417" s="750"/>
      <c r="E5417" s="750"/>
    </row>
    <row r="5418" spans="1:5" ht="16.5" customHeight="1" thickBot="1" x14ac:dyDescent="0.25">
      <c r="A5418" s="649" t="s">
        <v>72</v>
      </c>
      <c r="B5418" s="750"/>
      <c r="C5418" s="750"/>
      <c r="D5418" s="750"/>
      <c r="E5418" s="750"/>
    </row>
    <row r="5419" spans="1:5" ht="16.5" customHeight="1" thickBot="1" x14ac:dyDescent="0.25">
      <c r="A5419" s="649" t="s">
        <v>73</v>
      </c>
      <c r="B5419" s="750"/>
      <c r="C5419" s="750"/>
      <c r="D5419" s="750"/>
      <c r="E5419" s="750"/>
    </row>
    <row r="5420" spans="1:5" ht="16.5" customHeight="1" thickBot="1" x14ac:dyDescent="0.25">
      <c r="A5420" s="647" t="s">
        <v>109</v>
      </c>
      <c r="B5420" s="750">
        <f>SUM(B5421:B5424)</f>
        <v>270</v>
      </c>
      <c r="C5420" s="750">
        <f t="shared" ref="C5420:E5420" si="538">SUM(C5421:C5424)</f>
        <v>130</v>
      </c>
      <c r="D5420" s="750">
        <f t="shared" si="538"/>
        <v>0</v>
      </c>
      <c r="E5420" s="750">
        <f t="shared" si="538"/>
        <v>0</v>
      </c>
    </row>
    <row r="5421" spans="1:5" ht="16.5" customHeight="1" thickBot="1" x14ac:dyDescent="0.25">
      <c r="A5421" s="649" t="s">
        <v>37</v>
      </c>
      <c r="B5421" s="750"/>
      <c r="C5421" s="750"/>
      <c r="D5421" s="750"/>
      <c r="E5421" s="750"/>
    </row>
    <row r="5422" spans="1:5" ht="16.5" customHeight="1" thickBot="1" x14ac:dyDescent="0.25">
      <c r="A5422" s="649" t="s">
        <v>108</v>
      </c>
      <c r="B5422" s="750"/>
      <c r="C5422" s="750"/>
      <c r="D5422" s="750"/>
      <c r="E5422" s="750"/>
    </row>
    <row r="5423" spans="1:5" ht="16.5" customHeight="1" thickBot="1" x14ac:dyDescent="0.25">
      <c r="A5423" s="649" t="s">
        <v>72</v>
      </c>
      <c r="B5423" s="750"/>
      <c r="C5423" s="750"/>
      <c r="D5423" s="750"/>
      <c r="E5423" s="750"/>
    </row>
    <row r="5424" spans="1:5" ht="16.5" customHeight="1" thickBot="1" x14ac:dyDescent="0.25">
      <c r="A5424" s="649" t="s">
        <v>73</v>
      </c>
      <c r="B5424" s="751">
        <v>270</v>
      </c>
      <c r="C5424" s="751">
        <v>130</v>
      </c>
      <c r="D5424" s="751"/>
      <c r="E5424" s="751"/>
    </row>
    <row r="5425" spans="1:5" ht="16.5" customHeight="1" thickBot="1" x14ac:dyDescent="0.25">
      <c r="A5425" s="699" t="s">
        <v>1937</v>
      </c>
      <c r="B5425" s="751">
        <f>B5424+B5415</f>
        <v>270</v>
      </c>
      <c r="C5425" s="751">
        <f>C5424+C5415</f>
        <v>130</v>
      </c>
      <c r="D5425" s="751">
        <f>D5424+D5415</f>
        <v>0</v>
      </c>
      <c r="E5425" s="751">
        <f>E5424+E5415</f>
        <v>0</v>
      </c>
    </row>
    <row r="5426" spans="1:5" ht="33" customHeight="1" thickBot="1" x14ac:dyDescent="0.25">
      <c r="A5426" s="701" t="s">
        <v>227</v>
      </c>
      <c r="B5426" s="897" t="s">
        <v>2286</v>
      </c>
      <c r="C5426" s="899"/>
      <c r="D5426" s="899"/>
      <c r="E5426" s="900"/>
    </row>
    <row r="5427" spans="1:5" ht="16.5" customHeight="1" thickBot="1" x14ac:dyDescent="0.25">
      <c r="A5427" s="637" t="s">
        <v>1938</v>
      </c>
      <c r="B5427" s="832" t="s">
        <v>2212</v>
      </c>
      <c r="C5427" s="833"/>
      <c r="D5427" s="833"/>
      <c r="E5427" s="834"/>
    </row>
    <row r="5428" spans="1:5" ht="16.5" customHeight="1" thickBot="1" x14ac:dyDescent="0.25">
      <c r="A5428" s="639" t="s">
        <v>9</v>
      </c>
      <c r="B5428" s="769" t="s">
        <v>2213</v>
      </c>
      <c r="C5428" s="770"/>
      <c r="D5428" s="770"/>
      <c r="E5428" s="771"/>
    </row>
    <row r="5429" spans="1:5" ht="16.5" customHeight="1" thickBot="1" x14ac:dyDescent="0.25">
      <c r="A5429" s="639" t="s">
        <v>14</v>
      </c>
      <c r="B5429" s="832" t="s">
        <v>1587</v>
      </c>
      <c r="C5429" s="833"/>
      <c r="D5429" s="833"/>
      <c r="E5429" s="834"/>
    </row>
    <row r="5430" spans="1:5" ht="16.5" customHeight="1" x14ac:dyDescent="0.2">
      <c r="A5430" s="827"/>
      <c r="B5430" s="640">
        <v>2019</v>
      </c>
      <c r="C5430" s="640">
        <v>2020</v>
      </c>
      <c r="D5430" s="640">
        <v>2021</v>
      </c>
      <c r="E5430" s="640">
        <v>2022</v>
      </c>
    </row>
    <row r="5431" spans="1:5" ht="16.5" customHeight="1" thickBot="1" x14ac:dyDescent="0.25">
      <c r="A5431" s="828"/>
      <c r="B5431" s="641" t="s">
        <v>5</v>
      </c>
      <c r="C5431" s="641" t="s">
        <v>6</v>
      </c>
      <c r="D5431" s="641" t="s">
        <v>6</v>
      </c>
      <c r="E5431" s="641" t="s">
        <v>6</v>
      </c>
    </row>
    <row r="5432" spans="1:5" ht="16.5" customHeight="1" thickBot="1" x14ac:dyDescent="0.25">
      <c r="A5432" s="639" t="s">
        <v>8</v>
      </c>
      <c r="B5432" s="745">
        <v>1.0900000000000001</v>
      </c>
      <c r="C5432" s="745">
        <v>4.95</v>
      </c>
      <c r="D5432" s="745">
        <v>2.89</v>
      </c>
      <c r="E5432" s="745">
        <v>1.5</v>
      </c>
    </row>
    <row r="5433" spans="1:5" ht="16.5" customHeight="1" thickBot="1" x14ac:dyDescent="0.25">
      <c r="A5433" s="639" t="s">
        <v>15</v>
      </c>
      <c r="B5433" s="747">
        <v>596500</v>
      </c>
      <c r="C5433" s="747">
        <v>2592000</v>
      </c>
      <c r="D5433" s="747">
        <v>1512000</v>
      </c>
      <c r="E5433" s="747">
        <v>756000</v>
      </c>
    </row>
    <row r="5434" spans="1:5" ht="16.5" customHeight="1" thickBot="1" x14ac:dyDescent="0.25">
      <c r="A5434" s="639" t="s">
        <v>21</v>
      </c>
      <c r="B5434" s="747">
        <f>B5433/B5432</f>
        <v>547247.70642201835</v>
      </c>
      <c r="C5434" s="747">
        <f>C5433/C5432</f>
        <v>523636.36363636359</v>
      </c>
      <c r="D5434" s="747">
        <f>D5433/D5432</f>
        <v>523183.39100346016</v>
      </c>
      <c r="E5434" s="747">
        <f>E5433/E5432</f>
        <v>504000</v>
      </c>
    </row>
    <row r="5435" spans="1:5" ht="16.5" customHeight="1" thickBot="1" x14ac:dyDescent="0.25">
      <c r="A5435" s="639" t="s">
        <v>16</v>
      </c>
      <c r="B5435" s="748" t="s">
        <v>20</v>
      </c>
      <c r="C5435" s="749">
        <f>C5432/B5432-1</f>
        <v>3.5412844036697244</v>
      </c>
      <c r="D5435" s="749">
        <f t="shared" ref="D5435:E5437" si="539">D5432/C5432-1</f>
        <v>-0.41616161616161618</v>
      </c>
      <c r="E5435" s="749">
        <f t="shared" si="539"/>
        <v>-0.48096885813148793</v>
      </c>
    </row>
    <row r="5436" spans="1:5" ht="16.5" customHeight="1" thickBot="1" x14ac:dyDescent="0.25">
      <c r="A5436" s="639" t="s">
        <v>17</v>
      </c>
      <c r="B5436" s="748" t="s">
        <v>20</v>
      </c>
      <c r="C5436" s="749">
        <f>C5433/B5433-1</f>
        <v>3.3453478625314332</v>
      </c>
      <c r="D5436" s="749">
        <f t="shared" si="539"/>
        <v>-0.41666666666666663</v>
      </c>
      <c r="E5436" s="749">
        <f t="shared" si="539"/>
        <v>-0.5</v>
      </c>
    </row>
    <row r="5437" spans="1:5" ht="16.5" customHeight="1" thickBot="1" x14ac:dyDescent="0.25">
      <c r="A5437" s="639" t="s">
        <v>18</v>
      </c>
      <c r="B5437" s="748" t="s">
        <v>20</v>
      </c>
      <c r="C5437" s="749">
        <f>C5434/B5434-1</f>
        <v>-4.3145622190048138E-2</v>
      </c>
      <c r="D5437" s="749">
        <f t="shared" si="539"/>
        <v>-8.6505190311414459E-4</v>
      </c>
      <c r="E5437" s="749">
        <f t="shared" si="539"/>
        <v>-3.6666666666666625E-2</v>
      </c>
    </row>
    <row r="5438" spans="1:5" ht="16.5" customHeight="1" thickBot="1" x14ac:dyDescent="0.25">
      <c r="A5438" s="835" t="s">
        <v>2287</v>
      </c>
      <c r="B5438" s="836"/>
      <c r="C5438" s="836"/>
      <c r="D5438" s="836"/>
      <c r="E5438" s="837"/>
    </row>
    <row r="5439" spans="1:5" ht="16.5" customHeight="1" x14ac:dyDescent="0.2">
      <c r="A5439" s="827"/>
      <c r="B5439" s="640">
        <v>2019</v>
      </c>
      <c r="C5439" s="640">
        <v>2020</v>
      </c>
      <c r="D5439" s="640">
        <v>2021</v>
      </c>
      <c r="E5439" s="640">
        <v>2022</v>
      </c>
    </row>
    <row r="5440" spans="1:5" ht="16.5" customHeight="1" thickBot="1" x14ac:dyDescent="0.25">
      <c r="A5440" s="828"/>
      <c r="B5440" s="641" t="s">
        <v>5</v>
      </c>
      <c r="C5440" s="641" t="s">
        <v>6</v>
      </c>
      <c r="D5440" s="641" t="s">
        <v>6</v>
      </c>
      <c r="E5440" s="641" t="s">
        <v>6</v>
      </c>
    </row>
    <row r="5441" spans="1:5" ht="16.5" customHeight="1" thickBot="1" x14ac:dyDescent="0.25">
      <c r="A5441" s="647" t="s">
        <v>107</v>
      </c>
      <c r="B5441" s="750"/>
      <c r="C5441" s="750"/>
      <c r="D5441" s="750"/>
      <c r="E5441" s="750"/>
    </row>
    <row r="5442" spans="1:5" ht="16.5" customHeight="1" thickBot="1" x14ac:dyDescent="0.25">
      <c r="A5442" s="649" t="s">
        <v>37</v>
      </c>
      <c r="B5442" s="750"/>
      <c r="C5442" s="750"/>
      <c r="D5442" s="750"/>
      <c r="E5442" s="750"/>
    </row>
    <row r="5443" spans="1:5" ht="16.5" customHeight="1" thickBot="1" x14ac:dyDescent="0.25">
      <c r="A5443" s="649" t="s">
        <v>108</v>
      </c>
      <c r="B5443" s="750"/>
      <c r="C5443" s="750"/>
      <c r="D5443" s="750"/>
      <c r="E5443" s="750"/>
    </row>
    <row r="5444" spans="1:5" ht="16.5" customHeight="1" thickBot="1" x14ac:dyDescent="0.25">
      <c r="A5444" s="649" t="s">
        <v>72</v>
      </c>
      <c r="B5444" s="750"/>
      <c r="C5444" s="750"/>
      <c r="D5444" s="750"/>
      <c r="E5444" s="750"/>
    </row>
    <row r="5445" spans="1:5" ht="16.5" customHeight="1" thickBot="1" x14ac:dyDescent="0.25">
      <c r="A5445" s="649" t="s">
        <v>73</v>
      </c>
      <c r="B5445" s="750"/>
      <c r="C5445" s="750"/>
      <c r="D5445" s="750"/>
      <c r="E5445" s="750"/>
    </row>
    <row r="5446" spans="1:5" ht="16.5" customHeight="1" thickBot="1" x14ac:dyDescent="0.25">
      <c r="A5446" s="647" t="s">
        <v>109</v>
      </c>
      <c r="B5446" s="750">
        <f>SUM(B5447:B5450)</f>
        <v>596500</v>
      </c>
      <c r="C5446" s="750">
        <f t="shared" ref="C5446:E5446" si="540">SUM(C5447:C5450)</f>
        <v>2592000</v>
      </c>
      <c r="D5446" s="750">
        <f t="shared" si="540"/>
        <v>1512000</v>
      </c>
      <c r="E5446" s="750">
        <f t="shared" si="540"/>
        <v>756000</v>
      </c>
    </row>
    <row r="5447" spans="1:5" ht="16.5" customHeight="1" thickBot="1" x14ac:dyDescent="0.25">
      <c r="A5447" s="649" t="s">
        <v>37</v>
      </c>
      <c r="B5447" s="750"/>
      <c r="C5447" s="750"/>
      <c r="D5447" s="750"/>
      <c r="E5447" s="750"/>
    </row>
    <row r="5448" spans="1:5" ht="16.5" customHeight="1" thickBot="1" x14ac:dyDescent="0.25">
      <c r="A5448" s="649" t="s">
        <v>108</v>
      </c>
      <c r="B5448" s="750">
        <v>596500</v>
      </c>
      <c r="C5448" s="747">
        <v>2592000</v>
      </c>
      <c r="D5448" s="747">
        <v>1512000</v>
      </c>
      <c r="E5448" s="747">
        <v>756000</v>
      </c>
    </row>
    <row r="5449" spans="1:5" ht="16.5" customHeight="1" thickBot="1" x14ac:dyDescent="0.25">
      <c r="A5449" s="649" t="s">
        <v>72</v>
      </c>
      <c r="B5449" s="750"/>
      <c r="C5449" s="752"/>
      <c r="D5449" s="752"/>
      <c r="E5449" s="752"/>
    </row>
    <row r="5450" spans="1:5" ht="16.5" customHeight="1" thickBot="1" x14ac:dyDescent="0.25">
      <c r="A5450" s="649" t="s">
        <v>73</v>
      </c>
      <c r="B5450" s="750"/>
      <c r="C5450" s="752"/>
      <c r="D5450" s="752"/>
      <c r="E5450" s="752"/>
    </row>
    <row r="5451" spans="1:5" ht="16.5" customHeight="1" thickBot="1" x14ac:dyDescent="0.25">
      <c r="A5451" s="699" t="s">
        <v>1943</v>
      </c>
      <c r="B5451" s="751">
        <f>B5448+B5441</f>
        <v>596500</v>
      </c>
      <c r="C5451" s="751">
        <f>C5448+C5441</f>
        <v>2592000</v>
      </c>
      <c r="D5451" s="751">
        <f>D5448+D5441</f>
        <v>1512000</v>
      </c>
      <c r="E5451" s="751">
        <f>E5448+E5441</f>
        <v>756000</v>
      </c>
    </row>
    <row r="5452" spans="1:5" ht="31.5" customHeight="1" thickBot="1" x14ac:dyDescent="0.25">
      <c r="A5452" s="701" t="s">
        <v>227</v>
      </c>
      <c r="B5452" s="897" t="s">
        <v>2288</v>
      </c>
      <c r="C5452" s="899"/>
      <c r="D5452" s="899"/>
      <c r="E5452" s="900"/>
    </row>
    <row r="5453" spans="1:5" ht="16.5" customHeight="1" thickBot="1" x14ac:dyDescent="0.25">
      <c r="A5453" s="637" t="s">
        <v>1944</v>
      </c>
      <c r="B5453" s="832" t="s">
        <v>2212</v>
      </c>
      <c r="C5453" s="833"/>
      <c r="D5453" s="833"/>
      <c r="E5453" s="834"/>
    </row>
    <row r="5454" spans="1:5" ht="16.5" customHeight="1" thickBot="1" x14ac:dyDescent="0.25">
      <c r="A5454" s="639" t="s">
        <v>9</v>
      </c>
      <c r="B5454" s="769" t="s">
        <v>2213</v>
      </c>
      <c r="C5454" s="770"/>
      <c r="D5454" s="770"/>
      <c r="E5454" s="771"/>
    </row>
    <row r="5455" spans="1:5" ht="16.5" customHeight="1" thickBot="1" x14ac:dyDescent="0.25">
      <c r="A5455" s="639" t="s">
        <v>14</v>
      </c>
      <c r="B5455" s="832" t="s">
        <v>1710</v>
      </c>
      <c r="C5455" s="833"/>
      <c r="D5455" s="833"/>
      <c r="E5455" s="834"/>
    </row>
    <row r="5456" spans="1:5" ht="16.5" customHeight="1" x14ac:dyDescent="0.2">
      <c r="A5456" s="827"/>
      <c r="B5456" s="640">
        <v>2019</v>
      </c>
      <c r="C5456" s="640">
        <v>2020</v>
      </c>
      <c r="D5456" s="640">
        <v>2021</v>
      </c>
      <c r="E5456" s="640">
        <v>2022</v>
      </c>
    </row>
    <row r="5457" spans="1:5" ht="16.5" customHeight="1" thickBot="1" x14ac:dyDescent="0.25">
      <c r="A5457" s="828"/>
      <c r="B5457" s="641" t="s">
        <v>5</v>
      </c>
      <c r="C5457" s="641" t="s">
        <v>6</v>
      </c>
      <c r="D5457" s="641" t="s">
        <v>6</v>
      </c>
      <c r="E5457" s="641" t="s">
        <v>6</v>
      </c>
    </row>
    <row r="5458" spans="1:5" ht="16.5" customHeight="1" thickBot="1" x14ac:dyDescent="0.25">
      <c r="A5458" s="639" t="s">
        <v>8</v>
      </c>
      <c r="B5458" s="745">
        <v>1</v>
      </c>
      <c r="C5458" s="745">
        <v>1</v>
      </c>
      <c r="D5458" s="745">
        <v>1</v>
      </c>
      <c r="E5458" s="745">
        <v>1</v>
      </c>
    </row>
    <row r="5459" spans="1:5" ht="16.5" customHeight="1" thickBot="1" x14ac:dyDescent="0.25">
      <c r="A5459" s="639" t="s">
        <v>15</v>
      </c>
      <c r="B5459" s="747">
        <v>210000</v>
      </c>
      <c r="C5459" s="747">
        <v>518400</v>
      </c>
      <c r="D5459" s="747">
        <v>302400</v>
      </c>
      <c r="E5459" s="747">
        <v>151200</v>
      </c>
    </row>
    <row r="5460" spans="1:5" ht="16.5" customHeight="1" thickBot="1" x14ac:dyDescent="0.25">
      <c r="A5460" s="639" t="s">
        <v>21</v>
      </c>
      <c r="B5460" s="747">
        <f>B5459/B5458</f>
        <v>210000</v>
      </c>
      <c r="C5460" s="747">
        <f>C5459/C5458</f>
        <v>518400</v>
      </c>
      <c r="D5460" s="747">
        <f>D5459/D5458</f>
        <v>302400</v>
      </c>
      <c r="E5460" s="747">
        <f>E5459/E5458</f>
        <v>151200</v>
      </c>
    </row>
    <row r="5461" spans="1:5" ht="16.5" customHeight="1" thickBot="1" x14ac:dyDescent="0.25">
      <c r="A5461" s="639" t="s">
        <v>16</v>
      </c>
      <c r="B5461" s="748" t="s">
        <v>20</v>
      </c>
      <c r="C5461" s="749">
        <f>C5458/B5458-1</f>
        <v>0</v>
      </c>
      <c r="D5461" s="749">
        <f>D5458/C5458-1</f>
        <v>0</v>
      </c>
      <c r="E5461" s="749">
        <f>E5458/D5458-1</f>
        <v>0</v>
      </c>
    </row>
    <row r="5462" spans="1:5" ht="16.5" customHeight="1" thickBot="1" x14ac:dyDescent="0.25">
      <c r="A5462" s="639" t="s">
        <v>17</v>
      </c>
      <c r="B5462" s="748" t="s">
        <v>20</v>
      </c>
      <c r="C5462" s="749">
        <f>C5459/B5459-1</f>
        <v>1.4685714285714284</v>
      </c>
      <c r="D5462" s="749">
        <f t="shared" ref="D5462:E5463" si="541">D5459/C5459-1</f>
        <v>-0.41666666666666663</v>
      </c>
      <c r="E5462" s="749">
        <f t="shared" si="541"/>
        <v>-0.5</v>
      </c>
    </row>
    <row r="5463" spans="1:5" ht="16.5" customHeight="1" thickBot="1" x14ac:dyDescent="0.25">
      <c r="A5463" s="639" t="s">
        <v>18</v>
      </c>
      <c r="B5463" s="748" t="s">
        <v>20</v>
      </c>
      <c r="C5463" s="749">
        <f>C5460/B5460-1</f>
        <v>1.4685714285714284</v>
      </c>
      <c r="D5463" s="749">
        <f t="shared" si="541"/>
        <v>-0.41666666666666663</v>
      </c>
      <c r="E5463" s="749">
        <f t="shared" si="541"/>
        <v>-0.5</v>
      </c>
    </row>
    <row r="5464" spans="1:5" ht="16.5" customHeight="1" thickBot="1" x14ac:dyDescent="0.25">
      <c r="A5464" s="835" t="s">
        <v>2289</v>
      </c>
      <c r="B5464" s="836"/>
      <c r="C5464" s="836"/>
      <c r="D5464" s="836"/>
      <c r="E5464" s="837"/>
    </row>
    <row r="5465" spans="1:5" ht="16.5" customHeight="1" x14ac:dyDescent="0.2">
      <c r="A5465" s="827"/>
      <c r="B5465" s="640">
        <v>2019</v>
      </c>
      <c r="C5465" s="640">
        <v>2020</v>
      </c>
      <c r="D5465" s="640">
        <v>2021</v>
      </c>
      <c r="E5465" s="640">
        <v>2022</v>
      </c>
    </row>
    <row r="5466" spans="1:5" ht="16.5" customHeight="1" thickBot="1" x14ac:dyDescent="0.25">
      <c r="A5466" s="828"/>
      <c r="B5466" s="641" t="s">
        <v>5</v>
      </c>
      <c r="C5466" s="641" t="s">
        <v>6</v>
      </c>
      <c r="D5466" s="641" t="s">
        <v>6</v>
      </c>
      <c r="E5466" s="641" t="s">
        <v>6</v>
      </c>
    </row>
    <row r="5467" spans="1:5" ht="16.5" customHeight="1" thickBot="1" x14ac:dyDescent="0.25">
      <c r="A5467" s="647" t="s">
        <v>107</v>
      </c>
      <c r="B5467" s="750"/>
      <c r="C5467" s="750"/>
      <c r="D5467" s="750"/>
      <c r="E5467" s="750"/>
    </row>
    <row r="5468" spans="1:5" ht="16.5" customHeight="1" thickBot="1" x14ac:dyDescent="0.25">
      <c r="A5468" s="649" t="s">
        <v>37</v>
      </c>
      <c r="B5468" s="750"/>
      <c r="C5468" s="750"/>
      <c r="D5468" s="750"/>
      <c r="E5468" s="750"/>
    </row>
    <row r="5469" spans="1:5" ht="16.5" customHeight="1" thickBot="1" x14ac:dyDescent="0.25">
      <c r="A5469" s="649" t="s">
        <v>108</v>
      </c>
      <c r="B5469" s="750"/>
      <c r="C5469" s="750"/>
      <c r="D5469" s="750"/>
      <c r="E5469" s="750"/>
    </row>
    <row r="5470" spans="1:5" ht="16.5" customHeight="1" thickBot="1" x14ac:dyDescent="0.25">
      <c r="A5470" s="649" t="s">
        <v>72</v>
      </c>
      <c r="B5470" s="750"/>
      <c r="C5470" s="750"/>
      <c r="D5470" s="750"/>
      <c r="E5470" s="750"/>
    </row>
    <row r="5471" spans="1:5" ht="16.5" customHeight="1" thickBot="1" x14ac:dyDescent="0.25">
      <c r="A5471" s="649" t="s">
        <v>73</v>
      </c>
      <c r="B5471" s="750"/>
      <c r="C5471" s="750"/>
      <c r="D5471" s="750"/>
      <c r="E5471" s="750"/>
    </row>
    <row r="5472" spans="1:5" ht="16.5" customHeight="1" thickBot="1" x14ac:dyDescent="0.25">
      <c r="A5472" s="647" t="s">
        <v>109</v>
      </c>
      <c r="B5472" s="750">
        <f>SUM(B5473:B5476)</f>
        <v>210000</v>
      </c>
      <c r="C5472" s="750">
        <f t="shared" ref="C5472:E5472" si="542">SUM(C5473:C5476)</f>
        <v>518400</v>
      </c>
      <c r="D5472" s="750">
        <f t="shared" si="542"/>
        <v>302400</v>
      </c>
      <c r="E5472" s="750">
        <f t="shared" si="542"/>
        <v>151200</v>
      </c>
    </row>
    <row r="5473" spans="1:5" ht="16.5" customHeight="1" thickBot="1" x14ac:dyDescent="0.25">
      <c r="A5473" s="649" t="s">
        <v>37</v>
      </c>
      <c r="B5473" s="750"/>
      <c r="C5473" s="750"/>
      <c r="D5473" s="750"/>
      <c r="E5473" s="750"/>
    </row>
    <row r="5474" spans="1:5" ht="16.5" customHeight="1" thickBot="1" x14ac:dyDescent="0.25">
      <c r="A5474" s="649" t="s">
        <v>108</v>
      </c>
      <c r="B5474" s="750"/>
      <c r="C5474" s="750"/>
      <c r="D5474" s="750"/>
      <c r="E5474" s="750"/>
    </row>
    <row r="5475" spans="1:5" ht="16.5" customHeight="1" thickBot="1" x14ac:dyDescent="0.25">
      <c r="A5475" s="649" t="s">
        <v>72</v>
      </c>
      <c r="B5475" s="750"/>
      <c r="C5475" s="750"/>
      <c r="D5475" s="750"/>
      <c r="E5475" s="750"/>
    </row>
    <row r="5476" spans="1:5" ht="16.5" customHeight="1" thickBot="1" x14ac:dyDescent="0.25">
      <c r="A5476" s="649" t="s">
        <v>73</v>
      </c>
      <c r="B5476" s="750">
        <v>210000</v>
      </c>
      <c r="C5476" s="747">
        <v>518400</v>
      </c>
      <c r="D5476" s="747">
        <v>302400</v>
      </c>
      <c r="E5476" s="747">
        <v>151200</v>
      </c>
    </row>
    <row r="5477" spans="1:5" ht="16.5" customHeight="1" thickBot="1" x14ac:dyDescent="0.25">
      <c r="A5477" s="699" t="s">
        <v>1949</v>
      </c>
      <c r="B5477" s="751">
        <f>B5476+B5467</f>
        <v>210000</v>
      </c>
      <c r="C5477" s="751">
        <f>C5476+C5467</f>
        <v>518400</v>
      </c>
      <c r="D5477" s="751">
        <f>D5476+D5467</f>
        <v>302400</v>
      </c>
      <c r="E5477" s="751">
        <f>E5476+E5467</f>
        <v>151200</v>
      </c>
    </row>
    <row r="5478" spans="1:5" ht="34.5" customHeight="1" thickBot="1" x14ac:dyDescent="0.25">
      <c r="A5478" s="701" t="s">
        <v>227</v>
      </c>
      <c r="B5478" s="897" t="s">
        <v>2290</v>
      </c>
      <c r="C5478" s="899"/>
      <c r="D5478" s="899"/>
      <c r="E5478" s="900"/>
    </row>
    <row r="5479" spans="1:5" ht="16.5" customHeight="1" thickBot="1" x14ac:dyDescent="0.25">
      <c r="A5479" s="637" t="s">
        <v>1950</v>
      </c>
      <c r="B5479" s="769" t="s">
        <v>2218</v>
      </c>
      <c r="C5479" s="770"/>
      <c r="D5479" s="770"/>
      <c r="E5479" s="771"/>
    </row>
    <row r="5480" spans="1:5" ht="16.5" customHeight="1" thickBot="1" x14ac:dyDescent="0.25">
      <c r="A5480" s="639" t="s">
        <v>9</v>
      </c>
      <c r="B5480" s="769" t="s">
        <v>2269</v>
      </c>
      <c r="C5480" s="770"/>
      <c r="D5480" s="770"/>
      <c r="E5480" s="771"/>
    </row>
    <row r="5481" spans="1:5" ht="16.5" customHeight="1" thickBot="1" x14ac:dyDescent="0.25">
      <c r="A5481" s="639" t="s">
        <v>14</v>
      </c>
      <c r="B5481" s="832" t="s">
        <v>1710</v>
      </c>
      <c r="C5481" s="833"/>
      <c r="D5481" s="833"/>
      <c r="E5481" s="834"/>
    </row>
    <row r="5482" spans="1:5" ht="16.5" customHeight="1" x14ac:dyDescent="0.2">
      <c r="A5482" s="827"/>
      <c r="B5482" s="640">
        <v>2019</v>
      </c>
      <c r="C5482" s="640">
        <v>2020</v>
      </c>
      <c r="D5482" s="640">
        <v>2021</v>
      </c>
      <c r="E5482" s="640">
        <v>2022</v>
      </c>
    </row>
    <row r="5483" spans="1:5" ht="16.5" customHeight="1" thickBot="1" x14ac:dyDescent="0.25">
      <c r="A5483" s="828"/>
      <c r="B5483" s="641" t="s">
        <v>5</v>
      </c>
      <c r="C5483" s="641" t="s">
        <v>6</v>
      </c>
      <c r="D5483" s="641" t="s">
        <v>6</v>
      </c>
      <c r="E5483" s="641" t="s">
        <v>6</v>
      </c>
    </row>
    <row r="5484" spans="1:5" ht="16.5" customHeight="1" thickBot="1" x14ac:dyDescent="0.25">
      <c r="A5484" s="639" t="s">
        <v>8</v>
      </c>
      <c r="B5484" s="745">
        <v>1</v>
      </c>
      <c r="C5484" s="745">
        <v>1</v>
      </c>
      <c r="D5484" s="745">
        <v>1</v>
      </c>
      <c r="E5484" s="745">
        <v>1</v>
      </c>
    </row>
    <row r="5485" spans="1:5" ht="16.5" customHeight="1" thickBot="1" x14ac:dyDescent="0.25">
      <c r="A5485" s="639" t="s">
        <v>15</v>
      </c>
      <c r="B5485" s="747">
        <v>84564</v>
      </c>
      <c r="C5485" s="747">
        <v>73743</v>
      </c>
      <c r="D5485" s="747">
        <v>73742</v>
      </c>
      <c r="E5485" s="747">
        <v>10800</v>
      </c>
    </row>
    <row r="5486" spans="1:5" ht="16.5" customHeight="1" thickBot="1" x14ac:dyDescent="0.25">
      <c r="A5486" s="639" t="s">
        <v>21</v>
      </c>
      <c r="B5486" s="747">
        <f>B5485/B5484</f>
        <v>84564</v>
      </c>
      <c r="C5486" s="747">
        <f>C5485/C5484</f>
        <v>73743</v>
      </c>
      <c r="D5486" s="747">
        <f>D5485/D5484</f>
        <v>73742</v>
      </c>
      <c r="E5486" s="747">
        <f>E5485/E5484</f>
        <v>10800</v>
      </c>
    </row>
    <row r="5487" spans="1:5" ht="16.5" customHeight="1" thickBot="1" x14ac:dyDescent="0.25">
      <c r="A5487" s="639" t="s">
        <v>16</v>
      </c>
      <c r="B5487" s="748" t="s">
        <v>20</v>
      </c>
      <c r="C5487" s="749">
        <f>C5484/B5484-1</f>
        <v>0</v>
      </c>
      <c r="D5487" s="749">
        <f t="shared" ref="D5487:E5489" si="543">D5484/C5484-1</f>
        <v>0</v>
      </c>
      <c r="E5487" s="749">
        <f t="shared" si="543"/>
        <v>0</v>
      </c>
    </row>
    <row r="5488" spans="1:5" ht="16.5" customHeight="1" thickBot="1" x14ac:dyDescent="0.25">
      <c r="A5488" s="639" t="s">
        <v>17</v>
      </c>
      <c r="B5488" s="748" t="s">
        <v>20</v>
      </c>
      <c r="C5488" s="749">
        <f>C5485/B5485-1</f>
        <v>-0.12796225344118062</v>
      </c>
      <c r="D5488" s="749">
        <f t="shared" si="543"/>
        <v>-1.3560609142593272E-5</v>
      </c>
      <c r="E5488" s="749">
        <f t="shared" si="543"/>
        <v>-0.85354343522009168</v>
      </c>
    </row>
    <row r="5489" spans="1:5" ht="16.5" customHeight="1" thickBot="1" x14ac:dyDescent="0.25">
      <c r="A5489" s="639" t="s">
        <v>18</v>
      </c>
      <c r="B5489" s="748" t="s">
        <v>20</v>
      </c>
      <c r="C5489" s="749">
        <f>C5486/B5486-1</f>
        <v>-0.12796225344118062</v>
      </c>
      <c r="D5489" s="749">
        <f t="shared" si="543"/>
        <v>-1.3560609142593272E-5</v>
      </c>
      <c r="E5489" s="749">
        <f t="shared" si="543"/>
        <v>-0.85354343522009168</v>
      </c>
    </row>
    <row r="5490" spans="1:5" ht="16.5" customHeight="1" thickBot="1" x14ac:dyDescent="0.25">
      <c r="A5490" s="835" t="s">
        <v>2291</v>
      </c>
      <c r="B5490" s="836"/>
      <c r="C5490" s="836"/>
      <c r="D5490" s="836"/>
      <c r="E5490" s="837"/>
    </row>
    <row r="5491" spans="1:5" ht="16.5" customHeight="1" x14ac:dyDescent="0.2">
      <c r="A5491" s="827"/>
      <c r="B5491" s="640">
        <v>2019</v>
      </c>
      <c r="C5491" s="640">
        <v>2020</v>
      </c>
      <c r="D5491" s="640">
        <v>2021</v>
      </c>
      <c r="E5491" s="640">
        <v>2022</v>
      </c>
    </row>
    <row r="5492" spans="1:5" ht="16.5" customHeight="1" thickBot="1" x14ac:dyDescent="0.25">
      <c r="A5492" s="828"/>
      <c r="B5492" s="641" t="s">
        <v>5</v>
      </c>
      <c r="C5492" s="641" t="s">
        <v>6</v>
      </c>
      <c r="D5492" s="641" t="s">
        <v>6</v>
      </c>
      <c r="E5492" s="641" t="s">
        <v>6</v>
      </c>
    </row>
    <row r="5493" spans="1:5" ht="16.5" customHeight="1" thickBot="1" x14ac:dyDescent="0.25">
      <c r="A5493" s="647" t="s">
        <v>107</v>
      </c>
      <c r="B5493" s="750"/>
      <c r="C5493" s="750"/>
      <c r="D5493" s="750"/>
      <c r="E5493" s="750"/>
    </row>
    <row r="5494" spans="1:5" ht="16.5" customHeight="1" thickBot="1" x14ac:dyDescent="0.25">
      <c r="A5494" s="649" t="s">
        <v>37</v>
      </c>
      <c r="B5494" s="750"/>
      <c r="C5494" s="750"/>
      <c r="D5494" s="750"/>
      <c r="E5494" s="750"/>
    </row>
    <row r="5495" spans="1:5" ht="16.5" customHeight="1" thickBot="1" x14ac:dyDescent="0.25">
      <c r="A5495" s="649" t="s">
        <v>108</v>
      </c>
      <c r="B5495" s="750"/>
      <c r="C5495" s="750"/>
      <c r="D5495" s="750"/>
      <c r="E5495" s="750"/>
    </row>
    <row r="5496" spans="1:5" ht="16.5" customHeight="1" thickBot="1" x14ac:dyDescent="0.25">
      <c r="A5496" s="649" t="s">
        <v>72</v>
      </c>
      <c r="B5496" s="750"/>
      <c r="C5496" s="750"/>
      <c r="D5496" s="750"/>
      <c r="E5496" s="750"/>
    </row>
    <row r="5497" spans="1:5" ht="16.5" customHeight="1" thickBot="1" x14ac:dyDescent="0.25">
      <c r="A5497" s="649" t="s">
        <v>73</v>
      </c>
      <c r="B5497" s="750"/>
      <c r="C5497" s="750"/>
      <c r="D5497" s="750"/>
      <c r="E5497" s="750"/>
    </row>
    <row r="5498" spans="1:5" ht="16.5" customHeight="1" thickBot="1" x14ac:dyDescent="0.25">
      <c r="A5498" s="647" t="s">
        <v>109</v>
      </c>
      <c r="B5498" s="750">
        <f>SUM(B5499:B5502)</f>
        <v>84564</v>
      </c>
      <c r="C5498" s="750">
        <f t="shared" ref="C5498:E5498" si="544">SUM(C5499:C5502)</f>
        <v>73743</v>
      </c>
      <c r="D5498" s="750">
        <f t="shared" si="544"/>
        <v>73742</v>
      </c>
      <c r="E5498" s="750">
        <f t="shared" si="544"/>
        <v>10800</v>
      </c>
    </row>
    <row r="5499" spans="1:5" ht="16.5" customHeight="1" thickBot="1" x14ac:dyDescent="0.25">
      <c r="A5499" s="649" t="s">
        <v>37</v>
      </c>
      <c r="B5499" s="750"/>
      <c r="C5499" s="750"/>
      <c r="D5499" s="750"/>
      <c r="E5499" s="750"/>
    </row>
    <row r="5500" spans="1:5" ht="16.5" customHeight="1" thickBot="1" x14ac:dyDescent="0.25">
      <c r="A5500" s="649" t="s">
        <v>108</v>
      </c>
      <c r="B5500" s="750">
        <v>84564</v>
      </c>
      <c r="C5500" s="747">
        <v>73743</v>
      </c>
      <c r="D5500" s="747">
        <v>73742</v>
      </c>
      <c r="E5500" s="747">
        <v>10800</v>
      </c>
    </row>
    <row r="5501" spans="1:5" ht="16.5" customHeight="1" thickBot="1" x14ac:dyDescent="0.25">
      <c r="A5501" s="649" t="s">
        <v>72</v>
      </c>
      <c r="B5501" s="750"/>
      <c r="C5501" s="752"/>
      <c r="D5501" s="752"/>
      <c r="E5501" s="752"/>
    </row>
    <row r="5502" spans="1:5" ht="16.5" customHeight="1" thickBot="1" x14ac:dyDescent="0.25">
      <c r="A5502" s="649" t="s">
        <v>73</v>
      </c>
      <c r="B5502" s="750"/>
      <c r="C5502" s="752"/>
      <c r="D5502" s="752"/>
      <c r="E5502" s="752"/>
    </row>
    <row r="5503" spans="1:5" ht="16.5" customHeight="1" thickBot="1" x14ac:dyDescent="0.25">
      <c r="A5503" s="699" t="s">
        <v>1954</v>
      </c>
      <c r="B5503" s="751">
        <f>B5500+B5493</f>
        <v>84564</v>
      </c>
      <c r="C5503" s="751">
        <f>C5500+C5493</f>
        <v>73743</v>
      </c>
      <c r="D5503" s="751">
        <f>D5500+D5493</f>
        <v>73742</v>
      </c>
      <c r="E5503" s="751">
        <f>E5500+E5493</f>
        <v>10800</v>
      </c>
    </row>
    <row r="5504" spans="1:5" ht="36.75" customHeight="1" thickBot="1" x14ac:dyDescent="0.25">
      <c r="A5504" s="701" t="s">
        <v>227</v>
      </c>
      <c r="B5504" s="897" t="s">
        <v>2292</v>
      </c>
      <c r="C5504" s="899"/>
      <c r="D5504" s="899"/>
      <c r="E5504" s="900"/>
    </row>
    <row r="5505" spans="1:5" ht="16.5" customHeight="1" thickBot="1" x14ac:dyDescent="0.25">
      <c r="A5505" s="637" t="s">
        <v>1955</v>
      </c>
      <c r="B5505" s="769" t="s">
        <v>2218</v>
      </c>
      <c r="C5505" s="770"/>
      <c r="D5505" s="770"/>
      <c r="E5505" s="771"/>
    </row>
    <row r="5506" spans="1:5" ht="16.5" customHeight="1" thickBot="1" x14ac:dyDescent="0.25">
      <c r="A5506" s="639" t="s">
        <v>9</v>
      </c>
      <c r="B5506" s="769" t="s">
        <v>2269</v>
      </c>
      <c r="C5506" s="770"/>
      <c r="D5506" s="770"/>
      <c r="E5506" s="771"/>
    </row>
    <row r="5507" spans="1:5" ht="16.5" customHeight="1" thickBot="1" x14ac:dyDescent="0.25">
      <c r="A5507" s="639" t="s">
        <v>14</v>
      </c>
      <c r="B5507" s="832" t="s">
        <v>1710</v>
      </c>
      <c r="C5507" s="833"/>
      <c r="D5507" s="833"/>
      <c r="E5507" s="834"/>
    </row>
    <row r="5508" spans="1:5" ht="16.5" customHeight="1" x14ac:dyDescent="0.2">
      <c r="A5508" s="827"/>
      <c r="B5508" s="640">
        <v>2019</v>
      </c>
      <c r="C5508" s="640">
        <v>2020</v>
      </c>
      <c r="D5508" s="640">
        <v>2021</v>
      </c>
      <c r="E5508" s="640">
        <v>2022</v>
      </c>
    </row>
    <row r="5509" spans="1:5" ht="16.5" customHeight="1" thickBot="1" x14ac:dyDescent="0.25">
      <c r="A5509" s="828"/>
      <c r="B5509" s="641" t="s">
        <v>5</v>
      </c>
      <c r="C5509" s="641" t="s">
        <v>6</v>
      </c>
      <c r="D5509" s="641" t="s">
        <v>6</v>
      </c>
      <c r="E5509" s="641" t="s">
        <v>6</v>
      </c>
    </row>
    <row r="5510" spans="1:5" ht="16.5" customHeight="1" thickBot="1" x14ac:dyDescent="0.25">
      <c r="A5510" s="639" t="s">
        <v>8</v>
      </c>
      <c r="B5510" s="745">
        <v>1</v>
      </c>
      <c r="C5510" s="745">
        <v>1</v>
      </c>
      <c r="D5510" s="745">
        <v>1</v>
      </c>
      <c r="E5510" s="745">
        <v>1</v>
      </c>
    </row>
    <row r="5511" spans="1:5" ht="16.5" customHeight="1" thickBot="1" x14ac:dyDescent="0.25">
      <c r="A5511" s="639" t="s">
        <v>15</v>
      </c>
      <c r="B5511" s="747">
        <v>11910</v>
      </c>
      <c r="C5511" s="747">
        <v>14748</v>
      </c>
      <c r="D5511" s="747">
        <v>14748</v>
      </c>
      <c r="E5511" s="747">
        <v>2160</v>
      </c>
    </row>
    <row r="5512" spans="1:5" ht="16.5" customHeight="1" thickBot="1" x14ac:dyDescent="0.25">
      <c r="A5512" s="639" t="s">
        <v>21</v>
      </c>
      <c r="B5512" s="747">
        <f>B5511/B5510</f>
        <v>11910</v>
      </c>
      <c r="C5512" s="747">
        <f>C5511/C5510</f>
        <v>14748</v>
      </c>
      <c r="D5512" s="747">
        <f>D5511/D5510</f>
        <v>14748</v>
      </c>
      <c r="E5512" s="747">
        <f>E5511/E5510</f>
        <v>2160</v>
      </c>
    </row>
    <row r="5513" spans="1:5" ht="16.5" customHeight="1" thickBot="1" x14ac:dyDescent="0.25">
      <c r="A5513" s="639" t="s">
        <v>16</v>
      </c>
      <c r="B5513" s="748" t="s">
        <v>20</v>
      </c>
      <c r="C5513" s="749">
        <f>C5510/B5510-1</f>
        <v>0</v>
      </c>
      <c r="D5513" s="749">
        <f t="shared" ref="D5513:E5515" si="545">D5510/C5510-1</f>
        <v>0</v>
      </c>
      <c r="E5513" s="749">
        <f t="shared" si="545"/>
        <v>0</v>
      </c>
    </row>
    <row r="5514" spans="1:5" ht="16.5" customHeight="1" thickBot="1" x14ac:dyDescent="0.25">
      <c r="A5514" s="639" t="s">
        <v>17</v>
      </c>
      <c r="B5514" s="748" t="s">
        <v>20</v>
      </c>
      <c r="C5514" s="749">
        <f>C5511/B5511-1</f>
        <v>0.23828715365239295</v>
      </c>
      <c r="D5514" s="749">
        <f t="shared" si="545"/>
        <v>0</v>
      </c>
      <c r="E5514" s="749">
        <f t="shared" si="545"/>
        <v>-0.85353946297803096</v>
      </c>
    </row>
    <row r="5515" spans="1:5" ht="16.5" customHeight="1" thickBot="1" x14ac:dyDescent="0.25">
      <c r="A5515" s="639" t="s">
        <v>18</v>
      </c>
      <c r="B5515" s="748" t="s">
        <v>20</v>
      </c>
      <c r="C5515" s="749">
        <f>C5512/B5512-1</f>
        <v>0.23828715365239295</v>
      </c>
      <c r="D5515" s="749">
        <f t="shared" si="545"/>
        <v>0</v>
      </c>
      <c r="E5515" s="749">
        <f t="shared" si="545"/>
        <v>-0.85353946297803096</v>
      </c>
    </row>
    <row r="5516" spans="1:5" ht="16.5" customHeight="1" thickBot="1" x14ac:dyDescent="0.25">
      <c r="A5516" s="835" t="s">
        <v>2293</v>
      </c>
      <c r="B5516" s="836"/>
      <c r="C5516" s="836"/>
      <c r="D5516" s="836"/>
      <c r="E5516" s="837"/>
    </row>
    <row r="5517" spans="1:5" ht="16.5" customHeight="1" x14ac:dyDescent="0.2">
      <c r="A5517" s="827"/>
      <c r="B5517" s="640">
        <v>2019</v>
      </c>
      <c r="C5517" s="640">
        <v>2020</v>
      </c>
      <c r="D5517" s="640">
        <v>2021</v>
      </c>
      <c r="E5517" s="640">
        <v>2022</v>
      </c>
    </row>
    <row r="5518" spans="1:5" ht="16.5" customHeight="1" thickBot="1" x14ac:dyDescent="0.25">
      <c r="A5518" s="828"/>
      <c r="B5518" s="641" t="s">
        <v>5</v>
      </c>
      <c r="C5518" s="641" t="s">
        <v>6</v>
      </c>
      <c r="D5518" s="641" t="s">
        <v>6</v>
      </c>
      <c r="E5518" s="641" t="s">
        <v>6</v>
      </c>
    </row>
    <row r="5519" spans="1:5" ht="16.5" customHeight="1" thickBot="1" x14ac:dyDescent="0.25">
      <c r="A5519" s="647" t="s">
        <v>107</v>
      </c>
      <c r="B5519" s="750"/>
      <c r="C5519" s="750"/>
      <c r="D5519" s="750"/>
      <c r="E5519" s="750"/>
    </row>
    <row r="5520" spans="1:5" ht="16.5" customHeight="1" thickBot="1" x14ac:dyDescent="0.25">
      <c r="A5520" s="649" t="s">
        <v>37</v>
      </c>
      <c r="B5520" s="750"/>
      <c r="C5520" s="750"/>
      <c r="D5520" s="750"/>
      <c r="E5520" s="750"/>
    </row>
    <row r="5521" spans="1:5" ht="16.5" customHeight="1" thickBot="1" x14ac:dyDescent="0.25">
      <c r="A5521" s="649" t="s">
        <v>108</v>
      </c>
      <c r="B5521" s="750"/>
      <c r="C5521" s="750"/>
      <c r="D5521" s="750"/>
      <c r="E5521" s="750"/>
    </row>
    <row r="5522" spans="1:5" ht="16.5" customHeight="1" thickBot="1" x14ac:dyDescent="0.25">
      <c r="A5522" s="649" t="s">
        <v>72</v>
      </c>
      <c r="B5522" s="750"/>
      <c r="C5522" s="750"/>
      <c r="D5522" s="750"/>
      <c r="E5522" s="750"/>
    </row>
    <row r="5523" spans="1:5" ht="16.5" customHeight="1" thickBot="1" x14ac:dyDescent="0.25">
      <c r="A5523" s="649" t="s">
        <v>73</v>
      </c>
      <c r="B5523" s="750"/>
      <c r="C5523" s="750"/>
      <c r="D5523" s="750"/>
      <c r="E5523" s="750"/>
    </row>
    <row r="5524" spans="1:5" ht="16.5" customHeight="1" thickBot="1" x14ac:dyDescent="0.25">
      <c r="A5524" s="647" t="s">
        <v>109</v>
      </c>
      <c r="B5524" s="750">
        <f>SUM(B5525:B5528)</f>
        <v>11910</v>
      </c>
      <c r="C5524" s="750">
        <f t="shared" ref="C5524:E5524" si="546">SUM(C5525:C5528)</f>
        <v>14748</v>
      </c>
      <c r="D5524" s="750">
        <f t="shared" si="546"/>
        <v>14748</v>
      </c>
      <c r="E5524" s="750">
        <f t="shared" si="546"/>
        <v>2160</v>
      </c>
    </row>
    <row r="5525" spans="1:5" ht="16.5" customHeight="1" thickBot="1" x14ac:dyDescent="0.25">
      <c r="A5525" s="649" t="s">
        <v>37</v>
      </c>
      <c r="B5525" s="750"/>
      <c r="C5525" s="750"/>
      <c r="D5525" s="750"/>
      <c r="E5525" s="750"/>
    </row>
    <row r="5526" spans="1:5" ht="16.5" customHeight="1" thickBot="1" x14ac:dyDescent="0.25">
      <c r="A5526" s="649" t="s">
        <v>108</v>
      </c>
      <c r="B5526" s="750"/>
      <c r="C5526" s="750"/>
      <c r="D5526" s="750"/>
      <c r="E5526" s="750"/>
    </row>
    <row r="5527" spans="1:5" ht="16.5" customHeight="1" thickBot="1" x14ac:dyDescent="0.25">
      <c r="A5527" s="649" t="s">
        <v>72</v>
      </c>
      <c r="B5527" s="750"/>
      <c r="C5527" s="750"/>
      <c r="D5527" s="750"/>
      <c r="E5527" s="750"/>
    </row>
    <row r="5528" spans="1:5" ht="16.5" customHeight="1" thickBot="1" x14ac:dyDescent="0.25">
      <c r="A5528" s="649" t="s">
        <v>73</v>
      </c>
      <c r="B5528" s="750">
        <v>11910</v>
      </c>
      <c r="C5528" s="747">
        <v>14748</v>
      </c>
      <c r="D5528" s="747">
        <v>14748</v>
      </c>
      <c r="E5528" s="747">
        <v>2160</v>
      </c>
    </row>
    <row r="5529" spans="1:5" ht="16.5" customHeight="1" thickBot="1" x14ac:dyDescent="0.25">
      <c r="A5529" s="699" t="s">
        <v>1960</v>
      </c>
      <c r="B5529" s="751">
        <f>B5528+B5519</f>
        <v>11910</v>
      </c>
      <c r="C5529" s="751">
        <f>C5528+C5519</f>
        <v>14748</v>
      </c>
      <c r="D5529" s="751">
        <f>D5528+D5519</f>
        <v>14748</v>
      </c>
      <c r="E5529" s="751">
        <f>E5528+E5519</f>
        <v>2160</v>
      </c>
    </row>
    <row r="5530" spans="1:5" ht="33" customHeight="1" thickBot="1" x14ac:dyDescent="0.25">
      <c r="A5530" s="701" t="s">
        <v>227</v>
      </c>
      <c r="B5530" s="897" t="s">
        <v>2294</v>
      </c>
      <c r="C5530" s="899"/>
      <c r="D5530" s="899"/>
      <c r="E5530" s="900"/>
    </row>
    <row r="5531" spans="1:5" ht="16.5" customHeight="1" thickBot="1" x14ac:dyDescent="0.25">
      <c r="A5531" s="637" t="s">
        <v>1961</v>
      </c>
      <c r="B5531" s="769" t="s">
        <v>2295</v>
      </c>
      <c r="C5531" s="770"/>
      <c r="D5531" s="770"/>
      <c r="E5531" s="771"/>
    </row>
    <row r="5532" spans="1:5" ht="16.5" customHeight="1" thickBot="1" x14ac:dyDescent="0.25">
      <c r="A5532" s="639" t="s">
        <v>9</v>
      </c>
      <c r="B5532" s="769" t="s">
        <v>2295</v>
      </c>
      <c r="C5532" s="770"/>
      <c r="D5532" s="770"/>
      <c r="E5532" s="771"/>
    </row>
    <row r="5533" spans="1:5" ht="16.5" customHeight="1" thickBot="1" x14ac:dyDescent="0.25">
      <c r="A5533" s="639" t="s">
        <v>14</v>
      </c>
      <c r="B5533" s="832" t="s">
        <v>1710</v>
      </c>
      <c r="C5533" s="833"/>
      <c r="D5533" s="833"/>
      <c r="E5533" s="834"/>
    </row>
    <row r="5534" spans="1:5" ht="16.5" customHeight="1" x14ac:dyDescent="0.2">
      <c r="A5534" s="827"/>
      <c r="B5534" s="640">
        <v>2019</v>
      </c>
      <c r="C5534" s="640">
        <v>2020</v>
      </c>
      <c r="D5534" s="640">
        <v>2021</v>
      </c>
      <c r="E5534" s="640">
        <v>2022</v>
      </c>
    </row>
    <row r="5535" spans="1:5" ht="16.5" customHeight="1" thickBot="1" x14ac:dyDescent="0.25">
      <c r="A5535" s="828"/>
      <c r="B5535" s="641" t="s">
        <v>5</v>
      </c>
      <c r="C5535" s="641" t="s">
        <v>6</v>
      </c>
      <c r="D5535" s="641" t="s">
        <v>6</v>
      </c>
      <c r="E5535" s="641" t="s">
        <v>6</v>
      </c>
    </row>
    <row r="5536" spans="1:5" ht="16.5" customHeight="1" thickBot="1" x14ac:dyDescent="0.25">
      <c r="A5536" s="639" t="s">
        <v>8</v>
      </c>
      <c r="B5536" s="745">
        <v>1</v>
      </c>
      <c r="C5536" s="745">
        <v>1</v>
      </c>
      <c r="D5536" s="745">
        <v>1</v>
      </c>
      <c r="E5536" s="745">
        <v>1</v>
      </c>
    </row>
    <row r="5537" spans="1:5" ht="16.5" customHeight="1" thickBot="1" x14ac:dyDescent="0.25">
      <c r="A5537" s="639" t="s">
        <v>15</v>
      </c>
      <c r="B5537" s="747">
        <v>3888</v>
      </c>
      <c r="C5537" s="747">
        <v>3888</v>
      </c>
      <c r="D5537" s="747">
        <v>3888</v>
      </c>
      <c r="E5537" s="747">
        <v>3888</v>
      </c>
    </row>
    <row r="5538" spans="1:5" ht="16.5" customHeight="1" thickBot="1" x14ac:dyDescent="0.25">
      <c r="A5538" s="639" t="s">
        <v>21</v>
      </c>
      <c r="B5538" s="747">
        <f>B5537/B5536</f>
        <v>3888</v>
      </c>
      <c r="C5538" s="747">
        <f>C5537/C5536</f>
        <v>3888</v>
      </c>
      <c r="D5538" s="747">
        <f>D5537/D5536</f>
        <v>3888</v>
      </c>
      <c r="E5538" s="747">
        <f>E5537/E5536</f>
        <v>3888</v>
      </c>
    </row>
    <row r="5539" spans="1:5" ht="16.5" customHeight="1" thickBot="1" x14ac:dyDescent="0.25">
      <c r="A5539" s="639" t="s">
        <v>16</v>
      </c>
      <c r="B5539" s="748" t="s">
        <v>20</v>
      </c>
      <c r="C5539" s="749">
        <f>C5536/B5536-1</f>
        <v>0</v>
      </c>
      <c r="D5539" s="749">
        <f t="shared" ref="D5539:E5541" si="547">D5536/C5536-1</f>
        <v>0</v>
      </c>
      <c r="E5539" s="749">
        <f t="shared" si="547"/>
        <v>0</v>
      </c>
    </row>
    <row r="5540" spans="1:5" ht="16.5" customHeight="1" thickBot="1" x14ac:dyDescent="0.25">
      <c r="A5540" s="639" t="s">
        <v>17</v>
      </c>
      <c r="B5540" s="748" t="s">
        <v>20</v>
      </c>
      <c r="C5540" s="749">
        <f>C5537/B5537-1</f>
        <v>0</v>
      </c>
      <c r="D5540" s="749">
        <f t="shared" si="547"/>
        <v>0</v>
      </c>
      <c r="E5540" s="749">
        <f t="shared" si="547"/>
        <v>0</v>
      </c>
    </row>
    <row r="5541" spans="1:5" ht="16.5" customHeight="1" thickBot="1" x14ac:dyDescent="0.25">
      <c r="A5541" s="639" t="s">
        <v>18</v>
      </c>
      <c r="B5541" s="748" t="s">
        <v>20</v>
      </c>
      <c r="C5541" s="749">
        <f>C5538/B5538-1</f>
        <v>0</v>
      </c>
      <c r="D5541" s="749">
        <f t="shared" si="547"/>
        <v>0</v>
      </c>
      <c r="E5541" s="749">
        <f t="shared" si="547"/>
        <v>0</v>
      </c>
    </row>
    <row r="5542" spans="1:5" ht="16.5" customHeight="1" thickBot="1" x14ac:dyDescent="0.25">
      <c r="A5542" s="835" t="s">
        <v>2296</v>
      </c>
      <c r="B5542" s="836"/>
      <c r="C5542" s="836"/>
      <c r="D5542" s="836"/>
      <c r="E5542" s="837"/>
    </row>
    <row r="5543" spans="1:5" ht="16.5" customHeight="1" x14ac:dyDescent="0.2">
      <c r="A5543" s="827"/>
      <c r="B5543" s="640">
        <v>2019</v>
      </c>
      <c r="C5543" s="640">
        <v>2020</v>
      </c>
      <c r="D5543" s="640">
        <v>2021</v>
      </c>
      <c r="E5543" s="640">
        <v>2022</v>
      </c>
    </row>
    <row r="5544" spans="1:5" ht="16.5" customHeight="1" thickBot="1" x14ac:dyDescent="0.25">
      <c r="A5544" s="828"/>
      <c r="B5544" s="641" t="s">
        <v>5</v>
      </c>
      <c r="C5544" s="641" t="s">
        <v>6</v>
      </c>
      <c r="D5544" s="641" t="s">
        <v>6</v>
      </c>
      <c r="E5544" s="641" t="s">
        <v>6</v>
      </c>
    </row>
    <row r="5545" spans="1:5" ht="16.5" customHeight="1" thickBot="1" x14ac:dyDescent="0.25">
      <c r="A5545" s="647" t="s">
        <v>107</v>
      </c>
      <c r="B5545" s="750"/>
      <c r="C5545" s="750"/>
      <c r="D5545" s="750"/>
      <c r="E5545" s="750"/>
    </row>
    <row r="5546" spans="1:5" ht="16.5" customHeight="1" thickBot="1" x14ac:dyDescent="0.25">
      <c r="A5546" s="649" t="s">
        <v>37</v>
      </c>
      <c r="B5546" s="750"/>
      <c r="C5546" s="750"/>
      <c r="D5546" s="750"/>
      <c r="E5546" s="750"/>
    </row>
    <row r="5547" spans="1:5" ht="16.5" customHeight="1" thickBot="1" x14ac:dyDescent="0.25">
      <c r="A5547" s="649" t="s">
        <v>108</v>
      </c>
      <c r="B5547" s="750"/>
      <c r="C5547" s="750"/>
      <c r="D5547" s="750"/>
      <c r="E5547" s="750"/>
    </row>
    <row r="5548" spans="1:5" ht="16.5" customHeight="1" thickBot="1" x14ac:dyDescent="0.25">
      <c r="A5548" s="649" t="s">
        <v>72</v>
      </c>
      <c r="B5548" s="750"/>
      <c r="C5548" s="750"/>
      <c r="D5548" s="750"/>
      <c r="E5548" s="750"/>
    </row>
    <row r="5549" spans="1:5" ht="16.5" customHeight="1" thickBot="1" x14ac:dyDescent="0.25">
      <c r="A5549" s="649" t="s">
        <v>73</v>
      </c>
      <c r="B5549" s="750"/>
      <c r="C5549" s="750"/>
      <c r="D5549" s="750"/>
      <c r="E5549" s="750"/>
    </row>
    <row r="5550" spans="1:5" ht="16.5" customHeight="1" thickBot="1" x14ac:dyDescent="0.25">
      <c r="A5550" s="647" t="s">
        <v>109</v>
      </c>
      <c r="B5550" s="750">
        <f>SUM(B5551:B5554)</f>
        <v>3888</v>
      </c>
      <c r="C5550" s="750">
        <f t="shared" ref="C5550:E5550" si="548">SUM(C5551:C5554)</f>
        <v>3888</v>
      </c>
      <c r="D5550" s="750">
        <f t="shared" si="548"/>
        <v>3888</v>
      </c>
      <c r="E5550" s="750">
        <f t="shared" si="548"/>
        <v>3888</v>
      </c>
    </row>
    <row r="5551" spans="1:5" ht="16.5" customHeight="1" thickBot="1" x14ac:dyDescent="0.25">
      <c r="A5551" s="649" t="s">
        <v>37</v>
      </c>
      <c r="B5551" s="750"/>
      <c r="C5551" s="750"/>
      <c r="D5551" s="750"/>
      <c r="E5551" s="750"/>
    </row>
    <row r="5552" spans="1:5" ht="16.5" customHeight="1" thickBot="1" x14ac:dyDescent="0.25">
      <c r="A5552" s="649" t="s">
        <v>108</v>
      </c>
      <c r="B5552" s="750">
        <v>3888</v>
      </c>
      <c r="C5552" s="747">
        <v>3888</v>
      </c>
      <c r="D5552" s="747">
        <v>3888</v>
      </c>
      <c r="E5552" s="747">
        <v>3888</v>
      </c>
    </row>
    <row r="5553" spans="1:5" ht="16.5" customHeight="1" thickBot="1" x14ac:dyDescent="0.25">
      <c r="A5553" s="649" t="s">
        <v>72</v>
      </c>
      <c r="B5553" s="750"/>
      <c r="C5553" s="752"/>
      <c r="D5553" s="752"/>
      <c r="E5553" s="752"/>
    </row>
    <row r="5554" spans="1:5" ht="16.5" customHeight="1" thickBot="1" x14ac:dyDescent="0.25">
      <c r="A5554" s="649" t="s">
        <v>73</v>
      </c>
      <c r="B5554" s="750"/>
      <c r="C5554" s="752"/>
      <c r="D5554" s="752"/>
      <c r="E5554" s="752"/>
    </row>
    <row r="5555" spans="1:5" ht="16.5" customHeight="1" thickBot="1" x14ac:dyDescent="0.25">
      <c r="A5555" s="699" t="s">
        <v>1966</v>
      </c>
      <c r="B5555" s="751">
        <f>B5552+B5545</f>
        <v>3888</v>
      </c>
      <c r="C5555" s="751">
        <f>C5552+C5545</f>
        <v>3888</v>
      </c>
      <c r="D5555" s="751">
        <f>D5552+D5545</f>
        <v>3888</v>
      </c>
      <c r="E5555" s="751">
        <f>E5552+E5545</f>
        <v>3888</v>
      </c>
    </row>
    <row r="5556" spans="1:5" ht="36.75" customHeight="1" thickBot="1" x14ac:dyDescent="0.25">
      <c r="A5556" s="701" t="s">
        <v>227</v>
      </c>
      <c r="B5556" s="897" t="s">
        <v>2297</v>
      </c>
      <c r="C5556" s="899"/>
      <c r="D5556" s="899"/>
      <c r="E5556" s="900"/>
    </row>
    <row r="5557" spans="1:5" ht="16.5" customHeight="1" thickBot="1" x14ac:dyDescent="0.25">
      <c r="A5557" s="637" t="s">
        <v>1967</v>
      </c>
      <c r="B5557" s="769" t="s">
        <v>2277</v>
      </c>
      <c r="C5557" s="770"/>
      <c r="D5557" s="770"/>
      <c r="E5557" s="771"/>
    </row>
    <row r="5558" spans="1:5" ht="16.5" customHeight="1" thickBot="1" x14ac:dyDescent="0.25">
      <c r="A5558" s="639" t="s">
        <v>9</v>
      </c>
      <c r="B5558" s="769" t="s">
        <v>2277</v>
      </c>
      <c r="C5558" s="770"/>
      <c r="D5558" s="770"/>
      <c r="E5558" s="771"/>
    </row>
    <row r="5559" spans="1:5" ht="16.5" customHeight="1" thickBot="1" x14ac:dyDescent="0.25">
      <c r="A5559" s="639" t="s">
        <v>14</v>
      </c>
      <c r="B5559" s="832" t="s">
        <v>1710</v>
      </c>
      <c r="C5559" s="833"/>
      <c r="D5559" s="833"/>
      <c r="E5559" s="834"/>
    </row>
    <row r="5560" spans="1:5" ht="16.5" customHeight="1" x14ac:dyDescent="0.2">
      <c r="A5560" s="827"/>
      <c r="B5560" s="640">
        <v>2019</v>
      </c>
      <c r="C5560" s="640">
        <v>2020</v>
      </c>
      <c r="D5560" s="640">
        <v>2021</v>
      </c>
      <c r="E5560" s="640">
        <v>2022</v>
      </c>
    </row>
    <row r="5561" spans="1:5" ht="16.5" customHeight="1" thickBot="1" x14ac:dyDescent="0.25">
      <c r="A5561" s="828"/>
      <c r="B5561" s="641" t="s">
        <v>5</v>
      </c>
      <c r="C5561" s="641" t="s">
        <v>6</v>
      </c>
      <c r="D5561" s="641" t="s">
        <v>6</v>
      </c>
      <c r="E5561" s="641" t="s">
        <v>6</v>
      </c>
    </row>
    <row r="5562" spans="1:5" ht="16.5" customHeight="1" thickBot="1" x14ac:dyDescent="0.25">
      <c r="A5562" s="639" t="s">
        <v>8</v>
      </c>
      <c r="B5562" s="745">
        <v>1</v>
      </c>
      <c r="C5562" s="745">
        <v>1</v>
      </c>
      <c r="D5562" s="745">
        <v>1</v>
      </c>
      <c r="E5562" s="745">
        <v>1</v>
      </c>
    </row>
    <row r="5563" spans="1:5" ht="16.5" customHeight="1" thickBot="1" x14ac:dyDescent="0.25">
      <c r="A5563" s="639" t="s">
        <v>15</v>
      </c>
      <c r="B5563" s="747">
        <v>680</v>
      </c>
      <c r="C5563" s="747">
        <v>680</v>
      </c>
      <c r="D5563" s="747">
        <v>680</v>
      </c>
      <c r="E5563" s="747">
        <v>680</v>
      </c>
    </row>
    <row r="5564" spans="1:5" ht="16.5" customHeight="1" thickBot="1" x14ac:dyDescent="0.25">
      <c r="A5564" s="639" t="s">
        <v>21</v>
      </c>
      <c r="B5564" s="747">
        <f>B5563/B5562</f>
        <v>680</v>
      </c>
      <c r="C5564" s="747">
        <f>C5563/C5562</f>
        <v>680</v>
      </c>
      <c r="D5564" s="747">
        <f>D5563/D5562</f>
        <v>680</v>
      </c>
      <c r="E5564" s="747">
        <f>E5563/E5562</f>
        <v>680</v>
      </c>
    </row>
    <row r="5565" spans="1:5" ht="16.5" customHeight="1" thickBot="1" x14ac:dyDescent="0.25">
      <c r="A5565" s="639" t="s">
        <v>16</v>
      </c>
      <c r="B5565" s="748" t="s">
        <v>20</v>
      </c>
      <c r="C5565" s="749">
        <f>C5562/B5562-1</f>
        <v>0</v>
      </c>
      <c r="D5565" s="749">
        <f t="shared" ref="D5565:E5567" si="549">D5562/C5562-1</f>
        <v>0</v>
      </c>
      <c r="E5565" s="749">
        <f t="shared" si="549"/>
        <v>0</v>
      </c>
    </row>
    <row r="5566" spans="1:5" ht="16.5" customHeight="1" thickBot="1" x14ac:dyDescent="0.25">
      <c r="A5566" s="639" t="s">
        <v>17</v>
      </c>
      <c r="B5566" s="748" t="s">
        <v>20</v>
      </c>
      <c r="C5566" s="749">
        <f>C5563/B5563-1</f>
        <v>0</v>
      </c>
      <c r="D5566" s="749">
        <f t="shared" si="549"/>
        <v>0</v>
      </c>
      <c r="E5566" s="749">
        <f t="shared" si="549"/>
        <v>0</v>
      </c>
    </row>
    <row r="5567" spans="1:5" ht="16.5" customHeight="1" thickBot="1" x14ac:dyDescent="0.25">
      <c r="A5567" s="639" t="s">
        <v>18</v>
      </c>
      <c r="B5567" s="748" t="s">
        <v>20</v>
      </c>
      <c r="C5567" s="749">
        <f>C5564/B5564-1</f>
        <v>0</v>
      </c>
      <c r="D5567" s="749">
        <f t="shared" si="549"/>
        <v>0</v>
      </c>
      <c r="E5567" s="749">
        <f t="shared" si="549"/>
        <v>0</v>
      </c>
    </row>
    <row r="5568" spans="1:5" ht="16.5" customHeight="1" thickBot="1" x14ac:dyDescent="0.25">
      <c r="A5568" s="835" t="s">
        <v>2298</v>
      </c>
      <c r="B5568" s="836"/>
      <c r="C5568" s="836"/>
      <c r="D5568" s="836"/>
      <c r="E5568" s="837"/>
    </row>
    <row r="5569" spans="1:5" ht="16.5" customHeight="1" x14ac:dyDescent="0.2">
      <c r="A5569" s="827"/>
      <c r="B5569" s="640">
        <v>2019</v>
      </c>
      <c r="C5569" s="640">
        <v>2020</v>
      </c>
      <c r="D5569" s="640">
        <v>2021</v>
      </c>
      <c r="E5569" s="640">
        <v>2022</v>
      </c>
    </row>
    <row r="5570" spans="1:5" ht="16.5" customHeight="1" thickBot="1" x14ac:dyDescent="0.25">
      <c r="A5570" s="828"/>
      <c r="B5570" s="641" t="s">
        <v>5</v>
      </c>
      <c r="C5570" s="641" t="s">
        <v>6</v>
      </c>
      <c r="D5570" s="641" t="s">
        <v>6</v>
      </c>
      <c r="E5570" s="641" t="s">
        <v>6</v>
      </c>
    </row>
    <row r="5571" spans="1:5" ht="16.5" customHeight="1" thickBot="1" x14ac:dyDescent="0.25">
      <c r="A5571" s="647" t="s">
        <v>107</v>
      </c>
      <c r="B5571" s="750"/>
      <c r="C5571" s="750"/>
      <c r="D5571" s="750"/>
      <c r="E5571" s="750"/>
    </row>
    <row r="5572" spans="1:5" ht="16.5" customHeight="1" thickBot="1" x14ac:dyDescent="0.25">
      <c r="A5572" s="649" t="s">
        <v>37</v>
      </c>
      <c r="B5572" s="750"/>
      <c r="C5572" s="750"/>
      <c r="D5572" s="750"/>
      <c r="E5572" s="750"/>
    </row>
    <row r="5573" spans="1:5" ht="16.5" customHeight="1" thickBot="1" x14ac:dyDescent="0.25">
      <c r="A5573" s="649" t="s">
        <v>108</v>
      </c>
      <c r="B5573" s="750"/>
      <c r="C5573" s="750"/>
      <c r="D5573" s="750"/>
      <c r="E5573" s="750"/>
    </row>
    <row r="5574" spans="1:5" ht="16.5" customHeight="1" thickBot="1" x14ac:dyDescent="0.25">
      <c r="A5574" s="649" t="s">
        <v>72</v>
      </c>
      <c r="B5574" s="750"/>
      <c r="C5574" s="750"/>
      <c r="D5574" s="750"/>
      <c r="E5574" s="750"/>
    </row>
    <row r="5575" spans="1:5" ht="16.5" customHeight="1" thickBot="1" x14ac:dyDescent="0.25">
      <c r="A5575" s="649" t="s">
        <v>73</v>
      </c>
      <c r="B5575" s="750"/>
      <c r="C5575" s="750"/>
      <c r="D5575" s="750"/>
      <c r="E5575" s="750"/>
    </row>
    <row r="5576" spans="1:5" ht="16.5" customHeight="1" thickBot="1" x14ac:dyDescent="0.25">
      <c r="A5576" s="647" t="s">
        <v>109</v>
      </c>
      <c r="B5576" s="750">
        <f>SUM(B5577:B5580)</f>
        <v>680</v>
      </c>
      <c r="C5576" s="750">
        <f t="shared" ref="C5576:E5576" si="550">SUM(C5577:C5580)</f>
        <v>680</v>
      </c>
      <c r="D5576" s="750">
        <f t="shared" si="550"/>
        <v>680</v>
      </c>
      <c r="E5576" s="750">
        <f t="shared" si="550"/>
        <v>680</v>
      </c>
    </row>
    <row r="5577" spans="1:5" ht="16.5" customHeight="1" thickBot="1" x14ac:dyDescent="0.25">
      <c r="A5577" s="649" t="s">
        <v>37</v>
      </c>
      <c r="B5577" s="750"/>
      <c r="C5577" s="750"/>
      <c r="D5577" s="750"/>
      <c r="E5577" s="750"/>
    </row>
    <row r="5578" spans="1:5" ht="16.5" customHeight="1" thickBot="1" x14ac:dyDescent="0.25">
      <c r="A5578" s="649" t="s">
        <v>108</v>
      </c>
      <c r="B5578" s="750"/>
      <c r="C5578" s="750"/>
      <c r="D5578" s="750"/>
      <c r="E5578" s="750"/>
    </row>
    <row r="5579" spans="1:5" ht="16.5" customHeight="1" thickBot="1" x14ac:dyDescent="0.25">
      <c r="A5579" s="649" t="s">
        <v>72</v>
      </c>
      <c r="B5579" s="751">
        <v>680</v>
      </c>
      <c r="C5579" s="751">
        <v>680</v>
      </c>
      <c r="D5579" s="751">
        <v>680</v>
      </c>
      <c r="E5579" s="751">
        <v>680</v>
      </c>
    </row>
    <row r="5580" spans="1:5" ht="16.5" customHeight="1" thickBot="1" x14ac:dyDescent="0.25">
      <c r="A5580" s="649" t="s">
        <v>73</v>
      </c>
      <c r="B5580" s="751"/>
      <c r="C5580" s="751"/>
      <c r="D5580" s="751"/>
      <c r="E5580" s="751"/>
    </row>
    <row r="5581" spans="1:5" ht="16.5" customHeight="1" thickBot="1" x14ac:dyDescent="0.25">
      <c r="A5581" s="699" t="s">
        <v>1972</v>
      </c>
      <c r="B5581" s="751">
        <f>B5579+B5571</f>
        <v>680</v>
      </c>
      <c r="C5581" s="751">
        <f>C5579+C5571</f>
        <v>680</v>
      </c>
      <c r="D5581" s="751">
        <f>D5579+D5571</f>
        <v>680</v>
      </c>
      <c r="E5581" s="751">
        <f>E5579+E5571</f>
        <v>680</v>
      </c>
    </row>
    <row r="5582" spans="1:5" ht="34.5" customHeight="1" thickBot="1" x14ac:dyDescent="0.25">
      <c r="A5582" s="701" t="s">
        <v>227</v>
      </c>
      <c r="B5582" s="921" t="s">
        <v>2299</v>
      </c>
      <c r="C5582" s="922"/>
      <c r="D5582" s="922"/>
      <c r="E5582" s="923"/>
    </row>
    <row r="5583" spans="1:5" ht="16.5" customHeight="1" thickBot="1" x14ac:dyDescent="0.25">
      <c r="A5583" s="637" t="s">
        <v>1973</v>
      </c>
      <c r="B5583" s="832" t="s">
        <v>2212</v>
      </c>
      <c r="C5583" s="833"/>
      <c r="D5583" s="833"/>
      <c r="E5583" s="834"/>
    </row>
    <row r="5584" spans="1:5" ht="16.5" customHeight="1" thickBot="1" x14ac:dyDescent="0.25">
      <c r="A5584" s="639" t="s">
        <v>9</v>
      </c>
      <c r="B5584" s="832" t="s">
        <v>2212</v>
      </c>
      <c r="C5584" s="833"/>
      <c r="D5584" s="833"/>
      <c r="E5584" s="834"/>
    </row>
    <row r="5585" spans="1:5" ht="16.5" customHeight="1" thickBot="1" x14ac:dyDescent="0.25">
      <c r="A5585" s="639" t="s">
        <v>14</v>
      </c>
      <c r="B5585" s="832" t="s">
        <v>190</v>
      </c>
      <c r="C5585" s="833"/>
      <c r="D5585" s="833"/>
      <c r="E5585" s="834"/>
    </row>
    <row r="5586" spans="1:5" ht="16.5" customHeight="1" x14ac:dyDescent="0.2">
      <c r="A5586" s="756"/>
      <c r="B5586" s="640">
        <v>2019</v>
      </c>
      <c r="C5586" s="640">
        <v>2020</v>
      </c>
      <c r="D5586" s="640">
        <v>2021</v>
      </c>
      <c r="E5586" s="640">
        <v>2022</v>
      </c>
    </row>
    <row r="5587" spans="1:5" ht="16.5" customHeight="1" thickBot="1" x14ac:dyDescent="0.25">
      <c r="A5587" s="644"/>
      <c r="B5587" s="641" t="s">
        <v>5</v>
      </c>
      <c r="C5587" s="641" t="s">
        <v>6</v>
      </c>
      <c r="D5587" s="641" t="s">
        <v>6</v>
      </c>
      <c r="E5587" s="641" t="s">
        <v>6</v>
      </c>
    </row>
    <row r="5588" spans="1:5" ht="16.5" customHeight="1" thickBot="1" x14ac:dyDescent="0.25">
      <c r="A5588" s="639" t="s">
        <v>8</v>
      </c>
      <c r="B5588" s="745"/>
      <c r="C5588" s="745">
        <v>0.05</v>
      </c>
      <c r="D5588" s="757">
        <v>0.5</v>
      </c>
      <c r="E5588" s="757">
        <v>0.5</v>
      </c>
    </row>
    <row r="5589" spans="1:5" ht="16.5" customHeight="1" thickBot="1" x14ac:dyDescent="0.25">
      <c r="A5589" s="639" t="s">
        <v>15</v>
      </c>
      <c r="B5589" s="747"/>
      <c r="C5589" s="747">
        <v>50000</v>
      </c>
      <c r="D5589" s="747">
        <v>500000</v>
      </c>
      <c r="E5589" s="747">
        <v>500000</v>
      </c>
    </row>
    <row r="5590" spans="1:5" ht="16.5" customHeight="1" thickBot="1" x14ac:dyDescent="0.25">
      <c r="A5590" s="639" t="s">
        <v>21</v>
      </c>
      <c r="B5590" s="747" t="e">
        <f>B5589/B5588</f>
        <v>#DIV/0!</v>
      </c>
      <c r="C5590" s="747">
        <f>C5589/C5588</f>
        <v>1000000</v>
      </c>
      <c r="D5590" s="747">
        <f>D5589/D5588</f>
        <v>1000000</v>
      </c>
      <c r="E5590" s="747">
        <f>E5589/E5588</f>
        <v>1000000</v>
      </c>
    </row>
    <row r="5591" spans="1:5" ht="16.5" customHeight="1" thickBot="1" x14ac:dyDescent="0.25">
      <c r="A5591" s="639" t="s">
        <v>16</v>
      </c>
      <c r="B5591" s="748" t="s">
        <v>20</v>
      </c>
      <c r="C5591" s="749" t="e">
        <f>C5588/B5588-1</f>
        <v>#DIV/0!</v>
      </c>
      <c r="D5591" s="749">
        <f t="shared" ref="D5591:E5593" si="551">D5588/C5588-1</f>
        <v>9</v>
      </c>
      <c r="E5591" s="749">
        <f t="shared" si="551"/>
        <v>0</v>
      </c>
    </row>
    <row r="5592" spans="1:5" ht="16.5" customHeight="1" thickBot="1" x14ac:dyDescent="0.25">
      <c r="A5592" s="639" t="s">
        <v>17</v>
      </c>
      <c r="B5592" s="748" t="s">
        <v>20</v>
      </c>
      <c r="C5592" s="749" t="e">
        <f>C5589/B5589-1</f>
        <v>#DIV/0!</v>
      </c>
      <c r="D5592" s="749">
        <f t="shared" si="551"/>
        <v>9</v>
      </c>
      <c r="E5592" s="749">
        <f t="shared" si="551"/>
        <v>0</v>
      </c>
    </row>
    <row r="5593" spans="1:5" ht="16.5" customHeight="1" thickBot="1" x14ac:dyDescent="0.25">
      <c r="A5593" s="639" t="s">
        <v>18</v>
      </c>
      <c r="B5593" s="748" t="s">
        <v>20</v>
      </c>
      <c r="C5593" s="749" t="e">
        <f>C5590/B5590-1</f>
        <v>#DIV/0!</v>
      </c>
      <c r="D5593" s="749">
        <f t="shared" si="551"/>
        <v>0</v>
      </c>
      <c r="E5593" s="749">
        <f t="shared" si="551"/>
        <v>0</v>
      </c>
    </row>
    <row r="5594" spans="1:5" ht="16.5" customHeight="1" thickBot="1" x14ac:dyDescent="0.25">
      <c r="A5594" s="835" t="s">
        <v>2300</v>
      </c>
      <c r="B5594" s="836"/>
      <c r="C5594" s="836"/>
      <c r="D5594" s="836"/>
      <c r="E5594" s="837"/>
    </row>
    <row r="5595" spans="1:5" ht="16.5" customHeight="1" x14ac:dyDescent="0.2">
      <c r="A5595" s="756"/>
      <c r="B5595" s="640">
        <v>2019</v>
      </c>
      <c r="C5595" s="640">
        <v>2020</v>
      </c>
      <c r="D5595" s="640">
        <v>2021</v>
      </c>
      <c r="E5595" s="640">
        <v>2022</v>
      </c>
    </row>
    <row r="5596" spans="1:5" ht="16.5" customHeight="1" thickBot="1" x14ac:dyDescent="0.25">
      <c r="A5596" s="644"/>
      <c r="B5596" s="641" t="s">
        <v>5</v>
      </c>
      <c r="C5596" s="641" t="s">
        <v>6</v>
      </c>
      <c r="D5596" s="641" t="s">
        <v>6</v>
      </c>
      <c r="E5596" s="641" t="s">
        <v>6</v>
      </c>
    </row>
    <row r="5597" spans="1:5" ht="16.5" customHeight="1" thickBot="1" x14ac:dyDescent="0.25">
      <c r="A5597" s="647" t="s">
        <v>107</v>
      </c>
      <c r="B5597" s="750"/>
      <c r="C5597" s="750"/>
      <c r="D5597" s="750"/>
      <c r="E5597" s="750"/>
    </row>
    <row r="5598" spans="1:5" ht="16.5" customHeight="1" thickBot="1" x14ac:dyDescent="0.25">
      <c r="A5598" s="649" t="s">
        <v>37</v>
      </c>
      <c r="B5598" s="750"/>
      <c r="C5598" s="750"/>
      <c r="D5598" s="750"/>
      <c r="E5598" s="750"/>
    </row>
    <row r="5599" spans="1:5" ht="16.5" customHeight="1" thickBot="1" x14ac:dyDescent="0.25">
      <c r="A5599" s="649" t="s">
        <v>108</v>
      </c>
      <c r="B5599" s="750"/>
      <c r="C5599" s="750"/>
      <c r="D5599" s="750"/>
      <c r="E5599" s="750"/>
    </row>
    <row r="5600" spans="1:5" ht="16.5" customHeight="1" thickBot="1" x14ac:dyDescent="0.25">
      <c r="A5600" s="649" t="s">
        <v>72</v>
      </c>
      <c r="B5600" s="750"/>
      <c r="C5600" s="750"/>
      <c r="D5600" s="750"/>
      <c r="E5600" s="750"/>
    </row>
    <row r="5601" spans="1:5" ht="16.5" customHeight="1" thickBot="1" x14ac:dyDescent="0.25">
      <c r="A5601" s="649" t="s">
        <v>73</v>
      </c>
      <c r="B5601" s="750"/>
      <c r="C5601" s="750"/>
      <c r="D5601" s="750"/>
      <c r="E5601" s="750"/>
    </row>
    <row r="5602" spans="1:5" ht="16.5" customHeight="1" thickBot="1" x14ac:dyDescent="0.25">
      <c r="A5602" s="647" t="s">
        <v>109</v>
      </c>
      <c r="B5602" s="750">
        <f>SUM(B5603:B5606)</f>
        <v>0</v>
      </c>
      <c r="C5602" s="750">
        <f t="shared" ref="C5602:E5602" si="552">SUM(C5603:C5606)</f>
        <v>50000</v>
      </c>
      <c r="D5602" s="750">
        <f t="shared" si="552"/>
        <v>500000</v>
      </c>
      <c r="E5602" s="750">
        <f t="shared" si="552"/>
        <v>500000</v>
      </c>
    </row>
    <row r="5603" spans="1:5" ht="16.5" customHeight="1" thickBot="1" x14ac:dyDescent="0.25">
      <c r="A5603" s="649" t="s">
        <v>37</v>
      </c>
      <c r="B5603" s="750"/>
      <c r="C5603" s="750"/>
      <c r="D5603" s="750"/>
      <c r="E5603" s="750"/>
    </row>
    <row r="5604" spans="1:5" ht="16.5" customHeight="1" thickBot="1" x14ac:dyDescent="0.25">
      <c r="A5604" s="649" t="s">
        <v>108</v>
      </c>
      <c r="B5604" s="751"/>
      <c r="C5604" s="751">
        <v>50000</v>
      </c>
      <c r="D5604" s="751">
        <v>500000</v>
      </c>
      <c r="E5604" s="751">
        <v>500000</v>
      </c>
    </row>
    <row r="5605" spans="1:5" ht="16.5" customHeight="1" thickBot="1" x14ac:dyDescent="0.25">
      <c r="A5605" s="649" t="s">
        <v>72</v>
      </c>
      <c r="B5605" s="751"/>
      <c r="C5605" s="751"/>
      <c r="D5605" s="751"/>
      <c r="E5605" s="751"/>
    </row>
    <row r="5606" spans="1:5" ht="16.5" customHeight="1" thickBot="1" x14ac:dyDescent="0.25">
      <c r="A5606" s="649" t="s">
        <v>73</v>
      </c>
      <c r="B5606" s="751"/>
      <c r="C5606" s="751"/>
      <c r="D5606" s="751"/>
      <c r="E5606" s="751"/>
    </row>
    <row r="5607" spans="1:5" ht="16.5" customHeight="1" thickBot="1" x14ac:dyDescent="0.25">
      <c r="A5607" s="699" t="s">
        <v>1978</v>
      </c>
      <c r="B5607" s="751">
        <f>B5604+B5597</f>
        <v>0</v>
      </c>
      <c r="C5607" s="751">
        <f>C5604+C5597</f>
        <v>50000</v>
      </c>
      <c r="D5607" s="751">
        <f>D5604+D5597</f>
        <v>500000</v>
      </c>
      <c r="E5607" s="751">
        <f>E5604+E5597</f>
        <v>500000</v>
      </c>
    </row>
    <row r="5608" spans="1:5" ht="36" customHeight="1" thickBot="1" x14ac:dyDescent="0.25">
      <c r="A5608" s="701" t="s">
        <v>227</v>
      </c>
      <c r="B5608" s="921" t="s">
        <v>2301</v>
      </c>
      <c r="C5608" s="922"/>
      <c r="D5608" s="922"/>
      <c r="E5608" s="923"/>
    </row>
    <row r="5609" spans="1:5" ht="16.5" customHeight="1" thickBot="1" x14ac:dyDescent="0.25">
      <c r="A5609" s="637" t="s">
        <v>1979</v>
      </c>
      <c r="B5609" s="832" t="s">
        <v>2212</v>
      </c>
      <c r="C5609" s="833"/>
      <c r="D5609" s="833"/>
      <c r="E5609" s="834"/>
    </row>
    <row r="5610" spans="1:5" ht="16.5" customHeight="1" thickBot="1" x14ac:dyDescent="0.25">
      <c r="A5610" s="639" t="s">
        <v>9</v>
      </c>
      <c r="B5610" s="832" t="s">
        <v>2212</v>
      </c>
      <c r="C5610" s="833"/>
      <c r="D5610" s="833"/>
      <c r="E5610" s="834"/>
    </row>
    <row r="5611" spans="1:5" ht="16.5" customHeight="1" thickBot="1" x14ac:dyDescent="0.25">
      <c r="A5611" s="639" t="s">
        <v>14</v>
      </c>
      <c r="B5611" s="832" t="s">
        <v>123</v>
      </c>
      <c r="C5611" s="833"/>
      <c r="D5611" s="833"/>
      <c r="E5611" s="834"/>
    </row>
    <row r="5612" spans="1:5" ht="16.5" customHeight="1" x14ac:dyDescent="0.2">
      <c r="A5612" s="756"/>
      <c r="B5612" s="640">
        <v>2019</v>
      </c>
      <c r="C5612" s="640">
        <v>2020</v>
      </c>
      <c r="D5612" s="640">
        <v>2021</v>
      </c>
      <c r="E5612" s="640">
        <v>2022</v>
      </c>
    </row>
    <row r="5613" spans="1:5" ht="16.5" customHeight="1" thickBot="1" x14ac:dyDescent="0.25">
      <c r="A5613" s="644"/>
      <c r="B5613" s="641" t="s">
        <v>5</v>
      </c>
      <c r="C5613" s="641" t="s">
        <v>6</v>
      </c>
      <c r="D5613" s="641" t="s">
        <v>6</v>
      </c>
      <c r="E5613" s="641" t="s">
        <v>6</v>
      </c>
    </row>
    <row r="5614" spans="1:5" ht="16.5" customHeight="1" thickBot="1" x14ac:dyDescent="0.25">
      <c r="A5614" s="639" t="s">
        <v>8</v>
      </c>
      <c r="B5614" s="745"/>
      <c r="C5614" s="745">
        <v>1</v>
      </c>
      <c r="D5614" s="745">
        <v>1</v>
      </c>
      <c r="E5614" s="745">
        <v>1</v>
      </c>
    </row>
    <row r="5615" spans="1:5" ht="16.5" customHeight="1" thickBot="1" x14ac:dyDescent="0.25">
      <c r="A5615" s="639" t="s">
        <v>15</v>
      </c>
      <c r="B5615" s="747"/>
      <c r="C5615" s="747">
        <v>10000</v>
      </c>
      <c r="D5615" s="747">
        <v>100000</v>
      </c>
      <c r="E5615" s="747">
        <v>100000</v>
      </c>
    </row>
    <row r="5616" spans="1:5" ht="16.5" customHeight="1" thickBot="1" x14ac:dyDescent="0.25">
      <c r="A5616" s="639" t="s">
        <v>21</v>
      </c>
      <c r="B5616" s="747" t="e">
        <f>B5615/B5614</f>
        <v>#DIV/0!</v>
      </c>
      <c r="C5616" s="747">
        <f>C5615/C5614</f>
        <v>10000</v>
      </c>
      <c r="D5616" s="747">
        <f>D5615/D5614</f>
        <v>100000</v>
      </c>
      <c r="E5616" s="747">
        <f>E5615/E5614</f>
        <v>100000</v>
      </c>
    </row>
    <row r="5617" spans="1:5" ht="16.5" customHeight="1" thickBot="1" x14ac:dyDescent="0.25">
      <c r="A5617" s="639" t="s">
        <v>16</v>
      </c>
      <c r="B5617" s="748" t="s">
        <v>20</v>
      </c>
      <c r="C5617" s="749" t="e">
        <f>C5614/B5614-1</f>
        <v>#DIV/0!</v>
      </c>
      <c r="D5617" s="749">
        <f t="shared" ref="D5617:E5619" si="553">D5614/C5614-1</f>
        <v>0</v>
      </c>
      <c r="E5617" s="749">
        <f t="shared" si="553"/>
        <v>0</v>
      </c>
    </row>
    <row r="5618" spans="1:5" ht="16.5" customHeight="1" thickBot="1" x14ac:dyDescent="0.25">
      <c r="A5618" s="639" t="s">
        <v>17</v>
      </c>
      <c r="B5618" s="748" t="s">
        <v>20</v>
      </c>
      <c r="C5618" s="749" t="e">
        <f>C5615/B5615-1</f>
        <v>#DIV/0!</v>
      </c>
      <c r="D5618" s="749">
        <f t="shared" si="553"/>
        <v>9</v>
      </c>
      <c r="E5618" s="749">
        <f t="shared" si="553"/>
        <v>0</v>
      </c>
    </row>
    <row r="5619" spans="1:5" ht="16.5" customHeight="1" thickBot="1" x14ac:dyDescent="0.25">
      <c r="A5619" s="639" t="s">
        <v>18</v>
      </c>
      <c r="B5619" s="748" t="s">
        <v>20</v>
      </c>
      <c r="C5619" s="749" t="e">
        <f>C5616/B5616-1</f>
        <v>#DIV/0!</v>
      </c>
      <c r="D5619" s="749">
        <f t="shared" si="553"/>
        <v>9</v>
      </c>
      <c r="E5619" s="749">
        <f t="shared" si="553"/>
        <v>0</v>
      </c>
    </row>
    <row r="5620" spans="1:5" ht="16.5" customHeight="1" thickBot="1" x14ac:dyDescent="0.25">
      <c r="A5620" s="835" t="s">
        <v>2302</v>
      </c>
      <c r="B5620" s="836"/>
      <c r="C5620" s="836"/>
      <c r="D5620" s="836"/>
      <c r="E5620" s="837"/>
    </row>
    <row r="5621" spans="1:5" ht="16.5" customHeight="1" x14ac:dyDescent="0.2">
      <c r="A5621" s="756"/>
      <c r="B5621" s="640">
        <v>2019</v>
      </c>
      <c r="C5621" s="640">
        <v>2020</v>
      </c>
      <c r="D5621" s="640">
        <v>2021</v>
      </c>
      <c r="E5621" s="640">
        <v>2022</v>
      </c>
    </row>
    <row r="5622" spans="1:5" ht="16.5" customHeight="1" thickBot="1" x14ac:dyDescent="0.25">
      <c r="A5622" s="644"/>
      <c r="B5622" s="641" t="s">
        <v>5</v>
      </c>
      <c r="C5622" s="641" t="s">
        <v>6</v>
      </c>
      <c r="D5622" s="641" t="s">
        <v>6</v>
      </c>
      <c r="E5622" s="641" t="s">
        <v>6</v>
      </c>
    </row>
    <row r="5623" spans="1:5" ht="16.5" customHeight="1" thickBot="1" x14ac:dyDescent="0.25">
      <c r="A5623" s="647" t="s">
        <v>107</v>
      </c>
      <c r="B5623" s="750"/>
      <c r="C5623" s="750"/>
      <c r="D5623" s="750">
        <v>0</v>
      </c>
      <c r="E5623" s="750"/>
    </row>
    <row r="5624" spans="1:5" ht="16.5" customHeight="1" thickBot="1" x14ac:dyDescent="0.25">
      <c r="A5624" s="649" t="s">
        <v>37</v>
      </c>
      <c r="B5624" s="750"/>
      <c r="C5624" s="750"/>
      <c r="D5624" s="750"/>
      <c r="E5624" s="750"/>
    </row>
    <row r="5625" spans="1:5" ht="16.5" customHeight="1" thickBot="1" x14ac:dyDescent="0.25">
      <c r="A5625" s="649" t="s">
        <v>108</v>
      </c>
      <c r="B5625" s="750"/>
      <c r="C5625" s="750"/>
      <c r="D5625" s="750"/>
      <c r="E5625" s="750"/>
    </row>
    <row r="5626" spans="1:5" ht="16.5" customHeight="1" thickBot="1" x14ac:dyDescent="0.25">
      <c r="A5626" s="649" t="s">
        <v>72</v>
      </c>
      <c r="B5626" s="750"/>
      <c r="C5626" s="750"/>
      <c r="D5626" s="750"/>
      <c r="E5626" s="750"/>
    </row>
    <row r="5627" spans="1:5" ht="16.5" customHeight="1" thickBot="1" x14ac:dyDescent="0.25">
      <c r="A5627" s="649" t="s">
        <v>73</v>
      </c>
      <c r="B5627" s="750"/>
      <c r="C5627" s="750"/>
      <c r="D5627" s="750"/>
      <c r="E5627" s="750"/>
    </row>
    <row r="5628" spans="1:5" ht="16.5" customHeight="1" thickBot="1" x14ac:dyDescent="0.25">
      <c r="A5628" s="647" t="s">
        <v>109</v>
      </c>
      <c r="B5628" s="750">
        <f>SUM(B5629:B5632)</f>
        <v>0</v>
      </c>
      <c r="C5628" s="750">
        <f t="shared" ref="C5628:E5628" si="554">SUM(C5629:C5632)</f>
        <v>10000</v>
      </c>
      <c r="D5628" s="750">
        <f t="shared" si="554"/>
        <v>100000</v>
      </c>
      <c r="E5628" s="750">
        <f t="shared" si="554"/>
        <v>100000</v>
      </c>
    </row>
    <row r="5629" spans="1:5" ht="16.5" customHeight="1" thickBot="1" x14ac:dyDescent="0.25">
      <c r="A5629" s="649" t="s">
        <v>37</v>
      </c>
      <c r="B5629" s="750"/>
      <c r="C5629" s="750"/>
      <c r="D5629" s="750"/>
      <c r="E5629" s="750"/>
    </row>
    <row r="5630" spans="1:5" ht="16.5" customHeight="1" thickBot="1" x14ac:dyDescent="0.25">
      <c r="A5630" s="649" t="s">
        <v>108</v>
      </c>
      <c r="B5630" s="750"/>
      <c r="C5630" s="750"/>
      <c r="D5630" s="750"/>
      <c r="E5630" s="750"/>
    </row>
    <row r="5631" spans="1:5" ht="16.5" customHeight="1" thickBot="1" x14ac:dyDescent="0.25">
      <c r="A5631" s="649" t="s">
        <v>72</v>
      </c>
      <c r="B5631" s="750"/>
      <c r="C5631" s="750"/>
      <c r="D5631" s="750"/>
      <c r="E5631" s="750"/>
    </row>
    <row r="5632" spans="1:5" ht="16.5" customHeight="1" thickBot="1" x14ac:dyDescent="0.25">
      <c r="A5632" s="649" t="s">
        <v>73</v>
      </c>
      <c r="B5632" s="751"/>
      <c r="C5632" s="751">
        <v>10000</v>
      </c>
      <c r="D5632" s="751">
        <v>100000</v>
      </c>
      <c r="E5632" s="751">
        <v>100000</v>
      </c>
    </row>
    <row r="5633" spans="1:5" ht="16.5" customHeight="1" thickBot="1" x14ac:dyDescent="0.25">
      <c r="A5633" s="699" t="s">
        <v>1984</v>
      </c>
      <c r="B5633" s="751">
        <f>B5632+B5623</f>
        <v>0</v>
      </c>
      <c r="C5633" s="751">
        <f>C5632+C5623</f>
        <v>10000</v>
      </c>
      <c r="D5633" s="751">
        <f>D5632+D5623</f>
        <v>100000</v>
      </c>
      <c r="E5633" s="751">
        <f>E5632+E5623</f>
        <v>100000</v>
      </c>
    </row>
    <row r="5634" spans="1:5" ht="16.5" customHeight="1" thickBot="1" x14ac:dyDescent="0.25">
      <c r="A5634" s="924" t="s">
        <v>2303</v>
      </c>
      <c r="B5634" s="925"/>
      <c r="C5634" s="925"/>
      <c r="D5634" s="925"/>
      <c r="E5634" s="926"/>
    </row>
    <row r="5635" spans="1:5" ht="40.5" customHeight="1" thickBot="1" x14ac:dyDescent="0.25">
      <c r="A5635" s="701" t="s">
        <v>227</v>
      </c>
      <c r="B5635" s="897" t="s">
        <v>2304</v>
      </c>
      <c r="C5635" s="899"/>
      <c r="D5635" s="899"/>
      <c r="E5635" s="900"/>
    </row>
    <row r="5636" spans="1:5" ht="16.5" customHeight="1" thickBot="1" x14ac:dyDescent="0.25">
      <c r="A5636" s="637" t="s">
        <v>1988</v>
      </c>
      <c r="B5636" s="769" t="s">
        <v>2305</v>
      </c>
      <c r="C5636" s="770"/>
      <c r="D5636" s="770"/>
      <c r="E5636" s="771"/>
    </row>
    <row r="5637" spans="1:5" ht="16.5" customHeight="1" thickBot="1" x14ac:dyDescent="0.25">
      <c r="A5637" s="639" t="s">
        <v>9</v>
      </c>
      <c r="B5637" s="769" t="s">
        <v>2306</v>
      </c>
      <c r="C5637" s="770"/>
      <c r="D5637" s="770"/>
      <c r="E5637" s="771"/>
    </row>
    <row r="5638" spans="1:5" ht="16.5" customHeight="1" thickBot="1" x14ac:dyDescent="0.25">
      <c r="A5638" s="639" t="s">
        <v>14</v>
      </c>
      <c r="B5638" s="832" t="s">
        <v>123</v>
      </c>
      <c r="C5638" s="833"/>
      <c r="D5638" s="833"/>
      <c r="E5638" s="834"/>
    </row>
    <row r="5639" spans="1:5" ht="16.5" customHeight="1" x14ac:dyDescent="0.2">
      <c r="A5639" s="756"/>
      <c r="B5639" s="640">
        <v>2019</v>
      </c>
      <c r="C5639" s="640">
        <v>2020</v>
      </c>
      <c r="D5639" s="640">
        <v>2021</v>
      </c>
      <c r="E5639" s="640">
        <v>2022</v>
      </c>
    </row>
    <row r="5640" spans="1:5" ht="16.5" customHeight="1" thickBot="1" x14ac:dyDescent="0.25">
      <c r="A5640" s="644"/>
      <c r="B5640" s="641" t="s">
        <v>5</v>
      </c>
      <c r="C5640" s="641" t="s">
        <v>6</v>
      </c>
      <c r="D5640" s="641" t="s">
        <v>6</v>
      </c>
      <c r="E5640" s="641" t="s">
        <v>6</v>
      </c>
    </row>
    <row r="5641" spans="1:5" ht="16.5" customHeight="1" thickBot="1" x14ac:dyDescent="0.25">
      <c r="A5641" s="639" t="s">
        <v>8</v>
      </c>
      <c r="B5641" s="745">
        <v>1</v>
      </c>
      <c r="C5641" s="745">
        <v>1</v>
      </c>
      <c r="D5641" s="745">
        <v>1</v>
      </c>
      <c r="E5641" s="745">
        <v>1</v>
      </c>
    </row>
    <row r="5642" spans="1:5" ht="16.5" customHeight="1" thickBot="1" x14ac:dyDescent="0.25">
      <c r="A5642" s="639" t="s">
        <v>15</v>
      </c>
      <c r="B5642" s="747">
        <v>50000</v>
      </c>
      <c r="C5642" s="747">
        <v>50000</v>
      </c>
      <c r="D5642" s="747">
        <v>50000</v>
      </c>
      <c r="E5642" s="747">
        <v>50000</v>
      </c>
    </row>
    <row r="5643" spans="1:5" ht="16.5" customHeight="1" thickBot="1" x14ac:dyDescent="0.25">
      <c r="A5643" s="639" t="s">
        <v>21</v>
      </c>
      <c r="B5643" s="747">
        <f>B5642/B5641</f>
        <v>50000</v>
      </c>
      <c r="C5643" s="747">
        <f>C5642/C5641</f>
        <v>50000</v>
      </c>
      <c r="D5643" s="747">
        <f>D5642/D5641</f>
        <v>50000</v>
      </c>
      <c r="E5643" s="747">
        <f>E5642/E5641</f>
        <v>50000</v>
      </c>
    </row>
    <row r="5644" spans="1:5" ht="16.5" customHeight="1" thickBot="1" x14ac:dyDescent="0.25">
      <c r="A5644" s="639" t="s">
        <v>16</v>
      </c>
      <c r="B5644" s="748" t="s">
        <v>20</v>
      </c>
      <c r="C5644" s="749">
        <f>C5641/B5641-1</f>
        <v>0</v>
      </c>
      <c r="D5644" s="749">
        <f t="shared" ref="D5644:E5646" si="555">D5641/C5641-1</f>
        <v>0</v>
      </c>
      <c r="E5644" s="749">
        <f t="shared" si="555"/>
        <v>0</v>
      </c>
    </row>
    <row r="5645" spans="1:5" ht="16.5" customHeight="1" thickBot="1" x14ac:dyDescent="0.25">
      <c r="A5645" s="639" t="s">
        <v>17</v>
      </c>
      <c r="B5645" s="748" t="s">
        <v>20</v>
      </c>
      <c r="C5645" s="749">
        <f>C5642/B5642-1</f>
        <v>0</v>
      </c>
      <c r="D5645" s="749">
        <f t="shared" si="555"/>
        <v>0</v>
      </c>
      <c r="E5645" s="749">
        <f t="shared" si="555"/>
        <v>0</v>
      </c>
    </row>
    <row r="5646" spans="1:5" ht="16.5" customHeight="1" thickBot="1" x14ac:dyDescent="0.25">
      <c r="A5646" s="639" t="s">
        <v>18</v>
      </c>
      <c r="B5646" s="748" t="s">
        <v>20</v>
      </c>
      <c r="C5646" s="749">
        <f>C5643/B5643-1</f>
        <v>0</v>
      </c>
      <c r="D5646" s="749">
        <f t="shared" si="555"/>
        <v>0</v>
      </c>
      <c r="E5646" s="749">
        <f t="shared" si="555"/>
        <v>0</v>
      </c>
    </row>
    <row r="5647" spans="1:5" ht="16.5" customHeight="1" thickBot="1" x14ac:dyDescent="0.25">
      <c r="A5647" s="835" t="s">
        <v>2307</v>
      </c>
      <c r="B5647" s="836"/>
      <c r="C5647" s="836"/>
      <c r="D5647" s="836"/>
      <c r="E5647" s="837"/>
    </row>
    <row r="5648" spans="1:5" ht="16.5" customHeight="1" x14ac:dyDescent="0.2">
      <c r="A5648" s="756"/>
      <c r="B5648" s="640">
        <v>2019</v>
      </c>
      <c r="C5648" s="640">
        <v>2020</v>
      </c>
      <c r="D5648" s="640">
        <v>2021</v>
      </c>
      <c r="E5648" s="640">
        <v>2022</v>
      </c>
    </row>
    <row r="5649" spans="1:5" ht="16.5" customHeight="1" thickBot="1" x14ac:dyDescent="0.25">
      <c r="A5649" s="644"/>
      <c r="B5649" s="641" t="s">
        <v>5</v>
      </c>
      <c r="C5649" s="641" t="s">
        <v>6</v>
      </c>
      <c r="D5649" s="641" t="s">
        <v>6</v>
      </c>
      <c r="E5649" s="641" t="s">
        <v>6</v>
      </c>
    </row>
    <row r="5650" spans="1:5" ht="16.5" customHeight="1" thickBot="1" x14ac:dyDescent="0.25">
      <c r="A5650" s="647" t="s">
        <v>107</v>
      </c>
      <c r="B5650" s="758">
        <f>SUM(B5651:B5654)</f>
        <v>50000</v>
      </c>
      <c r="C5650" s="758">
        <f t="shared" ref="C5650:E5650" si="556">SUM(C5651:C5654)</f>
        <v>50000</v>
      </c>
      <c r="D5650" s="758">
        <f t="shared" si="556"/>
        <v>50000</v>
      </c>
      <c r="E5650" s="758">
        <f t="shared" si="556"/>
        <v>50000</v>
      </c>
    </row>
    <row r="5651" spans="1:5" ht="16.5" customHeight="1" thickBot="1" x14ac:dyDescent="0.25">
      <c r="A5651" s="649" t="s">
        <v>37</v>
      </c>
      <c r="B5651" s="641"/>
      <c r="C5651" s="641"/>
      <c r="D5651" s="641"/>
      <c r="E5651" s="641"/>
    </row>
    <row r="5652" spans="1:5" ht="16.5" customHeight="1" thickBot="1" x14ac:dyDescent="0.25">
      <c r="A5652" s="649" t="s">
        <v>108</v>
      </c>
      <c r="B5652" s="750">
        <v>50000</v>
      </c>
      <c r="C5652" s="750">
        <v>50000</v>
      </c>
      <c r="D5652" s="750">
        <v>50000</v>
      </c>
      <c r="E5652" s="750">
        <v>50000</v>
      </c>
    </row>
    <row r="5653" spans="1:5" ht="16.5" customHeight="1" thickBot="1" x14ac:dyDescent="0.25">
      <c r="A5653" s="649" t="s">
        <v>72</v>
      </c>
      <c r="B5653" s="750"/>
      <c r="C5653" s="750"/>
      <c r="D5653" s="750"/>
      <c r="E5653" s="750"/>
    </row>
    <row r="5654" spans="1:5" ht="16.5" customHeight="1" thickBot="1" x14ac:dyDescent="0.25">
      <c r="A5654" s="649" t="s">
        <v>73</v>
      </c>
      <c r="B5654" s="750"/>
      <c r="C5654" s="750"/>
      <c r="D5654" s="750"/>
      <c r="E5654" s="750"/>
    </row>
    <row r="5655" spans="1:5" ht="16.5" customHeight="1" thickBot="1" x14ac:dyDescent="0.25">
      <c r="A5655" s="647" t="s">
        <v>109</v>
      </c>
      <c r="B5655" s="750"/>
      <c r="C5655" s="750"/>
      <c r="D5655" s="750"/>
      <c r="E5655" s="750"/>
    </row>
    <row r="5656" spans="1:5" ht="16.5" customHeight="1" thickBot="1" x14ac:dyDescent="0.25">
      <c r="A5656" s="649" t="s">
        <v>37</v>
      </c>
      <c r="B5656" s="750"/>
      <c r="C5656" s="750"/>
      <c r="D5656" s="750"/>
      <c r="E5656" s="750"/>
    </row>
    <row r="5657" spans="1:5" ht="16.5" customHeight="1" thickBot="1" x14ac:dyDescent="0.25">
      <c r="A5657" s="649" t="s">
        <v>108</v>
      </c>
      <c r="B5657" s="750"/>
      <c r="C5657" s="750"/>
      <c r="D5657" s="750"/>
      <c r="E5657" s="750"/>
    </row>
    <row r="5658" spans="1:5" ht="16.5" customHeight="1" thickBot="1" x14ac:dyDescent="0.25">
      <c r="A5658" s="649" t="s">
        <v>72</v>
      </c>
      <c r="B5658" s="750"/>
      <c r="C5658" s="750"/>
      <c r="D5658" s="750"/>
      <c r="E5658" s="750"/>
    </row>
    <row r="5659" spans="1:5" ht="16.5" customHeight="1" thickBot="1" x14ac:dyDescent="0.25">
      <c r="A5659" s="649" t="s">
        <v>73</v>
      </c>
      <c r="B5659" s="751"/>
      <c r="C5659" s="751"/>
      <c r="D5659" s="751"/>
      <c r="E5659" s="751"/>
    </row>
    <row r="5660" spans="1:5" ht="16.5" customHeight="1" thickBot="1" x14ac:dyDescent="0.25">
      <c r="A5660" s="699" t="s">
        <v>1993</v>
      </c>
      <c r="B5660" s="751">
        <f>B5659+B5652</f>
        <v>50000</v>
      </c>
      <c r="C5660" s="751">
        <f>C5659+C5652</f>
        <v>50000</v>
      </c>
      <c r="D5660" s="751">
        <f>D5659+D5652</f>
        <v>50000</v>
      </c>
      <c r="E5660" s="751">
        <f>E5659+E5652</f>
        <v>50000</v>
      </c>
    </row>
    <row r="5661" spans="1:5" ht="36.75" customHeight="1" thickBot="1" x14ac:dyDescent="0.25">
      <c r="A5661" s="701" t="s">
        <v>227</v>
      </c>
      <c r="B5661" s="897" t="s">
        <v>2308</v>
      </c>
      <c r="C5661" s="899"/>
      <c r="D5661" s="899"/>
      <c r="E5661" s="900"/>
    </row>
    <row r="5662" spans="1:5" ht="16.5" customHeight="1" thickBot="1" x14ac:dyDescent="0.25">
      <c r="A5662" s="637" t="s">
        <v>1994</v>
      </c>
      <c r="B5662" s="769" t="s">
        <v>2305</v>
      </c>
      <c r="C5662" s="770"/>
      <c r="D5662" s="770"/>
      <c r="E5662" s="771"/>
    </row>
    <row r="5663" spans="1:5" ht="16.5" customHeight="1" thickBot="1" x14ac:dyDescent="0.25">
      <c r="A5663" s="639" t="s">
        <v>9</v>
      </c>
      <c r="B5663" s="769" t="s">
        <v>2306</v>
      </c>
      <c r="C5663" s="770"/>
      <c r="D5663" s="770"/>
      <c r="E5663" s="771"/>
    </row>
    <row r="5664" spans="1:5" ht="16.5" customHeight="1" thickBot="1" x14ac:dyDescent="0.25">
      <c r="A5664" s="639" t="s">
        <v>14</v>
      </c>
      <c r="B5664" s="832" t="s">
        <v>123</v>
      </c>
      <c r="C5664" s="833"/>
      <c r="D5664" s="833"/>
      <c r="E5664" s="834"/>
    </row>
    <row r="5665" spans="1:5" ht="16.5" customHeight="1" x14ac:dyDescent="0.2">
      <c r="A5665" s="756"/>
      <c r="B5665" s="640">
        <v>2019</v>
      </c>
      <c r="C5665" s="640">
        <v>2020</v>
      </c>
      <c r="D5665" s="640">
        <v>2021</v>
      </c>
      <c r="E5665" s="640">
        <v>2022</v>
      </c>
    </row>
    <row r="5666" spans="1:5" ht="16.5" customHeight="1" thickBot="1" x14ac:dyDescent="0.25">
      <c r="A5666" s="644"/>
      <c r="B5666" s="641" t="s">
        <v>5</v>
      </c>
      <c r="C5666" s="641" t="s">
        <v>6</v>
      </c>
      <c r="D5666" s="641" t="s">
        <v>6</v>
      </c>
      <c r="E5666" s="641" t="s">
        <v>6</v>
      </c>
    </row>
    <row r="5667" spans="1:5" ht="16.5" customHeight="1" thickBot="1" x14ac:dyDescent="0.25">
      <c r="A5667" s="639" t="s">
        <v>8</v>
      </c>
      <c r="B5667" s="745">
        <v>1</v>
      </c>
      <c r="C5667" s="745">
        <v>1</v>
      </c>
      <c r="D5667" s="745">
        <v>1</v>
      </c>
      <c r="E5667" s="745">
        <v>1</v>
      </c>
    </row>
    <row r="5668" spans="1:5" ht="16.5" customHeight="1" thickBot="1" x14ac:dyDescent="0.25">
      <c r="A5668" s="639" t="s">
        <v>15</v>
      </c>
      <c r="B5668" s="747">
        <v>20000</v>
      </c>
      <c r="C5668" s="747">
        <v>100000</v>
      </c>
      <c r="D5668" s="747">
        <v>150000</v>
      </c>
      <c r="E5668" s="747">
        <v>50000</v>
      </c>
    </row>
    <row r="5669" spans="1:5" ht="16.5" customHeight="1" thickBot="1" x14ac:dyDescent="0.25">
      <c r="A5669" s="639" t="s">
        <v>21</v>
      </c>
      <c r="B5669" s="747">
        <f>B5668/B5667</f>
        <v>20000</v>
      </c>
      <c r="C5669" s="747">
        <f>C5668/C5667</f>
        <v>100000</v>
      </c>
      <c r="D5669" s="747">
        <f>D5668/D5667</f>
        <v>150000</v>
      </c>
      <c r="E5669" s="747">
        <f>E5668/E5667</f>
        <v>50000</v>
      </c>
    </row>
    <row r="5670" spans="1:5" ht="16.5" customHeight="1" thickBot="1" x14ac:dyDescent="0.25">
      <c r="A5670" s="639" t="s">
        <v>16</v>
      </c>
      <c r="B5670" s="748" t="s">
        <v>20</v>
      </c>
      <c r="C5670" s="749">
        <f>C5667/B5667-1</f>
        <v>0</v>
      </c>
      <c r="D5670" s="749">
        <f t="shared" ref="D5670:E5672" si="557">D5667/C5667-1</f>
        <v>0</v>
      </c>
      <c r="E5670" s="749">
        <f t="shared" si="557"/>
        <v>0</v>
      </c>
    </row>
    <row r="5671" spans="1:5" ht="16.5" customHeight="1" thickBot="1" x14ac:dyDescent="0.25">
      <c r="A5671" s="639" t="s">
        <v>17</v>
      </c>
      <c r="B5671" s="748" t="s">
        <v>20</v>
      </c>
      <c r="C5671" s="749">
        <f>C5668/B5668-1</f>
        <v>4</v>
      </c>
      <c r="D5671" s="749">
        <f t="shared" si="557"/>
        <v>0.5</v>
      </c>
      <c r="E5671" s="749">
        <f t="shared" si="557"/>
        <v>-0.66666666666666674</v>
      </c>
    </row>
    <row r="5672" spans="1:5" ht="16.5" customHeight="1" thickBot="1" x14ac:dyDescent="0.25">
      <c r="A5672" s="639" t="s">
        <v>18</v>
      </c>
      <c r="B5672" s="748" t="s">
        <v>20</v>
      </c>
      <c r="C5672" s="749">
        <f>C5669/B5669-1</f>
        <v>4</v>
      </c>
      <c r="D5672" s="749">
        <f t="shared" si="557"/>
        <v>0.5</v>
      </c>
      <c r="E5672" s="749">
        <f t="shared" si="557"/>
        <v>-0.66666666666666674</v>
      </c>
    </row>
    <row r="5673" spans="1:5" ht="16.5" customHeight="1" thickBot="1" x14ac:dyDescent="0.25">
      <c r="A5673" s="835" t="s">
        <v>2309</v>
      </c>
      <c r="B5673" s="836"/>
      <c r="C5673" s="836"/>
      <c r="D5673" s="836"/>
      <c r="E5673" s="837"/>
    </row>
    <row r="5674" spans="1:5" ht="16.5" customHeight="1" x14ac:dyDescent="0.2">
      <c r="A5674" s="756"/>
      <c r="B5674" s="640">
        <v>2019</v>
      </c>
      <c r="C5674" s="640">
        <v>2020</v>
      </c>
      <c r="D5674" s="640">
        <v>2021</v>
      </c>
      <c r="E5674" s="640">
        <v>2022</v>
      </c>
    </row>
    <row r="5675" spans="1:5" ht="16.5" customHeight="1" thickBot="1" x14ac:dyDescent="0.25">
      <c r="A5675" s="644"/>
      <c r="B5675" s="641" t="s">
        <v>5</v>
      </c>
      <c r="C5675" s="641" t="s">
        <v>6</v>
      </c>
      <c r="D5675" s="641" t="s">
        <v>6</v>
      </c>
      <c r="E5675" s="641" t="s">
        <v>6</v>
      </c>
    </row>
    <row r="5676" spans="1:5" ht="16.5" customHeight="1" thickBot="1" x14ac:dyDescent="0.25">
      <c r="A5676" s="647" t="s">
        <v>107</v>
      </c>
      <c r="B5676" s="758">
        <f>SUM(B5677:B5680)</f>
        <v>20000</v>
      </c>
      <c r="C5676" s="758">
        <f t="shared" ref="C5676:E5676" si="558">SUM(C5677:C5680)</f>
        <v>100000</v>
      </c>
      <c r="D5676" s="758">
        <f t="shared" si="558"/>
        <v>150000</v>
      </c>
      <c r="E5676" s="758">
        <f t="shared" si="558"/>
        <v>50000</v>
      </c>
    </row>
    <row r="5677" spans="1:5" ht="16.5" customHeight="1" thickBot="1" x14ac:dyDescent="0.25">
      <c r="A5677" s="649" t="s">
        <v>37</v>
      </c>
      <c r="B5677" s="641"/>
      <c r="C5677" s="641"/>
      <c r="D5677" s="641"/>
      <c r="E5677" s="641"/>
    </row>
    <row r="5678" spans="1:5" ht="16.5" customHeight="1" thickBot="1" x14ac:dyDescent="0.25">
      <c r="A5678" s="649" t="s">
        <v>108</v>
      </c>
      <c r="B5678" s="750">
        <v>20000</v>
      </c>
      <c r="C5678" s="750">
        <v>100000</v>
      </c>
      <c r="D5678" s="750">
        <v>150000</v>
      </c>
      <c r="E5678" s="750">
        <v>50000</v>
      </c>
    </row>
    <row r="5679" spans="1:5" ht="16.5" customHeight="1" thickBot="1" x14ac:dyDescent="0.25">
      <c r="A5679" s="649" t="s">
        <v>72</v>
      </c>
      <c r="B5679" s="750"/>
      <c r="C5679" s="750"/>
      <c r="D5679" s="750"/>
      <c r="E5679" s="750"/>
    </row>
    <row r="5680" spans="1:5" ht="16.5" customHeight="1" thickBot="1" x14ac:dyDescent="0.25">
      <c r="A5680" s="649" t="s">
        <v>73</v>
      </c>
      <c r="B5680" s="750"/>
      <c r="C5680" s="750"/>
      <c r="D5680" s="750"/>
      <c r="E5680" s="750"/>
    </row>
    <row r="5681" spans="1:5" ht="16.5" customHeight="1" thickBot="1" x14ac:dyDescent="0.25">
      <c r="A5681" s="647" t="s">
        <v>109</v>
      </c>
      <c r="B5681" s="750"/>
      <c r="C5681" s="750"/>
      <c r="D5681" s="750"/>
      <c r="E5681" s="750"/>
    </row>
    <row r="5682" spans="1:5" ht="16.5" customHeight="1" thickBot="1" x14ac:dyDescent="0.25">
      <c r="A5682" s="649" t="s">
        <v>37</v>
      </c>
      <c r="B5682" s="750"/>
      <c r="C5682" s="750"/>
      <c r="D5682" s="750"/>
      <c r="E5682" s="750"/>
    </row>
    <row r="5683" spans="1:5" ht="16.5" customHeight="1" thickBot="1" x14ac:dyDescent="0.25">
      <c r="A5683" s="649" t="s">
        <v>108</v>
      </c>
      <c r="B5683" s="750"/>
      <c r="C5683" s="750"/>
      <c r="D5683" s="750"/>
      <c r="E5683" s="750"/>
    </row>
    <row r="5684" spans="1:5" ht="16.5" customHeight="1" thickBot="1" x14ac:dyDescent="0.25">
      <c r="A5684" s="649" t="s">
        <v>72</v>
      </c>
      <c r="B5684" s="750"/>
      <c r="C5684" s="750"/>
      <c r="D5684" s="750"/>
      <c r="E5684" s="750"/>
    </row>
    <row r="5685" spans="1:5" ht="16.5" customHeight="1" thickBot="1" x14ac:dyDescent="0.25">
      <c r="A5685" s="649" t="s">
        <v>73</v>
      </c>
      <c r="B5685" s="751"/>
      <c r="C5685" s="751"/>
      <c r="D5685" s="751"/>
      <c r="E5685" s="751"/>
    </row>
    <row r="5686" spans="1:5" ht="16.5" customHeight="1" thickBot="1" x14ac:dyDescent="0.25">
      <c r="A5686" s="699" t="s">
        <v>1999</v>
      </c>
      <c r="B5686" s="751">
        <f>B5685+B5678</f>
        <v>20000</v>
      </c>
      <c r="C5686" s="751">
        <f t="shared" ref="C5686:D5686" si="559">C5685+C5678</f>
        <v>100000</v>
      </c>
      <c r="D5686" s="751">
        <f t="shared" si="559"/>
        <v>150000</v>
      </c>
      <c r="E5686" s="751">
        <f>E5685+E5678</f>
        <v>50000</v>
      </c>
    </row>
    <row r="5687" spans="1:5" ht="15" customHeight="1" thickBot="1" x14ac:dyDescent="0.25">
      <c r="A5687" s="703"/>
      <c r="B5687" s="927" t="s">
        <v>2310</v>
      </c>
      <c r="C5687" s="928"/>
      <c r="D5687" s="928"/>
      <c r="E5687" s="929"/>
    </row>
    <row r="5688" spans="1:5" ht="27" customHeight="1" thickBot="1" x14ac:dyDescent="0.25">
      <c r="A5688" s="701" t="s">
        <v>227</v>
      </c>
      <c r="B5688" s="897" t="s">
        <v>2311</v>
      </c>
      <c r="C5688" s="899"/>
      <c r="D5688" s="899"/>
      <c r="E5688" s="900"/>
    </row>
    <row r="5689" spans="1:5" ht="16.5" customHeight="1" thickBot="1" x14ac:dyDescent="0.25">
      <c r="A5689" s="637" t="s">
        <v>2000</v>
      </c>
      <c r="B5689" s="769" t="s">
        <v>2312</v>
      </c>
      <c r="C5689" s="770"/>
      <c r="D5689" s="770"/>
      <c r="E5689" s="771"/>
    </row>
    <row r="5690" spans="1:5" ht="16.5" customHeight="1" thickBot="1" x14ac:dyDescent="0.25">
      <c r="A5690" s="639" t="s">
        <v>9</v>
      </c>
      <c r="B5690" s="769" t="s">
        <v>2312</v>
      </c>
      <c r="C5690" s="770"/>
      <c r="D5690" s="770"/>
      <c r="E5690" s="771"/>
    </row>
    <row r="5691" spans="1:5" ht="16.5" customHeight="1" thickBot="1" x14ac:dyDescent="0.25">
      <c r="A5691" s="639" t="s">
        <v>14</v>
      </c>
      <c r="B5691" s="832" t="s">
        <v>123</v>
      </c>
      <c r="C5691" s="833"/>
      <c r="D5691" s="833"/>
      <c r="E5691" s="834"/>
    </row>
    <row r="5692" spans="1:5" ht="16.5" customHeight="1" x14ac:dyDescent="0.2">
      <c r="A5692" s="756"/>
      <c r="B5692" s="640">
        <v>2019</v>
      </c>
      <c r="C5692" s="640">
        <v>2020</v>
      </c>
      <c r="D5692" s="640">
        <v>2021</v>
      </c>
      <c r="E5692" s="640">
        <v>2022</v>
      </c>
    </row>
    <row r="5693" spans="1:5" ht="16.5" customHeight="1" thickBot="1" x14ac:dyDescent="0.25">
      <c r="A5693" s="644"/>
      <c r="B5693" s="641" t="s">
        <v>5</v>
      </c>
      <c r="C5693" s="641" t="s">
        <v>6</v>
      </c>
      <c r="D5693" s="641" t="s">
        <v>6</v>
      </c>
      <c r="E5693" s="641" t="s">
        <v>6</v>
      </c>
    </row>
    <row r="5694" spans="1:5" ht="16.5" customHeight="1" thickBot="1" x14ac:dyDescent="0.25">
      <c r="A5694" s="639" t="s">
        <v>8</v>
      </c>
      <c r="B5694" s="745">
        <v>1</v>
      </c>
      <c r="C5694" s="745"/>
      <c r="D5694" s="745"/>
      <c r="E5694" s="745"/>
    </row>
    <row r="5695" spans="1:5" ht="16.5" customHeight="1" thickBot="1" x14ac:dyDescent="0.25">
      <c r="A5695" s="639" t="s">
        <v>15</v>
      </c>
      <c r="B5695" s="747">
        <v>11000</v>
      </c>
      <c r="C5695" s="747"/>
      <c r="D5695" s="747"/>
      <c r="E5695" s="747"/>
    </row>
    <row r="5696" spans="1:5" ht="16.5" customHeight="1" thickBot="1" x14ac:dyDescent="0.25">
      <c r="A5696" s="639" t="s">
        <v>21</v>
      </c>
      <c r="B5696" s="747">
        <f>B5695/B5694</f>
        <v>11000</v>
      </c>
      <c r="C5696" s="747" t="e">
        <f>C5695/C5694</f>
        <v>#DIV/0!</v>
      </c>
      <c r="D5696" s="747" t="e">
        <f>D5695/D5694</f>
        <v>#DIV/0!</v>
      </c>
      <c r="E5696" s="747" t="e">
        <f>E5695/E5694</f>
        <v>#DIV/0!</v>
      </c>
    </row>
    <row r="5697" spans="1:5" ht="16.5" customHeight="1" thickBot="1" x14ac:dyDescent="0.25">
      <c r="A5697" s="639" t="s">
        <v>16</v>
      </c>
      <c r="B5697" s="748" t="s">
        <v>20</v>
      </c>
      <c r="C5697" s="749">
        <f>C5694/B5694-1</f>
        <v>-1</v>
      </c>
      <c r="D5697" s="749" t="e">
        <f t="shared" ref="D5697:E5699" si="560">D5694/C5694-1</f>
        <v>#DIV/0!</v>
      </c>
      <c r="E5697" s="749" t="e">
        <f t="shared" si="560"/>
        <v>#DIV/0!</v>
      </c>
    </row>
    <row r="5698" spans="1:5" ht="16.5" customHeight="1" thickBot="1" x14ac:dyDescent="0.25">
      <c r="A5698" s="639" t="s">
        <v>17</v>
      </c>
      <c r="B5698" s="748" t="s">
        <v>20</v>
      </c>
      <c r="C5698" s="749">
        <f>C5695/B5695-1</f>
        <v>-1</v>
      </c>
      <c r="D5698" s="749" t="e">
        <f t="shared" si="560"/>
        <v>#DIV/0!</v>
      </c>
      <c r="E5698" s="749" t="e">
        <f t="shared" si="560"/>
        <v>#DIV/0!</v>
      </c>
    </row>
    <row r="5699" spans="1:5" ht="16.5" customHeight="1" thickBot="1" x14ac:dyDescent="0.25">
      <c r="A5699" s="639" t="s">
        <v>18</v>
      </c>
      <c r="B5699" s="748" t="s">
        <v>20</v>
      </c>
      <c r="C5699" s="749" t="e">
        <f>C5696/B5696-1</f>
        <v>#DIV/0!</v>
      </c>
      <c r="D5699" s="749" t="e">
        <f t="shared" si="560"/>
        <v>#DIV/0!</v>
      </c>
      <c r="E5699" s="749" t="e">
        <f t="shared" si="560"/>
        <v>#DIV/0!</v>
      </c>
    </row>
    <row r="5700" spans="1:5" ht="16.5" customHeight="1" thickBot="1" x14ac:dyDescent="0.25">
      <c r="A5700" s="835" t="s">
        <v>2004</v>
      </c>
      <c r="B5700" s="836"/>
      <c r="C5700" s="836"/>
      <c r="D5700" s="836"/>
      <c r="E5700" s="837"/>
    </row>
    <row r="5701" spans="1:5" ht="16.5" customHeight="1" x14ac:dyDescent="0.2">
      <c r="A5701" s="756"/>
      <c r="B5701" s="640">
        <v>2019</v>
      </c>
      <c r="C5701" s="640">
        <v>2020</v>
      </c>
      <c r="D5701" s="640">
        <v>2021</v>
      </c>
      <c r="E5701" s="640">
        <v>2022</v>
      </c>
    </row>
    <row r="5702" spans="1:5" ht="16.5" customHeight="1" thickBot="1" x14ac:dyDescent="0.25">
      <c r="A5702" s="644"/>
      <c r="B5702" s="641" t="s">
        <v>5</v>
      </c>
      <c r="C5702" s="641" t="s">
        <v>6</v>
      </c>
      <c r="D5702" s="641" t="s">
        <v>6</v>
      </c>
      <c r="E5702" s="641" t="s">
        <v>6</v>
      </c>
    </row>
    <row r="5703" spans="1:5" ht="16.5" customHeight="1" thickBot="1" x14ac:dyDescent="0.25">
      <c r="A5703" s="647" t="s">
        <v>107</v>
      </c>
      <c r="B5703" s="750"/>
      <c r="C5703" s="750"/>
      <c r="D5703" s="750"/>
      <c r="E5703" s="750"/>
    </row>
    <row r="5704" spans="1:5" ht="16.5" customHeight="1" thickBot="1" x14ac:dyDescent="0.25">
      <c r="A5704" s="649" t="s">
        <v>37</v>
      </c>
      <c r="B5704" s="750"/>
      <c r="C5704" s="750"/>
      <c r="D5704" s="750"/>
      <c r="E5704" s="750"/>
    </row>
    <row r="5705" spans="1:5" ht="16.5" customHeight="1" thickBot="1" x14ac:dyDescent="0.25">
      <c r="A5705" s="649" t="s">
        <v>108</v>
      </c>
      <c r="B5705" s="750"/>
      <c r="C5705" s="750"/>
      <c r="D5705" s="750"/>
      <c r="E5705" s="750"/>
    </row>
    <row r="5706" spans="1:5" ht="16.5" customHeight="1" thickBot="1" x14ac:dyDescent="0.25">
      <c r="A5706" s="649" t="s">
        <v>72</v>
      </c>
      <c r="B5706" s="750"/>
      <c r="C5706" s="750"/>
      <c r="D5706" s="750"/>
      <c r="E5706" s="750"/>
    </row>
    <row r="5707" spans="1:5" ht="16.5" customHeight="1" thickBot="1" x14ac:dyDescent="0.25">
      <c r="A5707" s="649" t="s">
        <v>73</v>
      </c>
      <c r="B5707" s="750"/>
      <c r="C5707" s="750"/>
      <c r="D5707" s="750"/>
      <c r="E5707" s="750"/>
    </row>
    <row r="5708" spans="1:5" ht="16.5" customHeight="1" thickBot="1" x14ac:dyDescent="0.25">
      <c r="A5708" s="647" t="s">
        <v>109</v>
      </c>
      <c r="B5708" s="750">
        <f>SUM(B5709:B5712)</f>
        <v>11000</v>
      </c>
      <c r="C5708" s="750">
        <f t="shared" ref="C5708:E5708" si="561">SUM(C5709:C5712)</f>
        <v>0</v>
      </c>
      <c r="D5708" s="750">
        <f t="shared" si="561"/>
        <v>0</v>
      </c>
      <c r="E5708" s="750">
        <f t="shared" si="561"/>
        <v>0</v>
      </c>
    </row>
    <row r="5709" spans="1:5" ht="16.5" customHeight="1" thickBot="1" x14ac:dyDescent="0.25">
      <c r="A5709" s="649" t="s">
        <v>37</v>
      </c>
      <c r="B5709" s="750"/>
      <c r="C5709" s="750"/>
      <c r="D5709" s="750"/>
      <c r="E5709" s="750"/>
    </row>
    <row r="5710" spans="1:5" ht="16.5" customHeight="1" thickBot="1" x14ac:dyDescent="0.25">
      <c r="A5710" s="649" t="s">
        <v>108</v>
      </c>
      <c r="B5710" s="750"/>
      <c r="C5710" s="750"/>
      <c r="D5710" s="750"/>
      <c r="E5710" s="750"/>
    </row>
    <row r="5711" spans="1:5" ht="16.5" customHeight="1" thickBot="1" x14ac:dyDescent="0.25">
      <c r="A5711" s="649" t="s">
        <v>72</v>
      </c>
      <c r="B5711" s="750"/>
      <c r="C5711" s="750"/>
      <c r="D5711" s="750"/>
      <c r="E5711" s="750"/>
    </row>
    <row r="5712" spans="1:5" ht="16.5" customHeight="1" thickBot="1" x14ac:dyDescent="0.25">
      <c r="A5712" s="649" t="s">
        <v>73</v>
      </c>
      <c r="B5712" s="751">
        <v>11000</v>
      </c>
      <c r="C5712" s="751"/>
      <c r="D5712" s="751"/>
      <c r="E5712" s="751"/>
    </row>
    <row r="5713" spans="1:5" ht="16.5" customHeight="1" thickBot="1" x14ac:dyDescent="0.25">
      <c r="A5713" s="699" t="s">
        <v>2005</v>
      </c>
      <c r="B5713" s="751">
        <f>B5712+B5703</f>
        <v>11000</v>
      </c>
      <c r="C5713" s="751">
        <f>C5712+C5703</f>
        <v>0</v>
      </c>
      <c r="D5713" s="751">
        <f>D5712+D5703</f>
        <v>0</v>
      </c>
      <c r="E5713" s="751">
        <f>E5712+E5703</f>
        <v>0</v>
      </c>
    </row>
    <row r="5714" spans="1:5" ht="46.5" customHeight="1" thickBot="1" x14ac:dyDescent="0.25">
      <c r="A5714" s="701" t="s">
        <v>227</v>
      </c>
      <c r="B5714" s="897" t="s">
        <v>2313</v>
      </c>
      <c r="C5714" s="899"/>
      <c r="D5714" s="899"/>
      <c r="E5714" s="900"/>
    </row>
    <row r="5715" spans="1:5" ht="16.5" customHeight="1" thickBot="1" x14ac:dyDescent="0.25">
      <c r="A5715" s="637" t="s">
        <v>2006</v>
      </c>
      <c r="B5715" s="769" t="s">
        <v>2314</v>
      </c>
      <c r="C5715" s="770"/>
      <c r="D5715" s="770"/>
      <c r="E5715" s="771"/>
    </row>
    <row r="5716" spans="1:5" ht="16.5" customHeight="1" thickBot="1" x14ac:dyDescent="0.25">
      <c r="A5716" s="639" t="s">
        <v>9</v>
      </c>
      <c r="B5716" s="769" t="s">
        <v>2314</v>
      </c>
      <c r="C5716" s="770"/>
      <c r="D5716" s="770"/>
      <c r="E5716" s="771"/>
    </row>
    <row r="5717" spans="1:5" ht="16.5" customHeight="1" thickBot="1" x14ac:dyDescent="0.25">
      <c r="A5717" s="639" t="s">
        <v>14</v>
      </c>
      <c r="B5717" s="832" t="s">
        <v>123</v>
      </c>
      <c r="C5717" s="833"/>
      <c r="D5717" s="833"/>
      <c r="E5717" s="834"/>
    </row>
    <row r="5718" spans="1:5" ht="16.5" customHeight="1" x14ac:dyDescent="0.2">
      <c r="A5718" s="756"/>
      <c r="B5718" s="640">
        <v>2019</v>
      </c>
      <c r="C5718" s="640">
        <v>2020</v>
      </c>
      <c r="D5718" s="640">
        <v>2021</v>
      </c>
      <c r="E5718" s="640">
        <v>2022</v>
      </c>
    </row>
    <row r="5719" spans="1:5" ht="16.5" customHeight="1" thickBot="1" x14ac:dyDescent="0.25">
      <c r="A5719" s="644"/>
      <c r="B5719" s="641" t="s">
        <v>5</v>
      </c>
      <c r="C5719" s="641" t="s">
        <v>6</v>
      </c>
      <c r="D5719" s="641" t="s">
        <v>6</v>
      </c>
      <c r="E5719" s="641" t="s">
        <v>6</v>
      </c>
    </row>
    <row r="5720" spans="1:5" ht="16.5" customHeight="1" thickBot="1" x14ac:dyDescent="0.25">
      <c r="A5720" s="639" t="s">
        <v>8</v>
      </c>
      <c r="B5720" s="745">
        <v>1</v>
      </c>
      <c r="C5720" s="745"/>
      <c r="D5720" s="745"/>
      <c r="E5720" s="745"/>
    </row>
    <row r="5721" spans="1:5" ht="16.5" customHeight="1" thickBot="1" x14ac:dyDescent="0.25">
      <c r="A5721" s="639" t="s">
        <v>15</v>
      </c>
      <c r="B5721" s="747">
        <v>36487</v>
      </c>
      <c r="C5721" s="747"/>
      <c r="D5721" s="747"/>
      <c r="E5721" s="747"/>
    </row>
    <row r="5722" spans="1:5" ht="16.5" customHeight="1" thickBot="1" x14ac:dyDescent="0.25">
      <c r="A5722" s="639" t="s">
        <v>21</v>
      </c>
      <c r="B5722" s="747">
        <f>B5721/B5720</f>
        <v>36487</v>
      </c>
      <c r="C5722" s="747" t="e">
        <f>C5721/C5720</f>
        <v>#DIV/0!</v>
      </c>
      <c r="D5722" s="747" t="e">
        <f>D5721/D5720</f>
        <v>#DIV/0!</v>
      </c>
      <c r="E5722" s="747" t="e">
        <f>E5721/E5720</f>
        <v>#DIV/0!</v>
      </c>
    </row>
    <row r="5723" spans="1:5" ht="16.5" customHeight="1" thickBot="1" x14ac:dyDescent="0.25">
      <c r="A5723" s="639" t="s">
        <v>16</v>
      </c>
      <c r="B5723" s="748" t="s">
        <v>20</v>
      </c>
      <c r="C5723" s="749">
        <f>C5720/B5720-1</f>
        <v>-1</v>
      </c>
      <c r="D5723" s="749" t="e">
        <f t="shared" ref="D5723:E5725" si="562">D5720/C5720-1</f>
        <v>#DIV/0!</v>
      </c>
      <c r="E5723" s="749" t="e">
        <f t="shared" si="562"/>
        <v>#DIV/0!</v>
      </c>
    </row>
    <row r="5724" spans="1:5" ht="16.5" customHeight="1" thickBot="1" x14ac:dyDescent="0.25">
      <c r="A5724" s="639" t="s">
        <v>17</v>
      </c>
      <c r="B5724" s="748" t="s">
        <v>20</v>
      </c>
      <c r="C5724" s="749">
        <f>C5721/B5721-1</f>
        <v>-1</v>
      </c>
      <c r="D5724" s="749" t="e">
        <f t="shared" si="562"/>
        <v>#DIV/0!</v>
      </c>
      <c r="E5724" s="749" t="e">
        <f t="shared" si="562"/>
        <v>#DIV/0!</v>
      </c>
    </row>
    <row r="5725" spans="1:5" ht="16.5" customHeight="1" thickBot="1" x14ac:dyDescent="0.25">
      <c r="A5725" s="639" t="s">
        <v>18</v>
      </c>
      <c r="B5725" s="748" t="s">
        <v>20</v>
      </c>
      <c r="C5725" s="749" t="e">
        <f>C5722/B5722-1</f>
        <v>#DIV/0!</v>
      </c>
      <c r="D5725" s="749" t="e">
        <f t="shared" si="562"/>
        <v>#DIV/0!</v>
      </c>
      <c r="E5725" s="749" t="e">
        <f t="shared" si="562"/>
        <v>#DIV/0!</v>
      </c>
    </row>
    <row r="5726" spans="1:5" ht="16.5" customHeight="1" thickBot="1" x14ac:dyDescent="0.25">
      <c r="A5726" s="835" t="s">
        <v>2315</v>
      </c>
      <c r="B5726" s="836"/>
      <c r="C5726" s="836"/>
      <c r="D5726" s="836"/>
      <c r="E5726" s="837"/>
    </row>
    <row r="5727" spans="1:5" ht="16.5" customHeight="1" x14ac:dyDescent="0.2">
      <c r="A5727" s="756"/>
      <c r="B5727" s="640">
        <v>2019</v>
      </c>
      <c r="C5727" s="640">
        <v>2020</v>
      </c>
      <c r="D5727" s="640">
        <v>2021</v>
      </c>
      <c r="E5727" s="640">
        <v>2022</v>
      </c>
    </row>
    <row r="5728" spans="1:5" ht="16.5" customHeight="1" thickBot="1" x14ac:dyDescent="0.25">
      <c r="A5728" s="644"/>
      <c r="B5728" s="641" t="s">
        <v>5</v>
      </c>
      <c r="C5728" s="641" t="s">
        <v>6</v>
      </c>
      <c r="D5728" s="641" t="s">
        <v>6</v>
      </c>
      <c r="E5728" s="641" t="s">
        <v>6</v>
      </c>
    </row>
    <row r="5729" spans="1:5" ht="16.5" customHeight="1" thickBot="1" x14ac:dyDescent="0.25">
      <c r="A5729" s="647" t="s">
        <v>107</v>
      </c>
      <c r="B5729" s="750"/>
      <c r="C5729" s="750"/>
      <c r="D5729" s="750"/>
      <c r="E5729" s="750"/>
    </row>
    <row r="5730" spans="1:5" ht="16.5" customHeight="1" thickBot="1" x14ac:dyDescent="0.25">
      <c r="A5730" s="649" t="s">
        <v>37</v>
      </c>
      <c r="B5730" s="750"/>
      <c r="C5730" s="750"/>
      <c r="D5730" s="750"/>
      <c r="E5730" s="750"/>
    </row>
    <row r="5731" spans="1:5" ht="16.5" customHeight="1" thickBot="1" x14ac:dyDescent="0.25">
      <c r="A5731" s="649" t="s">
        <v>108</v>
      </c>
      <c r="B5731" s="750"/>
      <c r="C5731" s="750"/>
      <c r="D5731" s="750"/>
      <c r="E5731" s="750"/>
    </row>
    <row r="5732" spans="1:5" ht="16.5" customHeight="1" thickBot="1" x14ac:dyDescent="0.25">
      <c r="A5732" s="649" t="s">
        <v>72</v>
      </c>
      <c r="B5732" s="750"/>
      <c r="C5732" s="750"/>
      <c r="D5732" s="750"/>
      <c r="E5732" s="750"/>
    </row>
    <row r="5733" spans="1:5" ht="16.5" customHeight="1" thickBot="1" x14ac:dyDescent="0.25">
      <c r="A5733" s="649" t="s">
        <v>73</v>
      </c>
      <c r="B5733" s="750"/>
      <c r="C5733" s="750"/>
      <c r="D5733" s="750"/>
      <c r="E5733" s="750"/>
    </row>
    <row r="5734" spans="1:5" ht="16.5" customHeight="1" thickBot="1" x14ac:dyDescent="0.25">
      <c r="A5734" s="647" t="s">
        <v>109</v>
      </c>
      <c r="B5734" s="750">
        <f>SUM(B5735:B5738)</f>
        <v>36487</v>
      </c>
      <c r="C5734" s="750">
        <f t="shared" ref="C5734:E5734" si="563">SUM(C5735:C5738)</f>
        <v>0</v>
      </c>
      <c r="D5734" s="750">
        <f t="shared" si="563"/>
        <v>0</v>
      </c>
      <c r="E5734" s="750">
        <f t="shared" si="563"/>
        <v>0</v>
      </c>
    </row>
    <row r="5735" spans="1:5" ht="16.5" customHeight="1" thickBot="1" x14ac:dyDescent="0.25">
      <c r="A5735" s="649" t="s">
        <v>37</v>
      </c>
      <c r="B5735" s="750"/>
      <c r="C5735" s="750"/>
      <c r="D5735" s="750"/>
      <c r="E5735" s="750"/>
    </row>
    <row r="5736" spans="1:5" ht="16.5" customHeight="1" thickBot="1" x14ac:dyDescent="0.25">
      <c r="A5736" s="649" t="s">
        <v>108</v>
      </c>
      <c r="B5736" s="750"/>
      <c r="C5736" s="750"/>
      <c r="D5736" s="750"/>
      <c r="E5736" s="750"/>
    </row>
    <row r="5737" spans="1:5" ht="16.5" customHeight="1" thickBot="1" x14ac:dyDescent="0.25">
      <c r="A5737" s="649" t="s">
        <v>72</v>
      </c>
      <c r="B5737" s="751">
        <v>36487</v>
      </c>
      <c r="C5737" s="751"/>
      <c r="D5737" s="751"/>
      <c r="E5737" s="751"/>
    </row>
    <row r="5738" spans="1:5" ht="16.5" customHeight="1" thickBot="1" x14ac:dyDescent="0.25">
      <c r="A5738" s="649" t="s">
        <v>73</v>
      </c>
      <c r="B5738" s="751"/>
      <c r="C5738" s="751"/>
      <c r="D5738" s="751"/>
      <c r="E5738" s="751"/>
    </row>
    <row r="5739" spans="1:5" ht="16.5" customHeight="1" thickBot="1" x14ac:dyDescent="0.25">
      <c r="A5739" s="699" t="s">
        <v>2011</v>
      </c>
      <c r="B5739" s="751">
        <f>B5737+B5729</f>
        <v>36487</v>
      </c>
      <c r="C5739" s="751">
        <f>C5737+C5729</f>
        <v>0</v>
      </c>
      <c r="D5739" s="751">
        <f>D5737+D5729</f>
        <v>0</v>
      </c>
      <c r="E5739" s="751">
        <f>E5737+E5729</f>
        <v>0</v>
      </c>
    </row>
    <row r="5740" spans="1:5" ht="39.75" customHeight="1" thickBot="1" x14ac:dyDescent="0.25">
      <c r="A5740" s="701" t="s">
        <v>227</v>
      </c>
      <c r="B5740" s="897" t="s">
        <v>2316</v>
      </c>
      <c r="C5740" s="899"/>
      <c r="D5740" s="899"/>
      <c r="E5740" s="900"/>
    </row>
    <row r="5741" spans="1:5" ht="16.5" customHeight="1" thickBot="1" x14ac:dyDescent="0.25">
      <c r="A5741" s="637" t="s">
        <v>2012</v>
      </c>
      <c r="B5741" s="769" t="s">
        <v>2314</v>
      </c>
      <c r="C5741" s="770"/>
      <c r="D5741" s="770"/>
      <c r="E5741" s="771"/>
    </row>
    <row r="5742" spans="1:5" ht="16.5" customHeight="1" thickBot="1" x14ac:dyDescent="0.25">
      <c r="A5742" s="639" t="s">
        <v>9</v>
      </c>
      <c r="B5742" s="769" t="s">
        <v>2314</v>
      </c>
      <c r="C5742" s="770"/>
      <c r="D5742" s="770"/>
      <c r="E5742" s="771"/>
    </row>
    <row r="5743" spans="1:5" ht="16.5" customHeight="1" thickBot="1" x14ac:dyDescent="0.25">
      <c r="A5743" s="639" t="s">
        <v>14</v>
      </c>
      <c r="B5743" s="832" t="s">
        <v>123</v>
      </c>
      <c r="C5743" s="833"/>
      <c r="D5743" s="833"/>
      <c r="E5743" s="834"/>
    </row>
    <row r="5744" spans="1:5" ht="16.5" customHeight="1" x14ac:dyDescent="0.2">
      <c r="A5744" s="756"/>
      <c r="B5744" s="640">
        <v>2019</v>
      </c>
      <c r="C5744" s="640">
        <v>2020</v>
      </c>
      <c r="D5744" s="640">
        <v>2021</v>
      </c>
      <c r="E5744" s="640">
        <v>2022</v>
      </c>
    </row>
    <row r="5745" spans="1:5" ht="16.5" customHeight="1" thickBot="1" x14ac:dyDescent="0.25">
      <c r="A5745" s="644"/>
      <c r="B5745" s="641" t="s">
        <v>5</v>
      </c>
      <c r="C5745" s="641" t="s">
        <v>6</v>
      </c>
      <c r="D5745" s="641" t="s">
        <v>6</v>
      </c>
      <c r="E5745" s="641" t="s">
        <v>6</v>
      </c>
    </row>
    <row r="5746" spans="1:5" ht="16.5" customHeight="1" thickBot="1" x14ac:dyDescent="0.25">
      <c r="A5746" s="639" t="s">
        <v>8</v>
      </c>
      <c r="B5746" s="745">
        <v>1</v>
      </c>
      <c r="C5746" s="745"/>
      <c r="D5746" s="745"/>
      <c r="E5746" s="745"/>
    </row>
    <row r="5747" spans="1:5" ht="16.5" customHeight="1" thickBot="1" x14ac:dyDescent="0.25">
      <c r="A5747" s="639" t="s">
        <v>15</v>
      </c>
      <c r="B5747" s="747">
        <v>1856</v>
      </c>
      <c r="C5747" s="747"/>
      <c r="D5747" s="747"/>
      <c r="E5747" s="747"/>
    </row>
    <row r="5748" spans="1:5" ht="16.5" customHeight="1" thickBot="1" x14ac:dyDescent="0.25">
      <c r="A5748" s="639" t="s">
        <v>21</v>
      </c>
      <c r="B5748" s="747">
        <f>B5747/B5746</f>
        <v>1856</v>
      </c>
      <c r="C5748" s="747" t="e">
        <f>C5747/C5746</f>
        <v>#DIV/0!</v>
      </c>
      <c r="D5748" s="747" t="e">
        <f>D5747/D5746</f>
        <v>#DIV/0!</v>
      </c>
      <c r="E5748" s="747" t="e">
        <f>E5747/E5746</f>
        <v>#DIV/0!</v>
      </c>
    </row>
    <row r="5749" spans="1:5" ht="16.5" customHeight="1" thickBot="1" x14ac:dyDescent="0.25">
      <c r="A5749" s="639" t="s">
        <v>16</v>
      </c>
      <c r="B5749" s="748" t="s">
        <v>20</v>
      </c>
      <c r="C5749" s="749">
        <f>C5746/B5746-1</f>
        <v>-1</v>
      </c>
      <c r="D5749" s="749" t="e">
        <f t="shared" ref="D5749:E5751" si="564">D5746/C5746-1</f>
        <v>#DIV/0!</v>
      </c>
      <c r="E5749" s="749" t="e">
        <f t="shared" si="564"/>
        <v>#DIV/0!</v>
      </c>
    </row>
    <row r="5750" spans="1:5" ht="16.5" customHeight="1" thickBot="1" x14ac:dyDescent="0.25">
      <c r="A5750" s="639" t="s">
        <v>17</v>
      </c>
      <c r="B5750" s="748" t="s">
        <v>20</v>
      </c>
      <c r="C5750" s="749">
        <f>C5747/B5747-1</f>
        <v>-1</v>
      </c>
      <c r="D5750" s="749" t="e">
        <f t="shared" si="564"/>
        <v>#DIV/0!</v>
      </c>
      <c r="E5750" s="749" t="e">
        <f t="shared" si="564"/>
        <v>#DIV/0!</v>
      </c>
    </row>
    <row r="5751" spans="1:5" ht="16.5" customHeight="1" thickBot="1" x14ac:dyDescent="0.25">
      <c r="A5751" s="639" t="s">
        <v>18</v>
      </c>
      <c r="B5751" s="748" t="s">
        <v>20</v>
      </c>
      <c r="C5751" s="749" t="e">
        <f>C5748/B5748-1</f>
        <v>#DIV/0!</v>
      </c>
      <c r="D5751" s="749" t="e">
        <f t="shared" si="564"/>
        <v>#DIV/0!</v>
      </c>
      <c r="E5751" s="749" t="e">
        <f t="shared" si="564"/>
        <v>#DIV/0!</v>
      </c>
    </row>
    <row r="5752" spans="1:5" ht="16.5" customHeight="1" thickBot="1" x14ac:dyDescent="0.25">
      <c r="A5752" s="835" t="s">
        <v>2317</v>
      </c>
      <c r="B5752" s="836"/>
      <c r="C5752" s="836"/>
      <c r="D5752" s="836"/>
      <c r="E5752" s="837"/>
    </row>
    <row r="5753" spans="1:5" ht="16.5" customHeight="1" x14ac:dyDescent="0.2">
      <c r="A5753" s="756"/>
      <c r="B5753" s="640">
        <v>2019</v>
      </c>
      <c r="C5753" s="640">
        <v>2020</v>
      </c>
      <c r="D5753" s="640">
        <v>2021</v>
      </c>
      <c r="E5753" s="640">
        <v>2022</v>
      </c>
    </row>
    <row r="5754" spans="1:5" ht="16.5" customHeight="1" thickBot="1" x14ac:dyDescent="0.25">
      <c r="A5754" s="644"/>
      <c r="B5754" s="641" t="s">
        <v>5</v>
      </c>
      <c r="C5754" s="641" t="s">
        <v>6</v>
      </c>
      <c r="D5754" s="641" t="s">
        <v>6</v>
      </c>
      <c r="E5754" s="641" t="s">
        <v>6</v>
      </c>
    </row>
    <row r="5755" spans="1:5" ht="16.5" customHeight="1" thickBot="1" x14ac:dyDescent="0.25">
      <c r="A5755" s="647" t="s">
        <v>107</v>
      </c>
      <c r="B5755" s="750"/>
      <c r="C5755" s="750"/>
      <c r="D5755" s="750"/>
      <c r="E5755" s="750"/>
    </row>
    <row r="5756" spans="1:5" ht="16.5" customHeight="1" thickBot="1" x14ac:dyDescent="0.25">
      <c r="A5756" s="649" t="s">
        <v>37</v>
      </c>
      <c r="B5756" s="750"/>
      <c r="C5756" s="750"/>
      <c r="D5756" s="750"/>
      <c r="E5756" s="750"/>
    </row>
    <row r="5757" spans="1:5" ht="16.5" customHeight="1" thickBot="1" x14ac:dyDescent="0.25">
      <c r="A5757" s="649" t="s">
        <v>108</v>
      </c>
      <c r="B5757" s="750"/>
      <c r="C5757" s="750"/>
      <c r="D5757" s="750"/>
      <c r="E5757" s="750"/>
    </row>
    <row r="5758" spans="1:5" ht="16.5" customHeight="1" thickBot="1" x14ac:dyDescent="0.25">
      <c r="A5758" s="649" t="s">
        <v>72</v>
      </c>
      <c r="B5758" s="750"/>
      <c r="C5758" s="750"/>
      <c r="D5758" s="750"/>
      <c r="E5758" s="750"/>
    </row>
    <row r="5759" spans="1:5" ht="16.5" customHeight="1" thickBot="1" x14ac:dyDescent="0.25">
      <c r="A5759" s="649" t="s">
        <v>73</v>
      </c>
      <c r="B5759" s="750"/>
      <c r="C5759" s="750"/>
      <c r="D5759" s="750"/>
      <c r="E5759" s="750"/>
    </row>
    <row r="5760" spans="1:5" ht="16.5" customHeight="1" thickBot="1" x14ac:dyDescent="0.25">
      <c r="A5760" s="647" t="s">
        <v>109</v>
      </c>
      <c r="B5760" s="750">
        <f>SUM(B5761:B5764)</f>
        <v>1856</v>
      </c>
      <c r="C5760" s="750">
        <f t="shared" ref="C5760:E5760" si="565">SUM(C5761:C5764)</f>
        <v>0</v>
      </c>
      <c r="D5760" s="750">
        <f t="shared" si="565"/>
        <v>0</v>
      </c>
      <c r="E5760" s="750">
        <f t="shared" si="565"/>
        <v>0</v>
      </c>
    </row>
    <row r="5761" spans="1:5" ht="16.5" customHeight="1" thickBot="1" x14ac:dyDescent="0.25">
      <c r="A5761" s="649" t="s">
        <v>37</v>
      </c>
      <c r="B5761" s="750"/>
      <c r="C5761" s="750"/>
      <c r="D5761" s="750"/>
      <c r="E5761" s="750"/>
    </row>
    <row r="5762" spans="1:5" ht="16.5" customHeight="1" thickBot="1" x14ac:dyDescent="0.25">
      <c r="A5762" s="649" t="s">
        <v>108</v>
      </c>
      <c r="B5762" s="750"/>
      <c r="C5762" s="750"/>
      <c r="D5762" s="750"/>
      <c r="E5762" s="750"/>
    </row>
    <row r="5763" spans="1:5" ht="16.5" customHeight="1" thickBot="1" x14ac:dyDescent="0.25">
      <c r="A5763" s="649" t="s">
        <v>72</v>
      </c>
      <c r="B5763" s="750"/>
      <c r="C5763" s="750"/>
      <c r="D5763" s="750"/>
      <c r="E5763" s="750"/>
    </row>
    <row r="5764" spans="1:5" ht="16.5" customHeight="1" thickBot="1" x14ac:dyDescent="0.25">
      <c r="A5764" s="649" t="s">
        <v>73</v>
      </c>
      <c r="B5764" s="751">
        <v>1856</v>
      </c>
      <c r="C5764" s="751"/>
      <c r="D5764" s="751"/>
      <c r="E5764" s="751"/>
    </row>
    <row r="5765" spans="1:5" ht="16.5" customHeight="1" thickBot="1" x14ac:dyDescent="0.25">
      <c r="A5765" s="699" t="s">
        <v>2017</v>
      </c>
      <c r="B5765" s="751">
        <f>B5764+B5755</f>
        <v>1856</v>
      </c>
      <c r="C5765" s="751">
        <f>C5764+C5755</f>
        <v>0</v>
      </c>
      <c r="D5765" s="751">
        <f>D5764+D5755</f>
        <v>0</v>
      </c>
      <c r="E5765" s="751">
        <f>E5764+E5755</f>
        <v>0</v>
      </c>
    </row>
    <row r="5766" spans="1:5" ht="37.5" customHeight="1" thickBot="1" x14ac:dyDescent="0.25">
      <c r="A5766" s="701" t="s">
        <v>227</v>
      </c>
      <c r="B5766" s="897" t="s">
        <v>2318</v>
      </c>
      <c r="C5766" s="899"/>
      <c r="D5766" s="899"/>
      <c r="E5766" s="900"/>
    </row>
    <row r="5767" spans="1:5" ht="16.5" customHeight="1" thickBot="1" x14ac:dyDescent="0.25">
      <c r="A5767" s="637" t="s">
        <v>2018</v>
      </c>
      <c r="B5767" s="769" t="s">
        <v>2218</v>
      </c>
      <c r="C5767" s="770"/>
      <c r="D5767" s="770"/>
      <c r="E5767" s="771"/>
    </row>
    <row r="5768" spans="1:5" ht="16.5" customHeight="1" thickBot="1" x14ac:dyDescent="0.25">
      <c r="A5768" s="639" t="s">
        <v>9</v>
      </c>
      <c r="B5768" s="769" t="s">
        <v>2319</v>
      </c>
      <c r="C5768" s="770"/>
      <c r="D5768" s="770"/>
      <c r="E5768" s="771"/>
    </row>
    <row r="5769" spans="1:5" ht="16.5" customHeight="1" thickBot="1" x14ac:dyDescent="0.25">
      <c r="A5769" s="639" t="s">
        <v>14</v>
      </c>
      <c r="B5769" s="832" t="s">
        <v>123</v>
      </c>
      <c r="C5769" s="833"/>
      <c r="D5769" s="833"/>
      <c r="E5769" s="834"/>
    </row>
    <row r="5770" spans="1:5" ht="16.5" customHeight="1" x14ac:dyDescent="0.2">
      <c r="A5770" s="756"/>
      <c r="B5770" s="640">
        <v>2019</v>
      </c>
      <c r="C5770" s="640">
        <v>2020</v>
      </c>
      <c r="D5770" s="640">
        <v>2021</v>
      </c>
      <c r="E5770" s="640">
        <v>2022</v>
      </c>
    </row>
    <row r="5771" spans="1:5" ht="16.5" customHeight="1" thickBot="1" x14ac:dyDescent="0.25">
      <c r="A5771" s="644"/>
      <c r="B5771" s="641" t="s">
        <v>5</v>
      </c>
      <c r="C5771" s="641" t="s">
        <v>6</v>
      </c>
      <c r="D5771" s="641" t="s">
        <v>6</v>
      </c>
      <c r="E5771" s="641" t="s">
        <v>6</v>
      </c>
    </row>
    <row r="5772" spans="1:5" ht="16.5" customHeight="1" thickBot="1" x14ac:dyDescent="0.25">
      <c r="A5772" s="639" t="s">
        <v>8</v>
      </c>
      <c r="B5772" s="745">
        <v>1</v>
      </c>
      <c r="C5772" s="745"/>
      <c r="D5772" s="745"/>
      <c r="E5772" s="745"/>
    </row>
    <row r="5773" spans="1:5" ht="16.5" customHeight="1" thickBot="1" x14ac:dyDescent="0.25">
      <c r="A5773" s="639" t="s">
        <v>15</v>
      </c>
      <c r="B5773" s="747">
        <v>24309</v>
      </c>
      <c r="C5773" s="747"/>
      <c r="D5773" s="747"/>
      <c r="E5773" s="747"/>
    </row>
    <row r="5774" spans="1:5" ht="16.5" customHeight="1" thickBot="1" x14ac:dyDescent="0.25">
      <c r="A5774" s="639" t="s">
        <v>21</v>
      </c>
      <c r="B5774" s="747">
        <f>B5773/B5772</f>
        <v>24309</v>
      </c>
      <c r="C5774" s="747" t="e">
        <f>C5773/C5772</f>
        <v>#DIV/0!</v>
      </c>
      <c r="D5774" s="747" t="e">
        <f>D5773/D5772</f>
        <v>#DIV/0!</v>
      </c>
      <c r="E5774" s="747" t="e">
        <f>E5773/E5772</f>
        <v>#DIV/0!</v>
      </c>
    </row>
    <row r="5775" spans="1:5" ht="16.5" customHeight="1" thickBot="1" x14ac:dyDescent="0.25">
      <c r="A5775" s="639" t="s">
        <v>16</v>
      </c>
      <c r="B5775" s="748" t="s">
        <v>20</v>
      </c>
      <c r="C5775" s="749">
        <f>C5772/B5772-1</f>
        <v>-1</v>
      </c>
      <c r="D5775" s="749" t="e">
        <f t="shared" ref="D5775:E5777" si="566">D5772/C5772-1</f>
        <v>#DIV/0!</v>
      </c>
      <c r="E5775" s="749" t="e">
        <f t="shared" si="566"/>
        <v>#DIV/0!</v>
      </c>
    </row>
    <row r="5776" spans="1:5" ht="16.5" customHeight="1" thickBot="1" x14ac:dyDescent="0.25">
      <c r="A5776" s="639" t="s">
        <v>17</v>
      </c>
      <c r="B5776" s="748" t="s">
        <v>20</v>
      </c>
      <c r="C5776" s="749">
        <f>C5773/B5773-1</f>
        <v>-1</v>
      </c>
      <c r="D5776" s="749" t="e">
        <f t="shared" si="566"/>
        <v>#DIV/0!</v>
      </c>
      <c r="E5776" s="749" t="e">
        <f t="shared" si="566"/>
        <v>#DIV/0!</v>
      </c>
    </row>
    <row r="5777" spans="1:5" ht="16.5" customHeight="1" thickBot="1" x14ac:dyDescent="0.25">
      <c r="A5777" s="639" t="s">
        <v>18</v>
      </c>
      <c r="B5777" s="748" t="s">
        <v>20</v>
      </c>
      <c r="C5777" s="749" t="e">
        <f>C5774/B5774-1</f>
        <v>#DIV/0!</v>
      </c>
      <c r="D5777" s="749" t="e">
        <f t="shared" si="566"/>
        <v>#DIV/0!</v>
      </c>
      <c r="E5777" s="749" t="e">
        <f t="shared" si="566"/>
        <v>#DIV/0!</v>
      </c>
    </row>
    <row r="5778" spans="1:5" ht="16.5" customHeight="1" thickBot="1" x14ac:dyDescent="0.25">
      <c r="A5778" s="835" t="s">
        <v>2320</v>
      </c>
      <c r="B5778" s="836"/>
      <c r="C5778" s="836"/>
      <c r="D5778" s="836"/>
      <c r="E5778" s="837"/>
    </row>
    <row r="5779" spans="1:5" ht="16.5" customHeight="1" x14ac:dyDescent="0.2">
      <c r="A5779" s="756"/>
      <c r="B5779" s="640">
        <v>2019</v>
      </c>
      <c r="C5779" s="640">
        <v>2020</v>
      </c>
      <c r="D5779" s="640">
        <v>2021</v>
      </c>
      <c r="E5779" s="640">
        <v>2022</v>
      </c>
    </row>
    <row r="5780" spans="1:5" ht="16.5" customHeight="1" thickBot="1" x14ac:dyDescent="0.25">
      <c r="A5780" s="644"/>
      <c r="B5780" s="641" t="s">
        <v>5</v>
      </c>
      <c r="C5780" s="641" t="s">
        <v>6</v>
      </c>
      <c r="D5780" s="641" t="s">
        <v>6</v>
      </c>
      <c r="E5780" s="641" t="s">
        <v>6</v>
      </c>
    </row>
    <row r="5781" spans="1:5" ht="16.5" customHeight="1" thickBot="1" x14ac:dyDescent="0.25">
      <c r="A5781" s="647" t="s">
        <v>107</v>
      </c>
      <c r="B5781" s="750"/>
      <c r="C5781" s="750"/>
      <c r="D5781" s="750"/>
      <c r="E5781" s="750"/>
    </row>
    <row r="5782" spans="1:5" ht="16.5" customHeight="1" thickBot="1" x14ac:dyDescent="0.25">
      <c r="A5782" s="649" t="s">
        <v>37</v>
      </c>
      <c r="B5782" s="750"/>
      <c r="C5782" s="750"/>
      <c r="D5782" s="750"/>
      <c r="E5782" s="750"/>
    </row>
    <row r="5783" spans="1:5" ht="16.5" customHeight="1" thickBot="1" x14ac:dyDescent="0.25">
      <c r="A5783" s="649" t="s">
        <v>108</v>
      </c>
      <c r="B5783" s="750"/>
      <c r="C5783" s="750"/>
      <c r="D5783" s="750"/>
      <c r="E5783" s="750"/>
    </row>
    <row r="5784" spans="1:5" ht="16.5" customHeight="1" thickBot="1" x14ac:dyDescent="0.25">
      <c r="A5784" s="649" t="s">
        <v>72</v>
      </c>
      <c r="B5784" s="750"/>
      <c r="C5784" s="750"/>
      <c r="D5784" s="750"/>
      <c r="E5784" s="750"/>
    </row>
    <row r="5785" spans="1:5" ht="16.5" customHeight="1" thickBot="1" x14ac:dyDescent="0.25">
      <c r="A5785" s="649" t="s">
        <v>73</v>
      </c>
      <c r="B5785" s="750"/>
      <c r="C5785" s="750"/>
      <c r="D5785" s="750"/>
      <c r="E5785" s="750"/>
    </row>
    <row r="5786" spans="1:5" ht="16.5" customHeight="1" thickBot="1" x14ac:dyDescent="0.25">
      <c r="A5786" s="647" t="s">
        <v>109</v>
      </c>
      <c r="B5786" s="750">
        <f>SUM(B5787:B5790)</f>
        <v>24309</v>
      </c>
      <c r="C5786" s="750">
        <f t="shared" ref="C5786:E5786" si="567">SUM(C5787:C5790)</f>
        <v>0</v>
      </c>
      <c r="D5786" s="750">
        <f t="shared" si="567"/>
        <v>0</v>
      </c>
      <c r="E5786" s="750">
        <f t="shared" si="567"/>
        <v>0</v>
      </c>
    </row>
    <row r="5787" spans="1:5" ht="16.5" customHeight="1" thickBot="1" x14ac:dyDescent="0.25">
      <c r="A5787" s="649" t="s">
        <v>37</v>
      </c>
      <c r="B5787" s="750"/>
      <c r="C5787" s="750"/>
      <c r="D5787" s="750"/>
      <c r="E5787" s="750"/>
    </row>
    <row r="5788" spans="1:5" ht="16.5" customHeight="1" thickBot="1" x14ac:dyDescent="0.25">
      <c r="A5788" s="649" t="s">
        <v>108</v>
      </c>
      <c r="B5788" s="750"/>
      <c r="C5788" s="750"/>
      <c r="D5788" s="750"/>
      <c r="E5788" s="750"/>
    </row>
    <row r="5789" spans="1:5" ht="16.5" customHeight="1" thickBot="1" x14ac:dyDescent="0.25">
      <c r="A5789" s="649" t="s">
        <v>72</v>
      </c>
      <c r="B5789" s="751">
        <v>24309</v>
      </c>
      <c r="C5789" s="751"/>
      <c r="D5789" s="751"/>
      <c r="E5789" s="751"/>
    </row>
    <row r="5790" spans="1:5" ht="16.5" customHeight="1" thickBot="1" x14ac:dyDescent="0.25">
      <c r="A5790" s="649" t="s">
        <v>73</v>
      </c>
      <c r="B5790" s="751"/>
      <c r="C5790" s="751"/>
      <c r="D5790" s="751"/>
      <c r="E5790" s="751"/>
    </row>
    <row r="5791" spans="1:5" ht="16.5" customHeight="1" thickBot="1" x14ac:dyDescent="0.25">
      <c r="A5791" s="699" t="s">
        <v>2023</v>
      </c>
      <c r="B5791" s="751">
        <f>B5789+B5781</f>
        <v>24309</v>
      </c>
      <c r="C5791" s="751">
        <f>C5789+C5781</f>
        <v>0</v>
      </c>
      <c r="D5791" s="751">
        <f>D5789+D5781</f>
        <v>0</v>
      </c>
      <c r="E5791" s="751">
        <f>E5789+E5781</f>
        <v>0</v>
      </c>
    </row>
    <row r="5792" spans="1:5" ht="33.75" customHeight="1" thickBot="1" x14ac:dyDescent="0.25">
      <c r="A5792" s="701" t="s">
        <v>227</v>
      </c>
      <c r="B5792" s="897" t="s">
        <v>2321</v>
      </c>
      <c r="C5792" s="899"/>
      <c r="D5792" s="899"/>
      <c r="E5792" s="900"/>
    </row>
    <row r="5793" spans="1:5" ht="16.5" customHeight="1" thickBot="1" x14ac:dyDescent="0.25">
      <c r="A5793" s="637" t="s">
        <v>2024</v>
      </c>
      <c r="B5793" s="769" t="s">
        <v>2218</v>
      </c>
      <c r="C5793" s="770"/>
      <c r="D5793" s="770"/>
      <c r="E5793" s="771"/>
    </row>
    <row r="5794" spans="1:5" ht="16.5" customHeight="1" thickBot="1" x14ac:dyDescent="0.25">
      <c r="A5794" s="639" t="s">
        <v>9</v>
      </c>
      <c r="B5794" s="769" t="s">
        <v>2319</v>
      </c>
      <c r="C5794" s="770"/>
      <c r="D5794" s="770"/>
      <c r="E5794" s="771"/>
    </row>
    <row r="5795" spans="1:5" ht="16.5" customHeight="1" thickBot="1" x14ac:dyDescent="0.25">
      <c r="A5795" s="639" t="s">
        <v>14</v>
      </c>
      <c r="B5795" s="832" t="s">
        <v>123</v>
      </c>
      <c r="C5795" s="833"/>
      <c r="D5795" s="833"/>
      <c r="E5795" s="834"/>
    </row>
    <row r="5796" spans="1:5" ht="16.5" customHeight="1" x14ac:dyDescent="0.2">
      <c r="A5796" s="756"/>
      <c r="B5796" s="640">
        <v>2019</v>
      </c>
      <c r="C5796" s="640">
        <v>2020</v>
      </c>
      <c r="D5796" s="640">
        <v>2021</v>
      </c>
      <c r="E5796" s="640">
        <v>2022</v>
      </c>
    </row>
    <row r="5797" spans="1:5" ht="16.5" customHeight="1" thickBot="1" x14ac:dyDescent="0.25">
      <c r="A5797" s="644"/>
      <c r="B5797" s="641" t="s">
        <v>5</v>
      </c>
      <c r="C5797" s="641" t="s">
        <v>6</v>
      </c>
      <c r="D5797" s="641" t="s">
        <v>6</v>
      </c>
      <c r="E5797" s="641" t="s">
        <v>6</v>
      </c>
    </row>
    <row r="5798" spans="1:5" ht="16.5" customHeight="1" thickBot="1" x14ac:dyDescent="0.25">
      <c r="A5798" s="639" t="s">
        <v>8</v>
      </c>
      <c r="B5798" s="745">
        <v>1</v>
      </c>
      <c r="C5798" s="745"/>
      <c r="D5798" s="745"/>
      <c r="E5798" s="745"/>
    </row>
    <row r="5799" spans="1:5" ht="16.5" customHeight="1" thickBot="1" x14ac:dyDescent="0.25">
      <c r="A5799" s="639" t="s">
        <v>15</v>
      </c>
      <c r="B5799" s="747">
        <v>4228</v>
      </c>
      <c r="C5799" s="747"/>
      <c r="D5799" s="747"/>
      <c r="E5799" s="747"/>
    </row>
    <row r="5800" spans="1:5" ht="16.5" customHeight="1" thickBot="1" x14ac:dyDescent="0.25">
      <c r="A5800" s="639" t="s">
        <v>21</v>
      </c>
      <c r="B5800" s="747">
        <f>B5799/B5798</f>
        <v>4228</v>
      </c>
      <c r="C5800" s="747" t="e">
        <f>C5799/C5798</f>
        <v>#DIV/0!</v>
      </c>
      <c r="D5800" s="747" t="e">
        <f>D5799/D5798</f>
        <v>#DIV/0!</v>
      </c>
      <c r="E5800" s="747" t="e">
        <f>E5799/E5798</f>
        <v>#DIV/0!</v>
      </c>
    </row>
    <row r="5801" spans="1:5" ht="16.5" customHeight="1" thickBot="1" x14ac:dyDescent="0.25">
      <c r="A5801" s="639" t="s">
        <v>16</v>
      </c>
      <c r="B5801" s="748" t="s">
        <v>20</v>
      </c>
      <c r="C5801" s="749">
        <f>C5798/B5798-1</f>
        <v>-1</v>
      </c>
      <c r="D5801" s="749" t="e">
        <f t="shared" ref="D5801:E5803" si="568">D5798/C5798-1</f>
        <v>#DIV/0!</v>
      </c>
      <c r="E5801" s="749" t="e">
        <f t="shared" si="568"/>
        <v>#DIV/0!</v>
      </c>
    </row>
    <row r="5802" spans="1:5" ht="16.5" customHeight="1" thickBot="1" x14ac:dyDescent="0.25">
      <c r="A5802" s="639" t="s">
        <v>17</v>
      </c>
      <c r="B5802" s="748" t="s">
        <v>20</v>
      </c>
      <c r="C5802" s="749">
        <f>C5799/B5799-1</f>
        <v>-1</v>
      </c>
      <c r="D5802" s="749" t="e">
        <f t="shared" si="568"/>
        <v>#DIV/0!</v>
      </c>
      <c r="E5802" s="749" t="e">
        <f t="shared" si="568"/>
        <v>#DIV/0!</v>
      </c>
    </row>
    <row r="5803" spans="1:5" ht="16.5" customHeight="1" thickBot="1" x14ac:dyDescent="0.25">
      <c r="A5803" s="639" t="s">
        <v>18</v>
      </c>
      <c r="B5803" s="748" t="s">
        <v>20</v>
      </c>
      <c r="C5803" s="749" t="e">
        <f>C5800/B5800-1</f>
        <v>#DIV/0!</v>
      </c>
      <c r="D5803" s="749" t="e">
        <f t="shared" si="568"/>
        <v>#DIV/0!</v>
      </c>
      <c r="E5803" s="749" t="e">
        <f t="shared" si="568"/>
        <v>#DIV/0!</v>
      </c>
    </row>
    <row r="5804" spans="1:5" ht="16.5" customHeight="1" thickBot="1" x14ac:dyDescent="0.25">
      <c r="A5804" s="835" t="s">
        <v>2322</v>
      </c>
      <c r="B5804" s="836"/>
      <c r="C5804" s="836"/>
      <c r="D5804" s="836"/>
      <c r="E5804" s="837"/>
    </row>
    <row r="5805" spans="1:5" ht="16.5" customHeight="1" x14ac:dyDescent="0.2">
      <c r="A5805" s="756"/>
      <c r="B5805" s="640">
        <v>2019</v>
      </c>
      <c r="C5805" s="640">
        <v>2020</v>
      </c>
      <c r="D5805" s="640">
        <v>2021</v>
      </c>
      <c r="E5805" s="640">
        <v>2022</v>
      </c>
    </row>
    <row r="5806" spans="1:5" ht="16.5" customHeight="1" thickBot="1" x14ac:dyDescent="0.25">
      <c r="A5806" s="644"/>
      <c r="B5806" s="641" t="s">
        <v>5</v>
      </c>
      <c r="C5806" s="641" t="s">
        <v>6</v>
      </c>
      <c r="D5806" s="641" t="s">
        <v>6</v>
      </c>
      <c r="E5806" s="641" t="s">
        <v>6</v>
      </c>
    </row>
    <row r="5807" spans="1:5" ht="16.5" customHeight="1" thickBot="1" x14ac:dyDescent="0.25">
      <c r="A5807" s="647" t="s">
        <v>107</v>
      </c>
      <c r="B5807" s="750"/>
      <c r="C5807" s="750"/>
      <c r="D5807" s="750"/>
      <c r="E5807" s="750"/>
    </row>
    <row r="5808" spans="1:5" ht="16.5" customHeight="1" thickBot="1" x14ac:dyDescent="0.25">
      <c r="A5808" s="649" t="s">
        <v>37</v>
      </c>
      <c r="B5808" s="750"/>
      <c r="C5808" s="750"/>
      <c r="D5808" s="750"/>
      <c r="E5808" s="750"/>
    </row>
    <row r="5809" spans="1:5" ht="16.5" customHeight="1" thickBot="1" x14ac:dyDescent="0.25">
      <c r="A5809" s="649" t="s">
        <v>108</v>
      </c>
      <c r="B5809" s="750"/>
      <c r="C5809" s="750"/>
      <c r="D5809" s="750"/>
      <c r="E5809" s="750"/>
    </row>
    <row r="5810" spans="1:5" ht="16.5" customHeight="1" thickBot="1" x14ac:dyDescent="0.25">
      <c r="A5810" s="649" t="s">
        <v>72</v>
      </c>
      <c r="B5810" s="750"/>
      <c r="C5810" s="750"/>
      <c r="D5810" s="750"/>
      <c r="E5810" s="750"/>
    </row>
    <row r="5811" spans="1:5" ht="16.5" customHeight="1" thickBot="1" x14ac:dyDescent="0.25">
      <c r="A5811" s="649" t="s">
        <v>73</v>
      </c>
      <c r="B5811" s="750"/>
      <c r="C5811" s="750"/>
      <c r="D5811" s="750"/>
      <c r="E5811" s="750"/>
    </row>
    <row r="5812" spans="1:5" ht="16.5" customHeight="1" thickBot="1" x14ac:dyDescent="0.25">
      <c r="A5812" s="647" t="s">
        <v>109</v>
      </c>
      <c r="B5812" s="750">
        <f>SUM(B5813:B5816)</f>
        <v>4228</v>
      </c>
      <c r="C5812" s="750">
        <f t="shared" ref="C5812:E5812" si="569">SUM(C5813:C5816)</f>
        <v>0</v>
      </c>
      <c r="D5812" s="750">
        <f t="shared" si="569"/>
        <v>0</v>
      </c>
      <c r="E5812" s="750">
        <f t="shared" si="569"/>
        <v>0</v>
      </c>
    </row>
    <row r="5813" spans="1:5" ht="16.5" customHeight="1" thickBot="1" x14ac:dyDescent="0.25">
      <c r="A5813" s="649" t="s">
        <v>37</v>
      </c>
      <c r="B5813" s="750"/>
      <c r="C5813" s="750"/>
      <c r="D5813" s="750"/>
      <c r="E5813" s="750"/>
    </row>
    <row r="5814" spans="1:5" ht="16.5" customHeight="1" thickBot="1" x14ac:dyDescent="0.25">
      <c r="A5814" s="649" t="s">
        <v>108</v>
      </c>
      <c r="B5814" s="750"/>
      <c r="C5814" s="750"/>
      <c r="D5814" s="750"/>
      <c r="E5814" s="750"/>
    </row>
    <row r="5815" spans="1:5" ht="16.5" customHeight="1" thickBot="1" x14ac:dyDescent="0.25">
      <c r="A5815" s="649" t="s">
        <v>72</v>
      </c>
      <c r="B5815" s="750"/>
      <c r="C5815" s="750"/>
      <c r="D5815" s="750"/>
      <c r="E5815" s="750"/>
    </row>
    <row r="5816" spans="1:5" ht="16.5" customHeight="1" thickBot="1" x14ac:dyDescent="0.25">
      <c r="A5816" s="649" t="s">
        <v>73</v>
      </c>
      <c r="B5816" s="751">
        <v>4228</v>
      </c>
      <c r="C5816" s="751"/>
      <c r="D5816" s="751"/>
      <c r="E5816" s="751"/>
    </row>
    <row r="5817" spans="1:5" ht="16.5" customHeight="1" thickBot="1" x14ac:dyDescent="0.25">
      <c r="A5817" s="699" t="s">
        <v>2029</v>
      </c>
      <c r="B5817" s="751">
        <f>B5816+B5807</f>
        <v>4228</v>
      </c>
      <c r="C5817" s="751">
        <f>C5816+C5807</f>
        <v>0</v>
      </c>
      <c r="D5817" s="751">
        <f>D5816+D5807</f>
        <v>0</v>
      </c>
      <c r="E5817" s="751">
        <f>E5816+E5807</f>
        <v>0</v>
      </c>
    </row>
    <row r="5818" spans="1:5" ht="37.5" customHeight="1" thickBot="1" x14ac:dyDescent="0.25">
      <c r="A5818" s="701" t="s">
        <v>227</v>
      </c>
      <c r="B5818" s="897" t="s">
        <v>2323</v>
      </c>
      <c r="C5818" s="899"/>
      <c r="D5818" s="899"/>
      <c r="E5818" s="900"/>
    </row>
    <row r="5819" spans="1:5" ht="16.5" customHeight="1" thickBot="1" x14ac:dyDescent="0.25">
      <c r="A5819" s="637" t="s">
        <v>2030</v>
      </c>
      <c r="B5819" s="769" t="s">
        <v>2324</v>
      </c>
      <c r="C5819" s="770"/>
      <c r="D5819" s="770"/>
      <c r="E5819" s="771"/>
    </row>
    <row r="5820" spans="1:5" ht="16.5" customHeight="1" thickBot="1" x14ac:dyDescent="0.25">
      <c r="A5820" s="639" t="s">
        <v>9</v>
      </c>
      <c r="B5820" s="769" t="s">
        <v>2325</v>
      </c>
      <c r="C5820" s="770"/>
      <c r="D5820" s="770"/>
      <c r="E5820" s="771"/>
    </row>
    <row r="5821" spans="1:5" ht="16.5" customHeight="1" thickBot="1" x14ac:dyDescent="0.25">
      <c r="A5821" s="639" t="s">
        <v>14</v>
      </c>
      <c r="B5821" s="832" t="s">
        <v>123</v>
      </c>
      <c r="C5821" s="833"/>
      <c r="D5821" s="833"/>
      <c r="E5821" s="834"/>
    </row>
    <row r="5822" spans="1:5" ht="16.5" customHeight="1" x14ac:dyDescent="0.2">
      <c r="A5822" s="756"/>
      <c r="B5822" s="640">
        <v>2019</v>
      </c>
      <c r="C5822" s="640">
        <v>2020</v>
      </c>
      <c r="D5822" s="640">
        <v>2021</v>
      </c>
      <c r="E5822" s="640">
        <v>2022</v>
      </c>
    </row>
    <row r="5823" spans="1:5" ht="16.5" customHeight="1" thickBot="1" x14ac:dyDescent="0.25">
      <c r="A5823" s="644"/>
      <c r="B5823" s="641" t="s">
        <v>5</v>
      </c>
      <c r="C5823" s="641" t="s">
        <v>6</v>
      </c>
      <c r="D5823" s="641" t="s">
        <v>6</v>
      </c>
      <c r="E5823" s="641" t="s">
        <v>6</v>
      </c>
    </row>
    <row r="5824" spans="1:5" ht="16.5" customHeight="1" thickBot="1" x14ac:dyDescent="0.25">
      <c r="A5824" s="639" t="s">
        <v>8</v>
      </c>
      <c r="B5824" s="745">
        <v>0</v>
      </c>
      <c r="C5824" s="745">
        <v>1</v>
      </c>
      <c r="D5824" s="745">
        <v>0</v>
      </c>
      <c r="E5824" s="745"/>
    </row>
    <row r="5825" spans="1:5" ht="16.5" customHeight="1" thickBot="1" x14ac:dyDescent="0.25">
      <c r="A5825" s="639" t="s">
        <v>15</v>
      </c>
      <c r="B5825" s="747"/>
      <c r="C5825" s="747">
        <v>17861</v>
      </c>
      <c r="D5825" s="747"/>
      <c r="E5825" s="747"/>
    </row>
    <row r="5826" spans="1:5" ht="16.5" customHeight="1" thickBot="1" x14ac:dyDescent="0.25">
      <c r="A5826" s="639" t="s">
        <v>21</v>
      </c>
      <c r="B5826" s="747" t="e">
        <f>B5825/B5824</f>
        <v>#DIV/0!</v>
      </c>
      <c r="C5826" s="747">
        <f>C5825/C5824</f>
        <v>17861</v>
      </c>
      <c r="D5826" s="747" t="e">
        <f>D5825/D5824</f>
        <v>#DIV/0!</v>
      </c>
      <c r="E5826" s="747" t="e">
        <f>E5825/E5824</f>
        <v>#DIV/0!</v>
      </c>
    </row>
    <row r="5827" spans="1:5" ht="16.5" customHeight="1" thickBot="1" x14ac:dyDescent="0.25">
      <c r="A5827" s="639" t="s">
        <v>16</v>
      </c>
      <c r="B5827" s="748" t="s">
        <v>20</v>
      </c>
      <c r="C5827" s="749" t="e">
        <f>C5824/B5824-1</f>
        <v>#DIV/0!</v>
      </c>
      <c r="D5827" s="749">
        <f t="shared" ref="D5827:E5829" si="570">D5824/C5824-1</f>
        <v>-1</v>
      </c>
      <c r="E5827" s="749" t="e">
        <f t="shared" si="570"/>
        <v>#DIV/0!</v>
      </c>
    </row>
    <row r="5828" spans="1:5" ht="16.5" customHeight="1" thickBot="1" x14ac:dyDescent="0.25">
      <c r="A5828" s="639" t="s">
        <v>17</v>
      </c>
      <c r="B5828" s="748" t="s">
        <v>20</v>
      </c>
      <c r="C5828" s="749" t="e">
        <f>C5825/B5825-1</f>
        <v>#DIV/0!</v>
      </c>
      <c r="D5828" s="749">
        <f t="shared" si="570"/>
        <v>-1</v>
      </c>
      <c r="E5828" s="749" t="e">
        <f t="shared" si="570"/>
        <v>#DIV/0!</v>
      </c>
    </row>
    <row r="5829" spans="1:5" ht="16.5" customHeight="1" thickBot="1" x14ac:dyDescent="0.25">
      <c r="A5829" s="639" t="s">
        <v>18</v>
      </c>
      <c r="B5829" s="748" t="s">
        <v>20</v>
      </c>
      <c r="C5829" s="749" t="e">
        <f>C5826/B5826-1</f>
        <v>#DIV/0!</v>
      </c>
      <c r="D5829" s="749" t="e">
        <f t="shared" si="570"/>
        <v>#DIV/0!</v>
      </c>
      <c r="E5829" s="749" t="e">
        <f t="shared" si="570"/>
        <v>#DIV/0!</v>
      </c>
    </row>
    <row r="5830" spans="1:5" ht="16.5" customHeight="1" thickBot="1" x14ac:dyDescent="0.25">
      <c r="A5830" s="835" t="s">
        <v>2326</v>
      </c>
      <c r="B5830" s="836"/>
      <c r="C5830" s="836"/>
      <c r="D5830" s="836"/>
      <c r="E5830" s="837"/>
    </row>
    <row r="5831" spans="1:5" ht="16.5" customHeight="1" x14ac:dyDescent="0.2">
      <c r="A5831" s="756"/>
      <c r="B5831" s="640">
        <v>2019</v>
      </c>
      <c r="C5831" s="640">
        <v>2020</v>
      </c>
      <c r="D5831" s="640">
        <v>2021</v>
      </c>
      <c r="E5831" s="640">
        <v>2022</v>
      </c>
    </row>
    <row r="5832" spans="1:5" ht="16.5" customHeight="1" thickBot="1" x14ac:dyDescent="0.25">
      <c r="A5832" s="644"/>
      <c r="B5832" s="641" t="s">
        <v>5</v>
      </c>
      <c r="C5832" s="641" t="s">
        <v>6</v>
      </c>
      <c r="D5832" s="641" t="s">
        <v>6</v>
      </c>
      <c r="E5832" s="641" t="s">
        <v>6</v>
      </c>
    </row>
    <row r="5833" spans="1:5" ht="16.5" customHeight="1" thickBot="1" x14ac:dyDescent="0.25">
      <c r="A5833" s="647" t="s">
        <v>107</v>
      </c>
      <c r="B5833" s="750"/>
      <c r="C5833" s="750"/>
      <c r="D5833" s="750"/>
      <c r="E5833" s="750"/>
    </row>
    <row r="5834" spans="1:5" ht="16.5" customHeight="1" thickBot="1" x14ac:dyDescent="0.25">
      <c r="A5834" s="649" t="s">
        <v>37</v>
      </c>
      <c r="B5834" s="750"/>
      <c r="C5834" s="750"/>
      <c r="D5834" s="750"/>
      <c r="E5834" s="750"/>
    </row>
    <row r="5835" spans="1:5" ht="16.5" customHeight="1" thickBot="1" x14ac:dyDescent="0.25">
      <c r="A5835" s="649" t="s">
        <v>108</v>
      </c>
      <c r="B5835" s="750"/>
      <c r="C5835" s="750"/>
      <c r="D5835" s="750"/>
      <c r="E5835" s="750"/>
    </row>
    <row r="5836" spans="1:5" ht="16.5" customHeight="1" thickBot="1" x14ac:dyDescent="0.25">
      <c r="A5836" s="649" t="s">
        <v>72</v>
      </c>
      <c r="B5836" s="750"/>
      <c r="C5836" s="750"/>
      <c r="D5836" s="750"/>
      <c r="E5836" s="750"/>
    </row>
    <row r="5837" spans="1:5" ht="16.5" customHeight="1" thickBot="1" x14ac:dyDescent="0.25">
      <c r="A5837" s="649" t="s">
        <v>73</v>
      </c>
      <c r="B5837" s="750"/>
      <c r="C5837" s="750"/>
      <c r="D5837" s="750"/>
      <c r="E5837" s="750"/>
    </row>
    <row r="5838" spans="1:5" ht="16.5" customHeight="1" thickBot="1" x14ac:dyDescent="0.25">
      <c r="A5838" s="647" t="s">
        <v>109</v>
      </c>
      <c r="B5838" s="750">
        <f>SUM(B5839:B5842)</f>
        <v>0</v>
      </c>
      <c r="C5838" s="750">
        <f t="shared" ref="C5838:E5838" si="571">SUM(C5839:C5842)</f>
        <v>17861</v>
      </c>
      <c r="D5838" s="750">
        <f t="shared" si="571"/>
        <v>0</v>
      </c>
      <c r="E5838" s="750">
        <f t="shared" si="571"/>
        <v>0</v>
      </c>
    </row>
    <row r="5839" spans="1:5" ht="16.5" customHeight="1" thickBot="1" x14ac:dyDescent="0.25">
      <c r="A5839" s="649" t="s">
        <v>37</v>
      </c>
      <c r="B5839" s="750"/>
      <c r="C5839" s="750"/>
      <c r="D5839" s="750"/>
      <c r="E5839" s="750"/>
    </row>
    <row r="5840" spans="1:5" ht="16.5" customHeight="1" thickBot="1" x14ac:dyDescent="0.25">
      <c r="A5840" s="649" t="s">
        <v>108</v>
      </c>
      <c r="B5840" s="750"/>
      <c r="C5840" s="750"/>
      <c r="D5840" s="750"/>
      <c r="E5840" s="750"/>
    </row>
    <row r="5841" spans="1:5" ht="16.5" customHeight="1" thickBot="1" x14ac:dyDescent="0.25">
      <c r="A5841" s="649" t="s">
        <v>72</v>
      </c>
      <c r="B5841" s="750"/>
      <c r="C5841" s="750"/>
      <c r="D5841" s="750"/>
      <c r="E5841" s="750"/>
    </row>
    <row r="5842" spans="1:5" ht="16.5" customHeight="1" thickBot="1" x14ac:dyDescent="0.25">
      <c r="A5842" s="649" t="s">
        <v>73</v>
      </c>
      <c r="B5842" s="751"/>
      <c r="C5842" s="747">
        <v>17861</v>
      </c>
      <c r="D5842" s="751"/>
      <c r="E5842" s="751"/>
    </row>
    <row r="5843" spans="1:5" ht="16.5" customHeight="1" thickBot="1" x14ac:dyDescent="0.25">
      <c r="A5843" s="699" t="s">
        <v>2035</v>
      </c>
      <c r="B5843" s="751">
        <f>B5842+B5833</f>
        <v>0</v>
      </c>
      <c r="C5843" s="751">
        <f>C5842+C5833</f>
        <v>17861</v>
      </c>
      <c r="D5843" s="751">
        <f>D5842+D5833</f>
        <v>0</v>
      </c>
      <c r="E5843" s="751">
        <f>E5842+E5833</f>
        <v>0</v>
      </c>
    </row>
    <row r="5844" spans="1:5" ht="40.5" customHeight="1" thickBot="1" x14ac:dyDescent="0.25">
      <c r="A5844" s="701" t="s">
        <v>227</v>
      </c>
      <c r="B5844" s="897" t="s">
        <v>2327</v>
      </c>
      <c r="C5844" s="899"/>
      <c r="D5844" s="899"/>
      <c r="E5844" s="900"/>
    </row>
    <row r="5845" spans="1:5" ht="16.5" customHeight="1" thickBot="1" x14ac:dyDescent="0.25">
      <c r="A5845" s="637" t="s">
        <v>2037</v>
      </c>
      <c r="B5845" s="769" t="s">
        <v>2324</v>
      </c>
      <c r="C5845" s="770"/>
      <c r="D5845" s="770"/>
      <c r="E5845" s="771"/>
    </row>
    <row r="5846" spans="1:5" ht="16.5" customHeight="1" thickBot="1" x14ac:dyDescent="0.25">
      <c r="A5846" s="639" t="s">
        <v>9</v>
      </c>
      <c r="B5846" s="769" t="s">
        <v>2328</v>
      </c>
      <c r="C5846" s="770"/>
      <c r="D5846" s="770"/>
      <c r="E5846" s="771"/>
    </row>
    <row r="5847" spans="1:5" ht="16.5" customHeight="1" thickBot="1" x14ac:dyDescent="0.25">
      <c r="A5847" s="639" t="s">
        <v>14</v>
      </c>
      <c r="B5847" s="832" t="s">
        <v>123</v>
      </c>
      <c r="C5847" s="833"/>
      <c r="D5847" s="833"/>
      <c r="E5847" s="834"/>
    </row>
    <row r="5848" spans="1:5" ht="16.5" customHeight="1" x14ac:dyDescent="0.2">
      <c r="A5848" s="756"/>
      <c r="B5848" s="640">
        <v>2019</v>
      </c>
      <c r="C5848" s="640">
        <v>2020</v>
      </c>
      <c r="D5848" s="640">
        <v>2021</v>
      </c>
      <c r="E5848" s="640">
        <v>2022</v>
      </c>
    </row>
    <row r="5849" spans="1:5" ht="16.5" customHeight="1" thickBot="1" x14ac:dyDescent="0.25">
      <c r="A5849" s="644"/>
      <c r="B5849" s="641" t="s">
        <v>5</v>
      </c>
      <c r="C5849" s="641" t="s">
        <v>6</v>
      </c>
      <c r="D5849" s="641" t="s">
        <v>6</v>
      </c>
      <c r="E5849" s="641" t="s">
        <v>6</v>
      </c>
    </row>
    <row r="5850" spans="1:5" ht="16.5" customHeight="1" thickBot="1" x14ac:dyDescent="0.25">
      <c r="A5850" s="639" t="s">
        <v>8</v>
      </c>
      <c r="B5850" s="745">
        <v>1</v>
      </c>
      <c r="C5850" s="745"/>
      <c r="D5850" s="745"/>
      <c r="E5850" s="745"/>
    </row>
    <row r="5851" spans="1:5" ht="16.5" customHeight="1" thickBot="1" x14ac:dyDescent="0.25">
      <c r="A5851" s="639" t="s">
        <v>15</v>
      </c>
      <c r="B5851" s="747">
        <v>12060</v>
      </c>
      <c r="C5851" s="747"/>
      <c r="D5851" s="747"/>
      <c r="E5851" s="747"/>
    </row>
    <row r="5852" spans="1:5" ht="16.5" customHeight="1" thickBot="1" x14ac:dyDescent="0.25">
      <c r="A5852" s="639" t="s">
        <v>21</v>
      </c>
      <c r="B5852" s="747">
        <f>B5851/B5850</f>
        <v>12060</v>
      </c>
      <c r="C5852" s="747" t="e">
        <f>C5851/C5850</f>
        <v>#DIV/0!</v>
      </c>
      <c r="D5852" s="747" t="e">
        <f>D5851/D5850</f>
        <v>#DIV/0!</v>
      </c>
      <c r="E5852" s="747" t="e">
        <f>E5851/E5850</f>
        <v>#DIV/0!</v>
      </c>
    </row>
    <row r="5853" spans="1:5" ht="16.5" customHeight="1" thickBot="1" x14ac:dyDescent="0.25">
      <c r="A5853" s="639" t="s">
        <v>16</v>
      </c>
      <c r="B5853" s="748" t="s">
        <v>20</v>
      </c>
      <c r="C5853" s="749">
        <f>C5850/B5850-1</f>
        <v>-1</v>
      </c>
      <c r="D5853" s="749" t="e">
        <f t="shared" ref="D5853:E5855" si="572">D5850/C5850-1</f>
        <v>#DIV/0!</v>
      </c>
      <c r="E5853" s="749" t="e">
        <f t="shared" si="572"/>
        <v>#DIV/0!</v>
      </c>
    </row>
    <row r="5854" spans="1:5" ht="16.5" customHeight="1" thickBot="1" x14ac:dyDescent="0.25">
      <c r="A5854" s="639" t="s">
        <v>17</v>
      </c>
      <c r="B5854" s="748" t="s">
        <v>20</v>
      </c>
      <c r="C5854" s="749">
        <f>C5851/B5851-1</f>
        <v>-1</v>
      </c>
      <c r="D5854" s="749" t="e">
        <f t="shared" si="572"/>
        <v>#DIV/0!</v>
      </c>
      <c r="E5854" s="749" t="e">
        <f t="shared" si="572"/>
        <v>#DIV/0!</v>
      </c>
    </row>
    <row r="5855" spans="1:5" ht="16.5" customHeight="1" thickBot="1" x14ac:dyDescent="0.25">
      <c r="A5855" s="639" t="s">
        <v>18</v>
      </c>
      <c r="B5855" s="748" t="s">
        <v>20</v>
      </c>
      <c r="C5855" s="749" t="e">
        <f>C5852/B5852-1</f>
        <v>#DIV/0!</v>
      </c>
      <c r="D5855" s="749" t="e">
        <f t="shared" si="572"/>
        <v>#DIV/0!</v>
      </c>
      <c r="E5855" s="749" t="e">
        <f t="shared" si="572"/>
        <v>#DIV/0!</v>
      </c>
    </row>
    <row r="5856" spans="1:5" ht="16.5" customHeight="1" thickBot="1" x14ac:dyDescent="0.25">
      <c r="A5856" s="835" t="s">
        <v>2329</v>
      </c>
      <c r="B5856" s="836"/>
      <c r="C5856" s="836"/>
      <c r="D5856" s="836"/>
      <c r="E5856" s="837"/>
    </row>
    <row r="5857" spans="1:5" ht="16.5" customHeight="1" x14ac:dyDescent="0.2">
      <c r="A5857" s="756"/>
      <c r="B5857" s="640">
        <v>2019</v>
      </c>
      <c r="C5857" s="640">
        <v>2020</v>
      </c>
      <c r="D5857" s="640">
        <v>2021</v>
      </c>
      <c r="E5857" s="640">
        <v>2022</v>
      </c>
    </row>
    <row r="5858" spans="1:5" ht="16.5" customHeight="1" thickBot="1" x14ac:dyDescent="0.25">
      <c r="A5858" s="644"/>
      <c r="B5858" s="641" t="s">
        <v>5</v>
      </c>
      <c r="C5858" s="641" t="s">
        <v>6</v>
      </c>
      <c r="D5858" s="641" t="s">
        <v>6</v>
      </c>
      <c r="E5858" s="641" t="s">
        <v>6</v>
      </c>
    </row>
    <row r="5859" spans="1:5" ht="16.5" customHeight="1" thickBot="1" x14ac:dyDescent="0.25">
      <c r="A5859" s="647" t="s">
        <v>107</v>
      </c>
      <c r="B5859" s="750"/>
      <c r="C5859" s="750"/>
      <c r="D5859" s="750"/>
      <c r="E5859" s="750"/>
    </row>
    <row r="5860" spans="1:5" ht="16.5" customHeight="1" thickBot="1" x14ac:dyDescent="0.25">
      <c r="A5860" s="649" t="s">
        <v>37</v>
      </c>
      <c r="B5860" s="750"/>
      <c r="C5860" s="750"/>
      <c r="D5860" s="750"/>
      <c r="E5860" s="750"/>
    </row>
    <row r="5861" spans="1:5" ht="16.5" customHeight="1" thickBot="1" x14ac:dyDescent="0.25">
      <c r="A5861" s="649" t="s">
        <v>108</v>
      </c>
      <c r="B5861" s="750"/>
      <c r="C5861" s="750"/>
      <c r="D5861" s="750"/>
      <c r="E5861" s="750"/>
    </row>
    <row r="5862" spans="1:5" ht="16.5" customHeight="1" thickBot="1" x14ac:dyDescent="0.25">
      <c r="A5862" s="649" t="s">
        <v>72</v>
      </c>
      <c r="B5862" s="750"/>
      <c r="C5862" s="750"/>
      <c r="D5862" s="750"/>
      <c r="E5862" s="750"/>
    </row>
    <row r="5863" spans="1:5" ht="16.5" customHeight="1" thickBot="1" x14ac:dyDescent="0.25">
      <c r="A5863" s="649" t="s">
        <v>73</v>
      </c>
      <c r="B5863" s="750"/>
      <c r="C5863" s="750"/>
      <c r="D5863" s="750"/>
      <c r="E5863" s="750"/>
    </row>
    <row r="5864" spans="1:5" ht="16.5" customHeight="1" thickBot="1" x14ac:dyDescent="0.25">
      <c r="A5864" s="647" t="s">
        <v>109</v>
      </c>
      <c r="B5864" s="750">
        <f>SUM(B5865:B5868)</f>
        <v>12060</v>
      </c>
      <c r="C5864" s="750">
        <f t="shared" ref="C5864:E5864" si="573">SUM(C5865:C5868)</f>
        <v>0</v>
      </c>
      <c r="D5864" s="750">
        <f t="shared" si="573"/>
        <v>0</v>
      </c>
      <c r="E5864" s="750">
        <f t="shared" si="573"/>
        <v>0</v>
      </c>
    </row>
    <row r="5865" spans="1:5" ht="16.5" customHeight="1" thickBot="1" x14ac:dyDescent="0.25">
      <c r="A5865" s="649" t="s">
        <v>37</v>
      </c>
      <c r="B5865" s="750"/>
      <c r="C5865" s="750"/>
      <c r="D5865" s="750"/>
      <c r="E5865" s="750"/>
    </row>
    <row r="5866" spans="1:5" ht="16.5" customHeight="1" thickBot="1" x14ac:dyDescent="0.25">
      <c r="A5866" s="649" t="s">
        <v>108</v>
      </c>
      <c r="B5866" s="750"/>
      <c r="C5866" s="750"/>
      <c r="D5866" s="750"/>
      <c r="E5866" s="750"/>
    </row>
    <row r="5867" spans="1:5" ht="16.5" customHeight="1" thickBot="1" x14ac:dyDescent="0.25">
      <c r="A5867" s="649" t="s">
        <v>72</v>
      </c>
      <c r="B5867" s="750"/>
      <c r="C5867" s="750"/>
      <c r="D5867" s="750"/>
      <c r="E5867" s="750"/>
    </row>
    <row r="5868" spans="1:5" ht="16.5" customHeight="1" thickBot="1" x14ac:dyDescent="0.25">
      <c r="A5868" s="649" t="s">
        <v>73</v>
      </c>
      <c r="B5868" s="751">
        <v>12060</v>
      </c>
      <c r="C5868" s="751"/>
      <c r="D5868" s="751"/>
      <c r="E5868" s="751"/>
    </row>
    <row r="5869" spans="1:5" ht="16.5" customHeight="1" thickBot="1" x14ac:dyDescent="0.25">
      <c r="A5869" s="699" t="s">
        <v>2042</v>
      </c>
      <c r="B5869" s="751">
        <f>B5868+B5859</f>
        <v>12060</v>
      </c>
      <c r="C5869" s="751">
        <f>C5868+C5859</f>
        <v>0</v>
      </c>
      <c r="D5869" s="751">
        <f>D5868+D5859</f>
        <v>0</v>
      </c>
      <c r="E5869" s="751">
        <f>E5868+E5859</f>
        <v>0</v>
      </c>
    </row>
    <row r="5870" spans="1:5" s="620" customFormat="1" ht="16.5" customHeight="1" thickBot="1" x14ac:dyDescent="0.25">
      <c r="A5870" s="656" t="s">
        <v>35</v>
      </c>
      <c r="B5870" s="656">
        <f>IF(B5851-B5869=0,0,"Error")</f>
        <v>0</v>
      </c>
      <c r="C5870" s="656">
        <f t="shared" ref="C5870:E5870" si="574">IF(C5851-C5869=0,0,"Error")</f>
        <v>0</v>
      </c>
      <c r="D5870" s="656">
        <f t="shared" si="574"/>
        <v>0</v>
      </c>
      <c r="E5870" s="656">
        <f t="shared" si="574"/>
        <v>0</v>
      </c>
    </row>
    <row r="5871" spans="1:5" ht="13.5" thickBot="1" x14ac:dyDescent="0.25">
      <c r="A5871" s="75"/>
      <c r="B5871" s="76"/>
      <c r="C5871" s="76"/>
      <c r="D5871" s="76"/>
      <c r="E5871" s="76"/>
    </row>
    <row r="5872" spans="1:5" ht="24.75" thickBot="1" x14ac:dyDescent="0.25">
      <c r="A5872" s="11" t="s">
        <v>74</v>
      </c>
      <c r="B5872" s="759">
        <f>B28+B65+B102+B139+B178+B215+B252+B289+B327+B364+B401+B438+B475+B974+B999+B1024+B1049+B1074+B1100+B1125+B1150+B1175+B1200+B1226+B1251+B1276+B1301+B1326+B1351+B1376+B1401+B1426+B1451+B1476+B1501+B1526+B1551+B1576+B1602+B1627+B1652+B1677+B1702+B1727+B1752+B1777+B1802+B1827+B1853+B1879+B1905+B1930+B1955+B1980+B2005+B2031+B2056+B2081+B2107+B2132+B2157+B2182+B2207+B2232+B2257+B2282+B2307+B2333+B2359+B2384+B2409+B2434+B2459+B2484+B2509+B2534+B2559+B2584+B2609+B2634+B2659+B2684+B2709+B2734+B2759+B2784+B2809+B2834+B2859+B2884+B2909+B2934+B2959+B2984+B3009+B3034+B3059+B3084+B3109+B3134+B3159+B3185+B3210+B3235+B3260+B3285+B3310+B3335+B3360+B3385+B3410+B3435+B3460+B3485+B3510+B3535+B3560+B3587+B3613+B3639+B3665+B3691+B3717+B3743+B3769+B3795+B3821+B3847+B3873+B3899+B3925+B3951+B3977+B4003+B4029+B4055+B4081+B4107+B4133+B4159+B4185+B4211+B4237+B4263+B4289+B4315+B4341+B4367+B4393+B4419+B4445+B4471+B4497+B4523+B4549+B4575+B4601+B4627+B4653+B4679+B4705+B4731+B4757+B4783+B4809+B4835+B4861+B4887+B4913+B4939+B4965+B4991+B5017+B5043+B5069+B5095+B5121+B5147+B5173+B5199+B5225+B5251+B5277+B5303+B5329+B5355+B5381+B5407+B5433+B5459+B5485+B5511+B5537+B5563+B5589+B5615+B5642+B5668+B5695+B5721+B5747+B5773+B5799+B5825+B5851</f>
        <v>19547002</v>
      </c>
      <c r="C5872" s="759">
        <f t="shared" ref="C5872:E5872" si="575">C28+C65+C102+C139+C178+C215+C252+C289+C327+C364+C401+C438+C475+C974+C999+C1024+C1049+C1074+C1100+C1125+C1150+C1175+C1200+C1226+C1251+C1276+C1301+C1326+C1351+C1376+C1401+C1426+C1451+C1476+C1501+C1526+C1551+C1576+C1602+C1627+C1652+C1677+C1702+C1727+C1752+C1777+C1802+C1827+C1853+C1879+C1905+C1930+C1955+C1980+C2005+C2031+C2056+C2081+C2107+C2132+C2157+C2182+C2207+C2232+C2257+C2282+C2307+C2333+C2359+C2384+C2409+C2434+C2459+C2484+C2509+C2534+C2559+C2584+C2609+C2634+C2659+C2684+C2709+C2734+C2759+C2784+C2809+C2834+C2859+C2884+C2909+C2934+C2959+C2984+C3009+C3034+C3059+C3084+C3109+C3134+C3159+C3185+C3210+C3235+C3260+C3285+C3310+C3335+C3360+C3385+C3410+C3435+C3460+C3485+C3510+C3535+C3560+C3587+C3613+C3639+C3665+C3691+C3717+C3743+C3769+C3795+C3821+C3847+C3873+C3899+C3925+C3951+C3977+C4003+C4029+C4055+C4081+C4107+C4133+C4159+C4185+C4211+C4237+C4263+C4289+C4315+C4341+C4367+C4393+C4419+C4445+C4471+C4497+C4523+C4549+C4575+C4601+C4627+C4653+C4679+C4705+C4731+C4757+C4783+C4809+C4835+C4861+C4887+C4913+C4939+C4965+C4991+C5017+C5043+C5069+C5095+C5121+C5147+C5173+C5199+C5225+C5251+C5277+C5303+C5329+C5355+C5381+C5407+C5433+C5459+C5485+C5511+C5537+C5563+C5589+C5615+C5642+C5668+C5695+C5721+C5747+C5773+C5799+C5825+C5851</f>
        <v>54445010</v>
      </c>
      <c r="D5872" s="759">
        <f t="shared" si="575"/>
        <v>13178415</v>
      </c>
      <c r="E5872" s="759">
        <f t="shared" si="575"/>
        <v>9547070</v>
      </c>
    </row>
    <row r="5873" spans="1:5" ht="24.75" thickBot="1" x14ac:dyDescent="0.25">
      <c r="A5873" s="11" t="s">
        <v>75</v>
      </c>
      <c r="B5873" s="107">
        <f>B5874+B5877+B5880+B5883+B5886+B5889+B5892+B5895+B5900</f>
        <v>19547002</v>
      </c>
      <c r="C5873" s="107">
        <f>C5874+C5877+C5880+C5883+C5886+C5889+C5892+C5895+C5900</f>
        <v>54445010</v>
      </c>
      <c r="D5873" s="107">
        <f t="shared" ref="D5873:E5873" si="576">D5874+D5877+D5880+D5883+D5886+D5889+D5892+D5895+D5900</f>
        <v>13178415</v>
      </c>
      <c r="E5873" s="107">
        <f t="shared" si="576"/>
        <v>9547070</v>
      </c>
    </row>
    <row r="5874" spans="1:5" ht="13.5" thickBot="1" x14ac:dyDescent="0.25">
      <c r="A5874" s="1" t="s">
        <v>0</v>
      </c>
      <c r="B5874" s="108">
        <f>B5875+B5876</f>
        <v>156579</v>
      </c>
      <c r="C5874" s="108">
        <f t="shared" ref="C5874:E5874" si="577">C5875+C5876</f>
        <v>157329</v>
      </c>
      <c r="D5874" s="108">
        <f t="shared" si="577"/>
        <v>157329</v>
      </c>
      <c r="E5874" s="108">
        <f t="shared" si="577"/>
        <v>157329</v>
      </c>
    </row>
    <row r="5875" spans="1:5" ht="13.5" thickBot="1" x14ac:dyDescent="0.25">
      <c r="A5875" s="8" t="s">
        <v>37</v>
      </c>
      <c r="B5875" s="9">
        <f>B37+B74+B111+B148+B187+B224+B261+B298+B336+B373+B410+B447+B484</f>
        <v>156579</v>
      </c>
      <c r="C5875" s="9">
        <f t="shared" ref="C5875:E5875" si="578">C37+C74+C111+C148+C187+C224+C261+C298+C336+C373+C410+C447+C484</f>
        <v>156729</v>
      </c>
      <c r="D5875" s="9">
        <f t="shared" si="578"/>
        <v>156729</v>
      </c>
      <c r="E5875" s="9">
        <f t="shared" si="578"/>
        <v>156729</v>
      </c>
    </row>
    <row r="5876" spans="1:5" ht="13.5" thickBot="1" x14ac:dyDescent="0.25">
      <c r="A5876" s="8" t="s">
        <v>76</v>
      </c>
      <c r="B5876" s="9">
        <f>B38+B75+B112+B149+B188+B225+B262+B299+B337+B374+B411+B448+B485</f>
        <v>0</v>
      </c>
      <c r="C5876" s="9">
        <f t="shared" ref="C5876:E5876" si="579">C38+C75+C112+C149+C188+C225+C262+C299+C337+C374+C411+C448+C485</f>
        <v>600</v>
      </c>
      <c r="D5876" s="9">
        <f t="shared" si="579"/>
        <v>600</v>
      </c>
      <c r="E5876" s="9">
        <f t="shared" si="579"/>
        <v>600</v>
      </c>
    </row>
    <row r="5877" spans="1:5" ht="30" customHeight="1" thickBot="1" x14ac:dyDescent="0.25">
      <c r="A5877" s="1" t="s">
        <v>31</v>
      </c>
      <c r="B5877" s="108">
        <f>B5878+B5879</f>
        <v>26311</v>
      </c>
      <c r="C5877" s="108">
        <f t="shared" ref="C5877:E5877" si="580">C5878+C5879</f>
        <v>26211</v>
      </c>
      <c r="D5877" s="108">
        <f t="shared" si="580"/>
        <v>26211</v>
      </c>
      <c r="E5877" s="108">
        <f t="shared" si="580"/>
        <v>26211</v>
      </c>
    </row>
    <row r="5878" spans="1:5" ht="13.5" thickBot="1" x14ac:dyDescent="0.25">
      <c r="A5878" s="8" t="s">
        <v>37</v>
      </c>
      <c r="B5878" s="9">
        <f>B40+B77+B114+B151+B190+B227+B264+B301+B339+B376+B413+B450+B487</f>
        <v>26311</v>
      </c>
      <c r="C5878" s="9">
        <f t="shared" ref="C5878:E5878" si="581">C40+C77+C114+C151+C190+C227+C264+C301+C339+C376+C413+C450+C487</f>
        <v>26211</v>
      </c>
      <c r="D5878" s="9">
        <f t="shared" si="581"/>
        <v>26211</v>
      </c>
      <c r="E5878" s="9">
        <f t="shared" si="581"/>
        <v>26211</v>
      </c>
    </row>
    <row r="5879" spans="1:5" ht="13.5" thickBot="1" x14ac:dyDescent="0.25">
      <c r="A5879" s="8" t="s">
        <v>76</v>
      </c>
      <c r="B5879" s="9">
        <f>B41+B78+B115+B152+B191+B228+B265+B302+B340+B377+B414+B451+B488</f>
        <v>0</v>
      </c>
      <c r="C5879" s="9">
        <f t="shared" ref="C5879:E5879" si="582">C41+C78+C115+C152+C191+C228+C265+C302+C340+C377+C414+C451+C488</f>
        <v>0</v>
      </c>
      <c r="D5879" s="9">
        <f t="shared" si="582"/>
        <v>0</v>
      </c>
      <c r="E5879" s="9">
        <f t="shared" si="582"/>
        <v>0</v>
      </c>
    </row>
    <row r="5880" spans="1:5" ht="13.5" thickBot="1" x14ac:dyDescent="0.25">
      <c r="A5880" s="1" t="s">
        <v>1</v>
      </c>
      <c r="B5880" s="108">
        <f>B5881+B5882</f>
        <v>1696380</v>
      </c>
      <c r="C5880" s="108">
        <f t="shared" ref="C5880:E5880" si="583">C5881+C5882</f>
        <v>2016460</v>
      </c>
      <c r="D5880" s="108">
        <f t="shared" si="583"/>
        <v>2316460</v>
      </c>
      <c r="E5880" s="108">
        <f t="shared" si="583"/>
        <v>2416460</v>
      </c>
    </row>
    <row r="5881" spans="1:5" ht="13.5" thickBot="1" x14ac:dyDescent="0.25">
      <c r="A5881" s="8" t="s">
        <v>37</v>
      </c>
      <c r="B5881" s="9">
        <f t="shared" ref="B5881:E5894" si="584">B43+B80+B117+B154+B193+B230+B267+B304+B342+B379+B416+B453+B490</f>
        <v>1696080</v>
      </c>
      <c r="C5881" s="9">
        <f t="shared" ref="C5881:E5881" si="585">C43+C80+C117+C154+C193+C230+C267+C304+C342+C379+C416+C453+C490</f>
        <v>2016160</v>
      </c>
      <c r="D5881" s="9">
        <f t="shared" si="585"/>
        <v>2316160</v>
      </c>
      <c r="E5881" s="9">
        <f t="shared" si="585"/>
        <v>2416160</v>
      </c>
    </row>
    <row r="5882" spans="1:5" ht="13.5" thickBot="1" x14ac:dyDescent="0.25">
      <c r="A5882" s="8" t="s">
        <v>76</v>
      </c>
      <c r="B5882" s="9">
        <f t="shared" si="584"/>
        <v>300</v>
      </c>
      <c r="C5882" s="9">
        <f t="shared" ref="C5882:E5882" si="586">C44+C81+C118+C155+C194+C231+C268+C305+C343+C380+C417+C454+C491</f>
        <v>300</v>
      </c>
      <c r="D5882" s="9">
        <f t="shared" si="586"/>
        <v>300</v>
      </c>
      <c r="E5882" s="9">
        <f t="shared" si="586"/>
        <v>300</v>
      </c>
    </row>
    <row r="5883" spans="1:5" ht="13.5" thickBot="1" x14ac:dyDescent="0.25">
      <c r="A5883" s="1" t="s">
        <v>2</v>
      </c>
      <c r="B5883" s="108">
        <f>B5884+B5885</f>
        <v>0</v>
      </c>
      <c r="C5883" s="108">
        <f t="shared" ref="C5883:E5883" si="587">C5884+C5885</f>
        <v>0</v>
      </c>
      <c r="D5883" s="108">
        <f t="shared" si="587"/>
        <v>0</v>
      </c>
      <c r="E5883" s="108">
        <f t="shared" si="587"/>
        <v>0</v>
      </c>
    </row>
    <row r="5884" spans="1:5" ht="13.5" thickBot="1" x14ac:dyDescent="0.25">
      <c r="A5884" s="8" t="s">
        <v>37</v>
      </c>
      <c r="B5884" s="9">
        <f t="shared" si="584"/>
        <v>0</v>
      </c>
      <c r="C5884" s="9">
        <f t="shared" ref="C5884:E5884" si="588">C46+C83+C120+C157+C196+C233+C270+C307+C345+C382+C419+C456+C493</f>
        <v>0</v>
      </c>
      <c r="D5884" s="9">
        <f t="shared" si="588"/>
        <v>0</v>
      </c>
      <c r="E5884" s="9">
        <f t="shared" si="588"/>
        <v>0</v>
      </c>
    </row>
    <row r="5885" spans="1:5" ht="13.5" thickBot="1" x14ac:dyDescent="0.25">
      <c r="A5885" s="8" t="s">
        <v>76</v>
      </c>
      <c r="B5885" s="9">
        <f t="shared" si="584"/>
        <v>0</v>
      </c>
      <c r="C5885" s="9">
        <f t="shared" ref="C5885:E5885" si="589">C47+C84+C121+C158+C197+C234+C271+C308+C346+C383+C420+C457+C494</f>
        <v>0</v>
      </c>
      <c r="D5885" s="9">
        <f t="shared" si="589"/>
        <v>0</v>
      </c>
      <c r="E5885" s="9">
        <f t="shared" si="589"/>
        <v>0</v>
      </c>
    </row>
    <row r="5886" spans="1:5" ht="13.5" thickBot="1" x14ac:dyDescent="0.25">
      <c r="A5886" s="1" t="s">
        <v>22</v>
      </c>
      <c r="B5886" s="108">
        <f>B5887+B5888</f>
        <v>0</v>
      </c>
      <c r="C5886" s="108">
        <f t="shared" ref="C5886:E5886" si="590">C5887+C5888</f>
        <v>0</v>
      </c>
      <c r="D5886" s="108">
        <f t="shared" si="590"/>
        <v>0</v>
      </c>
      <c r="E5886" s="108">
        <f t="shared" si="590"/>
        <v>0</v>
      </c>
    </row>
    <row r="5887" spans="1:5" ht="13.5" thickBot="1" x14ac:dyDescent="0.25">
      <c r="A5887" s="8" t="s">
        <v>37</v>
      </c>
      <c r="B5887" s="9">
        <f t="shared" si="584"/>
        <v>0</v>
      </c>
      <c r="C5887" s="9">
        <f t="shared" ref="C5887:E5887" si="591">C49+C86+C123+C160+C199+C236+C273+C310+C348+C385+C422+C459+C496</f>
        <v>0</v>
      </c>
      <c r="D5887" s="9">
        <f t="shared" si="591"/>
        <v>0</v>
      </c>
      <c r="E5887" s="9">
        <f t="shared" si="591"/>
        <v>0</v>
      </c>
    </row>
    <row r="5888" spans="1:5" ht="13.5" thickBot="1" x14ac:dyDescent="0.25">
      <c r="A5888" s="8" t="s">
        <v>76</v>
      </c>
      <c r="B5888" s="9">
        <f t="shared" si="584"/>
        <v>0</v>
      </c>
      <c r="C5888" s="9">
        <f t="shared" ref="C5888:E5888" si="592">C50+C87+C124+C161+C200+C237+C274+C311+C349+C386+C423+C460+C497</f>
        <v>0</v>
      </c>
      <c r="D5888" s="9">
        <f t="shared" si="592"/>
        <v>0</v>
      </c>
      <c r="E5888" s="9">
        <f t="shared" si="592"/>
        <v>0</v>
      </c>
    </row>
    <row r="5889" spans="1:5" ht="13.5" thickBot="1" x14ac:dyDescent="0.25">
      <c r="A5889" s="1" t="s">
        <v>23</v>
      </c>
      <c r="B5889" s="108">
        <f>B5890+B5891</f>
        <v>0</v>
      </c>
      <c r="C5889" s="108">
        <f t="shared" ref="C5889:E5889" si="593">C5890+C5891</f>
        <v>0</v>
      </c>
      <c r="D5889" s="108">
        <f t="shared" si="593"/>
        <v>0</v>
      </c>
      <c r="E5889" s="108">
        <f t="shared" si="593"/>
        <v>0</v>
      </c>
    </row>
    <row r="5890" spans="1:5" ht="13.5" thickBot="1" x14ac:dyDescent="0.25">
      <c r="A5890" s="8" t="s">
        <v>37</v>
      </c>
      <c r="B5890" s="9">
        <f t="shared" si="584"/>
        <v>0</v>
      </c>
      <c r="C5890" s="9">
        <f t="shared" ref="C5890:E5890" si="594">C52+C89+C126+C163+C202+C239+C276+C313+C351+C388+C425+C462+C499</f>
        <v>0</v>
      </c>
      <c r="D5890" s="9">
        <f t="shared" si="594"/>
        <v>0</v>
      </c>
      <c r="E5890" s="9">
        <f t="shared" si="594"/>
        <v>0</v>
      </c>
    </row>
    <row r="5891" spans="1:5" ht="13.5" thickBot="1" x14ac:dyDescent="0.25">
      <c r="A5891" s="8" t="s">
        <v>76</v>
      </c>
      <c r="B5891" s="9">
        <f t="shared" si="584"/>
        <v>0</v>
      </c>
      <c r="C5891" s="9">
        <f t="shared" ref="C5891:E5891" si="595">C53+C90+C127+C164+C203+C240+C277+C314+C352+C389+C426+C463+C500</f>
        <v>0</v>
      </c>
      <c r="D5891" s="9">
        <f t="shared" si="595"/>
        <v>0</v>
      </c>
      <c r="E5891" s="9">
        <f t="shared" si="595"/>
        <v>0</v>
      </c>
    </row>
    <row r="5892" spans="1:5" ht="13.5" thickBot="1" x14ac:dyDescent="0.25">
      <c r="A5892" s="1" t="s">
        <v>3</v>
      </c>
      <c r="B5892" s="108">
        <f>B5893+B5894</f>
        <v>0</v>
      </c>
      <c r="C5892" s="108">
        <f t="shared" ref="C5892:E5892" si="596">C5893+C5894</f>
        <v>0</v>
      </c>
      <c r="D5892" s="108">
        <f t="shared" si="596"/>
        <v>0</v>
      </c>
      <c r="E5892" s="108">
        <f t="shared" si="596"/>
        <v>0</v>
      </c>
    </row>
    <row r="5893" spans="1:5" ht="13.5" thickBot="1" x14ac:dyDescent="0.25">
      <c r="A5893" s="8" t="s">
        <v>37</v>
      </c>
      <c r="B5893" s="9">
        <f t="shared" si="584"/>
        <v>0</v>
      </c>
      <c r="C5893" s="9">
        <f t="shared" si="584"/>
        <v>0</v>
      </c>
      <c r="D5893" s="9">
        <f t="shared" si="584"/>
        <v>0</v>
      </c>
      <c r="E5893" s="9">
        <f t="shared" si="584"/>
        <v>0</v>
      </c>
    </row>
    <row r="5894" spans="1:5" ht="13.5" thickBot="1" x14ac:dyDescent="0.25">
      <c r="A5894" s="8" t="s">
        <v>76</v>
      </c>
      <c r="B5894" s="9">
        <f t="shared" si="584"/>
        <v>0</v>
      </c>
      <c r="C5894" s="9">
        <f t="shared" si="584"/>
        <v>0</v>
      </c>
      <c r="D5894" s="9">
        <f t="shared" si="584"/>
        <v>0</v>
      </c>
      <c r="E5894" s="9">
        <f t="shared" si="584"/>
        <v>0</v>
      </c>
    </row>
    <row r="5895" spans="1:5" ht="13.5" thickBot="1" x14ac:dyDescent="0.25">
      <c r="A5895" s="1" t="s">
        <v>77</v>
      </c>
      <c r="B5895" s="108">
        <f>SUM(B5896:B5899)</f>
        <v>214778</v>
      </c>
      <c r="C5895" s="108">
        <f t="shared" ref="C5895:E5895" si="597">SUM(C5896:C5899)</f>
        <v>394200</v>
      </c>
      <c r="D5895" s="108">
        <f t="shared" si="597"/>
        <v>280000</v>
      </c>
      <c r="E5895" s="108">
        <f t="shared" si="597"/>
        <v>180000</v>
      </c>
    </row>
    <row r="5896" spans="1:5" ht="13.5" thickBot="1" x14ac:dyDescent="0.25">
      <c r="A5896" s="8" t="s">
        <v>37</v>
      </c>
      <c r="B5896" s="6">
        <f>B983+B1008+B1033+B1058+B1083+B1109+B1134+B1159+B1184+B1209+B1235+B1260+B1285+B1310+B1335+B1360+B1385+B1410+B1435+B1460+B1485+B1510+B1535+B1560+B1585+B1611+B1636+B1661+B1686+B1711+B1736+B1761+B1786+B1811+B1836+B1862+B1888+B1914+B1939+B1964+B1989+B2014+B2040+B2065+B2090+B2116+B2141+B2166+B2191+B2216+B2241+B2266+B2291+B2316+B2342+B2368+B2393+B2418+B2443+B2468+B2493+B2518+B2543+B2568+B2593+B2618+B2643+B2668+B2693+B2718+B2743+B2768+B2793+B2818+B2843+B2868+B2893+B2918+B2943+B2968+B2993+B3018+B3043+B3068+B3093+B3118+B3143+B3168+B3194+B3219+B3244+B3269+B3294+B3319+B3344+B3369+B3394+B3419+B3444+B3469+B3494+B3519+B3544+B3569+B3596+B3622+B3648+B3674+B3700+B3726+B3752+B3778+B3804+B3830+B3856+B3882+B3908+B3934+B3960+B3986+B4012+B4038+B4064+B4090+B4116+B4142+B4168+B4194+B4220+B4246+B4272+B4298+B4324+B4350+B4376+B4402+B4428+B4454+B4480+B4506+B4532+B4558+B4584+B4610+B4636+B4662+B4688+B4714+B4740+B4766+B4792+B4818+B4844+B4870+B4896+B4922+B4948+B4974+B5000+B5026+B5052+B5078+B5104+B5130+B5156+B5182+B5208+B5234+B5260+B5286+B5312+B5338+B5364+B5390+B5416+B5442+B5468+B5494+B5520+B5546+B5572+B5598+B5624+B5651+B5677+B5704+B5730+B5756+B5782+B5808+B5834+B5860</f>
        <v>144778</v>
      </c>
      <c r="C5896" s="6">
        <f t="shared" ref="C5896:E5896" si="598">C983+C1008+C1033+C1058+C1083+C1109+C1134+C1159+C1184+C1209+C1235+C1260+C1285+C1310+C1335+C1360+C1385+C1410+C1435+C1460+C1485+C1510+C1535+C1560+C1585+C1611+C1636+C1661+C1686+C1711+C1736+C1761+C1786+C1811+C1836+C1862+C1888+C1914+C1939+C1964+C1989+C2014+C2040+C2065+C2090+C2116+C2141+C2166+C2191+C2216+C2241+C2266+C2291+C2316+C2342+C2368+C2393+C2418+C2443+C2468+C2493+C2518+C2543+C2568+C2593+C2618+C2643+C2668+C2693+C2718+C2743+C2768+C2793+C2818+C2843+C2868+C2893+C2918+C2943+C2968+C2993+C3018+C3043+C3068+C3093+C3118+C3143+C3168+C3194+C3219+C3244+C3269+C3294+C3319+C3344+C3369+C3394+C3419+C3444+C3469+C3494+C3519+C3544+C3569+C3596+C3622+C3648+C3674+C3700+C3726+C3752+C3778+C3804+C3830+C3856+C3882+C3908+C3934+C3960+C3986+C4012+C4038+C4064+C4090+C4116+C4142+C4168+C4194+C4220+C4246+C4272+C4298+C4324+C4350+C4376+C4402+C4428+C4454+C4480+C4506+C4532+C4558+C4584+C4610+C4636+C4662+C4688+C4714+C4740+C4766+C4792+C4818+C4844+C4870+C4896+C4922+C4948+C4974+C5000+C5026+C5052+C5078+C5104+C5130+C5156+C5182+C5208+C5234+C5260+C5286+C5312+C5338+C5364+C5390+C5416+C5442+C5468+C5494+C5520+C5546+C5572+C5598+C5624+C5651+C5677+C5704+C5730+C5756+C5782+C5808+C5834+C5860</f>
        <v>244200</v>
      </c>
      <c r="D5896" s="6">
        <f t="shared" si="598"/>
        <v>80000</v>
      </c>
      <c r="E5896" s="6">
        <f t="shared" si="598"/>
        <v>80000</v>
      </c>
    </row>
    <row r="5897" spans="1:5" ht="13.5" thickBot="1" x14ac:dyDescent="0.25">
      <c r="A5897" s="8" t="s">
        <v>78</v>
      </c>
      <c r="B5897" s="6">
        <f>B984+B1009+B1034+B1059+B1084+B1110+B1135+B1160+B1185+B1210+B1236+B1261+B1286+B1311+B1336+B1361+B1386+B1411+B1436+B1461+B1486+B1511+B1536+B1561+B1586+B1612+B1637+B1662+B1687+B1712+B1737+B1762+B1787+B1812+B1837+B1863+B1889+B1915+B1940+B1965+B1990+B2015+B2041+B2066+B2091+B2117+B2142+B2167+B2192+B2217+B2242+B2267+B2292+B2317+B2343+B2369+B2394+B2419+B2444+B2469+B2494+B2519+B2544+B2569+B2594+B2619+B2644+B2669+B2694+B2719+B2744+B2769+B2794+B2819+B2844+B2869+B2894+B2919+B2944+B2969+B2994+B3019+B3044+B3069+B3094+B3119+B3144+B3169+B3195+B3220+B3245+B3270+B3295+B3320+B3345+B3370+B3395+B3420+B3445+B3470+B3495+B3520+B3545+B3570+B3597+B3623+B3649+B3675+B3701+B3727+B3753+B3779+B3805+B3831+B3857+B3883+B3909+B3935+B3961+B3987+B4013+B4039+B4065+B4091+B4117+B4143+B4169+B4195+B4221+B4247+B4273+B4299+B4325+B4351+B4377+B4403+B4429+B4455+B4481+B4507+B4533+B4559+B4585+B4611+B4637+B4663+B4689+B4715+B4741+B4767+B4793+B4819+B4845+B4871+B4897+B4923+B4949+B4975+B5001+B5027+B5053+B5079+B5105+B5131+B5157+B5183+B5209+B5235+B5261+B5287+B5313+B5339+B5365+B5391+B5417+B5443+B5469+B5495+B5521+B5547+B5573+B5599+B5625+B5652+B5678+B5705+B5731+B5757+B5783+B5809+B5835+B5861</f>
        <v>70000</v>
      </c>
      <c r="C5897" s="6">
        <f t="shared" ref="B5897:E5904" si="599">C984+C1009+C1034+C1059+C1084+C1110+C1135+C1160+C1185+C1210+C1236+C1261+C1286+C1311+C1336+C1361+C1386+C1411+C1436+C1461+C1486+C1511+C1536+C1561+C1586+C1612+C1637+C1662+C1687+C1712+C1737+C1762+C1787+C1812+C1837+C1863+C1889+C1915+C1940+C1965+C1990+C2015+C2041+C2066+C2091+C2117+C2142+C2167+C2192+C2217+C2242+C2267+C2292+C2317+C2343+C2369+C2394+C2419+C2444+C2469+C2494+C2519+C2544+C2569+C2594+C2619+C2644+C2669+C2694+C2719+C2744+C2769+C2794+C2819+C2844+C2869+C2894+C2919+C2944+C2969+C2994+C3019+C3044+C3069+C3094+C3119+C3144+C3169+C3195+C3220+C3245+C3270+C3295+C3320+C3345+C3370+C3395+C3420+C3445+C3470+C3495+C3520+C3545+C3570+C3597+C3623+C3649+C3675+C3701+C3727+C3753+C3779+C3805+C3831+C3857+C3883+C3909+C3935+C3961+C3987+C4013+C4039+C4065+C4091+C4117+C4143+C4169+C4195+C4221+C4247+C4273+C4299+C4325+C4351+C4377+C4403+C4429+C4455+C4481+C4507+C4533+C4559+C4585+C4611+C4637+C4663+C4689+C4715+C4741+C4767+C4793+C4819+C4845+C4871+C4897+C4923+C4949+C4975+C5001+C5027+C5053+C5079+C5105+C5131+C5157+C5183+C5209+C5235+C5261+C5287+C5313+C5339+C5365+C5391+C5417+C5443+C5469+C5495+C5521+C5547+C5573+C5599+C5625+C5652+C5678+C5705+C5731+C5757+C5783+C5809+C5835+C5861</f>
        <v>150000</v>
      </c>
      <c r="D5897" s="6">
        <f t="shared" si="599"/>
        <v>200000</v>
      </c>
      <c r="E5897" s="6">
        <f t="shared" si="599"/>
        <v>100000</v>
      </c>
    </row>
    <row r="5898" spans="1:5" ht="13.5" thickBot="1" x14ac:dyDescent="0.25">
      <c r="A5898" s="8" t="s">
        <v>72</v>
      </c>
      <c r="B5898" s="6">
        <f t="shared" si="599"/>
        <v>0</v>
      </c>
      <c r="C5898" s="6">
        <f t="shared" si="599"/>
        <v>0</v>
      </c>
      <c r="D5898" s="6">
        <f t="shared" si="599"/>
        <v>0</v>
      </c>
      <c r="E5898" s="6">
        <f t="shared" si="599"/>
        <v>0</v>
      </c>
    </row>
    <row r="5899" spans="1:5" ht="13.5" thickBot="1" x14ac:dyDescent="0.25">
      <c r="A5899" s="8" t="s">
        <v>73</v>
      </c>
      <c r="B5899" s="6">
        <f t="shared" si="599"/>
        <v>0</v>
      </c>
      <c r="C5899" s="6">
        <f t="shared" si="599"/>
        <v>0</v>
      </c>
      <c r="D5899" s="6">
        <f t="shared" si="599"/>
        <v>0</v>
      </c>
      <c r="E5899" s="6">
        <f t="shared" si="599"/>
        <v>0</v>
      </c>
    </row>
    <row r="5900" spans="1:5" ht="13.5" thickBot="1" x14ac:dyDescent="0.25">
      <c r="A5900" s="1" t="s">
        <v>79</v>
      </c>
      <c r="B5900" s="108">
        <f>SUM(B5901:B5904)</f>
        <v>17452954</v>
      </c>
      <c r="C5900" s="108">
        <f t="shared" ref="C5900:E5900" si="600">SUM(C5901:C5904)</f>
        <v>51850810</v>
      </c>
      <c r="D5900" s="108">
        <f t="shared" si="600"/>
        <v>10398415</v>
      </c>
      <c r="E5900" s="108">
        <f t="shared" si="600"/>
        <v>6767070</v>
      </c>
    </row>
    <row r="5901" spans="1:5" ht="13.5" thickBot="1" x14ac:dyDescent="0.25">
      <c r="A5901" s="8" t="s">
        <v>37</v>
      </c>
      <c r="B5901" s="6">
        <f t="shared" si="599"/>
        <v>8314822</v>
      </c>
      <c r="C5901" s="6">
        <f t="shared" ref="C5901:E5901" si="601">C988+C1013+C1038+C1063+C1088+C1114+C1139+C1164+C1189+C1214+C1240+C1265+C1290+C1315+C1340+C1365+C1390+C1415+C1440+C1465+C1490+C1515+C1540+C1565+C1590+C1616+C1641+C1666+C1691+C1716+C1741+C1766+C1791+C1816+C1841+C1867+C1893+C1919+C1944+C1969+C1994+C2019+C2045+C2070+C2095+C2121+C2146+C2171+C2196+C2221+C2246+C2271+C2296+C2321+C2347+C2373+C2398+C2423+C2448+C2473+C2498+C2523+C2548+C2573+C2598+C2623+C2648+C2673+C2698+C2723+C2748+C2773+C2798+C2823+C2848+C2873+C2898+C2923+C2948+C2973+C2998+C3023+C3048+C3073+C3098+C3123+C3148+C3173+C3199+C3224+C3249+C3274+C3299+C3324+C3349+C3374+C3399+C3424+C3449+C3474+C3499+C3524+C3549+C3574+C3601+C3627+C3653+C3679+C3705+C3731+C3757+C3783+C3809+C3835+C3861+C3887+C3913+C3939+C3965+C3991+C4017+C4043+C4069+C4095+C4121+C4147+C4173+C4199+C4225+C4251+C4277+C4303+C4329+C4355+C4381+C4407+C4433+C4459+C4485+C4511+C4537+C4563+C4589+C4615+C4641+C4667+C4693+C4719+C4745+C4771+C4797+C4823+C4849+C4875+C4901+C4927+C4953+C4979+C5005+C5031+C5057+C5083+C5109+C5135+C5161+C5187+C5213+C5239+C5265+C5291+C5317+C5343+C5369+C5395+C5421+C5447+C5473+C5499+C5525+C5551+C5577+C5603+C5629+C5656+C5682+C5709+C5735+C5761+C5787+C5813+C5839+C5865</f>
        <v>30996518</v>
      </c>
      <c r="D5901" s="6">
        <f t="shared" si="601"/>
        <v>5186281</v>
      </c>
      <c r="E5901" s="6">
        <f t="shared" si="601"/>
        <v>4100500</v>
      </c>
    </row>
    <row r="5902" spans="1:5" ht="13.5" thickBot="1" x14ac:dyDescent="0.25">
      <c r="A5902" s="8" t="s">
        <v>78</v>
      </c>
      <c r="B5902" s="6">
        <f t="shared" si="599"/>
        <v>6238132</v>
      </c>
      <c r="C5902" s="6">
        <f t="shared" ref="C5902:E5902" si="602">C989+C1014+C1039+C1064+C1089+C1115+C1140+C1165+C1190+C1215+C1241+C1266+C1291+C1316+C1341+C1366+C1391+C1416+C1441+C1466+C1491+C1516+C1541+C1566+C1591+C1617+C1642+C1667+C1692+C1717+C1742+C1767+C1792+C1817+C1842+C1868+C1894+C1920+C1945+C1970+C1995+C2020+C2046+C2071+C2096+C2122+C2147+C2172+C2197+C2222+C2247+C2272+C2297+C2322+C2348+C2374+C2399+C2424+C2449+C2474+C2499+C2524+C2549+C2574+C2599+C2624+C2649+C2674+C2699+C2724+C2749+C2774+C2799+C2824+C2849+C2874+C2899+C2924+C2949+C2974+C2999+C3024+C3049+C3074+C3099+C3124+C3149+C3174+C3200+C3225+C3250+C3275+C3300+C3325+C3350+C3375+C3400+C3425+C3450+C3475+C3500+C3525+C3550+C3575+C3602+C3628+C3654+C3680+C3706+C3732+C3758+C3784+C3810+C3836+C3862+C3888+C3914+C3940+C3966+C3992+C4018+C4044+C4070+C4096+C4122+C4148+C4174+C4200+C4226+C4252+C4278+C4304+C4330+C4356+C4382+C4408+C4434+C4460+C4486+C4512+C4538+C4564+C4590+C4616+C4642+C4668+C4694+C4720+C4746+C4772+C4798+C4824+C4850+C4876+C4902+C4928+C4954+C4980+C5006+C5032+C5058+C5084+C5110+C5136+C5162+C5188+C5214+C5240+C5266+C5292+C5318+C5344+C5370+C5396+C5422+C5448+C5474+C5500+C5526+C5552+C5578+C5604+C5630+C5657+C5683+C5710+C5736+C5762+C5788+C5814+C5840+C5866</f>
        <v>16383523</v>
      </c>
      <c r="D5902" s="6">
        <f t="shared" si="602"/>
        <v>3844458</v>
      </c>
      <c r="E5902" s="6">
        <f t="shared" si="602"/>
        <v>2405030</v>
      </c>
    </row>
    <row r="5903" spans="1:5" ht="13.5" thickBot="1" x14ac:dyDescent="0.25">
      <c r="A5903" s="8" t="s">
        <v>72</v>
      </c>
      <c r="B5903" s="6">
        <f t="shared" si="599"/>
        <v>900000</v>
      </c>
      <c r="C5903" s="6">
        <f t="shared" ref="C5903:E5903" si="603">C990+C1015+C1040+C1065+C1090+C1116+C1141+C1166+C1191+C1216+C1242+C1267+C1292+C1317+C1342+C1367+C1392+C1417+C1442+C1467+C1492+C1517+C1542+C1567+C1592+C1618+C1643+C1668+C1693+C1718+C1743+C1768+C1793+C1818+C1843+C1869+C1895+C1921+C1946+C1971+C1996+C2021+C2047+C2072+C2097+C2123+C2148+C2173+C2198+C2223+C2248+C2273+C2298+C2323+C2349+C2375+C2400+C2425+C2450+C2475+C2500+C2525+C2550+C2575+C2600+C2625+C2650+C2675+C2700+C2725+C2750+C2775+C2800+C2825+C2850+C2875+C2900+C2925+C2950+C2975+C3000+C3025+C3050+C3075+C3100+C3125+C3150+C3175+C3201+C3226+C3251+C3276+C3301+C3326+C3351+C3376+C3401+C3426+C3451+C3476+C3501+C3526+C3551+C3576+C3603+C3629+C3655+C3681+C3707+C3733+C3759+C3785+C3811+C3837+C3863+C3889+C3915+C3941+C3967+C3993+C4019+C4045+C4071+C4097+C4123+C4149+C4175+C4201+C4227+C4253+C4279+C4305+C4331+C4357+C4383+C4409+C4435+C4461+C4487+C4513+C4539+C4565+C4591+C4617+C4643+C4669+C4695+C4721+C4747+C4773+C4799+C4825+C4851+C4877+C4903+C4929+C4955+C4981+C5007+C5033+C5059+C5085+C5111+C5137+C5163+C5189+C5215+C5241+C5267+C5293+C5319+C5345+C5371+C5397+C5423+C5449+C5475+C5501+C5527+C5553+C5579+C5605+C5631+C5658+C5684+C5711+C5737+C5763+C5789+C5815+C5841+C5867</f>
        <v>1344583</v>
      </c>
      <c r="D5903" s="6">
        <f t="shared" si="603"/>
        <v>484046</v>
      </c>
      <c r="E5903" s="6">
        <f t="shared" si="603"/>
        <v>680</v>
      </c>
    </row>
    <row r="5904" spans="1:5" ht="13.5" thickBot="1" x14ac:dyDescent="0.25">
      <c r="A5904" s="8" t="s">
        <v>73</v>
      </c>
      <c r="B5904" s="6">
        <f t="shared" si="599"/>
        <v>2000000</v>
      </c>
      <c r="C5904" s="6">
        <f t="shared" ref="C5904:E5904" si="604">C991+C1016+C1041+C1066+C1091+C1117+C1142+C1167+C1192+C1217+C1243+C1268+C1293+C1318+C1343+C1368+C1393+C1418+C1443+C1468+C1493+C1518+C1543+C1568+C1593+C1619+C1644+C1669+C1694+C1719+C1744+C1769+C1794+C1819+C1844+C1870+C1896+C1922+C1947+C1972+C1997+C2022+C2048+C2073+C2098+C2124+C2149+C2174+C2199+C2224+C2249+C2274+C2299+C2324+C2350+C2376+C2401+C2426+C2451+C2476+C2501+C2526+C2551+C2576+C2601+C2626+C2651+C2676+C2701+C2726+C2751+C2776+C2801+C2826+C2851+C2876+C2901+C2926+C2951+C2976+C3001+C3026+C3051+C3076+C3101+C3126+C3151+C3176+C3202+C3227+C3252+C3277+C3302+C3327+C3352+C3377+C3402+C3427+C3452+C3477+C3502+C3527+C3552+C3577+C3604+C3630+C3656+C3682+C3708+C3734+C3760+C3786+C3812+C3838+C3864+C3890+C3916+C3942+C3968+C3994+C4020+C4046+C4072+C4098+C4124+C4150+C4176+C4202+C4228+C4254+C4280+C4306+C4332+C4358+C4384+C4410+C4436+C4462+C4488+C4514+C4540+C4566+C4592+C4618+C4644+C4670+C4696+C4722+C4748+C4774+C4800+C4826+C4852+C4878+C4904+C4930+C4956+C4982+C5008+C5034+C5060+C5086+C5112+C5138+C5164+C5190+C5216+C5242+C5268+C5294+C5320+C5346+C5372+C5398+C5424+C5450+C5476+C5502+C5528+C5554+C5580+C5606+C5632+C5659+C5685+C5712+C5738+C5764+C5790+C5816+C5842+C5868</f>
        <v>3126186</v>
      </c>
      <c r="D5904" s="6">
        <f t="shared" si="604"/>
        <v>883630</v>
      </c>
      <c r="E5904" s="6">
        <f t="shared" si="604"/>
        <v>260860</v>
      </c>
    </row>
    <row r="5905" spans="1:5" ht="13.5" thickBot="1" x14ac:dyDescent="0.25">
      <c r="A5905" s="18" t="s">
        <v>35</v>
      </c>
      <c r="B5905" s="19">
        <f>IF(B5873-B5872=0,0,"Error")</f>
        <v>0</v>
      </c>
      <c r="C5905" s="19">
        <f>IF(C5873-C5872=0,0,"Error")</f>
        <v>0</v>
      </c>
      <c r="D5905" s="19">
        <f>IF(D5873-D5872=0,0,"Error")</f>
        <v>0</v>
      </c>
      <c r="E5905" s="19">
        <f>IF(E5873-E5872=0,0,"Error")</f>
        <v>0</v>
      </c>
    </row>
    <row r="5906" spans="1:5" x14ac:dyDescent="0.2">
      <c r="A5906" s="813" t="s">
        <v>2330</v>
      </c>
      <c r="B5906" s="813"/>
      <c r="C5906" s="813"/>
      <c r="D5906" s="813"/>
      <c r="E5906" s="813"/>
    </row>
    <row r="5907" spans="1:5" x14ac:dyDescent="0.2">
      <c r="A5907" s="814"/>
      <c r="B5907" s="814"/>
      <c r="C5907" s="814"/>
      <c r="D5907" s="814"/>
      <c r="E5907" s="814"/>
    </row>
    <row r="5908" spans="1:5" x14ac:dyDescent="0.2">
      <c r="A5908" s="814"/>
      <c r="B5908" s="814"/>
      <c r="C5908" s="814"/>
      <c r="D5908" s="814"/>
      <c r="E5908" s="814"/>
    </row>
    <row r="5909" spans="1:5" x14ac:dyDescent="0.2">
      <c r="A5909" s="814"/>
      <c r="B5909" s="814"/>
      <c r="C5909" s="814"/>
      <c r="D5909" s="814"/>
      <c r="E5909" s="814"/>
    </row>
    <row r="5910" spans="1:5" x14ac:dyDescent="0.2">
      <c r="A5910" s="814"/>
      <c r="B5910" s="814"/>
      <c r="C5910" s="814"/>
      <c r="D5910" s="814"/>
      <c r="E5910" s="814"/>
    </row>
  </sheetData>
  <mergeCells count="1291">
    <mergeCell ref="A1:E1"/>
    <mergeCell ref="B5845:E5845"/>
    <mergeCell ref="B5846:E5846"/>
    <mergeCell ref="B5847:E5847"/>
    <mergeCell ref="A5856:E5856"/>
    <mergeCell ref="B5818:E5818"/>
    <mergeCell ref="B5819:E5819"/>
    <mergeCell ref="B5820:E5820"/>
    <mergeCell ref="B5821:E5821"/>
    <mergeCell ref="A5830:E5830"/>
    <mergeCell ref="B5844:E5844"/>
    <mergeCell ref="A5778:E5778"/>
    <mergeCell ref="B5792:E5792"/>
    <mergeCell ref="B5793:E5793"/>
    <mergeCell ref="B5794:E5794"/>
    <mergeCell ref="B5795:E5795"/>
    <mergeCell ref="A5804:E5804"/>
    <mergeCell ref="B5743:E5743"/>
    <mergeCell ref="A5752:E5752"/>
    <mergeCell ref="B5766:E5766"/>
    <mergeCell ref="B5767:E5767"/>
    <mergeCell ref="B5768:E5768"/>
    <mergeCell ref="B5769:E5769"/>
    <mergeCell ref="B5716:E5716"/>
    <mergeCell ref="B5717:E5717"/>
    <mergeCell ref="A5726:E5726"/>
    <mergeCell ref="B5740:E5740"/>
    <mergeCell ref="B5741:E5741"/>
    <mergeCell ref="B5742:E5742"/>
    <mergeCell ref="B5689:E5689"/>
    <mergeCell ref="B5690:E5690"/>
    <mergeCell ref="B5691:E5691"/>
    <mergeCell ref="A5700:E5700"/>
    <mergeCell ref="B5714:E5714"/>
    <mergeCell ref="B5715:E5715"/>
    <mergeCell ref="B5662:E5662"/>
    <mergeCell ref="B5663:E5663"/>
    <mergeCell ref="B5664:E5664"/>
    <mergeCell ref="A5673:E5673"/>
    <mergeCell ref="B5687:E5687"/>
    <mergeCell ref="B5688:E5688"/>
    <mergeCell ref="B5635:E5635"/>
    <mergeCell ref="B5636:E5636"/>
    <mergeCell ref="B5637:E5637"/>
    <mergeCell ref="B5638:E5638"/>
    <mergeCell ref="A5647:E5647"/>
    <mergeCell ref="B5661:E5661"/>
    <mergeCell ref="B5608:E5608"/>
    <mergeCell ref="B5609:E5609"/>
    <mergeCell ref="B5610:E5610"/>
    <mergeCell ref="B5611:E5611"/>
    <mergeCell ref="A5620:E5620"/>
    <mergeCell ref="A5634:E5634"/>
    <mergeCell ref="A5569:A5570"/>
    <mergeCell ref="B5582:E5582"/>
    <mergeCell ref="B5583:E5583"/>
    <mergeCell ref="B5584:E5584"/>
    <mergeCell ref="B5585:E5585"/>
    <mergeCell ref="A5594:E5594"/>
    <mergeCell ref="B5556:E5556"/>
    <mergeCell ref="B5557:E5557"/>
    <mergeCell ref="B5558:E5558"/>
    <mergeCell ref="B5559:E5559"/>
    <mergeCell ref="A5560:A5561"/>
    <mergeCell ref="A5568:E5568"/>
    <mergeCell ref="B5531:E5531"/>
    <mergeCell ref="B5532:E5532"/>
    <mergeCell ref="B5533:E5533"/>
    <mergeCell ref="A5534:A5535"/>
    <mergeCell ref="A5542:E5542"/>
    <mergeCell ref="A5543:A5544"/>
    <mergeCell ref="B5506:E5506"/>
    <mergeCell ref="B5507:E5507"/>
    <mergeCell ref="A5508:A5509"/>
    <mergeCell ref="A5516:E5516"/>
    <mergeCell ref="A5517:A5518"/>
    <mergeCell ref="B5530:E5530"/>
    <mergeCell ref="B5481:E5481"/>
    <mergeCell ref="A5482:A5483"/>
    <mergeCell ref="A5490:E5490"/>
    <mergeCell ref="A5491:A5492"/>
    <mergeCell ref="B5504:E5504"/>
    <mergeCell ref="B5505:E5505"/>
    <mergeCell ref="A5456:A5457"/>
    <mergeCell ref="A5464:E5464"/>
    <mergeCell ref="A5465:A5466"/>
    <mergeCell ref="B5478:E5478"/>
    <mergeCell ref="B5479:E5479"/>
    <mergeCell ref="B5480:E5480"/>
    <mergeCell ref="A5438:E5438"/>
    <mergeCell ref="A5439:A5440"/>
    <mergeCell ref="B5452:E5452"/>
    <mergeCell ref="B5453:E5453"/>
    <mergeCell ref="B5454:E5454"/>
    <mergeCell ref="B5455:E5455"/>
    <mergeCell ref="A5412:E5412"/>
    <mergeCell ref="B5426:E5426"/>
    <mergeCell ref="B5427:E5427"/>
    <mergeCell ref="B5428:E5428"/>
    <mergeCell ref="B5429:E5429"/>
    <mergeCell ref="A5430:A5431"/>
    <mergeCell ref="A5386:E5386"/>
    <mergeCell ref="A5387:A5388"/>
    <mergeCell ref="B5400:E5400"/>
    <mergeCell ref="B5401:E5401"/>
    <mergeCell ref="B5402:E5402"/>
    <mergeCell ref="B5403:E5403"/>
    <mergeCell ref="A5361:A5362"/>
    <mergeCell ref="B5374:E5374"/>
    <mergeCell ref="B5375:E5375"/>
    <mergeCell ref="B5376:E5376"/>
    <mergeCell ref="B5377:E5377"/>
    <mergeCell ref="A5378:A5379"/>
    <mergeCell ref="B5348:E5348"/>
    <mergeCell ref="B5349:E5349"/>
    <mergeCell ref="B5350:E5350"/>
    <mergeCell ref="B5351:E5351"/>
    <mergeCell ref="A5352:A5353"/>
    <mergeCell ref="A5360:E5360"/>
    <mergeCell ref="B5323:E5323"/>
    <mergeCell ref="B5324:E5324"/>
    <mergeCell ref="B5325:E5325"/>
    <mergeCell ref="A5326:A5327"/>
    <mergeCell ref="A5334:E5334"/>
    <mergeCell ref="A5335:A5336"/>
    <mergeCell ref="B5298:E5298"/>
    <mergeCell ref="B5299:E5299"/>
    <mergeCell ref="A5300:A5301"/>
    <mergeCell ref="A5308:E5308"/>
    <mergeCell ref="A5309:A5310"/>
    <mergeCell ref="B5322:E5322"/>
    <mergeCell ref="B5273:E5273"/>
    <mergeCell ref="A5274:A5275"/>
    <mergeCell ref="A5282:E5282"/>
    <mergeCell ref="A5283:A5284"/>
    <mergeCell ref="B5296:E5296"/>
    <mergeCell ref="B5297:E5297"/>
    <mergeCell ref="A5248:A5249"/>
    <mergeCell ref="A5256:E5256"/>
    <mergeCell ref="A5257:A5258"/>
    <mergeCell ref="B5270:E5270"/>
    <mergeCell ref="B5271:E5271"/>
    <mergeCell ref="B5272:E5272"/>
    <mergeCell ref="A5230:E5230"/>
    <mergeCell ref="A5231:A5232"/>
    <mergeCell ref="B5244:E5244"/>
    <mergeCell ref="B5245:E5245"/>
    <mergeCell ref="B5246:E5246"/>
    <mergeCell ref="B5247:E5247"/>
    <mergeCell ref="A5205:A5206"/>
    <mergeCell ref="B5218:E5218"/>
    <mergeCell ref="B5219:E5219"/>
    <mergeCell ref="B5220:E5220"/>
    <mergeCell ref="B5221:E5221"/>
    <mergeCell ref="A5222:A5223"/>
    <mergeCell ref="B5192:E5192"/>
    <mergeCell ref="B5193:E5193"/>
    <mergeCell ref="B5194:E5194"/>
    <mergeCell ref="B5195:E5195"/>
    <mergeCell ref="A5196:A5197"/>
    <mergeCell ref="A5204:E5204"/>
    <mergeCell ref="B5167:E5167"/>
    <mergeCell ref="B5168:E5168"/>
    <mergeCell ref="B5169:E5169"/>
    <mergeCell ref="A5170:A5171"/>
    <mergeCell ref="A5178:E5178"/>
    <mergeCell ref="A5179:A5180"/>
    <mergeCell ref="B5142:E5142"/>
    <mergeCell ref="B5143:E5143"/>
    <mergeCell ref="A5144:A5145"/>
    <mergeCell ref="A5152:E5152"/>
    <mergeCell ref="A5153:A5154"/>
    <mergeCell ref="B5166:E5166"/>
    <mergeCell ref="B5117:E5117"/>
    <mergeCell ref="A5118:A5119"/>
    <mergeCell ref="A5126:E5126"/>
    <mergeCell ref="A5127:A5128"/>
    <mergeCell ref="B5140:E5140"/>
    <mergeCell ref="B5141:E5141"/>
    <mergeCell ref="A5092:A5093"/>
    <mergeCell ref="A5100:E5100"/>
    <mergeCell ref="A5101:A5102"/>
    <mergeCell ref="B5114:E5114"/>
    <mergeCell ref="B5115:E5115"/>
    <mergeCell ref="B5116:E5116"/>
    <mergeCell ref="A5074:E5074"/>
    <mergeCell ref="A5075:A5076"/>
    <mergeCell ref="B5088:E5088"/>
    <mergeCell ref="B5089:E5089"/>
    <mergeCell ref="B5090:E5090"/>
    <mergeCell ref="B5091:E5091"/>
    <mergeCell ref="A5049:A5050"/>
    <mergeCell ref="B5062:E5062"/>
    <mergeCell ref="B5063:E5063"/>
    <mergeCell ref="B5064:E5064"/>
    <mergeCell ref="B5065:E5065"/>
    <mergeCell ref="A5066:A5067"/>
    <mergeCell ref="B5036:E5036"/>
    <mergeCell ref="B5037:E5037"/>
    <mergeCell ref="B5038:E5038"/>
    <mergeCell ref="B5039:E5039"/>
    <mergeCell ref="A5040:A5041"/>
    <mergeCell ref="A5048:E5048"/>
    <mergeCell ref="B5011:E5011"/>
    <mergeCell ref="B5012:E5012"/>
    <mergeCell ref="B5013:E5013"/>
    <mergeCell ref="A5014:A5015"/>
    <mergeCell ref="A5022:E5022"/>
    <mergeCell ref="A5023:A5024"/>
    <mergeCell ref="B4986:E4986"/>
    <mergeCell ref="B4987:E4987"/>
    <mergeCell ref="A4988:A4989"/>
    <mergeCell ref="A4996:E4996"/>
    <mergeCell ref="A4997:A4998"/>
    <mergeCell ref="B5010:E5010"/>
    <mergeCell ref="B4961:E4961"/>
    <mergeCell ref="A4962:A4963"/>
    <mergeCell ref="A4970:E4970"/>
    <mergeCell ref="A4971:A4972"/>
    <mergeCell ref="B4984:E4984"/>
    <mergeCell ref="B4985:E4985"/>
    <mergeCell ref="A4936:A4937"/>
    <mergeCell ref="A4944:E4944"/>
    <mergeCell ref="A4945:A4946"/>
    <mergeCell ref="B4958:E4958"/>
    <mergeCell ref="B4959:E4959"/>
    <mergeCell ref="B4960:E4960"/>
    <mergeCell ref="A4918:E4918"/>
    <mergeCell ref="A4919:A4920"/>
    <mergeCell ref="B4932:E4932"/>
    <mergeCell ref="B4933:E4933"/>
    <mergeCell ref="B4934:E4934"/>
    <mergeCell ref="B4935:E4935"/>
    <mergeCell ref="A4893:A4894"/>
    <mergeCell ref="B4906:E4906"/>
    <mergeCell ref="B4907:E4907"/>
    <mergeCell ref="B4908:E4908"/>
    <mergeCell ref="B4909:E4909"/>
    <mergeCell ref="A4910:A4911"/>
    <mergeCell ref="B4880:E4880"/>
    <mergeCell ref="B4881:E4881"/>
    <mergeCell ref="B4882:E4882"/>
    <mergeCell ref="B4883:E4883"/>
    <mergeCell ref="A4884:A4885"/>
    <mergeCell ref="A4892:E4892"/>
    <mergeCell ref="B4855:E4855"/>
    <mergeCell ref="B4856:E4856"/>
    <mergeCell ref="B4857:E4857"/>
    <mergeCell ref="A4858:A4859"/>
    <mergeCell ref="A4866:E4866"/>
    <mergeCell ref="A4867:A4868"/>
    <mergeCell ref="B4830:E4830"/>
    <mergeCell ref="B4831:E4831"/>
    <mergeCell ref="A4832:A4833"/>
    <mergeCell ref="A4840:E4840"/>
    <mergeCell ref="A4841:A4842"/>
    <mergeCell ref="B4854:E4854"/>
    <mergeCell ref="B4805:E4805"/>
    <mergeCell ref="A4806:A4807"/>
    <mergeCell ref="A4814:E4814"/>
    <mergeCell ref="A4815:A4816"/>
    <mergeCell ref="B4828:E4828"/>
    <mergeCell ref="B4829:E4829"/>
    <mergeCell ref="A4780:A4781"/>
    <mergeCell ref="A4788:E4788"/>
    <mergeCell ref="A4789:A4790"/>
    <mergeCell ref="B4802:E4802"/>
    <mergeCell ref="B4803:E4803"/>
    <mergeCell ref="B4804:E4804"/>
    <mergeCell ref="A4762:E4762"/>
    <mergeCell ref="A4763:A4764"/>
    <mergeCell ref="B4776:E4776"/>
    <mergeCell ref="B4777:E4777"/>
    <mergeCell ref="B4778:E4778"/>
    <mergeCell ref="B4779:E4779"/>
    <mergeCell ref="A4737:A4738"/>
    <mergeCell ref="B4750:E4750"/>
    <mergeCell ref="B4751:E4751"/>
    <mergeCell ref="B4752:E4752"/>
    <mergeCell ref="B4753:E4753"/>
    <mergeCell ref="A4754:A4755"/>
    <mergeCell ref="B4724:E4724"/>
    <mergeCell ref="B4725:E4725"/>
    <mergeCell ref="B4726:E4726"/>
    <mergeCell ref="B4727:E4727"/>
    <mergeCell ref="A4728:A4729"/>
    <mergeCell ref="A4736:E4736"/>
    <mergeCell ref="B4699:E4699"/>
    <mergeCell ref="B4700:E4700"/>
    <mergeCell ref="B4701:E4701"/>
    <mergeCell ref="A4702:A4703"/>
    <mergeCell ref="A4710:E4710"/>
    <mergeCell ref="A4711:A4712"/>
    <mergeCell ref="B4674:E4674"/>
    <mergeCell ref="B4675:E4675"/>
    <mergeCell ref="A4676:A4677"/>
    <mergeCell ref="A4684:E4684"/>
    <mergeCell ref="A4685:A4686"/>
    <mergeCell ref="B4698:E4698"/>
    <mergeCell ref="B4649:E4649"/>
    <mergeCell ref="A4650:A4651"/>
    <mergeCell ref="A4658:E4658"/>
    <mergeCell ref="A4659:A4660"/>
    <mergeCell ref="B4672:E4672"/>
    <mergeCell ref="B4673:E4673"/>
    <mergeCell ref="A4624:A4625"/>
    <mergeCell ref="A4632:E4632"/>
    <mergeCell ref="A4633:A4634"/>
    <mergeCell ref="B4646:E4646"/>
    <mergeCell ref="B4647:E4647"/>
    <mergeCell ref="B4648:E4648"/>
    <mergeCell ref="A4606:E4606"/>
    <mergeCell ref="A4607:A4608"/>
    <mergeCell ref="B4620:E4620"/>
    <mergeCell ref="B4621:E4621"/>
    <mergeCell ref="B4622:E4622"/>
    <mergeCell ref="B4623:E4623"/>
    <mergeCell ref="A4581:A4582"/>
    <mergeCell ref="B4594:E4594"/>
    <mergeCell ref="B4595:E4595"/>
    <mergeCell ref="B4596:E4596"/>
    <mergeCell ref="B4597:E4597"/>
    <mergeCell ref="A4598:A4599"/>
    <mergeCell ref="B4568:E4568"/>
    <mergeCell ref="B4569:E4569"/>
    <mergeCell ref="B4570:E4570"/>
    <mergeCell ref="B4571:E4571"/>
    <mergeCell ref="A4572:A4573"/>
    <mergeCell ref="A4580:E4580"/>
    <mergeCell ref="B4543:E4543"/>
    <mergeCell ref="B4544:E4544"/>
    <mergeCell ref="B4545:E4545"/>
    <mergeCell ref="A4546:A4547"/>
    <mergeCell ref="A4554:E4554"/>
    <mergeCell ref="A4555:A4556"/>
    <mergeCell ref="B4518:E4518"/>
    <mergeCell ref="B4519:E4519"/>
    <mergeCell ref="A4520:A4521"/>
    <mergeCell ref="A4528:E4528"/>
    <mergeCell ref="A4529:A4530"/>
    <mergeCell ref="B4542:E4542"/>
    <mergeCell ref="B4493:E4493"/>
    <mergeCell ref="A4494:A4495"/>
    <mergeCell ref="A4502:E4502"/>
    <mergeCell ref="A4503:A4504"/>
    <mergeCell ref="B4516:E4516"/>
    <mergeCell ref="B4517:E4517"/>
    <mergeCell ref="A4468:A4469"/>
    <mergeCell ref="A4476:E4476"/>
    <mergeCell ref="A4477:A4478"/>
    <mergeCell ref="B4490:E4490"/>
    <mergeCell ref="B4491:E4491"/>
    <mergeCell ref="B4492:E4492"/>
    <mergeCell ref="A4450:E4450"/>
    <mergeCell ref="A4451:A4452"/>
    <mergeCell ref="B4464:E4464"/>
    <mergeCell ref="B4465:E4465"/>
    <mergeCell ref="B4466:E4466"/>
    <mergeCell ref="B4467:E4467"/>
    <mergeCell ref="A4425:A4426"/>
    <mergeCell ref="B4438:E4438"/>
    <mergeCell ref="B4439:E4439"/>
    <mergeCell ref="B4440:E4440"/>
    <mergeCell ref="B4441:E4441"/>
    <mergeCell ref="A4442:A4443"/>
    <mergeCell ref="B4412:E4412"/>
    <mergeCell ref="B4413:E4413"/>
    <mergeCell ref="B4414:E4414"/>
    <mergeCell ref="B4415:E4415"/>
    <mergeCell ref="A4416:A4417"/>
    <mergeCell ref="A4424:E4424"/>
    <mergeCell ref="B4387:E4387"/>
    <mergeCell ref="B4388:E4388"/>
    <mergeCell ref="B4389:E4389"/>
    <mergeCell ref="A4390:A4391"/>
    <mergeCell ref="A4398:E4398"/>
    <mergeCell ref="A4399:A4400"/>
    <mergeCell ref="B4362:E4362"/>
    <mergeCell ref="B4363:E4363"/>
    <mergeCell ref="A4364:A4365"/>
    <mergeCell ref="A4372:E4372"/>
    <mergeCell ref="A4373:A4374"/>
    <mergeCell ref="B4386:E4386"/>
    <mergeCell ref="B4337:E4337"/>
    <mergeCell ref="A4338:A4339"/>
    <mergeCell ref="A4346:E4346"/>
    <mergeCell ref="A4347:A4348"/>
    <mergeCell ref="B4360:E4360"/>
    <mergeCell ref="B4361:E4361"/>
    <mergeCell ref="A4312:A4313"/>
    <mergeCell ref="A4320:E4320"/>
    <mergeCell ref="A4321:A4322"/>
    <mergeCell ref="B4334:E4334"/>
    <mergeCell ref="B4335:E4335"/>
    <mergeCell ref="B4336:E4336"/>
    <mergeCell ref="A4294:E4294"/>
    <mergeCell ref="A4295:A4296"/>
    <mergeCell ref="B4308:E4308"/>
    <mergeCell ref="B4309:E4309"/>
    <mergeCell ref="B4310:E4310"/>
    <mergeCell ref="B4311:E4311"/>
    <mergeCell ref="A4269:A4270"/>
    <mergeCell ref="B4282:E4282"/>
    <mergeCell ref="B4283:E4283"/>
    <mergeCell ref="B4284:E4284"/>
    <mergeCell ref="B4285:E4285"/>
    <mergeCell ref="A4286:A4287"/>
    <mergeCell ref="B4256:E4256"/>
    <mergeCell ref="B4257:E4257"/>
    <mergeCell ref="B4258:E4258"/>
    <mergeCell ref="B4259:E4259"/>
    <mergeCell ref="A4260:A4261"/>
    <mergeCell ref="A4268:E4268"/>
    <mergeCell ref="B4231:E4231"/>
    <mergeCell ref="B4232:E4232"/>
    <mergeCell ref="B4233:E4233"/>
    <mergeCell ref="A4234:A4235"/>
    <mergeCell ref="A4242:E4242"/>
    <mergeCell ref="A4243:A4244"/>
    <mergeCell ref="B4206:E4206"/>
    <mergeCell ref="B4207:E4207"/>
    <mergeCell ref="A4208:A4209"/>
    <mergeCell ref="A4216:E4216"/>
    <mergeCell ref="A4217:A4218"/>
    <mergeCell ref="B4230:E4230"/>
    <mergeCell ref="B4181:E4181"/>
    <mergeCell ref="A4182:A4183"/>
    <mergeCell ref="A4190:E4190"/>
    <mergeCell ref="A4191:A4192"/>
    <mergeCell ref="B4204:E4204"/>
    <mergeCell ref="B4205:E4205"/>
    <mergeCell ref="A4156:A4157"/>
    <mergeCell ref="A4164:E4164"/>
    <mergeCell ref="A4165:A4166"/>
    <mergeCell ref="B4178:E4178"/>
    <mergeCell ref="B4179:E4179"/>
    <mergeCell ref="B4180:E4180"/>
    <mergeCell ref="A4138:E4138"/>
    <mergeCell ref="A4139:A4140"/>
    <mergeCell ref="B4152:E4152"/>
    <mergeCell ref="B4153:E4153"/>
    <mergeCell ref="B4154:E4154"/>
    <mergeCell ref="B4155:E4155"/>
    <mergeCell ref="A4113:A4114"/>
    <mergeCell ref="B4126:E4126"/>
    <mergeCell ref="B4127:E4127"/>
    <mergeCell ref="B4128:E4128"/>
    <mergeCell ref="B4129:E4129"/>
    <mergeCell ref="A4130:A4131"/>
    <mergeCell ref="B4100:E4100"/>
    <mergeCell ref="B4101:E4101"/>
    <mergeCell ref="B4102:E4102"/>
    <mergeCell ref="B4103:E4103"/>
    <mergeCell ref="A4104:A4105"/>
    <mergeCell ref="A4112:E4112"/>
    <mergeCell ref="B4075:E4075"/>
    <mergeCell ref="B4076:E4076"/>
    <mergeCell ref="B4077:E4077"/>
    <mergeCell ref="A4078:A4079"/>
    <mergeCell ref="A4086:E4086"/>
    <mergeCell ref="A4087:A4088"/>
    <mergeCell ref="B4050:E4050"/>
    <mergeCell ref="B4051:E4051"/>
    <mergeCell ref="A4052:A4053"/>
    <mergeCell ref="A4060:E4060"/>
    <mergeCell ref="A4061:A4062"/>
    <mergeCell ref="B4074:E4074"/>
    <mergeCell ref="B4025:E4025"/>
    <mergeCell ref="A4026:A4027"/>
    <mergeCell ref="A4034:E4034"/>
    <mergeCell ref="A4035:A4036"/>
    <mergeCell ref="B4048:E4048"/>
    <mergeCell ref="B4049:E4049"/>
    <mergeCell ref="A4000:A4001"/>
    <mergeCell ref="A4008:E4008"/>
    <mergeCell ref="A4009:A4010"/>
    <mergeCell ref="B4022:E4022"/>
    <mergeCell ref="B4023:E4023"/>
    <mergeCell ref="B4024:E4024"/>
    <mergeCell ref="A3982:E3982"/>
    <mergeCell ref="A3983:A3984"/>
    <mergeCell ref="B3996:E3996"/>
    <mergeCell ref="B3997:E3997"/>
    <mergeCell ref="B3998:E3998"/>
    <mergeCell ref="B3999:E3999"/>
    <mergeCell ref="A3957:A3958"/>
    <mergeCell ref="B3970:E3970"/>
    <mergeCell ref="B3971:E3971"/>
    <mergeCell ref="B3972:E3972"/>
    <mergeCell ref="B3973:E3973"/>
    <mergeCell ref="A3974:A3975"/>
    <mergeCell ref="B3944:E3944"/>
    <mergeCell ref="B3945:E3945"/>
    <mergeCell ref="B3946:E3946"/>
    <mergeCell ref="B3947:E3947"/>
    <mergeCell ref="A3948:A3949"/>
    <mergeCell ref="A3956:E3956"/>
    <mergeCell ref="B3919:E3919"/>
    <mergeCell ref="B3920:E3920"/>
    <mergeCell ref="B3921:E3921"/>
    <mergeCell ref="A3922:A3923"/>
    <mergeCell ref="A3930:E3930"/>
    <mergeCell ref="A3931:A3932"/>
    <mergeCell ref="B3894:E3894"/>
    <mergeCell ref="B3895:E3895"/>
    <mergeCell ref="A3896:A3897"/>
    <mergeCell ref="A3904:E3904"/>
    <mergeCell ref="A3905:A3906"/>
    <mergeCell ref="B3918:E3918"/>
    <mergeCell ref="B3869:E3869"/>
    <mergeCell ref="A3870:A3871"/>
    <mergeCell ref="A3878:E3878"/>
    <mergeCell ref="A3879:A3880"/>
    <mergeCell ref="B3892:E3892"/>
    <mergeCell ref="B3893:E3893"/>
    <mergeCell ref="A3844:A3845"/>
    <mergeCell ref="A3852:E3852"/>
    <mergeCell ref="A3853:A3854"/>
    <mergeCell ref="B3866:E3866"/>
    <mergeCell ref="B3867:E3867"/>
    <mergeCell ref="B3868:E3868"/>
    <mergeCell ref="A3826:E3826"/>
    <mergeCell ref="A3827:A3828"/>
    <mergeCell ref="B3840:E3840"/>
    <mergeCell ref="B3841:E3841"/>
    <mergeCell ref="B3842:E3842"/>
    <mergeCell ref="B3843:E3843"/>
    <mergeCell ref="A3801:A3802"/>
    <mergeCell ref="B3814:E3814"/>
    <mergeCell ref="B3815:E3815"/>
    <mergeCell ref="B3816:E3816"/>
    <mergeCell ref="B3817:E3817"/>
    <mergeCell ref="A3818:A3819"/>
    <mergeCell ref="B3788:E3788"/>
    <mergeCell ref="B3789:E3789"/>
    <mergeCell ref="B3790:E3790"/>
    <mergeCell ref="B3791:E3791"/>
    <mergeCell ref="A3792:A3793"/>
    <mergeCell ref="A3800:E3800"/>
    <mergeCell ref="B3763:E3763"/>
    <mergeCell ref="B3764:E3764"/>
    <mergeCell ref="B3765:E3765"/>
    <mergeCell ref="A3766:A3767"/>
    <mergeCell ref="A3774:E3774"/>
    <mergeCell ref="A3775:A3776"/>
    <mergeCell ref="B3738:E3738"/>
    <mergeCell ref="B3739:E3739"/>
    <mergeCell ref="A3740:A3741"/>
    <mergeCell ref="A3748:E3748"/>
    <mergeCell ref="A3749:A3750"/>
    <mergeCell ref="B3762:E3762"/>
    <mergeCell ref="B3713:E3713"/>
    <mergeCell ref="A3714:A3715"/>
    <mergeCell ref="A3722:E3722"/>
    <mergeCell ref="A3723:A3724"/>
    <mergeCell ref="B3736:E3736"/>
    <mergeCell ref="B3737:E3737"/>
    <mergeCell ref="A3688:A3689"/>
    <mergeCell ref="A3696:E3696"/>
    <mergeCell ref="A3697:A3698"/>
    <mergeCell ref="B3710:E3710"/>
    <mergeCell ref="B3711:E3711"/>
    <mergeCell ref="B3712:E3712"/>
    <mergeCell ref="A3670:E3670"/>
    <mergeCell ref="A3671:A3672"/>
    <mergeCell ref="B3684:E3684"/>
    <mergeCell ref="B3685:E3685"/>
    <mergeCell ref="B3686:E3686"/>
    <mergeCell ref="B3687:E3687"/>
    <mergeCell ref="A3645:A3646"/>
    <mergeCell ref="B3658:E3658"/>
    <mergeCell ref="B3659:E3659"/>
    <mergeCell ref="B3660:E3660"/>
    <mergeCell ref="B3661:E3661"/>
    <mergeCell ref="A3662:A3663"/>
    <mergeCell ref="B3632:E3632"/>
    <mergeCell ref="B3633:E3633"/>
    <mergeCell ref="B3634:E3634"/>
    <mergeCell ref="B3635:E3635"/>
    <mergeCell ref="A3636:A3637"/>
    <mergeCell ref="A3644:E3644"/>
    <mergeCell ref="B3607:E3607"/>
    <mergeCell ref="B3608:E3608"/>
    <mergeCell ref="B3609:E3609"/>
    <mergeCell ref="A3610:A3611"/>
    <mergeCell ref="A3618:E3618"/>
    <mergeCell ref="A3619:A3620"/>
    <mergeCell ref="B3582:E3582"/>
    <mergeCell ref="B3583:E3583"/>
    <mergeCell ref="A3584:A3585"/>
    <mergeCell ref="A3592:E3592"/>
    <mergeCell ref="A3593:A3594"/>
    <mergeCell ref="B3606:E3606"/>
    <mergeCell ref="A3557:A3558"/>
    <mergeCell ref="A3565:E3565"/>
    <mergeCell ref="A3566:A3567"/>
    <mergeCell ref="A3579:E3579"/>
    <mergeCell ref="B3580:E3580"/>
    <mergeCell ref="B3581:E3581"/>
    <mergeCell ref="B3531:E3531"/>
    <mergeCell ref="A3532:A3533"/>
    <mergeCell ref="A3540:E3540"/>
    <mergeCell ref="A3541:A3542"/>
    <mergeCell ref="B3555:E3555"/>
    <mergeCell ref="B3556:E3556"/>
    <mergeCell ref="B3505:E3505"/>
    <mergeCell ref="B3506:E3506"/>
    <mergeCell ref="A3507:A3508"/>
    <mergeCell ref="A3515:E3515"/>
    <mergeCell ref="A3516:A3517"/>
    <mergeCell ref="B3530:E3530"/>
    <mergeCell ref="A3466:A3467"/>
    <mergeCell ref="B3480:E3480"/>
    <mergeCell ref="B3481:E3481"/>
    <mergeCell ref="A3482:A3483"/>
    <mergeCell ref="A3490:E3490"/>
    <mergeCell ref="A3491:A3492"/>
    <mergeCell ref="A3440:E3440"/>
    <mergeCell ref="A3441:A3442"/>
    <mergeCell ref="B3455:E3455"/>
    <mergeCell ref="B3456:E3456"/>
    <mergeCell ref="A3457:A3458"/>
    <mergeCell ref="A3465:E3465"/>
    <mergeCell ref="A3407:A3408"/>
    <mergeCell ref="A3415:E3415"/>
    <mergeCell ref="A3416:A3417"/>
    <mergeCell ref="B3430:E3430"/>
    <mergeCell ref="B3431:E3431"/>
    <mergeCell ref="A3432:A3433"/>
    <mergeCell ref="B3381:E3381"/>
    <mergeCell ref="A3382:A3383"/>
    <mergeCell ref="A3390:E3390"/>
    <mergeCell ref="A3391:A3392"/>
    <mergeCell ref="B3405:E3405"/>
    <mergeCell ref="B3406:E3406"/>
    <mergeCell ref="B3355:E3355"/>
    <mergeCell ref="B3356:E3356"/>
    <mergeCell ref="A3357:A3358"/>
    <mergeCell ref="A3365:E3365"/>
    <mergeCell ref="A3366:A3367"/>
    <mergeCell ref="B3380:E3380"/>
    <mergeCell ref="A3316:A3317"/>
    <mergeCell ref="B3330:E3330"/>
    <mergeCell ref="B3331:E3331"/>
    <mergeCell ref="A3332:A3333"/>
    <mergeCell ref="A3340:E3340"/>
    <mergeCell ref="A3341:A3342"/>
    <mergeCell ref="A3290:E3290"/>
    <mergeCell ref="A3291:A3292"/>
    <mergeCell ref="B3305:E3305"/>
    <mergeCell ref="B3306:E3306"/>
    <mergeCell ref="A3307:A3308"/>
    <mergeCell ref="A3315:E3315"/>
    <mergeCell ref="A3257:A3258"/>
    <mergeCell ref="A3265:E3265"/>
    <mergeCell ref="A3266:A3267"/>
    <mergeCell ref="B3280:E3280"/>
    <mergeCell ref="B3281:E3281"/>
    <mergeCell ref="A3282:A3283"/>
    <mergeCell ref="B3231:E3231"/>
    <mergeCell ref="A3232:A3233"/>
    <mergeCell ref="A3240:E3240"/>
    <mergeCell ref="A3241:A3242"/>
    <mergeCell ref="B3255:E3255"/>
    <mergeCell ref="B3256:E3256"/>
    <mergeCell ref="B3205:E3205"/>
    <mergeCell ref="B3206:E3206"/>
    <mergeCell ref="A3207:A3208"/>
    <mergeCell ref="A3215:E3215"/>
    <mergeCell ref="A3216:A3217"/>
    <mergeCell ref="B3230:E3230"/>
    <mergeCell ref="A3165:A3166"/>
    <mergeCell ref="B3180:E3180"/>
    <mergeCell ref="B3181:E3181"/>
    <mergeCell ref="A3182:A3183"/>
    <mergeCell ref="A3190:E3190"/>
    <mergeCell ref="A3191:A3192"/>
    <mergeCell ref="A3139:E3139"/>
    <mergeCell ref="A3140:A3141"/>
    <mergeCell ref="B3154:E3154"/>
    <mergeCell ref="B3155:E3155"/>
    <mergeCell ref="A3156:A3157"/>
    <mergeCell ref="A3164:E3164"/>
    <mergeCell ref="A3106:A3107"/>
    <mergeCell ref="A3114:E3114"/>
    <mergeCell ref="A3115:A3116"/>
    <mergeCell ref="B3129:E3129"/>
    <mergeCell ref="B3130:E3130"/>
    <mergeCell ref="A3131:A3132"/>
    <mergeCell ref="B3080:E3080"/>
    <mergeCell ref="A3081:A3082"/>
    <mergeCell ref="A3089:E3089"/>
    <mergeCell ref="A3090:A3091"/>
    <mergeCell ref="B3104:E3104"/>
    <mergeCell ref="B3105:E3105"/>
    <mergeCell ref="B3054:E3054"/>
    <mergeCell ref="B3055:E3055"/>
    <mergeCell ref="A3056:A3057"/>
    <mergeCell ref="A3064:E3064"/>
    <mergeCell ref="A3065:A3066"/>
    <mergeCell ref="B3079:E3079"/>
    <mergeCell ref="A3015:A3016"/>
    <mergeCell ref="B3029:E3029"/>
    <mergeCell ref="B3030:E3030"/>
    <mergeCell ref="A3031:A3032"/>
    <mergeCell ref="A3039:E3039"/>
    <mergeCell ref="A3040:A3041"/>
    <mergeCell ref="A2989:E2989"/>
    <mergeCell ref="A2990:A2991"/>
    <mergeCell ref="B3004:E3004"/>
    <mergeCell ref="B3005:E3005"/>
    <mergeCell ref="A3006:A3007"/>
    <mergeCell ref="A3014:E3014"/>
    <mergeCell ref="A2956:A2957"/>
    <mergeCell ref="A2964:E2964"/>
    <mergeCell ref="A2965:A2966"/>
    <mergeCell ref="B2979:E2979"/>
    <mergeCell ref="B2980:E2980"/>
    <mergeCell ref="A2981:A2982"/>
    <mergeCell ref="B2930:E2930"/>
    <mergeCell ref="A2931:A2932"/>
    <mergeCell ref="A2939:E2939"/>
    <mergeCell ref="A2940:A2941"/>
    <mergeCell ref="B2954:E2954"/>
    <mergeCell ref="B2955:E2955"/>
    <mergeCell ref="B2904:E2904"/>
    <mergeCell ref="B2905:E2905"/>
    <mergeCell ref="A2906:A2907"/>
    <mergeCell ref="A2914:E2914"/>
    <mergeCell ref="A2915:A2916"/>
    <mergeCell ref="B2929:E2929"/>
    <mergeCell ref="A2865:A2866"/>
    <mergeCell ref="B2879:E2879"/>
    <mergeCell ref="B2880:E2880"/>
    <mergeCell ref="A2881:A2882"/>
    <mergeCell ref="A2889:E2889"/>
    <mergeCell ref="A2890:A2891"/>
    <mergeCell ref="A2839:E2839"/>
    <mergeCell ref="A2840:A2841"/>
    <mergeCell ref="B2854:E2854"/>
    <mergeCell ref="B2855:E2855"/>
    <mergeCell ref="A2856:A2857"/>
    <mergeCell ref="A2864:E2864"/>
    <mergeCell ref="A2806:A2807"/>
    <mergeCell ref="A2814:E2814"/>
    <mergeCell ref="A2815:A2816"/>
    <mergeCell ref="B2829:E2829"/>
    <mergeCell ref="B2830:E2830"/>
    <mergeCell ref="A2831:A2832"/>
    <mergeCell ref="B2780:E2780"/>
    <mergeCell ref="A2781:A2782"/>
    <mergeCell ref="A2789:E2789"/>
    <mergeCell ref="A2790:A2791"/>
    <mergeCell ref="B2804:E2804"/>
    <mergeCell ref="B2805:E2805"/>
    <mergeCell ref="B2754:E2754"/>
    <mergeCell ref="B2755:E2755"/>
    <mergeCell ref="A2756:A2757"/>
    <mergeCell ref="A2764:E2764"/>
    <mergeCell ref="A2765:A2766"/>
    <mergeCell ref="B2779:E2779"/>
    <mergeCell ref="A2715:A2716"/>
    <mergeCell ref="B2729:E2729"/>
    <mergeCell ref="B2730:E2730"/>
    <mergeCell ref="A2731:A2732"/>
    <mergeCell ref="A2739:E2739"/>
    <mergeCell ref="A2740:A2741"/>
    <mergeCell ref="A2689:E2689"/>
    <mergeCell ref="A2690:A2691"/>
    <mergeCell ref="B2704:E2704"/>
    <mergeCell ref="B2705:E2705"/>
    <mergeCell ref="A2706:A2707"/>
    <mergeCell ref="A2714:E2714"/>
    <mergeCell ref="A2656:A2657"/>
    <mergeCell ref="A2664:E2664"/>
    <mergeCell ref="A2665:A2666"/>
    <mergeCell ref="B2679:E2679"/>
    <mergeCell ref="B2680:E2680"/>
    <mergeCell ref="A2681:A2682"/>
    <mergeCell ref="B2630:E2630"/>
    <mergeCell ref="A2631:A2632"/>
    <mergeCell ref="A2639:E2639"/>
    <mergeCell ref="A2640:A2641"/>
    <mergeCell ref="B2654:E2654"/>
    <mergeCell ref="B2655:E2655"/>
    <mergeCell ref="B2604:E2604"/>
    <mergeCell ref="B2605:E2605"/>
    <mergeCell ref="A2606:A2607"/>
    <mergeCell ref="A2614:E2614"/>
    <mergeCell ref="A2615:A2616"/>
    <mergeCell ref="B2629:E2629"/>
    <mergeCell ref="A2565:A2566"/>
    <mergeCell ref="B2579:E2579"/>
    <mergeCell ref="B2580:E2580"/>
    <mergeCell ref="A2581:A2582"/>
    <mergeCell ref="A2589:E2589"/>
    <mergeCell ref="A2590:A2591"/>
    <mergeCell ref="A2539:E2539"/>
    <mergeCell ref="A2540:A2541"/>
    <mergeCell ref="B2554:E2554"/>
    <mergeCell ref="B2555:E2555"/>
    <mergeCell ref="A2556:A2557"/>
    <mergeCell ref="A2564:E2564"/>
    <mergeCell ref="A2506:A2507"/>
    <mergeCell ref="A2514:E2514"/>
    <mergeCell ref="A2515:A2516"/>
    <mergeCell ref="B2529:E2529"/>
    <mergeCell ref="B2530:E2530"/>
    <mergeCell ref="A2531:A2532"/>
    <mergeCell ref="B2480:E2480"/>
    <mergeCell ref="A2481:A2482"/>
    <mergeCell ref="A2489:E2489"/>
    <mergeCell ref="A2490:A2491"/>
    <mergeCell ref="B2504:E2504"/>
    <mergeCell ref="B2505:E2505"/>
    <mergeCell ref="B2454:E2454"/>
    <mergeCell ref="B2455:E2455"/>
    <mergeCell ref="A2456:A2457"/>
    <mergeCell ref="A2464:E2464"/>
    <mergeCell ref="A2465:A2466"/>
    <mergeCell ref="B2479:E2479"/>
    <mergeCell ref="A2415:A2416"/>
    <mergeCell ref="B2429:E2429"/>
    <mergeCell ref="B2430:E2430"/>
    <mergeCell ref="A2431:A2432"/>
    <mergeCell ref="A2439:E2439"/>
    <mergeCell ref="A2440:A2441"/>
    <mergeCell ref="A2389:E2389"/>
    <mergeCell ref="A2390:A2391"/>
    <mergeCell ref="B2404:E2404"/>
    <mergeCell ref="B2405:E2405"/>
    <mergeCell ref="A2406:A2407"/>
    <mergeCell ref="A2414:E2414"/>
    <mergeCell ref="A2356:A2357"/>
    <mergeCell ref="A2364:E2364"/>
    <mergeCell ref="A2365:A2366"/>
    <mergeCell ref="B2379:E2379"/>
    <mergeCell ref="B2380:E2380"/>
    <mergeCell ref="A2381:A2382"/>
    <mergeCell ref="B2329:E2329"/>
    <mergeCell ref="A2330:A2331"/>
    <mergeCell ref="A2338:E2338"/>
    <mergeCell ref="A2339:A2340"/>
    <mergeCell ref="B2354:E2354"/>
    <mergeCell ref="B2355:E2355"/>
    <mergeCell ref="B2303:E2303"/>
    <mergeCell ref="A2304:A2305"/>
    <mergeCell ref="A2312:E2312"/>
    <mergeCell ref="A2313:A2314"/>
    <mergeCell ref="B2326:E2326"/>
    <mergeCell ref="B2328:E2328"/>
    <mergeCell ref="B2277:E2277"/>
    <mergeCell ref="B2278:E2278"/>
    <mergeCell ref="A2279:A2280"/>
    <mergeCell ref="A2287:E2287"/>
    <mergeCell ref="A2288:A2289"/>
    <mergeCell ref="B2302:E2302"/>
    <mergeCell ref="A2238:A2239"/>
    <mergeCell ref="B2252:E2252"/>
    <mergeCell ref="B2253:E2253"/>
    <mergeCell ref="A2254:A2255"/>
    <mergeCell ref="A2262:E2262"/>
    <mergeCell ref="A2263:A2264"/>
    <mergeCell ref="A2212:E2212"/>
    <mergeCell ref="A2213:A2214"/>
    <mergeCell ref="B2227:E2227"/>
    <mergeCell ref="B2228:E2228"/>
    <mergeCell ref="A2229:A2230"/>
    <mergeCell ref="A2237:E2237"/>
    <mergeCell ref="A2179:A2180"/>
    <mergeCell ref="A2187:E2187"/>
    <mergeCell ref="A2188:A2189"/>
    <mergeCell ref="B2202:E2202"/>
    <mergeCell ref="B2203:E2203"/>
    <mergeCell ref="A2204:A2205"/>
    <mergeCell ref="B2153:E2153"/>
    <mergeCell ref="A2154:A2155"/>
    <mergeCell ref="A2162:E2162"/>
    <mergeCell ref="A2163:A2164"/>
    <mergeCell ref="B2177:E2177"/>
    <mergeCell ref="B2178:E2178"/>
    <mergeCell ref="B2127:E2127"/>
    <mergeCell ref="B2128:E2128"/>
    <mergeCell ref="A2129:A2130"/>
    <mergeCell ref="A2137:E2137"/>
    <mergeCell ref="A2138:A2139"/>
    <mergeCell ref="B2152:E2152"/>
    <mergeCell ref="A2087:A2088"/>
    <mergeCell ref="B2102:E2102"/>
    <mergeCell ref="B2103:E2103"/>
    <mergeCell ref="A2104:A2105"/>
    <mergeCell ref="A2112:E2112"/>
    <mergeCell ref="A2113:A2114"/>
    <mergeCell ref="A2061:E2061"/>
    <mergeCell ref="A2062:A2063"/>
    <mergeCell ref="B2076:E2076"/>
    <mergeCell ref="B2077:E2077"/>
    <mergeCell ref="A2078:A2079"/>
    <mergeCell ref="A2086:E2086"/>
    <mergeCell ref="A2028:A2029"/>
    <mergeCell ref="A2036:E2036"/>
    <mergeCell ref="A2037:A2038"/>
    <mergeCell ref="B2051:E2051"/>
    <mergeCell ref="B2052:E2052"/>
    <mergeCell ref="A2053:A2054"/>
    <mergeCell ref="B2001:E2001"/>
    <mergeCell ref="A2002:A2003"/>
    <mergeCell ref="A2010:E2010"/>
    <mergeCell ref="A2011:A2012"/>
    <mergeCell ref="B2026:E2026"/>
    <mergeCell ref="B2027:E2027"/>
    <mergeCell ref="B1975:E1975"/>
    <mergeCell ref="B1976:E1976"/>
    <mergeCell ref="A1977:A1978"/>
    <mergeCell ref="A1985:E1985"/>
    <mergeCell ref="A1986:A1987"/>
    <mergeCell ref="B2000:E2000"/>
    <mergeCell ref="A1936:A1937"/>
    <mergeCell ref="B1950:E1950"/>
    <mergeCell ref="B1951:E1951"/>
    <mergeCell ref="A1952:A1953"/>
    <mergeCell ref="A1960:E1960"/>
    <mergeCell ref="A1961:A1962"/>
    <mergeCell ref="A1910:E1910"/>
    <mergeCell ref="A1911:A1912"/>
    <mergeCell ref="B1925:E1925"/>
    <mergeCell ref="B1926:E1926"/>
    <mergeCell ref="A1927:A1928"/>
    <mergeCell ref="A1935:E1935"/>
    <mergeCell ref="A1876:A1877"/>
    <mergeCell ref="A1884:E1884"/>
    <mergeCell ref="A1885:A1886"/>
    <mergeCell ref="B1900:E1900"/>
    <mergeCell ref="B1901:E1901"/>
    <mergeCell ref="A1902:A1903"/>
    <mergeCell ref="B1849:E1849"/>
    <mergeCell ref="A1850:A1851"/>
    <mergeCell ref="A1858:E1858"/>
    <mergeCell ref="A1859:A1860"/>
    <mergeCell ref="B1874:E1874"/>
    <mergeCell ref="B1875:E1875"/>
    <mergeCell ref="B1822:E1822"/>
    <mergeCell ref="B1823:E1823"/>
    <mergeCell ref="A1824:A1825"/>
    <mergeCell ref="A1832:E1832"/>
    <mergeCell ref="A1833:A1834"/>
    <mergeCell ref="B1848:E1848"/>
    <mergeCell ref="A1783:A1784"/>
    <mergeCell ref="B1797:E1797"/>
    <mergeCell ref="B1798:E1798"/>
    <mergeCell ref="A1799:A1800"/>
    <mergeCell ref="A1807:E1807"/>
    <mergeCell ref="A1808:A1809"/>
    <mergeCell ref="A1757:E1757"/>
    <mergeCell ref="A1758:A1759"/>
    <mergeCell ref="B1772:E1772"/>
    <mergeCell ref="B1773:E1773"/>
    <mergeCell ref="A1774:A1775"/>
    <mergeCell ref="A1782:E1782"/>
    <mergeCell ref="A1724:A1725"/>
    <mergeCell ref="A1732:E1732"/>
    <mergeCell ref="A1733:A1734"/>
    <mergeCell ref="B1747:E1747"/>
    <mergeCell ref="B1748:E1748"/>
    <mergeCell ref="A1749:A1750"/>
    <mergeCell ref="B1698:E1698"/>
    <mergeCell ref="A1699:A1700"/>
    <mergeCell ref="A1707:E1707"/>
    <mergeCell ref="A1708:A1709"/>
    <mergeCell ref="B1722:E1722"/>
    <mergeCell ref="B1723:E1723"/>
    <mergeCell ref="B1672:E1672"/>
    <mergeCell ref="B1673:E1673"/>
    <mergeCell ref="A1674:A1675"/>
    <mergeCell ref="A1682:E1682"/>
    <mergeCell ref="A1683:A1684"/>
    <mergeCell ref="B1697:E1697"/>
    <mergeCell ref="A1633:A1634"/>
    <mergeCell ref="B1647:E1647"/>
    <mergeCell ref="B1648:E1648"/>
    <mergeCell ref="A1649:A1650"/>
    <mergeCell ref="A1657:E1657"/>
    <mergeCell ref="A1658:A1659"/>
    <mergeCell ref="A1607:E1607"/>
    <mergeCell ref="A1608:A1609"/>
    <mergeCell ref="B1622:E1622"/>
    <mergeCell ref="B1623:E1623"/>
    <mergeCell ref="A1624:A1625"/>
    <mergeCell ref="A1632:E1632"/>
    <mergeCell ref="A1581:E1581"/>
    <mergeCell ref="A1582:A1583"/>
    <mergeCell ref="B1595:E1595"/>
    <mergeCell ref="B1597:E1597"/>
    <mergeCell ref="B1598:E1598"/>
    <mergeCell ref="A1599:A1600"/>
    <mergeCell ref="A1548:A1549"/>
    <mergeCell ref="A1556:E1556"/>
    <mergeCell ref="A1557:A1558"/>
    <mergeCell ref="B1571:E1571"/>
    <mergeCell ref="B1572:E1572"/>
    <mergeCell ref="A1573:A1574"/>
    <mergeCell ref="B1522:E1522"/>
    <mergeCell ref="A1523:A1524"/>
    <mergeCell ref="A1531:E1531"/>
    <mergeCell ref="A1532:A1533"/>
    <mergeCell ref="B1546:E1546"/>
    <mergeCell ref="B1547:E1547"/>
    <mergeCell ref="B1496:E1496"/>
    <mergeCell ref="B1497:E1497"/>
    <mergeCell ref="A1498:A1499"/>
    <mergeCell ref="A1506:E1506"/>
    <mergeCell ref="A1507:A1508"/>
    <mergeCell ref="B1521:E1521"/>
    <mergeCell ref="A1457:A1458"/>
    <mergeCell ref="B1471:E1471"/>
    <mergeCell ref="B1472:E1472"/>
    <mergeCell ref="A1473:A1474"/>
    <mergeCell ref="A1481:E1481"/>
    <mergeCell ref="A1482:A1483"/>
    <mergeCell ref="A1431:E1431"/>
    <mergeCell ref="A1432:A1433"/>
    <mergeCell ref="B1446:E1446"/>
    <mergeCell ref="B1447:E1447"/>
    <mergeCell ref="A1448:A1449"/>
    <mergeCell ref="A1456:E1456"/>
    <mergeCell ref="A1398:A1399"/>
    <mergeCell ref="A1406:E1406"/>
    <mergeCell ref="A1407:A1408"/>
    <mergeCell ref="B1421:E1421"/>
    <mergeCell ref="B1422:E1422"/>
    <mergeCell ref="A1423:A1424"/>
    <mergeCell ref="B1372:E1372"/>
    <mergeCell ref="A1373:A1374"/>
    <mergeCell ref="A1381:E1381"/>
    <mergeCell ref="A1382:A1383"/>
    <mergeCell ref="B1396:E1396"/>
    <mergeCell ref="B1397:E1397"/>
    <mergeCell ref="B1346:E1346"/>
    <mergeCell ref="B1347:E1347"/>
    <mergeCell ref="A1348:A1349"/>
    <mergeCell ref="A1356:E1356"/>
    <mergeCell ref="A1357:A1358"/>
    <mergeCell ref="B1371:E1371"/>
    <mergeCell ref="A1307:A1308"/>
    <mergeCell ref="B1321:E1321"/>
    <mergeCell ref="B1322:E1322"/>
    <mergeCell ref="A1323:A1324"/>
    <mergeCell ref="A1331:E1331"/>
    <mergeCell ref="A1332:A1333"/>
    <mergeCell ref="A1281:E1281"/>
    <mergeCell ref="A1282:A1283"/>
    <mergeCell ref="B1296:E1296"/>
    <mergeCell ref="B1297:E1297"/>
    <mergeCell ref="A1298:A1299"/>
    <mergeCell ref="A1306:E1306"/>
    <mergeCell ref="A1248:A1249"/>
    <mergeCell ref="A1256:E1256"/>
    <mergeCell ref="A1257:A1258"/>
    <mergeCell ref="B1271:E1271"/>
    <mergeCell ref="B1272:E1272"/>
    <mergeCell ref="A1273:A1274"/>
    <mergeCell ref="B1222:E1222"/>
    <mergeCell ref="A1223:A1224"/>
    <mergeCell ref="A1231:E1231"/>
    <mergeCell ref="A1232:A1233"/>
    <mergeCell ref="B1246:E1246"/>
    <mergeCell ref="B1247:E1247"/>
    <mergeCell ref="B1196:E1196"/>
    <mergeCell ref="A1197:A1198"/>
    <mergeCell ref="A1205:E1205"/>
    <mergeCell ref="A1206:A1207"/>
    <mergeCell ref="B1219:E1219"/>
    <mergeCell ref="B1221:E1221"/>
    <mergeCell ref="B1170:E1170"/>
    <mergeCell ref="B1171:E1171"/>
    <mergeCell ref="A1172:A1173"/>
    <mergeCell ref="A1180:E1180"/>
    <mergeCell ref="A1181:A1182"/>
    <mergeCell ref="B1195:E1195"/>
    <mergeCell ref="A1131:A1132"/>
    <mergeCell ref="B1145:E1145"/>
    <mergeCell ref="B1146:E1146"/>
    <mergeCell ref="A1147:A1148"/>
    <mergeCell ref="A1155:E1155"/>
    <mergeCell ref="A1156:A1157"/>
    <mergeCell ref="A1105:E1105"/>
    <mergeCell ref="A1106:A1107"/>
    <mergeCell ref="B1120:E1120"/>
    <mergeCell ref="B1121:E1121"/>
    <mergeCell ref="A1122:A1123"/>
    <mergeCell ref="A1130:E1130"/>
    <mergeCell ref="A1079:E1079"/>
    <mergeCell ref="A1080:A1081"/>
    <mergeCell ref="B1093:E1093"/>
    <mergeCell ref="B1095:E1095"/>
    <mergeCell ref="B1096:E1096"/>
    <mergeCell ref="A1097:A1098"/>
    <mergeCell ref="A1046:A1047"/>
    <mergeCell ref="A1054:E1054"/>
    <mergeCell ref="A1055:A1056"/>
    <mergeCell ref="B1069:E1069"/>
    <mergeCell ref="B1070:E1070"/>
    <mergeCell ref="A1071:A1072"/>
    <mergeCell ref="B1020:E1020"/>
    <mergeCell ref="A1021:A1022"/>
    <mergeCell ref="A1029:E1029"/>
    <mergeCell ref="A1030:A1031"/>
    <mergeCell ref="B1044:E1044"/>
    <mergeCell ref="B1045:E1045"/>
    <mergeCell ref="B994:E994"/>
    <mergeCell ref="B995:E995"/>
    <mergeCell ref="A996:A997"/>
    <mergeCell ref="A1004:E1004"/>
    <mergeCell ref="A1005:A1006"/>
    <mergeCell ref="B1019:E1019"/>
    <mergeCell ref="A967:E967"/>
    <mergeCell ref="B969:E969"/>
    <mergeCell ref="B970:E970"/>
    <mergeCell ref="A971:A972"/>
    <mergeCell ref="A979:E979"/>
    <mergeCell ref="A980:A981"/>
    <mergeCell ref="B926:E926"/>
    <mergeCell ref="A927:A928"/>
    <mergeCell ref="A935:E935"/>
    <mergeCell ref="A936:A937"/>
    <mergeCell ref="A963:E965"/>
    <mergeCell ref="A966:E966"/>
    <mergeCell ref="B886:E886"/>
    <mergeCell ref="A887:A888"/>
    <mergeCell ref="A895:E895"/>
    <mergeCell ref="A896:A897"/>
    <mergeCell ref="B924:E924"/>
    <mergeCell ref="B925:E925"/>
    <mergeCell ref="B846:E846"/>
    <mergeCell ref="A847:A848"/>
    <mergeCell ref="A855:E855"/>
    <mergeCell ref="A856:A857"/>
    <mergeCell ref="B884:E884"/>
    <mergeCell ref="B885:E885"/>
    <mergeCell ref="B806:E806"/>
    <mergeCell ref="A807:A808"/>
    <mergeCell ref="A815:E815"/>
    <mergeCell ref="A816:A817"/>
    <mergeCell ref="B844:E844"/>
    <mergeCell ref="B845:E845"/>
    <mergeCell ref="A768:A769"/>
    <mergeCell ref="A776:E776"/>
    <mergeCell ref="A777:A778"/>
    <mergeCell ref="A802:E802"/>
    <mergeCell ref="B804:E804"/>
    <mergeCell ref="B805:E805"/>
    <mergeCell ref="A731:A732"/>
    <mergeCell ref="A739:E739"/>
    <mergeCell ref="A740:A741"/>
    <mergeCell ref="B765:E765"/>
    <mergeCell ref="B766:E766"/>
    <mergeCell ref="B767:E767"/>
    <mergeCell ref="A693:A694"/>
    <mergeCell ref="A701:E701"/>
    <mergeCell ref="A702:A703"/>
    <mergeCell ref="B728:E728"/>
    <mergeCell ref="B729:E729"/>
    <mergeCell ref="B730:E730"/>
    <mergeCell ref="A655:A656"/>
    <mergeCell ref="A663:E663"/>
    <mergeCell ref="A664:A665"/>
    <mergeCell ref="B690:E690"/>
    <mergeCell ref="B691:E691"/>
    <mergeCell ref="B692:E692"/>
    <mergeCell ref="A626:E626"/>
    <mergeCell ref="A627:A628"/>
    <mergeCell ref="A651:E651"/>
    <mergeCell ref="B652:E652"/>
    <mergeCell ref="B653:E653"/>
    <mergeCell ref="B654:E654"/>
    <mergeCell ref="A589:E589"/>
    <mergeCell ref="A590:A591"/>
    <mergeCell ref="B615:E615"/>
    <mergeCell ref="B616:E616"/>
    <mergeCell ref="B617:E617"/>
    <mergeCell ref="A618:A619"/>
    <mergeCell ref="A552:E552"/>
    <mergeCell ref="A553:A554"/>
    <mergeCell ref="B578:E578"/>
    <mergeCell ref="B579:E579"/>
    <mergeCell ref="B580:E580"/>
    <mergeCell ref="A581:A582"/>
    <mergeCell ref="A515:E515"/>
    <mergeCell ref="A516:A517"/>
    <mergeCell ref="B541:E541"/>
    <mergeCell ref="B542:E542"/>
    <mergeCell ref="B543:E543"/>
    <mergeCell ref="A544:A545"/>
    <mergeCell ref="A472:A473"/>
    <mergeCell ref="A480:E480"/>
    <mergeCell ref="A481:A482"/>
    <mergeCell ref="A505:E505"/>
    <mergeCell ref="A506:E506"/>
    <mergeCell ref="A507:A508"/>
    <mergeCell ref="B507:E507"/>
    <mergeCell ref="A435:A436"/>
    <mergeCell ref="A443:E443"/>
    <mergeCell ref="A444:A445"/>
    <mergeCell ref="B469:E469"/>
    <mergeCell ref="B470:E470"/>
    <mergeCell ref="B471:E471"/>
    <mergeCell ref="A398:A399"/>
    <mergeCell ref="A406:E406"/>
    <mergeCell ref="A407:A408"/>
    <mergeCell ref="B432:E432"/>
    <mergeCell ref="B433:E433"/>
    <mergeCell ref="B434:E434"/>
    <mergeCell ref="A361:A362"/>
    <mergeCell ref="A369:E369"/>
    <mergeCell ref="A370:A371"/>
    <mergeCell ref="B395:E395"/>
    <mergeCell ref="B396:E396"/>
    <mergeCell ref="B397:E397"/>
    <mergeCell ref="A324:A325"/>
    <mergeCell ref="A332:E332"/>
    <mergeCell ref="A333:A334"/>
    <mergeCell ref="B358:E358"/>
    <mergeCell ref="B359:E359"/>
    <mergeCell ref="B360:E360"/>
    <mergeCell ref="A294:E294"/>
    <mergeCell ref="A295:A296"/>
    <mergeCell ref="A320:E320"/>
    <mergeCell ref="B321:E321"/>
    <mergeCell ref="B322:E322"/>
    <mergeCell ref="B323:E323"/>
    <mergeCell ref="B133:E133"/>
    <mergeCell ref="B134:E134"/>
    <mergeCell ref="B135:E135"/>
    <mergeCell ref="A136:A137"/>
    <mergeCell ref="A144:E144"/>
    <mergeCell ref="A71:A72"/>
    <mergeCell ref="B96:E96"/>
    <mergeCell ref="B97:E97"/>
    <mergeCell ref="B98:E98"/>
    <mergeCell ref="A99:A100"/>
    <mergeCell ref="A107:E107"/>
    <mergeCell ref="A257:E257"/>
    <mergeCell ref="A258:A259"/>
    <mergeCell ref="B283:E283"/>
    <mergeCell ref="B284:E284"/>
    <mergeCell ref="B285:E285"/>
    <mergeCell ref="A286:A287"/>
    <mergeCell ref="A220:E220"/>
    <mergeCell ref="A221:A222"/>
    <mergeCell ref="B246:E246"/>
    <mergeCell ref="B247:E247"/>
    <mergeCell ref="B248:E248"/>
    <mergeCell ref="A249:A250"/>
    <mergeCell ref="A183:E183"/>
    <mergeCell ref="A184:A185"/>
    <mergeCell ref="B209:E209"/>
    <mergeCell ref="B210:E210"/>
    <mergeCell ref="B211:E211"/>
    <mergeCell ref="A212:A213"/>
    <mergeCell ref="A5906:E5910"/>
    <mergeCell ref="A2:E2"/>
    <mergeCell ref="A3:E3"/>
    <mergeCell ref="B5:E5"/>
    <mergeCell ref="B6:E6"/>
    <mergeCell ref="B7:E7"/>
    <mergeCell ref="A8:E8"/>
    <mergeCell ref="A34:A35"/>
    <mergeCell ref="B59:E59"/>
    <mergeCell ref="B60:E60"/>
    <mergeCell ref="B61:E61"/>
    <mergeCell ref="A62:A63"/>
    <mergeCell ref="A70:E70"/>
    <mergeCell ref="A21:E21"/>
    <mergeCell ref="B22:E22"/>
    <mergeCell ref="B23:E23"/>
    <mergeCell ref="B24:E24"/>
    <mergeCell ref="A25:A26"/>
    <mergeCell ref="A33:E33"/>
    <mergeCell ref="A9:E11"/>
    <mergeCell ref="B12:E12"/>
    <mergeCell ref="A13:A14"/>
    <mergeCell ref="B16:E16"/>
    <mergeCell ref="A17:E17"/>
    <mergeCell ref="A20:E20"/>
    <mergeCell ref="A145:A146"/>
    <mergeCell ref="A171:E171"/>
    <mergeCell ref="B172:E172"/>
    <mergeCell ref="B173:E173"/>
    <mergeCell ref="B174:E174"/>
    <mergeCell ref="A175:A176"/>
    <mergeCell ref="A108:A109"/>
  </mergeCells>
  <pageMargins left="0" right="0" top="0" bottom="0" header="0" footer="0"/>
  <pageSetup paperSize="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51"/>
  <sheetViews>
    <sheetView view="pageBreakPreview" zoomScale="60" zoomScaleNormal="90" workbookViewId="0">
      <selection sqref="A1:E1"/>
    </sheetView>
  </sheetViews>
  <sheetFormatPr defaultRowHeight="16.5" x14ac:dyDescent="0.3"/>
  <cols>
    <col min="1" max="1" width="28.5703125" style="111" customWidth="1"/>
    <col min="2" max="2" width="15" style="111" customWidth="1"/>
    <col min="3" max="4" width="11.7109375" style="111" customWidth="1"/>
    <col min="5" max="5" width="12.85546875" style="111" customWidth="1"/>
    <col min="6" max="16384" width="9.140625" style="111"/>
  </cols>
  <sheetData>
    <row r="1" spans="1:5" x14ac:dyDescent="0.3">
      <c r="A1" s="1410" t="s">
        <v>2332</v>
      </c>
      <c r="B1" s="1410"/>
      <c r="C1" s="1410"/>
      <c r="D1" s="1410"/>
      <c r="E1" s="1410"/>
    </row>
    <row r="2" spans="1:5" ht="18" customHeight="1" x14ac:dyDescent="0.3">
      <c r="A2" s="930" t="s">
        <v>958</v>
      </c>
      <c r="B2" s="930"/>
      <c r="C2" s="930"/>
      <c r="D2" s="930"/>
      <c r="E2" s="930"/>
    </row>
    <row r="3" spans="1:5" ht="18" customHeight="1" x14ac:dyDescent="0.3">
      <c r="A3" s="953" t="s">
        <v>809</v>
      </c>
      <c r="B3" s="953"/>
      <c r="C3" s="953"/>
      <c r="D3" s="953"/>
      <c r="E3" s="953"/>
    </row>
    <row r="4" spans="1:5" ht="17.25" thickBot="1" x14ac:dyDescent="0.35"/>
    <row r="5" spans="1:5" ht="17.25" thickBot="1" x14ac:dyDescent="0.35">
      <c r="A5" s="112" t="s">
        <v>19</v>
      </c>
      <c r="B5" s="954" t="s">
        <v>95</v>
      </c>
      <c r="C5" s="954"/>
      <c r="D5" s="954"/>
      <c r="E5" s="954"/>
    </row>
    <row r="6" spans="1:5" ht="17.25" thickBot="1" x14ac:dyDescent="0.35">
      <c r="A6" s="112" t="s">
        <v>4</v>
      </c>
      <c r="B6" s="955" t="s">
        <v>96</v>
      </c>
      <c r="C6" s="956"/>
      <c r="D6" s="956"/>
      <c r="E6" s="957"/>
    </row>
    <row r="7" spans="1:5" ht="17.25" thickBot="1" x14ac:dyDescent="0.35">
      <c r="A7" s="112" t="s">
        <v>24</v>
      </c>
      <c r="B7" s="945" t="s">
        <v>810</v>
      </c>
      <c r="C7" s="940"/>
      <c r="D7" s="940"/>
      <c r="E7" s="946"/>
    </row>
    <row r="8" spans="1:5" ht="17.25" thickBot="1" x14ac:dyDescent="0.35">
      <c r="A8" s="958" t="s">
        <v>7</v>
      </c>
      <c r="B8" s="959"/>
      <c r="C8" s="959"/>
      <c r="D8" s="959"/>
      <c r="E8" s="960"/>
    </row>
    <row r="9" spans="1:5" x14ac:dyDescent="0.3">
      <c r="A9" s="931" t="s">
        <v>853</v>
      </c>
      <c r="B9" s="932"/>
      <c r="C9" s="932"/>
      <c r="D9" s="932"/>
      <c r="E9" s="933"/>
    </row>
    <row r="10" spans="1:5" ht="36.75" customHeight="1" x14ac:dyDescent="0.3">
      <c r="A10" s="934"/>
      <c r="B10" s="935"/>
      <c r="C10" s="935"/>
      <c r="D10" s="935"/>
      <c r="E10" s="936"/>
    </row>
    <row r="11" spans="1:5" ht="17.25" thickBot="1" x14ac:dyDescent="0.35">
      <c r="A11" s="937"/>
      <c r="B11" s="938"/>
      <c r="C11" s="938"/>
      <c r="D11" s="938"/>
      <c r="E11" s="939"/>
    </row>
    <row r="12" spans="1:5" ht="38.25" customHeight="1" thickBot="1" x14ac:dyDescent="0.35">
      <c r="A12" s="113" t="s">
        <v>10</v>
      </c>
      <c r="B12" s="940" t="s">
        <v>97</v>
      </c>
      <c r="C12" s="941"/>
      <c r="D12" s="941"/>
      <c r="E12" s="942"/>
    </row>
    <row r="13" spans="1:5" ht="23.25" customHeight="1" x14ac:dyDescent="0.3">
      <c r="A13" s="943" t="s">
        <v>11</v>
      </c>
      <c r="B13" s="114">
        <v>2019</v>
      </c>
      <c r="C13" s="114">
        <v>2020</v>
      </c>
      <c r="D13" s="114">
        <v>2021</v>
      </c>
      <c r="E13" s="114">
        <v>2022</v>
      </c>
    </row>
    <row r="14" spans="1:5" ht="17.25" thickBot="1" x14ac:dyDescent="0.35">
      <c r="A14" s="944"/>
      <c r="B14" s="115" t="s">
        <v>5</v>
      </c>
      <c r="C14" s="115" t="s">
        <v>6</v>
      </c>
      <c r="D14" s="115" t="s">
        <v>6</v>
      </c>
      <c r="E14" s="115" t="s">
        <v>6</v>
      </c>
    </row>
    <row r="15" spans="1:5" ht="17.25" thickBot="1" x14ac:dyDescent="0.35">
      <c r="A15" s="116" t="s">
        <v>27</v>
      </c>
      <c r="B15" s="117" t="s">
        <v>28</v>
      </c>
      <c r="C15" s="117" t="s">
        <v>25</v>
      </c>
      <c r="D15" s="117" t="s">
        <v>25</v>
      </c>
      <c r="E15" s="117" t="s">
        <v>25</v>
      </c>
    </row>
    <row r="16" spans="1:5" ht="17.25" thickBot="1" x14ac:dyDescent="0.35">
      <c r="A16" s="118" t="s">
        <v>29</v>
      </c>
      <c r="B16" s="117" t="s">
        <v>28</v>
      </c>
      <c r="C16" s="117" t="s">
        <v>25</v>
      </c>
      <c r="D16" s="117" t="s">
        <v>25</v>
      </c>
      <c r="E16" s="117" t="s">
        <v>25</v>
      </c>
    </row>
    <row r="17" spans="1:5" ht="58.5" customHeight="1" thickBot="1" x14ac:dyDescent="0.35">
      <c r="A17" s="118" t="s">
        <v>30</v>
      </c>
      <c r="B17" s="117" t="s">
        <v>28</v>
      </c>
      <c r="C17" s="117" t="s">
        <v>25</v>
      </c>
      <c r="D17" s="117" t="s">
        <v>25</v>
      </c>
      <c r="E17" s="117" t="s">
        <v>25</v>
      </c>
    </row>
    <row r="18" spans="1:5" ht="53.25" customHeight="1" thickBot="1" x14ac:dyDescent="0.35">
      <c r="A18" s="119" t="s">
        <v>12</v>
      </c>
      <c r="B18" s="945" t="s">
        <v>48</v>
      </c>
      <c r="C18" s="940"/>
      <c r="D18" s="940"/>
      <c r="E18" s="946"/>
    </row>
    <row r="19" spans="1:5" ht="17.25" thickBot="1" x14ac:dyDescent="0.35">
      <c r="A19" s="947" t="s">
        <v>45</v>
      </c>
      <c r="B19" s="948"/>
      <c r="C19" s="948"/>
      <c r="D19" s="948"/>
      <c r="E19" s="949"/>
    </row>
    <row r="20" spans="1:5" ht="17.25" customHeight="1" thickBot="1" x14ac:dyDescent="0.35">
      <c r="A20" s="120" t="s">
        <v>26</v>
      </c>
      <c r="B20" s="950" t="s">
        <v>854</v>
      </c>
      <c r="C20" s="951"/>
      <c r="D20" s="951"/>
      <c r="E20" s="952"/>
    </row>
    <row r="21" spans="1:5" ht="17.25" thickBot="1" x14ac:dyDescent="0.35">
      <c r="A21" s="121" t="s">
        <v>9</v>
      </c>
      <c r="B21" s="967" t="s">
        <v>98</v>
      </c>
      <c r="C21" s="968"/>
      <c r="D21" s="968"/>
      <c r="E21" s="969"/>
    </row>
    <row r="22" spans="1:5" ht="17.25" thickBot="1" x14ac:dyDescent="0.35">
      <c r="A22" s="121" t="s">
        <v>14</v>
      </c>
      <c r="B22" s="970" t="s">
        <v>41</v>
      </c>
      <c r="C22" s="971"/>
      <c r="D22" s="971"/>
      <c r="E22" s="972"/>
    </row>
    <row r="23" spans="1:5" x14ac:dyDescent="0.3">
      <c r="A23" s="973"/>
      <c r="B23" s="122">
        <v>2019</v>
      </c>
      <c r="C23" s="122">
        <v>2020</v>
      </c>
      <c r="D23" s="122">
        <v>2021</v>
      </c>
      <c r="E23" s="122">
        <v>2022</v>
      </c>
    </row>
    <row r="24" spans="1:5" ht="17.25" thickBot="1" x14ac:dyDescent="0.35">
      <c r="A24" s="974"/>
      <c r="B24" s="123" t="s">
        <v>5</v>
      </c>
      <c r="C24" s="123" t="s">
        <v>6</v>
      </c>
      <c r="D24" s="123" t="s">
        <v>6</v>
      </c>
      <c r="E24" s="123" t="s">
        <v>6</v>
      </c>
    </row>
    <row r="25" spans="1:5" ht="17.25" thickBot="1" x14ac:dyDescent="0.35">
      <c r="A25" s="121" t="s">
        <v>8</v>
      </c>
      <c r="B25" s="124">
        <v>15</v>
      </c>
      <c r="C25" s="124">
        <v>15</v>
      </c>
      <c r="D25" s="124">
        <v>15</v>
      </c>
      <c r="E25" s="124">
        <v>15</v>
      </c>
    </row>
    <row r="26" spans="1:5" ht="17.25" thickBot="1" x14ac:dyDescent="0.35">
      <c r="A26" s="121" t="s">
        <v>15</v>
      </c>
      <c r="B26" s="124">
        <v>423700</v>
      </c>
      <c r="C26" s="124">
        <v>410000</v>
      </c>
      <c r="D26" s="124">
        <v>412000</v>
      </c>
      <c r="E26" s="124">
        <v>412000</v>
      </c>
    </row>
    <row r="27" spans="1:5" ht="17.25" thickBot="1" x14ac:dyDescent="0.35">
      <c r="A27" s="121" t="s">
        <v>21</v>
      </c>
      <c r="B27" s="124">
        <v>28246.666666666668</v>
      </c>
      <c r="C27" s="124">
        <v>27333.333333333332</v>
      </c>
      <c r="D27" s="124">
        <v>27466.666666666668</v>
      </c>
      <c r="E27" s="124">
        <v>27466.666666666668</v>
      </c>
    </row>
    <row r="28" spans="1:5" ht="17.25" thickBot="1" x14ac:dyDescent="0.35">
      <c r="A28" s="121" t="s">
        <v>16</v>
      </c>
      <c r="B28" s="125" t="s">
        <v>20</v>
      </c>
      <c r="C28" s="126">
        <v>0</v>
      </c>
      <c r="D28" s="126">
        <v>0</v>
      </c>
      <c r="E28" s="126">
        <v>0</v>
      </c>
    </row>
    <row r="29" spans="1:5" ht="17.25" thickBot="1" x14ac:dyDescent="0.35">
      <c r="A29" s="121" t="s">
        <v>17</v>
      </c>
      <c r="B29" s="125" t="s">
        <v>20</v>
      </c>
      <c r="C29" s="126">
        <v>-3.2334198725513352E-2</v>
      </c>
      <c r="D29" s="126">
        <v>4.8780487804878092E-3</v>
      </c>
      <c r="E29" s="126">
        <v>0</v>
      </c>
    </row>
    <row r="30" spans="1:5" ht="17.25" thickBot="1" x14ac:dyDescent="0.35">
      <c r="A30" s="121" t="s">
        <v>18</v>
      </c>
      <c r="B30" s="125" t="s">
        <v>20</v>
      </c>
      <c r="C30" s="126">
        <v>-3.2334198725513463E-2</v>
      </c>
      <c r="D30" s="126">
        <v>4.8780487804878092E-3</v>
      </c>
      <c r="E30" s="126">
        <v>0</v>
      </c>
    </row>
    <row r="31" spans="1:5" ht="17.25" customHeight="1" thickBot="1" x14ac:dyDescent="0.35">
      <c r="A31" s="975" t="s">
        <v>34</v>
      </c>
      <c r="B31" s="976"/>
      <c r="C31" s="976"/>
      <c r="D31" s="976"/>
      <c r="E31" s="977"/>
    </row>
    <row r="32" spans="1:5" x14ac:dyDescent="0.3">
      <c r="A32" s="973"/>
      <c r="B32" s="122">
        <v>2019</v>
      </c>
      <c r="C32" s="122">
        <v>2020</v>
      </c>
      <c r="D32" s="122">
        <v>2021</v>
      </c>
      <c r="E32" s="122">
        <v>2022</v>
      </c>
    </row>
    <row r="33" spans="1:5" ht="17.25" thickBot="1" x14ac:dyDescent="0.35">
      <c r="A33" s="974"/>
      <c r="B33" s="123" t="s">
        <v>5</v>
      </c>
      <c r="C33" s="123" t="s">
        <v>6</v>
      </c>
      <c r="D33" s="123" t="s">
        <v>6</v>
      </c>
      <c r="E33" s="123" t="s">
        <v>6</v>
      </c>
    </row>
    <row r="34" spans="1:5" ht="17.25" thickBot="1" x14ac:dyDescent="0.35">
      <c r="A34" s="127" t="s">
        <v>0</v>
      </c>
      <c r="B34" s="128">
        <v>14200</v>
      </c>
      <c r="C34" s="128">
        <v>14200</v>
      </c>
      <c r="D34" s="128">
        <v>14200</v>
      </c>
      <c r="E34" s="128">
        <v>14200</v>
      </c>
    </row>
    <row r="35" spans="1:5" ht="17.25" thickBot="1" x14ac:dyDescent="0.35">
      <c r="A35" s="129" t="s">
        <v>37</v>
      </c>
      <c r="B35" s="128">
        <v>14200</v>
      </c>
      <c r="C35" s="128">
        <v>14200</v>
      </c>
      <c r="D35" s="128">
        <v>14200</v>
      </c>
      <c r="E35" s="128">
        <v>14200</v>
      </c>
    </row>
    <row r="36" spans="1:5" ht="17.25" thickBot="1" x14ac:dyDescent="0.35">
      <c r="A36" s="129" t="s">
        <v>38</v>
      </c>
      <c r="B36" s="130">
        <v>0</v>
      </c>
      <c r="C36" s="130">
        <v>0</v>
      </c>
      <c r="D36" s="130">
        <v>0</v>
      </c>
      <c r="E36" s="130">
        <v>0</v>
      </c>
    </row>
    <row r="37" spans="1:5" ht="24.75" thickBot="1" x14ac:dyDescent="0.35">
      <c r="A37" s="127" t="s">
        <v>31</v>
      </c>
      <c r="B37" s="128">
        <v>2500</v>
      </c>
      <c r="C37" s="128">
        <v>2500</v>
      </c>
      <c r="D37" s="128">
        <v>2500</v>
      </c>
      <c r="E37" s="128">
        <v>2500</v>
      </c>
    </row>
    <row r="38" spans="1:5" ht="17.25" thickBot="1" x14ac:dyDescent="0.35">
      <c r="A38" s="129" t="s">
        <v>37</v>
      </c>
      <c r="B38" s="131">
        <v>2500</v>
      </c>
      <c r="C38" s="131">
        <v>2500</v>
      </c>
      <c r="D38" s="131">
        <v>2500</v>
      </c>
      <c r="E38" s="131">
        <v>2500</v>
      </c>
    </row>
    <row r="39" spans="1:5" ht="17.25" thickBot="1" x14ac:dyDescent="0.35">
      <c r="A39" s="129" t="s">
        <v>38</v>
      </c>
      <c r="B39" s="130"/>
      <c r="C39" s="128"/>
      <c r="D39" s="128"/>
      <c r="E39" s="128"/>
    </row>
    <row r="40" spans="1:5" ht="17.25" thickBot="1" x14ac:dyDescent="0.35">
      <c r="A40" s="127" t="s">
        <v>1</v>
      </c>
      <c r="B40" s="130">
        <v>7000</v>
      </c>
      <c r="C40" s="128">
        <v>10000</v>
      </c>
      <c r="D40" s="128">
        <v>10000</v>
      </c>
      <c r="E40" s="128">
        <v>10000</v>
      </c>
    </row>
    <row r="41" spans="1:5" ht="17.25" thickBot="1" x14ac:dyDescent="0.35">
      <c r="A41" s="129" t="s">
        <v>37</v>
      </c>
      <c r="B41" s="131">
        <v>7000</v>
      </c>
      <c r="C41" s="128">
        <v>10000</v>
      </c>
      <c r="D41" s="132">
        <v>10000</v>
      </c>
      <c r="E41" s="132">
        <v>10000</v>
      </c>
    </row>
    <row r="42" spans="1:5" ht="17.25" thickBot="1" x14ac:dyDescent="0.35">
      <c r="A42" s="129" t="s">
        <v>38</v>
      </c>
      <c r="B42" s="130"/>
      <c r="C42" s="128"/>
      <c r="D42" s="128"/>
      <c r="E42" s="128"/>
    </row>
    <row r="43" spans="1:5" ht="17.25" thickBot="1" x14ac:dyDescent="0.35">
      <c r="A43" s="127" t="s">
        <v>2</v>
      </c>
      <c r="B43" s="130">
        <v>400000</v>
      </c>
      <c r="C43" s="130">
        <v>383300</v>
      </c>
      <c r="D43" s="130">
        <v>385300</v>
      </c>
      <c r="E43" s="130">
        <v>385300</v>
      </c>
    </row>
    <row r="44" spans="1:5" ht="17.25" thickBot="1" x14ac:dyDescent="0.35">
      <c r="A44" s="129" t="s">
        <v>37</v>
      </c>
      <c r="B44" s="130">
        <v>400000</v>
      </c>
      <c r="C44" s="128">
        <v>383300</v>
      </c>
      <c r="D44" s="128">
        <v>385300</v>
      </c>
      <c r="E44" s="128">
        <v>385300</v>
      </c>
    </row>
    <row r="45" spans="1:5" ht="17.25" thickBot="1" x14ac:dyDescent="0.35">
      <c r="A45" s="129" t="s">
        <v>38</v>
      </c>
      <c r="B45" s="130"/>
      <c r="C45" s="128"/>
      <c r="D45" s="128"/>
      <c r="E45" s="128"/>
    </row>
    <row r="46" spans="1:5" ht="17.25" thickBot="1" x14ac:dyDescent="0.35">
      <c r="A46" s="127" t="s">
        <v>22</v>
      </c>
      <c r="B46" s="130"/>
      <c r="C46" s="128"/>
      <c r="D46" s="128"/>
      <c r="E46" s="128"/>
    </row>
    <row r="47" spans="1:5" ht="17.25" thickBot="1" x14ac:dyDescent="0.35">
      <c r="A47" s="129" t="s">
        <v>37</v>
      </c>
      <c r="B47" s="130"/>
      <c r="C47" s="128"/>
      <c r="D47" s="128"/>
      <c r="E47" s="128"/>
    </row>
    <row r="48" spans="1:5" ht="17.25" thickBot="1" x14ac:dyDescent="0.35">
      <c r="A48" s="129" t="s">
        <v>38</v>
      </c>
      <c r="B48" s="130"/>
      <c r="C48" s="128"/>
      <c r="D48" s="128"/>
      <c r="E48" s="128"/>
    </row>
    <row r="49" spans="1:5" ht="17.25" thickBot="1" x14ac:dyDescent="0.35">
      <c r="A49" s="127" t="s">
        <v>23</v>
      </c>
      <c r="B49" s="130">
        <v>0</v>
      </c>
      <c r="C49" s="128">
        <v>0</v>
      </c>
      <c r="D49" s="128">
        <v>0</v>
      </c>
      <c r="E49" s="128">
        <v>0</v>
      </c>
    </row>
    <row r="50" spans="1:5" ht="17.25" thickBot="1" x14ac:dyDescent="0.35">
      <c r="A50" s="129" t="s">
        <v>37</v>
      </c>
      <c r="B50" s="131"/>
      <c r="C50" s="128">
        <v>0</v>
      </c>
      <c r="D50" s="132">
        <v>0</v>
      </c>
      <c r="E50" s="132">
        <v>0</v>
      </c>
    </row>
    <row r="51" spans="1:5" ht="17.25" thickBot="1" x14ac:dyDescent="0.35">
      <c r="A51" s="129" t="s">
        <v>38</v>
      </c>
      <c r="B51" s="130"/>
      <c r="C51" s="128"/>
      <c r="D51" s="128"/>
      <c r="E51" s="128"/>
    </row>
    <row r="52" spans="1:5" ht="24.75" thickBot="1" x14ac:dyDescent="0.35">
      <c r="A52" s="127" t="s">
        <v>3</v>
      </c>
      <c r="B52" s="130">
        <v>0</v>
      </c>
      <c r="C52" s="128">
        <v>0</v>
      </c>
      <c r="D52" s="128">
        <v>0</v>
      </c>
      <c r="E52" s="128">
        <v>0</v>
      </c>
    </row>
    <row r="53" spans="1:5" ht="17.25" thickBot="1" x14ac:dyDescent="0.35">
      <c r="A53" s="129" t="s">
        <v>37</v>
      </c>
      <c r="B53" s="130"/>
      <c r="C53" s="96"/>
      <c r="D53" s="96"/>
      <c r="E53" s="96"/>
    </row>
    <row r="54" spans="1:5" ht="17.25" thickBot="1" x14ac:dyDescent="0.35">
      <c r="A54" s="129" t="s">
        <v>38</v>
      </c>
      <c r="B54" s="130"/>
      <c r="C54" s="95"/>
      <c r="D54" s="96"/>
      <c r="E54" s="96"/>
    </row>
    <row r="55" spans="1:5" ht="17.25" thickBot="1" x14ac:dyDescent="0.35">
      <c r="A55" s="133" t="s">
        <v>33</v>
      </c>
      <c r="B55" s="130">
        <v>423700</v>
      </c>
      <c r="C55" s="130">
        <v>410000</v>
      </c>
      <c r="D55" s="130">
        <v>412000</v>
      </c>
      <c r="E55" s="130">
        <v>412000</v>
      </c>
    </row>
    <row r="56" spans="1:5" ht="17.25" thickBot="1" x14ac:dyDescent="0.35">
      <c r="A56" s="978" t="s">
        <v>102</v>
      </c>
      <c r="B56" s="979"/>
      <c r="C56" s="979"/>
      <c r="D56" s="979"/>
      <c r="E56" s="980"/>
    </row>
    <row r="57" spans="1:5" ht="17.25" thickBot="1" x14ac:dyDescent="0.35">
      <c r="A57" s="947" t="s">
        <v>240</v>
      </c>
      <c r="B57" s="948"/>
      <c r="C57" s="948"/>
      <c r="D57" s="948"/>
      <c r="E57" s="949"/>
    </row>
    <row r="58" spans="1:5" ht="17.25" thickBot="1" x14ac:dyDescent="0.35">
      <c r="A58" s="134" t="s">
        <v>104</v>
      </c>
      <c r="B58" s="961" t="s">
        <v>134</v>
      </c>
      <c r="C58" s="962"/>
      <c r="D58" s="963"/>
      <c r="E58" s="964"/>
    </row>
    <row r="59" spans="1:5" ht="42.75" customHeight="1" thickBot="1" x14ac:dyDescent="0.35">
      <c r="A59" s="134" t="s">
        <v>135</v>
      </c>
      <c r="B59" s="135" t="s">
        <v>136</v>
      </c>
      <c r="C59" s="136" t="s">
        <v>137</v>
      </c>
      <c r="D59" s="963" t="s">
        <v>137</v>
      </c>
      <c r="E59" s="964"/>
    </row>
    <row r="60" spans="1:5" ht="17.25" thickBot="1" x14ac:dyDescent="0.35">
      <c r="A60" s="137"/>
      <c r="B60" s="961"/>
      <c r="C60" s="965"/>
      <c r="D60" s="963"/>
      <c r="E60" s="964"/>
    </row>
    <row r="61" spans="1:5" ht="17.25" customHeight="1" thickBot="1" x14ac:dyDescent="0.35">
      <c r="A61" s="118" t="s">
        <v>9</v>
      </c>
      <c r="B61" s="966" t="s">
        <v>138</v>
      </c>
      <c r="C61" s="941"/>
      <c r="D61" s="941"/>
      <c r="E61" s="942"/>
    </row>
    <row r="62" spans="1:5" ht="17.25" thickBot="1" x14ac:dyDescent="0.35">
      <c r="A62" s="118" t="s">
        <v>14</v>
      </c>
      <c r="B62" s="966" t="s">
        <v>139</v>
      </c>
      <c r="C62" s="941"/>
      <c r="D62" s="941"/>
      <c r="E62" s="942"/>
    </row>
    <row r="63" spans="1:5" ht="12.75" customHeight="1" x14ac:dyDescent="0.3">
      <c r="A63" s="943"/>
      <c r="B63" s="138">
        <v>2019</v>
      </c>
      <c r="C63" s="138">
        <v>2020</v>
      </c>
      <c r="D63" s="138">
        <v>2021</v>
      </c>
      <c r="E63" s="138">
        <v>2022</v>
      </c>
    </row>
    <row r="64" spans="1:5" ht="12.75" customHeight="1" thickBot="1" x14ac:dyDescent="0.35">
      <c r="A64" s="944"/>
      <c r="B64" s="139" t="s">
        <v>5</v>
      </c>
      <c r="C64" s="139" t="s">
        <v>6</v>
      </c>
      <c r="D64" s="139" t="s">
        <v>6</v>
      </c>
      <c r="E64" s="139" t="s">
        <v>6</v>
      </c>
    </row>
    <row r="65" spans="1:5" ht="17.25" thickBot="1" x14ac:dyDescent="0.35">
      <c r="A65" s="118" t="s">
        <v>8</v>
      </c>
      <c r="B65" s="140">
        <v>500</v>
      </c>
      <c r="C65" s="140">
        <v>375</v>
      </c>
      <c r="D65" s="140">
        <v>500</v>
      </c>
      <c r="E65" s="140">
        <v>650</v>
      </c>
    </row>
    <row r="66" spans="1:5" ht="17.25" thickBot="1" x14ac:dyDescent="0.35">
      <c r="A66" s="118" t="s">
        <v>15</v>
      </c>
      <c r="B66" s="141">
        <v>30000</v>
      </c>
      <c r="C66" s="141">
        <v>32500</v>
      </c>
      <c r="D66" s="141">
        <v>30000</v>
      </c>
      <c r="E66" s="141">
        <v>45000</v>
      </c>
    </row>
    <row r="67" spans="1:5" ht="17.25" thickBot="1" x14ac:dyDescent="0.35">
      <c r="A67" s="118" t="s">
        <v>21</v>
      </c>
      <c r="B67" s="140">
        <v>60</v>
      </c>
      <c r="C67" s="140">
        <v>86.666666666666671</v>
      </c>
      <c r="D67" s="140">
        <v>60</v>
      </c>
      <c r="E67" s="140">
        <v>69.230769230769226</v>
      </c>
    </row>
    <row r="68" spans="1:5" ht="17.25" thickBot="1" x14ac:dyDescent="0.35">
      <c r="A68" s="118" t="s">
        <v>16</v>
      </c>
      <c r="B68" s="142"/>
      <c r="C68" s="142">
        <v>-0.25</v>
      </c>
      <c r="D68" s="142">
        <v>0.33333333333333326</v>
      </c>
      <c r="E68" s="142">
        <v>0.30000000000000004</v>
      </c>
    </row>
    <row r="69" spans="1:5" ht="17.25" thickBot="1" x14ac:dyDescent="0.35">
      <c r="A69" s="118" t="s">
        <v>17</v>
      </c>
      <c r="B69" s="142"/>
      <c r="C69" s="142">
        <v>8.3333333333333259E-2</v>
      </c>
      <c r="D69" s="142">
        <v>-7.6923076923076872E-2</v>
      </c>
      <c r="E69" s="142">
        <v>0.5</v>
      </c>
    </row>
    <row r="70" spans="1:5" ht="17.25" thickBot="1" x14ac:dyDescent="0.35">
      <c r="A70" s="118" t="s">
        <v>18</v>
      </c>
      <c r="B70" s="142"/>
      <c r="C70" s="142">
        <v>0.44444444444444442</v>
      </c>
      <c r="D70" s="142">
        <v>-0.30769230769230771</v>
      </c>
      <c r="E70" s="142">
        <v>0.15384615384615374</v>
      </c>
    </row>
    <row r="71" spans="1:5" ht="17.25" thickBot="1" x14ac:dyDescent="0.35">
      <c r="A71" s="981" t="s">
        <v>855</v>
      </c>
      <c r="B71" s="982"/>
      <c r="C71" s="982"/>
      <c r="D71" s="982"/>
      <c r="E71" s="983"/>
    </row>
    <row r="72" spans="1:5" ht="12.75" customHeight="1" x14ac:dyDescent="0.3">
      <c r="A72" s="943"/>
      <c r="B72" s="138">
        <v>2019</v>
      </c>
      <c r="C72" s="138">
        <v>2020</v>
      </c>
      <c r="D72" s="138">
        <v>2021</v>
      </c>
      <c r="E72" s="138">
        <v>2022</v>
      </c>
    </row>
    <row r="73" spans="1:5" ht="12.75" customHeight="1" thickBot="1" x14ac:dyDescent="0.35">
      <c r="A73" s="944"/>
      <c r="B73" s="139" t="s">
        <v>5</v>
      </c>
      <c r="C73" s="139" t="s">
        <v>6</v>
      </c>
      <c r="D73" s="139" t="s">
        <v>6</v>
      </c>
      <c r="E73" s="139" t="s">
        <v>6</v>
      </c>
    </row>
    <row r="74" spans="1:5" ht="17.25" thickBot="1" x14ac:dyDescent="0.35">
      <c r="A74" s="143" t="s">
        <v>107</v>
      </c>
      <c r="B74" s="144">
        <v>0</v>
      </c>
      <c r="C74" s="144">
        <v>0</v>
      </c>
      <c r="D74" s="144">
        <v>0</v>
      </c>
      <c r="E74" s="144">
        <v>0</v>
      </c>
    </row>
    <row r="75" spans="1:5" ht="17.25" thickBot="1" x14ac:dyDescent="0.35">
      <c r="A75" s="145" t="s">
        <v>37</v>
      </c>
      <c r="B75" s="144"/>
      <c r="C75" s="144"/>
      <c r="D75" s="144"/>
      <c r="E75" s="144"/>
    </row>
    <row r="76" spans="1:5" ht="17.25" thickBot="1" x14ac:dyDescent="0.35">
      <c r="A76" s="145" t="s">
        <v>108</v>
      </c>
      <c r="B76" s="144"/>
      <c r="C76" s="144"/>
      <c r="D76" s="144"/>
      <c r="E76" s="144"/>
    </row>
    <row r="77" spans="1:5" ht="17.25" thickBot="1" x14ac:dyDescent="0.35">
      <c r="A77" s="145" t="s">
        <v>72</v>
      </c>
      <c r="B77" s="144"/>
      <c r="C77" s="144"/>
      <c r="D77" s="144"/>
      <c r="E77" s="144"/>
    </row>
    <row r="78" spans="1:5" ht="17.25" thickBot="1" x14ac:dyDescent="0.35">
      <c r="A78" s="145" t="s">
        <v>73</v>
      </c>
      <c r="B78" s="144"/>
      <c r="C78" s="144"/>
      <c r="D78" s="144"/>
      <c r="E78" s="144"/>
    </row>
    <row r="79" spans="1:5" ht="17.25" thickBot="1" x14ac:dyDescent="0.35">
      <c r="A79" s="143" t="s">
        <v>109</v>
      </c>
      <c r="B79" s="141">
        <v>30000</v>
      </c>
      <c r="C79" s="141">
        <v>32500</v>
      </c>
      <c r="D79" s="141">
        <v>30000</v>
      </c>
      <c r="E79" s="141">
        <v>45000</v>
      </c>
    </row>
    <row r="80" spans="1:5" ht="17.25" thickBot="1" x14ac:dyDescent="0.35">
      <c r="A80" s="145" t="s">
        <v>37</v>
      </c>
      <c r="B80" s="141">
        <v>30000</v>
      </c>
      <c r="C80" s="141">
        <v>32500</v>
      </c>
      <c r="D80" s="141">
        <v>30000</v>
      </c>
      <c r="E80" s="141">
        <v>45000</v>
      </c>
    </row>
    <row r="81" spans="1:5" ht="17.25" thickBot="1" x14ac:dyDescent="0.35">
      <c r="A81" s="145" t="s">
        <v>108</v>
      </c>
      <c r="B81" s="146"/>
      <c r="C81" s="144"/>
      <c r="D81" s="144"/>
      <c r="E81" s="144"/>
    </row>
    <row r="82" spans="1:5" ht="17.25" thickBot="1" x14ac:dyDescent="0.35">
      <c r="A82" s="145" t="s">
        <v>72</v>
      </c>
      <c r="B82" s="146"/>
      <c r="C82" s="144"/>
      <c r="D82" s="144"/>
      <c r="E82" s="144"/>
    </row>
    <row r="83" spans="1:5" ht="17.25" thickBot="1" x14ac:dyDescent="0.35">
      <c r="A83" s="145" t="s">
        <v>73</v>
      </c>
      <c r="B83" s="146"/>
      <c r="C83" s="144"/>
      <c r="D83" s="144"/>
      <c r="E83" s="144"/>
    </row>
    <row r="84" spans="1:5" ht="17.25" thickBot="1" x14ac:dyDescent="0.35">
      <c r="A84" s="147" t="s">
        <v>33</v>
      </c>
      <c r="B84" s="146">
        <v>30000</v>
      </c>
      <c r="C84" s="146">
        <v>32500</v>
      </c>
      <c r="D84" s="146">
        <v>30000</v>
      </c>
      <c r="E84" s="146">
        <v>45000</v>
      </c>
    </row>
    <row r="85" spans="1:5" ht="17.25" thickBot="1" x14ac:dyDescent="0.35">
      <c r="A85" s="134" t="s">
        <v>104</v>
      </c>
      <c r="B85" s="961" t="s">
        <v>134</v>
      </c>
      <c r="C85" s="962"/>
      <c r="D85" s="963"/>
      <c r="E85" s="964"/>
    </row>
    <row r="86" spans="1:5" ht="83.25" thickBot="1" x14ac:dyDescent="0.35">
      <c r="A86" s="134" t="s">
        <v>70</v>
      </c>
      <c r="B86" s="135" t="s">
        <v>141</v>
      </c>
      <c r="C86" s="136" t="s">
        <v>142</v>
      </c>
      <c r="D86" s="963" t="s">
        <v>142</v>
      </c>
      <c r="E86" s="964"/>
    </row>
    <row r="87" spans="1:5" ht="17.25" thickBot="1" x14ac:dyDescent="0.35">
      <c r="A87" s="137"/>
      <c r="B87" s="961"/>
      <c r="C87" s="965"/>
      <c r="D87" s="963"/>
      <c r="E87" s="964"/>
    </row>
    <row r="88" spans="1:5" ht="27" customHeight="1" thickBot="1" x14ac:dyDescent="0.35">
      <c r="A88" s="118" t="s">
        <v>9</v>
      </c>
      <c r="B88" s="945" t="s">
        <v>143</v>
      </c>
      <c r="C88" s="940"/>
      <c r="D88" s="940"/>
      <c r="E88" s="946"/>
    </row>
    <row r="89" spans="1:5" ht="17.25" thickBot="1" x14ac:dyDescent="0.35">
      <c r="A89" s="118" t="s">
        <v>14</v>
      </c>
      <c r="B89" s="966" t="s">
        <v>123</v>
      </c>
      <c r="C89" s="941"/>
      <c r="D89" s="941"/>
      <c r="E89" s="942"/>
    </row>
    <row r="90" spans="1:5" x14ac:dyDescent="0.3">
      <c r="A90" s="943"/>
      <c r="B90" s="138">
        <v>2019</v>
      </c>
      <c r="C90" s="138">
        <v>2020</v>
      </c>
      <c r="D90" s="138">
        <v>2021</v>
      </c>
      <c r="E90" s="138">
        <v>2022</v>
      </c>
    </row>
    <row r="91" spans="1:5" ht="17.25" thickBot="1" x14ac:dyDescent="0.35">
      <c r="A91" s="944"/>
      <c r="B91" s="139" t="s">
        <v>5</v>
      </c>
      <c r="C91" s="139" t="s">
        <v>6</v>
      </c>
      <c r="D91" s="139" t="s">
        <v>6</v>
      </c>
      <c r="E91" s="139" t="s">
        <v>6</v>
      </c>
    </row>
    <row r="92" spans="1:5" ht="17.25" thickBot="1" x14ac:dyDescent="0.35">
      <c r="A92" s="118" t="s">
        <v>8</v>
      </c>
      <c r="B92" s="140">
        <v>2</v>
      </c>
      <c r="C92" s="140">
        <v>3</v>
      </c>
      <c r="D92" s="140">
        <v>4</v>
      </c>
      <c r="E92" s="140">
        <v>4</v>
      </c>
    </row>
    <row r="93" spans="1:5" ht="17.25" thickBot="1" x14ac:dyDescent="0.35">
      <c r="A93" s="118" t="s">
        <v>15</v>
      </c>
      <c r="B93" s="141">
        <v>13000</v>
      </c>
      <c r="C93" s="141">
        <v>13000</v>
      </c>
      <c r="D93" s="141">
        <v>24000</v>
      </c>
      <c r="E93" s="141">
        <v>29000</v>
      </c>
    </row>
    <row r="94" spans="1:5" ht="17.25" thickBot="1" x14ac:dyDescent="0.35">
      <c r="A94" s="118" t="s">
        <v>21</v>
      </c>
      <c r="B94" s="140">
        <v>6500</v>
      </c>
      <c r="C94" s="140">
        <v>4333.333333333333</v>
      </c>
      <c r="D94" s="140">
        <v>6000</v>
      </c>
      <c r="E94" s="140">
        <v>7250</v>
      </c>
    </row>
    <row r="95" spans="1:5" ht="17.25" thickBot="1" x14ac:dyDescent="0.35">
      <c r="A95" s="118" t="s">
        <v>16</v>
      </c>
      <c r="B95" s="148" t="s">
        <v>20</v>
      </c>
      <c r="C95" s="142">
        <v>0.5</v>
      </c>
      <c r="D95" s="142">
        <v>0.33333333333333326</v>
      </c>
      <c r="E95" s="142">
        <v>0</v>
      </c>
    </row>
    <row r="96" spans="1:5" ht="17.25" thickBot="1" x14ac:dyDescent="0.35">
      <c r="A96" s="118" t="s">
        <v>17</v>
      </c>
      <c r="B96" s="148" t="s">
        <v>20</v>
      </c>
      <c r="C96" s="142">
        <v>0</v>
      </c>
      <c r="D96" s="142">
        <v>0.84615384615384626</v>
      </c>
      <c r="E96" s="142">
        <v>0.20833333333333326</v>
      </c>
    </row>
    <row r="97" spans="1:5" ht="17.25" thickBot="1" x14ac:dyDescent="0.35">
      <c r="A97" s="118" t="s">
        <v>18</v>
      </c>
      <c r="B97" s="148" t="s">
        <v>20</v>
      </c>
      <c r="C97" s="142">
        <v>-0.33333333333333337</v>
      </c>
      <c r="D97" s="142">
        <v>0.3846153846153848</v>
      </c>
      <c r="E97" s="142">
        <v>0.20833333333333326</v>
      </c>
    </row>
    <row r="98" spans="1:5" ht="17.25" thickBot="1" x14ac:dyDescent="0.35">
      <c r="A98" s="981" t="s">
        <v>855</v>
      </c>
      <c r="B98" s="982"/>
      <c r="C98" s="982"/>
      <c r="D98" s="982"/>
      <c r="E98" s="983"/>
    </row>
    <row r="99" spans="1:5" x14ac:dyDescent="0.3">
      <c r="A99" s="943"/>
      <c r="B99" s="138">
        <v>2019</v>
      </c>
      <c r="C99" s="138">
        <v>2020</v>
      </c>
      <c r="D99" s="138">
        <v>2021</v>
      </c>
      <c r="E99" s="138">
        <v>2022</v>
      </c>
    </row>
    <row r="100" spans="1:5" ht="17.25" thickBot="1" x14ac:dyDescent="0.35">
      <c r="A100" s="944"/>
      <c r="B100" s="139" t="s">
        <v>5</v>
      </c>
      <c r="C100" s="139" t="s">
        <v>6</v>
      </c>
      <c r="D100" s="139" t="s">
        <v>6</v>
      </c>
      <c r="E100" s="139" t="s">
        <v>6</v>
      </c>
    </row>
    <row r="101" spans="1:5" ht="17.25" thickBot="1" x14ac:dyDescent="0.35">
      <c r="A101" s="143" t="s">
        <v>107</v>
      </c>
      <c r="B101" s="144">
        <v>0</v>
      </c>
      <c r="C101" s="144">
        <v>0</v>
      </c>
      <c r="D101" s="144">
        <v>0</v>
      </c>
      <c r="E101" s="144">
        <v>0</v>
      </c>
    </row>
    <row r="102" spans="1:5" ht="17.25" thickBot="1" x14ac:dyDescent="0.35">
      <c r="A102" s="145" t="s">
        <v>37</v>
      </c>
      <c r="B102" s="144"/>
      <c r="C102" s="144"/>
      <c r="D102" s="144"/>
      <c r="E102" s="144"/>
    </row>
    <row r="103" spans="1:5" ht="17.25" thickBot="1" x14ac:dyDescent="0.35">
      <c r="A103" s="145" t="s">
        <v>108</v>
      </c>
      <c r="B103" s="144"/>
      <c r="C103" s="144"/>
      <c r="D103" s="144"/>
      <c r="E103" s="144"/>
    </row>
    <row r="104" spans="1:5" ht="17.25" thickBot="1" x14ac:dyDescent="0.35">
      <c r="A104" s="145" t="s">
        <v>72</v>
      </c>
      <c r="B104" s="144"/>
      <c r="C104" s="144"/>
      <c r="D104" s="144"/>
      <c r="E104" s="144"/>
    </row>
    <row r="105" spans="1:5" ht="17.25" thickBot="1" x14ac:dyDescent="0.35">
      <c r="A105" s="145" t="s">
        <v>73</v>
      </c>
      <c r="B105" s="144"/>
      <c r="C105" s="144"/>
      <c r="D105" s="144"/>
      <c r="E105" s="144"/>
    </row>
    <row r="106" spans="1:5" ht="17.25" thickBot="1" x14ac:dyDescent="0.35">
      <c r="A106" s="143" t="s">
        <v>109</v>
      </c>
      <c r="B106" s="141">
        <v>13000</v>
      </c>
      <c r="C106" s="141">
        <v>13000</v>
      </c>
      <c r="D106" s="141">
        <v>24000</v>
      </c>
      <c r="E106" s="141">
        <v>29000</v>
      </c>
    </row>
    <row r="107" spans="1:5" ht="17.25" thickBot="1" x14ac:dyDescent="0.35">
      <c r="A107" s="145" t="s">
        <v>37</v>
      </c>
      <c r="B107" s="141">
        <v>13000</v>
      </c>
      <c r="C107" s="141">
        <v>13000</v>
      </c>
      <c r="D107" s="141">
        <v>24000</v>
      </c>
      <c r="E107" s="141">
        <v>29000</v>
      </c>
    </row>
    <row r="108" spans="1:5" ht="17.25" thickBot="1" x14ac:dyDescent="0.35">
      <c r="A108" s="145" t="s">
        <v>108</v>
      </c>
      <c r="B108" s="146"/>
      <c r="C108" s="144"/>
      <c r="D108" s="144"/>
      <c r="E108" s="144"/>
    </row>
    <row r="109" spans="1:5" ht="17.25" thickBot="1" x14ac:dyDescent="0.35">
      <c r="A109" s="145" t="s">
        <v>72</v>
      </c>
      <c r="B109" s="146"/>
      <c r="C109" s="144"/>
      <c r="D109" s="144"/>
      <c r="E109" s="144"/>
    </row>
    <row r="110" spans="1:5" ht="17.25" thickBot="1" x14ac:dyDescent="0.35">
      <c r="A110" s="145" t="s">
        <v>73</v>
      </c>
      <c r="B110" s="146"/>
      <c r="C110" s="144"/>
      <c r="D110" s="144"/>
      <c r="E110" s="144"/>
    </row>
    <row r="111" spans="1:5" ht="17.25" thickBot="1" x14ac:dyDescent="0.35">
      <c r="A111" s="147" t="s">
        <v>33</v>
      </c>
      <c r="B111" s="146">
        <v>13000</v>
      </c>
      <c r="C111" s="146">
        <v>13000</v>
      </c>
      <c r="D111" s="146">
        <v>24000</v>
      </c>
      <c r="E111" s="146">
        <v>29000</v>
      </c>
    </row>
    <row r="112" spans="1:5" ht="17.25" thickBot="1" x14ac:dyDescent="0.35">
      <c r="A112" s="134" t="s">
        <v>104</v>
      </c>
      <c r="B112" s="961" t="s">
        <v>134</v>
      </c>
      <c r="C112" s="962"/>
      <c r="D112" s="963"/>
      <c r="E112" s="964"/>
    </row>
    <row r="113" spans="1:5" ht="33.75" thickBot="1" x14ac:dyDescent="0.35">
      <c r="A113" s="134" t="s">
        <v>100</v>
      </c>
      <c r="B113" s="135" t="s">
        <v>144</v>
      </c>
      <c r="C113" s="149" t="s">
        <v>145</v>
      </c>
      <c r="D113" s="963" t="s">
        <v>145</v>
      </c>
      <c r="E113" s="964"/>
    </row>
    <row r="114" spans="1:5" ht="17.25" thickBot="1" x14ac:dyDescent="0.35">
      <c r="A114" s="137"/>
      <c r="B114" s="961"/>
      <c r="C114" s="965"/>
      <c r="D114" s="963"/>
      <c r="E114" s="964"/>
    </row>
    <row r="115" spans="1:5" ht="17.25" thickBot="1" x14ac:dyDescent="0.35">
      <c r="A115" s="118" t="s">
        <v>9</v>
      </c>
      <c r="B115" s="966" t="s">
        <v>146</v>
      </c>
      <c r="C115" s="941"/>
      <c r="D115" s="941"/>
      <c r="E115" s="942"/>
    </row>
    <row r="116" spans="1:5" ht="17.25" thickBot="1" x14ac:dyDescent="0.35">
      <c r="A116" s="118" t="s">
        <v>14</v>
      </c>
      <c r="B116" s="966" t="s">
        <v>147</v>
      </c>
      <c r="C116" s="941"/>
      <c r="D116" s="941"/>
      <c r="E116" s="942"/>
    </row>
    <row r="117" spans="1:5" x14ac:dyDescent="0.3">
      <c r="A117" s="943"/>
      <c r="B117" s="138">
        <v>2019</v>
      </c>
      <c r="C117" s="138">
        <v>2020</v>
      </c>
      <c r="D117" s="138">
        <v>2021</v>
      </c>
      <c r="E117" s="138">
        <v>2022</v>
      </c>
    </row>
    <row r="118" spans="1:5" ht="17.25" thickBot="1" x14ac:dyDescent="0.35">
      <c r="A118" s="944"/>
      <c r="B118" s="139" t="s">
        <v>5</v>
      </c>
      <c r="C118" s="139" t="s">
        <v>6</v>
      </c>
      <c r="D118" s="139" t="s">
        <v>6</v>
      </c>
      <c r="E118" s="139" t="s">
        <v>6</v>
      </c>
    </row>
    <row r="119" spans="1:5" ht="17.25" thickBot="1" x14ac:dyDescent="0.35">
      <c r="A119" s="118" t="s">
        <v>8</v>
      </c>
      <c r="B119" s="140">
        <v>16</v>
      </c>
      <c r="C119" s="140">
        <v>16</v>
      </c>
      <c r="D119" s="140">
        <v>21</v>
      </c>
      <c r="E119" s="140">
        <v>21</v>
      </c>
    </row>
    <row r="120" spans="1:5" ht="17.25" thickBot="1" x14ac:dyDescent="0.35">
      <c r="A120" s="118" t="s">
        <v>15</v>
      </c>
      <c r="B120" s="141">
        <v>13000</v>
      </c>
      <c r="C120" s="141">
        <v>13000</v>
      </c>
      <c r="D120" s="141">
        <v>20000</v>
      </c>
      <c r="E120" s="141">
        <v>25000</v>
      </c>
    </row>
    <row r="121" spans="1:5" ht="17.25" thickBot="1" x14ac:dyDescent="0.35">
      <c r="A121" s="118" t="s">
        <v>21</v>
      </c>
      <c r="B121" s="140">
        <v>812.5</v>
      </c>
      <c r="C121" s="140">
        <v>812.5</v>
      </c>
      <c r="D121" s="140">
        <v>952.38095238095241</v>
      </c>
      <c r="E121" s="140">
        <v>1190.4761904761904</v>
      </c>
    </row>
    <row r="122" spans="1:5" ht="17.25" thickBot="1" x14ac:dyDescent="0.35">
      <c r="A122" s="118" t="s">
        <v>16</v>
      </c>
      <c r="B122" s="148" t="s">
        <v>20</v>
      </c>
      <c r="C122" s="142">
        <v>0</v>
      </c>
      <c r="D122" s="142">
        <v>0.3125</v>
      </c>
      <c r="E122" s="142">
        <v>0</v>
      </c>
    </row>
    <row r="123" spans="1:5" ht="17.25" thickBot="1" x14ac:dyDescent="0.35">
      <c r="A123" s="118" t="s">
        <v>17</v>
      </c>
      <c r="B123" s="148" t="s">
        <v>20</v>
      </c>
      <c r="C123" s="142">
        <v>0</v>
      </c>
      <c r="D123" s="142">
        <v>0.53846153846153855</v>
      </c>
      <c r="E123" s="142">
        <v>0.25</v>
      </c>
    </row>
    <row r="124" spans="1:5" ht="17.25" thickBot="1" x14ac:dyDescent="0.35">
      <c r="A124" s="118" t="s">
        <v>18</v>
      </c>
      <c r="B124" s="148" t="s">
        <v>20</v>
      </c>
      <c r="C124" s="142">
        <v>0</v>
      </c>
      <c r="D124" s="142">
        <v>0.17216117216117222</v>
      </c>
      <c r="E124" s="142">
        <v>0.24999999999999978</v>
      </c>
    </row>
    <row r="125" spans="1:5" ht="17.25" thickBot="1" x14ac:dyDescent="0.35">
      <c r="A125" s="981" t="s">
        <v>855</v>
      </c>
      <c r="B125" s="982"/>
      <c r="C125" s="982"/>
      <c r="D125" s="982"/>
      <c r="E125" s="983"/>
    </row>
    <row r="126" spans="1:5" x14ac:dyDescent="0.3">
      <c r="A126" s="943"/>
      <c r="B126" s="138">
        <v>2019</v>
      </c>
      <c r="C126" s="138">
        <v>2020</v>
      </c>
      <c r="D126" s="138">
        <v>2021</v>
      </c>
      <c r="E126" s="138">
        <v>2022</v>
      </c>
    </row>
    <row r="127" spans="1:5" ht="17.25" thickBot="1" x14ac:dyDescent="0.35">
      <c r="A127" s="944"/>
      <c r="B127" s="139" t="s">
        <v>5</v>
      </c>
      <c r="C127" s="139" t="s">
        <v>6</v>
      </c>
      <c r="D127" s="139" t="s">
        <v>6</v>
      </c>
      <c r="E127" s="139" t="s">
        <v>6</v>
      </c>
    </row>
    <row r="128" spans="1:5" ht="17.25" thickBot="1" x14ac:dyDescent="0.35">
      <c r="A128" s="143" t="s">
        <v>107</v>
      </c>
      <c r="B128" s="144">
        <v>0</v>
      </c>
      <c r="C128" s="144">
        <v>0</v>
      </c>
      <c r="D128" s="144">
        <v>0</v>
      </c>
      <c r="E128" s="144">
        <v>0</v>
      </c>
    </row>
    <row r="129" spans="1:5" ht="17.25" thickBot="1" x14ac:dyDescent="0.35">
      <c r="A129" s="145" t="s">
        <v>37</v>
      </c>
      <c r="B129" s="144"/>
      <c r="C129" s="144"/>
      <c r="D129" s="144"/>
      <c r="E129" s="144"/>
    </row>
    <row r="130" spans="1:5" ht="17.25" thickBot="1" x14ac:dyDescent="0.35">
      <c r="A130" s="145" t="s">
        <v>108</v>
      </c>
      <c r="B130" s="144"/>
      <c r="C130" s="144"/>
      <c r="D130" s="144"/>
      <c r="E130" s="144"/>
    </row>
    <row r="131" spans="1:5" ht="17.25" thickBot="1" x14ac:dyDescent="0.35">
      <c r="A131" s="145" t="s">
        <v>72</v>
      </c>
      <c r="B131" s="144"/>
      <c r="C131" s="144"/>
      <c r="D131" s="144"/>
      <c r="E131" s="144"/>
    </row>
    <row r="132" spans="1:5" ht="17.25" thickBot="1" x14ac:dyDescent="0.35">
      <c r="A132" s="145" t="s">
        <v>73</v>
      </c>
      <c r="B132" s="144"/>
      <c r="C132" s="144"/>
      <c r="D132" s="144"/>
      <c r="E132" s="144"/>
    </row>
    <row r="133" spans="1:5" ht="17.25" thickBot="1" x14ac:dyDescent="0.35">
      <c r="A133" s="143" t="s">
        <v>109</v>
      </c>
      <c r="B133" s="150">
        <v>13000</v>
      </c>
      <c r="C133" s="150">
        <v>13000</v>
      </c>
      <c r="D133" s="150">
        <v>20000</v>
      </c>
      <c r="E133" s="150">
        <v>25000</v>
      </c>
    </row>
    <row r="134" spans="1:5" ht="17.25" thickBot="1" x14ac:dyDescent="0.35">
      <c r="A134" s="145" t="s">
        <v>37</v>
      </c>
      <c r="B134" s="141">
        <v>13000</v>
      </c>
      <c r="C134" s="141">
        <v>13000</v>
      </c>
      <c r="D134" s="141">
        <v>20000</v>
      </c>
      <c r="E134" s="141">
        <v>25000</v>
      </c>
    </row>
    <row r="135" spans="1:5" ht="17.25" thickBot="1" x14ac:dyDescent="0.35">
      <c r="A135" s="145" t="s">
        <v>108</v>
      </c>
      <c r="B135" s="146"/>
      <c r="C135" s="144"/>
      <c r="D135" s="144"/>
      <c r="E135" s="144"/>
    </row>
    <row r="136" spans="1:5" ht="17.25" thickBot="1" x14ac:dyDescent="0.35">
      <c r="A136" s="145" t="s">
        <v>72</v>
      </c>
      <c r="B136" s="146"/>
      <c r="C136" s="144"/>
      <c r="D136" s="144"/>
      <c r="E136" s="144"/>
    </row>
    <row r="137" spans="1:5" ht="17.25" thickBot="1" x14ac:dyDescent="0.35">
      <c r="A137" s="145" t="s">
        <v>73</v>
      </c>
      <c r="B137" s="146"/>
      <c r="C137" s="144"/>
      <c r="D137" s="144"/>
      <c r="E137" s="144"/>
    </row>
    <row r="138" spans="1:5" ht="17.25" thickBot="1" x14ac:dyDescent="0.35">
      <c r="A138" s="147" t="s">
        <v>33</v>
      </c>
      <c r="B138" s="146">
        <v>13000</v>
      </c>
      <c r="C138" s="146">
        <v>13000</v>
      </c>
      <c r="D138" s="146">
        <v>20000</v>
      </c>
      <c r="E138" s="146">
        <v>25000</v>
      </c>
    </row>
    <row r="139" spans="1:5" ht="17.25" thickBot="1" x14ac:dyDescent="0.35">
      <c r="A139" s="134" t="s">
        <v>104</v>
      </c>
      <c r="B139" s="984" t="s">
        <v>148</v>
      </c>
      <c r="C139" s="985"/>
      <c r="D139" s="985"/>
      <c r="E139" s="986"/>
    </row>
    <row r="140" spans="1:5" ht="165.75" thickBot="1" x14ac:dyDescent="0.35">
      <c r="A140" s="151" t="s">
        <v>114</v>
      </c>
      <c r="B140" s="152" t="s">
        <v>149</v>
      </c>
      <c r="C140" s="149" t="s">
        <v>150</v>
      </c>
      <c r="D140" s="987" t="s">
        <v>150</v>
      </c>
      <c r="E140" s="988"/>
    </row>
    <row r="141" spans="1:5" ht="17.25" thickBot="1" x14ac:dyDescent="0.35">
      <c r="A141" s="137"/>
      <c r="B141" s="961"/>
      <c r="C141" s="965"/>
      <c r="D141" s="963"/>
      <c r="E141" s="964"/>
    </row>
    <row r="142" spans="1:5" ht="36.75" customHeight="1" thickBot="1" x14ac:dyDescent="0.35">
      <c r="A142" s="118" t="s">
        <v>9</v>
      </c>
      <c r="B142" s="945" t="s">
        <v>151</v>
      </c>
      <c r="C142" s="940"/>
      <c r="D142" s="940"/>
      <c r="E142" s="946"/>
    </row>
    <row r="143" spans="1:5" ht="17.25" thickBot="1" x14ac:dyDescent="0.35">
      <c r="A143" s="118" t="s">
        <v>14</v>
      </c>
      <c r="B143" s="966" t="s">
        <v>152</v>
      </c>
      <c r="C143" s="941"/>
      <c r="D143" s="941"/>
      <c r="E143" s="942"/>
    </row>
    <row r="144" spans="1:5" x14ac:dyDescent="0.3">
      <c r="A144" s="943"/>
      <c r="B144" s="138">
        <v>2019</v>
      </c>
      <c r="C144" s="138">
        <v>2020</v>
      </c>
      <c r="D144" s="138">
        <v>2021</v>
      </c>
      <c r="E144" s="138">
        <v>2022</v>
      </c>
    </row>
    <row r="145" spans="1:5" ht="17.25" thickBot="1" x14ac:dyDescent="0.35">
      <c r="A145" s="944"/>
      <c r="B145" s="139" t="s">
        <v>5</v>
      </c>
      <c r="C145" s="139" t="s">
        <v>6</v>
      </c>
      <c r="D145" s="139" t="s">
        <v>6</v>
      </c>
      <c r="E145" s="139" t="s">
        <v>6</v>
      </c>
    </row>
    <row r="146" spans="1:5" ht="17.25" thickBot="1" x14ac:dyDescent="0.35">
      <c r="A146" s="118" t="s">
        <v>8</v>
      </c>
      <c r="B146" s="140">
        <v>9000</v>
      </c>
      <c r="C146" s="140">
        <v>63550</v>
      </c>
      <c r="D146" s="140">
        <v>63550</v>
      </c>
      <c r="E146" s="140">
        <v>0</v>
      </c>
    </row>
    <row r="147" spans="1:5" ht="17.25" thickBot="1" x14ac:dyDescent="0.35">
      <c r="A147" s="118" t="s">
        <v>15</v>
      </c>
      <c r="B147" s="150">
        <v>4000</v>
      </c>
      <c r="C147" s="150">
        <v>43000</v>
      </c>
      <c r="D147" s="150">
        <v>43000</v>
      </c>
      <c r="E147" s="150">
        <v>0</v>
      </c>
    </row>
    <row r="148" spans="1:5" ht="17.25" thickBot="1" x14ac:dyDescent="0.35">
      <c r="A148" s="118" t="s">
        <v>21</v>
      </c>
      <c r="B148" s="140">
        <v>0.44444444444444442</v>
      </c>
      <c r="C148" s="153">
        <v>0.67663257277734068</v>
      </c>
      <c r="D148" s="153">
        <v>0.67663257277734068</v>
      </c>
      <c r="E148" s="153" t="e">
        <v>#DIV/0!</v>
      </c>
    </row>
    <row r="149" spans="1:5" ht="17.25" thickBot="1" x14ac:dyDescent="0.35">
      <c r="A149" s="118" t="s">
        <v>16</v>
      </c>
      <c r="B149" s="148" t="s">
        <v>20</v>
      </c>
      <c r="C149" s="142">
        <v>6.0611111111111109</v>
      </c>
      <c r="D149" s="142">
        <v>0</v>
      </c>
      <c r="E149" s="142">
        <v>-1</v>
      </c>
    </row>
    <row r="150" spans="1:5" ht="17.25" thickBot="1" x14ac:dyDescent="0.35">
      <c r="A150" s="118" t="s">
        <v>17</v>
      </c>
      <c r="B150" s="148" t="s">
        <v>20</v>
      </c>
      <c r="C150" s="142">
        <v>9.75</v>
      </c>
      <c r="D150" s="142">
        <v>0</v>
      </c>
      <c r="E150" s="142">
        <v>-1</v>
      </c>
    </row>
    <row r="151" spans="1:5" ht="17.25" thickBot="1" x14ac:dyDescent="0.35">
      <c r="A151" s="118" t="s">
        <v>18</v>
      </c>
      <c r="B151" s="148" t="s">
        <v>20</v>
      </c>
      <c r="C151" s="142">
        <v>0.52242328874901656</v>
      </c>
      <c r="D151" s="142">
        <v>0</v>
      </c>
      <c r="E151" s="142" t="e">
        <v>#DIV/0!</v>
      </c>
    </row>
    <row r="152" spans="1:5" ht="17.25" thickBot="1" x14ac:dyDescent="0.35">
      <c r="A152" s="981" t="s">
        <v>855</v>
      </c>
      <c r="B152" s="982"/>
      <c r="C152" s="982"/>
      <c r="D152" s="982"/>
      <c r="E152" s="983"/>
    </row>
    <row r="153" spans="1:5" x14ac:dyDescent="0.3">
      <c r="A153" s="943"/>
      <c r="B153" s="138">
        <v>2019</v>
      </c>
      <c r="C153" s="138">
        <v>2020</v>
      </c>
      <c r="D153" s="138">
        <v>2021</v>
      </c>
      <c r="E153" s="138">
        <v>2022</v>
      </c>
    </row>
    <row r="154" spans="1:5" ht="17.25" thickBot="1" x14ac:dyDescent="0.35">
      <c r="A154" s="944"/>
      <c r="B154" s="139" t="s">
        <v>5</v>
      </c>
      <c r="C154" s="139" t="s">
        <v>6</v>
      </c>
      <c r="D154" s="139" t="s">
        <v>6</v>
      </c>
      <c r="E154" s="139" t="s">
        <v>6</v>
      </c>
    </row>
    <row r="155" spans="1:5" ht="17.25" thickBot="1" x14ac:dyDescent="0.35">
      <c r="A155" s="143" t="s">
        <v>107</v>
      </c>
      <c r="B155" s="144">
        <v>0</v>
      </c>
      <c r="C155" s="144">
        <v>0</v>
      </c>
      <c r="D155" s="144">
        <v>0</v>
      </c>
      <c r="E155" s="144">
        <v>0</v>
      </c>
    </row>
    <row r="156" spans="1:5" ht="17.25" thickBot="1" x14ac:dyDescent="0.35">
      <c r="A156" s="145" t="s">
        <v>37</v>
      </c>
      <c r="B156" s="144"/>
      <c r="C156" s="144"/>
      <c r="D156" s="144"/>
      <c r="E156" s="144"/>
    </row>
    <row r="157" spans="1:5" ht="17.25" thickBot="1" x14ac:dyDescent="0.35">
      <c r="A157" s="145" t="s">
        <v>108</v>
      </c>
      <c r="B157" s="144"/>
      <c r="C157" s="144"/>
      <c r="D157" s="144"/>
      <c r="E157" s="144"/>
    </row>
    <row r="158" spans="1:5" ht="17.25" thickBot="1" x14ac:dyDescent="0.35">
      <c r="A158" s="145" t="s">
        <v>72</v>
      </c>
      <c r="B158" s="144"/>
      <c r="C158" s="144"/>
      <c r="D158" s="144"/>
      <c r="E158" s="144"/>
    </row>
    <row r="159" spans="1:5" ht="17.25" thickBot="1" x14ac:dyDescent="0.35">
      <c r="A159" s="145" t="s">
        <v>73</v>
      </c>
      <c r="B159" s="144"/>
      <c r="C159" s="144"/>
      <c r="D159" s="144"/>
      <c r="E159" s="144"/>
    </row>
    <row r="160" spans="1:5" ht="17.25" thickBot="1" x14ac:dyDescent="0.35">
      <c r="A160" s="143" t="s">
        <v>109</v>
      </c>
      <c r="B160" s="150">
        <v>4000</v>
      </c>
      <c r="C160" s="150">
        <v>43000</v>
      </c>
      <c r="D160" s="150">
        <v>43000</v>
      </c>
      <c r="E160" s="150">
        <v>0</v>
      </c>
    </row>
    <row r="161" spans="1:5" ht="17.25" thickBot="1" x14ac:dyDescent="0.35">
      <c r="A161" s="145" t="s">
        <v>37</v>
      </c>
      <c r="B161" s="150">
        <v>4000</v>
      </c>
      <c r="C161" s="150">
        <v>43000</v>
      </c>
      <c r="D161" s="150">
        <v>43000</v>
      </c>
      <c r="E161" s="150">
        <v>0</v>
      </c>
    </row>
    <row r="162" spans="1:5" ht="17.25" thickBot="1" x14ac:dyDescent="0.35">
      <c r="A162" s="145" t="s">
        <v>108</v>
      </c>
      <c r="B162" s="146"/>
      <c r="C162" s="144"/>
      <c r="D162" s="144"/>
      <c r="E162" s="144"/>
    </row>
    <row r="163" spans="1:5" ht="17.25" thickBot="1" x14ac:dyDescent="0.35">
      <c r="A163" s="145" t="s">
        <v>72</v>
      </c>
      <c r="B163" s="146"/>
      <c r="C163" s="144"/>
      <c r="D163" s="144"/>
      <c r="E163" s="144"/>
    </row>
    <row r="164" spans="1:5" ht="17.25" thickBot="1" x14ac:dyDescent="0.35">
      <c r="A164" s="145" t="s">
        <v>73</v>
      </c>
      <c r="B164" s="146"/>
      <c r="C164" s="144"/>
      <c r="D164" s="144"/>
      <c r="E164" s="144"/>
    </row>
    <row r="165" spans="1:5" ht="17.25" thickBot="1" x14ac:dyDescent="0.35">
      <c r="A165" s="147" t="s">
        <v>33</v>
      </c>
      <c r="B165" s="146">
        <v>4000</v>
      </c>
      <c r="C165" s="146">
        <v>43000</v>
      </c>
      <c r="D165" s="146">
        <v>43000</v>
      </c>
      <c r="E165" s="146">
        <v>0</v>
      </c>
    </row>
    <row r="166" spans="1:5" ht="17.25" thickBot="1" x14ac:dyDescent="0.35">
      <c r="A166" s="134" t="s">
        <v>104</v>
      </c>
      <c r="B166" s="984" t="s">
        <v>148</v>
      </c>
      <c r="C166" s="985"/>
      <c r="D166" s="985"/>
      <c r="E166" s="986"/>
    </row>
    <row r="167" spans="1:5" ht="198.75" thickBot="1" x14ac:dyDescent="0.35">
      <c r="A167" s="134" t="s">
        <v>135</v>
      </c>
      <c r="B167" s="135" t="s">
        <v>155</v>
      </c>
      <c r="C167" s="136" t="s">
        <v>156</v>
      </c>
      <c r="D167" s="987" t="s">
        <v>156</v>
      </c>
      <c r="E167" s="988"/>
    </row>
    <row r="168" spans="1:5" ht="17.25" thickBot="1" x14ac:dyDescent="0.35">
      <c r="A168" s="137"/>
      <c r="B168" s="961"/>
      <c r="C168" s="965"/>
      <c r="D168" s="963"/>
      <c r="E168" s="964"/>
    </row>
    <row r="169" spans="1:5" ht="17.25" thickBot="1" x14ac:dyDescent="0.35">
      <c r="A169" s="118" t="s">
        <v>9</v>
      </c>
      <c r="B169" s="966" t="s">
        <v>157</v>
      </c>
      <c r="C169" s="941"/>
      <c r="D169" s="941"/>
      <c r="E169" s="942"/>
    </row>
    <row r="170" spans="1:5" ht="17.25" thickBot="1" x14ac:dyDescent="0.35">
      <c r="A170" s="154" t="s">
        <v>14</v>
      </c>
      <c r="B170" s="966" t="s">
        <v>158</v>
      </c>
      <c r="C170" s="941"/>
      <c r="D170" s="941"/>
      <c r="E170" s="942"/>
    </row>
    <row r="171" spans="1:5" x14ac:dyDescent="0.3">
      <c r="A171" s="943"/>
      <c r="B171" s="138">
        <v>2019</v>
      </c>
      <c r="C171" s="138">
        <v>2020</v>
      </c>
      <c r="D171" s="138">
        <v>2021</v>
      </c>
      <c r="E171" s="138">
        <v>2022</v>
      </c>
    </row>
    <row r="172" spans="1:5" ht="17.25" thickBot="1" x14ac:dyDescent="0.35">
      <c r="A172" s="944"/>
      <c r="B172" s="139" t="s">
        <v>5</v>
      </c>
      <c r="C172" s="139" t="s">
        <v>6</v>
      </c>
      <c r="D172" s="139" t="s">
        <v>6</v>
      </c>
      <c r="E172" s="139" t="s">
        <v>6</v>
      </c>
    </row>
    <row r="173" spans="1:5" ht="17.25" thickBot="1" x14ac:dyDescent="0.35">
      <c r="A173" s="118" t="s">
        <v>8</v>
      </c>
      <c r="B173" s="140">
        <v>1</v>
      </c>
      <c r="C173" s="140">
        <v>1</v>
      </c>
      <c r="D173" s="140">
        <v>1</v>
      </c>
      <c r="E173" s="140">
        <v>0</v>
      </c>
    </row>
    <row r="174" spans="1:5" ht="17.25" thickBot="1" x14ac:dyDescent="0.35">
      <c r="A174" s="118" t="s">
        <v>15</v>
      </c>
      <c r="B174" s="155">
        <v>53461</v>
      </c>
      <c r="C174" s="155">
        <v>89061</v>
      </c>
      <c r="D174" s="155">
        <v>139398</v>
      </c>
      <c r="E174" s="156">
        <v>0</v>
      </c>
    </row>
    <row r="175" spans="1:5" ht="17.25" thickBot="1" x14ac:dyDescent="0.35">
      <c r="A175" s="118" t="s">
        <v>21</v>
      </c>
      <c r="B175" s="140">
        <v>53461</v>
      </c>
      <c r="C175" s="140">
        <v>89061</v>
      </c>
      <c r="D175" s="140">
        <v>139398</v>
      </c>
      <c r="E175" s="140" t="e">
        <v>#DIV/0!</v>
      </c>
    </row>
    <row r="176" spans="1:5" ht="17.25" thickBot="1" x14ac:dyDescent="0.35">
      <c r="A176" s="118" t="s">
        <v>16</v>
      </c>
      <c r="B176" s="148" t="s">
        <v>20</v>
      </c>
      <c r="C176" s="142">
        <v>0</v>
      </c>
      <c r="D176" s="142">
        <v>0</v>
      </c>
      <c r="E176" s="142">
        <v>-1</v>
      </c>
    </row>
    <row r="177" spans="1:5" ht="17.25" thickBot="1" x14ac:dyDescent="0.35">
      <c r="A177" s="118" t="s">
        <v>17</v>
      </c>
      <c r="B177" s="148" t="s">
        <v>20</v>
      </c>
      <c r="C177" s="142">
        <v>0.66590598754232055</v>
      </c>
      <c r="D177" s="142">
        <v>0.56519688752652675</v>
      </c>
      <c r="E177" s="142">
        <v>-1</v>
      </c>
    </row>
    <row r="178" spans="1:5" ht="17.25" thickBot="1" x14ac:dyDescent="0.35">
      <c r="A178" s="118" t="s">
        <v>18</v>
      </c>
      <c r="B178" s="148" t="s">
        <v>20</v>
      </c>
      <c r="C178" s="142">
        <v>0.66590598754232055</v>
      </c>
      <c r="D178" s="142">
        <v>0.56519688752652675</v>
      </c>
      <c r="E178" s="142" t="e">
        <v>#DIV/0!</v>
      </c>
    </row>
    <row r="179" spans="1:5" ht="17.25" thickBot="1" x14ac:dyDescent="0.35">
      <c r="A179" s="981" t="s">
        <v>855</v>
      </c>
      <c r="B179" s="982"/>
      <c r="C179" s="982"/>
      <c r="D179" s="982"/>
      <c r="E179" s="983"/>
    </row>
    <row r="180" spans="1:5" x14ac:dyDescent="0.3">
      <c r="A180" s="943"/>
      <c r="B180" s="138">
        <v>2018</v>
      </c>
      <c r="C180" s="138">
        <v>2019</v>
      </c>
      <c r="D180" s="138">
        <v>2020</v>
      </c>
      <c r="E180" s="138">
        <v>2021</v>
      </c>
    </row>
    <row r="181" spans="1:5" ht="17.25" thickBot="1" x14ac:dyDescent="0.35">
      <c r="A181" s="944"/>
      <c r="B181" s="139" t="s">
        <v>5</v>
      </c>
      <c r="C181" s="139" t="s">
        <v>6</v>
      </c>
      <c r="D181" s="139" t="s">
        <v>6</v>
      </c>
      <c r="E181" s="139" t="s">
        <v>6</v>
      </c>
    </row>
    <row r="182" spans="1:5" ht="17.25" thickBot="1" x14ac:dyDescent="0.35">
      <c r="A182" s="143" t="s">
        <v>107</v>
      </c>
      <c r="B182" s="144">
        <v>0</v>
      </c>
      <c r="C182" s="144">
        <v>0</v>
      </c>
      <c r="D182" s="144">
        <v>0</v>
      </c>
      <c r="E182" s="144">
        <v>0</v>
      </c>
    </row>
    <row r="183" spans="1:5" ht="17.25" thickBot="1" x14ac:dyDescent="0.35">
      <c r="A183" s="145" t="s">
        <v>37</v>
      </c>
      <c r="B183" s="144"/>
      <c r="C183" s="144"/>
      <c r="D183" s="144"/>
      <c r="E183" s="144"/>
    </row>
    <row r="184" spans="1:5" ht="17.25" thickBot="1" x14ac:dyDescent="0.35">
      <c r="A184" s="145" t="s">
        <v>108</v>
      </c>
      <c r="B184" s="144"/>
      <c r="C184" s="144"/>
      <c r="D184" s="144"/>
      <c r="E184" s="144"/>
    </row>
    <row r="185" spans="1:5" ht="17.25" thickBot="1" x14ac:dyDescent="0.35">
      <c r="A185" s="145" t="s">
        <v>72</v>
      </c>
      <c r="B185" s="144"/>
      <c r="C185" s="144"/>
      <c r="D185" s="144"/>
      <c r="E185" s="144"/>
    </row>
    <row r="186" spans="1:5" ht="17.25" thickBot="1" x14ac:dyDescent="0.35">
      <c r="A186" s="145" t="s">
        <v>73</v>
      </c>
      <c r="B186" s="144"/>
      <c r="C186" s="144"/>
      <c r="D186" s="144"/>
      <c r="E186" s="144"/>
    </row>
    <row r="187" spans="1:5" ht="17.25" thickBot="1" x14ac:dyDescent="0.35">
      <c r="A187" s="143" t="s">
        <v>109</v>
      </c>
      <c r="B187" s="150">
        <v>53461</v>
      </c>
      <c r="C187" s="150">
        <v>89061</v>
      </c>
      <c r="D187" s="150">
        <v>139398</v>
      </c>
      <c r="E187" s="157">
        <v>0</v>
      </c>
    </row>
    <row r="188" spans="1:5" ht="17.25" thickBot="1" x14ac:dyDescent="0.35">
      <c r="A188" s="145" t="s">
        <v>37</v>
      </c>
      <c r="B188" s="150"/>
      <c r="C188" s="150"/>
      <c r="D188" s="150"/>
      <c r="E188" s="157"/>
    </row>
    <row r="189" spans="1:5" ht="17.25" thickBot="1" x14ac:dyDescent="0.35">
      <c r="A189" s="145" t="s">
        <v>108</v>
      </c>
      <c r="B189" s="146"/>
      <c r="C189" s="144"/>
      <c r="D189" s="144"/>
      <c r="E189" s="144"/>
    </row>
    <row r="190" spans="1:5" ht="17.25" thickBot="1" x14ac:dyDescent="0.35">
      <c r="A190" s="145" t="s">
        <v>72</v>
      </c>
      <c r="B190" s="146"/>
      <c r="C190" s="144"/>
      <c r="D190" s="144"/>
      <c r="E190" s="144"/>
    </row>
    <row r="191" spans="1:5" ht="17.25" thickBot="1" x14ac:dyDescent="0.35">
      <c r="A191" s="145" t="s">
        <v>73</v>
      </c>
      <c r="B191" s="155">
        <v>53461</v>
      </c>
      <c r="C191" s="155">
        <v>89061</v>
      </c>
      <c r="D191" s="155">
        <v>139398</v>
      </c>
      <c r="E191" s="156">
        <v>0</v>
      </c>
    </row>
    <row r="192" spans="1:5" ht="17.25" thickBot="1" x14ac:dyDescent="0.35">
      <c r="A192" s="158" t="s">
        <v>33</v>
      </c>
      <c r="B192" s="159">
        <v>53461</v>
      </c>
      <c r="C192" s="159">
        <v>89061</v>
      </c>
      <c r="D192" s="159">
        <v>139398</v>
      </c>
      <c r="E192" s="159">
        <v>0</v>
      </c>
    </row>
    <row r="193" spans="1:5" s="160" customFormat="1" ht="17.25" thickBot="1" x14ac:dyDescent="0.35">
      <c r="A193" s="134" t="s">
        <v>104</v>
      </c>
      <c r="B193" s="989" t="s">
        <v>153</v>
      </c>
      <c r="C193" s="990"/>
      <c r="D193" s="965"/>
      <c r="E193" s="991"/>
    </row>
    <row r="194" spans="1:5" s="160" customFormat="1" ht="135" customHeight="1" thickBot="1" x14ac:dyDescent="0.35">
      <c r="A194" s="134" t="s">
        <v>135</v>
      </c>
      <c r="B194" s="135" t="s">
        <v>159</v>
      </c>
      <c r="C194" s="136" t="s">
        <v>856</v>
      </c>
      <c r="D194" s="136"/>
      <c r="E194" s="136"/>
    </row>
    <row r="195" spans="1:5" s="160" customFormat="1" ht="17.25" thickBot="1" x14ac:dyDescent="0.35">
      <c r="A195" s="137"/>
      <c r="B195" s="961"/>
      <c r="C195" s="965"/>
      <c r="D195" s="963"/>
      <c r="E195" s="964"/>
    </row>
    <row r="196" spans="1:5" s="160" customFormat="1" ht="17.25" thickBot="1" x14ac:dyDescent="0.35">
      <c r="A196" s="118" t="s">
        <v>9</v>
      </c>
      <c r="B196" s="966" t="s">
        <v>157</v>
      </c>
      <c r="C196" s="941"/>
      <c r="D196" s="941"/>
      <c r="E196" s="942"/>
    </row>
    <row r="197" spans="1:5" s="160" customFormat="1" ht="17.25" thickBot="1" x14ac:dyDescent="0.35">
      <c r="A197" s="118" t="s">
        <v>14</v>
      </c>
      <c r="B197" s="966" t="s">
        <v>158</v>
      </c>
      <c r="C197" s="941"/>
      <c r="D197" s="941"/>
      <c r="E197" s="942"/>
    </row>
    <row r="198" spans="1:5" s="160" customFormat="1" x14ac:dyDescent="0.3">
      <c r="A198" s="943"/>
      <c r="B198" s="138">
        <v>2019</v>
      </c>
      <c r="C198" s="138">
        <v>2020</v>
      </c>
      <c r="D198" s="138">
        <v>2021</v>
      </c>
      <c r="E198" s="138">
        <v>2022</v>
      </c>
    </row>
    <row r="199" spans="1:5" s="160" customFormat="1" ht="17.25" thickBot="1" x14ac:dyDescent="0.35">
      <c r="A199" s="944"/>
      <c r="B199" s="139" t="s">
        <v>5</v>
      </c>
      <c r="C199" s="139" t="s">
        <v>6</v>
      </c>
      <c r="D199" s="139" t="s">
        <v>6</v>
      </c>
      <c r="E199" s="139" t="s">
        <v>6</v>
      </c>
    </row>
    <row r="200" spans="1:5" s="160" customFormat="1" ht="17.25" thickBot="1" x14ac:dyDescent="0.35">
      <c r="A200" s="118" t="s">
        <v>8</v>
      </c>
      <c r="B200" s="140">
        <v>1</v>
      </c>
      <c r="C200" s="140">
        <v>1</v>
      </c>
      <c r="D200" s="140">
        <v>0</v>
      </c>
      <c r="E200" s="140"/>
    </row>
    <row r="201" spans="1:5" s="160" customFormat="1" ht="17.25" thickBot="1" x14ac:dyDescent="0.35">
      <c r="A201" s="118" t="s">
        <v>15</v>
      </c>
      <c r="B201" s="150">
        <v>20000</v>
      </c>
      <c r="C201" s="150">
        <v>28800</v>
      </c>
      <c r="D201" s="150">
        <v>0</v>
      </c>
      <c r="E201" s="150">
        <v>0</v>
      </c>
    </row>
    <row r="202" spans="1:5" s="160" customFormat="1" ht="17.25" thickBot="1" x14ac:dyDescent="0.35">
      <c r="A202" s="118" t="s">
        <v>21</v>
      </c>
      <c r="B202" s="140">
        <v>20000</v>
      </c>
      <c r="C202" s="140">
        <v>28800</v>
      </c>
      <c r="D202" s="140" t="e">
        <v>#DIV/0!</v>
      </c>
      <c r="E202" s="140" t="e">
        <v>#DIV/0!</v>
      </c>
    </row>
    <row r="203" spans="1:5" s="160" customFormat="1" ht="17.25" thickBot="1" x14ac:dyDescent="0.35">
      <c r="A203" s="118" t="s">
        <v>16</v>
      </c>
      <c r="B203" s="148" t="s">
        <v>20</v>
      </c>
      <c r="C203" s="142">
        <v>0</v>
      </c>
      <c r="D203" s="142">
        <v>-1</v>
      </c>
      <c r="E203" s="142" t="e">
        <v>#DIV/0!</v>
      </c>
    </row>
    <row r="204" spans="1:5" s="160" customFormat="1" ht="17.25" thickBot="1" x14ac:dyDescent="0.35">
      <c r="A204" s="118" t="s">
        <v>17</v>
      </c>
      <c r="B204" s="148" t="s">
        <v>20</v>
      </c>
      <c r="C204" s="142">
        <v>0.43999999999999995</v>
      </c>
      <c r="D204" s="142">
        <v>-1</v>
      </c>
      <c r="E204" s="142" t="e">
        <v>#DIV/0!</v>
      </c>
    </row>
    <row r="205" spans="1:5" s="160" customFormat="1" ht="17.25" thickBot="1" x14ac:dyDescent="0.35">
      <c r="A205" s="118" t="s">
        <v>18</v>
      </c>
      <c r="B205" s="148" t="s">
        <v>20</v>
      </c>
      <c r="C205" s="142">
        <v>0.43999999999999995</v>
      </c>
      <c r="D205" s="142" t="e">
        <v>#DIV/0!</v>
      </c>
      <c r="E205" s="142" t="e">
        <v>#DIV/0!</v>
      </c>
    </row>
    <row r="206" spans="1:5" s="160" customFormat="1" ht="17.25" thickBot="1" x14ac:dyDescent="0.35">
      <c r="A206" s="981" t="s">
        <v>855</v>
      </c>
      <c r="B206" s="982"/>
      <c r="C206" s="982"/>
      <c r="D206" s="982"/>
      <c r="E206" s="983"/>
    </row>
    <row r="207" spans="1:5" s="160" customFormat="1" x14ac:dyDescent="0.3">
      <c r="A207" s="943"/>
      <c r="B207" s="138">
        <v>2018</v>
      </c>
      <c r="C207" s="138">
        <v>2019</v>
      </c>
      <c r="D207" s="138">
        <v>2020</v>
      </c>
      <c r="E207" s="138">
        <v>2021</v>
      </c>
    </row>
    <row r="208" spans="1:5" s="160" customFormat="1" ht="17.25" thickBot="1" x14ac:dyDescent="0.35">
      <c r="A208" s="944"/>
      <c r="B208" s="139" t="s">
        <v>5</v>
      </c>
      <c r="C208" s="139" t="s">
        <v>6</v>
      </c>
      <c r="D208" s="139" t="s">
        <v>6</v>
      </c>
      <c r="E208" s="139" t="s">
        <v>6</v>
      </c>
    </row>
    <row r="209" spans="1:5" s="160" customFormat="1" ht="17.25" thickBot="1" x14ac:dyDescent="0.35">
      <c r="A209" s="143" t="s">
        <v>107</v>
      </c>
      <c r="B209" s="144">
        <v>0</v>
      </c>
      <c r="C209" s="144">
        <v>0</v>
      </c>
      <c r="D209" s="144">
        <v>0</v>
      </c>
      <c r="E209" s="144">
        <v>0</v>
      </c>
    </row>
    <row r="210" spans="1:5" s="160" customFormat="1" ht="17.25" thickBot="1" x14ac:dyDescent="0.35">
      <c r="A210" s="145" t="s">
        <v>37</v>
      </c>
      <c r="B210" s="144"/>
      <c r="C210" s="144"/>
      <c r="D210" s="144"/>
      <c r="E210" s="144"/>
    </row>
    <row r="211" spans="1:5" s="160" customFormat="1" ht="17.25" thickBot="1" x14ac:dyDescent="0.35">
      <c r="A211" s="145" t="s">
        <v>108</v>
      </c>
      <c r="B211" s="144"/>
      <c r="C211" s="144"/>
      <c r="D211" s="144"/>
      <c r="E211" s="144"/>
    </row>
    <row r="212" spans="1:5" s="160" customFormat="1" ht="17.25" thickBot="1" x14ac:dyDescent="0.35">
      <c r="A212" s="145" t="s">
        <v>72</v>
      </c>
      <c r="B212" s="144"/>
      <c r="C212" s="144"/>
      <c r="D212" s="144"/>
      <c r="E212" s="144"/>
    </row>
    <row r="213" spans="1:5" s="160" customFormat="1" ht="17.25" thickBot="1" x14ac:dyDescent="0.35">
      <c r="A213" s="145" t="s">
        <v>73</v>
      </c>
      <c r="B213" s="144"/>
      <c r="C213" s="144"/>
      <c r="D213" s="144"/>
      <c r="E213" s="144"/>
    </row>
    <row r="214" spans="1:5" s="160" customFormat="1" ht="17.25" thickBot="1" x14ac:dyDescent="0.35">
      <c r="A214" s="143" t="s">
        <v>109</v>
      </c>
      <c r="B214" s="150">
        <v>20000</v>
      </c>
      <c r="C214" s="150">
        <v>28800</v>
      </c>
      <c r="D214" s="150">
        <v>0</v>
      </c>
      <c r="E214" s="150">
        <v>0</v>
      </c>
    </row>
    <row r="215" spans="1:5" s="160" customFormat="1" ht="17.25" thickBot="1" x14ac:dyDescent="0.35">
      <c r="A215" s="145" t="s">
        <v>37</v>
      </c>
      <c r="B215" s="150"/>
      <c r="C215" s="150"/>
      <c r="D215" s="150"/>
      <c r="E215" s="150"/>
    </row>
    <row r="216" spans="1:5" s="160" customFormat="1" ht="17.25" thickBot="1" x14ac:dyDescent="0.35">
      <c r="A216" s="145" t="s">
        <v>108</v>
      </c>
      <c r="B216" s="146"/>
      <c r="C216" s="144"/>
      <c r="D216" s="144"/>
      <c r="E216" s="144"/>
    </row>
    <row r="217" spans="1:5" s="160" customFormat="1" ht="17.25" thickBot="1" x14ac:dyDescent="0.35">
      <c r="A217" s="145" t="s">
        <v>72</v>
      </c>
      <c r="B217" s="146"/>
      <c r="C217" s="144"/>
      <c r="D217" s="144"/>
      <c r="E217" s="144"/>
    </row>
    <row r="218" spans="1:5" s="160" customFormat="1" ht="17.25" thickBot="1" x14ac:dyDescent="0.35">
      <c r="A218" s="145" t="s">
        <v>73</v>
      </c>
      <c r="B218" s="150">
        <v>20000</v>
      </c>
      <c r="C218" s="150">
        <v>28800</v>
      </c>
      <c r="D218" s="150">
        <v>0</v>
      </c>
      <c r="E218" s="150">
        <v>0</v>
      </c>
    </row>
    <row r="219" spans="1:5" s="160" customFormat="1" ht="17.25" thickBot="1" x14ac:dyDescent="0.35">
      <c r="A219" s="161" t="s">
        <v>33</v>
      </c>
      <c r="B219" s="146">
        <v>20000</v>
      </c>
      <c r="C219" s="146">
        <v>28800</v>
      </c>
      <c r="D219" s="146">
        <v>0</v>
      </c>
      <c r="E219" s="146">
        <v>0</v>
      </c>
    </row>
    <row r="220" spans="1:5" s="160" customFormat="1" ht="17.25" thickBot="1" x14ac:dyDescent="0.35">
      <c r="A220" s="134" t="s">
        <v>104</v>
      </c>
      <c r="B220" s="984" t="s">
        <v>148</v>
      </c>
      <c r="C220" s="985"/>
      <c r="D220" s="985"/>
      <c r="E220" s="986"/>
    </row>
    <row r="221" spans="1:5" s="160" customFormat="1" ht="198.75" thickBot="1" x14ac:dyDescent="0.35">
      <c r="A221" s="134" t="s">
        <v>135</v>
      </c>
      <c r="B221" s="135" t="s">
        <v>161</v>
      </c>
      <c r="C221" s="136" t="s">
        <v>857</v>
      </c>
      <c r="D221" s="963" t="s">
        <v>160</v>
      </c>
      <c r="E221" s="964"/>
    </row>
    <row r="222" spans="1:5" s="160" customFormat="1" ht="17.25" thickBot="1" x14ac:dyDescent="0.35">
      <c r="A222" s="137"/>
      <c r="B222" s="961"/>
      <c r="C222" s="965"/>
      <c r="D222" s="963"/>
      <c r="E222" s="964"/>
    </row>
    <row r="223" spans="1:5" s="160" customFormat="1" ht="17.25" thickBot="1" x14ac:dyDescent="0.35">
      <c r="A223" s="118" t="s">
        <v>9</v>
      </c>
      <c r="B223" s="966" t="s">
        <v>157</v>
      </c>
      <c r="C223" s="941"/>
      <c r="D223" s="941"/>
      <c r="E223" s="942"/>
    </row>
    <row r="224" spans="1:5" s="160" customFormat="1" ht="17.25" thickBot="1" x14ac:dyDescent="0.35">
      <c r="A224" s="118" t="s">
        <v>14</v>
      </c>
      <c r="B224" s="966" t="s">
        <v>158</v>
      </c>
      <c r="C224" s="941"/>
      <c r="D224" s="941"/>
      <c r="E224" s="942"/>
    </row>
    <row r="225" spans="1:5" s="160" customFormat="1" x14ac:dyDescent="0.3">
      <c r="A225" s="943"/>
      <c r="B225" s="138">
        <v>2019</v>
      </c>
      <c r="C225" s="138">
        <v>2020</v>
      </c>
      <c r="D225" s="138">
        <v>2021</v>
      </c>
      <c r="E225" s="138">
        <v>2022</v>
      </c>
    </row>
    <row r="226" spans="1:5" s="160" customFormat="1" ht="17.25" thickBot="1" x14ac:dyDescent="0.35">
      <c r="A226" s="944"/>
      <c r="B226" s="139" t="s">
        <v>5</v>
      </c>
      <c r="C226" s="139" t="s">
        <v>6</v>
      </c>
      <c r="D226" s="139" t="s">
        <v>6</v>
      </c>
      <c r="E226" s="139" t="s">
        <v>6</v>
      </c>
    </row>
    <row r="227" spans="1:5" s="160" customFormat="1" ht="17.25" thickBot="1" x14ac:dyDescent="0.35">
      <c r="A227" s="118" t="s">
        <v>8</v>
      </c>
      <c r="B227" s="140">
        <v>1</v>
      </c>
      <c r="C227" s="140">
        <v>1</v>
      </c>
      <c r="D227" s="140">
        <v>1</v>
      </c>
      <c r="E227" s="140">
        <v>0</v>
      </c>
    </row>
    <row r="228" spans="1:5" s="160" customFormat="1" ht="17.25" thickBot="1" x14ac:dyDescent="0.35">
      <c r="A228" s="118" t="s">
        <v>15</v>
      </c>
      <c r="B228" s="150">
        <v>5000</v>
      </c>
      <c r="C228" s="150">
        <v>15000</v>
      </c>
      <c r="D228" s="150">
        <v>17500</v>
      </c>
      <c r="E228" s="150">
        <v>0</v>
      </c>
    </row>
    <row r="229" spans="1:5" s="160" customFormat="1" ht="17.25" thickBot="1" x14ac:dyDescent="0.35">
      <c r="A229" s="118" t="s">
        <v>21</v>
      </c>
      <c r="B229" s="140">
        <v>5000</v>
      </c>
      <c r="C229" s="140">
        <v>15000</v>
      </c>
      <c r="D229" s="140">
        <v>17500</v>
      </c>
      <c r="E229" s="140" t="e">
        <v>#DIV/0!</v>
      </c>
    </row>
    <row r="230" spans="1:5" s="160" customFormat="1" ht="17.25" thickBot="1" x14ac:dyDescent="0.35">
      <c r="A230" s="118" t="s">
        <v>16</v>
      </c>
      <c r="B230" s="148" t="s">
        <v>20</v>
      </c>
      <c r="C230" s="142">
        <v>0</v>
      </c>
      <c r="D230" s="142">
        <v>0</v>
      </c>
      <c r="E230" s="142">
        <v>-1</v>
      </c>
    </row>
    <row r="231" spans="1:5" s="160" customFormat="1" ht="17.25" thickBot="1" x14ac:dyDescent="0.35">
      <c r="A231" s="118" t="s">
        <v>17</v>
      </c>
      <c r="B231" s="148" t="s">
        <v>20</v>
      </c>
      <c r="C231" s="142">
        <v>2</v>
      </c>
      <c r="D231" s="142">
        <v>0.16666666666666674</v>
      </c>
      <c r="E231" s="142">
        <v>-1</v>
      </c>
    </row>
    <row r="232" spans="1:5" s="160" customFormat="1" ht="17.25" thickBot="1" x14ac:dyDescent="0.35">
      <c r="A232" s="118" t="s">
        <v>18</v>
      </c>
      <c r="B232" s="148" t="s">
        <v>20</v>
      </c>
      <c r="C232" s="142">
        <v>2</v>
      </c>
      <c r="D232" s="142">
        <v>0.16666666666666674</v>
      </c>
      <c r="E232" s="142" t="e">
        <v>#DIV/0!</v>
      </c>
    </row>
    <row r="233" spans="1:5" s="160" customFormat="1" ht="17.25" thickBot="1" x14ac:dyDescent="0.35">
      <c r="A233" s="981" t="s">
        <v>855</v>
      </c>
      <c r="B233" s="982"/>
      <c r="C233" s="982"/>
      <c r="D233" s="982"/>
      <c r="E233" s="983"/>
    </row>
    <row r="234" spans="1:5" s="160" customFormat="1" x14ac:dyDescent="0.3">
      <c r="A234" s="943"/>
      <c r="B234" s="138">
        <v>2019</v>
      </c>
      <c r="C234" s="138">
        <v>2020</v>
      </c>
      <c r="D234" s="138">
        <v>2021</v>
      </c>
      <c r="E234" s="138">
        <v>2022</v>
      </c>
    </row>
    <row r="235" spans="1:5" s="160" customFormat="1" ht="17.25" thickBot="1" x14ac:dyDescent="0.35">
      <c r="A235" s="944"/>
      <c r="B235" s="139" t="s">
        <v>5</v>
      </c>
      <c r="C235" s="139" t="s">
        <v>6</v>
      </c>
      <c r="D235" s="139" t="s">
        <v>6</v>
      </c>
      <c r="E235" s="139" t="s">
        <v>6</v>
      </c>
    </row>
    <row r="236" spans="1:5" s="160" customFormat="1" ht="17.25" thickBot="1" x14ac:dyDescent="0.35">
      <c r="A236" s="143" t="s">
        <v>107</v>
      </c>
      <c r="B236" s="144">
        <v>0</v>
      </c>
      <c r="C236" s="144">
        <v>0</v>
      </c>
      <c r="D236" s="144">
        <v>0</v>
      </c>
      <c r="E236" s="144">
        <v>0</v>
      </c>
    </row>
    <row r="237" spans="1:5" s="160" customFormat="1" ht="17.25" thickBot="1" x14ac:dyDescent="0.35">
      <c r="A237" s="145" t="s">
        <v>37</v>
      </c>
      <c r="B237" s="144"/>
      <c r="C237" s="144"/>
      <c r="D237" s="144"/>
      <c r="E237" s="144"/>
    </row>
    <row r="238" spans="1:5" s="160" customFormat="1" ht="17.25" thickBot="1" x14ac:dyDescent="0.35">
      <c r="A238" s="145" t="s">
        <v>108</v>
      </c>
      <c r="B238" s="144"/>
      <c r="C238" s="144"/>
      <c r="D238" s="144"/>
      <c r="E238" s="144"/>
    </row>
    <row r="239" spans="1:5" s="160" customFormat="1" ht="17.25" thickBot="1" x14ac:dyDescent="0.35">
      <c r="A239" s="145" t="s">
        <v>72</v>
      </c>
      <c r="B239" s="144"/>
      <c r="C239" s="144"/>
      <c r="D239" s="144"/>
      <c r="E239" s="144"/>
    </row>
    <row r="240" spans="1:5" s="160" customFormat="1" ht="17.25" thickBot="1" x14ac:dyDescent="0.35">
      <c r="A240" s="145" t="s">
        <v>73</v>
      </c>
      <c r="B240" s="144"/>
      <c r="C240" s="144"/>
      <c r="D240" s="144"/>
      <c r="E240" s="144"/>
    </row>
    <row r="241" spans="1:5" s="160" customFormat="1" ht="17.25" thickBot="1" x14ac:dyDescent="0.35">
      <c r="A241" s="143" t="s">
        <v>109</v>
      </c>
      <c r="B241" s="150">
        <v>5000</v>
      </c>
      <c r="C241" s="150">
        <v>15000</v>
      </c>
      <c r="D241" s="150">
        <v>17500</v>
      </c>
      <c r="E241" s="150">
        <v>0</v>
      </c>
    </row>
    <row r="242" spans="1:5" s="160" customFormat="1" ht="17.25" thickBot="1" x14ac:dyDescent="0.35">
      <c r="A242" s="145" t="s">
        <v>37</v>
      </c>
      <c r="B242" s="150"/>
      <c r="C242" s="150"/>
      <c r="D242" s="150"/>
      <c r="E242" s="150"/>
    </row>
    <row r="243" spans="1:5" s="160" customFormat="1" ht="17.25" thickBot="1" x14ac:dyDescent="0.35">
      <c r="A243" s="145" t="s">
        <v>108</v>
      </c>
      <c r="B243" s="146"/>
      <c r="C243" s="144"/>
      <c r="D243" s="144"/>
      <c r="E243" s="144"/>
    </row>
    <row r="244" spans="1:5" s="160" customFormat="1" ht="17.25" thickBot="1" x14ac:dyDescent="0.35">
      <c r="A244" s="145" t="s">
        <v>72</v>
      </c>
      <c r="B244" s="146"/>
      <c r="C244" s="144"/>
      <c r="D244" s="144"/>
      <c r="E244" s="144"/>
    </row>
    <row r="245" spans="1:5" s="160" customFormat="1" ht="17.25" thickBot="1" x14ac:dyDescent="0.35">
      <c r="A245" s="145" t="s">
        <v>73</v>
      </c>
      <c r="B245" s="150">
        <v>5000</v>
      </c>
      <c r="C245" s="150">
        <v>15000</v>
      </c>
      <c r="D245" s="150">
        <v>17500</v>
      </c>
      <c r="E245" s="150">
        <v>0</v>
      </c>
    </row>
    <row r="246" spans="1:5" s="160" customFormat="1" ht="17.25" thickBot="1" x14ac:dyDescent="0.35">
      <c r="A246" s="161" t="s">
        <v>33</v>
      </c>
      <c r="B246" s="146">
        <v>5000</v>
      </c>
      <c r="C246" s="146">
        <v>15000</v>
      </c>
      <c r="D246" s="146">
        <v>17500</v>
      </c>
      <c r="E246" s="146">
        <v>0</v>
      </c>
    </row>
    <row r="247" spans="1:5" s="160" customFormat="1" ht="17.25" thickBot="1" x14ac:dyDescent="0.35">
      <c r="A247" s="134" t="s">
        <v>104</v>
      </c>
      <c r="B247" s="994" t="s">
        <v>162</v>
      </c>
      <c r="C247" s="995"/>
      <c r="D247" s="992"/>
      <c r="E247" s="993"/>
    </row>
    <row r="248" spans="1:5" s="160" customFormat="1" ht="116.25" thickBot="1" x14ac:dyDescent="0.35">
      <c r="A248" s="134" t="s">
        <v>135</v>
      </c>
      <c r="B248" s="135" t="s">
        <v>163</v>
      </c>
      <c r="C248" s="136" t="s">
        <v>858</v>
      </c>
      <c r="D248" s="963"/>
      <c r="E248" s="964"/>
    </row>
    <row r="249" spans="1:5" s="160" customFormat="1" ht="17.25" thickBot="1" x14ac:dyDescent="0.35">
      <c r="A249" s="137"/>
      <c r="B249" s="961"/>
      <c r="C249" s="965"/>
      <c r="D249" s="963"/>
      <c r="E249" s="964"/>
    </row>
    <row r="250" spans="1:5" s="160" customFormat="1" ht="17.25" thickBot="1" x14ac:dyDescent="0.35">
      <c r="A250" s="118" t="s">
        <v>9</v>
      </c>
      <c r="B250" s="966" t="s">
        <v>165</v>
      </c>
      <c r="C250" s="941"/>
      <c r="D250" s="941"/>
      <c r="E250" s="942"/>
    </row>
    <row r="251" spans="1:5" s="160" customFormat="1" ht="17.25" thickBot="1" x14ac:dyDescent="0.35">
      <c r="A251" s="118" t="s">
        <v>14</v>
      </c>
      <c r="B251" s="966" t="s">
        <v>158</v>
      </c>
      <c r="C251" s="941"/>
      <c r="D251" s="941"/>
      <c r="E251" s="942"/>
    </row>
    <row r="252" spans="1:5" s="160" customFormat="1" x14ac:dyDescent="0.3">
      <c r="A252" s="943"/>
      <c r="B252" s="138">
        <v>2019</v>
      </c>
      <c r="C252" s="138">
        <v>2020</v>
      </c>
      <c r="D252" s="138">
        <v>2021</v>
      </c>
      <c r="E252" s="138">
        <v>2022</v>
      </c>
    </row>
    <row r="253" spans="1:5" s="160" customFormat="1" ht="17.25" thickBot="1" x14ac:dyDescent="0.35">
      <c r="A253" s="944"/>
      <c r="B253" s="139" t="s">
        <v>5</v>
      </c>
      <c r="C253" s="139" t="s">
        <v>6</v>
      </c>
      <c r="D253" s="139" t="s">
        <v>6</v>
      </c>
      <c r="E253" s="139" t="s">
        <v>6</v>
      </c>
    </row>
    <row r="254" spans="1:5" s="160" customFormat="1" ht="17.25" thickBot="1" x14ac:dyDescent="0.35">
      <c r="A254" s="118" t="s">
        <v>8</v>
      </c>
      <c r="B254" s="140">
        <v>1</v>
      </c>
      <c r="C254" s="140">
        <v>1</v>
      </c>
      <c r="D254" s="140">
        <v>0</v>
      </c>
      <c r="E254" s="140">
        <v>0</v>
      </c>
    </row>
    <row r="255" spans="1:5" s="160" customFormat="1" ht="17.25" thickBot="1" x14ac:dyDescent="0.35">
      <c r="A255" s="118" t="s">
        <v>15</v>
      </c>
      <c r="B255" s="150">
        <v>3000</v>
      </c>
      <c r="C255" s="150">
        <v>700</v>
      </c>
      <c r="D255" s="150">
        <v>0</v>
      </c>
      <c r="E255" s="150">
        <v>0</v>
      </c>
    </row>
    <row r="256" spans="1:5" s="160" customFormat="1" ht="17.25" thickBot="1" x14ac:dyDescent="0.35">
      <c r="A256" s="118" t="s">
        <v>21</v>
      </c>
      <c r="B256" s="140">
        <v>3000</v>
      </c>
      <c r="C256" s="140">
        <v>700</v>
      </c>
      <c r="D256" s="140" t="e">
        <v>#DIV/0!</v>
      </c>
      <c r="E256" s="140" t="e">
        <v>#DIV/0!</v>
      </c>
    </row>
    <row r="257" spans="1:5" s="160" customFormat="1" ht="17.25" thickBot="1" x14ac:dyDescent="0.35">
      <c r="A257" s="118" t="s">
        <v>16</v>
      </c>
      <c r="B257" s="148" t="s">
        <v>20</v>
      </c>
      <c r="C257" s="142">
        <v>0</v>
      </c>
      <c r="D257" s="142">
        <v>-1</v>
      </c>
      <c r="E257" s="142" t="e">
        <v>#DIV/0!</v>
      </c>
    </row>
    <row r="258" spans="1:5" s="160" customFormat="1" ht="17.25" thickBot="1" x14ac:dyDescent="0.35">
      <c r="A258" s="118" t="s">
        <v>17</v>
      </c>
      <c r="B258" s="148" t="s">
        <v>20</v>
      </c>
      <c r="C258" s="142">
        <v>-0.76666666666666661</v>
      </c>
      <c r="D258" s="142">
        <v>-1</v>
      </c>
      <c r="E258" s="142" t="e">
        <v>#DIV/0!</v>
      </c>
    </row>
    <row r="259" spans="1:5" s="160" customFormat="1" ht="17.25" thickBot="1" x14ac:dyDescent="0.35">
      <c r="A259" s="118" t="s">
        <v>18</v>
      </c>
      <c r="B259" s="148" t="s">
        <v>20</v>
      </c>
      <c r="C259" s="142">
        <v>-0.76666666666666661</v>
      </c>
      <c r="D259" s="142" t="e">
        <v>#DIV/0!</v>
      </c>
      <c r="E259" s="142" t="e">
        <v>#DIV/0!</v>
      </c>
    </row>
    <row r="260" spans="1:5" s="160" customFormat="1" ht="17.25" thickBot="1" x14ac:dyDescent="0.35">
      <c r="A260" s="981" t="s">
        <v>855</v>
      </c>
      <c r="B260" s="982"/>
      <c r="C260" s="982"/>
      <c r="D260" s="982"/>
      <c r="E260" s="983"/>
    </row>
    <row r="261" spans="1:5" s="160" customFormat="1" x14ac:dyDescent="0.3">
      <c r="A261" s="943"/>
      <c r="B261" s="138">
        <v>2019</v>
      </c>
      <c r="C261" s="138">
        <v>2020</v>
      </c>
      <c r="D261" s="138">
        <v>2021</v>
      </c>
      <c r="E261" s="138">
        <v>2022</v>
      </c>
    </row>
    <row r="262" spans="1:5" s="160" customFormat="1" ht="17.25" thickBot="1" x14ac:dyDescent="0.35">
      <c r="A262" s="944"/>
      <c r="B262" s="139" t="s">
        <v>5</v>
      </c>
      <c r="C262" s="139" t="s">
        <v>6</v>
      </c>
      <c r="D262" s="139" t="s">
        <v>6</v>
      </c>
      <c r="E262" s="139" t="s">
        <v>6</v>
      </c>
    </row>
    <row r="263" spans="1:5" s="160" customFormat="1" ht="17.25" thickBot="1" x14ac:dyDescent="0.35">
      <c r="A263" s="143" t="s">
        <v>107</v>
      </c>
      <c r="B263" s="144">
        <v>0</v>
      </c>
      <c r="C263" s="144">
        <v>0</v>
      </c>
      <c r="D263" s="144">
        <v>0</v>
      </c>
      <c r="E263" s="144">
        <v>0</v>
      </c>
    </row>
    <row r="264" spans="1:5" s="160" customFormat="1" ht="17.25" thickBot="1" x14ac:dyDescent="0.35">
      <c r="A264" s="145" t="s">
        <v>37</v>
      </c>
      <c r="B264" s="144"/>
      <c r="C264" s="144"/>
      <c r="D264" s="144"/>
      <c r="E264" s="144"/>
    </row>
    <row r="265" spans="1:5" s="160" customFormat="1" ht="17.25" thickBot="1" x14ac:dyDescent="0.35">
      <c r="A265" s="145" t="s">
        <v>108</v>
      </c>
      <c r="B265" s="144"/>
      <c r="C265" s="144"/>
      <c r="D265" s="144"/>
      <c r="E265" s="144"/>
    </row>
    <row r="266" spans="1:5" s="160" customFormat="1" ht="17.25" thickBot="1" x14ac:dyDescent="0.35">
      <c r="A266" s="145" t="s">
        <v>72</v>
      </c>
      <c r="B266" s="144"/>
      <c r="C266" s="144"/>
      <c r="D266" s="144"/>
      <c r="E266" s="144"/>
    </row>
    <row r="267" spans="1:5" s="160" customFormat="1" ht="17.25" thickBot="1" x14ac:dyDescent="0.35">
      <c r="A267" s="145" t="s">
        <v>73</v>
      </c>
      <c r="B267" s="144"/>
      <c r="C267" s="144"/>
      <c r="D267" s="144"/>
      <c r="E267" s="144"/>
    </row>
    <row r="268" spans="1:5" s="160" customFormat="1" ht="17.25" thickBot="1" x14ac:dyDescent="0.35">
      <c r="A268" s="143" t="s">
        <v>109</v>
      </c>
      <c r="B268" s="150">
        <v>3000</v>
      </c>
      <c r="C268" s="150">
        <v>700</v>
      </c>
      <c r="D268" s="150">
        <v>0</v>
      </c>
      <c r="E268" s="150">
        <v>0</v>
      </c>
    </row>
    <row r="269" spans="1:5" s="160" customFormat="1" ht="17.25" thickBot="1" x14ac:dyDescent="0.35">
      <c r="A269" s="145" t="s">
        <v>37</v>
      </c>
      <c r="B269" s="150"/>
      <c r="C269" s="150"/>
      <c r="D269" s="150"/>
      <c r="E269" s="150"/>
    </row>
    <row r="270" spans="1:5" s="160" customFormat="1" ht="17.25" thickBot="1" x14ac:dyDescent="0.35">
      <c r="A270" s="145" t="s">
        <v>108</v>
      </c>
      <c r="B270" s="146"/>
      <c r="C270" s="144"/>
      <c r="D270" s="144"/>
      <c r="E270" s="144"/>
    </row>
    <row r="271" spans="1:5" s="160" customFormat="1" ht="17.25" thickBot="1" x14ac:dyDescent="0.35">
      <c r="A271" s="145" t="s">
        <v>72</v>
      </c>
      <c r="B271" s="146"/>
      <c r="C271" s="144"/>
      <c r="D271" s="144"/>
      <c r="E271" s="144"/>
    </row>
    <row r="272" spans="1:5" s="160" customFormat="1" ht="17.25" thickBot="1" x14ac:dyDescent="0.35">
      <c r="A272" s="145" t="s">
        <v>73</v>
      </c>
      <c r="B272" s="150">
        <v>3000</v>
      </c>
      <c r="C272" s="150">
        <v>700</v>
      </c>
      <c r="D272" s="150">
        <v>0</v>
      </c>
      <c r="E272" s="150">
        <v>0</v>
      </c>
    </row>
    <row r="273" spans="1:5" s="160" customFormat="1" ht="17.25" thickBot="1" x14ac:dyDescent="0.35">
      <c r="A273" s="161" t="s">
        <v>33</v>
      </c>
      <c r="B273" s="146">
        <v>3000</v>
      </c>
      <c r="C273" s="146">
        <v>700</v>
      </c>
      <c r="D273" s="146">
        <v>0</v>
      </c>
      <c r="E273" s="146">
        <v>0</v>
      </c>
    </row>
    <row r="274" spans="1:5" s="160" customFormat="1" ht="17.25" thickBot="1" x14ac:dyDescent="0.35">
      <c r="A274" s="134" t="s">
        <v>104</v>
      </c>
      <c r="B274" s="961" t="s">
        <v>166</v>
      </c>
      <c r="C274" s="962"/>
      <c r="D274" s="963"/>
      <c r="E274" s="964"/>
    </row>
    <row r="275" spans="1:5" s="160" customFormat="1" ht="116.25" thickBot="1" x14ac:dyDescent="0.35">
      <c r="A275" s="151" t="s">
        <v>135</v>
      </c>
      <c r="B275" s="162" t="s">
        <v>167</v>
      </c>
      <c r="C275" s="149" t="s">
        <v>859</v>
      </c>
      <c r="D275" s="992"/>
      <c r="E275" s="993"/>
    </row>
    <row r="276" spans="1:5" s="160" customFormat="1" ht="17.25" thickBot="1" x14ac:dyDescent="0.35">
      <c r="A276" s="137"/>
      <c r="B276" s="961"/>
      <c r="C276" s="965"/>
      <c r="D276" s="963"/>
      <c r="E276" s="964"/>
    </row>
    <row r="277" spans="1:5" s="160" customFormat="1" ht="24" customHeight="1" thickBot="1" x14ac:dyDescent="0.35">
      <c r="A277" s="118" t="s">
        <v>9</v>
      </c>
      <c r="B277" s="945" t="s">
        <v>168</v>
      </c>
      <c r="C277" s="940"/>
      <c r="D277" s="940"/>
      <c r="E277" s="946"/>
    </row>
    <row r="278" spans="1:5" s="160" customFormat="1" ht="17.25" thickBot="1" x14ac:dyDescent="0.35">
      <c r="A278" s="118" t="s">
        <v>14</v>
      </c>
      <c r="B278" s="966" t="s">
        <v>158</v>
      </c>
      <c r="C278" s="941"/>
      <c r="D278" s="941"/>
      <c r="E278" s="942"/>
    </row>
    <row r="279" spans="1:5" s="160" customFormat="1" x14ac:dyDescent="0.3">
      <c r="A279" s="943"/>
      <c r="B279" s="138">
        <v>2019</v>
      </c>
      <c r="C279" s="138">
        <v>2020</v>
      </c>
      <c r="D279" s="138">
        <v>2021</v>
      </c>
      <c r="E279" s="138">
        <v>2022</v>
      </c>
    </row>
    <row r="280" spans="1:5" s="160" customFormat="1" ht="17.25" thickBot="1" x14ac:dyDescent="0.35">
      <c r="A280" s="944"/>
      <c r="B280" s="139" t="s">
        <v>5</v>
      </c>
      <c r="C280" s="139" t="s">
        <v>6</v>
      </c>
      <c r="D280" s="139" t="s">
        <v>6</v>
      </c>
      <c r="E280" s="139" t="s">
        <v>6</v>
      </c>
    </row>
    <row r="281" spans="1:5" s="160" customFormat="1" ht="17.25" thickBot="1" x14ac:dyDescent="0.35">
      <c r="A281" s="118" t="s">
        <v>8</v>
      </c>
      <c r="B281" s="140">
        <v>1</v>
      </c>
      <c r="C281" s="140">
        <v>1</v>
      </c>
      <c r="D281" s="140">
        <v>0</v>
      </c>
      <c r="E281" s="140">
        <v>0</v>
      </c>
    </row>
    <row r="282" spans="1:5" s="160" customFormat="1" ht="17.25" thickBot="1" x14ac:dyDescent="0.35">
      <c r="A282" s="118" t="s">
        <v>15</v>
      </c>
      <c r="B282" s="150">
        <v>5000</v>
      </c>
      <c r="C282" s="150">
        <v>7500</v>
      </c>
      <c r="D282" s="150">
        <v>0</v>
      </c>
      <c r="E282" s="150">
        <v>0</v>
      </c>
    </row>
    <row r="283" spans="1:5" s="160" customFormat="1" ht="17.25" thickBot="1" x14ac:dyDescent="0.35">
      <c r="A283" s="118" t="s">
        <v>21</v>
      </c>
      <c r="B283" s="140">
        <v>5000</v>
      </c>
      <c r="C283" s="140">
        <v>7500</v>
      </c>
      <c r="D283" s="140" t="e">
        <v>#DIV/0!</v>
      </c>
      <c r="E283" s="140" t="e">
        <v>#DIV/0!</v>
      </c>
    </row>
    <row r="284" spans="1:5" s="160" customFormat="1" ht="17.25" thickBot="1" x14ac:dyDescent="0.35">
      <c r="A284" s="118" t="s">
        <v>16</v>
      </c>
      <c r="B284" s="148" t="s">
        <v>20</v>
      </c>
      <c r="C284" s="142">
        <v>0</v>
      </c>
      <c r="D284" s="142">
        <v>-1</v>
      </c>
      <c r="E284" s="142" t="e">
        <v>#DIV/0!</v>
      </c>
    </row>
    <row r="285" spans="1:5" s="160" customFormat="1" ht="17.25" thickBot="1" x14ac:dyDescent="0.35">
      <c r="A285" s="118" t="s">
        <v>17</v>
      </c>
      <c r="B285" s="148" t="s">
        <v>20</v>
      </c>
      <c r="C285" s="142">
        <v>0.5</v>
      </c>
      <c r="D285" s="142">
        <v>-1</v>
      </c>
      <c r="E285" s="142" t="e">
        <v>#DIV/0!</v>
      </c>
    </row>
    <row r="286" spans="1:5" s="160" customFormat="1" ht="17.25" thickBot="1" x14ac:dyDescent="0.35">
      <c r="A286" s="118" t="s">
        <v>18</v>
      </c>
      <c r="B286" s="148" t="s">
        <v>20</v>
      </c>
      <c r="C286" s="142">
        <v>0.5</v>
      </c>
      <c r="D286" s="142" t="e">
        <v>#DIV/0!</v>
      </c>
      <c r="E286" s="142" t="e">
        <v>#DIV/0!</v>
      </c>
    </row>
    <row r="287" spans="1:5" s="160" customFormat="1" ht="17.25" thickBot="1" x14ac:dyDescent="0.35">
      <c r="A287" s="981" t="s">
        <v>855</v>
      </c>
      <c r="B287" s="982"/>
      <c r="C287" s="982"/>
      <c r="D287" s="982"/>
      <c r="E287" s="983"/>
    </row>
    <row r="288" spans="1:5" s="160" customFormat="1" x14ac:dyDescent="0.3">
      <c r="A288" s="943"/>
      <c r="B288" s="138">
        <v>2019</v>
      </c>
      <c r="C288" s="138">
        <v>2020</v>
      </c>
      <c r="D288" s="138">
        <v>2021</v>
      </c>
      <c r="E288" s="138">
        <v>2022</v>
      </c>
    </row>
    <row r="289" spans="1:5" s="160" customFormat="1" ht="17.25" thickBot="1" x14ac:dyDescent="0.35">
      <c r="A289" s="944"/>
      <c r="B289" s="139" t="s">
        <v>5</v>
      </c>
      <c r="C289" s="139" t="s">
        <v>6</v>
      </c>
      <c r="D289" s="139" t="s">
        <v>6</v>
      </c>
      <c r="E289" s="139" t="s">
        <v>6</v>
      </c>
    </row>
    <row r="290" spans="1:5" s="160" customFormat="1" ht="17.25" thickBot="1" x14ac:dyDescent="0.35">
      <c r="A290" s="143" t="s">
        <v>107</v>
      </c>
      <c r="B290" s="144">
        <v>0</v>
      </c>
      <c r="C290" s="144">
        <v>0</v>
      </c>
      <c r="D290" s="144">
        <v>0</v>
      </c>
      <c r="E290" s="144">
        <v>0</v>
      </c>
    </row>
    <row r="291" spans="1:5" s="160" customFormat="1" ht="17.25" thickBot="1" x14ac:dyDescent="0.35">
      <c r="A291" s="145" t="s">
        <v>37</v>
      </c>
      <c r="B291" s="144"/>
      <c r="C291" s="144"/>
      <c r="D291" s="144"/>
      <c r="E291" s="144"/>
    </row>
    <row r="292" spans="1:5" s="160" customFormat="1" ht="17.25" thickBot="1" x14ac:dyDescent="0.35">
      <c r="A292" s="145" t="s">
        <v>108</v>
      </c>
      <c r="B292" s="144"/>
      <c r="C292" s="144"/>
      <c r="D292" s="144"/>
      <c r="E292" s="144"/>
    </row>
    <row r="293" spans="1:5" s="160" customFormat="1" ht="17.25" thickBot="1" x14ac:dyDescent="0.35">
      <c r="A293" s="145" t="s">
        <v>72</v>
      </c>
      <c r="B293" s="144"/>
      <c r="C293" s="144"/>
      <c r="D293" s="144"/>
      <c r="E293" s="144"/>
    </row>
    <row r="294" spans="1:5" s="160" customFormat="1" ht="17.25" thickBot="1" x14ac:dyDescent="0.35">
      <c r="A294" s="145" t="s">
        <v>73</v>
      </c>
      <c r="B294" s="144"/>
      <c r="C294" s="144"/>
      <c r="D294" s="144"/>
      <c r="E294" s="144"/>
    </row>
    <row r="295" spans="1:5" s="160" customFormat="1" ht="17.25" thickBot="1" x14ac:dyDescent="0.35">
      <c r="A295" s="143" t="s">
        <v>109</v>
      </c>
      <c r="B295" s="150">
        <v>5000</v>
      </c>
      <c r="C295" s="150">
        <v>7500</v>
      </c>
      <c r="D295" s="150">
        <v>0</v>
      </c>
      <c r="E295" s="150">
        <v>0</v>
      </c>
    </row>
    <row r="296" spans="1:5" s="160" customFormat="1" ht="17.25" thickBot="1" x14ac:dyDescent="0.35">
      <c r="A296" s="145" t="s">
        <v>37</v>
      </c>
      <c r="B296" s="150"/>
      <c r="C296" s="150"/>
      <c r="D296" s="150"/>
      <c r="E296" s="150"/>
    </row>
    <row r="297" spans="1:5" s="160" customFormat="1" ht="17.25" thickBot="1" x14ac:dyDescent="0.35">
      <c r="A297" s="145" t="s">
        <v>108</v>
      </c>
      <c r="B297" s="146"/>
      <c r="C297" s="144"/>
      <c r="D297" s="144"/>
      <c r="E297" s="144"/>
    </row>
    <row r="298" spans="1:5" s="160" customFormat="1" ht="17.25" thickBot="1" x14ac:dyDescent="0.35">
      <c r="A298" s="145" t="s">
        <v>72</v>
      </c>
      <c r="B298" s="146"/>
      <c r="C298" s="144"/>
      <c r="D298" s="144"/>
      <c r="E298" s="144"/>
    </row>
    <row r="299" spans="1:5" s="160" customFormat="1" ht="17.25" thickBot="1" x14ac:dyDescent="0.35">
      <c r="A299" s="145" t="s">
        <v>73</v>
      </c>
      <c r="B299" s="150">
        <v>5000</v>
      </c>
      <c r="C299" s="150">
        <v>7500</v>
      </c>
      <c r="D299" s="150">
        <v>0</v>
      </c>
      <c r="E299" s="150">
        <v>0</v>
      </c>
    </row>
    <row r="300" spans="1:5" s="160" customFormat="1" ht="17.25" thickBot="1" x14ac:dyDescent="0.35">
      <c r="A300" s="161" t="s">
        <v>33</v>
      </c>
      <c r="B300" s="146">
        <v>5000</v>
      </c>
      <c r="C300" s="146">
        <v>7500</v>
      </c>
      <c r="D300" s="146">
        <v>0</v>
      </c>
      <c r="E300" s="146">
        <v>0</v>
      </c>
    </row>
    <row r="301" spans="1:5" ht="17.25" thickBot="1" x14ac:dyDescent="0.35">
      <c r="A301" s="134" t="s">
        <v>104</v>
      </c>
      <c r="B301" s="996" t="s">
        <v>169</v>
      </c>
      <c r="C301" s="997"/>
      <c r="D301" s="997"/>
      <c r="E301" s="998"/>
    </row>
    <row r="302" spans="1:5" ht="99.75" thickBot="1" x14ac:dyDescent="0.35">
      <c r="A302" s="134" t="s">
        <v>135</v>
      </c>
      <c r="B302" s="163" t="s">
        <v>170</v>
      </c>
      <c r="C302" s="136" t="s">
        <v>860</v>
      </c>
      <c r="D302" s="963"/>
      <c r="E302" s="964"/>
    </row>
    <row r="303" spans="1:5" ht="17.25" thickBot="1" x14ac:dyDescent="0.35">
      <c r="A303" s="137"/>
      <c r="B303" s="961"/>
      <c r="C303" s="965"/>
      <c r="D303" s="963"/>
      <c r="E303" s="964"/>
    </row>
    <row r="304" spans="1:5" ht="27" customHeight="1" thickBot="1" x14ac:dyDescent="0.35">
      <c r="A304" s="118" t="s">
        <v>9</v>
      </c>
      <c r="B304" s="945" t="s">
        <v>171</v>
      </c>
      <c r="C304" s="940"/>
      <c r="D304" s="940"/>
      <c r="E304" s="946"/>
    </row>
    <row r="305" spans="1:5" ht="17.25" thickBot="1" x14ac:dyDescent="0.35">
      <c r="A305" s="118" t="s">
        <v>14</v>
      </c>
      <c r="B305" s="966" t="s">
        <v>158</v>
      </c>
      <c r="C305" s="941"/>
      <c r="D305" s="941"/>
      <c r="E305" s="942"/>
    </row>
    <row r="306" spans="1:5" x14ac:dyDescent="0.3">
      <c r="A306" s="943"/>
      <c r="B306" s="138">
        <v>2019</v>
      </c>
      <c r="C306" s="138">
        <v>2020</v>
      </c>
      <c r="D306" s="138">
        <v>2021</v>
      </c>
      <c r="E306" s="138">
        <v>2022</v>
      </c>
    </row>
    <row r="307" spans="1:5" ht="17.25" thickBot="1" x14ac:dyDescent="0.35">
      <c r="A307" s="944"/>
      <c r="B307" s="139" t="s">
        <v>5</v>
      </c>
      <c r="C307" s="139" t="s">
        <v>6</v>
      </c>
      <c r="D307" s="139" t="s">
        <v>6</v>
      </c>
      <c r="E307" s="139" t="s">
        <v>6</v>
      </c>
    </row>
    <row r="308" spans="1:5" ht="17.25" thickBot="1" x14ac:dyDescent="0.35">
      <c r="A308" s="118" t="s">
        <v>8</v>
      </c>
      <c r="B308" s="140">
        <v>1</v>
      </c>
      <c r="C308" s="140">
        <v>1</v>
      </c>
      <c r="D308" s="140">
        <v>1</v>
      </c>
      <c r="E308" s="140">
        <v>0</v>
      </c>
    </row>
    <row r="309" spans="1:5" ht="17.25" thickBot="1" x14ac:dyDescent="0.35">
      <c r="A309" s="118" t="s">
        <v>15</v>
      </c>
      <c r="B309" s="150">
        <v>539</v>
      </c>
      <c r="C309" s="150">
        <v>539</v>
      </c>
      <c r="D309" s="150">
        <v>102</v>
      </c>
      <c r="E309" s="150">
        <v>0</v>
      </c>
    </row>
    <row r="310" spans="1:5" ht="17.25" thickBot="1" x14ac:dyDescent="0.35">
      <c r="A310" s="118" t="s">
        <v>21</v>
      </c>
      <c r="B310" s="140">
        <v>539</v>
      </c>
      <c r="C310" s="140">
        <v>539</v>
      </c>
      <c r="D310" s="140">
        <v>102</v>
      </c>
      <c r="E310" s="140" t="e">
        <v>#DIV/0!</v>
      </c>
    </row>
    <row r="311" spans="1:5" ht="17.25" thickBot="1" x14ac:dyDescent="0.35">
      <c r="A311" s="118" t="s">
        <v>16</v>
      </c>
      <c r="B311" s="148" t="s">
        <v>20</v>
      </c>
      <c r="C311" s="142">
        <v>0</v>
      </c>
      <c r="D311" s="142">
        <v>0</v>
      </c>
      <c r="E311" s="142">
        <v>-1</v>
      </c>
    </row>
    <row r="312" spans="1:5" ht="17.25" thickBot="1" x14ac:dyDescent="0.35">
      <c r="A312" s="118" t="s">
        <v>17</v>
      </c>
      <c r="B312" s="148" t="s">
        <v>20</v>
      </c>
      <c r="C312" s="142">
        <v>0</v>
      </c>
      <c r="D312" s="142">
        <v>-0.81076066790352508</v>
      </c>
      <c r="E312" s="142">
        <v>-1</v>
      </c>
    </row>
    <row r="313" spans="1:5" ht="17.25" thickBot="1" x14ac:dyDescent="0.35">
      <c r="A313" s="118" t="s">
        <v>18</v>
      </c>
      <c r="B313" s="148" t="s">
        <v>20</v>
      </c>
      <c r="C313" s="142">
        <v>0</v>
      </c>
      <c r="D313" s="142">
        <v>-0.81076066790352508</v>
      </c>
      <c r="E313" s="142" t="e">
        <v>#DIV/0!</v>
      </c>
    </row>
    <row r="314" spans="1:5" ht="17.25" thickBot="1" x14ac:dyDescent="0.35">
      <c r="A314" s="981" t="s">
        <v>855</v>
      </c>
      <c r="B314" s="982"/>
      <c r="C314" s="982"/>
      <c r="D314" s="982"/>
      <c r="E314" s="983"/>
    </row>
    <row r="315" spans="1:5" x14ac:dyDescent="0.3">
      <c r="A315" s="943"/>
      <c r="B315" s="138">
        <v>2019</v>
      </c>
      <c r="C315" s="138">
        <v>2020</v>
      </c>
      <c r="D315" s="138">
        <v>2021</v>
      </c>
      <c r="E315" s="138">
        <v>2022</v>
      </c>
    </row>
    <row r="316" spans="1:5" ht="17.25" thickBot="1" x14ac:dyDescent="0.35">
      <c r="A316" s="944"/>
      <c r="B316" s="139" t="s">
        <v>5</v>
      </c>
      <c r="C316" s="139" t="s">
        <v>6</v>
      </c>
      <c r="D316" s="139" t="s">
        <v>6</v>
      </c>
      <c r="E316" s="139" t="s">
        <v>6</v>
      </c>
    </row>
    <row r="317" spans="1:5" ht="17.25" thickBot="1" x14ac:dyDescent="0.35">
      <c r="A317" s="143" t="s">
        <v>107</v>
      </c>
      <c r="B317" s="144">
        <v>0</v>
      </c>
      <c r="C317" s="144">
        <v>0</v>
      </c>
      <c r="D317" s="144">
        <v>0</v>
      </c>
      <c r="E317" s="144">
        <v>0</v>
      </c>
    </row>
    <row r="318" spans="1:5" ht="17.25" thickBot="1" x14ac:dyDescent="0.35">
      <c r="A318" s="145" t="s">
        <v>37</v>
      </c>
      <c r="B318" s="144"/>
      <c r="C318" s="144"/>
      <c r="D318" s="144"/>
      <c r="E318" s="144"/>
    </row>
    <row r="319" spans="1:5" ht="17.25" thickBot="1" x14ac:dyDescent="0.35">
      <c r="A319" s="145" t="s">
        <v>108</v>
      </c>
      <c r="B319" s="144"/>
      <c r="C319" s="144"/>
      <c r="D319" s="144"/>
      <c r="E319" s="144"/>
    </row>
    <row r="320" spans="1:5" ht="17.25" thickBot="1" x14ac:dyDescent="0.35">
      <c r="A320" s="145" t="s">
        <v>72</v>
      </c>
      <c r="B320" s="144"/>
      <c r="C320" s="144"/>
      <c r="D320" s="144"/>
      <c r="E320" s="144"/>
    </row>
    <row r="321" spans="1:5" ht="17.25" thickBot="1" x14ac:dyDescent="0.35">
      <c r="A321" s="145" t="s">
        <v>73</v>
      </c>
      <c r="B321" s="144"/>
      <c r="C321" s="144"/>
      <c r="D321" s="144"/>
      <c r="E321" s="144"/>
    </row>
    <row r="322" spans="1:5" ht="17.25" thickBot="1" x14ac:dyDescent="0.35">
      <c r="A322" s="143" t="s">
        <v>109</v>
      </c>
      <c r="B322" s="150">
        <v>539</v>
      </c>
      <c r="C322" s="150">
        <v>539</v>
      </c>
      <c r="D322" s="150">
        <v>102</v>
      </c>
      <c r="E322" s="150">
        <v>0</v>
      </c>
    </row>
    <row r="323" spans="1:5" ht="17.25" thickBot="1" x14ac:dyDescent="0.35">
      <c r="A323" s="145" t="s">
        <v>37</v>
      </c>
      <c r="B323" s="150"/>
      <c r="C323" s="150"/>
      <c r="D323" s="150"/>
      <c r="E323" s="150"/>
    </row>
    <row r="324" spans="1:5" ht="17.25" thickBot="1" x14ac:dyDescent="0.35">
      <c r="A324" s="145" t="s">
        <v>108</v>
      </c>
      <c r="B324" s="146"/>
      <c r="C324" s="144"/>
      <c r="D324" s="144"/>
      <c r="E324" s="144"/>
    </row>
    <row r="325" spans="1:5" ht="17.25" thickBot="1" x14ac:dyDescent="0.35">
      <c r="A325" s="145" t="s">
        <v>72</v>
      </c>
      <c r="B325" s="146"/>
      <c r="C325" s="144"/>
      <c r="D325" s="144"/>
      <c r="E325" s="144"/>
    </row>
    <row r="326" spans="1:5" ht="17.25" thickBot="1" x14ac:dyDescent="0.35">
      <c r="A326" s="145" t="s">
        <v>73</v>
      </c>
      <c r="B326" s="150">
        <v>539</v>
      </c>
      <c r="C326" s="150">
        <v>539</v>
      </c>
      <c r="D326" s="150">
        <v>102</v>
      </c>
      <c r="E326" s="150">
        <v>0</v>
      </c>
    </row>
    <row r="327" spans="1:5" ht="17.25" thickBot="1" x14ac:dyDescent="0.35">
      <c r="A327" s="147" t="s">
        <v>33</v>
      </c>
      <c r="B327" s="146">
        <v>539</v>
      </c>
      <c r="C327" s="146">
        <v>539</v>
      </c>
      <c r="D327" s="146">
        <v>102</v>
      </c>
      <c r="E327" s="146">
        <v>0</v>
      </c>
    </row>
    <row r="328" spans="1:5" ht="17.25" thickBot="1" x14ac:dyDescent="0.35">
      <c r="A328" s="134" t="s">
        <v>104</v>
      </c>
      <c r="B328" s="996" t="s">
        <v>169</v>
      </c>
      <c r="C328" s="997"/>
      <c r="D328" s="997"/>
      <c r="E328" s="998"/>
    </row>
    <row r="329" spans="1:5" ht="99.75" thickBot="1" x14ac:dyDescent="0.35">
      <c r="A329" s="134" t="s">
        <v>135</v>
      </c>
      <c r="B329" s="164" t="s">
        <v>172</v>
      </c>
      <c r="C329" s="136" t="s">
        <v>861</v>
      </c>
      <c r="D329" s="963" t="s">
        <v>164</v>
      </c>
      <c r="E329" s="964"/>
    </row>
    <row r="330" spans="1:5" ht="17.25" thickBot="1" x14ac:dyDescent="0.35">
      <c r="A330" s="137"/>
      <c r="B330" s="999"/>
      <c r="C330" s="1000"/>
      <c r="D330" s="1000"/>
      <c r="E330" s="1001"/>
    </row>
    <row r="331" spans="1:5" ht="29.25" customHeight="1" thickBot="1" x14ac:dyDescent="0.35">
      <c r="A331" s="118" t="s">
        <v>9</v>
      </c>
      <c r="B331" s="1002" t="s">
        <v>173</v>
      </c>
      <c r="C331" s="1003"/>
      <c r="D331" s="1003"/>
      <c r="E331" s="1004"/>
    </row>
    <row r="332" spans="1:5" ht="17.25" thickBot="1" x14ac:dyDescent="0.35">
      <c r="A332" s="118" t="s">
        <v>14</v>
      </c>
      <c r="B332" s="966" t="s">
        <v>158</v>
      </c>
      <c r="C332" s="941"/>
      <c r="D332" s="941"/>
      <c r="E332" s="942"/>
    </row>
    <row r="333" spans="1:5" x14ac:dyDescent="0.3">
      <c r="A333" s="943"/>
      <c r="B333" s="138">
        <v>2019</v>
      </c>
      <c r="C333" s="138">
        <v>2020</v>
      </c>
      <c r="D333" s="138">
        <v>2021</v>
      </c>
      <c r="E333" s="138">
        <v>2022</v>
      </c>
    </row>
    <row r="334" spans="1:5" ht="17.25" thickBot="1" x14ac:dyDescent="0.35">
      <c r="A334" s="944"/>
      <c r="B334" s="139" t="s">
        <v>5</v>
      </c>
      <c r="C334" s="139" t="s">
        <v>6</v>
      </c>
      <c r="D334" s="139" t="s">
        <v>6</v>
      </c>
      <c r="E334" s="139" t="s">
        <v>6</v>
      </c>
    </row>
    <row r="335" spans="1:5" ht="17.25" thickBot="1" x14ac:dyDescent="0.35">
      <c r="A335" s="118" t="s">
        <v>8</v>
      </c>
      <c r="B335" s="140">
        <v>1</v>
      </c>
      <c r="C335" s="140">
        <v>1</v>
      </c>
      <c r="D335" s="140">
        <v>0</v>
      </c>
      <c r="E335" s="140">
        <v>0</v>
      </c>
    </row>
    <row r="336" spans="1:5" ht="17.25" thickBot="1" x14ac:dyDescent="0.35">
      <c r="A336" s="118" t="s">
        <v>15</v>
      </c>
      <c r="B336" s="150">
        <v>3000</v>
      </c>
      <c r="C336" s="150">
        <v>2831.6</v>
      </c>
      <c r="D336" s="150">
        <v>0</v>
      </c>
      <c r="E336" s="150">
        <v>0</v>
      </c>
    </row>
    <row r="337" spans="1:5" ht="17.25" thickBot="1" x14ac:dyDescent="0.35">
      <c r="A337" s="118" t="s">
        <v>21</v>
      </c>
      <c r="B337" s="140">
        <v>3000</v>
      </c>
      <c r="C337" s="140">
        <v>2831.6</v>
      </c>
      <c r="D337" s="140" t="e">
        <v>#DIV/0!</v>
      </c>
      <c r="E337" s="140" t="e">
        <v>#DIV/0!</v>
      </c>
    </row>
    <row r="338" spans="1:5" ht="17.25" thickBot="1" x14ac:dyDescent="0.35">
      <c r="A338" s="118" t="s">
        <v>16</v>
      </c>
      <c r="B338" s="148" t="s">
        <v>20</v>
      </c>
      <c r="C338" s="142">
        <v>0</v>
      </c>
      <c r="D338" s="142">
        <v>-1</v>
      </c>
      <c r="E338" s="142" t="e">
        <v>#DIV/0!</v>
      </c>
    </row>
    <row r="339" spans="1:5" ht="17.25" thickBot="1" x14ac:dyDescent="0.35">
      <c r="A339" s="118" t="s">
        <v>17</v>
      </c>
      <c r="B339" s="148" t="s">
        <v>20</v>
      </c>
      <c r="C339" s="142">
        <v>-5.6133333333333368E-2</v>
      </c>
      <c r="D339" s="142">
        <v>-1</v>
      </c>
      <c r="E339" s="142" t="e">
        <v>#DIV/0!</v>
      </c>
    </row>
    <row r="340" spans="1:5" ht="17.25" thickBot="1" x14ac:dyDescent="0.35">
      <c r="A340" s="118" t="s">
        <v>18</v>
      </c>
      <c r="B340" s="148" t="s">
        <v>20</v>
      </c>
      <c r="C340" s="142">
        <v>-5.6133333333333368E-2</v>
      </c>
      <c r="D340" s="142" t="e">
        <v>#DIV/0!</v>
      </c>
      <c r="E340" s="142" t="e">
        <v>#DIV/0!</v>
      </c>
    </row>
    <row r="341" spans="1:5" ht="17.25" thickBot="1" x14ac:dyDescent="0.35">
      <c r="A341" s="981" t="s">
        <v>855</v>
      </c>
      <c r="B341" s="982"/>
      <c r="C341" s="982"/>
      <c r="D341" s="982"/>
      <c r="E341" s="983"/>
    </row>
    <row r="342" spans="1:5" x14ac:dyDescent="0.3">
      <c r="A342" s="943"/>
      <c r="B342" s="138">
        <v>2019</v>
      </c>
      <c r="C342" s="138">
        <v>2020</v>
      </c>
      <c r="D342" s="138">
        <v>2021</v>
      </c>
      <c r="E342" s="138">
        <v>2022</v>
      </c>
    </row>
    <row r="343" spans="1:5" ht="17.25" thickBot="1" x14ac:dyDescent="0.35">
      <c r="A343" s="944"/>
      <c r="B343" s="139" t="s">
        <v>5</v>
      </c>
      <c r="C343" s="139" t="s">
        <v>6</v>
      </c>
      <c r="D343" s="139" t="s">
        <v>6</v>
      </c>
      <c r="E343" s="139" t="s">
        <v>6</v>
      </c>
    </row>
    <row r="344" spans="1:5" ht="17.25" thickBot="1" x14ac:dyDescent="0.35">
      <c r="A344" s="143" t="s">
        <v>107</v>
      </c>
      <c r="B344" s="144">
        <v>0</v>
      </c>
      <c r="C344" s="144">
        <v>0</v>
      </c>
      <c r="D344" s="144">
        <v>0</v>
      </c>
      <c r="E344" s="144">
        <v>0</v>
      </c>
    </row>
    <row r="345" spans="1:5" ht="17.25" thickBot="1" x14ac:dyDescent="0.35">
      <c r="A345" s="145" t="s">
        <v>37</v>
      </c>
      <c r="B345" s="144"/>
      <c r="C345" s="144"/>
      <c r="D345" s="144"/>
      <c r="E345" s="144"/>
    </row>
    <row r="346" spans="1:5" ht="17.25" thickBot="1" x14ac:dyDescent="0.35">
      <c r="A346" s="145" t="s">
        <v>108</v>
      </c>
      <c r="B346" s="144"/>
      <c r="C346" s="144"/>
      <c r="D346" s="144"/>
      <c r="E346" s="144"/>
    </row>
    <row r="347" spans="1:5" ht="17.25" thickBot="1" x14ac:dyDescent="0.35">
      <c r="A347" s="145" t="s">
        <v>72</v>
      </c>
      <c r="B347" s="144"/>
      <c r="C347" s="144"/>
      <c r="D347" s="144"/>
      <c r="E347" s="144"/>
    </row>
    <row r="348" spans="1:5" ht="17.25" thickBot="1" x14ac:dyDescent="0.35">
      <c r="A348" s="145" t="s">
        <v>73</v>
      </c>
      <c r="B348" s="144"/>
      <c r="C348" s="144"/>
      <c r="D348" s="144"/>
      <c r="E348" s="144"/>
    </row>
    <row r="349" spans="1:5" ht="17.25" thickBot="1" x14ac:dyDescent="0.35">
      <c r="A349" s="143" t="s">
        <v>109</v>
      </c>
      <c r="B349" s="150">
        <v>3000</v>
      </c>
      <c r="C349" s="150">
        <v>2831.6</v>
      </c>
      <c r="D349" s="150">
        <v>0</v>
      </c>
      <c r="E349" s="150">
        <v>0</v>
      </c>
    </row>
    <row r="350" spans="1:5" ht="17.25" thickBot="1" x14ac:dyDescent="0.35">
      <c r="A350" s="145" t="s">
        <v>37</v>
      </c>
      <c r="B350" s="150"/>
      <c r="C350" s="150"/>
      <c r="D350" s="150"/>
      <c r="E350" s="150"/>
    </row>
    <row r="351" spans="1:5" ht="17.25" thickBot="1" x14ac:dyDescent="0.35">
      <c r="A351" s="145" t="s">
        <v>108</v>
      </c>
      <c r="B351" s="146"/>
      <c r="C351" s="144"/>
      <c r="D351" s="144"/>
      <c r="E351" s="144"/>
    </row>
    <row r="352" spans="1:5" ht="17.25" thickBot="1" x14ac:dyDescent="0.35">
      <c r="A352" s="145" t="s">
        <v>72</v>
      </c>
      <c r="B352" s="146"/>
      <c r="C352" s="144"/>
      <c r="D352" s="144"/>
      <c r="E352" s="144"/>
    </row>
    <row r="353" spans="1:5" ht="17.25" thickBot="1" x14ac:dyDescent="0.35">
      <c r="A353" s="145" t="s">
        <v>73</v>
      </c>
      <c r="B353" s="150">
        <v>3000</v>
      </c>
      <c r="C353" s="150">
        <v>2831.6</v>
      </c>
      <c r="D353" s="150">
        <v>0</v>
      </c>
      <c r="E353" s="150">
        <v>0</v>
      </c>
    </row>
    <row r="354" spans="1:5" ht="17.25" thickBot="1" x14ac:dyDescent="0.35">
      <c r="A354" s="147" t="s">
        <v>33</v>
      </c>
      <c r="B354" s="146">
        <v>3000</v>
      </c>
      <c r="C354" s="146">
        <v>2831.6</v>
      </c>
      <c r="D354" s="146">
        <v>0</v>
      </c>
      <c r="E354" s="146">
        <v>0</v>
      </c>
    </row>
    <row r="355" spans="1:5" ht="17.25" thickBot="1" x14ac:dyDescent="0.35">
      <c r="A355" s="134" t="s">
        <v>104</v>
      </c>
      <c r="B355" s="996" t="s">
        <v>169</v>
      </c>
      <c r="C355" s="997"/>
      <c r="D355" s="997"/>
      <c r="E355" s="998"/>
    </row>
    <row r="356" spans="1:5" ht="116.25" thickBot="1" x14ac:dyDescent="0.35">
      <c r="A356" s="134" t="s">
        <v>135</v>
      </c>
      <c r="B356" s="164" t="s">
        <v>862</v>
      </c>
      <c r="C356" s="136" t="s">
        <v>863</v>
      </c>
      <c r="D356" s="963" t="s">
        <v>164</v>
      </c>
      <c r="E356" s="964"/>
    </row>
    <row r="357" spans="1:5" ht="17.25" thickBot="1" x14ac:dyDescent="0.35">
      <c r="A357" s="137"/>
      <c r="B357" s="999"/>
      <c r="C357" s="1000"/>
      <c r="D357" s="1000"/>
      <c r="E357" s="1001"/>
    </row>
    <row r="358" spans="1:5" ht="17.25" thickBot="1" x14ac:dyDescent="0.35">
      <c r="A358" s="118" t="s">
        <v>9</v>
      </c>
      <c r="B358" s="1002" t="s">
        <v>864</v>
      </c>
      <c r="C358" s="1003"/>
      <c r="D358" s="1003"/>
      <c r="E358" s="1004"/>
    </row>
    <row r="359" spans="1:5" ht="17.25" thickBot="1" x14ac:dyDescent="0.35">
      <c r="A359" s="118" t="s">
        <v>14</v>
      </c>
      <c r="B359" s="966" t="s">
        <v>158</v>
      </c>
      <c r="C359" s="941"/>
      <c r="D359" s="941"/>
      <c r="E359" s="942"/>
    </row>
    <row r="360" spans="1:5" x14ac:dyDescent="0.3">
      <c r="A360" s="943"/>
      <c r="B360" s="138">
        <v>2019</v>
      </c>
      <c r="C360" s="138">
        <v>2020</v>
      </c>
      <c r="D360" s="138">
        <v>2021</v>
      </c>
      <c r="E360" s="138">
        <v>2022</v>
      </c>
    </row>
    <row r="361" spans="1:5" ht="17.25" thickBot="1" x14ac:dyDescent="0.35">
      <c r="A361" s="944"/>
      <c r="B361" s="139" t="s">
        <v>5</v>
      </c>
      <c r="C361" s="139" t="s">
        <v>6</v>
      </c>
      <c r="D361" s="139" t="s">
        <v>6</v>
      </c>
      <c r="E361" s="139" t="s">
        <v>6</v>
      </c>
    </row>
    <row r="362" spans="1:5" ht="17.25" thickBot="1" x14ac:dyDescent="0.35">
      <c r="A362" s="118" t="s">
        <v>8</v>
      </c>
      <c r="B362" s="140">
        <v>0</v>
      </c>
      <c r="C362" s="140">
        <v>1</v>
      </c>
      <c r="D362" s="140">
        <v>0</v>
      </c>
      <c r="E362" s="140">
        <v>0</v>
      </c>
    </row>
    <row r="363" spans="1:5" ht="17.25" thickBot="1" x14ac:dyDescent="0.35">
      <c r="A363" s="118" t="s">
        <v>15</v>
      </c>
      <c r="B363" s="150">
        <v>0</v>
      </c>
      <c r="C363" s="150">
        <v>5000</v>
      </c>
      <c r="D363" s="150">
        <v>0</v>
      </c>
      <c r="E363" s="150">
        <v>0</v>
      </c>
    </row>
    <row r="364" spans="1:5" ht="17.25" thickBot="1" x14ac:dyDescent="0.35">
      <c r="A364" s="118" t="s">
        <v>21</v>
      </c>
      <c r="B364" s="140" t="e">
        <v>#DIV/0!</v>
      </c>
      <c r="C364" s="140">
        <v>5000</v>
      </c>
      <c r="D364" s="140" t="e">
        <v>#DIV/0!</v>
      </c>
      <c r="E364" s="140" t="e">
        <v>#DIV/0!</v>
      </c>
    </row>
    <row r="365" spans="1:5" ht="17.25" thickBot="1" x14ac:dyDescent="0.35">
      <c r="A365" s="118" t="s">
        <v>16</v>
      </c>
      <c r="B365" s="148" t="s">
        <v>20</v>
      </c>
      <c r="C365" s="142" t="e">
        <v>#DIV/0!</v>
      </c>
      <c r="D365" s="142">
        <v>-1</v>
      </c>
      <c r="E365" s="142" t="e">
        <v>#DIV/0!</v>
      </c>
    </row>
    <row r="366" spans="1:5" ht="17.25" thickBot="1" x14ac:dyDescent="0.35">
      <c r="A366" s="118" t="s">
        <v>17</v>
      </c>
      <c r="B366" s="148" t="s">
        <v>20</v>
      </c>
      <c r="C366" s="142" t="e">
        <v>#DIV/0!</v>
      </c>
      <c r="D366" s="142">
        <v>-1</v>
      </c>
      <c r="E366" s="142" t="e">
        <v>#DIV/0!</v>
      </c>
    </row>
    <row r="367" spans="1:5" ht="17.25" thickBot="1" x14ac:dyDescent="0.35">
      <c r="A367" s="118" t="s">
        <v>18</v>
      </c>
      <c r="B367" s="148" t="s">
        <v>20</v>
      </c>
      <c r="C367" s="142" t="e">
        <v>#DIV/0!</v>
      </c>
      <c r="D367" s="142" t="e">
        <v>#DIV/0!</v>
      </c>
      <c r="E367" s="142" t="e">
        <v>#DIV/0!</v>
      </c>
    </row>
    <row r="368" spans="1:5" ht="17.25" thickBot="1" x14ac:dyDescent="0.35">
      <c r="A368" s="981" t="s">
        <v>855</v>
      </c>
      <c r="B368" s="982"/>
      <c r="C368" s="982"/>
      <c r="D368" s="982"/>
      <c r="E368" s="983"/>
    </row>
    <row r="369" spans="1:5" x14ac:dyDescent="0.3">
      <c r="A369" s="943"/>
      <c r="B369" s="138">
        <v>2019</v>
      </c>
      <c r="C369" s="138">
        <v>2020</v>
      </c>
      <c r="D369" s="138">
        <v>2021</v>
      </c>
      <c r="E369" s="138">
        <v>2022</v>
      </c>
    </row>
    <row r="370" spans="1:5" ht="17.25" thickBot="1" x14ac:dyDescent="0.35">
      <c r="A370" s="944"/>
      <c r="B370" s="139" t="s">
        <v>5</v>
      </c>
      <c r="C370" s="139" t="s">
        <v>6</v>
      </c>
      <c r="D370" s="139" t="s">
        <v>6</v>
      </c>
      <c r="E370" s="139" t="s">
        <v>6</v>
      </c>
    </row>
    <row r="371" spans="1:5" ht="17.25" thickBot="1" x14ac:dyDescent="0.35">
      <c r="A371" s="143" t="s">
        <v>107</v>
      </c>
      <c r="B371" s="144">
        <v>0</v>
      </c>
      <c r="C371" s="144">
        <v>0</v>
      </c>
      <c r="D371" s="144">
        <v>0</v>
      </c>
      <c r="E371" s="144">
        <v>0</v>
      </c>
    </row>
    <row r="372" spans="1:5" ht="17.25" thickBot="1" x14ac:dyDescent="0.35">
      <c r="A372" s="145" t="s">
        <v>37</v>
      </c>
      <c r="B372" s="144"/>
      <c r="C372" s="144"/>
      <c r="D372" s="144"/>
      <c r="E372" s="144"/>
    </row>
    <row r="373" spans="1:5" ht="17.25" thickBot="1" x14ac:dyDescent="0.35">
      <c r="A373" s="145" t="s">
        <v>108</v>
      </c>
      <c r="B373" s="144"/>
      <c r="C373" s="144"/>
      <c r="D373" s="144"/>
      <c r="E373" s="144"/>
    </row>
    <row r="374" spans="1:5" ht="17.25" thickBot="1" x14ac:dyDescent="0.35">
      <c r="A374" s="145" t="s">
        <v>72</v>
      </c>
      <c r="B374" s="144"/>
      <c r="C374" s="144"/>
      <c r="D374" s="144"/>
      <c r="E374" s="144"/>
    </row>
    <row r="375" spans="1:5" ht="17.25" thickBot="1" x14ac:dyDescent="0.35">
      <c r="A375" s="145" t="s">
        <v>73</v>
      </c>
      <c r="B375" s="144"/>
      <c r="C375" s="144"/>
      <c r="D375" s="144"/>
      <c r="E375" s="144"/>
    </row>
    <row r="376" spans="1:5" ht="17.25" thickBot="1" x14ac:dyDescent="0.35">
      <c r="A376" s="143" t="s">
        <v>109</v>
      </c>
      <c r="B376" s="150">
        <v>0</v>
      </c>
      <c r="C376" s="150">
        <v>5000</v>
      </c>
      <c r="D376" s="150">
        <v>0</v>
      </c>
      <c r="E376" s="150">
        <v>0</v>
      </c>
    </row>
    <row r="377" spans="1:5" ht="17.25" thickBot="1" x14ac:dyDescent="0.35">
      <c r="A377" s="145" t="s">
        <v>37</v>
      </c>
      <c r="B377" s="150"/>
      <c r="C377" s="150"/>
      <c r="D377" s="150"/>
      <c r="E377" s="150"/>
    </row>
    <row r="378" spans="1:5" ht="17.25" thickBot="1" x14ac:dyDescent="0.35">
      <c r="A378" s="145" t="s">
        <v>108</v>
      </c>
      <c r="B378" s="146"/>
      <c r="C378" s="144"/>
      <c r="D378" s="144"/>
      <c r="E378" s="144"/>
    </row>
    <row r="379" spans="1:5" ht="17.25" thickBot="1" x14ac:dyDescent="0.35">
      <c r="A379" s="165" t="s">
        <v>72</v>
      </c>
      <c r="B379" s="166">
        <v>0</v>
      </c>
      <c r="C379" s="166">
        <v>5000</v>
      </c>
      <c r="D379" s="166">
        <v>0</v>
      </c>
      <c r="E379" s="166">
        <v>0</v>
      </c>
    </row>
    <row r="380" spans="1:5" ht="17.25" thickBot="1" x14ac:dyDescent="0.35">
      <c r="A380" s="145" t="s">
        <v>73</v>
      </c>
      <c r="B380" s="150"/>
      <c r="C380" s="150"/>
      <c r="D380" s="150"/>
      <c r="E380" s="150"/>
    </row>
    <row r="381" spans="1:5" ht="17.25" thickBot="1" x14ac:dyDescent="0.35">
      <c r="A381" s="147" t="s">
        <v>33</v>
      </c>
      <c r="B381" s="146">
        <v>0</v>
      </c>
      <c r="C381" s="146">
        <v>5000</v>
      </c>
      <c r="D381" s="146">
        <v>0</v>
      </c>
      <c r="E381" s="146">
        <v>0</v>
      </c>
    </row>
    <row r="382" spans="1:5" ht="17.25" thickBot="1" x14ac:dyDescent="0.35">
      <c r="A382" s="134" t="s">
        <v>104</v>
      </c>
      <c r="B382" s="984" t="s">
        <v>148</v>
      </c>
      <c r="C382" s="985"/>
      <c r="D382" s="985"/>
      <c r="E382" s="986"/>
    </row>
    <row r="383" spans="1:5" ht="173.25" customHeight="1" thickBot="1" x14ac:dyDescent="0.35">
      <c r="A383" s="134" t="s">
        <v>135</v>
      </c>
      <c r="B383" s="167" t="s">
        <v>174</v>
      </c>
      <c r="C383" s="136" t="s">
        <v>175</v>
      </c>
      <c r="D383" s="987" t="s">
        <v>175</v>
      </c>
      <c r="E383" s="988"/>
    </row>
    <row r="384" spans="1:5" ht="17.25" thickBot="1" x14ac:dyDescent="0.35">
      <c r="A384" s="137"/>
      <c r="B384" s="961"/>
      <c r="C384" s="965"/>
      <c r="D384" s="963"/>
      <c r="E384" s="964"/>
    </row>
    <row r="385" spans="1:5" ht="27" customHeight="1" thickBot="1" x14ac:dyDescent="0.35">
      <c r="A385" s="118" t="s">
        <v>9</v>
      </c>
      <c r="B385" s="945" t="s">
        <v>176</v>
      </c>
      <c r="C385" s="940"/>
      <c r="D385" s="940"/>
      <c r="E385" s="946"/>
    </row>
    <row r="386" spans="1:5" ht="17.25" thickBot="1" x14ac:dyDescent="0.35">
      <c r="A386" s="118" t="s">
        <v>14</v>
      </c>
      <c r="B386" s="966" t="s">
        <v>158</v>
      </c>
      <c r="C386" s="941"/>
      <c r="D386" s="941"/>
      <c r="E386" s="942"/>
    </row>
    <row r="387" spans="1:5" x14ac:dyDescent="0.3">
      <c r="A387" s="943"/>
      <c r="B387" s="138">
        <v>2019</v>
      </c>
      <c r="C387" s="138">
        <v>2020</v>
      </c>
      <c r="D387" s="138">
        <v>2021</v>
      </c>
      <c r="E387" s="138">
        <v>2022</v>
      </c>
    </row>
    <row r="388" spans="1:5" ht="17.25" thickBot="1" x14ac:dyDescent="0.35">
      <c r="A388" s="944"/>
      <c r="B388" s="139" t="s">
        <v>5</v>
      </c>
      <c r="C388" s="139" t="s">
        <v>6</v>
      </c>
      <c r="D388" s="139" t="s">
        <v>6</v>
      </c>
      <c r="E388" s="139" t="s">
        <v>6</v>
      </c>
    </row>
    <row r="389" spans="1:5" ht="17.25" thickBot="1" x14ac:dyDescent="0.35">
      <c r="A389" s="118" t="s">
        <v>8</v>
      </c>
      <c r="B389" s="140">
        <v>1</v>
      </c>
      <c r="C389" s="140">
        <v>1</v>
      </c>
      <c r="D389" s="140"/>
      <c r="E389" s="140"/>
    </row>
    <row r="390" spans="1:5" ht="17.25" thickBot="1" x14ac:dyDescent="0.35">
      <c r="A390" s="118" t="s">
        <v>15</v>
      </c>
      <c r="B390" s="150">
        <v>10000</v>
      </c>
      <c r="C390" s="150">
        <v>7568</v>
      </c>
      <c r="D390" s="150">
        <v>0</v>
      </c>
      <c r="E390" s="150">
        <v>0</v>
      </c>
    </row>
    <row r="391" spans="1:5" ht="17.25" thickBot="1" x14ac:dyDescent="0.35">
      <c r="A391" s="118" t="s">
        <v>21</v>
      </c>
      <c r="B391" s="140">
        <v>10000</v>
      </c>
      <c r="C391" s="140">
        <v>7568</v>
      </c>
      <c r="D391" s="140" t="e">
        <v>#DIV/0!</v>
      </c>
      <c r="E391" s="140" t="e">
        <v>#DIV/0!</v>
      </c>
    </row>
    <row r="392" spans="1:5" ht="17.25" thickBot="1" x14ac:dyDescent="0.35">
      <c r="A392" s="118" t="s">
        <v>16</v>
      </c>
      <c r="B392" s="148" t="s">
        <v>20</v>
      </c>
      <c r="C392" s="142">
        <v>0</v>
      </c>
      <c r="D392" s="142">
        <v>-1</v>
      </c>
      <c r="E392" s="142" t="e">
        <v>#DIV/0!</v>
      </c>
    </row>
    <row r="393" spans="1:5" ht="17.25" thickBot="1" x14ac:dyDescent="0.35">
      <c r="A393" s="118" t="s">
        <v>17</v>
      </c>
      <c r="B393" s="148" t="s">
        <v>20</v>
      </c>
      <c r="C393" s="142">
        <v>-0.24319999999999997</v>
      </c>
      <c r="D393" s="142">
        <v>-1</v>
      </c>
      <c r="E393" s="142" t="e">
        <v>#DIV/0!</v>
      </c>
    </row>
    <row r="394" spans="1:5" ht="17.25" thickBot="1" x14ac:dyDescent="0.35">
      <c r="A394" s="118" t="s">
        <v>18</v>
      </c>
      <c r="B394" s="148" t="s">
        <v>20</v>
      </c>
      <c r="C394" s="142">
        <v>-0.24319999999999997</v>
      </c>
      <c r="D394" s="142" t="e">
        <v>#DIV/0!</v>
      </c>
      <c r="E394" s="142" t="e">
        <v>#DIV/0!</v>
      </c>
    </row>
    <row r="395" spans="1:5" ht="17.25" thickBot="1" x14ac:dyDescent="0.35">
      <c r="A395" s="981" t="s">
        <v>855</v>
      </c>
      <c r="B395" s="982"/>
      <c r="C395" s="982"/>
      <c r="D395" s="982"/>
      <c r="E395" s="983"/>
    </row>
    <row r="396" spans="1:5" x14ac:dyDescent="0.3">
      <c r="A396" s="943"/>
      <c r="B396" s="138">
        <v>2019</v>
      </c>
      <c r="C396" s="138">
        <v>2020</v>
      </c>
      <c r="D396" s="138">
        <v>2021</v>
      </c>
      <c r="E396" s="138">
        <v>2022</v>
      </c>
    </row>
    <row r="397" spans="1:5" ht="17.25" thickBot="1" x14ac:dyDescent="0.35">
      <c r="A397" s="944"/>
      <c r="B397" s="139" t="s">
        <v>5</v>
      </c>
      <c r="C397" s="139" t="s">
        <v>6</v>
      </c>
      <c r="D397" s="139" t="s">
        <v>6</v>
      </c>
      <c r="E397" s="139" t="s">
        <v>6</v>
      </c>
    </row>
    <row r="398" spans="1:5" ht="17.25" thickBot="1" x14ac:dyDescent="0.35">
      <c r="A398" s="143" t="s">
        <v>107</v>
      </c>
      <c r="B398" s="144">
        <v>0</v>
      </c>
      <c r="C398" s="144">
        <v>0</v>
      </c>
      <c r="D398" s="144">
        <v>0</v>
      </c>
      <c r="E398" s="144">
        <v>0</v>
      </c>
    </row>
    <row r="399" spans="1:5" ht="17.25" thickBot="1" x14ac:dyDescent="0.35">
      <c r="A399" s="145" t="s">
        <v>37</v>
      </c>
      <c r="B399" s="144"/>
      <c r="C399" s="144"/>
      <c r="D399" s="144"/>
      <c r="E399" s="144"/>
    </row>
    <row r="400" spans="1:5" ht="17.25" thickBot="1" x14ac:dyDescent="0.35">
      <c r="A400" s="145" t="s">
        <v>108</v>
      </c>
      <c r="B400" s="144"/>
      <c r="C400" s="144"/>
      <c r="D400" s="144"/>
      <c r="E400" s="144"/>
    </row>
    <row r="401" spans="1:5" ht="17.25" thickBot="1" x14ac:dyDescent="0.35">
      <c r="A401" s="145" t="s">
        <v>72</v>
      </c>
      <c r="B401" s="144"/>
      <c r="C401" s="144"/>
      <c r="D401" s="144"/>
      <c r="E401" s="144"/>
    </row>
    <row r="402" spans="1:5" ht="17.25" thickBot="1" x14ac:dyDescent="0.35">
      <c r="A402" s="145" t="s">
        <v>73</v>
      </c>
      <c r="B402" s="144"/>
      <c r="C402" s="144"/>
      <c r="D402" s="144"/>
      <c r="E402" s="144"/>
    </row>
    <row r="403" spans="1:5" ht="17.25" thickBot="1" x14ac:dyDescent="0.35">
      <c r="A403" s="143" t="s">
        <v>109</v>
      </c>
      <c r="B403" s="150">
        <v>10000</v>
      </c>
      <c r="C403" s="150">
        <v>7568</v>
      </c>
      <c r="D403" s="150">
        <v>0</v>
      </c>
      <c r="E403" s="150">
        <v>0</v>
      </c>
    </row>
    <row r="404" spans="1:5" ht="17.25" thickBot="1" x14ac:dyDescent="0.35">
      <c r="A404" s="145" t="s">
        <v>37</v>
      </c>
      <c r="B404" s="150"/>
      <c r="C404" s="150"/>
      <c r="D404" s="150"/>
      <c r="E404" s="150"/>
    </row>
    <row r="405" spans="1:5" ht="17.25" thickBot="1" x14ac:dyDescent="0.35">
      <c r="A405" s="145" t="s">
        <v>108</v>
      </c>
      <c r="B405" s="146"/>
      <c r="C405" s="144"/>
      <c r="D405" s="144"/>
      <c r="E405" s="144"/>
    </row>
    <row r="406" spans="1:5" ht="17.25" thickBot="1" x14ac:dyDescent="0.35">
      <c r="A406" s="145" t="s">
        <v>72</v>
      </c>
      <c r="B406" s="146"/>
      <c r="C406" s="144"/>
      <c r="D406" s="144"/>
      <c r="E406" s="144"/>
    </row>
    <row r="407" spans="1:5" ht="17.25" thickBot="1" x14ac:dyDescent="0.35">
      <c r="A407" s="145" t="s">
        <v>73</v>
      </c>
      <c r="B407" s="150">
        <v>10000</v>
      </c>
      <c r="C407" s="150">
        <v>7568</v>
      </c>
      <c r="D407" s="150">
        <v>0</v>
      </c>
      <c r="E407" s="150">
        <v>0</v>
      </c>
    </row>
    <row r="408" spans="1:5" ht="17.25" thickBot="1" x14ac:dyDescent="0.35">
      <c r="A408" s="147" t="s">
        <v>33</v>
      </c>
      <c r="B408" s="146">
        <v>10000</v>
      </c>
      <c r="C408" s="146">
        <v>7568</v>
      </c>
      <c r="D408" s="146">
        <v>0</v>
      </c>
      <c r="E408" s="146">
        <v>0</v>
      </c>
    </row>
    <row r="409" spans="1:5" ht="17.25" thickBot="1" x14ac:dyDescent="0.35">
      <c r="A409" s="134" t="s">
        <v>104</v>
      </c>
      <c r="B409" s="961" t="s">
        <v>153</v>
      </c>
      <c r="C409" s="962"/>
      <c r="D409" s="963"/>
      <c r="E409" s="964"/>
    </row>
    <row r="410" spans="1:5" ht="66.75" thickBot="1" x14ac:dyDescent="0.35">
      <c r="A410" s="134" t="s">
        <v>135</v>
      </c>
      <c r="B410" s="135" t="s">
        <v>177</v>
      </c>
      <c r="C410" s="136" t="s">
        <v>865</v>
      </c>
      <c r="D410" s="963"/>
      <c r="E410" s="964"/>
    </row>
    <row r="411" spans="1:5" ht="17.25" thickBot="1" x14ac:dyDescent="0.35">
      <c r="A411" s="137"/>
      <c r="B411" s="961"/>
      <c r="C411" s="965"/>
      <c r="D411" s="963"/>
      <c r="E411" s="964"/>
    </row>
    <row r="412" spans="1:5" ht="24.75" customHeight="1" thickBot="1" x14ac:dyDescent="0.35">
      <c r="A412" s="118" t="s">
        <v>9</v>
      </c>
      <c r="B412" s="945" t="s">
        <v>178</v>
      </c>
      <c r="C412" s="940"/>
      <c r="D412" s="940"/>
      <c r="E412" s="946"/>
    </row>
    <row r="413" spans="1:5" ht="17.25" thickBot="1" x14ac:dyDescent="0.35">
      <c r="A413" s="118" t="s">
        <v>14</v>
      </c>
      <c r="B413" s="966" t="s">
        <v>179</v>
      </c>
      <c r="C413" s="941"/>
      <c r="D413" s="941"/>
      <c r="E413" s="942"/>
    </row>
    <row r="414" spans="1:5" x14ac:dyDescent="0.3">
      <c r="A414" s="943"/>
      <c r="B414" s="138">
        <v>2019</v>
      </c>
      <c r="C414" s="138">
        <v>2020</v>
      </c>
      <c r="D414" s="138">
        <v>2021</v>
      </c>
      <c r="E414" s="138">
        <v>2022</v>
      </c>
    </row>
    <row r="415" spans="1:5" ht="17.25" thickBot="1" x14ac:dyDescent="0.35">
      <c r="A415" s="944"/>
      <c r="B415" s="139" t="s">
        <v>5</v>
      </c>
      <c r="C415" s="139" t="s">
        <v>6</v>
      </c>
      <c r="D415" s="139" t="s">
        <v>6</v>
      </c>
      <c r="E415" s="139" t="s">
        <v>6</v>
      </c>
    </row>
    <row r="416" spans="1:5" ht="17.25" thickBot="1" x14ac:dyDescent="0.35">
      <c r="A416" s="118" t="s">
        <v>8</v>
      </c>
      <c r="B416" s="140">
        <v>5</v>
      </c>
      <c r="C416" s="140">
        <v>5.3</v>
      </c>
      <c r="D416" s="140">
        <v>6</v>
      </c>
      <c r="E416" s="140">
        <v>11</v>
      </c>
    </row>
    <row r="417" spans="1:5" ht="17.25" thickBot="1" x14ac:dyDescent="0.35">
      <c r="A417" s="118" t="s">
        <v>15</v>
      </c>
      <c r="B417" s="150">
        <v>15000</v>
      </c>
      <c r="C417" s="150">
        <v>15000</v>
      </c>
      <c r="D417" s="150">
        <v>16000</v>
      </c>
      <c r="E417" s="150">
        <v>30000</v>
      </c>
    </row>
    <row r="418" spans="1:5" ht="17.25" thickBot="1" x14ac:dyDescent="0.35">
      <c r="A418" s="118" t="s">
        <v>21</v>
      </c>
      <c r="B418" s="140">
        <v>3000</v>
      </c>
      <c r="C418" s="140">
        <v>2830.1886792452833</v>
      </c>
      <c r="D418" s="140">
        <v>2666.6666666666665</v>
      </c>
      <c r="E418" s="140">
        <v>2727.2727272727275</v>
      </c>
    </row>
    <row r="419" spans="1:5" ht="17.25" thickBot="1" x14ac:dyDescent="0.35">
      <c r="A419" s="118" t="s">
        <v>16</v>
      </c>
      <c r="B419" s="148" t="s">
        <v>20</v>
      </c>
      <c r="C419" s="142">
        <v>6.0000000000000053E-2</v>
      </c>
      <c r="D419" s="142">
        <v>0.13207547169811318</v>
      </c>
      <c r="E419" s="142">
        <v>0.83333333333333326</v>
      </c>
    </row>
    <row r="420" spans="1:5" ht="17.25" thickBot="1" x14ac:dyDescent="0.35">
      <c r="A420" s="118" t="s">
        <v>17</v>
      </c>
      <c r="B420" s="148" t="s">
        <v>20</v>
      </c>
      <c r="C420" s="142">
        <v>0</v>
      </c>
      <c r="D420" s="142">
        <v>6.6666666666666652E-2</v>
      </c>
      <c r="E420" s="142">
        <v>0.875</v>
      </c>
    </row>
    <row r="421" spans="1:5" ht="17.25" thickBot="1" x14ac:dyDescent="0.35">
      <c r="A421" s="118" t="s">
        <v>18</v>
      </c>
      <c r="B421" s="148" t="s">
        <v>20</v>
      </c>
      <c r="C421" s="142">
        <v>-5.6603773584905537E-2</v>
      </c>
      <c r="D421" s="142">
        <v>-5.7777777777777928E-2</v>
      </c>
      <c r="E421" s="142">
        <v>2.2727272727272929E-2</v>
      </c>
    </row>
    <row r="422" spans="1:5" ht="17.25" thickBot="1" x14ac:dyDescent="0.35">
      <c r="A422" s="981" t="s">
        <v>855</v>
      </c>
      <c r="B422" s="982"/>
      <c r="C422" s="982"/>
      <c r="D422" s="982"/>
      <c r="E422" s="983"/>
    </row>
    <row r="423" spans="1:5" x14ac:dyDescent="0.3">
      <c r="A423" s="943"/>
      <c r="B423" s="138">
        <v>2019</v>
      </c>
      <c r="C423" s="138">
        <v>2020</v>
      </c>
      <c r="D423" s="138">
        <v>2021</v>
      </c>
      <c r="E423" s="138">
        <v>2022</v>
      </c>
    </row>
    <row r="424" spans="1:5" ht="17.25" thickBot="1" x14ac:dyDescent="0.35">
      <c r="A424" s="944"/>
      <c r="B424" s="139" t="s">
        <v>5</v>
      </c>
      <c r="C424" s="139" t="s">
        <v>6</v>
      </c>
      <c r="D424" s="139" t="s">
        <v>6</v>
      </c>
      <c r="E424" s="139" t="s">
        <v>6</v>
      </c>
    </row>
    <row r="425" spans="1:5" ht="17.25" thickBot="1" x14ac:dyDescent="0.35">
      <c r="A425" s="143" t="s">
        <v>107</v>
      </c>
      <c r="B425" s="144">
        <v>0</v>
      </c>
      <c r="C425" s="144">
        <v>0</v>
      </c>
      <c r="D425" s="144">
        <v>0</v>
      </c>
      <c r="E425" s="144">
        <v>0</v>
      </c>
    </row>
    <row r="426" spans="1:5" ht="17.25" thickBot="1" x14ac:dyDescent="0.35">
      <c r="A426" s="145" t="s">
        <v>37</v>
      </c>
      <c r="B426" s="144"/>
      <c r="C426" s="144"/>
      <c r="D426" s="144"/>
      <c r="E426" s="144"/>
    </row>
    <row r="427" spans="1:5" ht="17.25" thickBot="1" x14ac:dyDescent="0.35">
      <c r="A427" s="145" t="s">
        <v>108</v>
      </c>
      <c r="B427" s="144"/>
      <c r="C427" s="144"/>
      <c r="D427" s="144"/>
      <c r="E427" s="144"/>
    </row>
    <row r="428" spans="1:5" ht="17.25" thickBot="1" x14ac:dyDescent="0.35">
      <c r="A428" s="145" t="s">
        <v>72</v>
      </c>
      <c r="B428" s="144"/>
      <c r="C428" s="144"/>
      <c r="D428" s="144"/>
      <c r="E428" s="144"/>
    </row>
    <row r="429" spans="1:5" ht="17.25" thickBot="1" x14ac:dyDescent="0.35">
      <c r="A429" s="145" t="s">
        <v>73</v>
      </c>
      <c r="B429" s="144"/>
      <c r="C429" s="144"/>
      <c r="D429" s="144"/>
      <c r="E429" s="144"/>
    </row>
    <row r="430" spans="1:5" ht="17.25" thickBot="1" x14ac:dyDescent="0.35">
      <c r="A430" s="143" t="s">
        <v>109</v>
      </c>
      <c r="B430" s="150">
        <v>15000</v>
      </c>
      <c r="C430" s="150">
        <v>15000</v>
      </c>
      <c r="D430" s="150">
        <v>16000</v>
      </c>
      <c r="E430" s="150">
        <v>30000</v>
      </c>
    </row>
    <row r="431" spans="1:5" ht="17.25" thickBot="1" x14ac:dyDescent="0.35">
      <c r="A431" s="145" t="s">
        <v>37</v>
      </c>
      <c r="B431" s="150">
        <v>15000</v>
      </c>
      <c r="C431" s="150">
        <v>15000</v>
      </c>
      <c r="D431" s="150">
        <v>16000</v>
      </c>
      <c r="E431" s="150">
        <v>30000</v>
      </c>
    </row>
    <row r="432" spans="1:5" ht="17.25" thickBot="1" x14ac:dyDescent="0.35">
      <c r="A432" s="145" t="s">
        <v>108</v>
      </c>
      <c r="B432" s="146"/>
      <c r="C432" s="144"/>
      <c r="D432" s="144"/>
      <c r="E432" s="144"/>
    </row>
    <row r="433" spans="1:5" ht="17.25" thickBot="1" x14ac:dyDescent="0.35">
      <c r="A433" s="145" t="s">
        <v>72</v>
      </c>
      <c r="B433" s="146"/>
      <c r="C433" s="144"/>
      <c r="D433" s="144"/>
      <c r="E433" s="144"/>
    </row>
    <row r="434" spans="1:5" ht="17.25" thickBot="1" x14ac:dyDescent="0.35">
      <c r="A434" s="145" t="s">
        <v>73</v>
      </c>
      <c r="B434" s="146"/>
      <c r="C434" s="144"/>
      <c r="D434" s="144"/>
      <c r="E434" s="144"/>
    </row>
    <row r="435" spans="1:5" ht="17.25" thickBot="1" x14ac:dyDescent="0.35">
      <c r="A435" s="147" t="s">
        <v>33</v>
      </c>
      <c r="B435" s="146">
        <v>15000</v>
      </c>
      <c r="C435" s="146">
        <v>15000</v>
      </c>
      <c r="D435" s="146">
        <v>16000</v>
      </c>
      <c r="E435" s="146">
        <v>30000</v>
      </c>
    </row>
    <row r="436" spans="1:5" ht="17.25" thickBot="1" x14ac:dyDescent="0.35">
      <c r="A436" s="134" t="s">
        <v>104</v>
      </c>
      <c r="B436" s="961" t="s">
        <v>153</v>
      </c>
      <c r="C436" s="962"/>
      <c r="D436" s="963"/>
      <c r="E436" s="964"/>
    </row>
    <row r="437" spans="1:5" ht="66.75" thickBot="1" x14ac:dyDescent="0.35">
      <c r="A437" s="134" t="s">
        <v>135</v>
      </c>
      <c r="B437" s="135" t="s">
        <v>180</v>
      </c>
      <c r="C437" s="136" t="s">
        <v>866</v>
      </c>
      <c r="D437" s="963"/>
      <c r="E437" s="964"/>
    </row>
    <row r="438" spans="1:5" ht="17.25" thickBot="1" x14ac:dyDescent="0.35">
      <c r="A438" s="137"/>
      <c r="B438" s="961"/>
      <c r="C438" s="965"/>
      <c r="D438" s="963"/>
      <c r="E438" s="964"/>
    </row>
    <row r="439" spans="1:5" ht="17.25" thickBot="1" x14ac:dyDescent="0.35">
      <c r="A439" s="118" t="s">
        <v>9</v>
      </c>
      <c r="B439" s="966" t="s">
        <v>181</v>
      </c>
      <c r="C439" s="941"/>
      <c r="D439" s="941"/>
      <c r="E439" s="942"/>
    </row>
    <row r="440" spans="1:5" ht="17.25" thickBot="1" x14ac:dyDescent="0.35">
      <c r="A440" s="118" t="s">
        <v>14</v>
      </c>
      <c r="B440" s="966" t="s">
        <v>179</v>
      </c>
      <c r="C440" s="941"/>
      <c r="D440" s="941"/>
      <c r="E440" s="942"/>
    </row>
    <row r="441" spans="1:5" x14ac:dyDescent="0.3">
      <c r="A441" s="943"/>
      <c r="B441" s="138">
        <v>2019</v>
      </c>
      <c r="C441" s="138">
        <v>2020</v>
      </c>
      <c r="D441" s="138">
        <v>2021</v>
      </c>
      <c r="E441" s="138">
        <v>2022</v>
      </c>
    </row>
    <row r="442" spans="1:5" ht="17.25" thickBot="1" x14ac:dyDescent="0.35">
      <c r="A442" s="944"/>
      <c r="B442" s="139" t="s">
        <v>5</v>
      </c>
      <c r="C442" s="139" t="s">
        <v>6</v>
      </c>
      <c r="D442" s="139" t="s">
        <v>6</v>
      </c>
      <c r="E442" s="139" t="s">
        <v>6</v>
      </c>
    </row>
    <row r="443" spans="1:5" ht="17.25" thickBot="1" x14ac:dyDescent="0.35">
      <c r="A443" s="118" t="s">
        <v>8</v>
      </c>
      <c r="B443" s="140">
        <v>9</v>
      </c>
      <c r="C443" s="140">
        <v>0</v>
      </c>
      <c r="D443" s="140">
        <v>0</v>
      </c>
      <c r="E443" s="140">
        <v>0</v>
      </c>
    </row>
    <row r="444" spans="1:5" ht="17.25" thickBot="1" x14ac:dyDescent="0.35">
      <c r="A444" s="118" t="s">
        <v>15</v>
      </c>
      <c r="B444" s="150">
        <v>6000</v>
      </c>
      <c r="C444" s="150">
        <v>0</v>
      </c>
      <c r="D444" s="150">
        <v>0</v>
      </c>
      <c r="E444" s="150">
        <v>0</v>
      </c>
    </row>
    <row r="445" spans="1:5" ht="17.25" thickBot="1" x14ac:dyDescent="0.35">
      <c r="A445" s="118" t="s">
        <v>21</v>
      </c>
      <c r="B445" s="140">
        <v>666.66666666666663</v>
      </c>
      <c r="C445" s="140" t="e">
        <v>#DIV/0!</v>
      </c>
      <c r="D445" s="140" t="e">
        <v>#DIV/0!</v>
      </c>
      <c r="E445" s="140" t="e">
        <v>#DIV/0!</v>
      </c>
    </row>
    <row r="446" spans="1:5" ht="17.25" thickBot="1" x14ac:dyDescent="0.35">
      <c r="A446" s="118" t="s">
        <v>16</v>
      </c>
      <c r="B446" s="148" t="s">
        <v>20</v>
      </c>
      <c r="C446" s="142">
        <v>-1</v>
      </c>
      <c r="D446" s="142" t="e">
        <v>#DIV/0!</v>
      </c>
      <c r="E446" s="142" t="e">
        <v>#DIV/0!</v>
      </c>
    </row>
    <row r="447" spans="1:5" ht="17.25" thickBot="1" x14ac:dyDescent="0.35">
      <c r="A447" s="118" t="s">
        <v>17</v>
      </c>
      <c r="B447" s="148" t="s">
        <v>20</v>
      </c>
      <c r="C447" s="142">
        <v>-1</v>
      </c>
      <c r="D447" s="142" t="e">
        <v>#DIV/0!</v>
      </c>
      <c r="E447" s="142" t="e">
        <v>#DIV/0!</v>
      </c>
    </row>
    <row r="448" spans="1:5" ht="17.25" thickBot="1" x14ac:dyDescent="0.35">
      <c r="A448" s="118" t="s">
        <v>18</v>
      </c>
      <c r="B448" s="148" t="s">
        <v>20</v>
      </c>
      <c r="C448" s="142" t="e">
        <v>#DIV/0!</v>
      </c>
      <c r="D448" s="142" t="e">
        <v>#DIV/0!</v>
      </c>
      <c r="E448" s="142" t="e">
        <v>#DIV/0!</v>
      </c>
    </row>
    <row r="449" spans="1:5" ht="17.25" thickBot="1" x14ac:dyDescent="0.35">
      <c r="A449" s="981" t="s">
        <v>855</v>
      </c>
      <c r="B449" s="982"/>
      <c r="C449" s="982"/>
      <c r="D449" s="982"/>
      <c r="E449" s="983"/>
    </row>
    <row r="450" spans="1:5" x14ac:dyDescent="0.3">
      <c r="A450" s="943"/>
      <c r="B450" s="138">
        <v>2019</v>
      </c>
      <c r="C450" s="138">
        <v>2020</v>
      </c>
      <c r="D450" s="138">
        <v>2021</v>
      </c>
      <c r="E450" s="138">
        <v>2022</v>
      </c>
    </row>
    <row r="451" spans="1:5" ht="17.25" thickBot="1" x14ac:dyDescent="0.35">
      <c r="A451" s="944"/>
      <c r="B451" s="139" t="s">
        <v>5</v>
      </c>
      <c r="C451" s="139" t="s">
        <v>6</v>
      </c>
      <c r="D451" s="139" t="s">
        <v>6</v>
      </c>
      <c r="E451" s="139" t="s">
        <v>6</v>
      </c>
    </row>
    <row r="452" spans="1:5" ht="17.25" thickBot="1" x14ac:dyDescent="0.35">
      <c r="A452" s="143" t="s">
        <v>107</v>
      </c>
      <c r="B452" s="144">
        <v>0</v>
      </c>
      <c r="C452" s="144">
        <v>0</v>
      </c>
      <c r="D452" s="144">
        <v>0</v>
      </c>
      <c r="E452" s="144">
        <v>0</v>
      </c>
    </row>
    <row r="453" spans="1:5" ht="17.25" thickBot="1" x14ac:dyDescent="0.35">
      <c r="A453" s="145" t="s">
        <v>37</v>
      </c>
      <c r="B453" s="144"/>
      <c r="C453" s="144"/>
      <c r="D453" s="144"/>
      <c r="E453" s="144"/>
    </row>
    <row r="454" spans="1:5" ht="17.25" thickBot="1" x14ac:dyDescent="0.35">
      <c r="A454" s="145" t="s">
        <v>108</v>
      </c>
      <c r="B454" s="144"/>
      <c r="C454" s="144"/>
      <c r="D454" s="144"/>
      <c r="E454" s="144"/>
    </row>
    <row r="455" spans="1:5" ht="17.25" thickBot="1" x14ac:dyDescent="0.35">
      <c r="A455" s="145" t="s">
        <v>72</v>
      </c>
      <c r="B455" s="144"/>
      <c r="C455" s="144"/>
      <c r="D455" s="144"/>
      <c r="E455" s="144"/>
    </row>
    <row r="456" spans="1:5" ht="17.25" thickBot="1" x14ac:dyDescent="0.35">
      <c r="A456" s="145" t="s">
        <v>73</v>
      </c>
      <c r="B456" s="144"/>
      <c r="C456" s="144"/>
      <c r="D456" s="144"/>
      <c r="E456" s="144"/>
    </row>
    <row r="457" spans="1:5" ht="17.25" thickBot="1" x14ac:dyDescent="0.35">
      <c r="A457" s="143" t="s">
        <v>109</v>
      </c>
      <c r="B457" s="150">
        <v>6000</v>
      </c>
      <c r="C457" s="150">
        <v>0</v>
      </c>
      <c r="D457" s="150">
        <v>0</v>
      </c>
      <c r="E457" s="150">
        <v>0</v>
      </c>
    </row>
    <row r="458" spans="1:5" ht="17.25" thickBot="1" x14ac:dyDescent="0.35">
      <c r="A458" s="145" t="s">
        <v>37</v>
      </c>
      <c r="B458" s="150">
        <v>6000</v>
      </c>
      <c r="C458" s="150">
        <v>0</v>
      </c>
      <c r="D458" s="150">
        <v>0</v>
      </c>
      <c r="E458" s="150">
        <v>0</v>
      </c>
    </row>
    <row r="459" spans="1:5" ht="17.25" thickBot="1" x14ac:dyDescent="0.35">
      <c r="A459" s="145" t="s">
        <v>108</v>
      </c>
      <c r="B459" s="146"/>
      <c r="C459" s="144"/>
      <c r="D459" s="144"/>
      <c r="E459" s="144"/>
    </row>
    <row r="460" spans="1:5" ht="17.25" thickBot="1" x14ac:dyDescent="0.35">
      <c r="A460" s="145" t="s">
        <v>72</v>
      </c>
      <c r="B460" s="146"/>
      <c r="C460" s="144"/>
      <c r="D460" s="144"/>
      <c r="E460" s="144"/>
    </row>
    <row r="461" spans="1:5" ht="17.25" thickBot="1" x14ac:dyDescent="0.35">
      <c r="A461" s="145" t="s">
        <v>73</v>
      </c>
      <c r="B461" s="146"/>
      <c r="C461" s="144"/>
      <c r="D461" s="144"/>
      <c r="E461" s="144"/>
    </row>
    <row r="462" spans="1:5" ht="17.25" thickBot="1" x14ac:dyDescent="0.35">
      <c r="A462" s="147" t="s">
        <v>33</v>
      </c>
      <c r="B462" s="146">
        <v>6000</v>
      </c>
      <c r="C462" s="146">
        <v>0</v>
      </c>
      <c r="D462" s="146">
        <v>0</v>
      </c>
      <c r="E462" s="146">
        <v>0</v>
      </c>
    </row>
    <row r="463" spans="1:5" ht="17.25" thickBot="1" x14ac:dyDescent="0.35">
      <c r="A463" s="134" t="s">
        <v>104</v>
      </c>
      <c r="B463" s="961" t="s">
        <v>153</v>
      </c>
      <c r="C463" s="962"/>
      <c r="D463" s="963"/>
      <c r="E463" s="964"/>
    </row>
    <row r="464" spans="1:5" ht="83.25" thickBot="1" x14ac:dyDescent="0.35">
      <c r="A464" s="134" t="s">
        <v>135</v>
      </c>
      <c r="B464" s="135" t="s">
        <v>182</v>
      </c>
      <c r="C464" s="136" t="s">
        <v>867</v>
      </c>
      <c r="D464" s="963"/>
      <c r="E464" s="964"/>
    </row>
    <row r="465" spans="1:5" ht="17.25" thickBot="1" x14ac:dyDescent="0.35">
      <c r="A465" s="137"/>
      <c r="B465" s="961"/>
      <c r="C465" s="965"/>
      <c r="D465" s="963"/>
      <c r="E465" s="964"/>
    </row>
    <row r="466" spans="1:5" ht="17.25" thickBot="1" x14ac:dyDescent="0.35">
      <c r="A466" s="118" t="s">
        <v>9</v>
      </c>
      <c r="B466" s="966" t="s">
        <v>183</v>
      </c>
      <c r="C466" s="941"/>
      <c r="D466" s="941"/>
      <c r="E466" s="942"/>
    </row>
    <row r="467" spans="1:5" ht="17.25" thickBot="1" x14ac:dyDescent="0.35">
      <c r="A467" s="118" t="s">
        <v>14</v>
      </c>
      <c r="B467" s="966" t="s">
        <v>184</v>
      </c>
      <c r="C467" s="941"/>
      <c r="D467" s="941"/>
      <c r="E467" s="942"/>
    </row>
    <row r="468" spans="1:5" x14ac:dyDescent="0.3">
      <c r="A468" s="943"/>
      <c r="B468" s="138">
        <v>2019</v>
      </c>
      <c r="C468" s="138">
        <v>2020</v>
      </c>
      <c r="D468" s="138">
        <v>2021</v>
      </c>
      <c r="E468" s="138">
        <v>2022</v>
      </c>
    </row>
    <row r="469" spans="1:5" ht="17.25" thickBot="1" x14ac:dyDescent="0.35">
      <c r="A469" s="944"/>
      <c r="B469" s="139" t="s">
        <v>5</v>
      </c>
      <c r="C469" s="139" t="s">
        <v>6</v>
      </c>
      <c r="D469" s="139" t="s">
        <v>6</v>
      </c>
      <c r="E469" s="139" t="s">
        <v>6</v>
      </c>
    </row>
    <row r="470" spans="1:5" ht="17.25" thickBot="1" x14ac:dyDescent="0.35">
      <c r="A470" s="118" t="s">
        <v>8</v>
      </c>
      <c r="B470" s="140">
        <v>1800</v>
      </c>
      <c r="C470" s="140">
        <v>2000</v>
      </c>
      <c r="D470" s="140">
        <v>2000</v>
      </c>
      <c r="E470" s="140">
        <v>4000</v>
      </c>
    </row>
    <row r="471" spans="1:5" ht="17.25" thickBot="1" x14ac:dyDescent="0.35">
      <c r="A471" s="118" t="s">
        <v>15</v>
      </c>
      <c r="B471" s="150">
        <v>9000</v>
      </c>
      <c r="C471" s="150">
        <v>10000</v>
      </c>
      <c r="D471" s="150">
        <v>10000</v>
      </c>
      <c r="E471" s="150">
        <v>20000</v>
      </c>
    </row>
    <row r="472" spans="1:5" ht="17.25" thickBot="1" x14ac:dyDescent="0.35">
      <c r="A472" s="118" t="s">
        <v>21</v>
      </c>
      <c r="B472" s="140">
        <v>5</v>
      </c>
      <c r="C472" s="140">
        <v>5</v>
      </c>
      <c r="D472" s="140">
        <v>5</v>
      </c>
      <c r="E472" s="140">
        <v>5</v>
      </c>
    </row>
    <row r="473" spans="1:5" ht="17.25" thickBot="1" x14ac:dyDescent="0.35">
      <c r="A473" s="118" t="s">
        <v>16</v>
      </c>
      <c r="B473" s="148" t="s">
        <v>20</v>
      </c>
      <c r="C473" s="142">
        <v>0.11111111111111116</v>
      </c>
      <c r="D473" s="142">
        <v>0</v>
      </c>
      <c r="E473" s="142">
        <v>1</v>
      </c>
    </row>
    <row r="474" spans="1:5" ht="17.25" thickBot="1" x14ac:dyDescent="0.35">
      <c r="A474" s="118" t="s">
        <v>17</v>
      </c>
      <c r="B474" s="148" t="s">
        <v>20</v>
      </c>
      <c r="C474" s="142">
        <v>0.11111111111111116</v>
      </c>
      <c r="D474" s="142">
        <v>0</v>
      </c>
      <c r="E474" s="142">
        <v>1</v>
      </c>
    </row>
    <row r="475" spans="1:5" ht="17.25" thickBot="1" x14ac:dyDescent="0.35">
      <c r="A475" s="118" t="s">
        <v>18</v>
      </c>
      <c r="B475" s="148" t="s">
        <v>20</v>
      </c>
      <c r="C475" s="142">
        <v>0</v>
      </c>
      <c r="D475" s="142">
        <v>0</v>
      </c>
      <c r="E475" s="142">
        <v>0</v>
      </c>
    </row>
    <row r="476" spans="1:5" ht="17.25" thickBot="1" x14ac:dyDescent="0.35">
      <c r="A476" s="981" t="s">
        <v>855</v>
      </c>
      <c r="B476" s="982"/>
      <c r="C476" s="982"/>
      <c r="D476" s="982"/>
      <c r="E476" s="983"/>
    </row>
    <row r="477" spans="1:5" x14ac:dyDescent="0.3">
      <c r="A477" s="943"/>
      <c r="B477" s="138">
        <v>2019</v>
      </c>
      <c r="C477" s="138">
        <v>2020</v>
      </c>
      <c r="D477" s="138">
        <v>2021</v>
      </c>
      <c r="E477" s="138">
        <v>2022</v>
      </c>
    </row>
    <row r="478" spans="1:5" ht="17.25" thickBot="1" x14ac:dyDescent="0.35">
      <c r="A478" s="944"/>
      <c r="B478" s="139" t="s">
        <v>5</v>
      </c>
      <c r="C478" s="139" t="s">
        <v>6</v>
      </c>
      <c r="D478" s="139" t="s">
        <v>6</v>
      </c>
      <c r="E478" s="139" t="s">
        <v>6</v>
      </c>
    </row>
    <row r="479" spans="1:5" ht="17.25" thickBot="1" x14ac:dyDescent="0.35">
      <c r="A479" s="143" t="s">
        <v>107</v>
      </c>
      <c r="B479" s="144">
        <v>0</v>
      </c>
      <c r="C479" s="144">
        <v>0</v>
      </c>
      <c r="D479" s="144">
        <v>0</v>
      </c>
      <c r="E479" s="144">
        <v>0</v>
      </c>
    </row>
    <row r="480" spans="1:5" ht="17.25" thickBot="1" x14ac:dyDescent="0.35">
      <c r="A480" s="145" t="s">
        <v>37</v>
      </c>
      <c r="B480" s="144"/>
      <c r="C480" s="144"/>
      <c r="D480" s="144"/>
      <c r="E480" s="144"/>
    </row>
    <row r="481" spans="1:5" ht="17.25" thickBot="1" x14ac:dyDescent="0.35">
      <c r="A481" s="145" t="s">
        <v>108</v>
      </c>
      <c r="B481" s="144"/>
      <c r="C481" s="144"/>
      <c r="D481" s="144"/>
      <c r="E481" s="144"/>
    </row>
    <row r="482" spans="1:5" ht="17.25" thickBot="1" x14ac:dyDescent="0.35">
      <c r="A482" s="145" t="s">
        <v>72</v>
      </c>
      <c r="B482" s="144"/>
      <c r="C482" s="144"/>
      <c r="D482" s="144"/>
      <c r="E482" s="144"/>
    </row>
    <row r="483" spans="1:5" ht="17.25" thickBot="1" x14ac:dyDescent="0.35">
      <c r="A483" s="145" t="s">
        <v>73</v>
      </c>
      <c r="B483" s="144"/>
      <c r="C483" s="144"/>
      <c r="D483" s="144"/>
      <c r="E483" s="144"/>
    </row>
    <row r="484" spans="1:5" ht="17.25" thickBot="1" x14ac:dyDescent="0.35">
      <c r="A484" s="143" t="s">
        <v>109</v>
      </c>
      <c r="B484" s="150">
        <v>9000</v>
      </c>
      <c r="C484" s="150">
        <v>10000</v>
      </c>
      <c r="D484" s="150">
        <v>10000</v>
      </c>
      <c r="E484" s="150">
        <v>20000</v>
      </c>
    </row>
    <row r="485" spans="1:5" ht="17.25" thickBot="1" x14ac:dyDescent="0.35">
      <c r="A485" s="145" t="s">
        <v>37</v>
      </c>
      <c r="B485" s="150">
        <v>9000</v>
      </c>
      <c r="C485" s="150">
        <v>10000</v>
      </c>
      <c r="D485" s="150">
        <v>10000</v>
      </c>
      <c r="E485" s="150">
        <v>20000</v>
      </c>
    </row>
    <row r="486" spans="1:5" ht="17.25" thickBot="1" x14ac:dyDescent="0.35">
      <c r="A486" s="145" t="s">
        <v>108</v>
      </c>
      <c r="B486" s="146"/>
      <c r="C486" s="144"/>
      <c r="D486" s="144"/>
      <c r="E486" s="144"/>
    </row>
    <row r="487" spans="1:5" ht="17.25" thickBot="1" x14ac:dyDescent="0.35">
      <c r="A487" s="145" t="s">
        <v>72</v>
      </c>
      <c r="B487" s="146"/>
      <c r="C487" s="144"/>
      <c r="D487" s="144"/>
      <c r="E487" s="144"/>
    </row>
    <row r="488" spans="1:5" ht="17.25" thickBot="1" x14ac:dyDescent="0.35">
      <c r="A488" s="145" t="s">
        <v>73</v>
      </c>
      <c r="B488" s="146"/>
      <c r="C488" s="144"/>
      <c r="D488" s="144"/>
      <c r="E488" s="144"/>
    </row>
    <row r="489" spans="1:5" ht="17.25" thickBot="1" x14ac:dyDescent="0.35">
      <c r="A489" s="147" t="s">
        <v>33</v>
      </c>
      <c r="B489" s="146">
        <v>9000</v>
      </c>
      <c r="C489" s="146">
        <v>10000</v>
      </c>
      <c r="D489" s="146">
        <v>10000</v>
      </c>
      <c r="E489" s="146">
        <v>20000</v>
      </c>
    </row>
    <row r="490" spans="1:5" ht="17.25" thickBot="1" x14ac:dyDescent="0.35">
      <c r="A490" s="134" t="s">
        <v>104</v>
      </c>
      <c r="B490" s="961" t="s">
        <v>185</v>
      </c>
      <c r="C490" s="962"/>
      <c r="D490" s="963"/>
      <c r="E490" s="964"/>
    </row>
    <row r="491" spans="1:5" ht="50.25" thickBot="1" x14ac:dyDescent="0.35">
      <c r="A491" s="134" t="s">
        <v>135</v>
      </c>
      <c r="B491" s="135" t="s">
        <v>186</v>
      </c>
      <c r="C491" s="136" t="s">
        <v>868</v>
      </c>
      <c r="D491" s="963"/>
      <c r="E491" s="964"/>
    </row>
    <row r="492" spans="1:5" ht="17.25" thickBot="1" x14ac:dyDescent="0.35">
      <c r="A492" s="137"/>
      <c r="B492" s="961"/>
      <c r="C492" s="965"/>
      <c r="D492" s="963"/>
      <c r="E492" s="964"/>
    </row>
    <row r="493" spans="1:5" ht="17.25" thickBot="1" x14ac:dyDescent="0.35">
      <c r="A493" s="118" t="s">
        <v>9</v>
      </c>
      <c r="B493" s="966" t="s">
        <v>187</v>
      </c>
      <c r="C493" s="941"/>
      <c r="D493" s="941"/>
      <c r="E493" s="942"/>
    </row>
    <row r="494" spans="1:5" ht="17.25" thickBot="1" x14ac:dyDescent="0.35">
      <c r="A494" s="118" t="s">
        <v>14</v>
      </c>
      <c r="B494" s="966" t="s">
        <v>184</v>
      </c>
      <c r="C494" s="941"/>
      <c r="D494" s="941"/>
      <c r="E494" s="942"/>
    </row>
    <row r="495" spans="1:5" x14ac:dyDescent="0.3">
      <c r="A495" s="943"/>
      <c r="B495" s="138">
        <v>2019</v>
      </c>
      <c r="C495" s="138">
        <v>2020</v>
      </c>
      <c r="D495" s="138">
        <v>2021</v>
      </c>
      <c r="E495" s="138">
        <v>2022</v>
      </c>
    </row>
    <row r="496" spans="1:5" ht="17.25" thickBot="1" x14ac:dyDescent="0.35">
      <c r="A496" s="944"/>
      <c r="B496" s="139" t="s">
        <v>5</v>
      </c>
      <c r="C496" s="139" t="s">
        <v>6</v>
      </c>
      <c r="D496" s="139" t="s">
        <v>6</v>
      </c>
      <c r="E496" s="139" t="s">
        <v>6</v>
      </c>
    </row>
    <row r="497" spans="1:5" ht="17.25" thickBot="1" x14ac:dyDescent="0.35">
      <c r="A497" s="118" t="s">
        <v>8</v>
      </c>
      <c r="B497" s="140">
        <v>1200</v>
      </c>
      <c r="C497" s="140">
        <v>0</v>
      </c>
      <c r="D497" s="140">
        <v>0</v>
      </c>
      <c r="E497" s="140">
        <v>0</v>
      </c>
    </row>
    <row r="498" spans="1:5" ht="17.25" thickBot="1" x14ac:dyDescent="0.35">
      <c r="A498" s="118" t="s">
        <v>15</v>
      </c>
      <c r="B498" s="150">
        <v>8000</v>
      </c>
      <c r="C498" s="150">
        <v>0</v>
      </c>
      <c r="D498" s="150">
        <v>0</v>
      </c>
      <c r="E498" s="150">
        <v>0</v>
      </c>
    </row>
    <row r="499" spans="1:5" ht="17.25" thickBot="1" x14ac:dyDescent="0.35">
      <c r="A499" s="118" t="s">
        <v>21</v>
      </c>
      <c r="B499" s="140">
        <v>6.666666666666667</v>
      </c>
      <c r="C499" s="140" t="e">
        <v>#DIV/0!</v>
      </c>
      <c r="D499" s="140" t="e">
        <v>#DIV/0!</v>
      </c>
      <c r="E499" s="140" t="e">
        <v>#DIV/0!</v>
      </c>
    </row>
    <row r="500" spans="1:5" ht="17.25" thickBot="1" x14ac:dyDescent="0.35">
      <c r="A500" s="118" t="s">
        <v>16</v>
      </c>
      <c r="B500" s="148" t="s">
        <v>20</v>
      </c>
      <c r="C500" s="142">
        <v>-1</v>
      </c>
      <c r="D500" s="142" t="e">
        <v>#DIV/0!</v>
      </c>
      <c r="E500" s="142" t="e">
        <v>#DIV/0!</v>
      </c>
    </row>
    <row r="501" spans="1:5" ht="17.25" thickBot="1" x14ac:dyDescent="0.35">
      <c r="A501" s="118" t="s">
        <v>17</v>
      </c>
      <c r="B501" s="148" t="s">
        <v>20</v>
      </c>
      <c r="C501" s="142">
        <v>-1</v>
      </c>
      <c r="D501" s="142" t="e">
        <v>#DIV/0!</v>
      </c>
      <c r="E501" s="142" t="e">
        <v>#DIV/0!</v>
      </c>
    </row>
    <row r="502" spans="1:5" ht="17.25" thickBot="1" x14ac:dyDescent="0.35">
      <c r="A502" s="118" t="s">
        <v>18</v>
      </c>
      <c r="B502" s="148" t="s">
        <v>20</v>
      </c>
      <c r="C502" s="142" t="e">
        <v>#DIV/0!</v>
      </c>
      <c r="D502" s="142" t="e">
        <v>#DIV/0!</v>
      </c>
      <c r="E502" s="142" t="e">
        <v>#DIV/0!</v>
      </c>
    </row>
    <row r="503" spans="1:5" ht="17.25" thickBot="1" x14ac:dyDescent="0.35">
      <c r="A503" s="981" t="s">
        <v>855</v>
      </c>
      <c r="B503" s="982"/>
      <c r="C503" s="982"/>
      <c r="D503" s="982"/>
      <c r="E503" s="983"/>
    </row>
    <row r="504" spans="1:5" x14ac:dyDescent="0.3">
      <c r="A504" s="943"/>
      <c r="B504" s="138">
        <v>2019</v>
      </c>
      <c r="C504" s="138">
        <v>2020</v>
      </c>
      <c r="D504" s="138">
        <v>2021</v>
      </c>
      <c r="E504" s="138">
        <v>2022</v>
      </c>
    </row>
    <row r="505" spans="1:5" ht="17.25" thickBot="1" x14ac:dyDescent="0.35">
      <c r="A505" s="944"/>
      <c r="B505" s="139" t="s">
        <v>5</v>
      </c>
      <c r="C505" s="139" t="s">
        <v>6</v>
      </c>
      <c r="D505" s="139" t="s">
        <v>6</v>
      </c>
      <c r="E505" s="139" t="s">
        <v>6</v>
      </c>
    </row>
    <row r="506" spans="1:5" ht="17.25" thickBot="1" x14ac:dyDescent="0.35">
      <c r="A506" s="143" t="s">
        <v>107</v>
      </c>
      <c r="B506" s="144">
        <v>0</v>
      </c>
      <c r="C506" s="144">
        <v>0</v>
      </c>
      <c r="D506" s="144">
        <v>0</v>
      </c>
      <c r="E506" s="144">
        <v>0</v>
      </c>
    </row>
    <row r="507" spans="1:5" ht="17.25" thickBot="1" x14ac:dyDescent="0.35">
      <c r="A507" s="145" t="s">
        <v>37</v>
      </c>
      <c r="B507" s="144"/>
      <c r="C507" s="144"/>
      <c r="D507" s="144"/>
      <c r="E507" s="144"/>
    </row>
    <row r="508" spans="1:5" ht="17.25" thickBot="1" x14ac:dyDescent="0.35">
      <c r="A508" s="145" t="s">
        <v>108</v>
      </c>
      <c r="B508" s="144"/>
      <c r="C508" s="144"/>
      <c r="D508" s="144"/>
      <c r="E508" s="144"/>
    </row>
    <row r="509" spans="1:5" ht="17.25" thickBot="1" x14ac:dyDescent="0.35">
      <c r="A509" s="145" t="s">
        <v>72</v>
      </c>
      <c r="B509" s="144"/>
      <c r="C509" s="144"/>
      <c r="D509" s="144"/>
      <c r="E509" s="144"/>
    </row>
    <row r="510" spans="1:5" ht="17.25" thickBot="1" x14ac:dyDescent="0.35">
      <c r="A510" s="145" t="s">
        <v>73</v>
      </c>
      <c r="B510" s="144"/>
      <c r="C510" s="144"/>
      <c r="D510" s="144"/>
      <c r="E510" s="144"/>
    </row>
    <row r="511" spans="1:5" ht="17.25" thickBot="1" x14ac:dyDescent="0.35">
      <c r="A511" s="143" t="s">
        <v>109</v>
      </c>
      <c r="B511" s="150">
        <v>8000</v>
      </c>
      <c r="C511" s="150">
        <v>0</v>
      </c>
      <c r="D511" s="150">
        <v>0</v>
      </c>
      <c r="E511" s="150">
        <v>0</v>
      </c>
    </row>
    <row r="512" spans="1:5" ht="17.25" thickBot="1" x14ac:dyDescent="0.35">
      <c r="A512" s="145" t="s">
        <v>37</v>
      </c>
      <c r="B512" s="150">
        <v>8000</v>
      </c>
      <c r="C512" s="150">
        <v>0</v>
      </c>
      <c r="D512" s="150">
        <v>0</v>
      </c>
      <c r="E512" s="150">
        <v>0</v>
      </c>
    </row>
    <row r="513" spans="1:5" ht="17.25" thickBot="1" x14ac:dyDescent="0.35">
      <c r="A513" s="145" t="s">
        <v>108</v>
      </c>
      <c r="B513" s="146"/>
      <c r="C513" s="144"/>
      <c r="D513" s="144"/>
      <c r="E513" s="144"/>
    </row>
    <row r="514" spans="1:5" ht="17.25" thickBot="1" x14ac:dyDescent="0.35">
      <c r="A514" s="145" t="s">
        <v>72</v>
      </c>
      <c r="B514" s="146"/>
      <c r="C514" s="144"/>
      <c r="D514" s="144"/>
      <c r="E514" s="144"/>
    </row>
    <row r="515" spans="1:5" ht="17.25" thickBot="1" x14ac:dyDescent="0.35">
      <c r="A515" s="145" t="s">
        <v>73</v>
      </c>
      <c r="B515" s="146"/>
      <c r="C515" s="144"/>
      <c r="D515" s="144"/>
      <c r="E515" s="144"/>
    </row>
    <row r="516" spans="1:5" ht="17.25" thickBot="1" x14ac:dyDescent="0.35">
      <c r="A516" s="147" t="s">
        <v>33</v>
      </c>
      <c r="B516" s="146">
        <v>8000</v>
      </c>
      <c r="C516" s="146">
        <v>0</v>
      </c>
      <c r="D516" s="146">
        <v>0</v>
      </c>
      <c r="E516" s="146">
        <v>0</v>
      </c>
    </row>
    <row r="517" spans="1:5" ht="17.25" thickBot="1" x14ac:dyDescent="0.35">
      <c r="A517" s="134" t="s">
        <v>104</v>
      </c>
      <c r="B517" s="961" t="s">
        <v>153</v>
      </c>
      <c r="C517" s="962"/>
      <c r="D517" s="963"/>
      <c r="E517" s="964"/>
    </row>
    <row r="518" spans="1:5" ht="50.25" thickBot="1" x14ac:dyDescent="0.35">
      <c r="A518" s="134" t="s">
        <v>135</v>
      </c>
      <c r="B518" s="135" t="s">
        <v>188</v>
      </c>
      <c r="C518" s="136" t="s">
        <v>869</v>
      </c>
      <c r="D518" s="963"/>
      <c r="E518" s="964"/>
    </row>
    <row r="519" spans="1:5" ht="17.25" thickBot="1" x14ac:dyDescent="0.35">
      <c r="A519" s="137"/>
      <c r="B519" s="961"/>
      <c r="C519" s="965"/>
      <c r="D519" s="963"/>
      <c r="E519" s="964"/>
    </row>
    <row r="520" spans="1:5" ht="17.25" thickBot="1" x14ac:dyDescent="0.35">
      <c r="A520" s="118" t="s">
        <v>9</v>
      </c>
      <c r="B520" s="966" t="s">
        <v>189</v>
      </c>
      <c r="C520" s="941"/>
      <c r="D520" s="941"/>
      <c r="E520" s="942"/>
    </row>
    <row r="521" spans="1:5" ht="17.25" thickBot="1" x14ac:dyDescent="0.35">
      <c r="A521" s="118" t="s">
        <v>14</v>
      </c>
      <c r="B521" s="966" t="s">
        <v>190</v>
      </c>
      <c r="C521" s="941"/>
      <c r="D521" s="941"/>
      <c r="E521" s="942"/>
    </row>
    <row r="522" spans="1:5" x14ac:dyDescent="0.3">
      <c r="A522" s="943"/>
      <c r="B522" s="138">
        <v>2019</v>
      </c>
      <c r="C522" s="138">
        <v>2020</v>
      </c>
      <c r="D522" s="138">
        <v>2021</v>
      </c>
      <c r="E522" s="138">
        <v>2022</v>
      </c>
    </row>
    <row r="523" spans="1:5" ht="17.25" thickBot="1" x14ac:dyDescent="0.35">
      <c r="A523" s="944"/>
      <c r="B523" s="139" t="s">
        <v>5</v>
      </c>
      <c r="C523" s="139" t="s">
        <v>6</v>
      </c>
      <c r="D523" s="139" t="s">
        <v>6</v>
      </c>
      <c r="E523" s="139" t="s">
        <v>6</v>
      </c>
    </row>
    <row r="524" spans="1:5" ht="17.25" thickBot="1" x14ac:dyDescent="0.35">
      <c r="A524" s="118" t="s">
        <v>8</v>
      </c>
      <c r="B524" s="140">
        <v>3</v>
      </c>
      <c r="C524" s="140">
        <v>3</v>
      </c>
      <c r="D524" s="140">
        <v>6.5</v>
      </c>
      <c r="E524" s="140">
        <v>9</v>
      </c>
    </row>
    <row r="525" spans="1:5" ht="17.25" thickBot="1" x14ac:dyDescent="0.35">
      <c r="A525" s="118" t="s">
        <v>15</v>
      </c>
      <c r="B525" s="150">
        <v>12000</v>
      </c>
      <c r="C525" s="150">
        <v>12000</v>
      </c>
      <c r="D525" s="150">
        <v>25000</v>
      </c>
      <c r="E525" s="150">
        <v>35000</v>
      </c>
    </row>
    <row r="526" spans="1:5" ht="17.25" thickBot="1" x14ac:dyDescent="0.35">
      <c r="A526" s="118" t="s">
        <v>21</v>
      </c>
      <c r="B526" s="140">
        <v>4000</v>
      </c>
      <c r="C526" s="140">
        <v>4000</v>
      </c>
      <c r="D526" s="140">
        <v>3846.1538461538462</v>
      </c>
      <c r="E526" s="140">
        <v>3888.8888888888887</v>
      </c>
    </row>
    <row r="527" spans="1:5" ht="17.25" thickBot="1" x14ac:dyDescent="0.35">
      <c r="A527" s="118" t="s">
        <v>16</v>
      </c>
      <c r="B527" s="148" t="s">
        <v>20</v>
      </c>
      <c r="C527" s="142">
        <v>0</v>
      </c>
      <c r="D527" s="142">
        <v>1.1666666666666665</v>
      </c>
      <c r="E527" s="142">
        <v>0.38461538461538458</v>
      </c>
    </row>
    <row r="528" spans="1:5" ht="17.25" thickBot="1" x14ac:dyDescent="0.35">
      <c r="A528" s="118" t="s">
        <v>17</v>
      </c>
      <c r="B528" s="148" t="s">
        <v>20</v>
      </c>
      <c r="C528" s="142">
        <v>0</v>
      </c>
      <c r="D528" s="142">
        <v>1.0833333333333335</v>
      </c>
      <c r="E528" s="142">
        <v>0.39999999999999991</v>
      </c>
    </row>
    <row r="529" spans="1:5" ht="17.25" thickBot="1" x14ac:dyDescent="0.35">
      <c r="A529" s="118" t="s">
        <v>18</v>
      </c>
      <c r="B529" s="148" t="s">
        <v>20</v>
      </c>
      <c r="C529" s="142">
        <v>0</v>
      </c>
      <c r="D529" s="142">
        <v>-3.8461538461538436E-2</v>
      </c>
      <c r="E529" s="142">
        <v>1.1111111111111072E-2</v>
      </c>
    </row>
    <row r="530" spans="1:5" ht="17.25" thickBot="1" x14ac:dyDescent="0.35">
      <c r="A530" s="981" t="s">
        <v>855</v>
      </c>
      <c r="B530" s="982"/>
      <c r="C530" s="982"/>
      <c r="D530" s="982"/>
      <c r="E530" s="983"/>
    </row>
    <row r="531" spans="1:5" x14ac:dyDescent="0.3">
      <c r="A531" s="943"/>
      <c r="B531" s="138">
        <v>2019</v>
      </c>
      <c r="C531" s="138">
        <v>2020</v>
      </c>
      <c r="D531" s="138">
        <v>2021</v>
      </c>
      <c r="E531" s="138">
        <v>2022</v>
      </c>
    </row>
    <row r="532" spans="1:5" ht="17.25" thickBot="1" x14ac:dyDescent="0.35">
      <c r="A532" s="944"/>
      <c r="B532" s="139" t="s">
        <v>5</v>
      </c>
      <c r="C532" s="139" t="s">
        <v>6</v>
      </c>
      <c r="D532" s="139" t="s">
        <v>6</v>
      </c>
      <c r="E532" s="139" t="s">
        <v>6</v>
      </c>
    </row>
    <row r="533" spans="1:5" ht="17.25" thickBot="1" x14ac:dyDescent="0.35">
      <c r="A533" s="143" t="s">
        <v>107</v>
      </c>
      <c r="B533" s="144">
        <v>0</v>
      </c>
      <c r="C533" s="144">
        <v>0</v>
      </c>
      <c r="D533" s="144">
        <v>0</v>
      </c>
      <c r="E533" s="144">
        <v>0</v>
      </c>
    </row>
    <row r="534" spans="1:5" ht="17.25" thickBot="1" x14ac:dyDescent="0.35">
      <c r="A534" s="145" t="s">
        <v>37</v>
      </c>
      <c r="B534" s="144"/>
      <c r="C534" s="144"/>
      <c r="D534" s="144"/>
      <c r="E534" s="144"/>
    </row>
    <row r="535" spans="1:5" ht="17.25" thickBot="1" x14ac:dyDescent="0.35">
      <c r="A535" s="145" t="s">
        <v>108</v>
      </c>
      <c r="B535" s="144"/>
      <c r="C535" s="144"/>
      <c r="D535" s="144"/>
      <c r="E535" s="144"/>
    </row>
    <row r="536" spans="1:5" ht="17.25" thickBot="1" x14ac:dyDescent="0.35">
      <c r="A536" s="145" t="s">
        <v>72</v>
      </c>
      <c r="B536" s="144"/>
      <c r="C536" s="144"/>
      <c r="D536" s="144"/>
      <c r="E536" s="144"/>
    </row>
    <row r="537" spans="1:5" ht="17.25" thickBot="1" x14ac:dyDescent="0.35">
      <c r="A537" s="145" t="s">
        <v>73</v>
      </c>
      <c r="B537" s="144"/>
      <c r="C537" s="144"/>
      <c r="D537" s="144"/>
      <c r="E537" s="144"/>
    </row>
    <row r="538" spans="1:5" ht="17.25" thickBot="1" x14ac:dyDescent="0.35">
      <c r="A538" s="143" t="s">
        <v>109</v>
      </c>
      <c r="B538" s="150">
        <v>12000</v>
      </c>
      <c r="C538" s="150">
        <v>12000</v>
      </c>
      <c r="D538" s="150">
        <v>25000</v>
      </c>
      <c r="E538" s="150">
        <v>35000</v>
      </c>
    </row>
    <row r="539" spans="1:5" ht="17.25" thickBot="1" x14ac:dyDescent="0.35">
      <c r="A539" s="145" t="s">
        <v>37</v>
      </c>
      <c r="B539" s="150">
        <v>12000</v>
      </c>
      <c r="C539" s="150">
        <v>12000</v>
      </c>
      <c r="D539" s="150">
        <v>25000</v>
      </c>
      <c r="E539" s="150">
        <v>35000</v>
      </c>
    </row>
    <row r="540" spans="1:5" ht="17.25" thickBot="1" x14ac:dyDescent="0.35">
      <c r="A540" s="145" t="s">
        <v>108</v>
      </c>
      <c r="B540" s="146"/>
      <c r="C540" s="144"/>
      <c r="D540" s="144"/>
      <c r="E540" s="144"/>
    </row>
    <row r="541" spans="1:5" ht="17.25" thickBot="1" x14ac:dyDescent="0.35">
      <c r="A541" s="145" t="s">
        <v>72</v>
      </c>
      <c r="B541" s="146"/>
      <c r="C541" s="144"/>
      <c r="D541" s="144"/>
      <c r="E541" s="144"/>
    </row>
    <row r="542" spans="1:5" ht="17.25" thickBot="1" x14ac:dyDescent="0.35">
      <c r="A542" s="145" t="s">
        <v>73</v>
      </c>
      <c r="B542" s="146"/>
      <c r="C542" s="144"/>
      <c r="D542" s="144"/>
      <c r="E542" s="144"/>
    </row>
    <row r="543" spans="1:5" ht="17.25" thickBot="1" x14ac:dyDescent="0.35">
      <c r="A543" s="147" t="s">
        <v>33</v>
      </c>
      <c r="B543" s="146">
        <v>12000</v>
      </c>
      <c r="C543" s="146">
        <v>12000</v>
      </c>
      <c r="D543" s="146">
        <v>25000</v>
      </c>
      <c r="E543" s="146">
        <v>35000</v>
      </c>
    </row>
    <row r="544" spans="1:5" ht="17.25" thickBot="1" x14ac:dyDescent="0.35">
      <c r="A544" s="134" t="s">
        <v>104</v>
      </c>
      <c r="B544" s="961" t="s">
        <v>153</v>
      </c>
      <c r="C544" s="962"/>
      <c r="D544" s="963"/>
      <c r="E544" s="964"/>
    </row>
    <row r="545" spans="1:5" ht="66.75" thickBot="1" x14ac:dyDescent="0.35">
      <c r="A545" s="134" t="s">
        <v>135</v>
      </c>
      <c r="B545" s="135" t="s">
        <v>191</v>
      </c>
      <c r="C545" s="136" t="s">
        <v>870</v>
      </c>
      <c r="D545" s="963"/>
      <c r="E545" s="964"/>
    </row>
    <row r="546" spans="1:5" ht="17.25" thickBot="1" x14ac:dyDescent="0.35">
      <c r="A546" s="137"/>
      <c r="B546" s="961"/>
      <c r="C546" s="965"/>
      <c r="D546" s="963"/>
      <c r="E546" s="964"/>
    </row>
    <row r="547" spans="1:5" ht="17.25" thickBot="1" x14ac:dyDescent="0.35">
      <c r="A547" s="118" t="s">
        <v>9</v>
      </c>
      <c r="B547" s="966" t="s">
        <v>189</v>
      </c>
      <c r="C547" s="941"/>
      <c r="D547" s="941"/>
      <c r="E547" s="942"/>
    </row>
    <row r="548" spans="1:5" ht="17.25" thickBot="1" x14ac:dyDescent="0.35">
      <c r="A548" s="118" t="s">
        <v>14</v>
      </c>
      <c r="B548" s="966" t="s">
        <v>190</v>
      </c>
      <c r="C548" s="941"/>
      <c r="D548" s="941"/>
      <c r="E548" s="942"/>
    </row>
    <row r="549" spans="1:5" x14ac:dyDescent="0.3">
      <c r="A549" s="943"/>
      <c r="B549" s="138">
        <v>2019</v>
      </c>
      <c r="C549" s="138">
        <v>2020</v>
      </c>
      <c r="D549" s="138">
        <v>2021</v>
      </c>
      <c r="E549" s="138">
        <v>2022</v>
      </c>
    </row>
    <row r="550" spans="1:5" ht="17.25" thickBot="1" x14ac:dyDescent="0.35">
      <c r="A550" s="944"/>
      <c r="B550" s="139" t="s">
        <v>5</v>
      </c>
      <c r="C550" s="139" t="s">
        <v>6</v>
      </c>
      <c r="D550" s="139" t="s">
        <v>6</v>
      </c>
      <c r="E550" s="139" t="s">
        <v>6</v>
      </c>
    </row>
    <row r="551" spans="1:5" ht="17.25" thickBot="1" x14ac:dyDescent="0.35">
      <c r="A551" s="118" t="s">
        <v>8</v>
      </c>
      <c r="B551" s="168">
        <v>4.7</v>
      </c>
      <c r="C551" s="168">
        <v>4.7</v>
      </c>
      <c r="D551" s="168">
        <v>4.7</v>
      </c>
      <c r="E551" s="140">
        <v>10</v>
      </c>
    </row>
    <row r="552" spans="1:5" ht="17.25" thickBot="1" x14ac:dyDescent="0.35">
      <c r="A552" s="118" t="s">
        <v>15</v>
      </c>
      <c r="B552" s="150">
        <v>15000</v>
      </c>
      <c r="C552" s="150">
        <v>14000</v>
      </c>
      <c r="D552" s="150">
        <v>14000</v>
      </c>
      <c r="E552" s="150">
        <v>30000</v>
      </c>
    </row>
    <row r="553" spans="1:5" ht="17.25" thickBot="1" x14ac:dyDescent="0.35">
      <c r="A553" s="118" t="s">
        <v>21</v>
      </c>
      <c r="B553" s="140">
        <v>3191.4893617021276</v>
      </c>
      <c r="C553" s="140">
        <v>2978.7234042553191</v>
      </c>
      <c r="D553" s="140">
        <v>2978.7234042553191</v>
      </c>
      <c r="E553" s="140">
        <v>3000</v>
      </c>
    </row>
    <row r="554" spans="1:5" ht="17.25" thickBot="1" x14ac:dyDescent="0.35">
      <c r="A554" s="118" t="s">
        <v>16</v>
      </c>
      <c r="B554" s="148" t="s">
        <v>20</v>
      </c>
      <c r="C554" s="142">
        <v>0</v>
      </c>
      <c r="D554" s="142">
        <v>0</v>
      </c>
      <c r="E554" s="142">
        <v>1.1276595744680851</v>
      </c>
    </row>
    <row r="555" spans="1:5" ht="17.25" thickBot="1" x14ac:dyDescent="0.35">
      <c r="A555" s="118" t="s">
        <v>17</v>
      </c>
      <c r="B555" s="148" t="s">
        <v>20</v>
      </c>
      <c r="C555" s="142">
        <v>-6.6666666666666652E-2</v>
      </c>
      <c r="D555" s="142">
        <v>0</v>
      </c>
      <c r="E555" s="142">
        <v>1.1428571428571428</v>
      </c>
    </row>
    <row r="556" spans="1:5" ht="17.25" thickBot="1" x14ac:dyDescent="0.35">
      <c r="A556" s="118" t="s">
        <v>18</v>
      </c>
      <c r="B556" s="148" t="s">
        <v>20</v>
      </c>
      <c r="C556" s="142">
        <v>-6.6666666666666652E-2</v>
      </c>
      <c r="D556" s="142">
        <v>0</v>
      </c>
      <c r="E556" s="142">
        <v>7.1428571428571175E-3</v>
      </c>
    </row>
    <row r="557" spans="1:5" ht="17.25" thickBot="1" x14ac:dyDescent="0.35">
      <c r="A557" s="981" t="s">
        <v>855</v>
      </c>
      <c r="B557" s="982"/>
      <c r="C557" s="982"/>
      <c r="D557" s="982"/>
      <c r="E557" s="983"/>
    </row>
    <row r="558" spans="1:5" x14ac:dyDescent="0.3">
      <c r="A558" s="943"/>
      <c r="B558" s="138">
        <v>2019</v>
      </c>
      <c r="C558" s="138">
        <v>2020</v>
      </c>
      <c r="D558" s="138">
        <v>2021</v>
      </c>
      <c r="E558" s="138">
        <v>2022</v>
      </c>
    </row>
    <row r="559" spans="1:5" ht="17.25" thickBot="1" x14ac:dyDescent="0.35">
      <c r="A559" s="944"/>
      <c r="B559" s="139" t="s">
        <v>5</v>
      </c>
      <c r="C559" s="139" t="s">
        <v>6</v>
      </c>
      <c r="D559" s="139" t="s">
        <v>6</v>
      </c>
      <c r="E559" s="139" t="s">
        <v>6</v>
      </c>
    </row>
    <row r="560" spans="1:5" ht="17.25" thickBot="1" x14ac:dyDescent="0.35">
      <c r="A560" s="143" t="s">
        <v>107</v>
      </c>
      <c r="B560" s="144">
        <v>0</v>
      </c>
      <c r="C560" s="144">
        <v>0</v>
      </c>
      <c r="D560" s="144">
        <v>0</v>
      </c>
      <c r="E560" s="144">
        <v>0</v>
      </c>
    </row>
    <row r="561" spans="1:5" ht="17.25" thickBot="1" x14ac:dyDescent="0.35">
      <c r="A561" s="145" t="s">
        <v>37</v>
      </c>
      <c r="B561" s="144"/>
      <c r="C561" s="144"/>
      <c r="D561" s="144"/>
      <c r="E561" s="144"/>
    </row>
    <row r="562" spans="1:5" ht="17.25" thickBot="1" x14ac:dyDescent="0.35">
      <c r="A562" s="145" t="s">
        <v>108</v>
      </c>
      <c r="B562" s="144"/>
      <c r="C562" s="144"/>
      <c r="D562" s="144"/>
      <c r="E562" s="144"/>
    </row>
    <row r="563" spans="1:5" ht="17.25" thickBot="1" x14ac:dyDescent="0.35">
      <c r="A563" s="145" t="s">
        <v>72</v>
      </c>
      <c r="B563" s="144"/>
      <c r="C563" s="144"/>
      <c r="D563" s="144"/>
      <c r="E563" s="144"/>
    </row>
    <row r="564" spans="1:5" ht="17.25" thickBot="1" x14ac:dyDescent="0.35">
      <c r="A564" s="145" t="s">
        <v>73</v>
      </c>
      <c r="B564" s="144"/>
      <c r="C564" s="144"/>
      <c r="D564" s="144"/>
      <c r="E564" s="144"/>
    </row>
    <row r="565" spans="1:5" ht="17.25" thickBot="1" x14ac:dyDescent="0.35">
      <c r="A565" s="143" t="s">
        <v>109</v>
      </c>
      <c r="B565" s="150">
        <v>15000</v>
      </c>
      <c r="C565" s="150">
        <v>14000</v>
      </c>
      <c r="D565" s="150">
        <v>14000</v>
      </c>
      <c r="E565" s="150">
        <v>30000</v>
      </c>
    </row>
    <row r="566" spans="1:5" ht="17.25" thickBot="1" x14ac:dyDescent="0.35">
      <c r="A566" s="145" t="s">
        <v>37</v>
      </c>
      <c r="B566" s="150">
        <v>15000</v>
      </c>
      <c r="C566" s="150">
        <v>14000</v>
      </c>
      <c r="D566" s="150">
        <v>14000</v>
      </c>
      <c r="E566" s="150">
        <v>30000</v>
      </c>
    </row>
    <row r="567" spans="1:5" ht="17.25" thickBot="1" x14ac:dyDescent="0.35">
      <c r="A567" s="145" t="s">
        <v>108</v>
      </c>
      <c r="B567" s="146"/>
      <c r="C567" s="144"/>
      <c r="D567" s="144"/>
      <c r="E567" s="144"/>
    </row>
    <row r="568" spans="1:5" ht="17.25" thickBot="1" x14ac:dyDescent="0.35">
      <c r="A568" s="145" t="s">
        <v>72</v>
      </c>
      <c r="B568" s="146"/>
      <c r="C568" s="144"/>
      <c r="D568" s="144"/>
      <c r="E568" s="144"/>
    </row>
    <row r="569" spans="1:5" ht="17.25" thickBot="1" x14ac:dyDescent="0.35">
      <c r="A569" s="145" t="s">
        <v>73</v>
      </c>
      <c r="B569" s="146"/>
      <c r="C569" s="144"/>
      <c r="D569" s="144"/>
      <c r="E569" s="144"/>
    </row>
    <row r="570" spans="1:5" ht="17.25" thickBot="1" x14ac:dyDescent="0.35">
      <c r="A570" s="147" t="s">
        <v>33</v>
      </c>
      <c r="B570" s="146">
        <v>15000</v>
      </c>
      <c r="C570" s="146">
        <v>14000</v>
      </c>
      <c r="D570" s="146">
        <v>14000</v>
      </c>
      <c r="E570" s="146">
        <v>30000</v>
      </c>
    </row>
    <row r="571" spans="1:5" ht="17.25" thickBot="1" x14ac:dyDescent="0.35">
      <c r="A571" s="134" t="s">
        <v>104</v>
      </c>
      <c r="B571" s="961" t="s">
        <v>153</v>
      </c>
      <c r="C571" s="962"/>
      <c r="D571" s="963"/>
      <c r="E571" s="964"/>
    </row>
    <row r="572" spans="1:5" ht="33.75" thickBot="1" x14ac:dyDescent="0.35">
      <c r="A572" s="134" t="s">
        <v>135</v>
      </c>
      <c r="B572" s="135" t="s">
        <v>192</v>
      </c>
      <c r="C572" s="136" t="s">
        <v>871</v>
      </c>
      <c r="D572" s="963"/>
      <c r="E572" s="964"/>
    </row>
    <row r="573" spans="1:5" ht="17.25" thickBot="1" x14ac:dyDescent="0.35">
      <c r="A573" s="137"/>
      <c r="B573" s="961"/>
      <c r="C573" s="965"/>
      <c r="D573" s="963"/>
      <c r="E573" s="964"/>
    </row>
    <row r="574" spans="1:5" ht="17.25" thickBot="1" x14ac:dyDescent="0.35">
      <c r="A574" s="118" t="s">
        <v>9</v>
      </c>
      <c r="B574" s="966" t="s">
        <v>193</v>
      </c>
      <c r="C574" s="941"/>
      <c r="D574" s="941"/>
      <c r="E574" s="942"/>
    </row>
    <row r="575" spans="1:5" ht="17.25" thickBot="1" x14ac:dyDescent="0.35">
      <c r="A575" s="118" t="s">
        <v>14</v>
      </c>
      <c r="B575" s="966" t="s">
        <v>101</v>
      </c>
      <c r="C575" s="941"/>
      <c r="D575" s="941"/>
      <c r="E575" s="942"/>
    </row>
    <row r="576" spans="1:5" x14ac:dyDescent="0.3">
      <c r="A576" s="943"/>
      <c r="B576" s="138">
        <v>2019</v>
      </c>
      <c r="C576" s="138">
        <v>2020</v>
      </c>
      <c r="D576" s="138">
        <v>2021</v>
      </c>
      <c r="E576" s="138">
        <v>2022</v>
      </c>
    </row>
    <row r="577" spans="1:5" ht="17.25" thickBot="1" x14ac:dyDescent="0.35">
      <c r="A577" s="944"/>
      <c r="B577" s="139" t="s">
        <v>5</v>
      </c>
      <c r="C577" s="139" t="s">
        <v>6</v>
      </c>
      <c r="D577" s="139" t="s">
        <v>6</v>
      </c>
      <c r="E577" s="139" t="s">
        <v>6</v>
      </c>
    </row>
    <row r="578" spans="1:5" ht="17.25" thickBot="1" x14ac:dyDescent="0.35">
      <c r="A578" s="118" t="s">
        <v>8</v>
      </c>
      <c r="B578" s="140">
        <v>3</v>
      </c>
      <c r="C578" s="140">
        <v>1</v>
      </c>
      <c r="D578" s="140">
        <v>1</v>
      </c>
      <c r="E578" s="140">
        <v>3</v>
      </c>
    </row>
    <row r="579" spans="1:5" ht="17.25" thickBot="1" x14ac:dyDescent="0.35">
      <c r="A579" s="118" t="s">
        <v>15</v>
      </c>
      <c r="B579" s="150">
        <v>25500</v>
      </c>
      <c r="C579" s="150">
        <v>8000</v>
      </c>
      <c r="D579" s="150">
        <v>8000</v>
      </c>
      <c r="E579" s="150">
        <v>25000</v>
      </c>
    </row>
    <row r="580" spans="1:5" ht="17.25" thickBot="1" x14ac:dyDescent="0.35">
      <c r="A580" s="118" t="s">
        <v>21</v>
      </c>
      <c r="B580" s="140">
        <v>8500</v>
      </c>
      <c r="C580" s="140">
        <v>8000</v>
      </c>
      <c r="D580" s="140">
        <v>8000</v>
      </c>
      <c r="E580" s="140">
        <v>8333.3333333333339</v>
      </c>
    </row>
    <row r="581" spans="1:5" ht="17.25" thickBot="1" x14ac:dyDescent="0.35">
      <c r="A581" s="118" t="s">
        <v>16</v>
      </c>
      <c r="B581" s="148" t="s">
        <v>20</v>
      </c>
      <c r="C581" s="142">
        <v>-0.66666666666666674</v>
      </c>
      <c r="D581" s="142">
        <v>0</v>
      </c>
      <c r="E581" s="142">
        <v>2</v>
      </c>
    </row>
    <row r="582" spans="1:5" ht="17.25" thickBot="1" x14ac:dyDescent="0.35">
      <c r="A582" s="118" t="s">
        <v>17</v>
      </c>
      <c r="B582" s="148" t="s">
        <v>20</v>
      </c>
      <c r="C582" s="142">
        <v>-0.68627450980392157</v>
      </c>
      <c r="D582" s="142">
        <v>0</v>
      </c>
      <c r="E582" s="142">
        <v>2.125</v>
      </c>
    </row>
    <row r="583" spans="1:5" ht="17.25" thickBot="1" x14ac:dyDescent="0.35">
      <c r="A583" s="118" t="s">
        <v>18</v>
      </c>
      <c r="B583" s="148" t="s">
        <v>20</v>
      </c>
      <c r="C583" s="142">
        <v>-5.8823529411764719E-2</v>
      </c>
      <c r="D583" s="142">
        <v>0</v>
      </c>
      <c r="E583" s="142">
        <v>4.1666666666666741E-2</v>
      </c>
    </row>
    <row r="584" spans="1:5" ht="17.25" thickBot="1" x14ac:dyDescent="0.35">
      <c r="A584" s="981" t="s">
        <v>855</v>
      </c>
      <c r="B584" s="982"/>
      <c r="C584" s="982"/>
      <c r="D584" s="982"/>
      <c r="E584" s="983"/>
    </row>
    <row r="585" spans="1:5" x14ac:dyDescent="0.3">
      <c r="A585" s="943"/>
      <c r="B585" s="138">
        <v>2019</v>
      </c>
      <c r="C585" s="138">
        <v>2020</v>
      </c>
      <c r="D585" s="138">
        <v>2021</v>
      </c>
      <c r="E585" s="138">
        <v>2022</v>
      </c>
    </row>
    <row r="586" spans="1:5" ht="17.25" thickBot="1" x14ac:dyDescent="0.35">
      <c r="A586" s="944"/>
      <c r="B586" s="139" t="s">
        <v>5</v>
      </c>
      <c r="C586" s="139" t="s">
        <v>6</v>
      </c>
      <c r="D586" s="139" t="s">
        <v>6</v>
      </c>
      <c r="E586" s="139" t="s">
        <v>6</v>
      </c>
    </row>
    <row r="587" spans="1:5" ht="17.25" thickBot="1" x14ac:dyDescent="0.35">
      <c r="A587" s="143" t="s">
        <v>107</v>
      </c>
      <c r="B587" s="144">
        <v>0</v>
      </c>
      <c r="C587" s="144">
        <v>0</v>
      </c>
      <c r="D587" s="144">
        <v>0</v>
      </c>
      <c r="E587" s="144">
        <v>0</v>
      </c>
    </row>
    <row r="588" spans="1:5" ht="17.25" thickBot="1" x14ac:dyDescent="0.35">
      <c r="A588" s="145" t="s">
        <v>37</v>
      </c>
      <c r="B588" s="144"/>
      <c r="C588" s="144"/>
      <c r="D588" s="144"/>
      <c r="E588" s="144"/>
    </row>
    <row r="589" spans="1:5" ht="17.25" thickBot="1" x14ac:dyDescent="0.35">
      <c r="A589" s="145" t="s">
        <v>108</v>
      </c>
      <c r="B589" s="144"/>
      <c r="C589" s="144"/>
      <c r="D589" s="144"/>
      <c r="E589" s="144"/>
    </row>
    <row r="590" spans="1:5" ht="17.25" thickBot="1" x14ac:dyDescent="0.35">
      <c r="A590" s="145" t="s">
        <v>72</v>
      </c>
      <c r="B590" s="144"/>
      <c r="C590" s="144"/>
      <c r="D590" s="144"/>
      <c r="E590" s="144"/>
    </row>
    <row r="591" spans="1:5" ht="17.25" thickBot="1" x14ac:dyDescent="0.35">
      <c r="A591" s="145" t="s">
        <v>73</v>
      </c>
      <c r="B591" s="144"/>
      <c r="C591" s="144"/>
      <c r="D591" s="144"/>
      <c r="E591" s="144"/>
    </row>
    <row r="592" spans="1:5" ht="17.25" thickBot="1" x14ac:dyDescent="0.35">
      <c r="A592" s="143" t="s">
        <v>109</v>
      </c>
      <c r="B592" s="150">
        <v>25500</v>
      </c>
      <c r="C592" s="150">
        <v>8000</v>
      </c>
      <c r="D592" s="150">
        <v>8000</v>
      </c>
      <c r="E592" s="150">
        <v>25000</v>
      </c>
    </row>
    <row r="593" spans="1:5" ht="17.25" thickBot="1" x14ac:dyDescent="0.35">
      <c r="A593" s="145" t="s">
        <v>37</v>
      </c>
      <c r="B593" s="150">
        <v>25500</v>
      </c>
      <c r="C593" s="150">
        <v>8000</v>
      </c>
      <c r="D593" s="150">
        <v>8000</v>
      </c>
      <c r="E593" s="150">
        <v>25000</v>
      </c>
    </row>
    <row r="594" spans="1:5" ht="17.25" thickBot="1" x14ac:dyDescent="0.35">
      <c r="A594" s="145" t="s">
        <v>108</v>
      </c>
      <c r="B594" s="146"/>
      <c r="C594" s="144"/>
      <c r="D594" s="144"/>
      <c r="E594" s="144"/>
    </row>
    <row r="595" spans="1:5" ht="17.25" thickBot="1" x14ac:dyDescent="0.35">
      <c r="A595" s="145" t="s">
        <v>72</v>
      </c>
      <c r="B595" s="146"/>
      <c r="C595" s="144"/>
      <c r="D595" s="144"/>
      <c r="E595" s="144"/>
    </row>
    <row r="596" spans="1:5" ht="17.25" thickBot="1" x14ac:dyDescent="0.35">
      <c r="A596" s="145" t="s">
        <v>73</v>
      </c>
      <c r="B596" s="150"/>
      <c r="C596" s="150"/>
      <c r="D596" s="150"/>
      <c r="E596" s="150"/>
    </row>
    <row r="597" spans="1:5" ht="17.25" thickBot="1" x14ac:dyDescent="0.35">
      <c r="A597" s="147" t="s">
        <v>33</v>
      </c>
      <c r="B597" s="146">
        <v>25500</v>
      </c>
      <c r="C597" s="146">
        <v>8000</v>
      </c>
      <c r="D597" s="146">
        <v>8000</v>
      </c>
      <c r="E597" s="146">
        <v>25000</v>
      </c>
    </row>
    <row r="598" spans="1:5" ht="17.25" thickBot="1" x14ac:dyDescent="0.35">
      <c r="A598" s="134" t="s">
        <v>104</v>
      </c>
      <c r="B598" s="961" t="s">
        <v>134</v>
      </c>
      <c r="C598" s="962"/>
      <c r="D598" s="963"/>
      <c r="E598" s="964"/>
    </row>
    <row r="599" spans="1:5" ht="33.75" thickBot="1" x14ac:dyDescent="0.35">
      <c r="A599" s="134" t="s">
        <v>135</v>
      </c>
      <c r="B599" s="135" t="s">
        <v>194</v>
      </c>
      <c r="C599" s="136" t="s">
        <v>872</v>
      </c>
      <c r="D599" s="963"/>
      <c r="E599" s="964"/>
    </row>
    <row r="600" spans="1:5" ht="17.25" thickBot="1" x14ac:dyDescent="0.35">
      <c r="A600" s="137"/>
      <c r="B600" s="961"/>
      <c r="C600" s="965"/>
      <c r="D600" s="963"/>
      <c r="E600" s="964"/>
    </row>
    <row r="601" spans="1:5" ht="17.25" thickBot="1" x14ac:dyDescent="0.35">
      <c r="A601" s="118" t="s">
        <v>9</v>
      </c>
      <c r="B601" s="966" t="s">
        <v>154</v>
      </c>
      <c r="C601" s="941"/>
      <c r="D601" s="941"/>
      <c r="E601" s="942"/>
    </row>
    <row r="602" spans="1:5" ht="17.25" thickBot="1" x14ac:dyDescent="0.35">
      <c r="A602" s="118" t="s">
        <v>14</v>
      </c>
      <c r="B602" s="966" t="s">
        <v>123</v>
      </c>
      <c r="C602" s="941"/>
      <c r="D602" s="941"/>
      <c r="E602" s="942"/>
    </row>
    <row r="603" spans="1:5" x14ac:dyDescent="0.3">
      <c r="A603" s="943"/>
      <c r="B603" s="138">
        <v>2019</v>
      </c>
      <c r="C603" s="138">
        <v>2020</v>
      </c>
      <c r="D603" s="138">
        <v>2021</v>
      </c>
      <c r="E603" s="138">
        <v>2022</v>
      </c>
    </row>
    <row r="604" spans="1:5" ht="17.25" thickBot="1" x14ac:dyDescent="0.35">
      <c r="A604" s="944"/>
      <c r="B604" s="139" t="s">
        <v>5</v>
      </c>
      <c r="C604" s="139" t="s">
        <v>6</v>
      </c>
      <c r="D604" s="139" t="s">
        <v>6</v>
      </c>
      <c r="E604" s="139" t="s">
        <v>6</v>
      </c>
    </row>
    <row r="605" spans="1:5" ht="17.25" thickBot="1" x14ac:dyDescent="0.35">
      <c r="A605" s="118" t="s">
        <v>8</v>
      </c>
      <c r="B605" s="140">
        <v>0</v>
      </c>
      <c r="C605" s="140">
        <v>0</v>
      </c>
      <c r="D605" s="140">
        <v>1000</v>
      </c>
      <c r="E605" s="140">
        <v>2000</v>
      </c>
    </row>
    <row r="606" spans="1:5" ht="17.25" thickBot="1" x14ac:dyDescent="0.35">
      <c r="A606" s="118" t="s">
        <v>15</v>
      </c>
      <c r="B606" s="150">
        <v>0</v>
      </c>
      <c r="C606" s="150">
        <v>0</v>
      </c>
      <c r="D606" s="150">
        <v>10000</v>
      </c>
      <c r="E606" s="150">
        <v>20000</v>
      </c>
    </row>
    <row r="607" spans="1:5" ht="17.25" thickBot="1" x14ac:dyDescent="0.35">
      <c r="A607" s="118" t="s">
        <v>21</v>
      </c>
      <c r="B607" s="140" t="e">
        <v>#DIV/0!</v>
      </c>
      <c r="C607" s="140" t="e">
        <v>#DIV/0!</v>
      </c>
      <c r="D607" s="140">
        <v>10</v>
      </c>
      <c r="E607" s="140">
        <v>10</v>
      </c>
    </row>
    <row r="608" spans="1:5" ht="17.25" thickBot="1" x14ac:dyDescent="0.35">
      <c r="A608" s="118" t="s">
        <v>16</v>
      </c>
      <c r="B608" s="148" t="s">
        <v>20</v>
      </c>
      <c r="C608" s="142" t="e">
        <v>#DIV/0!</v>
      </c>
      <c r="D608" s="142" t="e">
        <v>#DIV/0!</v>
      </c>
      <c r="E608" s="142">
        <v>1</v>
      </c>
    </row>
    <row r="609" spans="1:5" ht="17.25" thickBot="1" x14ac:dyDescent="0.35">
      <c r="A609" s="118" t="s">
        <v>17</v>
      </c>
      <c r="B609" s="148" t="s">
        <v>20</v>
      </c>
      <c r="C609" s="142" t="e">
        <v>#DIV/0!</v>
      </c>
      <c r="D609" s="142" t="e">
        <v>#DIV/0!</v>
      </c>
      <c r="E609" s="142">
        <v>1</v>
      </c>
    </row>
    <row r="610" spans="1:5" ht="17.25" thickBot="1" x14ac:dyDescent="0.35">
      <c r="A610" s="118" t="s">
        <v>18</v>
      </c>
      <c r="B610" s="148" t="s">
        <v>20</v>
      </c>
      <c r="C610" s="142" t="e">
        <v>#DIV/0!</v>
      </c>
      <c r="D610" s="142" t="e">
        <v>#DIV/0!</v>
      </c>
      <c r="E610" s="142">
        <v>0</v>
      </c>
    </row>
    <row r="611" spans="1:5" ht="17.25" thickBot="1" x14ac:dyDescent="0.35">
      <c r="A611" s="981" t="s">
        <v>855</v>
      </c>
      <c r="B611" s="982"/>
      <c r="C611" s="982"/>
      <c r="D611" s="982"/>
      <c r="E611" s="983"/>
    </row>
    <row r="612" spans="1:5" x14ac:dyDescent="0.3">
      <c r="A612" s="943"/>
      <c r="B612" s="138">
        <v>2019</v>
      </c>
      <c r="C612" s="138">
        <v>2020</v>
      </c>
      <c r="D612" s="138">
        <v>2021</v>
      </c>
      <c r="E612" s="138">
        <v>2022</v>
      </c>
    </row>
    <row r="613" spans="1:5" ht="17.25" thickBot="1" x14ac:dyDescent="0.35">
      <c r="A613" s="944"/>
      <c r="B613" s="139" t="s">
        <v>5</v>
      </c>
      <c r="C613" s="139" t="s">
        <v>6</v>
      </c>
      <c r="D613" s="139" t="s">
        <v>6</v>
      </c>
      <c r="E613" s="139" t="s">
        <v>6</v>
      </c>
    </row>
    <row r="614" spans="1:5" ht="17.25" thickBot="1" x14ac:dyDescent="0.35">
      <c r="A614" s="143" t="s">
        <v>107</v>
      </c>
      <c r="B614" s="144">
        <v>0</v>
      </c>
      <c r="C614" s="144">
        <v>0</v>
      </c>
      <c r="D614" s="144">
        <v>0</v>
      </c>
      <c r="E614" s="144">
        <v>0</v>
      </c>
    </row>
    <row r="615" spans="1:5" ht="17.25" thickBot="1" x14ac:dyDescent="0.35">
      <c r="A615" s="145" t="s">
        <v>37</v>
      </c>
      <c r="B615" s="144"/>
      <c r="C615" s="144"/>
      <c r="D615" s="144"/>
      <c r="E615" s="144"/>
    </row>
    <row r="616" spans="1:5" ht="17.25" thickBot="1" x14ac:dyDescent="0.35">
      <c r="A616" s="145" t="s">
        <v>108</v>
      </c>
      <c r="B616" s="144"/>
      <c r="C616" s="144"/>
      <c r="D616" s="144"/>
      <c r="E616" s="144"/>
    </row>
    <row r="617" spans="1:5" ht="17.25" thickBot="1" x14ac:dyDescent="0.35">
      <c r="A617" s="145" t="s">
        <v>72</v>
      </c>
      <c r="B617" s="144"/>
      <c r="C617" s="144"/>
      <c r="D617" s="144"/>
      <c r="E617" s="144"/>
    </row>
    <row r="618" spans="1:5" ht="17.25" thickBot="1" x14ac:dyDescent="0.35">
      <c r="A618" s="145" t="s">
        <v>73</v>
      </c>
      <c r="B618" s="144"/>
      <c r="C618" s="144"/>
      <c r="D618" s="144"/>
      <c r="E618" s="144"/>
    </row>
    <row r="619" spans="1:5" ht="17.25" thickBot="1" x14ac:dyDescent="0.35">
      <c r="A619" s="143" t="s">
        <v>109</v>
      </c>
      <c r="B619" s="150">
        <v>0</v>
      </c>
      <c r="C619" s="150">
        <v>0</v>
      </c>
      <c r="D619" s="150">
        <v>10000</v>
      </c>
      <c r="E619" s="150">
        <v>20000</v>
      </c>
    </row>
    <row r="620" spans="1:5" ht="17.25" thickBot="1" x14ac:dyDescent="0.35">
      <c r="A620" s="145" t="s">
        <v>37</v>
      </c>
      <c r="B620" s="150">
        <v>0</v>
      </c>
      <c r="C620" s="150">
        <v>0</v>
      </c>
      <c r="D620" s="150">
        <v>10000</v>
      </c>
      <c r="E620" s="150">
        <v>20000</v>
      </c>
    </row>
    <row r="621" spans="1:5" ht="17.25" thickBot="1" x14ac:dyDescent="0.35">
      <c r="A621" s="145" t="s">
        <v>108</v>
      </c>
      <c r="B621" s="146"/>
      <c r="C621" s="144"/>
      <c r="D621" s="144"/>
      <c r="E621" s="144"/>
    </row>
    <row r="622" spans="1:5" ht="17.25" thickBot="1" x14ac:dyDescent="0.35">
      <c r="A622" s="145" t="s">
        <v>72</v>
      </c>
      <c r="B622" s="146"/>
      <c r="C622" s="144"/>
      <c r="D622" s="144"/>
      <c r="E622" s="144"/>
    </row>
    <row r="623" spans="1:5" ht="17.25" thickBot="1" x14ac:dyDescent="0.35">
      <c r="A623" s="145" t="s">
        <v>73</v>
      </c>
      <c r="B623" s="150"/>
      <c r="C623" s="150"/>
      <c r="D623" s="150"/>
      <c r="E623" s="150"/>
    </row>
    <row r="624" spans="1:5" ht="17.25" thickBot="1" x14ac:dyDescent="0.35">
      <c r="A624" s="147" t="s">
        <v>33</v>
      </c>
      <c r="B624" s="146">
        <v>0</v>
      </c>
      <c r="C624" s="146">
        <v>0</v>
      </c>
      <c r="D624" s="146">
        <v>10000</v>
      </c>
      <c r="E624" s="146">
        <v>20000</v>
      </c>
    </row>
    <row r="625" spans="1:5" ht="17.25" thickBot="1" x14ac:dyDescent="0.35">
      <c r="A625" s="134" t="s">
        <v>104</v>
      </c>
      <c r="B625" s="961" t="s">
        <v>134</v>
      </c>
      <c r="C625" s="962"/>
      <c r="D625" s="963"/>
      <c r="E625" s="964"/>
    </row>
    <row r="626" spans="1:5" ht="33.75" thickBot="1" x14ac:dyDescent="0.35">
      <c r="A626" s="134" t="s">
        <v>135</v>
      </c>
      <c r="B626" s="135" t="s">
        <v>195</v>
      </c>
      <c r="C626" s="136" t="s">
        <v>873</v>
      </c>
      <c r="D626" s="963"/>
      <c r="E626" s="964"/>
    </row>
    <row r="627" spans="1:5" ht="17.25" thickBot="1" x14ac:dyDescent="0.35">
      <c r="A627" s="137"/>
      <c r="B627" s="961"/>
      <c r="C627" s="965"/>
      <c r="D627" s="963"/>
      <c r="E627" s="964"/>
    </row>
    <row r="628" spans="1:5" ht="17.25" thickBot="1" x14ac:dyDescent="0.35">
      <c r="A628" s="118" t="s">
        <v>9</v>
      </c>
      <c r="B628" s="966" t="s">
        <v>154</v>
      </c>
      <c r="C628" s="941"/>
      <c r="D628" s="941"/>
      <c r="E628" s="942"/>
    </row>
    <row r="629" spans="1:5" ht="17.25" thickBot="1" x14ac:dyDescent="0.35">
      <c r="A629" s="118" t="s">
        <v>14</v>
      </c>
      <c r="B629" s="966" t="s">
        <v>196</v>
      </c>
      <c r="C629" s="941"/>
      <c r="D629" s="941"/>
      <c r="E629" s="942"/>
    </row>
    <row r="630" spans="1:5" x14ac:dyDescent="0.3">
      <c r="A630" s="943"/>
      <c r="B630" s="138">
        <v>2019</v>
      </c>
      <c r="C630" s="138">
        <v>2020</v>
      </c>
      <c r="D630" s="138">
        <v>2021</v>
      </c>
      <c r="E630" s="138">
        <v>2022</v>
      </c>
    </row>
    <row r="631" spans="1:5" ht="17.25" thickBot="1" x14ac:dyDescent="0.35">
      <c r="A631" s="944"/>
      <c r="B631" s="139" t="s">
        <v>5</v>
      </c>
      <c r="C631" s="139" t="s">
        <v>6</v>
      </c>
      <c r="D631" s="139" t="s">
        <v>6</v>
      </c>
      <c r="E631" s="139" t="s">
        <v>6</v>
      </c>
    </row>
    <row r="632" spans="1:5" ht="17.25" thickBot="1" x14ac:dyDescent="0.35">
      <c r="A632" s="118" t="s">
        <v>8</v>
      </c>
      <c r="B632" s="140">
        <v>3000</v>
      </c>
      <c r="C632" s="140">
        <v>3000</v>
      </c>
      <c r="D632" s="140">
        <v>3000</v>
      </c>
      <c r="E632" s="140">
        <v>4500</v>
      </c>
    </row>
    <row r="633" spans="1:5" ht="17.25" thickBot="1" x14ac:dyDescent="0.35">
      <c r="A633" s="118" t="s">
        <v>15</v>
      </c>
      <c r="B633" s="150">
        <v>8000</v>
      </c>
      <c r="C633" s="150">
        <v>8000</v>
      </c>
      <c r="D633" s="150">
        <v>8000</v>
      </c>
      <c r="E633" s="150">
        <v>12000</v>
      </c>
    </row>
    <row r="634" spans="1:5" ht="17.25" thickBot="1" x14ac:dyDescent="0.35">
      <c r="A634" s="118" t="s">
        <v>21</v>
      </c>
      <c r="B634" s="140">
        <v>2.6666666666666665</v>
      </c>
      <c r="C634" s="140">
        <v>2.6666666666666665</v>
      </c>
      <c r="D634" s="140">
        <v>2.6666666666666665</v>
      </c>
      <c r="E634" s="140">
        <v>2.6666666666666665</v>
      </c>
    </row>
    <row r="635" spans="1:5" ht="17.25" thickBot="1" x14ac:dyDescent="0.35">
      <c r="A635" s="118" t="s">
        <v>16</v>
      </c>
      <c r="B635" s="148" t="s">
        <v>20</v>
      </c>
      <c r="C635" s="142">
        <v>0</v>
      </c>
      <c r="D635" s="142">
        <v>0</v>
      </c>
      <c r="E635" s="142">
        <v>0.5</v>
      </c>
    </row>
    <row r="636" spans="1:5" ht="17.25" thickBot="1" x14ac:dyDescent="0.35">
      <c r="A636" s="118" t="s">
        <v>17</v>
      </c>
      <c r="B636" s="148" t="s">
        <v>20</v>
      </c>
      <c r="C636" s="142">
        <v>0</v>
      </c>
      <c r="D636" s="142">
        <v>0</v>
      </c>
      <c r="E636" s="142">
        <v>0.5</v>
      </c>
    </row>
    <row r="637" spans="1:5" ht="17.25" thickBot="1" x14ac:dyDescent="0.35">
      <c r="A637" s="118" t="s">
        <v>18</v>
      </c>
      <c r="B637" s="148" t="s">
        <v>20</v>
      </c>
      <c r="C637" s="142">
        <v>0</v>
      </c>
      <c r="D637" s="142">
        <v>0</v>
      </c>
      <c r="E637" s="142">
        <v>0</v>
      </c>
    </row>
    <row r="638" spans="1:5" ht="17.25" thickBot="1" x14ac:dyDescent="0.35">
      <c r="A638" s="981" t="s">
        <v>855</v>
      </c>
      <c r="B638" s="982"/>
      <c r="C638" s="982"/>
      <c r="D638" s="982"/>
      <c r="E638" s="983"/>
    </row>
    <row r="639" spans="1:5" x14ac:dyDescent="0.3">
      <c r="A639" s="943"/>
      <c r="B639" s="138">
        <v>2019</v>
      </c>
      <c r="C639" s="138">
        <v>2020</v>
      </c>
      <c r="D639" s="138">
        <v>2021</v>
      </c>
      <c r="E639" s="138">
        <v>2022</v>
      </c>
    </row>
    <row r="640" spans="1:5" ht="17.25" thickBot="1" x14ac:dyDescent="0.35">
      <c r="A640" s="944"/>
      <c r="B640" s="139" t="s">
        <v>5</v>
      </c>
      <c r="C640" s="139" t="s">
        <v>6</v>
      </c>
      <c r="D640" s="139" t="s">
        <v>6</v>
      </c>
      <c r="E640" s="139" t="s">
        <v>6</v>
      </c>
    </row>
    <row r="641" spans="1:5" ht="17.25" thickBot="1" x14ac:dyDescent="0.35">
      <c r="A641" s="143" t="s">
        <v>107</v>
      </c>
      <c r="B641" s="144">
        <v>0</v>
      </c>
      <c r="C641" s="144">
        <v>0</v>
      </c>
      <c r="D641" s="144">
        <v>0</v>
      </c>
      <c r="E641" s="144">
        <v>0</v>
      </c>
    </row>
    <row r="642" spans="1:5" ht="17.25" thickBot="1" x14ac:dyDescent="0.35">
      <c r="A642" s="145" t="s">
        <v>37</v>
      </c>
      <c r="B642" s="144"/>
      <c r="C642" s="144"/>
      <c r="D642" s="144"/>
      <c r="E642" s="144"/>
    </row>
    <row r="643" spans="1:5" ht="17.25" thickBot="1" x14ac:dyDescent="0.35">
      <c r="A643" s="145" t="s">
        <v>108</v>
      </c>
      <c r="B643" s="144"/>
      <c r="C643" s="144"/>
      <c r="D643" s="144"/>
      <c r="E643" s="144"/>
    </row>
    <row r="644" spans="1:5" ht="17.25" thickBot="1" x14ac:dyDescent="0.35">
      <c r="A644" s="145" t="s">
        <v>72</v>
      </c>
      <c r="B644" s="144"/>
      <c r="C644" s="144"/>
      <c r="D644" s="144"/>
      <c r="E644" s="144"/>
    </row>
    <row r="645" spans="1:5" ht="17.25" thickBot="1" x14ac:dyDescent="0.35">
      <c r="A645" s="145" t="s">
        <v>73</v>
      </c>
      <c r="B645" s="144"/>
      <c r="C645" s="144"/>
      <c r="D645" s="144"/>
      <c r="E645" s="144"/>
    </row>
    <row r="646" spans="1:5" ht="17.25" thickBot="1" x14ac:dyDescent="0.35">
      <c r="A646" s="143" t="s">
        <v>109</v>
      </c>
      <c r="B646" s="150">
        <v>8000</v>
      </c>
      <c r="C646" s="150">
        <v>8000</v>
      </c>
      <c r="D646" s="150">
        <v>8000</v>
      </c>
      <c r="E646" s="150">
        <v>12000</v>
      </c>
    </row>
    <row r="647" spans="1:5" ht="17.25" thickBot="1" x14ac:dyDescent="0.35">
      <c r="A647" s="145" t="s">
        <v>37</v>
      </c>
      <c r="B647" s="150">
        <v>8000</v>
      </c>
      <c r="C647" s="150">
        <v>8000</v>
      </c>
      <c r="D647" s="150">
        <v>8000</v>
      </c>
      <c r="E647" s="150">
        <v>12000</v>
      </c>
    </row>
    <row r="648" spans="1:5" ht="17.25" thickBot="1" x14ac:dyDescent="0.35">
      <c r="A648" s="145" t="s">
        <v>108</v>
      </c>
      <c r="B648" s="146"/>
      <c r="C648" s="144"/>
      <c r="D648" s="144"/>
      <c r="E648" s="144"/>
    </row>
    <row r="649" spans="1:5" ht="17.25" thickBot="1" x14ac:dyDescent="0.35">
      <c r="A649" s="145" t="s">
        <v>72</v>
      </c>
      <c r="B649" s="146"/>
      <c r="C649" s="144"/>
      <c r="D649" s="144"/>
      <c r="E649" s="144"/>
    </row>
    <row r="650" spans="1:5" ht="17.25" thickBot="1" x14ac:dyDescent="0.35">
      <c r="A650" s="145" t="s">
        <v>73</v>
      </c>
      <c r="B650" s="150"/>
      <c r="C650" s="150"/>
      <c r="D650" s="150"/>
      <c r="E650" s="150"/>
    </row>
    <row r="651" spans="1:5" ht="17.25" thickBot="1" x14ac:dyDescent="0.35">
      <c r="A651" s="147" t="s">
        <v>33</v>
      </c>
      <c r="B651" s="146">
        <v>8000</v>
      </c>
      <c r="C651" s="146">
        <v>8000</v>
      </c>
      <c r="D651" s="146">
        <v>8000</v>
      </c>
      <c r="E651" s="146">
        <v>12000</v>
      </c>
    </row>
    <row r="652" spans="1:5" ht="17.25" thickBot="1" x14ac:dyDescent="0.35">
      <c r="A652" s="134" t="s">
        <v>104</v>
      </c>
      <c r="B652" s="961" t="s">
        <v>153</v>
      </c>
      <c r="C652" s="962"/>
      <c r="D652" s="963"/>
      <c r="E652" s="964"/>
    </row>
    <row r="653" spans="1:5" ht="17.25" thickBot="1" x14ac:dyDescent="0.35">
      <c r="A653" s="134" t="s">
        <v>135</v>
      </c>
      <c r="B653" s="135" t="s">
        <v>197</v>
      </c>
      <c r="C653" s="136" t="s">
        <v>874</v>
      </c>
      <c r="D653" s="963"/>
      <c r="E653" s="964"/>
    </row>
    <row r="654" spans="1:5" ht="17.25" thickBot="1" x14ac:dyDescent="0.35">
      <c r="A654" s="137"/>
      <c r="B654" s="961"/>
      <c r="C654" s="965"/>
      <c r="D654" s="963"/>
      <c r="E654" s="964"/>
    </row>
    <row r="655" spans="1:5" ht="27" customHeight="1" thickBot="1" x14ac:dyDescent="0.35">
      <c r="A655" s="118" t="s">
        <v>9</v>
      </c>
      <c r="B655" s="945" t="s">
        <v>198</v>
      </c>
      <c r="C655" s="940"/>
      <c r="D655" s="940"/>
      <c r="E655" s="946"/>
    </row>
    <row r="656" spans="1:5" ht="17.25" thickBot="1" x14ac:dyDescent="0.35">
      <c r="A656" s="118" t="s">
        <v>14</v>
      </c>
      <c r="B656" s="966" t="s">
        <v>101</v>
      </c>
      <c r="C656" s="941"/>
      <c r="D656" s="941"/>
      <c r="E656" s="942"/>
    </row>
    <row r="657" spans="1:5" x14ac:dyDescent="0.3">
      <c r="A657" s="943"/>
      <c r="B657" s="138">
        <v>2019</v>
      </c>
      <c r="C657" s="138">
        <v>2020</v>
      </c>
      <c r="D657" s="138">
        <v>2021</v>
      </c>
      <c r="E657" s="138">
        <v>2022</v>
      </c>
    </row>
    <row r="658" spans="1:5" ht="17.25" thickBot="1" x14ac:dyDescent="0.35">
      <c r="A658" s="944"/>
      <c r="B658" s="139" t="s">
        <v>5</v>
      </c>
      <c r="C658" s="139" t="s">
        <v>6</v>
      </c>
      <c r="D658" s="139" t="s">
        <v>6</v>
      </c>
      <c r="E658" s="139" t="s">
        <v>6</v>
      </c>
    </row>
    <row r="659" spans="1:5" ht="17.25" thickBot="1" x14ac:dyDescent="0.35">
      <c r="A659" s="118" t="s">
        <v>8</v>
      </c>
      <c r="B659" s="140">
        <v>2</v>
      </c>
      <c r="C659" s="140">
        <v>2</v>
      </c>
      <c r="D659" s="140">
        <v>4</v>
      </c>
      <c r="E659" s="140">
        <v>6</v>
      </c>
    </row>
    <row r="660" spans="1:5" ht="17.25" thickBot="1" x14ac:dyDescent="0.35">
      <c r="A660" s="118" t="s">
        <v>15</v>
      </c>
      <c r="B660" s="150">
        <v>8500</v>
      </c>
      <c r="C660" s="150">
        <v>8500</v>
      </c>
      <c r="D660" s="150">
        <v>16000</v>
      </c>
      <c r="E660" s="150">
        <v>25000</v>
      </c>
    </row>
    <row r="661" spans="1:5" ht="17.25" thickBot="1" x14ac:dyDescent="0.35">
      <c r="A661" s="118" t="s">
        <v>21</v>
      </c>
      <c r="B661" s="140">
        <v>4250</v>
      </c>
      <c r="C661" s="140">
        <v>4250</v>
      </c>
      <c r="D661" s="140">
        <v>4000</v>
      </c>
      <c r="E661" s="140">
        <v>4166.666666666667</v>
      </c>
    </row>
    <row r="662" spans="1:5" ht="17.25" thickBot="1" x14ac:dyDescent="0.35">
      <c r="A662" s="118" t="s">
        <v>16</v>
      </c>
      <c r="B662" s="148" t="s">
        <v>20</v>
      </c>
      <c r="C662" s="142">
        <v>0</v>
      </c>
      <c r="D662" s="142">
        <v>1</v>
      </c>
      <c r="E662" s="142">
        <v>0.5</v>
      </c>
    </row>
    <row r="663" spans="1:5" ht="17.25" thickBot="1" x14ac:dyDescent="0.35">
      <c r="A663" s="118" t="s">
        <v>17</v>
      </c>
      <c r="B663" s="148" t="s">
        <v>20</v>
      </c>
      <c r="C663" s="142">
        <v>0</v>
      </c>
      <c r="D663" s="142">
        <v>0.88235294117647056</v>
      </c>
      <c r="E663" s="142">
        <v>0.5625</v>
      </c>
    </row>
    <row r="664" spans="1:5" ht="17.25" thickBot="1" x14ac:dyDescent="0.35">
      <c r="A664" s="118" t="s">
        <v>18</v>
      </c>
      <c r="B664" s="148" t="s">
        <v>20</v>
      </c>
      <c r="C664" s="142">
        <v>0</v>
      </c>
      <c r="D664" s="142">
        <v>-5.8823529411764719E-2</v>
      </c>
      <c r="E664" s="142">
        <v>4.1666666666666741E-2</v>
      </c>
    </row>
    <row r="665" spans="1:5" ht="17.25" thickBot="1" x14ac:dyDescent="0.35">
      <c r="A665" s="981" t="s">
        <v>855</v>
      </c>
      <c r="B665" s="982"/>
      <c r="C665" s="982"/>
      <c r="D665" s="982"/>
      <c r="E665" s="983"/>
    </row>
    <row r="666" spans="1:5" x14ac:dyDescent="0.3">
      <c r="A666" s="943"/>
      <c r="B666" s="138">
        <v>2019</v>
      </c>
      <c r="C666" s="138">
        <v>2020</v>
      </c>
      <c r="D666" s="138">
        <v>2021</v>
      </c>
      <c r="E666" s="138">
        <v>2022</v>
      </c>
    </row>
    <row r="667" spans="1:5" ht="17.25" thickBot="1" x14ac:dyDescent="0.35">
      <c r="A667" s="944"/>
      <c r="B667" s="139" t="s">
        <v>5</v>
      </c>
      <c r="C667" s="139" t="s">
        <v>6</v>
      </c>
      <c r="D667" s="139" t="s">
        <v>6</v>
      </c>
      <c r="E667" s="139" t="s">
        <v>6</v>
      </c>
    </row>
    <row r="668" spans="1:5" ht="17.25" thickBot="1" x14ac:dyDescent="0.35">
      <c r="A668" s="143" t="s">
        <v>107</v>
      </c>
      <c r="B668" s="144">
        <v>0</v>
      </c>
      <c r="C668" s="144">
        <v>0</v>
      </c>
      <c r="D668" s="144">
        <v>0</v>
      </c>
      <c r="E668" s="144">
        <v>0</v>
      </c>
    </row>
    <row r="669" spans="1:5" ht="17.25" thickBot="1" x14ac:dyDescent="0.35">
      <c r="A669" s="145" t="s">
        <v>37</v>
      </c>
      <c r="B669" s="144"/>
      <c r="C669" s="144"/>
      <c r="D669" s="144"/>
      <c r="E669" s="144"/>
    </row>
    <row r="670" spans="1:5" ht="17.25" thickBot="1" x14ac:dyDescent="0.35">
      <c r="A670" s="145" t="s">
        <v>108</v>
      </c>
      <c r="B670" s="144"/>
      <c r="C670" s="144"/>
      <c r="D670" s="144"/>
      <c r="E670" s="144"/>
    </row>
    <row r="671" spans="1:5" ht="17.25" thickBot="1" x14ac:dyDescent="0.35">
      <c r="A671" s="145" t="s">
        <v>72</v>
      </c>
      <c r="B671" s="144"/>
      <c r="C671" s="144"/>
      <c r="D671" s="144"/>
      <c r="E671" s="144"/>
    </row>
    <row r="672" spans="1:5" ht="17.25" thickBot="1" x14ac:dyDescent="0.35">
      <c r="A672" s="145" t="s">
        <v>73</v>
      </c>
      <c r="B672" s="144"/>
      <c r="C672" s="144"/>
      <c r="D672" s="144"/>
      <c r="E672" s="144"/>
    </row>
    <row r="673" spans="1:5" ht="17.25" thickBot="1" x14ac:dyDescent="0.35">
      <c r="A673" s="143" t="s">
        <v>109</v>
      </c>
      <c r="B673" s="150">
        <v>8500</v>
      </c>
      <c r="C673" s="150">
        <v>8500</v>
      </c>
      <c r="D673" s="150">
        <v>16000</v>
      </c>
      <c r="E673" s="150">
        <v>25000</v>
      </c>
    </row>
    <row r="674" spans="1:5" ht="17.25" thickBot="1" x14ac:dyDescent="0.35">
      <c r="A674" s="145" t="s">
        <v>37</v>
      </c>
      <c r="B674" s="150">
        <v>8500</v>
      </c>
      <c r="C674" s="150">
        <v>8500</v>
      </c>
      <c r="D674" s="150">
        <v>16000</v>
      </c>
      <c r="E674" s="150">
        <v>25000</v>
      </c>
    </row>
    <row r="675" spans="1:5" ht="17.25" thickBot="1" x14ac:dyDescent="0.35">
      <c r="A675" s="145" t="s">
        <v>108</v>
      </c>
      <c r="B675" s="146"/>
      <c r="C675" s="144"/>
      <c r="D675" s="144"/>
      <c r="E675" s="144"/>
    </row>
    <row r="676" spans="1:5" ht="17.25" thickBot="1" x14ac:dyDescent="0.35">
      <c r="A676" s="145" t="s">
        <v>72</v>
      </c>
      <c r="B676" s="146"/>
      <c r="C676" s="144"/>
      <c r="D676" s="144"/>
      <c r="E676" s="144"/>
    </row>
    <row r="677" spans="1:5" ht="17.25" thickBot="1" x14ac:dyDescent="0.35">
      <c r="A677" s="145" t="s">
        <v>73</v>
      </c>
      <c r="B677" s="150"/>
      <c r="C677" s="150"/>
      <c r="D677" s="150"/>
      <c r="E677" s="150"/>
    </row>
    <row r="678" spans="1:5" ht="17.25" thickBot="1" x14ac:dyDescent="0.35">
      <c r="A678" s="147" t="s">
        <v>33</v>
      </c>
      <c r="B678" s="146">
        <v>8500</v>
      </c>
      <c r="C678" s="146">
        <v>8500</v>
      </c>
      <c r="D678" s="146">
        <v>16000</v>
      </c>
      <c r="E678" s="146">
        <v>25000</v>
      </c>
    </row>
    <row r="679" spans="1:5" ht="17.25" thickBot="1" x14ac:dyDescent="0.35">
      <c r="A679" s="134" t="s">
        <v>104</v>
      </c>
      <c r="B679" s="961" t="s">
        <v>153</v>
      </c>
      <c r="C679" s="962"/>
      <c r="D679" s="963"/>
      <c r="E679" s="964"/>
    </row>
    <row r="680" spans="1:5" ht="33.75" thickBot="1" x14ac:dyDescent="0.35">
      <c r="A680" s="134" t="s">
        <v>135</v>
      </c>
      <c r="B680" s="135" t="s">
        <v>199</v>
      </c>
      <c r="C680" s="136" t="s">
        <v>875</v>
      </c>
      <c r="D680" s="963"/>
      <c r="E680" s="964"/>
    </row>
    <row r="681" spans="1:5" ht="17.25" thickBot="1" x14ac:dyDescent="0.35">
      <c r="A681" s="137"/>
      <c r="B681" s="961"/>
      <c r="C681" s="965"/>
      <c r="D681" s="963"/>
      <c r="E681" s="964"/>
    </row>
    <row r="682" spans="1:5" ht="17.25" thickBot="1" x14ac:dyDescent="0.35">
      <c r="A682" s="118" t="s">
        <v>9</v>
      </c>
      <c r="B682" s="966" t="s">
        <v>154</v>
      </c>
      <c r="C682" s="941"/>
      <c r="D682" s="941"/>
      <c r="E682" s="942"/>
    </row>
    <row r="683" spans="1:5" ht="17.25" thickBot="1" x14ac:dyDescent="0.35">
      <c r="A683" s="118" t="s">
        <v>14</v>
      </c>
      <c r="B683" s="966" t="s">
        <v>196</v>
      </c>
      <c r="C683" s="941"/>
      <c r="D683" s="941"/>
      <c r="E683" s="942"/>
    </row>
    <row r="684" spans="1:5" x14ac:dyDescent="0.3">
      <c r="A684" s="943"/>
      <c r="B684" s="138">
        <v>2019</v>
      </c>
      <c r="C684" s="138">
        <v>2020</v>
      </c>
      <c r="D684" s="138">
        <v>2021</v>
      </c>
      <c r="E684" s="138">
        <v>2022</v>
      </c>
    </row>
    <row r="685" spans="1:5" ht="17.25" thickBot="1" x14ac:dyDescent="0.35">
      <c r="A685" s="944"/>
      <c r="B685" s="139" t="s">
        <v>5</v>
      </c>
      <c r="C685" s="139" t="s">
        <v>6</v>
      </c>
      <c r="D685" s="139" t="s">
        <v>6</v>
      </c>
      <c r="E685" s="139" t="s">
        <v>6</v>
      </c>
    </row>
    <row r="686" spans="1:5" ht="17.25" thickBot="1" x14ac:dyDescent="0.35">
      <c r="A686" s="118" t="s">
        <v>8</v>
      </c>
      <c r="B686" s="140">
        <v>500</v>
      </c>
      <c r="C686" s="140">
        <v>500</v>
      </c>
      <c r="D686" s="140">
        <v>1250</v>
      </c>
      <c r="E686" s="111">
        <v>3750</v>
      </c>
    </row>
    <row r="687" spans="1:5" ht="17.25" thickBot="1" x14ac:dyDescent="0.35">
      <c r="A687" s="118" t="s">
        <v>15</v>
      </c>
      <c r="B687" s="150">
        <v>2000</v>
      </c>
      <c r="C687" s="150">
        <v>2000</v>
      </c>
      <c r="D687" s="150">
        <v>5000</v>
      </c>
      <c r="E687" s="150">
        <v>15000</v>
      </c>
    </row>
    <row r="688" spans="1:5" ht="17.25" thickBot="1" x14ac:dyDescent="0.35">
      <c r="A688" s="118" t="s">
        <v>21</v>
      </c>
      <c r="B688" s="153">
        <v>4</v>
      </c>
      <c r="C688" s="153">
        <v>4</v>
      </c>
      <c r="D688" s="153">
        <v>4</v>
      </c>
      <c r="E688" s="153">
        <v>4</v>
      </c>
    </row>
    <row r="689" spans="1:5" ht="17.25" thickBot="1" x14ac:dyDescent="0.35">
      <c r="A689" s="118" t="s">
        <v>16</v>
      </c>
      <c r="B689" s="148" t="s">
        <v>20</v>
      </c>
      <c r="C689" s="142">
        <v>0</v>
      </c>
      <c r="D689" s="142">
        <v>1.5</v>
      </c>
      <c r="E689" s="142">
        <v>2</v>
      </c>
    </row>
    <row r="690" spans="1:5" ht="17.25" thickBot="1" x14ac:dyDescent="0.35">
      <c r="A690" s="118" t="s">
        <v>17</v>
      </c>
      <c r="B690" s="148" t="s">
        <v>20</v>
      </c>
      <c r="C690" s="142">
        <v>0</v>
      </c>
      <c r="D690" s="142">
        <v>1.5</v>
      </c>
      <c r="E690" s="142">
        <v>2</v>
      </c>
    </row>
    <row r="691" spans="1:5" ht="17.25" thickBot="1" x14ac:dyDescent="0.35">
      <c r="A691" s="118" t="s">
        <v>18</v>
      </c>
      <c r="B691" s="148" t="s">
        <v>20</v>
      </c>
      <c r="C691" s="142">
        <v>0</v>
      </c>
      <c r="D691" s="142">
        <v>0</v>
      </c>
      <c r="E691" s="142">
        <v>0</v>
      </c>
    </row>
    <row r="692" spans="1:5" ht="17.25" thickBot="1" x14ac:dyDescent="0.35">
      <c r="A692" s="981" t="s">
        <v>855</v>
      </c>
      <c r="B692" s="982"/>
      <c r="C692" s="982"/>
      <c r="D692" s="982"/>
      <c r="E692" s="983"/>
    </row>
    <row r="693" spans="1:5" x14ac:dyDescent="0.3">
      <c r="A693" s="943"/>
      <c r="B693" s="138">
        <v>2019</v>
      </c>
      <c r="C693" s="138">
        <v>2020</v>
      </c>
      <c r="D693" s="138">
        <v>2021</v>
      </c>
      <c r="E693" s="138">
        <v>2022</v>
      </c>
    </row>
    <row r="694" spans="1:5" ht="17.25" thickBot="1" x14ac:dyDescent="0.35">
      <c r="A694" s="944"/>
      <c r="B694" s="139" t="s">
        <v>5</v>
      </c>
      <c r="C694" s="139" t="s">
        <v>6</v>
      </c>
      <c r="D694" s="139" t="s">
        <v>6</v>
      </c>
      <c r="E694" s="139" t="s">
        <v>6</v>
      </c>
    </row>
    <row r="695" spans="1:5" ht="17.25" thickBot="1" x14ac:dyDescent="0.35">
      <c r="A695" s="143" t="s">
        <v>107</v>
      </c>
      <c r="B695" s="144">
        <v>0</v>
      </c>
      <c r="C695" s="144">
        <v>0</v>
      </c>
      <c r="D695" s="144">
        <v>0</v>
      </c>
      <c r="E695" s="144">
        <v>0</v>
      </c>
    </row>
    <row r="696" spans="1:5" ht="17.25" thickBot="1" x14ac:dyDescent="0.35">
      <c r="A696" s="145" t="s">
        <v>37</v>
      </c>
      <c r="B696" s="144"/>
      <c r="C696" s="144"/>
      <c r="D696" s="144"/>
      <c r="E696" s="144"/>
    </row>
    <row r="697" spans="1:5" ht="17.25" thickBot="1" x14ac:dyDescent="0.35">
      <c r="A697" s="145" t="s">
        <v>108</v>
      </c>
      <c r="B697" s="144"/>
      <c r="C697" s="144"/>
      <c r="D697" s="144"/>
      <c r="E697" s="144"/>
    </row>
    <row r="698" spans="1:5" ht="17.25" thickBot="1" x14ac:dyDescent="0.35">
      <c r="A698" s="145" t="s">
        <v>72</v>
      </c>
      <c r="B698" s="144"/>
      <c r="C698" s="144"/>
      <c r="D698" s="144"/>
      <c r="E698" s="144"/>
    </row>
    <row r="699" spans="1:5" ht="17.25" thickBot="1" x14ac:dyDescent="0.35">
      <c r="A699" s="145" t="s">
        <v>73</v>
      </c>
      <c r="B699" s="144"/>
      <c r="C699" s="144"/>
      <c r="D699" s="144"/>
      <c r="E699" s="144"/>
    </row>
    <row r="700" spans="1:5" ht="17.25" thickBot="1" x14ac:dyDescent="0.35">
      <c r="A700" s="143" t="s">
        <v>109</v>
      </c>
      <c r="B700" s="150">
        <v>2000</v>
      </c>
      <c r="C700" s="150">
        <v>2000</v>
      </c>
      <c r="D700" s="150">
        <v>5000</v>
      </c>
      <c r="E700" s="150">
        <v>15000</v>
      </c>
    </row>
    <row r="701" spans="1:5" ht="17.25" thickBot="1" x14ac:dyDescent="0.35">
      <c r="A701" s="145" t="s">
        <v>37</v>
      </c>
      <c r="B701" s="150">
        <v>2000</v>
      </c>
      <c r="C701" s="150">
        <v>2000</v>
      </c>
      <c r="D701" s="150">
        <v>5000</v>
      </c>
      <c r="E701" s="150">
        <v>15000</v>
      </c>
    </row>
    <row r="702" spans="1:5" ht="17.25" thickBot="1" x14ac:dyDescent="0.35">
      <c r="A702" s="145" t="s">
        <v>108</v>
      </c>
      <c r="B702" s="146"/>
      <c r="C702" s="144"/>
      <c r="D702" s="144"/>
      <c r="E702" s="144"/>
    </row>
    <row r="703" spans="1:5" ht="17.25" thickBot="1" x14ac:dyDescent="0.35">
      <c r="A703" s="145" t="s">
        <v>72</v>
      </c>
      <c r="B703" s="146"/>
      <c r="C703" s="144"/>
      <c r="D703" s="144"/>
      <c r="E703" s="144"/>
    </row>
    <row r="704" spans="1:5" ht="17.25" thickBot="1" x14ac:dyDescent="0.35">
      <c r="A704" s="145" t="s">
        <v>73</v>
      </c>
      <c r="B704" s="150"/>
      <c r="C704" s="150"/>
      <c r="D704" s="150"/>
      <c r="E704" s="150"/>
    </row>
    <row r="705" spans="1:5" ht="17.25" thickBot="1" x14ac:dyDescent="0.35">
      <c r="A705" s="147" t="s">
        <v>33</v>
      </c>
      <c r="B705" s="146">
        <v>2000</v>
      </c>
      <c r="C705" s="146">
        <v>2000</v>
      </c>
      <c r="D705" s="146">
        <v>5000</v>
      </c>
      <c r="E705" s="146">
        <v>15000</v>
      </c>
    </row>
    <row r="706" spans="1:5" ht="17.25" thickBot="1" x14ac:dyDescent="0.35">
      <c r="A706" s="134" t="s">
        <v>104</v>
      </c>
      <c r="B706" s="961" t="s">
        <v>134</v>
      </c>
      <c r="C706" s="962"/>
      <c r="D706" s="963"/>
      <c r="E706" s="964"/>
    </row>
    <row r="707" spans="1:5" ht="50.25" thickBot="1" x14ac:dyDescent="0.35">
      <c r="A707" s="134" t="s">
        <v>135</v>
      </c>
      <c r="B707" s="135" t="s">
        <v>200</v>
      </c>
      <c r="C707" s="136" t="s">
        <v>876</v>
      </c>
      <c r="D707" s="963"/>
      <c r="E707" s="964"/>
    </row>
    <row r="708" spans="1:5" ht="17.25" thickBot="1" x14ac:dyDescent="0.35">
      <c r="A708" s="137"/>
      <c r="B708" s="961"/>
      <c r="C708" s="965"/>
      <c r="D708" s="963"/>
      <c r="E708" s="964"/>
    </row>
    <row r="709" spans="1:5" ht="17.25" thickBot="1" x14ac:dyDescent="0.35">
      <c r="A709" s="118" t="s">
        <v>9</v>
      </c>
      <c r="B709" s="966" t="s">
        <v>201</v>
      </c>
      <c r="C709" s="941"/>
      <c r="D709" s="941"/>
      <c r="E709" s="942"/>
    </row>
    <row r="710" spans="1:5" ht="17.25" thickBot="1" x14ac:dyDescent="0.35">
      <c r="A710" s="118" t="s">
        <v>14</v>
      </c>
      <c r="B710" s="966" t="s">
        <v>139</v>
      </c>
      <c r="C710" s="941"/>
      <c r="D710" s="941"/>
      <c r="E710" s="942"/>
    </row>
    <row r="711" spans="1:5" x14ac:dyDescent="0.3">
      <c r="A711" s="943"/>
      <c r="B711" s="138">
        <v>2019</v>
      </c>
      <c r="C711" s="138">
        <v>2020</v>
      </c>
      <c r="D711" s="138">
        <v>2021</v>
      </c>
      <c r="E711" s="138">
        <v>2022</v>
      </c>
    </row>
    <row r="712" spans="1:5" ht="17.25" thickBot="1" x14ac:dyDescent="0.35">
      <c r="A712" s="944"/>
      <c r="B712" s="139" t="s">
        <v>5</v>
      </c>
      <c r="C712" s="139" t="s">
        <v>6</v>
      </c>
      <c r="D712" s="139" t="s">
        <v>6</v>
      </c>
      <c r="E712" s="139" t="s">
        <v>6</v>
      </c>
    </row>
    <row r="713" spans="1:5" ht="17.25" thickBot="1" x14ac:dyDescent="0.35">
      <c r="A713" s="118" t="s">
        <v>8</v>
      </c>
      <c r="B713" s="140">
        <v>3200</v>
      </c>
      <c r="C713" s="140">
        <v>5485</v>
      </c>
      <c r="D713" s="140">
        <v>5485</v>
      </c>
      <c r="E713" s="140">
        <v>9751</v>
      </c>
    </row>
    <row r="714" spans="1:5" ht="17.25" thickBot="1" x14ac:dyDescent="0.35">
      <c r="A714" s="118" t="s">
        <v>15</v>
      </c>
      <c r="B714" s="150">
        <v>7000</v>
      </c>
      <c r="C714" s="150">
        <v>8000</v>
      </c>
      <c r="D714" s="150">
        <v>9000</v>
      </c>
      <c r="E714" s="150">
        <v>16000</v>
      </c>
    </row>
    <row r="715" spans="1:5" ht="17.25" thickBot="1" x14ac:dyDescent="0.35">
      <c r="A715" s="118" t="s">
        <v>21</v>
      </c>
      <c r="B715" s="140">
        <v>2.1875</v>
      </c>
      <c r="C715" s="168">
        <v>1.4585232452142205</v>
      </c>
      <c r="D715" s="168">
        <v>1.6408386508659982</v>
      </c>
      <c r="E715" s="168">
        <v>1.6408573479643114</v>
      </c>
    </row>
    <row r="716" spans="1:5" ht="17.25" thickBot="1" x14ac:dyDescent="0.35">
      <c r="A716" s="118" t="s">
        <v>16</v>
      </c>
      <c r="B716" s="148" t="s">
        <v>20</v>
      </c>
      <c r="C716" s="142">
        <v>0.71406250000000004</v>
      </c>
      <c r="D716" s="142">
        <v>0</v>
      </c>
      <c r="E716" s="142">
        <v>0.77775752051048319</v>
      </c>
    </row>
    <row r="717" spans="1:5" ht="17.25" thickBot="1" x14ac:dyDescent="0.35">
      <c r="A717" s="118" t="s">
        <v>17</v>
      </c>
      <c r="B717" s="148" t="s">
        <v>20</v>
      </c>
      <c r="C717" s="142">
        <v>0.14285714285714279</v>
      </c>
      <c r="D717" s="142">
        <v>0.125</v>
      </c>
      <c r="E717" s="142">
        <v>0.77777777777777768</v>
      </c>
    </row>
    <row r="718" spans="1:5" ht="17.25" thickBot="1" x14ac:dyDescent="0.35">
      <c r="A718" s="118" t="s">
        <v>18</v>
      </c>
      <c r="B718" s="148" t="s">
        <v>20</v>
      </c>
      <c r="C718" s="142">
        <v>-0.33324651647349923</v>
      </c>
      <c r="D718" s="142">
        <v>0.12500000000000022</v>
      </c>
      <c r="E718" s="142">
        <v>1.1394842694079088E-5</v>
      </c>
    </row>
    <row r="719" spans="1:5" ht="17.25" thickBot="1" x14ac:dyDescent="0.35">
      <c r="A719" s="981" t="s">
        <v>855</v>
      </c>
      <c r="B719" s="982"/>
      <c r="C719" s="982"/>
      <c r="D719" s="982"/>
      <c r="E719" s="983"/>
    </row>
    <row r="720" spans="1:5" x14ac:dyDescent="0.3">
      <c r="A720" s="943"/>
      <c r="B720" s="138">
        <v>2019</v>
      </c>
      <c r="C720" s="138">
        <v>2020</v>
      </c>
      <c r="D720" s="138">
        <v>2021</v>
      </c>
      <c r="E720" s="138">
        <v>2022</v>
      </c>
    </row>
    <row r="721" spans="1:5" ht="17.25" thickBot="1" x14ac:dyDescent="0.35">
      <c r="A721" s="944"/>
      <c r="B721" s="139" t="s">
        <v>5</v>
      </c>
      <c r="C721" s="139" t="s">
        <v>6</v>
      </c>
      <c r="D721" s="139" t="s">
        <v>6</v>
      </c>
      <c r="E721" s="139" t="s">
        <v>6</v>
      </c>
    </row>
    <row r="722" spans="1:5" ht="17.25" thickBot="1" x14ac:dyDescent="0.35">
      <c r="A722" s="143" t="s">
        <v>107</v>
      </c>
      <c r="B722" s="144">
        <v>0</v>
      </c>
      <c r="C722" s="144">
        <v>0</v>
      </c>
      <c r="D722" s="144">
        <v>0</v>
      </c>
      <c r="E722" s="144">
        <v>0</v>
      </c>
    </row>
    <row r="723" spans="1:5" ht="17.25" thickBot="1" x14ac:dyDescent="0.35">
      <c r="A723" s="145" t="s">
        <v>37</v>
      </c>
      <c r="B723" s="144"/>
      <c r="C723" s="144"/>
      <c r="D723" s="144"/>
      <c r="E723" s="144"/>
    </row>
    <row r="724" spans="1:5" ht="17.25" thickBot="1" x14ac:dyDescent="0.35">
      <c r="A724" s="145" t="s">
        <v>108</v>
      </c>
      <c r="B724" s="144"/>
      <c r="C724" s="144"/>
      <c r="D724" s="144"/>
      <c r="E724" s="144"/>
    </row>
    <row r="725" spans="1:5" ht="17.25" thickBot="1" x14ac:dyDescent="0.35">
      <c r="A725" s="145" t="s">
        <v>72</v>
      </c>
      <c r="B725" s="144"/>
      <c r="C725" s="144"/>
      <c r="D725" s="144"/>
      <c r="E725" s="144"/>
    </row>
    <row r="726" spans="1:5" ht="17.25" thickBot="1" x14ac:dyDescent="0.35">
      <c r="A726" s="145" t="s">
        <v>73</v>
      </c>
      <c r="B726" s="144"/>
      <c r="C726" s="144"/>
      <c r="D726" s="144"/>
      <c r="E726" s="144"/>
    </row>
    <row r="727" spans="1:5" ht="17.25" thickBot="1" x14ac:dyDescent="0.35">
      <c r="A727" s="143" t="s">
        <v>109</v>
      </c>
      <c r="B727" s="150">
        <v>7000</v>
      </c>
      <c r="C727" s="150">
        <v>8000</v>
      </c>
      <c r="D727" s="150">
        <v>9000</v>
      </c>
      <c r="E727" s="150">
        <v>16000</v>
      </c>
    </row>
    <row r="728" spans="1:5" ht="17.25" thickBot="1" x14ac:dyDescent="0.35">
      <c r="A728" s="145" t="s">
        <v>37</v>
      </c>
      <c r="B728" s="150">
        <v>7000</v>
      </c>
      <c r="C728" s="150">
        <v>8000</v>
      </c>
      <c r="D728" s="150">
        <v>9000</v>
      </c>
      <c r="E728" s="150">
        <v>16000</v>
      </c>
    </row>
    <row r="729" spans="1:5" ht="17.25" thickBot="1" x14ac:dyDescent="0.35">
      <c r="A729" s="145" t="s">
        <v>108</v>
      </c>
      <c r="B729" s="146"/>
      <c r="C729" s="144"/>
      <c r="D729" s="144"/>
      <c r="E729" s="144"/>
    </row>
    <row r="730" spans="1:5" ht="17.25" thickBot="1" x14ac:dyDescent="0.35">
      <c r="A730" s="145" t="s">
        <v>72</v>
      </c>
      <c r="B730" s="146"/>
      <c r="C730" s="144"/>
      <c r="D730" s="144"/>
      <c r="E730" s="144"/>
    </row>
    <row r="731" spans="1:5" ht="17.25" thickBot="1" x14ac:dyDescent="0.35">
      <c r="A731" s="145" t="s">
        <v>73</v>
      </c>
      <c r="B731" s="150"/>
      <c r="C731" s="150"/>
      <c r="D731" s="150"/>
      <c r="E731" s="150"/>
    </row>
    <row r="732" spans="1:5" ht="17.25" thickBot="1" x14ac:dyDescent="0.35">
      <c r="A732" s="161" t="s">
        <v>33</v>
      </c>
      <c r="B732" s="169">
        <v>7000</v>
      </c>
      <c r="C732" s="169">
        <v>8000</v>
      </c>
      <c r="D732" s="169">
        <v>9000</v>
      </c>
      <c r="E732" s="169">
        <v>16000</v>
      </c>
    </row>
    <row r="733" spans="1:5" s="160" customFormat="1" ht="17.25" thickBot="1" x14ac:dyDescent="0.35">
      <c r="A733" s="134" t="s">
        <v>104</v>
      </c>
      <c r="B733" s="984" t="s">
        <v>148</v>
      </c>
      <c r="C733" s="985"/>
      <c r="D733" s="985"/>
      <c r="E733" s="986"/>
    </row>
    <row r="734" spans="1:5" s="160" customFormat="1" ht="108" customHeight="1" thickBot="1" x14ac:dyDescent="0.35">
      <c r="A734" s="134" t="s">
        <v>135</v>
      </c>
      <c r="B734" s="135" t="s">
        <v>202</v>
      </c>
      <c r="C734" s="136" t="s">
        <v>877</v>
      </c>
      <c r="D734" s="963"/>
      <c r="E734" s="964"/>
    </row>
    <row r="735" spans="1:5" s="160" customFormat="1" ht="17.25" thickBot="1" x14ac:dyDescent="0.35">
      <c r="A735" s="137"/>
      <c r="B735" s="961"/>
      <c r="C735" s="965"/>
      <c r="D735" s="963"/>
      <c r="E735" s="964"/>
    </row>
    <row r="736" spans="1:5" s="160" customFormat="1" ht="51" customHeight="1" thickBot="1" x14ac:dyDescent="0.35">
      <c r="A736" s="118" t="s">
        <v>9</v>
      </c>
      <c r="B736" s="945" t="s">
        <v>203</v>
      </c>
      <c r="C736" s="941"/>
      <c r="D736" s="941"/>
      <c r="E736" s="942"/>
    </row>
    <row r="737" spans="1:5" s="160" customFormat="1" ht="17.25" thickBot="1" x14ac:dyDescent="0.35">
      <c r="A737" s="118" t="s">
        <v>14</v>
      </c>
      <c r="B737" s="966" t="s">
        <v>123</v>
      </c>
      <c r="C737" s="941"/>
      <c r="D737" s="941"/>
      <c r="E737" s="942"/>
    </row>
    <row r="738" spans="1:5" s="160" customFormat="1" x14ac:dyDescent="0.3">
      <c r="A738" s="943"/>
      <c r="B738" s="138">
        <v>2019</v>
      </c>
      <c r="C738" s="138">
        <v>2020</v>
      </c>
      <c r="D738" s="138">
        <v>2021</v>
      </c>
      <c r="E738" s="138">
        <v>2022</v>
      </c>
    </row>
    <row r="739" spans="1:5" s="160" customFormat="1" ht="17.25" thickBot="1" x14ac:dyDescent="0.35">
      <c r="A739" s="944"/>
      <c r="B739" s="139" t="s">
        <v>5</v>
      </c>
      <c r="C739" s="139" t="s">
        <v>6</v>
      </c>
      <c r="D739" s="139" t="s">
        <v>6</v>
      </c>
      <c r="E739" s="139" t="s">
        <v>6</v>
      </c>
    </row>
    <row r="740" spans="1:5" s="160" customFormat="1" ht="17.25" thickBot="1" x14ac:dyDescent="0.35">
      <c r="A740" s="118" t="s">
        <v>8</v>
      </c>
      <c r="B740" s="140">
        <v>1</v>
      </c>
      <c r="C740" s="140">
        <v>0</v>
      </c>
      <c r="D740" s="140">
        <v>0</v>
      </c>
      <c r="E740" s="140">
        <v>0</v>
      </c>
    </row>
    <row r="741" spans="1:5" s="160" customFormat="1" ht="17.25" thickBot="1" x14ac:dyDescent="0.35">
      <c r="A741" s="118" t="s">
        <v>15</v>
      </c>
      <c r="B741" s="150">
        <v>24000</v>
      </c>
      <c r="C741" s="150">
        <v>0</v>
      </c>
      <c r="D741" s="150">
        <v>0</v>
      </c>
      <c r="E741" s="150">
        <v>0</v>
      </c>
    </row>
    <row r="742" spans="1:5" s="160" customFormat="1" ht="17.25" thickBot="1" x14ac:dyDescent="0.35">
      <c r="A742" s="118" t="s">
        <v>21</v>
      </c>
      <c r="B742" s="140">
        <v>24000</v>
      </c>
      <c r="C742" s="140" t="e">
        <v>#DIV/0!</v>
      </c>
      <c r="D742" s="140" t="e">
        <v>#DIV/0!</v>
      </c>
      <c r="E742" s="140" t="e">
        <v>#DIV/0!</v>
      </c>
    </row>
    <row r="743" spans="1:5" s="160" customFormat="1" ht="17.25" thickBot="1" x14ac:dyDescent="0.35">
      <c r="A743" s="118" t="s">
        <v>16</v>
      </c>
      <c r="B743" s="148" t="s">
        <v>20</v>
      </c>
      <c r="C743" s="142">
        <v>-1</v>
      </c>
      <c r="D743" s="142" t="e">
        <v>#DIV/0!</v>
      </c>
      <c r="E743" s="142" t="e">
        <v>#DIV/0!</v>
      </c>
    </row>
    <row r="744" spans="1:5" s="160" customFormat="1" ht="17.25" thickBot="1" x14ac:dyDescent="0.35">
      <c r="A744" s="118" t="s">
        <v>17</v>
      </c>
      <c r="B744" s="148" t="s">
        <v>20</v>
      </c>
      <c r="C744" s="142">
        <v>-1</v>
      </c>
      <c r="D744" s="142" t="e">
        <v>#DIV/0!</v>
      </c>
      <c r="E744" s="142" t="e">
        <v>#DIV/0!</v>
      </c>
    </row>
    <row r="745" spans="1:5" s="160" customFormat="1" ht="17.25" thickBot="1" x14ac:dyDescent="0.35">
      <c r="A745" s="118" t="s">
        <v>18</v>
      </c>
      <c r="B745" s="148" t="s">
        <v>20</v>
      </c>
      <c r="C745" s="142" t="e">
        <v>#DIV/0!</v>
      </c>
      <c r="D745" s="142" t="e">
        <v>#DIV/0!</v>
      </c>
      <c r="E745" s="142" t="e">
        <v>#DIV/0!</v>
      </c>
    </row>
    <row r="746" spans="1:5" s="160" customFormat="1" ht="17.25" thickBot="1" x14ac:dyDescent="0.35">
      <c r="A746" s="981" t="s">
        <v>855</v>
      </c>
      <c r="B746" s="982"/>
      <c r="C746" s="982"/>
      <c r="D746" s="982"/>
      <c r="E746" s="983"/>
    </row>
    <row r="747" spans="1:5" s="160" customFormat="1" x14ac:dyDescent="0.3">
      <c r="A747" s="943"/>
      <c r="B747" s="138">
        <v>2019</v>
      </c>
      <c r="C747" s="138">
        <v>2020</v>
      </c>
      <c r="D747" s="138">
        <v>2021</v>
      </c>
      <c r="E747" s="138">
        <v>2022</v>
      </c>
    </row>
    <row r="748" spans="1:5" s="160" customFormat="1" ht="17.25" thickBot="1" x14ac:dyDescent="0.35">
      <c r="A748" s="944"/>
      <c r="B748" s="139" t="s">
        <v>5</v>
      </c>
      <c r="C748" s="139" t="s">
        <v>6</v>
      </c>
      <c r="D748" s="139" t="s">
        <v>6</v>
      </c>
      <c r="E748" s="139" t="s">
        <v>6</v>
      </c>
    </row>
    <row r="749" spans="1:5" s="160" customFormat="1" ht="17.25" thickBot="1" x14ac:dyDescent="0.35">
      <c r="A749" s="143" t="s">
        <v>107</v>
      </c>
      <c r="B749" s="144">
        <v>0</v>
      </c>
      <c r="C749" s="144">
        <v>0</v>
      </c>
      <c r="D749" s="144">
        <v>0</v>
      </c>
      <c r="E749" s="144">
        <v>0</v>
      </c>
    </row>
    <row r="750" spans="1:5" s="160" customFormat="1" ht="17.25" thickBot="1" x14ac:dyDescent="0.35">
      <c r="A750" s="145" t="s">
        <v>37</v>
      </c>
      <c r="B750" s="144"/>
      <c r="C750" s="144"/>
      <c r="D750" s="144"/>
      <c r="E750" s="144"/>
    </row>
    <row r="751" spans="1:5" s="160" customFormat="1" ht="17.25" thickBot="1" x14ac:dyDescent="0.35">
      <c r="A751" s="145" t="s">
        <v>108</v>
      </c>
      <c r="B751" s="144"/>
      <c r="C751" s="144"/>
      <c r="D751" s="144"/>
      <c r="E751" s="144"/>
    </row>
    <row r="752" spans="1:5" s="160" customFormat="1" ht="17.25" thickBot="1" x14ac:dyDescent="0.35">
      <c r="A752" s="145" t="s">
        <v>72</v>
      </c>
      <c r="B752" s="144"/>
      <c r="C752" s="144"/>
      <c r="D752" s="144"/>
      <c r="E752" s="144"/>
    </row>
    <row r="753" spans="1:5" s="160" customFormat="1" ht="17.25" thickBot="1" x14ac:dyDescent="0.35">
      <c r="A753" s="145" t="s">
        <v>73</v>
      </c>
      <c r="B753" s="144"/>
      <c r="C753" s="144"/>
      <c r="D753" s="144"/>
      <c r="E753" s="144"/>
    </row>
    <row r="754" spans="1:5" s="160" customFormat="1" ht="17.25" thickBot="1" x14ac:dyDescent="0.35">
      <c r="A754" s="143" t="s">
        <v>109</v>
      </c>
      <c r="B754" s="150">
        <v>24000</v>
      </c>
      <c r="C754" s="150">
        <v>0</v>
      </c>
      <c r="D754" s="150">
        <v>0</v>
      </c>
      <c r="E754" s="150">
        <v>0</v>
      </c>
    </row>
    <row r="755" spans="1:5" s="160" customFormat="1" ht="17.25" thickBot="1" x14ac:dyDescent="0.35">
      <c r="A755" s="145" t="s">
        <v>37</v>
      </c>
      <c r="B755" s="150">
        <v>24000</v>
      </c>
      <c r="C755" s="150">
        <v>0</v>
      </c>
      <c r="D755" s="150">
        <v>0</v>
      </c>
      <c r="E755" s="150">
        <v>0</v>
      </c>
    </row>
    <row r="756" spans="1:5" s="160" customFormat="1" ht="17.25" thickBot="1" x14ac:dyDescent="0.35">
      <c r="A756" s="145" t="s">
        <v>108</v>
      </c>
      <c r="B756" s="146"/>
      <c r="C756" s="144"/>
      <c r="D756" s="144"/>
      <c r="E756" s="144"/>
    </row>
    <row r="757" spans="1:5" s="160" customFormat="1" ht="17.25" thickBot="1" x14ac:dyDescent="0.35">
      <c r="A757" s="145" t="s">
        <v>72</v>
      </c>
      <c r="B757" s="146"/>
      <c r="C757" s="144"/>
      <c r="D757" s="144"/>
      <c r="E757" s="144"/>
    </row>
    <row r="758" spans="1:5" s="160" customFormat="1" ht="17.25" thickBot="1" x14ac:dyDescent="0.35">
      <c r="A758" s="145" t="s">
        <v>73</v>
      </c>
      <c r="B758" s="150"/>
      <c r="C758" s="150"/>
      <c r="D758" s="150"/>
      <c r="E758" s="150"/>
    </row>
    <row r="759" spans="1:5" s="160" customFormat="1" ht="17.25" thickBot="1" x14ac:dyDescent="0.35">
      <c r="A759" s="161" t="s">
        <v>33</v>
      </c>
      <c r="B759" s="169">
        <v>24000</v>
      </c>
      <c r="C759" s="169">
        <v>0</v>
      </c>
      <c r="D759" s="169">
        <v>0</v>
      </c>
      <c r="E759" s="169">
        <v>0</v>
      </c>
    </row>
    <row r="760" spans="1:5" ht="17.25" thickBot="1" x14ac:dyDescent="0.35">
      <c r="A760" s="134" t="s">
        <v>104</v>
      </c>
      <c r="B760" s="961" t="s">
        <v>153</v>
      </c>
      <c r="C760" s="962"/>
      <c r="D760" s="963"/>
      <c r="E760" s="964"/>
    </row>
    <row r="761" spans="1:5" ht="50.25" thickBot="1" x14ac:dyDescent="0.35">
      <c r="A761" s="134" t="s">
        <v>135</v>
      </c>
      <c r="B761" s="170" t="s">
        <v>204</v>
      </c>
      <c r="C761" s="136" t="s">
        <v>878</v>
      </c>
      <c r="D761" s="963" t="s">
        <v>164</v>
      </c>
      <c r="E761" s="964"/>
    </row>
    <row r="762" spans="1:5" ht="17.25" thickBot="1" x14ac:dyDescent="0.35">
      <c r="A762" s="137"/>
      <c r="B762" s="961"/>
      <c r="C762" s="965"/>
      <c r="D762" s="963"/>
      <c r="E762" s="964"/>
    </row>
    <row r="763" spans="1:5" ht="17.25" thickBot="1" x14ac:dyDescent="0.35">
      <c r="A763" s="118" t="s">
        <v>9</v>
      </c>
      <c r="B763" s="966" t="s">
        <v>154</v>
      </c>
      <c r="C763" s="941"/>
      <c r="D763" s="941"/>
      <c r="E763" s="942"/>
    </row>
    <row r="764" spans="1:5" ht="17.25" thickBot="1" x14ac:dyDescent="0.35">
      <c r="A764" s="118" t="s">
        <v>14</v>
      </c>
      <c r="B764" s="966" t="s">
        <v>190</v>
      </c>
      <c r="C764" s="941"/>
      <c r="D764" s="941"/>
      <c r="E764" s="942"/>
    </row>
    <row r="765" spans="1:5" x14ac:dyDescent="0.3">
      <c r="A765" s="943"/>
      <c r="B765" s="138">
        <v>2019</v>
      </c>
      <c r="C765" s="138">
        <v>2020</v>
      </c>
      <c r="D765" s="138">
        <v>2021</v>
      </c>
      <c r="E765" s="138">
        <v>2022</v>
      </c>
    </row>
    <row r="766" spans="1:5" ht="17.25" thickBot="1" x14ac:dyDescent="0.35">
      <c r="A766" s="944"/>
      <c r="B766" s="139" t="s">
        <v>5</v>
      </c>
      <c r="C766" s="139" t="s">
        <v>6</v>
      </c>
      <c r="D766" s="139" t="s">
        <v>6</v>
      </c>
      <c r="E766" s="139" t="s">
        <v>6</v>
      </c>
    </row>
    <row r="767" spans="1:5" ht="17.25" thickBot="1" x14ac:dyDescent="0.35">
      <c r="A767" s="118" t="s">
        <v>8</v>
      </c>
      <c r="B767" s="140"/>
      <c r="C767" s="168">
        <v>1.5</v>
      </c>
      <c r="D767" s="168">
        <v>0</v>
      </c>
      <c r="E767" s="140"/>
    </row>
    <row r="768" spans="1:5" ht="17.25" thickBot="1" x14ac:dyDescent="0.35">
      <c r="A768" s="118" t="s">
        <v>15</v>
      </c>
      <c r="B768" s="150">
        <v>0</v>
      </c>
      <c r="C768" s="171">
        <v>6000</v>
      </c>
      <c r="D768" s="171">
        <v>0</v>
      </c>
      <c r="E768" s="171">
        <v>0</v>
      </c>
    </row>
    <row r="769" spans="1:5" ht="17.25" thickBot="1" x14ac:dyDescent="0.35">
      <c r="A769" s="118" t="s">
        <v>21</v>
      </c>
      <c r="B769" s="140" t="e">
        <v>#DIV/0!</v>
      </c>
      <c r="C769" s="140">
        <v>4000</v>
      </c>
      <c r="D769" s="140" t="e">
        <v>#DIV/0!</v>
      </c>
      <c r="E769" s="140" t="e">
        <v>#DIV/0!</v>
      </c>
    </row>
    <row r="770" spans="1:5" ht="17.25" thickBot="1" x14ac:dyDescent="0.35">
      <c r="A770" s="118" t="s">
        <v>16</v>
      </c>
      <c r="B770" s="148" t="s">
        <v>20</v>
      </c>
      <c r="C770" s="142" t="e">
        <v>#DIV/0!</v>
      </c>
      <c r="D770" s="142">
        <v>-1</v>
      </c>
      <c r="E770" s="142" t="e">
        <v>#DIV/0!</v>
      </c>
    </row>
    <row r="771" spans="1:5" ht="17.25" thickBot="1" x14ac:dyDescent="0.35">
      <c r="A771" s="118" t="s">
        <v>17</v>
      </c>
      <c r="B771" s="148" t="s">
        <v>20</v>
      </c>
      <c r="C771" s="142" t="e">
        <v>#DIV/0!</v>
      </c>
      <c r="D771" s="142">
        <v>-1</v>
      </c>
      <c r="E771" s="142" t="e">
        <v>#DIV/0!</v>
      </c>
    </row>
    <row r="772" spans="1:5" ht="17.25" thickBot="1" x14ac:dyDescent="0.35">
      <c r="A772" s="118" t="s">
        <v>18</v>
      </c>
      <c r="B772" s="148" t="s">
        <v>20</v>
      </c>
      <c r="C772" s="142" t="e">
        <v>#DIV/0!</v>
      </c>
      <c r="D772" s="142" t="e">
        <v>#DIV/0!</v>
      </c>
      <c r="E772" s="142" t="e">
        <v>#DIV/0!</v>
      </c>
    </row>
    <row r="773" spans="1:5" ht="17.25" thickBot="1" x14ac:dyDescent="0.35">
      <c r="A773" s="981" t="s">
        <v>855</v>
      </c>
      <c r="B773" s="982"/>
      <c r="C773" s="982"/>
      <c r="D773" s="982"/>
      <c r="E773" s="983"/>
    </row>
    <row r="774" spans="1:5" x14ac:dyDescent="0.3">
      <c r="A774" s="943"/>
      <c r="B774" s="138">
        <v>2018</v>
      </c>
      <c r="C774" s="138">
        <v>2019</v>
      </c>
      <c r="D774" s="138">
        <v>2020</v>
      </c>
      <c r="E774" s="138">
        <v>2021</v>
      </c>
    </row>
    <row r="775" spans="1:5" ht="17.25" thickBot="1" x14ac:dyDescent="0.35">
      <c r="A775" s="944"/>
      <c r="B775" s="139" t="s">
        <v>5</v>
      </c>
      <c r="C775" s="139" t="s">
        <v>6</v>
      </c>
      <c r="D775" s="139" t="s">
        <v>6</v>
      </c>
      <c r="E775" s="139" t="s">
        <v>6</v>
      </c>
    </row>
    <row r="776" spans="1:5" ht="17.25" thickBot="1" x14ac:dyDescent="0.35">
      <c r="A776" s="143" t="s">
        <v>107</v>
      </c>
      <c r="B776" s="144">
        <v>0</v>
      </c>
      <c r="C776" s="144">
        <v>0</v>
      </c>
      <c r="D776" s="144">
        <v>0</v>
      </c>
      <c r="E776" s="144">
        <v>0</v>
      </c>
    </row>
    <row r="777" spans="1:5" ht="17.25" thickBot="1" x14ac:dyDescent="0.35">
      <c r="A777" s="145" t="s">
        <v>37</v>
      </c>
      <c r="B777" s="144"/>
      <c r="C777" s="144"/>
      <c r="D777" s="144"/>
      <c r="E777" s="144"/>
    </row>
    <row r="778" spans="1:5" ht="17.25" thickBot="1" x14ac:dyDescent="0.35">
      <c r="A778" s="145" t="s">
        <v>108</v>
      </c>
      <c r="B778" s="144"/>
      <c r="C778" s="144"/>
      <c r="D778" s="144"/>
      <c r="E778" s="144"/>
    </row>
    <row r="779" spans="1:5" ht="17.25" thickBot="1" x14ac:dyDescent="0.35">
      <c r="A779" s="145" t="s">
        <v>72</v>
      </c>
      <c r="B779" s="144"/>
      <c r="C779" s="144"/>
      <c r="D779" s="144"/>
      <c r="E779" s="144"/>
    </row>
    <row r="780" spans="1:5" ht="17.25" thickBot="1" x14ac:dyDescent="0.35">
      <c r="A780" s="145" t="s">
        <v>73</v>
      </c>
      <c r="B780" s="144"/>
      <c r="C780" s="144"/>
      <c r="D780" s="144"/>
      <c r="E780" s="144"/>
    </row>
    <row r="781" spans="1:5" ht="17.25" thickBot="1" x14ac:dyDescent="0.35">
      <c r="A781" s="143" t="s">
        <v>109</v>
      </c>
      <c r="B781" s="172">
        <v>0</v>
      </c>
      <c r="C781" s="172">
        <v>6000</v>
      </c>
      <c r="D781" s="172">
        <v>0</v>
      </c>
      <c r="E781" s="172">
        <v>0</v>
      </c>
    </row>
    <row r="782" spans="1:5" ht="17.25" thickBot="1" x14ac:dyDescent="0.35">
      <c r="A782" s="145" t="s">
        <v>37</v>
      </c>
      <c r="B782" s="172">
        <v>0</v>
      </c>
      <c r="C782" s="172">
        <v>6000</v>
      </c>
      <c r="D782" s="172">
        <v>0</v>
      </c>
      <c r="E782" s="172">
        <v>0</v>
      </c>
    </row>
    <row r="783" spans="1:5" ht="17.25" thickBot="1" x14ac:dyDescent="0.35">
      <c r="A783" s="145" t="s">
        <v>108</v>
      </c>
      <c r="B783" s="146"/>
      <c r="C783" s="144"/>
      <c r="D783" s="144"/>
      <c r="E783" s="144"/>
    </row>
    <row r="784" spans="1:5" ht="17.25" thickBot="1" x14ac:dyDescent="0.35">
      <c r="A784" s="145" t="s">
        <v>72</v>
      </c>
      <c r="B784" s="146"/>
      <c r="C784" s="144"/>
      <c r="D784" s="144"/>
      <c r="E784" s="144"/>
    </row>
    <row r="785" spans="1:5" ht="17.25" thickBot="1" x14ac:dyDescent="0.35">
      <c r="A785" s="145" t="s">
        <v>73</v>
      </c>
      <c r="B785" s="146"/>
      <c r="C785" s="144"/>
      <c r="D785" s="144"/>
      <c r="E785" s="144"/>
    </row>
    <row r="786" spans="1:5" ht="17.25" thickBot="1" x14ac:dyDescent="0.35">
      <c r="A786" s="147" t="s">
        <v>33</v>
      </c>
      <c r="B786" s="146">
        <v>0</v>
      </c>
      <c r="C786" s="144">
        <v>6000</v>
      </c>
      <c r="D786" s="144">
        <v>0</v>
      </c>
      <c r="E786" s="144">
        <v>0</v>
      </c>
    </row>
    <row r="787" spans="1:5" ht="17.25" thickBot="1" x14ac:dyDescent="0.35">
      <c r="A787" s="489" t="s">
        <v>104</v>
      </c>
      <c r="B787" s="1005" t="s">
        <v>879</v>
      </c>
      <c r="C787" s="1006"/>
      <c r="D787" s="1007"/>
      <c r="E787" s="1008"/>
    </row>
    <row r="788" spans="1:5" ht="50.25" thickBot="1" x14ac:dyDescent="0.35">
      <c r="A788" s="490" t="s">
        <v>135</v>
      </c>
      <c r="B788" s="491" t="s">
        <v>880</v>
      </c>
      <c r="C788" s="492" t="s">
        <v>881</v>
      </c>
      <c r="D788" s="1009"/>
      <c r="E788" s="1010"/>
    </row>
    <row r="789" spans="1:5" ht="17.25" thickBot="1" x14ac:dyDescent="0.35">
      <c r="A789" s="493"/>
      <c r="B789" s="1011"/>
      <c r="C789" s="1011"/>
      <c r="D789" s="1011"/>
      <c r="E789" s="1011"/>
    </row>
    <row r="790" spans="1:5" ht="17.25" thickBot="1" x14ac:dyDescent="0.35">
      <c r="A790" s="494" t="s">
        <v>9</v>
      </c>
      <c r="B790" s="1012" t="s">
        <v>882</v>
      </c>
      <c r="C790" s="1012"/>
      <c r="D790" s="1012"/>
      <c r="E790" s="1012"/>
    </row>
    <row r="791" spans="1:5" ht="17.25" thickBot="1" x14ac:dyDescent="0.35">
      <c r="A791" s="494" t="s">
        <v>14</v>
      </c>
      <c r="B791" s="1013" t="s">
        <v>123</v>
      </c>
      <c r="C791" s="1013"/>
      <c r="D791" s="1013"/>
      <c r="E791" s="1013"/>
    </row>
    <row r="792" spans="1:5" ht="17.25" thickBot="1" x14ac:dyDescent="0.35">
      <c r="A792" s="1014"/>
      <c r="B792" s="495">
        <v>2019</v>
      </c>
      <c r="C792" s="495">
        <v>2020</v>
      </c>
      <c r="D792" s="495">
        <v>2021</v>
      </c>
      <c r="E792" s="495">
        <v>2022</v>
      </c>
    </row>
    <row r="793" spans="1:5" ht="17.25" thickBot="1" x14ac:dyDescent="0.35">
      <c r="A793" s="1014"/>
      <c r="B793" s="496" t="s">
        <v>5</v>
      </c>
      <c r="C793" s="496" t="s">
        <v>6</v>
      </c>
      <c r="D793" s="496" t="s">
        <v>6</v>
      </c>
      <c r="E793" s="496" t="s">
        <v>6</v>
      </c>
    </row>
    <row r="794" spans="1:5" ht="17.25" thickBot="1" x14ac:dyDescent="0.35">
      <c r="A794" s="494" t="s">
        <v>8</v>
      </c>
      <c r="B794" s="497">
        <v>0</v>
      </c>
      <c r="C794" s="497">
        <v>20</v>
      </c>
      <c r="D794" s="497">
        <v>20</v>
      </c>
      <c r="E794" s="497">
        <v>40</v>
      </c>
    </row>
    <row r="795" spans="1:5" ht="17.25" thickBot="1" x14ac:dyDescent="0.35">
      <c r="A795" s="494" t="s">
        <v>15</v>
      </c>
      <c r="B795" s="497">
        <v>0</v>
      </c>
      <c r="C795" s="497">
        <v>500</v>
      </c>
      <c r="D795" s="497">
        <v>500</v>
      </c>
      <c r="E795" s="497">
        <v>1000</v>
      </c>
    </row>
    <row r="796" spans="1:5" ht="17.25" thickBot="1" x14ac:dyDescent="0.35">
      <c r="A796" s="494" t="s">
        <v>21</v>
      </c>
      <c r="B796" s="497" t="e">
        <v>#DIV/0!</v>
      </c>
      <c r="C796" s="497">
        <v>25</v>
      </c>
      <c r="D796" s="497">
        <v>25</v>
      </c>
      <c r="E796" s="497">
        <v>25</v>
      </c>
    </row>
    <row r="797" spans="1:5" ht="17.25" thickBot="1" x14ac:dyDescent="0.35">
      <c r="A797" s="494" t="s">
        <v>16</v>
      </c>
      <c r="B797" s="498" t="s">
        <v>20</v>
      </c>
      <c r="C797" s="499" t="e">
        <v>#DIV/0!</v>
      </c>
      <c r="D797" s="499">
        <v>0</v>
      </c>
      <c r="E797" s="499">
        <v>1</v>
      </c>
    </row>
    <row r="798" spans="1:5" ht="17.25" thickBot="1" x14ac:dyDescent="0.35">
      <c r="A798" s="494" t="s">
        <v>17</v>
      </c>
      <c r="B798" s="498" t="s">
        <v>20</v>
      </c>
      <c r="C798" s="499" t="e">
        <v>#DIV/0!</v>
      </c>
      <c r="D798" s="499">
        <v>0</v>
      </c>
      <c r="E798" s="499">
        <v>1</v>
      </c>
    </row>
    <row r="799" spans="1:5" ht="17.25" thickBot="1" x14ac:dyDescent="0.35">
      <c r="A799" s="494" t="s">
        <v>18</v>
      </c>
      <c r="B799" s="498" t="s">
        <v>20</v>
      </c>
      <c r="C799" s="499" t="e">
        <v>#DIV/0!</v>
      </c>
      <c r="D799" s="499">
        <v>0</v>
      </c>
      <c r="E799" s="499">
        <v>0</v>
      </c>
    </row>
    <row r="800" spans="1:5" ht="17.25" thickBot="1" x14ac:dyDescent="0.35">
      <c r="A800" s="1015" t="s">
        <v>855</v>
      </c>
      <c r="B800" s="1015"/>
      <c r="C800" s="1015"/>
      <c r="D800" s="1015"/>
      <c r="E800" s="1015"/>
    </row>
    <row r="801" spans="1:5" ht="17.25" thickBot="1" x14ac:dyDescent="0.35">
      <c r="A801" s="1014"/>
      <c r="B801" s="495">
        <v>2019</v>
      </c>
      <c r="C801" s="495">
        <v>2020</v>
      </c>
      <c r="D801" s="495">
        <v>2021</v>
      </c>
      <c r="E801" s="495">
        <v>2022</v>
      </c>
    </row>
    <row r="802" spans="1:5" ht="17.25" thickBot="1" x14ac:dyDescent="0.35">
      <c r="A802" s="1014"/>
      <c r="B802" s="496" t="s">
        <v>5</v>
      </c>
      <c r="C802" s="496" t="s">
        <v>6</v>
      </c>
      <c r="D802" s="496" t="s">
        <v>6</v>
      </c>
      <c r="E802" s="496" t="s">
        <v>6</v>
      </c>
    </row>
    <row r="803" spans="1:5" ht="17.25" thickBot="1" x14ac:dyDescent="0.35">
      <c r="A803" s="500" t="s">
        <v>107</v>
      </c>
      <c r="B803" s="501">
        <v>0</v>
      </c>
      <c r="C803" s="501">
        <v>0</v>
      </c>
      <c r="D803" s="501">
        <v>0</v>
      </c>
      <c r="E803" s="501">
        <v>0</v>
      </c>
    </row>
    <row r="804" spans="1:5" ht="17.25" thickBot="1" x14ac:dyDescent="0.35">
      <c r="A804" s="502" t="s">
        <v>37</v>
      </c>
      <c r="B804" s="501"/>
      <c r="C804" s="501"/>
      <c r="D804" s="501"/>
      <c r="E804" s="501"/>
    </row>
    <row r="805" spans="1:5" ht="17.25" thickBot="1" x14ac:dyDescent="0.35">
      <c r="A805" s="502" t="s">
        <v>108</v>
      </c>
      <c r="B805" s="501"/>
      <c r="C805" s="501"/>
      <c r="D805" s="501"/>
      <c r="E805" s="501"/>
    </row>
    <row r="806" spans="1:5" ht="17.25" thickBot="1" x14ac:dyDescent="0.35">
      <c r="A806" s="502" t="s">
        <v>72</v>
      </c>
      <c r="B806" s="501"/>
      <c r="C806" s="501"/>
      <c r="D806" s="501"/>
      <c r="E806" s="501"/>
    </row>
    <row r="807" spans="1:5" ht="17.25" thickBot="1" x14ac:dyDescent="0.35">
      <c r="A807" s="502" t="s">
        <v>73</v>
      </c>
      <c r="B807" s="501"/>
      <c r="C807" s="501"/>
      <c r="D807" s="501"/>
      <c r="E807" s="501"/>
    </row>
    <row r="808" spans="1:5" ht="17.25" thickBot="1" x14ac:dyDescent="0.35">
      <c r="A808" s="500" t="s">
        <v>109</v>
      </c>
      <c r="B808" s="503">
        <v>0</v>
      </c>
      <c r="C808" s="503">
        <v>500</v>
      </c>
      <c r="D808" s="503">
        <v>500</v>
      </c>
      <c r="E808" s="503">
        <v>1000</v>
      </c>
    </row>
    <row r="809" spans="1:5" ht="17.25" thickBot="1" x14ac:dyDescent="0.35">
      <c r="A809" s="502" t="s">
        <v>37</v>
      </c>
      <c r="B809" s="497">
        <v>0</v>
      </c>
      <c r="C809" s="497">
        <v>500</v>
      </c>
      <c r="D809" s="497">
        <v>500</v>
      </c>
      <c r="E809" s="497">
        <v>1000</v>
      </c>
    </row>
    <row r="810" spans="1:5" ht="17.25" thickBot="1" x14ac:dyDescent="0.35">
      <c r="A810" s="502" t="s">
        <v>108</v>
      </c>
      <c r="B810" s="497"/>
      <c r="C810" s="497"/>
      <c r="D810" s="497"/>
      <c r="E810" s="497"/>
    </row>
    <row r="811" spans="1:5" ht="17.25" thickBot="1" x14ac:dyDescent="0.35">
      <c r="A811" s="502" t="s">
        <v>72</v>
      </c>
      <c r="B811" s="503"/>
      <c r="C811" s="501"/>
      <c r="D811" s="501"/>
      <c r="E811" s="501"/>
    </row>
    <row r="812" spans="1:5" ht="17.25" thickBot="1" x14ac:dyDescent="0.35">
      <c r="A812" s="502" t="s">
        <v>73</v>
      </c>
      <c r="B812" s="503"/>
      <c r="C812" s="501"/>
      <c r="D812" s="501"/>
      <c r="E812" s="501"/>
    </row>
    <row r="813" spans="1:5" ht="17.25" thickBot="1" x14ac:dyDescent="0.35">
      <c r="A813" s="504" t="s">
        <v>33</v>
      </c>
      <c r="B813" s="503">
        <v>0</v>
      </c>
      <c r="C813" s="503">
        <v>500</v>
      </c>
      <c r="D813" s="503">
        <v>500</v>
      </c>
      <c r="E813" s="503">
        <v>1000</v>
      </c>
    </row>
    <row r="814" spans="1:5" ht="17.25" thickBot="1" x14ac:dyDescent="0.35">
      <c r="A814" s="489" t="s">
        <v>104</v>
      </c>
      <c r="B814" s="1005" t="s">
        <v>883</v>
      </c>
      <c r="C814" s="1006"/>
      <c r="D814" s="1007"/>
      <c r="E814" s="1008"/>
    </row>
    <row r="815" spans="1:5" ht="66.75" thickBot="1" x14ac:dyDescent="0.35">
      <c r="A815" s="490" t="s">
        <v>135</v>
      </c>
      <c r="B815" s="491" t="s">
        <v>884</v>
      </c>
      <c r="C815" s="492" t="s">
        <v>881</v>
      </c>
      <c r="D815" s="1009"/>
      <c r="E815" s="1010"/>
    </row>
    <row r="816" spans="1:5" ht="17.25" thickBot="1" x14ac:dyDescent="0.35">
      <c r="A816" s="493"/>
      <c r="B816" s="1011"/>
      <c r="C816" s="1011"/>
      <c r="D816" s="1011"/>
      <c r="E816" s="1011"/>
    </row>
    <row r="817" spans="1:5" ht="17.25" thickBot="1" x14ac:dyDescent="0.35">
      <c r="A817" s="494" t="s">
        <v>9</v>
      </c>
      <c r="B817" s="1012" t="s">
        <v>882</v>
      </c>
      <c r="C817" s="1012"/>
      <c r="D817" s="1012"/>
      <c r="E817" s="1012"/>
    </row>
    <row r="818" spans="1:5" ht="17.25" thickBot="1" x14ac:dyDescent="0.35">
      <c r="A818" s="494" t="s">
        <v>14</v>
      </c>
      <c r="B818" s="1013" t="s">
        <v>123</v>
      </c>
      <c r="C818" s="1013"/>
      <c r="D818" s="1013"/>
      <c r="E818" s="1013"/>
    </row>
    <row r="819" spans="1:5" ht="17.25" thickBot="1" x14ac:dyDescent="0.35">
      <c r="A819" s="1014"/>
      <c r="B819" s="495">
        <v>2019</v>
      </c>
      <c r="C819" s="495">
        <v>2020</v>
      </c>
      <c r="D819" s="495">
        <v>2021</v>
      </c>
      <c r="E819" s="495">
        <v>2022</v>
      </c>
    </row>
    <row r="820" spans="1:5" ht="17.25" thickBot="1" x14ac:dyDescent="0.35">
      <c r="A820" s="1014"/>
      <c r="B820" s="496" t="s">
        <v>5</v>
      </c>
      <c r="C820" s="496" t="s">
        <v>6</v>
      </c>
      <c r="D820" s="496" t="s">
        <v>6</v>
      </c>
      <c r="E820" s="496" t="s">
        <v>6</v>
      </c>
    </row>
    <row r="821" spans="1:5" ht="17.25" thickBot="1" x14ac:dyDescent="0.35">
      <c r="A821" s="494" t="s">
        <v>8</v>
      </c>
      <c r="B821" s="497">
        <v>0</v>
      </c>
      <c r="C821" s="497">
        <v>20</v>
      </c>
      <c r="D821" s="497">
        <v>20</v>
      </c>
      <c r="E821" s="497">
        <v>40</v>
      </c>
    </row>
    <row r="822" spans="1:5" ht="17.25" thickBot="1" x14ac:dyDescent="0.35">
      <c r="A822" s="494" t="s">
        <v>15</v>
      </c>
      <c r="B822" s="497">
        <v>0</v>
      </c>
      <c r="C822" s="497">
        <v>500</v>
      </c>
      <c r="D822" s="497">
        <v>500</v>
      </c>
      <c r="E822" s="497">
        <v>1000</v>
      </c>
    </row>
    <row r="823" spans="1:5" ht="17.25" thickBot="1" x14ac:dyDescent="0.35">
      <c r="A823" s="494" t="s">
        <v>21</v>
      </c>
      <c r="B823" s="497" t="e">
        <v>#DIV/0!</v>
      </c>
      <c r="C823" s="497">
        <v>25</v>
      </c>
      <c r="D823" s="497">
        <v>25</v>
      </c>
      <c r="E823" s="497">
        <v>25</v>
      </c>
    </row>
    <row r="824" spans="1:5" ht="17.25" thickBot="1" x14ac:dyDescent="0.35">
      <c r="A824" s="494" t="s">
        <v>16</v>
      </c>
      <c r="B824" s="498" t="s">
        <v>20</v>
      </c>
      <c r="C824" s="499" t="e">
        <v>#DIV/0!</v>
      </c>
      <c r="D824" s="499">
        <v>0</v>
      </c>
      <c r="E824" s="499">
        <v>1</v>
      </c>
    </row>
    <row r="825" spans="1:5" ht="17.25" thickBot="1" x14ac:dyDescent="0.35">
      <c r="A825" s="494" t="s">
        <v>17</v>
      </c>
      <c r="B825" s="498" t="s">
        <v>20</v>
      </c>
      <c r="C825" s="499" t="e">
        <v>#DIV/0!</v>
      </c>
      <c r="D825" s="499">
        <v>0</v>
      </c>
      <c r="E825" s="499">
        <v>1</v>
      </c>
    </row>
    <row r="826" spans="1:5" ht="17.25" thickBot="1" x14ac:dyDescent="0.35">
      <c r="A826" s="494" t="s">
        <v>18</v>
      </c>
      <c r="B826" s="498" t="s">
        <v>20</v>
      </c>
      <c r="C826" s="499" t="e">
        <v>#DIV/0!</v>
      </c>
      <c r="D826" s="499">
        <v>0</v>
      </c>
      <c r="E826" s="499">
        <v>0</v>
      </c>
    </row>
    <row r="827" spans="1:5" ht="17.25" thickBot="1" x14ac:dyDescent="0.35">
      <c r="A827" s="1015" t="s">
        <v>855</v>
      </c>
      <c r="B827" s="1015"/>
      <c r="C827" s="1015"/>
      <c r="D827" s="1015"/>
      <c r="E827" s="1015"/>
    </row>
    <row r="828" spans="1:5" ht="17.25" thickBot="1" x14ac:dyDescent="0.35">
      <c r="A828" s="1014"/>
      <c r="B828" s="495">
        <v>2019</v>
      </c>
      <c r="C828" s="495">
        <v>2020</v>
      </c>
      <c r="D828" s="495">
        <v>2021</v>
      </c>
      <c r="E828" s="495">
        <v>2022</v>
      </c>
    </row>
    <row r="829" spans="1:5" ht="17.25" thickBot="1" x14ac:dyDescent="0.35">
      <c r="A829" s="1014"/>
      <c r="B829" s="496" t="s">
        <v>5</v>
      </c>
      <c r="C829" s="496" t="s">
        <v>6</v>
      </c>
      <c r="D829" s="496" t="s">
        <v>6</v>
      </c>
      <c r="E829" s="496" t="s">
        <v>6</v>
      </c>
    </row>
    <row r="830" spans="1:5" ht="17.25" thickBot="1" x14ac:dyDescent="0.35">
      <c r="A830" s="500" t="s">
        <v>107</v>
      </c>
      <c r="B830" s="501">
        <v>0</v>
      </c>
      <c r="C830" s="501">
        <v>0</v>
      </c>
      <c r="D830" s="501">
        <v>0</v>
      </c>
      <c r="E830" s="501">
        <v>0</v>
      </c>
    </row>
    <row r="831" spans="1:5" ht="17.25" thickBot="1" x14ac:dyDescent="0.35">
      <c r="A831" s="502" t="s">
        <v>37</v>
      </c>
      <c r="B831" s="501"/>
      <c r="C831" s="501"/>
      <c r="D831" s="501"/>
      <c r="E831" s="501"/>
    </row>
    <row r="832" spans="1:5" ht="17.25" thickBot="1" x14ac:dyDescent="0.35">
      <c r="A832" s="502" t="s">
        <v>108</v>
      </c>
      <c r="B832" s="501"/>
      <c r="C832" s="501"/>
      <c r="D832" s="501"/>
      <c r="E832" s="501"/>
    </row>
    <row r="833" spans="1:5" ht="17.25" thickBot="1" x14ac:dyDescent="0.35">
      <c r="A833" s="502" t="s">
        <v>72</v>
      </c>
      <c r="B833" s="501"/>
      <c r="C833" s="501"/>
      <c r="D833" s="501"/>
      <c r="E833" s="501"/>
    </row>
    <row r="834" spans="1:5" ht="17.25" thickBot="1" x14ac:dyDescent="0.35">
      <c r="A834" s="502" t="s">
        <v>73</v>
      </c>
      <c r="B834" s="501"/>
      <c r="C834" s="501"/>
      <c r="D834" s="501"/>
      <c r="E834" s="501"/>
    </row>
    <row r="835" spans="1:5" ht="17.25" thickBot="1" x14ac:dyDescent="0.35">
      <c r="A835" s="500" t="s">
        <v>109</v>
      </c>
      <c r="B835" s="503">
        <v>0</v>
      </c>
      <c r="C835" s="503">
        <v>500</v>
      </c>
      <c r="D835" s="503">
        <v>500</v>
      </c>
      <c r="E835" s="503">
        <v>1000</v>
      </c>
    </row>
    <row r="836" spans="1:5" ht="17.25" thickBot="1" x14ac:dyDescent="0.35">
      <c r="A836" s="502" t="s">
        <v>37</v>
      </c>
      <c r="B836" s="497">
        <v>0</v>
      </c>
      <c r="C836" s="497">
        <v>500</v>
      </c>
      <c r="D836" s="497">
        <v>500</v>
      </c>
      <c r="E836" s="497">
        <v>1000</v>
      </c>
    </row>
    <row r="837" spans="1:5" ht="17.25" thickBot="1" x14ac:dyDescent="0.35">
      <c r="A837" s="502" t="s">
        <v>108</v>
      </c>
      <c r="B837" s="497"/>
      <c r="C837" s="497"/>
      <c r="D837" s="497"/>
      <c r="E837" s="497"/>
    </row>
    <row r="838" spans="1:5" ht="17.25" thickBot="1" x14ac:dyDescent="0.35">
      <c r="A838" s="502" t="s">
        <v>72</v>
      </c>
      <c r="B838" s="503"/>
      <c r="C838" s="501"/>
      <c r="D838" s="501"/>
      <c r="E838" s="501"/>
    </row>
    <row r="839" spans="1:5" ht="17.25" thickBot="1" x14ac:dyDescent="0.35">
      <c r="A839" s="502" t="s">
        <v>73</v>
      </c>
      <c r="B839" s="503"/>
      <c r="C839" s="501"/>
      <c r="D839" s="501"/>
      <c r="E839" s="501"/>
    </row>
    <row r="840" spans="1:5" ht="17.25" thickBot="1" x14ac:dyDescent="0.35">
      <c r="A840" s="504" t="s">
        <v>33</v>
      </c>
      <c r="B840" s="503">
        <v>0</v>
      </c>
      <c r="C840" s="503">
        <v>500</v>
      </c>
      <c r="D840" s="503">
        <v>500</v>
      </c>
      <c r="E840" s="503">
        <v>1000</v>
      </c>
    </row>
    <row r="841" spans="1:5" ht="17.25" thickBot="1" x14ac:dyDescent="0.35">
      <c r="A841" s="489" t="s">
        <v>104</v>
      </c>
      <c r="B841" s="1005" t="s">
        <v>879</v>
      </c>
      <c r="C841" s="1006"/>
      <c r="D841" s="1007"/>
      <c r="E841" s="1008"/>
    </row>
    <row r="842" spans="1:5" ht="66.75" thickBot="1" x14ac:dyDescent="0.35">
      <c r="A842" s="490" t="s">
        <v>135</v>
      </c>
      <c r="B842" s="491" t="s">
        <v>885</v>
      </c>
      <c r="C842" s="492" t="s">
        <v>881</v>
      </c>
      <c r="D842" s="1009"/>
      <c r="E842" s="1010"/>
    </row>
    <row r="843" spans="1:5" ht="17.25" thickBot="1" x14ac:dyDescent="0.35">
      <c r="A843" s="493"/>
      <c r="B843" s="1011"/>
      <c r="C843" s="1011"/>
      <c r="D843" s="1011"/>
      <c r="E843" s="1011"/>
    </row>
    <row r="844" spans="1:5" ht="17.25" customHeight="1" thickBot="1" x14ac:dyDescent="0.35">
      <c r="A844" s="494" t="s">
        <v>9</v>
      </c>
      <c r="B844" s="1012" t="s">
        <v>882</v>
      </c>
      <c r="C844" s="1012"/>
      <c r="D844" s="1012"/>
      <c r="E844" s="1012"/>
    </row>
    <row r="845" spans="1:5" ht="17.25" thickBot="1" x14ac:dyDescent="0.35">
      <c r="A845" s="494" t="s">
        <v>14</v>
      </c>
      <c r="B845" s="1013" t="s">
        <v>123</v>
      </c>
      <c r="C845" s="1013"/>
      <c r="D845" s="1013"/>
      <c r="E845" s="1013"/>
    </row>
    <row r="846" spans="1:5" ht="17.25" thickBot="1" x14ac:dyDescent="0.35">
      <c r="A846" s="1014"/>
      <c r="B846" s="495">
        <v>2019</v>
      </c>
      <c r="C846" s="495">
        <v>2020</v>
      </c>
      <c r="D846" s="495">
        <v>2021</v>
      </c>
      <c r="E846" s="495">
        <v>2022</v>
      </c>
    </row>
    <row r="847" spans="1:5" ht="17.25" thickBot="1" x14ac:dyDescent="0.35">
      <c r="A847" s="1014"/>
      <c r="B847" s="496" t="s">
        <v>5</v>
      </c>
      <c r="C847" s="496" t="s">
        <v>6</v>
      </c>
      <c r="D847" s="496" t="s">
        <v>6</v>
      </c>
      <c r="E847" s="496" t="s">
        <v>6</v>
      </c>
    </row>
    <row r="848" spans="1:5" ht="17.25" thickBot="1" x14ac:dyDescent="0.35">
      <c r="A848" s="494" t="s">
        <v>8</v>
      </c>
      <c r="B848" s="497">
        <v>0</v>
      </c>
      <c r="C848" s="497">
        <v>20</v>
      </c>
      <c r="D848" s="497">
        <v>20</v>
      </c>
      <c r="E848" s="497">
        <v>25</v>
      </c>
    </row>
    <row r="849" spans="1:5" ht="17.25" thickBot="1" x14ac:dyDescent="0.35">
      <c r="A849" s="494" t="s">
        <v>15</v>
      </c>
      <c r="B849" s="497">
        <v>0</v>
      </c>
      <c r="C849" s="497">
        <v>500</v>
      </c>
      <c r="D849" s="497">
        <v>500</v>
      </c>
      <c r="E849" s="497">
        <v>500</v>
      </c>
    </row>
    <row r="850" spans="1:5" ht="17.25" thickBot="1" x14ac:dyDescent="0.35">
      <c r="A850" s="494" t="s">
        <v>21</v>
      </c>
      <c r="B850" s="497" t="e">
        <v>#DIV/0!</v>
      </c>
      <c r="C850" s="497">
        <v>25</v>
      </c>
      <c r="D850" s="497">
        <v>25</v>
      </c>
      <c r="E850" s="497">
        <v>20</v>
      </c>
    </row>
    <row r="851" spans="1:5" ht="17.25" thickBot="1" x14ac:dyDescent="0.35">
      <c r="A851" s="494" t="s">
        <v>16</v>
      </c>
      <c r="B851" s="498" t="s">
        <v>20</v>
      </c>
      <c r="C851" s="499" t="e">
        <v>#DIV/0!</v>
      </c>
      <c r="D851" s="499">
        <v>0</v>
      </c>
      <c r="E851" s="499">
        <v>0.25</v>
      </c>
    </row>
    <row r="852" spans="1:5" ht="17.25" thickBot="1" x14ac:dyDescent="0.35">
      <c r="A852" s="494" t="s">
        <v>17</v>
      </c>
      <c r="B852" s="498" t="s">
        <v>20</v>
      </c>
      <c r="C852" s="499" t="e">
        <v>#DIV/0!</v>
      </c>
      <c r="D852" s="499">
        <v>0</v>
      </c>
      <c r="E852" s="499">
        <v>0</v>
      </c>
    </row>
    <row r="853" spans="1:5" ht="17.25" thickBot="1" x14ac:dyDescent="0.35">
      <c r="A853" s="494" t="s">
        <v>18</v>
      </c>
      <c r="B853" s="498" t="s">
        <v>20</v>
      </c>
      <c r="C853" s="499" t="e">
        <v>#DIV/0!</v>
      </c>
      <c r="D853" s="499">
        <v>0</v>
      </c>
      <c r="E853" s="499">
        <v>-0.19999999999999996</v>
      </c>
    </row>
    <row r="854" spans="1:5" ht="17.25" customHeight="1" thickBot="1" x14ac:dyDescent="0.35">
      <c r="A854" s="1015" t="s">
        <v>855</v>
      </c>
      <c r="B854" s="1015"/>
      <c r="C854" s="1015"/>
      <c r="D854" s="1015"/>
      <c r="E854" s="1015"/>
    </row>
    <row r="855" spans="1:5" ht="17.25" thickBot="1" x14ac:dyDescent="0.35">
      <c r="A855" s="1014"/>
      <c r="B855" s="495">
        <v>2019</v>
      </c>
      <c r="C855" s="495">
        <v>2020</v>
      </c>
      <c r="D855" s="495">
        <v>2021</v>
      </c>
      <c r="E855" s="495">
        <v>2022</v>
      </c>
    </row>
    <row r="856" spans="1:5" ht="17.25" thickBot="1" x14ac:dyDescent="0.35">
      <c r="A856" s="1014"/>
      <c r="B856" s="496" t="s">
        <v>5</v>
      </c>
      <c r="C856" s="496" t="s">
        <v>6</v>
      </c>
      <c r="D856" s="496" t="s">
        <v>6</v>
      </c>
      <c r="E856" s="496" t="s">
        <v>6</v>
      </c>
    </row>
    <row r="857" spans="1:5" ht="17.25" thickBot="1" x14ac:dyDescent="0.35">
      <c r="A857" s="500" t="s">
        <v>107</v>
      </c>
      <c r="B857" s="501">
        <v>0</v>
      </c>
      <c r="C857" s="501">
        <v>0</v>
      </c>
      <c r="D857" s="501">
        <v>0</v>
      </c>
      <c r="E857" s="501">
        <v>0</v>
      </c>
    </row>
    <row r="858" spans="1:5" ht="17.25" thickBot="1" x14ac:dyDescent="0.35">
      <c r="A858" s="502" t="s">
        <v>37</v>
      </c>
      <c r="B858" s="501"/>
      <c r="C858" s="501"/>
      <c r="D858" s="501"/>
      <c r="E858" s="501"/>
    </row>
    <row r="859" spans="1:5" ht="17.25" thickBot="1" x14ac:dyDescent="0.35">
      <c r="A859" s="502" t="s">
        <v>108</v>
      </c>
      <c r="B859" s="501"/>
      <c r="C859" s="501"/>
      <c r="D859" s="501"/>
      <c r="E859" s="501"/>
    </row>
    <row r="860" spans="1:5" ht="17.25" thickBot="1" x14ac:dyDescent="0.35">
      <c r="A860" s="502" t="s">
        <v>72</v>
      </c>
      <c r="B860" s="501"/>
      <c r="C860" s="501"/>
      <c r="D860" s="501"/>
      <c r="E860" s="501"/>
    </row>
    <row r="861" spans="1:5" ht="17.25" thickBot="1" x14ac:dyDescent="0.35">
      <c r="A861" s="502" t="s">
        <v>73</v>
      </c>
      <c r="B861" s="501"/>
      <c r="C861" s="501"/>
      <c r="D861" s="501"/>
      <c r="E861" s="501"/>
    </row>
    <row r="862" spans="1:5" ht="17.25" thickBot="1" x14ac:dyDescent="0.35">
      <c r="A862" s="500" t="s">
        <v>109</v>
      </c>
      <c r="B862" s="503">
        <v>0</v>
      </c>
      <c r="C862" s="503">
        <v>500</v>
      </c>
      <c r="D862" s="503">
        <v>500</v>
      </c>
      <c r="E862" s="503">
        <v>500</v>
      </c>
    </row>
    <row r="863" spans="1:5" ht="17.25" thickBot="1" x14ac:dyDescent="0.35">
      <c r="A863" s="502" t="s">
        <v>37</v>
      </c>
      <c r="B863" s="497">
        <v>0</v>
      </c>
      <c r="C863" s="497">
        <v>500</v>
      </c>
      <c r="D863" s="497">
        <v>500</v>
      </c>
      <c r="E863" s="497">
        <v>500</v>
      </c>
    </row>
    <row r="864" spans="1:5" ht="17.25" thickBot="1" x14ac:dyDescent="0.35">
      <c r="A864" s="502" t="s">
        <v>108</v>
      </c>
      <c r="B864" s="497"/>
      <c r="C864" s="497"/>
      <c r="D864" s="497"/>
      <c r="E864" s="497"/>
    </row>
    <row r="865" spans="1:5" ht="17.25" thickBot="1" x14ac:dyDescent="0.35">
      <c r="A865" s="502" t="s">
        <v>72</v>
      </c>
      <c r="B865" s="503"/>
      <c r="C865" s="501"/>
      <c r="D865" s="501"/>
      <c r="E865" s="501"/>
    </row>
    <row r="866" spans="1:5" ht="17.25" thickBot="1" x14ac:dyDescent="0.35">
      <c r="A866" s="502" t="s">
        <v>73</v>
      </c>
      <c r="B866" s="503"/>
      <c r="C866" s="501"/>
      <c r="D866" s="501"/>
      <c r="E866" s="501"/>
    </row>
    <row r="867" spans="1:5" ht="17.25" thickBot="1" x14ac:dyDescent="0.35">
      <c r="A867" s="504" t="s">
        <v>33</v>
      </c>
      <c r="B867" s="503">
        <v>0</v>
      </c>
      <c r="C867" s="503">
        <v>500</v>
      </c>
      <c r="D867" s="503">
        <v>500</v>
      </c>
      <c r="E867" s="503">
        <v>500</v>
      </c>
    </row>
    <row r="868" spans="1:5" ht="17.25" thickBot="1" x14ac:dyDescent="0.35">
      <c r="A868" s="489" t="s">
        <v>104</v>
      </c>
      <c r="B868" s="1005" t="s">
        <v>883</v>
      </c>
      <c r="C868" s="1006"/>
      <c r="D868" s="1007"/>
      <c r="E868" s="1008"/>
    </row>
    <row r="869" spans="1:5" ht="91.5" customHeight="1" thickBot="1" x14ac:dyDescent="0.35">
      <c r="A869" s="490" t="s">
        <v>135</v>
      </c>
      <c r="B869" s="491" t="s">
        <v>886</v>
      </c>
      <c r="C869" s="492" t="s">
        <v>881</v>
      </c>
      <c r="D869" s="1009"/>
      <c r="E869" s="1010"/>
    </row>
    <row r="870" spans="1:5" ht="17.25" thickBot="1" x14ac:dyDescent="0.35">
      <c r="A870" s="493"/>
      <c r="B870" s="1011"/>
      <c r="C870" s="1011"/>
      <c r="D870" s="1011"/>
      <c r="E870" s="1011"/>
    </row>
    <row r="871" spans="1:5" ht="17.25" customHeight="1" thickBot="1" x14ac:dyDescent="0.35">
      <c r="A871" s="494" t="s">
        <v>9</v>
      </c>
      <c r="B871" s="1012" t="s">
        <v>882</v>
      </c>
      <c r="C871" s="1012"/>
      <c r="D871" s="1012"/>
      <c r="E871" s="1012"/>
    </row>
    <row r="872" spans="1:5" ht="17.25" thickBot="1" x14ac:dyDescent="0.35">
      <c r="A872" s="494" t="s">
        <v>14</v>
      </c>
      <c r="B872" s="1013" t="s">
        <v>123</v>
      </c>
      <c r="C872" s="1013"/>
      <c r="D872" s="1013"/>
      <c r="E872" s="1013"/>
    </row>
    <row r="873" spans="1:5" ht="17.25" thickBot="1" x14ac:dyDescent="0.35">
      <c r="A873" s="1014"/>
      <c r="B873" s="495">
        <v>2019</v>
      </c>
      <c r="C873" s="495">
        <v>2020</v>
      </c>
      <c r="D873" s="495">
        <v>2021</v>
      </c>
      <c r="E873" s="495">
        <v>2022</v>
      </c>
    </row>
    <row r="874" spans="1:5" ht="17.25" thickBot="1" x14ac:dyDescent="0.35">
      <c r="A874" s="1014"/>
      <c r="B874" s="496" t="s">
        <v>5</v>
      </c>
      <c r="C874" s="496" t="s">
        <v>6</v>
      </c>
      <c r="D874" s="496" t="s">
        <v>6</v>
      </c>
      <c r="E874" s="496" t="s">
        <v>6</v>
      </c>
    </row>
    <row r="875" spans="1:5" ht="17.25" thickBot="1" x14ac:dyDescent="0.35">
      <c r="A875" s="494" t="s">
        <v>8</v>
      </c>
      <c r="B875" s="497">
        <v>0</v>
      </c>
      <c r="C875" s="497">
        <v>15</v>
      </c>
      <c r="D875" s="497">
        <v>15</v>
      </c>
      <c r="E875" s="497">
        <v>15</v>
      </c>
    </row>
    <row r="876" spans="1:5" ht="17.25" thickBot="1" x14ac:dyDescent="0.35">
      <c r="A876" s="494" t="s">
        <v>15</v>
      </c>
      <c r="B876" s="497">
        <v>0</v>
      </c>
      <c r="C876" s="497">
        <v>500</v>
      </c>
      <c r="D876" s="497">
        <v>500</v>
      </c>
      <c r="E876" s="497">
        <v>500</v>
      </c>
    </row>
    <row r="877" spans="1:5" ht="17.25" thickBot="1" x14ac:dyDescent="0.35">
      <c r="A877" s="494" t="s">
        <v>21</v>
      </c>
      <c r="B877" s="497" t="e">
        <v>#DIV/0!</v>
      </c>
      <c r="C877" s="497">
        <v>33.333333333333336</v>
      </c>
      <c r="D877" s="497">
        <v>33.333333333333336</v>
      </c>
      <c r="E877" s="497">
        <v>33.333333333333336</v>
      </c>
    </row>
    <row r="878" spans="1:5" ht="17.25" thickBot="1" x14ac:dyDescent="0.35">
      <c r="A878" s="494" t="s">
        <v>16</v>
      </c>
      <c r="B878" s="498" t="s">
        <v>20</v>
      </c>
      <c r="C878" s="499" t="e">
        <v>#DIV/0!</v>
      </c>
      <c r="D878" s="499">
        <v>0</v>
      </c>
      <c r="E878" s="499">
        <v>0</v>
      </c>
    </row>
    <row r="879" spans="1:5" ht="17.25" thickBot="1" x14ac:dyDescent="0.35">
      <c r="A879" s="494" t="s">
        <v>17</v>
      </c>
      <c r="B879" s="498" t="s">
        <v>20</v>
      </c>
      <c r="C879" s="499" t="e">
        <v>#DIV/0!</v>
      </c>
      <c r="D879" s="499">
        <v>0</v>
      </c>
      <c r="E879" s="499">
        <v>0</v>
      </c>
    </row>
    <row r="880" spans="1:5" ht="17.25" thickBot="1" x14ac:dyDescent="0.35">
      <c r="A880" s="494" t="s">
        <v>18</v>
      </c>
      <c r="B880" s="498" t="s">
        <v>20</v>
      </c>
      <c r="C880" s="499" t="e">
        <v>#DIV/0!</v>
      </c>
      <c r="D880" s="499">
        <v>0</v>
      </c>
      <c r="E880" s="499">
        <v>0</v>
      </c>
    </row>
    <row r="881" spans="1:5" ht="17.25" customHeight="1" thickBot="1" x14ac:dyDescent="0.35">
      <c r="A881" s="1015" t="s">
        <v>855</v>
      </c>
      <c r="B881" s="1015"/>
      <c r="C881" s="1015"/>
      <c r="D881" s="1015"/>
      <c r="E881" s="1015"/>
    </row>
    <row r="882" spans="1:5" ht="17.25" thickBot="1" x14ac:dyDescent="0.35">
      <c r="A882" s="1014"/>
      <c r="B882" s="495">
        <v>2019</v>
      </c>
      <c r="C882" s="495">
        <v>2020</v>
      </c>
      <c r="D882" s="495">
        <v>2021</v>
      </c>
      <c r="E882" s="495">
        <v>2022</v>
      </c>
    </row>
    <row r="883" spans="1:5" ht="17.25" thickBot="1" x14ac:dyDescent="0.35">
      <c r="A883" s="1014"/>
      <c r="B883" s="496" t="s">
        <v>5</v>
      </c>
      <c r="C883" s="496" t="s">
        <v>6</v>
      </c>
      <c r="D883" s="496" t="s">
        <v>6</v>
      </c>
      <c r="E883" s="496" t="s">
        <v>6</v>
      </c>
    </row>
    <row r="884" spans="1:5" ht="17.25" thickBot="1" x14ac:dyDescent="0.35">
      <c r="A884" s="500" t="s">
        <v>107</v>
      </c>
      <c r="B884" s="501">
        <v>0</v>
      </c>
      <c r="C884" s="501">
        <v>0</v>
      </c>
      <c r="D884" s="501">
        <v>0</v>
      </c>
      <c r="E884" s="501">
        <v>0</v>
      </c>
    </row>
    <row r="885" spans="1:5" ht="17.25" thickBot="1" x14ac:dyDescent="0.35">
      <c r="A885" s="502" t="s">
        <v>37</v>
      </c>
      <c r="B885" s="501"/>
      <c r="C885" s="501"/>
      <c r="D885" s="501"/>
      <c r="E885" s="501"/>
    </row>
    <row r="886" spans="1:5" ht="17.25" thickBot="1" x14ac:dyDescent="0.35">
      <c r="A886" s="502" t="s">
        <v>108</v>
      </c>
      <c r="B886" s="501"/>
      <c r="C886" s="501"/>
      <c r="D886" s="501"/>
      <c r="E886" s="501"/>
    </row>
    <row r="887" spans="1:5" ht="17.25" thickBot="1" x14ac:dyDescent="0.35">
      <c r="A887" s="502" t="s">
        <v>72</v>
      </c>
      <c r="B887" s="501"/>
      <c r="C887" s="501"/>
      <c r="D887" s="501"/>
      <c r="E887" s="501"/>
    </row>
    <row r="888" spans="1:5" ht="17.25" thickBot="1" x14ac:dyDescent="0.35">
      <c r="A888" s="502" t="s">
        <v>73</v>
      </c>
      <c r="B888" s="501"/>
      <c r="C888" s="501"/>
      <c r="D888" s="501"/>
      <c r="E888" s="501"/>
    </row>
    <row r="889" spans="1:5" ht="17.25" thickBot="1" x14ac:dyDescent="0.35">
      <c r="A889" s="500" t="s">
        <v>109</v>
      </c>
      <c r="B889" s="503">
        <v>0</v>
      </c>
      <c r="C889" s="503">
        <v>500</v>
      </c>
      <c r="D889" s="503">
        <v>500</v>
      </c>
      <c r="E889" s="503">
        <v>500</v>
      </c>
    </row>
    <row r="890" spans="1:5" ht="17.25" thickBot="1" x14ac:dyDescent="0.35">
      <c r="A890" s="502" t="s">
        <v>37</v>
      </c>
      <c r="B890" s="497">
        <v>0</v>
      </c>
      <c r="C890" s="497">
        <v>500</v>
      </c>
      <c r="D890" s="497">
        <v>500</v>
      </c>
      <c r="E890" s="497">
        <v>500</v>
      </c>
    </row>
    <row r="891" spans="1:5" ht="17.25" thickBot="1" x14ac:dyDescent="0.35">
      <c r="A891" s="502" t="s">
        <v>108</v>
      </c>
      <c r="B891" s="497"/>
      <c r="C891" s="497"/>
      <c r="D891" s="497"/>
      <c r="E891" s="497"/>
    </row>
    <row r="892" spans="1:5" ht="17.25" thickBot="1" x14ac:dyDescent="0.35">
      <c r="A892" s="502" t="s">
        <v>72</v>
      </c>
      <c r="B892" s="503"/>
      <c r="C892" s="501"/>
      <c r="D892" s="501"/>
      <c r="E892" s="501"/>
    </row>
    <row r="893" spans="1:5" ht="17.25" thickBot="1" x14ac:dyDescent="0.35">
      <c r="A893" s="502" t="s">
        <v>73</v>
      </c>
      <c r="B893" s="503"/>
      <c r="C893" s="501"/>
      <c r="D893" s="501"/>
      <c r="E893" s="501"/>
    </row>
    <row r="894" spans="1:5" ht="17.25" thickBot="1" x14ac:dyDescent="0.35">
      <c r="A894" s="504" t="s">
        <v>33</v>
      </c>
      <c r="B894" s="503">
        <v>0</v>
      </c>
      <c r="C894" s="503">
        <v>500</v>
      </c>
      <c r="D894" s="503">
        <v>500</v>
      </c>
      <c r="E894" s="503">
        <v>500</v>
      </c>
    </row>
    <row r="895" spans="1:5" ht="17.25" thickBot="1" x14ac:dyDescent="0.35">
      <c r="A895" s="489" t="s">
        <v>104</v>
      </c>
      <c r="B895" s="1005" t="s">
        <v>887</v>
      </c>
      <c r="C895" s="1006"/>
      <c r="D895" s="1007"/>
      <c r="E895" s="1008"/>
    </row>
    <row r="896" spans="1:5" ht="33.75" thickBot="1" x14ac:dyDescent="0.35">
      <c r="A896" s="490" t="s">
        <v>135</v>
      </c>
      <c r="B896" s="491" t="s">
        <v>888</v>
      </c>
      <c r="C896" s="492" t="s">
        <v>881</v>
      </c>
      <c r="D896" s="1009"/>
      <c r="E896" s="1010"/>
    </row>
    <row r="897" spans="1:5" ht="17.25" thickBot="1" x14ac:dyDescent="0.35">
      <c r="A897" s="493"/>
      <c r="B897" s="1011"/>
      <c r="C897" s="1011"/>
      <c r="D897" s="1011"/>
      <c r="E897" s="1011"/>
    </row>
    <row r="898" spans="1:5" ht="17.25" customHeight="1" thickBot="1" x14ac:dyDescent="0.35">
      <c r="A898" s="494" t="s">
        <v>9</v>
      </c>
      <c r="B898" s="1011" t="s">
        <v>889</v>
      </c>
      <c r="C898" s="1011"/>
      <c r="D898" s="1011"/>
      <c r="E898" s="1011"/>
    </row>
    <row r="899" spans="1:5" ht="17.25" thickBot="1" x14ac:dyDescent="0.35">
      <c r="A899" s="494" t="s">
        <v>14</v>
      </c>
      <c r="B899" s="1013" t="s">
        <v>123</v>
      </c>
      <c r="C899" s="1013"/>
      <c r="D899" s="1013"/>
      <c r="E899" s="1013"/>
    </row>
    <row r="900" spans="1:5" ht="17.25" thickBot="1" x14ac:dyDescent="0.35">
      <c r="A900" s="1014"/>
      <c r="B900" s="495">
        <v>2019</v>
      </c>
      <c r="C900" s="495">
        <v>2020</v>
      </c>
      <c r="D900" s="495">
        <v>2021</v>
      </c>
      <c r="E900" s="495">
        <v>2022</v>
      </c>
    </row>
    <row r="901" spans="1:5" ht="17.25" thickBot="1" x14ac:dyDescent="0.35">
      <c r="A901" s="1014"/>
      <c r="B901" s="496" t="s">
        <v>5</v>
      </c>
      <c r="C901" s="496" t="s">
        <v>6</v>
      </c>
      <c r="D901" s="496" t="s">
        <v>6</v>
      </c>
      <c r="E901" s="496" t="s">
        <v>6</v>
      </c>
    </row>
    <row r="902" spans="1:5" ht="17.25" thickBot="1" x14ac:dyDescent="0.35">
      <c r="A902" s="494" t="s">
        <v>8</v>
      </c>
      <c r="B902" s="497">
        <v>0</v>
      </c>
      <c r="C902" s="497">
        <v>5</v>
      </c>
      <c r="D902" s="497">
        <v>5</v>
      </c>
      <c r="E902" s="497">
        <v>8</v>
      </c>
    </row>
    <row r="903" spans="1:5" ht="17.25" thickBot="1" x14ac:dyDescent="0.35">
      <c r="A903" s="494" t="s">
        <v>15</v>
      </c>
      <c r="B903" s="497">
        <v>0</v>
      </c>
      <c r="C903" s="497">
        <v>3000</v>
      </c>
      <c r="D903" s="497">
        <v>3000</v>
      </c>
      <c r="E903" s="497">
        <v>5000</v>
      </c>
    </row>
    <row r="904" spans="1:5" ht="17.25" thickBot="1" x14ac:dyDescent="0.35">
      <c r="A904" s="494" t="s">
        <v>21</v>
      </c>
      <c r="B904" s="497" t="e">
        <v>#DIV/0!</v>
      </c>
      <c r="C904" s="497">
        <v>600</v>
      </c>
      <c r="D904" s="497">
        <v>600</v>
      </c>
      <c r="E904" s="497">
        <v>625</v>
      </c>
    </row>
    <row r="905" spans="1:5" ht="17.25" thickBot="1" x14ac:dyDescent="0.35">
      <c r="A905" s="494" t="s">
        <v>16</v>
      </c>
      <c r="B905" s="498" t="s">
        <v>20</v>
      </c>
      <c r="C905" s="499" t="e">
        <v>#DIV/0!</v>
      </c>
      <c r="D905" s="499">
        <v>0</v>
      </c>
      <c r="E905" s="499">
        <v>0.60000000000000009</v>
      </c>
    </row>
    <row r="906" spans="1:5" ht="17.25" thickBot="1" x14ac:dyDescent="0.35">
      <c r="A906" s="494" t="s">
        <v>17</v>
      </c>
      <c r="B906" s="498" t="s">
        <v>20</v>
      </c>
      <c r="C906" s="499" t="e">
        <v>#DIV/0!</v>
      </c>
      <c r="D906" s="499">
        <v>0</v>
      </c>
      <c r="E906" s="499">
        <v>0.66666666666666674</v>
      </c>
    </row>
    <row r="907" spans="1:5" ht="17.25" thickBot="1" x14ac:dyDescent="0.35">
      <c r="A907" s="494" t="s">
        <v>18</v>
      </c>
      <c r="B907" s="498" t="s">
        <v>20</v>
      </c>
      <c r="C907" s="499" t="e">
        <v>#DIV/0!</v>
      </c>
      <c r="D907" s="499">
        <v>0</v>
      </c>
      <c r="E907" s="499">
        <v>4.1666666666666741E-2</v>
      </c>
    </row>
    <row r="908" spans="1:5" ht="17.25" customHeight="1" thickBot="1" x14ac:dyDescent="0.35">
      <c r="A908" s="1015" t="s">
        <v>855</v>
      </c>
      <c r="B908" s="1015"/>
      <c r="C908" s="1015"/>
      <c r="D908" s="1015"/>
      <c r="E908" s="1015"/>
    </row>
    <row r="909" spans="1:5" ht="17.25" thickBot="1" x14ac:dyDescent="0.35">
      <c r="A909" s="1014"/>
      <c r="B909" s="495">
        <v>2019</v>
      </c>
      <c r="C909" s="495">
        <v>2020</v>
      </c>
      <c r="D909" s="495">
        <v>2021</v>
      </c>
      <c r="E909" s="495">
        <v>2022</v>
      </c>
    </row>
    <row r="910" spans="1:5" ht="17.25" thickBot="1" x14ac:dyDescent="0.35">
      <c r="A910" s="1014"/>
      <c r="B910" s="496" t="s">
        <v>5</v>
      </c>
      <c r="C910" s="496" t="s">
        <v>6</v>
      </c>
      <c r="D910" s="496" t="s">
        <v>6</v>
      </c>
      <c r="E910" s="496" t="s">
        <v>6</v>
      </c>
    </row>
    <row r="911" spans="1:5" ht="17.25" thickBot="1" x14ac:dyDescent="0.35">
      <c r="A911" s="500" t="s">
        <v>107</v>
      </c>
      <c r="B911" s="505">
        <v>0</v>
      </c>
      <c r="C911" s="505">
        <v>3000</v>
      </c>
      <c r="D911" s="505">
        <v>3000</v>
      </c>
      <c r="E911" s="505">
        <v>5000</v>
      </c>
    </row>
    <row r="912" spans="1:5" ht="17.25" thickBot="1" x14ac:dyDescent="0.35">
      <c r="A912" s="502" t="s">
        <v>37</v>
      </c>
      <c r="B912" s="506">
        <v>0</v>
      </c>
      <c r="C912" s="506">
        <v>3000</v>
      </c>
      <c r="D912" s="506">
        <v>3000</v>
      </c>
      <c r="E912" s="506">
        <v>5000</v>
      </c>
    </row>
    <row r="913" spans="1:5" ht="17.25" thickBot="1" x14ac:dyDescent="0.35">
      <c r="A913" s="502" t="s">
        <v>108</v>
      </c>
      <c r="B913" s="501"/>
      <c r="C913" s="501"/>
      <c r="D913" s="501"/>
      <c r="E913" s="501"/>
    </row>
    <row r="914" spans="1:5" ht="17.25" thickBot="1" x14ac:dyDescent="0.35">
      <c r="A914" s="502" t="s">
        <v>72</v>
      </c>
      <c r="B914" s="501"/>
      <c r="C914" s="501"/>
      <c r="D914" s="501"/>
      <c r="E914" s="501"/>
    </row>
    <row r="915" spans="1:5" ht="17.25" thickBot="1" x14ac:dyDescent="0.35">
      <c r="A915" s="502" t="s">
        <v>73</v>
      </c>
      <c r="B915" s="501"/>
      <c r="C915" s="501"/>
      <c r="D915" s="501"/>
      <c r="E915" s="501"/>
    </row>
    <row r="916" spans="1:5" ht="17.25" thickBot="1" x14ac:dyDescent="0.35">
      <c r="A916" s="500" t="s">
        <v>109</v>
      </c>
      <c r="B916" s="503">
        <v>0</v>
      </c>
      <c r="C916" s="503">
        <v>0</v>
      </c>
      <c r="D916" s="503">
        <v>0</v>
      </c>
      <c r="E916" s="503">
        <v>0</v>
      </c>
    </row>
    <row r="917" spans="1:5" ht="17.25" thickBot="1" x14ac:dyDescent="0.35">
      <c r="A917" s="502" t="s">
        <v>37</v>
      </c>
      <c r="B917" s="497"/>
      <c r="C917" s="497"/>
      <c r="D917" s="497"/>
      <c r="E917" s="497"/>
    </row>
    <row r="918" spans="1:5" ht="17.25" thickBot="1" x14ac:dyDescent="0.35">
      <c r="A918" s="502" t="s">
        <v>108</v>
      </c>
      <c r="B918" s="497"/>
      <c r="C918" s="497"/>
      <c r="D918" s="497"/>
      <c r="E918" s="497"/>
    </row>
    <row r="919" spans="1:5" ht="17.25" thickBot="1" x14ac:dyDescent="0.35">
      <c r="A919" s="502" t="s">
        <v>72</v>
      </c>
      <c r="B919" s="503"/>
      <c r="C919" s="501"/>
      <c r="D919" s="501"/>
      <c r="E919" s="501"/>
    </row>
    <row r="920" spans="1:5" ht="17.25" thickBot="1" x14ac:dyDescent="0.35">
      <c r="A920" s="502" t="s">
        <v>73</v>
      </c>
      <c r="B920" s="503"/>
      <c r="C920" s="501"/>
      <c r="D920" s="501"/>
      <c r="E920" s="501"/>
    </row>
    <row r="921" spans="1:5" ht="17.25" thickBot="1" x14ac:dyDescent="0.35">
      <c r="A921" s="504" t="s">
        <v>33</v>
      </c>
      <c r="B921" s="503">
        <v>0</v>
      </c>
      <c r="C921" s="503">
        <v>3000</v>
      </c>
      <c r="D921" s="503">
        <v>3000</v>
      </c>
      <c r="E921" s="503">
        <v>5000</v>
      </c>
    </row>
    <row r="922" spans="1:5" ht="17.25" thickBot="1" x14ac:dyDescent="0.35">
      <c r="A922" s="489" t="s">
        <v>104</v>
      </c>
      <c r="B922" s="1005" t="s">
        <v>153</v>
      </c>
      <c r="C922" s="1006"/>
      <c r="D922" s="1007"/>
      <c r="E922" s="1008"/>
    </row>
    <row r="923" spans="1:5" ht="45" customHeight="1" thickBot="1" x14ac:dyDescent="0.35">
      <c r="A923" s="490" t="s">
        <v>135</v>
      </c>
      <c r="B923" s="491" t="s">
        <v>890</v>
      </c>
      <c r="C923" s="492" t="s">
        <v>881</v>
      </c>
      <c r="D923" s="1009"/>
      <c r="E923" s="1010"/>
    </row>
    <row r="924" spans="1:5" ht="17.25" thickBot="1" x14ac:dyDescent="0.35">
      <c r="A924" s="493"/>
      <c r="B924" s="1011"/>
      <c r="C924" s="1011"/>
      <c r="D924" s="1011"/>
      <c r="E924" s="1011"/>
    </row>
    <row r="925" spans="1:5" ht="17.25" thickBot="1" x14ac:dyDescent="0.35">
      <c r="A925" s="494" t="s">
        <v>9</v>
      </c>
      <c r="B925" s="1016" t="s">
        <v>154</v>
      </c>
      <c r="C925" s="1017"/>
      <c r="D925" s="1017"/>
      <c r="E925" s="1018"/>
    </row>
    <row r="926" spans="1:5" ht="17.25" thickBot="1" x14ac:dyDescent="0.35">
      <c r="A926" s="494" t="s">
        <v>14</v>
      </c>
      <c r="B926" s="1016" t="s">
        <v>190</v>
      </c>
      <c r="C926" s="1017"/>
      <c r="D926" s="1017"/>
      <c r="E926" s="1018"/>
    </row>
    <row r="927" spans="1:5" ht="17.25" thickBot="1" x14ac:dyDescent="0.35">
      <c r="A927" s="1014"/>
      <c r="B927" s="495">
        <v>2019</v>
      </c>
      <c r="C927" s="495">
        <v>2020</v>
      </c>
      <c r="D927" s="495">
        <v>2021</v>
      </c>
      <c r="E927" s="495">
        <v>2022</v>
      </c>
    </row>
    <row r="928" spans="1:5" ht="17.25" thickBot="1" x14ac:dyDescent="0.35">
      <c r="A928" s="1014"/>
      <c r="B928" s="496" t="s">
        <v>5</v>
      </c>
      <c r="C928" s="496" t="s">
        <v>6</v>
      </c>
      <c r="D928" s="496" t="s">
        <v>6</v>
      </c>
      <c r="E928" s="496" t="s">
        <v>6</v>
      </c>
    </row>
    <row r="929" spans="1:5" ht="17.25" thickBot="1" x14ac:dyDescent="0.35">
      <c r="A929" s="494" t="s">
        <v>8</v>
      </c>
      <c r="B929" s="497">
        <v>0</v>
      </c>
      <c r="C929" s="497">
        <v>4.7</v>
      </c>
      <c r="D929" s="497">
        <v>0</v>
      </c>
      <c r="E929" s="497">
        <v>6.7</v>
      </c>
    </row>
    <row r="930" spans="1:5" ht="17.25" thickBot="1" x14ac:dyDescent="0.35">
      <c r="A930" s="494" t="s">
        <v>15</v>
      </c>
      <c r="B930" s="497">
        <v>0</v>
      </c>
      <c r="C930" s="497">
        <v>14000</v>
      </c>
      <c r="D930" s="497">
        <v>0</v>
      </c>
      <c r="E930" s="497">
        <v>20000</v>
      </c>
    </row>
    <row r="931" spans="1:5" ht="17.25" thickBot="1" x14ac:dyDescent="0.35">
      <c r="A931" s="494" t="s">
        <v>21</v>
      </c>
      <c r="B931" s="497" t="e">
        <v>#DIV/0!</v>
      </c>
      <c r="C931" s="497">
        <v>2978.7234042553191</v>
      </c>
      <c r="D931" s="497" t="e">
        <v>#DIV/0!</v>
      </c>
      <c r="E931" s="497">
        <v>2985.0746268656717</v>
      </c>
    </row>
    <row r="932" spans="1:5" ht="17.25" thickBot="1" x14ac:dyDescent="0.35">
      <c r="A932" s="494" t="s">
        <v>16</v>
      </c>
      <c r="B932" s="498" t="s">
        <v>20</v>
      </c>
      <c r="C932" s="499" t="e">
        <v>#DIV/0!</v>
      </c>
      <c r="D932" s="499">
        <v>-1</v>
      </c>
      <c r="E932" s="499" t="e">
        <v>#DIV/0!</v>
      </c>
    </row>
    <row r="933" spans="1:5" ht="17.25" thickBot="1" x14ac:dyDescent="0.35">
      <c r="A933" s="494" t="s">
        <v>17</v>
      </c>
      <c r="B933" s="498" t="s">
        <v>20</v>
      </c>
      <c r="C933" s="499" t="e">
        <v>#DIV/0!</v>
      </c>
      <c r="D933" s="499">
        <v>-1</v>
      </c>
      <c r="E933" s="499" t="e">
        <v>#DIV/0!</v>
      </c>
    </row>
    <row r="934" spans="1:5" ht="17.25" thickBot="1" x14ac:dyDescent="0.35">
      <c r="A934" s="494" t="s">
        <v>18</v>
      </c>
      <c r="B934" s="498" t="s">
        <v>20</v>
      </c>
      <c r="C934" s="499" t="e">
        <v>#DIV/0!</v>
      </c>
      <c r="D934" s="499" t="e">
        <v>#DIV/0!</v>
      </c>
      <c r="E934" s="499" t="e">
        <v>#DIV/0!</v>
      </c>
    </row>
    <row r="935" spans="1:5" ht="17.25" thickBot="1" x14ac:dyDescent="0.35">
      <c r="A935" s="1015" t="s">
        <v>855</v>
      </c>
      <c r="B935" s="1015"/>
      <c r="C935" s="1015"/>
      <c r="D935" s="1015"/>
      <c r="E935" s="1015"/>
    </row>
    <row r="936" spans="1:5" ht="17.25" thickBot="1" x14ac:dyDescent="0.35">
      <c r="A936" s="1014"/>
      <c r="B936" s="495">
        <v>2019</v>
      </c>
      <c r="C936" s="495">
        <v>2020</v>
      </c>
      <c r="D936" s="495">
        <v>2021</v>
      </c>
      <c r="E936" s="495">
        <v>2022</v>
      </c>
    </row>
    <row r="937" spans="1:5" ht="17.25" thickBot="1" x14ac:dyDescent="0.35">
      <c r="A937" s="1014"/>
      <c r="B937" s="496" t="s">
        <v>5</v>
      </c>
      <c r="C937" s="496" t="s">
        <v>6</v>
      </c>
      <c r="D937" s="496" t="s">
        <v>6</v>
      </c>
      <c r="E937" s="496" t="s">
        <v>6</v>
      </c>
    </row>
    <row r="938" spans="1:5" ht="17.25" thickBot="1" x14ac:dyDescent="0.35">
      <c r="A938" s="500" t="s">
        <v>107</v>
      </c>
      <c r="B938" s="501">
        <v>0</v>
      </c>
      <c r="C938" s="501">
        <v>0</v>
      </c>
      <c r="D938" s="501">
        <v>0</v>
      </c>
      <c r="E938" s="501">
        <v>0</v>
      </c>
    </row>
    <row r="939" spans="1:5" ht="17.25" thickBot="1" x14ac:dyDescent="0.35">
      <c r="A939" s="502" t="s">
        <v>37</v>
      </c>
      <c r="B939" s="501"/>
      <c r="C939" s="501"/>
      <c r="D939" s="501"/>
      <c r="E939" s="501"/>
    </row>
    <row r="940" spans="1:5" ht="17.25" thickBot="1" x14ac:dyDescent="0.35">
      <c r="A940" s="502" t="s">
        <v>108</v>
      </c>
      <c r="B940" s="501"/>
      <c r="C940" s="501"/>
      <c r="D940" s="501"/>
      <c r="E940" s="501"/>
    </row>
    <row r="941" spans="1:5" ht="17.25" thickBot="1" x14ac:dyDescent="0.35">
      <c r="A941" s="502" t="s">
        <v>72</v>
      </c>
      <c r="B941" s="501"/>
      <c r="C941" s="501"/>
      <c r="D941" s="501"/>
      <c r="E941" s="501"/>
    </row>
    <row r="942" spans="1:5" ht="17.25" thickBot="1" x14ac:dyDescent="0.35">
      <c r="A942" s="502" t="s">
        <v>73</v>
      </c>
      <c r="B942" s="501"/>
      <c r="C942" s="501"/>
      <c r="D942" s="501"/>
      <c r="E942" s="501"/>
    </row>
    <row r="943" spans="1:5" ht="17.25" thickBot="1" x14ac:dyDescent="0.35">
      <c r="A943" s="500" t="s">
        <v>109</v>
      </c>
      <c r="B943" s="503">
        <v>0</v>
      </c>
      <c r="C943" s="503">
        <v>14000</v>
      </c>
      <c r="D943" s="503">
        <v>0</v>
      </c>
      <c r="E943" s="503">
        <v>20000</v>
      </c>
    </row>
    <row r="944" spans="1:5" ht="17.25" thickBot="1" x14ac:dyDescent="0.35">
      <c r="A944" s="502" t="s">
        <v>37</v>
      </c>
      <c r="B944" s="497">
        <v>0</v>
      </c>
      <c r="C944" s="497">
        <v>14000</v>
      </c>
      <c r="D944" s="497">
        <v>0</v>
      </c>
      <c r="E944" s="497">
        <v>20000</v>
      </c>
    </row>
    <row r="945" spans="1:5" ht="17.25" thickBot="1" x14ac:dyDescent="0.35">
      <c r="A945" s="502" t="s">
        <v>108</v>
      </c>
      <c r="B945" s="497"/>
      <c r="C945" s="497"/>
      <c r="D945" s="497"/>
      <c r="E945" s="497"/>
    </row>
    <row r="946" spans="1:5" ht="17.25" thickBot="1" x14ac:dyDescent="0.35">
      <c r="A946" s="502" t="s">
        <v>72</v>
      </c>
      <c r="B946" s="503"/>
      <c r="C946" s="501"/>
      <c r="D946" s="501"/>
      <c r="E946" s="501"/>
    </row>
    <row r="947" spans="1:5" ht="17.25" thickBot="1" x14ac:dyDescent="0.35">
      <c r="A947" s="502" t="s">
        <v>73</v>
      </c>
      <c r="B947" s="503"/>
      <c r="C947" s="501"/>
      <c r="D947" s="501"/>
      <c r="E947" s="501"/>
    </row>
    <row r="948" spans="1:5" ht="17.25" thickBot="1" x14ac:dyDescent="0.35">
      <c r="A948" s="504" t="s">
        <v>33</v>
      </c>
      <c r="B948" s="503">
        <v>0</v>
      </c>
      <c r="C948" s="503">
        <v>14000</v>
      </c>
      <c r="D948" s="503">
        <v>0</v>
      </c>
      <c r="E948" s="503">
        <v>20000</v>
      </c>
    </row>
    <row r="949" spans="1:5" ht="17.25" thickBot="1" x14ac:dyDescent="0.35">
      <c r="A949" s="489" t="s">
        <v>104</v>
      </c>
      <c r="B949" s="1005" t="s">
        <v>153</v>
      </c>
      <c r="C949" s="1006"/>
      <c r="D949" s="1007"/>
      <c r="E949" s="1008"/>
    </row>
    <row r="950" spans="1:5" ht="50.25" thickBot="1" x14ac:dyDescent="0.35">
      <c r="A950" s="490" t="s">
        <v>135</v>
      </c>
      <c r="B950" s="491" t="s">
        <v>891</v>
      </c>
      <c r="C950" s="492" t="s">
        <v>881</v>
      </c>
      <c r="D950" s="1009"/>
      <c r="E950" s="1010"/>
    </row>
    <row r="951" spans="1:5" ht="17.25" thickBot="1" x14ac:dyDescent="0.35">
      <c r="A951" s="493"/>
      <c r="B951" s="1011"/>
      <c r="C951" s="1011"/>
      <c r="D951" s="1011"/>
      <c r="E951" s="1011"/>
    </row>
    <row r="952" spans="1:5" ht="17.25" thickBot="1" x14ac:dyDescent="0.35">
      <c r="A952" s="494" t="s">
        <v>9</v>
      </c>
      <c r="B952" s="1016" t="s">
        <v>154</v>
      </c>
      <c r="C952" s="1017"/>
      <c r="D952" s="1017"/>
      <c r="E952" s="1018"/>
    </row>
    <row r="953" spans="1:5" ht="17.25" thickBot="1" x14ac:dyDescent="0.35">
      <c r="A953" s="494" t="s">
        <v>14</v>
      </c>
      <c r="B953" s="1016" t="s">
        <v>190</v>
      </c>
      <c r="C953" s="1017"/>
      <c r="D953" s="1017"/>
      <c r="E953" s="1018"/>
    </row>
    <row r="954" spans="1:5" ht="17.25" thickBot="1" x14ac:dyDescent="0.35">
      <c r="A954" s="1014"/>
      <c r="B954" s="495">
        <v>2019</v>
      </c>
      <c r="C954" s="495">
        <v>2020</v>
      </c>
      <c r="D954" s="495">
        <v>2021</v>
      </c>
      <c r="E954" s="495">
        <v>2022</v>
      </c>
    </row>
    <row r="955" spans="1:5" ht="17.25" thickBot="1" x14ac:dyDescent="0.35">
      <c r="A955" s="1014"/>
      <c r="B955" s="496" t="s">
        <v>5</v>
      </c>
      <c r="C955" s="496" t="s">
        <v>6</v>
      </c>
      <c r="D955" s="496" t="s">
        <v>6</v>
      </c>
      <c r="E955" s="496" t="s">
        <v>6</v>
      </c>
    </row>
    <row r="956" spans="1:5" ht="17.25" thickBot="1" x14ac:dyDescent="0.35">
      <c r="A956" s="494" t="s">
        <v>8</v>
      </c>
      <c r="B956" s="497">
        <v>0</v>
      </c>
      <c r="C956" s="497">
        <v>6</v>
      </c>
      <c r="D956" s="497">
        <v>0</v>
      </c>
      <c r="E956" s="497">
        <v>8</v>
      </c>
    </row>
    <row r="957" spans="1:5" ht="17.25" thickBot="1" x14ac:dyDescent="0.35">
      <c r="A957" s="494" t="s">
        <v>15</v>
      </c>
      <c r="B957" s="497">
        <v>0</v>
      </c>
      <c r="C957" s="497">
        <v>17000</v>
      </c>
      <c r="D957" s="497">
        <v>0</v>
      </c>
      <c r="E957" s="497">
        <v>25000</v>
      </c>
    </row>
    <row r="958" spans="1:5" ht="17.25" thickBot="1" x14ac:dyDescent="0.35">
      <c r="A958" s="494" t="s">
        <v>21</v>
      </c>
      <c r="B958" s="497" t="e">
        <v>#DIV/0!</v>
      </c>
      <c r="C958" s="497">
        <v>2833.3333333333335</v>
      </c>
      <c r="D958" s="497" t="e">
        <v>#DIV/0!</v>
      </c>
      <c r="E958" s="497">
        <v>3125</v>
      </c>
    </row>
    <row r="959" spans="1:5" ht="17.25" thickBot="1" x14ac:dyDescent="0.35">
      <c r="A959" s="494" t="s">
        <v>16</v>
      </c>
      <c r="B959" s="498" t="s">
        <v>20</v>
      </c>
      <c r="C959" s="499" t="e">
        <v>#DIV/0!</v>
      </c>
      <c r="D959" s="499">
        <v>-1</v>
      </c>
      <c r="E959" s="499" t="e">
        <v>#DIV/0!</v>
      </c>
    </row>
    <row r="960" spans="1:5" ht="17.25" thickBot="1" x14ac:dyDescent="0.35">
      <c r="A960" s="494" t="s">
        <v>17</v>
      </c>
      <c r="B960" s="498" t="s">
        <v>20</v>
      </c>
      <c r="C960" s="499" t="e">
        <v>#DIV/0!</v>
      </c>
      <c r="D960" s="499">
        <v>-1</v>
      </c>
      <c r="E960" s="499" t="e">
        <v>#DIV/0!</v>
      </c>
    </row>
    <row r="961" spans="1:5" ht="17.25" thickBot="1" x14ac:dyDescent="0.35">
      <c r="A961" s="494" t="s">
        <v>18</v>
      </c>
      <c r="B961" s="498" t="s">
        <v>20</v>
      </c>
      <c r="C961" s="499" t="e">
        <v>#DIV/0!</v>
      </c>
      <c r="D961" s="499" t="e">
        <v>#DIV/0!</v>
      </c>
      <c r="E961" s="499" t="e">
        <v>#DIV/0!</v>
      </c>
    </row>
    <row r="962" spans="1:5" ht="17.25" customHeight="1" thickBot="1" x14ac:dyDescent="0.35">
      <c r="A962" s="1015" t="s">
        <v>855</v>
      </c>
      <c r="B962" s="1015"/>
      <c r="C962" s="1015"/>
      <c r="D962" s="1015"/>
      <c r="E962" s="1015"/>
    </row>
    <row r="963" spans="1:5" ht="17.25" thickBot="1" x14ac:dyDescent="0.35">
      <c r="A963" s="1014"/>
      <c r="B963" s="495">
        <v>2019</v>
      </c>
      <c r="C963" s="495">
        <v>2020</v>
      </c>
      <c r="D963" s="495">
        <v>2021</v>
      </c>
      <c r="E963" s="495">
        <v>2022</v>
      </c>
    </row>
    <row r="964" spans="1:5" ht="17.25" thickBot="1" x14ac:dyDescent="0.35">
      <c r="A964" s="1014"/>
      <c r="B964" s="496" t="s">
        <v>5</v>
      </c>
      <c r="C964" s="496" t="s">
        <v>6</v>
      </c>
      <c r="D964" s="496" t="s">
        <v>6</v>
      </c>
      <c r="E964" s="496" t="s">
        <v>6</v>
      </c>
    </row>
    <row r="965" spans="1:5" ht="17.25" thickBot="1" x14ac:dyDescent="0.35">
      <c r="A965" s="500" t="s">
        <v>107</v>
      </c>
      <c r="B965" s="501">
        <v>0</v>
      </c>
      <c r="C965" s="501">
        <v>0</v>
      </c>
      <c r="D965" s="501">
        <v>0</v>
      </c>
      <c r="E965" s="501">
        <v>0</v>
      </c>
    </row>
    <row r="966" spans="1:5" ht="17.25" thickBot="1" x14ac:dyDescent="0.35">
      <c r="A966" s="502" t="s">
        <v>37</v>
      </c>
      <c r="B966" s="501"/>
      <c r="C966" s="501"/>
      <c r="D966" s="501"/>
      <c r="E966" s="501"/>
    </row>
    <row r="967" spans="1:5" ht="17.25" thickBot="1" x14ac:dyDescent="0.35">
      <c r="A967" s="502" t="s">
        <v>108</v>
      </c>
      <c r="B967" s="501"/>
      <c r="C967" s="501"/>
      <c r="D967" s="501"/>
      <c r="E967" s="501"/>
    </row>
    <row r="968" spans="1:5" ht="17.25" thickBot="1" x14ac:dyDescent="0.35">
      <c r="A968" s="502" t="s">
        <v>72</v>
      </c>
      <c r="B968" s="501"/>
      <c r="C968" s="501"/>
      <c r="D968" s="501"/>
      <c r="E968" s="501"/>
    </row>
    <row r="969" spans="1:5" ht="17.25" thickBot="1" x14ac:dyDescent="0.35">
      <c r="A969" s="502" t="s">
        <v>73</v>
      </c>
      <c r="B969" s="501"/>
      <c r="C969" s="501"/>
      <c r="D969" s="501"/>
      <c r="E969" s="501"/>
    </row>
    <row r="970" spans="1:5" ht="17.25" thickBot="1" x14ac:dyDescent="0.35">
      <c r="A970" s="500" t="s">
        <v>109</v>
      </c>
      <c r="B970" s="503">
        <v>0</v>
      </c>
      <c r="C970" s="503">
        <v>17000</v>
      </c>
      <c r="D970" s="503">
        <v>0</v>
      </c>
      <c r="E970" s="503">
        <v>25000</v>
      </c>
    </row>
    <row r="971" spans="1:5" ht="17.25" thickBot="1" x14ac:dyDescent="0.35">
      <c r="A971" s="502" t="s">
        <v>37</v>
      </c>
      <c r="B971" s="497">
        <v>0</v>
      </c>
      <c r="C971" s="497">
        <v>17000</v>
      </c>
      <c r="D971" s="497">
        <v>0</v>
      </c>
      <c r="E971" s="497">
        <v>25000</v>
      </c>
    </row>
    <row r="972" spans="1:5" ht="17.25" thickBot="1" x14ac:dyDescent="0.35">
      <c r="A972" s="502" t="s">
        <v>108</v>
      </c>
      <c r="B972" s="497"/>
      <c r="C972" s="497"/>
      <c r="D972" s="497"/>
      <c r="E972" s="497"/>
    </row>
    <row r="973" spans="1:5" ht="17.25" thickBot="1" x14ac:dyDescent="0.35">
      <c r="A973" s="502" t="s">
        <v>72</v>
      </c>
      <c r="B973" s="503"/>
      <c r="C973" s="501"/>
      <c r="D973" s="501"/>
      <c r="E973" s="501"/>
    </row>
    <row r="974" spans="1:5" ht="17.25" thickBot="1" x14ac:dyDescent="0.35">
      <c r="A974" s="502" t="s">
        <v>73</v>
      </c>
      <c r="B974" s="503"/>
      <c r="C974" s="501"/>
      <c r="D974" s="501"/>
      <c r="E974" s="501"/>
    </row>
    <row r="975" spans="1:5" ht="17.25" thickBot="1" x14ac:dyDescent="0.35">
      <c r="A975" s="504" t="s">
        <v>33</v>
      </c>
      <c r="B975" s="503">
        <v>0</v>
      </c>
      <c r="C975" s="503">
        <v>17000</v>
      </c>
      <c r="D975" s="503">
        <v>0</v>
      </c>
      <c r="E975" s="503">
        <v>25000</v>
      </c>
    </row>
    <row r="976" spans="1:5" ht="17.25" thickBot="1" x14ac:dyDescent="0.35">
      <c r="A976" s="489" t="s">
        <v>104</v>
      </c>
      <c r="B976" s="1005" t="s">
        <v>153</v>
      </c>
      <c r="C976" s="1006"/>
      <c r="D976" s="1007"/>
      <c r="E976" s="1008"/>
    </row>
    <row r="977" spans="1:5" ht="50.25" thickBot="1" x14ac:dyDescent="0.35">
      <c r="A977" s="490" t="s">
        <v>135</v>
      </c>
      <c r="B977" s="491" t="s">
        <v>892</v>
      </c>
      <c r="C977" s="492" t="s">
        <v>881</v>
      </c>
      <c r="D977" s="1009"/>
      <c r="E977" s="1010"/>
    </row>
    <row r="978" spans="1:5" ht="17.25" thickBot="1" x14ac:dyDescent="0.35">
      <c r="A978" s="493"/>
      <c r="B978" s="1011"/>
      <c r="C978" s="1011"/>
      <c r="D978" s="1011"/>
      <c r="E978" s="1011"/>
    </row>
    <row r="979" spans="1:5" ht="17.25" customHeight="1" thickBot="1" x14ac:dyDescent="0.35">
      <c r="A979" s="494" t="s">
        <v>9</v>
      </c>
      <c r="B979" s="1016" t="s">
        <v>154</v>
      </c>
      <c r="C979" s="1017"/>
      <c r="D979" s="1017"/>
      <c r="E979" s="1018"/>
    </row>
    <row r="980" spans="1:5" ht="17.25" thickBot="1" x14ac:dyDescent="0.35">
      <c r="A980" s="494" t="s">
        <v>14</v>
      </c>
      <c r="B980" s="1016" t="s">
        <v>190</v>
      </c>
      <c r="C980" s="1017"/>
      <c r="D980" s="1017"/>
      <c r="E980" s="1018"/>
    </row>
    <row r="981" spans="1:5" ht="17.25" thickBot="1" x14ac:dyDescent="0.35">
      <c r="A981" s="1014"/>
      <c r="B981" s="495">
        <v>2019</v>
      </c>
      <c r="C981" s="495">
        <v>2020</v>
      </c>
      <c r="D981" s="495">
        <v>2021</v>
      </c>
      <c r="E981" s="495">
        <v>2022</v>
      </c>
    </row>
    <row r="982" spans="1:5" ht="17.25" thickBot="1" x14ac:dyDescent="0.35">
      <c r="A982" s="1014"/>
      <c r="B982" s="496" t="s">
        <v>5</v>
      </c>
      <c r="C982" s="496" t="s">
        <v>6</v>
      </c>
      <c r="D982" s="496" t="s">
        <v>6</v>
      </c>
      <c r="E982" s="496" t="s">
        <v>6</v>
      </c>
    </row>
    <row r="983" spans="1:5" ht="17.25" thickBot="1" x14ac:dyDescent="0.35">
      <c r="A983" s="494" t="s">
        <v>8</v>
      </c>
      <c r="B983" s="497">
        <v>0</v>
      </c>
      <c r="C983" s="497">
        <v>5</v>
      </c>
      <c r="D983" s="497">
        <v>0</v>
      </c>
      <c r="E983" s="497">
        <v>7</v>
      </c>
    </row>
    <row r="984" spans="1:5" ht="17.25" thickBot="1" x14ac:dyDescent="0.35">
      <c r="A984" s="494" t="s">
        <v>15</v>
      </c>
      <c r="B984" s="497">
        <v>0</v>
      </c>
      <c r="C984" s="497">
        <v>14000</v>
      </c>
      <c r="D984" s="497">
        <v>0</v>
      </c>
      <c r="E984" s="497">
        <v>20000</v>
      </c>
    </row>
    <row r="985" spans="1:5" ht="17.25" thickBot="1" x14ac:dyDescent="0.35">
      <c r="A985" s="494" t="s">
        <v>21</v>
      </c>
      <c r="B985" s="497" t="e">
        <v>#DIV/0!</v>
      </c>
      <c r="C985" s="497">
        <v>2800</v>
      </c>
      <c r="D985" s="497" t="e">
        <v>#DIV/0!</v>
      </c>
      <c r="E985" s="497">
        <v>2857.1428571428573</v>
      </c>
    </row>
    <row r="986" spans="1:5" ht="17.25" thickBot="1" x14ac:dyDescent="0.35">
      <c r="A986" s="494" t="s">
        <v>16</v>
      </c>
      <c r="B986" s="498" t="s">
        <v>20</v>
      </c>
      <c r="C986" s="499" t="e">
        <v>#DIV/0!</v>
      </c>
      <c r="D986" s="499">
        <v>-1</v>
      </c>
      <c r="E986" s="499" t="e">
        <v>#DIV/0!</v>
      </c>
    </row>
    <row r="987" spans="1:5" ht="17.25" thickBot="1" x14ac:dyDescent="0.35">
      <c r="A987" s="494" t="s">
        <v>17</v>
      </c>
      <c r="B987" s="498" t="s">
        <v>20</v>
      </c>
      <c r="C987" s="499" t="e">
        <v>#DIV/0!</v>
      </c>
      <c r="D987" s="499">
        <v>-1</v>
      </c>
      <c r="E987" s="499" t="e">
        <v>#DIV/0!</v>
      </c>
    </row>
    <row r="988" spans="1:5" ht="17.25" thickBot="1" x14ac:dyDescent="0.35">
      <c r="A988" s="494" t="s">
        <v>18</v>
      </c>
      <c r="B988" s="498" t="s">
        <v>20</v>
      </c>
      <c r="C988" s="499" t="e">
        <v>#DIV/0!</v>
      </c>
      <c r="D988" s="499" t="e">
        <v>#DIV/0!</v>
      </c>
      <c r="E988" s="499" t="e">
        <v>#DIV/0!</v>
      </c>
    </row>
    <row r="989" spans="1:5" ht="17.25" customHeight="1" thickBot="1" x14ac:dyDescent="0.35">
      <c r="A989" s="1015" t="s">
        <v>855</v>
      </c>
      <c r="B989" s="1015"/>
      <c r="C989" s="1015"/>
      <c r="D989" s="1015"/>
      <c r="E989" s="1015"/>
    </row>
    <row r="990" spans="1:5" ht="17.25" thickBot="1" x14ac:dyDescent="0.35">
      <c r="A990" s="1014"/>
      <c r="B990" s="495">
        <v>2019</v>
      </c>
      <c r="C990" s="495">
        <v>2020</v>
      </c>
      <c r="D990" s="495">
        <v>2021</v>
      </c>
      <c r="E990" s="495">
        <v>2022</v>
      </c>
    </row>
    <row r="991" spans="1:5" ht="17.25" thickBot="1" x14ac:dyDescent="0.35">
      <c r="A991" s="1014"/>
      <c r="B991" s="496" t="s">
        <v>5</v>
      </c>
      <c r="C991" s="496" t="s">
        <v>6</v>
      </c>
      <c r="D991" s="496" t="s">
        <v>6</v>
      </c>
      <c r="E991" s="496" t="s">
        <v>6</v>
      </c>
    </row>
    <row r="992" spans="1:5" ht="17.25" thickBot="1" x14ac:dyDescent="0.35">
      <c r="A992" s="500" t="s">
        <v>107</v>
      </c>
      <c r="B992" s="501">
        <v>0</v>
      </c>
      <c r="C992" s="501">
        <v>0</v>
      </c>
      <c r="D992" s="501">
        <v>0</v>
      </c>
      <c r="E992" s="501">
        <v>0</v>
      </c>
    </row>
    <row r="993" spans="1:5" ht="17.25" thickBot="1" x14ac:dyDescent="0.35">
      <c r="A993" s="502" t="s">
        <v>37</v>
      </c>
      <c r="B993" s="501"/>
      <c r="C993" s="501"/>
      <c r="D993" s="501"/>
      <c r="E993" s="501"/>
    </row>
    <row r="994" spans="1:5" ht="17.25" thickBot="1" x14ac:dyDescent="0.35">
      <c r="A994" s="502" t="s">
        <v>108</v>
      </c>
      <c r="B994" s="501"/>
      <c r="C994" s="501"/>
      <c r="D994" s="501"/>
      <c r="E994" s="501"/>
    </row>
    <row r="995" spans="1:5" ht="17.25" thickBot="1" x14ac:dyDescent="0.35">
      <c r="A995" s="502" t="s">
        <v>72</v>
      </c>
      <c r="B995" s="501"/>
      <c r="C995" s="501"/>
      <c r="D995" s="501"/>
      <c r="E995" s="501"/>
    </row>
    <row r="996" spans="1:5" ht="17.25" thickBot="1" x14ac:dyDescent="0.35">
      <c r="A996" s="502" t="s">
        <v>73</v>
      </c>
      <c r="B996" s="501"/>
      <c r="C996" s="501"/>
      <c r="D996" s="501"/>
      <c r="E996" s="501"/>
    </row>
    <row r="997" spans="1:5" ht="17.25" thickBot="1" x14ac:dyDescent="0.35">
      <c r="A997" s="500" t="s">
        <v>109</v>
      </c>
      <c r="B997" s="503">
        <v>0</v>
      </c>
      <c r="C997" s="503">
        <v>14000</v>
      </c>
      <c r="D997" s="503">
        <v>0</v>
      </c>
      <c r="E997" s="503">
        <v>20000</v>
      </c>
    </row>
    <row r="998" spans="1:5" ht="17.25" thickBot="1" x14ac:dyDescent="0.35">
      <c r="A998" s="502" t="s">
        <v>37</v>
      </c>
      <c r="B998" s="497">
        <v>0</v>
      </c>
      <c r="C998" s="497">
        <v>14000</v>
      </c>
      <c r="D998" s="497">
        <v>0</v>
      </c>
      <c r="E998" s="497">
        <v>20000</v>
      </c>
    </row>
    <row r="999" spans="1:5" ht="17.25" thickBot="1" x14ac:dyDescent="0.35">
      <c r="A999" s="502" t="s">
        <v>108</v>
      </c>
      <c r="B999" s="497"/>
      <c r="C999" s="497"/>
      <c r="D999" s="497"/>
      <c r="E999" s="497"/>
    </row>
    <row r="1000" spans="1:5" ht="17.25" thickBot="1" x14ac:dyDescent="0.35">
      <c r="A1000" s="502" t="s">
        <v>72</v>
      </c>
      <c r="B1000" s="503"/>
      <c r="C1000" s="501"/>
      <c r="D1000" s="501"/>
      <c r="E1000" s="501"/>
    </row>
    <row r="1001" spans="1:5" ht="17.25" thickBot="1" x14ac:dyDescent="0.35">
      <c r="A1001" s="502" t="s">
        <v>73</v>
      </c>
      <c r="B1001" s="503"/>
      <c r="C1001" s="501"/>
      <c r="D1001" s="501"/>
      <c r="E1001" s="501"/>
    </row>
    <row r="1002" spans="1:5" ht="17.25" thickBot="1" x14ac:dyDescent="0.35">
      <c r="A1002" s="504" t="s">
        <v>33</v>
      </c>
      <c r="B1002" s="503">
        <v>0</v>
      </c>
      <c r="C1002" s="503">
        <v>14000</v>
      </c>
      <c r="D1002" s="503">
        <v>0</v>
      </c>
      <c r="E1002" s="503">
        <v>20000</v>
      </c>
    </row>
    <row r="1003" spans="1:5" ht="17.25" thickBot="1" x14ac:dyDescent="0.35">
      <c r="A1003" s="489" t="s">
        <v>104</v>
      </c>
      <c r="B1003" s="1019" t="s">
        <v>148</v>
      </c>
      <c r="C1003" s="1020"/>
      <c r="D1003" s="1020"/>
      <c r="E1003" s="1021"/>
    </row>
    <row r="1004" spans="1:5" ht="129" customHeight="1" thickBot="1" x14ac:dyDescent="0.35">
      <c r="A1004" s="175" t="s">
        <v>135</v>
      </c>
      <c r="B1004" s="176" t="s">
        <v>205</v>
      </c>
      <c r="C1004" s="177" t="s">
        <v>206</v>
      </c>
      <c r="D1004" s="1022"/>
      <c r="E1004" s="1023"/>
    </row>
    <row r="1005" spans="1:5" ht="17.25" thickBot="1" x14ac:dyDescent="0.35">
      <c r="A1005" s="178"/>
      <c r="B1005" s="1038"/>
      <c r="C1005" s="1039"/>
      <c r="D1005" s="1022"/>
      <c r="E1005" s="1023"/>
    </row>
    <row r="1006" spans="1:5" ht="23.25" customHeight="1" thickBot="1" x14ac:dyDescent="0.35">
      <c r="A1006" s="179" t="s">
        <v>9</v>
      </c>
      <c r="B1006" s="1027" t="s">
        <v>207</v>
      </c>
      <c r="C1006" s="1028"/>
      <c r="D1006" s="1028"/>
      <c r="E1006" s="1029"/>
    </row>
    <row r="1007" spans="1:5" ht="17.25" thickBot="1" x14ac:dyDescent="0.35">
      <c r="A1007" s="179" t="s">
        <v>14</v>
      </c>
      <c r="B1007" s="1030" t="s">
        <v>190</v>
      </c>
      <c r="C1007" s="1031"/>
      <c r="D1007" s="1031"/>
      <c r="E1007" s="1032"/>
    </row>
    <row r="1008" spans="1:5" x14ac:dyDescent="0.3">
      <c r="A1008" s="1033"/>
      <c r="B1008" s="138">
        <v>2019</v>
      </c>
      <c r="C1008" s="138">
        <v>2020</v>
      </c>
      <c r="D1008" s="138">
        <v>2021</v>
      </c>
      <c r="E1008" s="138">
        <v>2022</v>
      </c>
    </row>
    <row r="1009" spans="1:5" ht="17.25" thickBot="1" x14ac:dyDescent="0.35">
      <c r="A1009" s="1034"/>
      <c r="B1009" s="180" t="s">
        <v>5</v>
      </c>
      <c r="C1009" s="180" t="s">
        <v>6</v>
      </c>
      <c r="D1009" s="180" t="s">
        <v>6</v>
      </c>
      <c r="E1009" s="180" t="s">
        <v>6</v>
      </c>
    </row>
    <row r="1010" spans="1:5" ht="17.25" thickBot="1" x14ac:dyDescent="0.35">
      <c r="A1010" s="179" t="s">
        <v>8</v>
      </c>
      <c r="B1010" s="181">
        <v>6.5</v>
      </c>
      <c r="C1010" s="181">
        <v>16.5</v>
      </c>
      <c r="D1010" s="181">
        <v>16.5</v>
      </c>
      <c r="E1010" s="181">
        <v>0</v>
      </c>
    </row>
    <row r="1011" spans="1:5" ht="17.25" thickBot="1" x14ac:dyDescent="0.35">
      <c r="A1011" s="179" t="s">
        <v>15</v>
      </c>
      <c r="B1011" s="182">
        <v>597300</v>
      </c>
      <c r="C1011" s="182">
        <v>534100</v>
      </c>
      <c r="D1011" s="182">
        <v>700000</v>
      </c>
      <c r="E1011" s="182">
        <v>0</v>
      </c>
    </row>
    <row r="1012" spans="1:5" ht="17.25" thickBot="1" x14ac:dyDescent="0.35">
      <c r="A1012" s="179" t="s">
        <v>21</v>
      </c>
      <c r="B1012" s="182">
        <v>91892.307692307688</v>
      </c>
      <c r="C1012" s="182">
        <v>32369.696969696968</v>
      </c>
      <c r="D1012" s="182">
        <v>42424.242424242424</v>
      </c>
      <c r="E1012" s="182" t="e">
        <v>#DIV/0!</v>
      </c>
    </row>
    <row r="1013" spans="1:5" ht="17.25" thickBot="1" x14ac:dyDescent="0.35">
      <c r="A1013" s="179" t="s">
        <v>16</v>
      </c>
      <c r="B1013" s="183" t="s">
        <v>20</v>
      </c>
      <c r="C1013" s="184">
        <v>1.5384615384615383</v>
      </c>
      <c r="D1013" s="184">
        <v>0</v>
      </c>
      <c r="E1013" s="184">
        <v>-1</v>
      </c>
    </row>
    <row r="1014" spans="1:5" ht="17.25" thickBot="1" x14ac:dyDescent="0.35">
      <c r="A1014" s="179" t="s">
        <v>17</v>
      </c>
      <c r="B1014" s="183" t="s">
        <v>20</v>
      </c>
      <c r="C1014" s="184">
        <v>-0.10580947597522183</v>
      </c>
      <c r="D1014" s="184">
        <v>0.31061598951507219</v>
      </c>
      <c r="E1014" s="184">
        <v>-1</v>
      </c>
    </row>
    <row r="1015" spans="1:5" ht="17.25" thickBot="1" x14ac:dyDescent="0.35">
      <c r="A1015" s="179" t="s">
        <v>18</v>
      </c>
      <c r="B1015" s="183" t="s">
        <v>20</v>
      </c>
      <c r="C1015" s="184">
        <v>-0.64774312689932989</v>
      </c>
      <c r="D1015" s="184">
        <v>0.31061598951507219</v>
      </c>
      <c r="E1015" s="184" t="e">
        <v>#DIV/0!</v>
      </c>
    </row>
    <row r="1016" spans="1:5" ht="17.25" thickBot="1" x14ac:dyDescent="0.35">
      <c r="A1016" s="1035" t="s">
        <v>855</v>
      </c>
      <c r="B1016" s="1036"/>
      <c r="C1016" s="1036"/>
      <c r="D1016" s="1036"/>
      <c r="E1016" s="1037"/>
    </row>
    <row r="1017" spans="1:5" x14ac:dyDescent="0.3">
      <c r="A1017" s="1033"/>
      <c r="B1017" s="138">
        <v>2019</v>
      </c>
      <c r="C1017" s="138">
        <v>2020</v>
      </c>
      <c r="D1017" s="138">
        <v>2021</v>
      </c>
      <c r="E1017" s="138">
        <v>2022</v>
      </c>
    </row>
    <row r="1018" spans="1:5" ht="17.25" thickBot="1" x14ac:dyDescent="0.35">
      <c r="A1018" s="1034"/>
      <c r="B1018" s="180" t="s">
        <v>5</v>
      </c>
      <c r="C1018" s="180" t="s">
        <v>6</v>
      </c>
      <c r="D1018" s="180" t="s">
        <v>6</v>
      </c>
      <c r="E1018" s="180" t="s">
        <v>6</v>
      </c>
    </row>
    <row r="1019" spans="1:5" ht="17.25" thickBot="1" x14ac:dyDescent="0.35">
      <c r="A1019" s="185" t="s">
        <v>107</v>
      </c>
      <c r="B1019" s="186">
        <v>0</v>
      </c>
      <c r="C1019" s="186">
        <v>0</v>
      </c>
      <c r="D1019" s="186">
        <v>0</v>
      </c>
      <c r="E1019" s="186">
        <v>0</v>
      </c>
    </row>
    <row r="1020" spans="1:5" ht="17.25" thickBot="1" x14ac:dyDescent="0.35">
      <c r="A1020" s="187" t="s">
        <v>37</v>
      </c>
      <c r="B1020" s="186"/>
      <c r="C1020" s="186"/>
      <c r="D1020" s="186"/>
      <c r="E1020" s="186"/>
    </row>
    <row r="1021" spans="1:5" ht="17.25" thickBot="1" x14ac:dyDescent="0.35">
      <c r="A1021" s="187" t="s">
        <v>108</v>
      </c>
      <c r="B1021" s="186"/>
      <c r="C1021" s="186"/>
      <c r="D1021" s="186"/>
      <c r="E1021" s="186"/>
    </row>
    <row r="1022" spans="1:5" ht="17.25" thickBot="1" x14ac:dyDescent="0.35">
      <c r="A1022" s="187" t="s">
        <v>72</v>
      </c>
      <c r="B1022" s="186"/>
      <c r="C1022" s="186"/>
      <c r="D1022" s="186"/>
      <c r="E1022" s="186"/>
    </row>
    <row r="1023" spans="1:5" ht="17.25" thickBot="1" x14ac:dyDescent="0.35">
      <c r="A1023" s="187" t="s">
        <v>73</v>
      </c>
      <c r="B1023" s="186"/>
      <c r="C1023" s="186"/>
      <c r="D1023" s="186"/>
      <c r="E1023" s="186"/>
    </row>
    <row r="1024" spans="1:5" ht="17.25" thickBot="1" x14ac:dyDescent="0.35">
      <c r="A1024" s="185" t="s">
        <v>109</v>
      </c>
      <c r="B1024" s="188">
        <v>597300</v>
      </c>
      <c r="C1024" s="188">
        <v>534100</v>
      </c>
      <c r="D1024" s="188">
        <v>700000</v>
      </c>
      <c r="E1024" s="188">
        <v>0</v>
      </c>
    </row>
    <row r="1025" spans="1:5" ht="17.25" thickBot="1" x14ac:dyDescent="0.35">
      <c r="A1025" s="187" t="s">
        <v>37</v>
      </c>
      <c r="B1025" s="182"/>
      <c r="C1025" s="182"/>
      <c r="D1025" s="182"/>
      <c r="E1025" s="182"/>
    </row>
    <row r="1026" spans="1:5" ht="17.25" thickBot="1" x14ac:dyDescent="0.35">
      <c r="A1026" s="187" t="s">
        <v>108</v>
      </c>
      <c r="B1026" s="182">
        <v>597300</v>
      </c>
      <c r="C1026" s="182">
        <v>534100</v>
      </c>
      <c r="D1026" s="182">
        <v>700000</v>
      </c>
      <c r="E1026" s="182">
        <v>0</v>
      </c>
    </row>
    <row r="1027" spans="1:5" ht="17.25" thickBot="1" x14ac:dyDescent="0.35">
      <c r="A1027" s="187" t="s">
        <v>72</v>
      </c>
      <c r="B1027" s="188"/>
      <c r="C1027" s="186"/>
      <c r="D1027" s="186"/>
      <c r="E1027" s="186"/>
    </row>
    <row r="1028" spans="1:5" ht="17.25" thickBot="1" x14ac:dyDescent="0.35">
      <c r="A1028" s="187" t="s">
        <v>73</v>
      </c>
      <c r="B1028" s="188"/>
      <c r="C1028" s="186"/>
      <c r="D1028" s="186"/>
      <c r="E1028" s="186"/>
    </row>
    <row r="1029" spans="1:5" ht="17.25" thickBot="1" x14ac:dyDescent="0.35">
      <c r="A1029" s="189" t="s">
        <v>33</v>
      </c>
      <c r="B1029" s="188">
        <v>597300</v>
      </c>
      <c r="C1029" s="188">
        <v>534100</v>
      </c>
      <c r="D1029" s="188">
        <v>700000</v>
      </c>
      <c r="E1029" s="188">
        <v>0</v>
      </c>
    </row>
    <row r="1030" spans="1:5" ht="17.25" thickBot="1" x14ac:dyDescent="0.35">
      <c r="A1030" s="175" t="s">
        <v>104</v>
      </c>
      <c r="B1030" s="1024" t="s">
        <v>148</v>
      </c>
      <c r="C1030" s="1025"/>
      <c r="D1030" s="1025"/>
      <c r="E1030" s="1026"/>
    </row>
    <row r="1031" spans="1:5" ht="120" customHeight="1" thickBot="1" x14ac:dyDescent="0.35">
      <c r="A1031" s="175" t="s">
        <v>70</v>
      </c>
      <c r="B1031" s="176" t="s">
        <v>205</v>
      </c>
      <c r="C1031" s="177" t="s">
        <v>208</v>
      </c>
      <c r="D1031" s="1022"/>
      <c r="E1031" s="1023"/>
    </row>
    <row r="1032" spans="1:5" ht="17.25" thickBot="1" x14ac:dyDescent="0.35">
      <c r="A1032" s="179" t="s">
        <v>9</v>
      </c>
      <c r="B1032" s="1027" t="s">
        <v>209</v>
      </c>
      <c r="C1032" s="1028"/>
      <c r="D1032" s="1028"/>
      <c r="E1032" s="1029"/>
    </row>
    <row r="1033" spans="1:5" ht="17.25" thickBot="1" x14ac:dyDescent="0.35">
      <c r="A1033" s="179" t="s">
        <v>14</v>
      </c>
      <c r="B1033" s="1030" t="s">
        <v>190</v>
      </c>
      <c r="C1033" s="1031"/>
      <c r="D1033" s="1031"/>
      <c r="E1033" s="1032"/>
    </row>
    <row r="1034" spans="1:5" x14ac:dyDescent="0.3">
      <c r="A1034" s="1033"/>
      <c r="B1034" s="138">
        <v>2019</v>
      </c>
      <c r="C1034" s="138">
        <v>2020</v>
      </c>
      <c r="D1034" s="138">
        <v>2021</v>
      </c>
      <c r="E1034" s="138">
        <v>2022</v>
      </c>
    </row>
    <row r="1035" spans="1:5" ht="17.25" thickBot="1" x14ac:dyDescent="0.35">
      <c r="A1035" s="1034"/>
      <c r="B1035" s="180" t="s">
        <v>5</v>
      </c>
      <c r="C1035" s="180" t="s">
        <v>6</v>
      </c>
      <c r="D1035" s="180" t="s">
        <v>6</v>
      </c>
      <c r="E1035" s="180" t="s">
        <v>6</v>
      </c>
    </row>
    <row r="1036" spans="1:5" ht="17.25" thickBot="1" x14ac:dyDescent="0.35">
      <c r="A1036" s="179" t="s">
        <v>8</v>
      </c>
      <c r="B1036" s="190">
        <v>6.5</v>
      </c>
      <c r="C1036" s="190">
        <v>16.25</v>
      </c>
      <c r="D1036" s="190">
        <v>16.25</v>
      </c>
      <c r="E1036" s="190">
        <v>0</v>
      </c>
    </row>
    <row r="1037" spans="1:5" ht="17.25" thickBot="1" x14ac:dyDescent="0.35">
      <c r="A1037" s="179" t="s">
        <v>15</v>
      </c>
      <c r="B1037" s="182">
        <v>570000</v>
      </c>
      <c r="C1037" s="182">
        <v>573642</v>
      </c>
      <c r="D1037" s="182">
        <v>616500</v>
      </c>
      <c r="E1037" s="182">
        <v>0</v>
      </c>
    </row>
    <row r="1038" spans="1:5" ht="17.25" thickBot="1" x14ac:dyDescent="0.35">
      <c r="A1038" s="179" t="s">
        <v>21</v>
      </c>
      <c r="B1038" s="182">
        <v>87692.307692307688</v>
      </c>
      <c r="C1038" s="182">
        <v>35301.046153846153</v>
      </c>
      <c r="D1038" s="182">
        <v>37938.461538461539</v>
      </c>
      <c r="E1038" s="182" t="e">
        <v>#DIV/0!</v>
      </c>
    </row>
    <row r="1039" spans="1:5" ht="17.25" thickBot="1" x14ac:dyDescent="0.35">
      <c r="A1039" s="179" t="s">
        <v>16</v>
      </c>
      <c r="B1039" s="183" t="s">
        <v>20</v>
      </c>
      <c r="C1039" s="184">
        <v>1.5</v>
      </c>
      <c r="D1039" s="184">
        <v>0</v>
      </c>
      <c r="E1039" s="184">
        <v>-1</v>
      </c>
    </row>
    <row r="1040" spans="1:5" ht="17.25" thickBot="1" x14ac:dyDescent="0.35">
      <c r="A1040" s="179" t="s">
        <v>17</v>
      </c>
      <c r="B1040" s="183" t="s">
        <v>20</v>
      </c>
      <c r="C1040" s="184">
        <v>6.3894736842105004E-3</v>
      </c>
      <c r="D1040" s="184">
        <v>7.471210267030659E-2</v>
      </c>
      <c r="E1040" s="184">
        <v>-1</v>
      </c>
    </row>
    <row r="1041" spans="1:5" ht="17.25" thickBot="1" x14ac:dyDescent="0.35">
      <c r="A1041" s="179" t="s">
        <v>18</v>
      </c>
      <c r="B1041" s="183" t="s">
        <v>20</v>
      </c>
      <c r="C1041" s="184">
        <v>-0.5974442105263158</v>
      </c>
      <c r="D1041" s="184">
        <v>7.471210267030659E-2</v>
      </c>
      <c r="E1041" s="184" t="e">
        <v>#DIV/0!</v>
      </c>
    </row>
    <row r="1042" spans="1:5" ht="17.25" thickBot="1" x14ac:dyDescent="0.35">
      <c r="A1042" s="1035" t="s">
        <v>893</v>
      </c>
      <c r="B1042" s="1036"/>
      <c r="C1042" s="1036"/>
      <c r="D1042" s="1036"/>
      <c r="E1042" s="1037"/>
    </row>
    <row r="1043" spans="1:5" x14ac:dyDescent="0.3">
      <c r="A1043" s="1033"/>
      <c r="B1043" s="138">
        <v>2019</v>
      </c>
      <c r="C1043" s="138">
        <v>2020</v>
      </c>
      <c r="D1043" s="138">
        <v>2021</v>
      </c>
      <c r="E1043" s="138">
        <v>2022</v>
      </c>
    </row>
    <row r="1044" spans="1:5" ht="17.25" thickBot="1" x14ac:dyDescent="0.35">
      <c r="A1044" s="1034"/>
      <c r="B1044" s="180" t="s">
        <v>5</v>
      </c>
      <c r="C1044" s="180" t="s">
        <v>6</v>
      </c>
      <c r="D1044" s="180" t="s">
        <v>6</v>
      </c>
      <c r="E1044" s="180" t="s">
        <v>6</v>
      </c>
    </row>
    <row r="1045" spans="1:5" ht="17.25" thickBot="1" x14ac:dyDescent="0.35">
      <c r="A1045" s="185" t="s">
        <v>107</v>
      </c>
      <c r="B1045" s="186">
        <v>0</v>
      </c>
      <c r="C1045" s="186">
        <v>0</v>
      </c>
      <c r="D1045" s="186">
        <v>0</v>
      </c>
      <c r="E1045" s="186">
        <v>0</v>
      </c>
    </row>
    <row r="1046" spans="1:5" ht="17.25" thickBot="1" x14ac:dyDescent="0.35">
      <c r="A1046" s="187" t="s">
        <v>37</v>
      </c>
      <c r="B1046" s="186"/>
      <c r="C1046" s="186"/>
      <c r="D1046" s="186"/>
      <c r="E1046" s="186"/>
    </row>
    <row r="1047" spans="1:5" ht="17.25" thickBot="1" x14ac:dyDescent="0.35">
      <c r="A1047" s="187" t="s">
        <v>108</v>
      </c>
      <c r="B1047" s="186"/>
      <c r="C1047" s="186"/>
      <c r="D1047" s="186"/>
      <c r="E1047" s="186"/>
    </row>
    <row r="1048" spans="1:5" ht="17.25" thickBot="1" x14ac:dyDescent="0.35">
      <c r="A1048" s="187" t="s">
        <v>72</v>
      </c>
      <c r="B1048" s="186"/>
      <c r="C1048" s="186"/>
      <c r="D1048" s="186"/>
      <c r="E1048" s="186"/>
    </row>
    <row r="1049" spans="1:5" ht="17.25" thickBot="1" x14ac:dyDescent="0.35">
      <c r="A1049" s="187" t="s">
        <v>73</v>
      </c>
      <c r="B1049" s="186"/>
      <c r="C1049" s="186"/>
      <c r="D1049" s="186"/>
      <c r="E1049" s="186"/>
    </row>
    <row r="1050" spans="1:5" ht="17.25" thickBot="1" x14ac:dyDescent="0.35">
      <c r="A1050" s="185" t="s">
        <v>109</v>
      </c>
      <c r="B1050" s="188">
        <v>570000</v>
      </c>
      <c r="C1050" s="188">
        <v>573642</v>
      </c>
      <c r="D1050" s="188">
        <v>616500</v>
      </c>
      <c r="E1050" s="188">
        <v>0</v>
      </c>
    </row>
    <row r="1051" spans="1:5" ht="17.25" thickBot="1" x14ac:dyDescent="0.35">
      <c r="A1051" s="187" t="s">
        <v>37</v>
      </c>
      <c r="B1051" s="182"/>
      <c r="C1051" s="182"/>
      <c r="D1051" s="182"/>
      <c r="E1051" s="182"/>
    </row>
    <row r="1052" spans="1:5" ht="17.25" thickBot="1" x14ac:dyDescent="0.35">
      <c r="A1052" s="187" t="s">
        <v>108</v>
      </c>
      <c r="B1052" s="182">
        <v>570000</v>
      </c>
      <c r="C1052" s="182">
        <v>573642</v>
      </c>
      <c r="D1052" s="182">
        <v>616500</v>
      </c>
      <c r="E1052" s="182">
        <v>0</v>
      </c>
    </row>
    <row r="1053" spans="1:5" ht="17.25" thickBot="1" x14ac:dyDescent="0.35">
      <c r="A1053" s="187" t="s">
        <v>72</v>
      </c>
      <c r="B1053" s="188"/>
      <c r="C1053" s="186"/>
      <c r="D1053" s="186"/>
      <c r="E1053" s="186"/>
    </row>
    <row r="1054" spans="1:5" ht="17.25" thickBot="1" x14ac:dyDescent="0.35">
      <c r="A1054" s="187" t="s">
        <v>73</v>
      </c>
      <c r="B1054" s="188"/>
      <c r="C1054" s="186"/>
      <c r="D1054" s="186"/>
      <c r="E1054" s="186"/>
    </row>
    <row r="1055" spans="1:5" ht="17.25" thickBot="1" x14ac:dyDescent="0.35">
      <c r="A1055" s="189" t="s">
        <v>211</v>
      </c>
      <c r="B1055" s="188">
        <v>570000</v>
      </c>
      <c r="C1055" s="188">
        <v>573642</v>
      </c>
      <c r="D1055" s="188">
        <v>616500</v>
      </c>
      <c r="E1055" s="188">
        <v>0</v>
      </c>
    </row>
    <row r="1056" spans="1:5" ht="17.25" thickBot="1" x14ac:dyDescent="0.35">
      <c r="A1056" s="175" t="s">
        <v>104</v>
      </c>
      <c r="B1056" s="1024" t="s">
        <v>148</v>
      </c>
      <c r="C1056" s="1025"/>
      <c r="D1056" s="1025"/>
      <c r="E1056" s="1026"/>
    </row>
    <row r="1057" spans="1:5" ht="198.75" thickBot="1" x14ac:dyDescent="0.35">
      <c r="A1057" s="175" t="s">
        <v>135</v>
      </c>
      <c r="B1057" s="176" t="s">
        <v>212</v>
      </c>
      <c r="C1057" s="177" t="s">
        <v>894</v>
      </c>
      <c r="D1057" s="1022"/>
      <c r="E1057" s="1023"/>
    </row>
    <row r="1058" spans="1:5" ht="17.25" thickBot="1" x14ac:dyDescent="0.35">
      <c r="A1058" s="178"/>
      <c r="B1058" s="1038"/>
      <c r="C1058" s="1039"/>
      <c r="D1058" s="1022"/>
      <c r="E1058" s="1023"/>
    </row>
    <row r="1059" spans="1:5" ht="25.5" customHeight="1" thickBot="1" x14ac:dyDescent="0.35">
      <c r="A1059" s="179" t="s">
        <v>9</v>
      </c>
      <c r="B1059" s="1027" t="s">
        <v>207</v>
      </c>
      <c r="C1059" s="1028"/>
      <c r="D1059" s="1028"/>
      <c r="E1059" s="1029"/>
    </row>
    <row r="1060" spans="1:5" ht="17.25" thickBot="1" x14ac:dyDescent="0.35">
      <c r="A1060" s="179" t="s">
        <v>14</v>
      </c>
      <c r="B1060" s="1030" t="s">
        <v>190</v>
      </c>
      <c r="C1060" s="1031"/>
      <c r="D1060" s="1031"/>
      <c r="E1060" s="1032"/>
    </row>
    <row r="1061" spans="1:5" x14ac:dyDescent="0.3">
      <c r="A1061" s="1033"/>
      <c r="B1061" s="138">
        <v>2019</v>
      </c>
      <c r="C1061" s="138">
        <v>2020</v>
      </c>
      <c r="D1061" s="138">
        <v>2021</v>
      </c>
      <c r="E1061" s="138">
        <v>2022</v>
      </c>
    </row>
    <row r="1062" spans="1:5" ht="17.25" thickBot="1" x14ac:dyDescent="0.35">
      <c r="A1062" s="1034"/>
      <c r="B1062" s="180" t="s">
        <v>5</v>
      </c>
      <c r="C1062" s="180" t="s">
        <v>6</v>
      </c>
      <c r="D1062" s="180" t="s">
        <v>6</v>
      </c>
      <c r="E1062" s="180" t="s">
        <v>6</v>
      </c>
    </row>
    <row r="1063" spans="1:5" ht="17.25" thickBot="1" x14ac:dyDescent="0.35">
      <c r="A1063" s="179" t="s">
        <v>8</v>
      </c>
      <c r="B1063" s="181">
        <v>6.5</v>
      </c>
      <c r="C1063" s="181">
        <v>16.5</v>
      </c>
      <c r="D1063" s="181">
        <v>16.5</v>
      </c>
      <c r="E1063" s="181">
        <v>0</v>
      </c>
    </row>
    <row r="1064" spans="1:5" ht="17.25" thickBot="1" x14ac:dyDescent="0.35">
      <c r="A1064" s="179" t="s">
        <v>15</v>
      </c>
      <c r="B1064" s="182">
        <v>25000</v>
      </c>
      <c r="C1064" s="182">
        <v>75000</v>
      </c>
      <c r="D1064" s="182">
        <v>83000</v>
      </c>
      <c r="E1064" s="182">
        <v>0</v>
      </c>
    </row>
    <row r="1065" spans="1:5" ht="17.25" thickBot="1" x14ac:dyDescent="0.35">
      <c r="A1065" s="179" t="s">
        <v>21</v>
      </c>
      <c r="B1065" s="182">
        <v>3846.1538461538462</v>
      </c>
      <c r="C1065" s="182">
        <v>4545.454545454545</v>
      </c>
      <c r="D1065" s="182">
        <v>5030.30303030303</v>
      </c>
      <c r="E1065" s="182" t="e">
        <v>#DIV/0!</v>
      </c>
    </row>
    <row r="1066" spans="1:5" ht="17.25" thickBot="1" x14ac:dyDescent="0.35">
      <c r="A1066" s="179" t="s">
        <v>16</v>
      </c>
      <c r="B1066" s="183" t="s">
        <v>20</v>
      </c>
      <c r="C1066" s="184">
        <v>1.5384615384615383</v>
      </c>
      <c r="D1066" s="184">
        <v>0</v>
      </c>
      <c r="E1066" s="184">
        <v>-1</v>
      </c>
    </row>
    <row r="1067" spans="1:5" ht="17.25" thickBot="1" x14ac:dyDescent="0.35">
      <c r="A1067" s="179" t="s">
        <v>17</v>
      </c>
      <c r="B1067" s="183" t="s">
        <v>20</v>
      </c>
      <c r="C1067" s="184">
        <v>2</v>
      </c>
      <c r="D1067" s="184">
        <v>0.10666666666666669</v>
      </c>
      <c r="E1067" s="184">
        <v>-1</v>
      </c>
    </row>
    <row r="1068" spans="1:5" ht="17.25" thickBot="1" x14ac:dyDescent="0.35">
      <c r="A1068" s="179" t="s">
        <v>18</v>
      </c>
      <c r="B1068" s="183" t="s">
        <v>20</v>
      </c>
      <c r="C1068" s="184">
        <v>0.18181818181818166</v>
      </c>
      <c r="D1068" s="184">
        <v>0.10666666666666669</v>
      </c>
      <c r="E1068" s="184" t="e">
        <v>#DIV/0!</v>
      </c>
    </row>
    <row r="1069" spans="1:5" ht="17.25" thickBot="1" x14ac:dyDescent="0.35">
      <c r="A1069" s="1035" t="s">
        <v>855</v>
      </c>
      <c r="B1069" s="1036"/>
      <c r="C1069" s="1036"/>
      <c r="D1069" s="1036"/>
      <c r="E1069" s="1037"/>
    </row>
    <row r="1070" spans="1:5" x14ac:dyDescent="0.3">
      <c r="A1070" s="1033"/>
      <c r="B1070" s="138">
        <v>2019</v>
      </c>
      <c r="C1070" s="138">
        <v>2020</v>
      </c>
      <c r="D1070" s="138">
        <v>2021</v>
      </c>
      <c r="E1070" s="138">
        <v>2022</v>
      </c>
    </row>
    <row r="1071" spans="1:5" ht="17.25" thickBot="1" x14ac:dyDescent="0.35">
      <c r="A1071" s="1034"/>
      <c r="B1071" s="180" t="s">
        <v>5</v>
      </c>
      <c r="C1071" s="180" t="s">
        <v>6</v>
      </c>
      <c r="D1071" s="180" t="s">
        <v>6</v>
      </c>
      <c r="E1071" s="180" t="s">
        <v>6</v>
      </c>
    </row>
    <row r="1072" spans="1:5" ht="17.25" thickBot="1" x14ac:dyDescent="0.35">
      <c r="A1072" s="185" t="s">
        <v>107</v>
      </c>
      <c r="B1072" s="186">
        <v>0</v>
      </c>
      <c r="C1072" s="186">
        <v>0</v>
      </c>
      <c r="D1072" s="186">
        <v>0</v>
      </c>
      <c r="E1072" s="186">
        <v>0</v>
      </c>
    </row>
    <row r="1073" spans="1:5" ht="17.25" thickBot="1" x14ac:dyDescent="0.35">
      <c r="A1073" s="187" t="s">
        <v>37</v>
      </c>
      <c r="B1073" s="186"/>
      <c r="C1073" s="186"/>
      <c r="D1073" s="186"/>
      <c r="E1073" s="186"/>
    </row>
    <row r="1074" spans="1:5" ht="17.25" thickBot="1" x14ac:dyDescent="0.35">
      <c r="A1074" s="187" t="s">
        <v>108</v>
      </c>
      <c r="B1074" s="186"/>
      <c r="C1074" s="186"/>
      <c r="D1074" s="186"/>
      <c r="E1074" s="186"/>
    </row>
    <row r="1075" spans="1:5" ht="17.25" thickBot="1" x14ac:dyDescent="0.35">
      <c r="A1075" s="187" t="s">
        <v>72</v>
      </c>
      <c r="B1075" s="186"/>
      <c r="C1075" s="186"/>
      <c r="D1075" s="186"/>
      <c r="E1075" s="186"/>
    </row>
    <row r="1076" spans="1:5" ht="17.25" thickBot="1" x14ac:dyDescent="0.35">
      <c r="A1076" s="187" t="s">
        <v>73</v>
      </c>
      <c r="B1076" s="186"/>
      <c r="C1076" s="186"/>
      <c r="D1076" s="186"/>
      <c r="E1076" s="186"/>
    </row>
    <row r="1077" spans="1:5" ht="17.25" thickBot="1" x14ac:dyDescent="0.35">
      <c r="A1077" s="185" t="s">
        <v>109</v>
      </c>
      <c r="B1077" s="188">
        <v>25000</v>
      </c>
      <c r="C1077" s="188">
        <v>75000</v>
      </c>
      <c r="D1077" s="188">
        <v>83000</v>
      </c>
      <c r="E1077" s="188">
        <v>0</v>
      </c>
    </row>
    <row r="1078" spans="1:5" ht="17.25" thickBot="1" x14ac:dyDescent="0.35">
      <c r="A1078" s="187" t="s">
        <v>37</v>
      </c>
      <c r="B1078" s="188"/>
      <c r="C1078" s="186"/>
      <c r="D1078" s="186"/>
      <c r="E1078" s="186"/>
    </row>
    <row r="1079" spans="1:5" ht="17.25" thickBot="1" x14ac:dyDescent="0.35">
      <c r="A1079" s="187" t="s">
        <v>108</v>
      </c>
      <c r="B1079" s="182">
        <v>25000</v>
      </c>
      <c r="C1079" s="182">
        <v>75000</v>
      </c>
      <c r="D1079" s="182">
        <v>83000</v>
      </c>
      <c r="E1079" s="182">
        <v>0</v>
      </c>
    </row>
    <row r="1080" spans="1:5" ht="17.25" thickBot="1" x14ac:dyDescent="0.35">
      <c r="A1080" s="187" t="s">
        <v>72</v>
      </c>
      <c r="B1080" s="188"/>
      <c r="C1080" s="186"/>
      <c r="D1080" s="186"/>
      <c r="E1080" s="186"/>
    </row>
    <row r="1081" spans="1:5" ht="17.25" thickBot="1" x14ac:dyDescent="0.35">
      <c r="A1081" s="187" t="s">
        <v>73</v>
      </c>
      <c r="B1081" s="188"/>
      <c r="C1081" s="186"/>
      <c r="D1081" s="186"/>
      <c r="E1081" s="186"/>
    </row>
    <row r="1082" spans="1:5" ht="17.25" thickBot="1" x14ac:dyDescent="0.35">
      <c r="A1082" s="189" t="s">
        <v>33</v>
      </c>
      <c r="B1082" s="188">
        <v>25000</v>
      </c>
      <c r="C1082" s="188">
        <v>75000</v>
      </c>
      <c r="D1082" s="188">
        <v>83000</v>
      </c>
      <c r="E1082" s="188">
        <v>0</v>
      </c>
    </row>
    <row r="1083" spans="1:5" ht="17.25" thickBot="1" x14ac:dyDescent="0.35">
      <c r="A1083" s="175" t="s">
        <v>104</v>
      </c>
      <c r="B1083" s="1024" t="s">
        <v>213</v>
      </c>
      <c r="C1083" s="1025"/>
      <c r="D1083" s="1025"/>
      <c r="E1083" s="1026"/>
    </row>
    <row r="1084" spans="1:5" ht="198.75" thickBot="1" x14ac:dyDescent="0.35">
      <c r="A1084" s="175" t="s">
        <v>70</v>
      </c>
      <c r="B1084" s="176" t="s">
        <v>214</v>
      </c>
      <c r="C1084" s="177" t="s">
        <v>895</v>
      </c>
      <c r="D1084" s="1022"/>
      <c r="E1084" s="1023"/>
    </row>
    <row r="1085" spans="1:5" ht="24.75" customHeight="1" thickBot="1" x14ac:dyDescent="0.35">
      <c r="A1085" s="179" t="s">
        <v>9</v>
      </c>
      <c r="B1085" s="1027" t="s">
        <v>215</v>
      </c>
      <c r="C1085" s="1028"/>
      <c r="D1085" s="1028"/>
      <c r="E1085" s="1029"/>
    </row>
    <row r="1086" spans="1:5" ht="17.25" thickBot="1" x14ac:dyDescent="0.35">
      <c r="A1086" s="179" t="s">
        <v>14</v>
      </c>
      <c r="B1086" s="1030" t="s">
        <v>190</v>
      </c>
      <c r="C1086" s="1031"/>
      <c r="D1086" s="1031"/>
      <c r="E1086" s="1032"/>
    </row>
    <row r="1087" spans="1:5" x14ac:dyDescent="0.3">
      <c r="A1087" s="1033"/>
      <c r="B1087" s="138">
        <v>2019</v>
      </c>
      <c r="C1087" s="138">
        <v>2020</v>
      </c>
      <c r="D1087" s="138">
        <v>2021</v>
      </c>
      <c r="E1087" s="138">
        <v>2022</v>
      </c>
    </row>
    <row r="1088" spans="1:5" ht="17.25" thickBot="1" x14ac:dyDescent="0.35">
      <c r="A1088" s="1034"/>
      <c r="B1088" s="180" t="s">
        <v>5</v>
      </c>
      <c r="C1088" s="180" t="s">
        <v>6</v>
      </c>
      <c r="D1088" s="180" t="s">
        <v>6</v>
      </c>
      <c r="E1088" s="180" t="s">
        <v>6</v>
      </c>
    </row>
    <row r="1089" spans="1:5" ht="17.25" thickBot="1" x14ac:dyDescent="0.35">
      <c r="A1089" s="179" t="s">
        <v>8</v>
      </c>
      <c r="B1089" s="190">
        <v>2</v>
      </c>
      <c r="C1089" s="190">
        <v>2</v>
      </c>
      <c r="D1089" s="190">
        <v>0</v>
      </c>
      <c r="E1089" s="190">
        <v>0</v>
      </c>
    </row>
    <row r="1090" spans="1:5" ht="17.25" thickBot="1" x14ac:dyDescent="0.35">
      <c r="A1090" s="179" t="s">
        <v>15</v>
      </c>
      <c r="B1090" s="182">
        <v>50000</v>
      </c>
      <c r="C1090" s="182">
        <v>17100</v>
      </c>
      <c r="D1090" s="182">
        <v>0</v>
      </c>
      <c r="E1090" s="182">
        <v>0</v>
      </c>
    </row>
    <row r="1091" spans="1:5" ht="17.25" thickBot="1" x14ac:dyDescent="0.35">
      <c r="A1091" s="179" t="s">
        <v>21</v>
      </c>
      <c r="B1091" s="182">
        <v>25000</v>
      </c>
      <c r="C1091" s="182">
        <v>8550</v>
      </c>
      <c r="D1091" s="182" t="e">
        <v>#DIV/0!</v>
      </c>
      <c r="E1091" s="182" t="e">
        <v>#DIV/0!</v>
      </c>
    </row>
    <row r="1092" spans="1:5" ht="17.25" thickBot="1" x14ac:dyDescent="0.35">
      <c r="A1092" s="179" t="s">
        <v>16</v>
      </c>
      <c r="B1092" s="183" t="s">
        <v>20</v>
      </c>
      <c r="C1092" s="184">
        <v>0</v>
      </c>
      <c r="D1092" s="184">
        <v>-1</v>
      </c>
      <c r="E1092" s="184" t="e">
        <v>#DIV/0!</v>
      </c>
    </row>
    <row r="1093" spans="1:5" ht="17.25" thickBot="1" x14ac:dyDescent="0.35">
      <c r="A1093" s="179" t="s">
        <v>17</v>
      </c>
      <c r="B1093" s="183" t="s">
        <v>20</v>
      </c>
      <c r="C1093" s="184">
        <v>-0.65799999999999992</v>
      </c>
      <c r="D1093" s="184">
        <v>-1</v>
      </c>
      <c r="E1093" s="184" t="e">
        <v>#DIV/0!</v>
      </c>
    </row>
    <row r="1094" spans="1:5" ht="17.25" thickBot="1" x14ac:dyDescent="0.35">
      <c r="A1094" s="179" t="s">
        <v>18</v>
      </c>
      <c r="B1094" s="183" t="s">
        <v>20</v>
      </c>
      <c r="C1094" s="184">
        <v>-0.65799999999999992</v>
      </c>
      <c r="D1094" s="184" t="e">
        <v>#DIV/0!</v>
      </c>
      <c r="E1094" s="184" t="e">
        <v>#DIV/0!</v>
      </c>
    </row>
    <row r="1095" spans="1:5" ht="17.25" thickBot="1" x14ac:dyDescent="0.35">
      <c r="A1095" s="1035" t="s">
        <v>893</v>
      </c>
      <c r="B1095" s="1036"/>
      <c r="C1095" s="1036"/>
      <c r="D1095" s="1036"/>
      <c r="E1095" s="1037"/>
    </row>
    <row r="1096" spans="1:5" x14ac:dyDescent="0.3">
      <c r="A1096" s="1033"/>
      <c r="B1096" s="138">
        <v>2019</v>
      </c>
      <c r="C1096" s="138">
        <v>2020</v>
      </c>
      <c r="D1096" s="138">
        <v>2021</v>
      </c>
      <c r="E1096" s="138">
        <v>2022</v>
      </c>
    </row>
    <row r="1097" spans="1:5" ht="17.25" thickBot="1" x14ac:dyDescent="0.35">
      <c r="A1097" s="1034"/>
      <c r="B1097" s="180" t="s">
        <v>5</v>
      </c>
      <c r="C1097" s="180" t="s">
        <v>6</v>
      </c>
      <c r="D1097" s="180" t="s">
        <v>6</v>
      </c>
      <c r="E1097" s="180" t="s">
        <v>6</v>
      </c>
    </row>
    <row r="1098" spans="1:5" ht="17.25" thickBot="1" x14ac:dyDescent="0.35">
      <c r="A1098" s="185" t="s">
        <v>107</v>
      </c>
      <c r="B1098" s="186">
        <v>0</v>
      </c>
      <c r="C1098" s="186">
        <v>0</v>
      </c>
      <c r="D1098" s="186">
        <v>0</v>
      </c>
      <c r="E1098" s="186">
        <v>0</v>
      </c>
    </row>
    <row r="1099" spans="1:5" ht="17.25" thickBot="1" x14ac:dyDescent="0.35">
      <c r="A1099" s="187" t="s">
        <v>37</v>
      </c>
      <c r="B1099" s="186"/>
      <c r="C1099" s="186"/>
      <c r="D1099" s="186"/>
      <c r="E1099" s="186"/>
    </row>
    <row r="1100" spans="1:5" ht="17.25" thickBot="1" x14ac:dyDescent="0.35">
      <c r="A1100" s="187" t="s">
        <v>108</v>
      </c>
      <c r="B1100" s="186"/>
      <c r="C1100" s="186"/>
      <c r="D1100" s="186"/>
      <c r="E1100" s="186"/>
    </row>
    <row r="1101" spans="1:5" ht="17.25" thickBot="1" x14ac:dyDescent="0.35">
      <c r="A1101" s="187" t="s">
        <v>72</v>
      </c>
      <c r="B1101" s="186"/>
      <c r="C1101" s="186"/>
      <c r="D1101" s="186"/>
      <c r="E1101" s="186"/>
    </row>
    <row r="1102" spans="1:5" ht="17.25" thickBot="1" x14ac:dyDescent="0.35">
      <c r="A1102" s="187" t="s">
        <v>73</v>
      </c>
      <c r="B1102" s="186"/>
      <c r="C1102" s="186"/>
      <c r="D1102" s="186"/>
      <c r="E1102" s="186"/>
    </row>
    <row r="1103" spans="1:5" ht="17.25" thickBot="1" x14ac:dyDescent="0.35">
      <c r="A1103" s="185" t="s">
        <v>109</v>
      </c>
      <c r="B1103" s="188">
        <v>50000</v>
      </c>
      <c r="C1103" s="188">
        <v>17100</v>
      </c>
      <c r="D1103" s="188">
        <v>0</v>
      </c>
      <c r="E1103" s="188">
        <v>0</v>
      </c>
    </row>
    <row r="1104" spans="1:5" ht="17.25" thickBot="1" x14ac:dyDescent="0.35">
      <c r="A1104" s="187" t="s">
        <v>37</v>
      </c>
      <c r="B1104" s="188"/>
      <c r="C1104" s="186"/>
      <c r="D1104" s="186"/>
      <c r="E1104" s="186"/>
    </row>
    <row r="1105" spans="1:5" ht="17.25" thickBot="1" x14ac:dyDescent="0.35">
      <c r="A1105" s="187" t="s">
        <v>108</v>
      </c>
      <c r="B1105" s="182">
        <v>50000</v>
      </c>
      <c r="C1105" s="182">
        <v>17100</v>
      </c>
      <c r="D1105" s="182">
        <v>0</v>
      </c>
      <c r="E1105" s="182">
        <v>0</v>
      </c>
    </row>
    <row r="1106" spans="1:5" ht="17.25" thickBot="1" x14ac:dyDescent="0.35">
      <c r="A1106" s="187" t="s">
        <v>72</v>
      </c>
      <c r="B1106" s="188"/>
      <c r="C1106" s="186"/>
      <c r="D1106" s="186"/>
      <c r="E1106" s="186"/>
    </row>
    <row r="1107" spans="1:5" ht="17.25" thickBot="1" x14ac:dyDescent="0.35">
      <c r="A1107" s="187" t="s">
        <v>73</v>
      </c>
      <c r="B1107" s="188"/>
      <c r="C1107" s="186"/>
      <c r="D1107" s="186"/>
      <c r="E1107" s="186"/>
    </row>
    <row r="1108" spans="1:5" ht="17.25" thickBot="1" x14ac:dyDescent="0.35">
      <c r="A1108" s="189" t="s">
        <v>211</v>
      </c>
      <c r="B1108" s="188">
        <v>50000</v>
      </c>
      <c r="C1108" s="188">
        <v>17100</v>
      </c>
      <c r="D1108" s="188">
        <v>0</v>
      </c>
      <c r="E1108" s="188">
        <v>0</v>
      </c>
    </row>
    <row r="1109" spans="1:5" ht="17.25" thickBot="1" x14ac:dyDescent="0.35">
      <c r="A1109" s="175" t="s">
        <v>104</v>
      </c>
      <c r="B1109" s="994" t="s">
        <v>162</v>
      </c>
      <c r="C1109" s="995"/>
      <c r="D1109" s="992"/>
      <c r="E1109" s="993"/>
    </row>
    <row r="1110" spans="1:5" ht="116.25" thickBot="1" x14ac:dyDescent="0.35">
      <c r="A1110" s="173" t="s">
        <v>135</v>
      </c>
      <c r="B1110" s="191" t="s">
        <v>216</v>
      </c>
      <c r="C1110" s="174" t="s">
        <v>896</v>
      </c>
      <c r="D1110" s="1042"/>
      <c r="E1110" s="1043"/>
    </row>
    <row r="1111" spans="1:5" ht="17.25" thickBot="1" x14ac:dyDescent="0.35">
      <c r="A1111" s="192"/>
      <c r="B1111" s="1040"/>
      <c r="C1111" s="1041"/>
      <c r="D1111" s="1042"/>
      <c r="E1111" s="1043"/>
    </row>
    <row r="1112" spans="1:5" ht="17.25" thickBot="1" x14ac:dyDescent="0.35">
      <c r="A1112" s="193" t="s">
        <v>9</v>
      </c>
      <c r="B1112" s="1044" t="s">
        <v>217</v>
      </c>
      <c r="C1112" s="1045"/>
      <c r="D1112" s="1045"/>
      <c r="E1112" s="1046"/>
    </row>
    <row r="1113" spans="1:5" ht="17.25" thickBot="1" x14ac:dyDescent="0.35">
      <c r="A1113" s="179" t="s">
        <v>14</v>
      </c>
      <c r="B1113" s="1030" t="s">
        <v>158</v>
      </c>
      <c r="C1113" s="1031"/>
      <c r="D1113" s="1031"/>
      <c r="E1113" s="1032"/>
    </row>
    <row r="1114" spans="1:5" x14ac:dyDescent="0.3">
      <c r="A1114" s="1033"/>
      <c r="B1114" s="138">
        <v>2019</v>
      </c>
      <c r="C1114" s="138">
        <v>2020</v>
      </c>
      <c r="D1114" s="138">
        <v>2021</v>
      </c>
      <c r="E1114" s="138">
        <v>2022</v>
      </c>
    </row>
    <row r="1115" spans="1:5" ht="17.25" thickBot="1" x14ac:dyDescent="0.35">
      <c r="A1115" s="1034"/>
      <c r="B1115" s="180" t="s">
        <v>5</v>
      </c>
      <c r="C1115" s="180" t="s">
        <v>6</v>
      </c>
      <c r="D1115" s="180" t="s">
        <v>6</v>
      </c>
      <c r="E1115" s="180" t="s">
        <v>6</v>
      </c>
    </row>
    <row r="1116" spans="1:5" ht="17.25" thickBot="1" x14ac:dyDescent="0.35">
      <c r="A1116" s="179" t="s">
        <v>8</v>
      </c>
      <c r="B1116" s="182">
        <v>3</v>
      </c>
      <c r="C1116" s="182">
        <v>1</v>
      </c>
      <c r="D1116" s="182">
        <v>0</v>
      </c>
      <c r="E1116" s="182">
        <v>0</v>
      </c>
    </row>
    <row r="1117" spans="1:5" ht="17.25" thickBot="1" x14ac:dyDescent="0.35">
      <c r="A1117" s="179" t="s">
        <v>15</v>
      </c>
      <c r="B1117" s="182">
        <v>15000</v>
      </c>
      <c r="C1117" s="182">
        <v>3300</v>
      </c>
      <c r="D1117" s="182">
        <v>0</v>
      </c>
      <c r="E1117" s="182">
        <v>0</v>
      </c>
    </row>
    <row r="1118" spans="1:5" ht="17.25" thickBot="1" x14ac:dyDescent="0.35">
      <c r="A1118" s="179" t="s">
        <v>21</v>
      </c>
      <c r="B1118" s="182">
        <v>5000</v>
      </c>
      <c r="C1118" s="182">
        <v>3300</v>
      </c>
      <c r="D1118" s="182" t="e">
        <v>#DIV/0!</v>
      </c>
      <c r="E1118" s="182" t="e">
        <v>#DIV/0!</v>
      </c>
    </row>
    <row r="1119" spans="1:5" ht="17.25" thickBot="1" x14ac:dyDescent="0.35">
      <c r="A1119" s="179" t="s">
        <v>16</v>
      </c>
      <c r="B1119" s="183" t="s">
        <v>20</v>
      </c>
      <c r="C1119" s="184">
        <v>-0.66666666666666674</v>
      </c>
      <c r="D1119" s="184">
        <v>-1</v>
      </c>
      <c r="E1119" s="184" t="e">
        <v>#DIV/0!</v>
      </c>
    </row>
    <row r="1120" spans="1:5" ht="17.25" thickBot="1" x14ac:dyDescent="0.35">
      <c r="A1120" s="179" t="s">
        <v>17</v>
      </c>
      <c r="B1120" s="183" t="s">
        <v>20</v>
      </c>
      <c r="C1120" s="184">
        <v>-0.78</v>
      </c>
      <c r="D1120" s="184">
        <v>-1</v>
      </c>
      <c r="E1120" s="184" t="e">
        <v>#DIV/0!</v>
      </c>
    </row>
    <row r="1121" spans="1:5" ht="17.25" thickBot="1" x14ac:dyDescent="0.35">
      <c r="A1121" s="179" t="s">
        <v>18</v>
      </c>
      <c r="B1121" s="183" t="s">
        <v>20</v>
      </c>
      <c r="C1121" s="184">
        <v>-0.33999999999999997</v>
      </c>
      <c r="D1121" s="184" t="e">
        <v>#DIV/0!</v>
      </c>
      <c r="E1121" s="184" t="e">
        <v>#DIV/0!</v>
      </c>
    </row>
    <row r="1122" spans="1:5" ht="17.25" thickBot="1" x14ac:dyDescent="0.35">
      <c r="A1122" s="1035" t="s">
        <v>855</v>
      </c>
      <c r="B1122" s="1036"/>
      <c r="C1122" s="1036"/>
      <c r="D1122" s="1036"/>
      <c r="E1122" s="1037"/>
    </row>
    <row r="1123" spans="1:5" x14ac:dyDescent="0.3">
      <c r="A1123" s="1033"/>
      <c r="B1123" s="138">
        <v>2019</v>
      </c>
      <c r="C1123" s="138">
        <v>2020</v>
      </c>
      <c r="D1123" s="138">
        <v>2021</v>
      </c>
      <c r="E1123" s="138">
        <v>2022</v>
      </c>
    </row>
    <row r="1124" spans="1:5" ht="17.25" thickBot="1" x14ac:dyDescent="0.35">
      <c r="A1124" s="1034"/>
      <c r="B1124" s="180" t="s">
        <v>5</v>
      </c>
      <c r="C1124" s="180" t="s">
        <v>6</v>
      </c>
      <c r="D1124" s="180" t="s">
        <v>6</v>
      </c>
      <c r="E1124" s="180" t="s">
        <v>6</v>
      </c>
    </row>
    <row r="1125" spans="1:5" ht="17.25" thickBot="1" x14ac:dyDescent="0.35">
      <c r="A1125" s="185" t="s">
        <v>107</v>
      </c>
      <c r="B1125" s="186">
        <v>0</v>
      </c>
      <c r="C1125" s="186">
        <v>0</v>
      </c>
      <c r="D1125" s="186">
        <v>0</v>
      </c>
      <c r="E1125" s="186">
        <v>0</v>
      </c>
    </row>
    <row r="1126" spans="1:5" ht="17.25" thickBot="1" x14ac:dyDescent="0.35">
      <c r="A1126" s="187" t="s">
        <v>37</v>
      </c>
      <c r="B1126" s="186"/>
      <c r="C1126" s="186"/>
      <c r="D1126" s="186"/>
      <c r="E1126" s="186"/>
    </row>
    <row r="1127" spans="1:5" ht="17.25" thickBot="1" x14ac:dyDescent="0.35">
      <c r="A1127" s="187" t="s">
        <v>108</v>
      </c>
      <c r="B1127" s="186"/>
      <c r="C1127" s="186"/>
      <c r="D1127" s="186"/>
      <c r="E1127" s="186"/>
    </row>
    <row r="1128" spans="1:5" ht="17.25" thickBot="1" x14ac:dyDescent="0.35">
      <c r="A1128" s="187" t="s">
        <v>72</v>
      </c>
      <c r="B1128" s="186"/>
      <c r="C1128" s="186"/>
      <c r="D1128" s="186"/>
      <c r="E1128" s="186"/>
    </row>
    <row r="1129" spans="1:5" ht="17.25" thickBot="1" x14ac:dyDescent="0.35">
      <c r="A1129" s="187" t="s">
        <v>73</v>
      </c>
      <c r="B1129" s="186"/>
      <c r="C1129" s="186"/>
      <c r="D1129" s="186"/>
      <c r="E1129" s="186"/>
    </row>
    <row r="1130" spans="1:5" ht="17.25" thickBot="1" x14ac:dyDescent="0.35">
      <c r="A1130" s="185" t="s">
        <v>109</v>
      </c>
      <c r="B1130" s="188">
        <v>15000</v>
      </c>
      <c r="C1130" s="188">
        <v>3300</v>
      </c>
      <c r="D1130" s="188">
        <v>0</v>
      </c>
      <c r="E1130" s="188">
        <v>0</v>
      </c>
    </row>
    <row r="1131" spans="1:5" ht="17.25" thickBot="1" x14ac:dyDescent="0.35">
      <c r="A1131" s="187" t="s">
        <v>37</v>
      </c>
      <c r="B1131" s="188"/>
      <c r="C1131" s="186"/>
      <c r="D1131" s="186"/>
      <c r="E1131" s="186"/>
    </row>
    <row r="1132" spans="1:5" ht="17.25" thickBot="1" x14ac:dyDescent="0.35">
      <c r="A1132" s="187" t="s">
        <v>108</v>
      </c>
      <c r="B1132" s="182">
        <v>15000</v>
      </c>
      <c r="C1132" s="182">
        <v>3300</v>
      </c>
      <c r="D1132" s="182">
        <v>0</v>
      </c>
      <c r="E1132" s="182">
        <v>0</v>
      </c>
    </row>
    <row r="1133" spans="1:5" ht="17.25" thickBot="1" x14ac:dyDescent="0.35">
      <c r="A1133" s="187" t="s">
        <v>72</v>
      </c>
      <c r="B1133" s="188"/>
      <c r="C1133" s="186"/>
      <c r="D1133" s="186"/>
      <c r="E1133" s="186"/>
    </row>
    <row r="1134" spans="1:5" ht="17.25" thickBot="1" x14ac:dyDescent="0.35">
      <c r="A1134" s="187" t="s">
        <v>73</v>
      </c>
      <c r="B1134" s="188"/>
      <c r="C1134" s="186"/>
      <c r="D1134" s="186"/>
      <c r="E1134" s="186"/>
    </row>
    <row r="1135" spans="1:5" ht="17.25" thickBot="1" x14ac:dyDescent="0.35">
      <c r="A1135" s="189" t="s">
        <v>33</v>
      </c>
      <c r="B1135" s="188">
        <v>15000</v>
      </c>
      <c r="C1135" s="188">
        <v>3300</v>
      </c>
      <c r="D1135" s="188">
        <v>0</v>
      </c>
      <c r="E1135" s="188">
        <v>0</v>
      </c>
    </row>
    <row r="1136" spans="1:5" ht="17.25" thickBot="1" x14ac:dyDescent="0.35">
      <c r="A1136" s="173" t="s">
        <v>104</v>
      </c>
      <c r="B1136" s="961" t="s">
        <v>166</v>
      </c>
      <c r="C1136" s="962"/>
      <c r="D1136" s="963"/>
      <c r="E1136" s="964"/>
    </row>
    <row r="1137" spans="1:5" ht="116.25" thickBot="1" x14ac:dyDescent="0.35">
      <c r="A1137" s="173" t="s">
        <v>70</v>
      </c>
      <c r="B1137" s="191" t="s">
        <v>218</v>
      </c>
      <c r="C1137" s="174" t="s">
        <v>897</v>
      </c>
      <c r="D1137" s="1042"/>
      <c r="E1137" s="1043"/>
    </row>
    <row r="1138" spans="1:5" ht="24.75" customHeight="1" thickBot="1" x14ac:dyDescent="0.35">
      <c r="A1138" s="179" t="s">
        <v>9</v>
      </c>
      <c r="B1138" s="945" t="s">
        <v>219</v>
      </c>
      <c r="C1138" s="940"/>
      <c r="D1138" s="940"/>
      <c r="E1138" s="946"/>
    </row>
    <row r="1139" spans="1:5" ht="17.25" thickBot="1" x14ac:dyDescent="0.35">
      <c r="A1139" s="179" t="s">
        <v>14</v>
      </c>
      <c r="B1139" s="966" t="s">
        <v>158</v>
      </c>
      <c r="C1139" s="941"/>
      <c r="D1139" s="941"/>
      <c r="E1139" s="942"/>
    </row>
    <row r="1140" spans="1:5" x14ac:dyDescent="0.3">
      <c r="A1140" s="1033"/>
      <c r="B1140" s="138">
        <v>2019</v>
      </c>
      <c r="C1140" s="138">
        <v>2020</v>
      </c>
      <c r="D1140" s="138">
        <v>2021</v>
      </c>
      <c r="E1140" s="138">
        <v>2022</v>
      </c>
    </row>
    <row r="1141" spans="1:5" ht="17.25" thickBot="1" x14ac:dyDescent="0.35">
      <c r="A1141" s="1034"/>
      <c r="B1141" s="180" t="s">
        <v>5</v>
      </c>
      <c r="C1141" s="180" t="s">
        <v>6</v>
      </c>
      <c r="D1141" s="180" t="s">
        <v>6</v>
      </c>
      <c r="E1141" s="180" t="s">
        <v>6</v>
      </c>
    </row>
    <row r="1142" spans="1:5" ht="17.25" thickBot="1" x14ac:dyDescent="0.35">
      <c r="A1142" s="179" t="s">
        <v>8</v>
      </c>
      <c r="B1142" s="183">
        <v>2</v>
      </c>
      <c r="C1142" s="183">
        <v>3</v>
      </c>
      <c r="D1142" s="190">
        <v>0</v>
      </c>
      <c r="E1142" s="190">
        <v>0</v>
      </c>
    </row>
    <row r="1143" spans="1:5" ht="17.25" thickBot="1" x14ac:dyDescent="0.35">
      <c r="A1143" s="179" t="s">
        <v>15</v>
      </c>
      <c r="B1143" s="182">
        <v>25000</v>
      </c>
      <c r="C1143" s="182">
        <v>36000</v>
      </c>
      <c r="D1143" s="182">
        <v>0</v>
      </c>
      <c r="E1143" s="182">
        <v>0</v>
      </c>
    </row>
    <row r="1144" spans="1:5" ht="17.25" thickBot="1" x14ac:dyDescent="0.35">
      <c r="A1144" s="179" t="s">
        <v>21</v>
      </c>
      <c r="B1144" s="182">
        <v>12500</v>
      </c>
      <c r="C1144" s="182">
        <v>12000</v>
      </c>
      <c r="D1144" s="182" t="e">
        <v>#DIV/0!</v>
      </c>
      <c r="E1144" s="182" t="e">
        <v>#DIV/0!</v>
      </c>
    </row>
    <row r="1145" spans="1:5" ht="17.25" thickBot="1" x14ac:dyDescent="0.35">
      <c r="A1145" s="179" t="s">
        <v>16</v>
      </c>
      <c r="B1145" s="183" t="s">
        <v>20</v>
      </c>
      <c r="C1145" s="184">
        <v>0.5</v>
      </c>
      <c r="D1145" s="184">
        <v>-1</v>
      </c>
      <c r="E1145" s="184" t="e">
        <v>#DIV/0!</v>
      </c>
    </row>
    <row r="1146" spans="1:5" ht="17.25" thickBot="1" x14ac:dyDescent="0.35">
      <c r="A1146" s="179" t="s">
        <v>17</v>
      </c>
      <c r="B1146" s="183" t="s">
        <v>20</v>
      </c>
      <c r="C1146" s="184">
        <v>0.43999999999999995</v>
      </c>
      <c r="D1146" s="184">
        <v>-1</v>
      </c>
      <c r="E1146" s="184" t="e">
        <v>#DIV/0!</v>
      </c>
    </row>
    <row r="1147" spans="1:5" ht="17.25" thickBot="1" x14ac:dyDescent="0.35">
      <c r="A1147" s="179" t="s">
        <v>18</v>
      </c>
      <c r="B1147" s="183" t="s">
        <v>20</v>
      </c>
      <c r="C1147" s="184">
        <v>-4.0000000000000036E-2</v>
      </c>
      <c r="D1147" s="184" t="e">
        <v>#DIV/0!</v>
      </c>
      <c r="E1147" s="184" t="e">
        <v>#DIV/0!</v>
      </c>
    </row>
    <row r="1148" spans="1:5" ht="17.25" thickBot="1" x14ac:dyDescent="0.35">
      <c r="A1148" s="1035" t="s">
        <v>893</v>
      </c>
      <c r="B1148" s="1036"/>
      <c r="C1148" s="1036"/>
      <c r="D1148" s="1036"/>
      <c r="E1148" s="1037"/>
    </row>
    <row r="1149" spans="1:5" x14ac:dyDescent="0.3">
      <c r="A1149" s="1033"/>
      <c r="B1149" s="138">
        <v>2019</v>
      </c>
      <c r="C1149" s="138">
        <v>2020</v>
      </c>
      <c r="D1149" s="138">
        <v>2021</v>
      </c>
      <c r="E1149" s="138">
        <v>2022</v>
      </c>
    </row>
    <row r="1150" spans="1:5" ht="17.25" thickBot="1" x14ac:dyDescent="0.35">
      <c r="A1150" s="1034"/>
      <c r="B1150" s="180" t="s">
        <v>5</v>
      </c>
      <c r="C1150" s="180" t="s">
        <v>6</v>
      </c>
      <c r="D1150" s="180" t="s">
        <v>6</v>
      </c>
      <c r="E1150" s="180" t="s">
        <v>6</v>
      </c>
    </row>
    <row r="1151" spans="1:5" ht="17.25" thickBot="1" x14ac:dyDescent="0.35">
      <c r="A1151" s="185" t="s">
        <v>107</v>
      </c>
      <c r="B1151" s="186">
        <v>0</v>
      </c>
      <c r="C1151" s="186">
        <v>0</v>
      </c>
      <c r="D1151" s="186">
        <v>0</v>
      </c>
      <c r="E1151" s="186">
        <v>0</v>
      </c>
    </row>
    <row r="1152" spans="1:5" ht="17.25" thickBot="1" x14ac:dyDescent="0.35">
      <c r="A1152" s="187" t="s">
        <v>37</v>
      </c>
      <c r="B1152" s="186"/>
      <c r="C1152" s="186"/>
      <c r="D1152" s="186"/>
      <c r="E1152" s="186"/>
    </row>
    <row r="1153" spans="1:5" ht="17.25" thickBot="1" x14ac:dyDescent="0.35">
      <c r="A1153" s="187" t="s">
        <v>108</v>
      </c>
      <c r="B1153" s="186"/>
      <c r="C1153" s="186"/>
      <c r="D1153" s="186"/>
      <c r="E1153" s="186"/>
    </row>
    <row r="1154" spans="1:5" ht="17.25" thickBot="1" x14ac:dyDescent="0.35">
      <c r="A1154" s="187" t="s">
        <v>72</v>
      </c>
      <c r="B1154" s="186"/>
      <c r="C1154" s="186"/>
      <c r="D1154" s="186"/>
      <c r="E1154" s="186"/>
    </row>
    <row r="1155" spans="1:5" ht="17.25" thickBot="1" x14ac:dyDescent="0.35">
      <c r="A1155" s="187" t="s">
        <v>73</v>
      </c>
      <c r="B1155" s="186"/>
      <c r="C1155" s="186"/>
      <c r="D1155" s="186"/>
      <c r="E1155" s="186"/>
    </row>
    <row r="1156" spans="1:5" ht="17.25" thickBot="1" x14ac:dyDescent="0.35">
      <c r="A1156" s="185" t="s">
        <v>109</v>
      </c>
      <c r="B1156" s="188">
        <v>25000</v>
      </c>
      <c r="C1156" s="188">
        <v>36000</v>
      </c>
      <c r="D1156" s="188">
        <v>0</v>
      </c>
      <c r="E1156" s="188">
        <v>0</v>
      </c>
    </row>
    <row r="1157" spans="1:5" ht="17.25" thickBot="1" x14ac:dyDescent="0.35">
      <c r="A1157" s="187" t="s">
        <v>37</v>
      </c>
      <c r="B1157" s="188"/>
      <c r="C1157" s="186"/>
      <c r="D1157" s="186"/>
      <c r="E1157" s="186"/>
    </row>
    <row r="1158" spans="1:5" ht="17.25" thickBot="1" x14ac:dyDescent="0.35">
      <c r="A1158" s="187" t="s">
        <v>108</v>
      </c>
      <c r="B1158" s="182">
        <v>25000</v>
      </c>
      <c r="C1158" s="182">
        <v>36000</v>
      </c>
      <c r="D1158" s="182">
        <v>0</v>
      </c>
      <c r="E1158" s="182">
        <v>0</v>
      </c>
    </row>
    <row r="1159" spans="1:5" ht="17.25" thickBot="1" x14ac:dyDescent="0.35">
      <c r="A1159" s="187" t="s">
        <v>72</v>
      </c>
      <c r="B1159" s="188"/>
      <c r="C1159" s="186"/>
      <c r="D1159" s="186"/>
      <c r="E1159" s="186"/>
    </row>
    <row r="1160" spans="1:5" ht="17.25" thickBot="1" x14ac:dyDescent="0.35">
      <c r="A1160" s="187" t="s">
        <v>73</v>
      </c>
      <c r="B1160" s="188"/>
      <c r="C1160" s="186"/>
      <c r="D1160" s="186"/>
      <c r="E1160" s="186"/>
    </row>
    <row r="1161" spans="1:5" ht="17.25" thickBot="1" x14ac:dyDescent="0.35">
      <c r="A1161" s="189" t="s">
        <v>211</v>
      </c>
      <c r="B1161" s="188">
        <v>25000</v>
      </c>
      <c r="C1161" s="188">
        <v>36000</v>
      </c>
      <c r="D1161" s="188">
        <v>0</v>
      </c>
      <c r="E1161" s="188">
        <v>0</v>
      </c>
    </row>
    <row r="1162" spans="1:5" ht="17.25" thickBot="1" x14ac:dyDescent="0.35">
      <c r="A1162" s="175" t="s">
        <v>104</v>
      </c>
      <c r="B1162" s="996" t="s">
        <v>169</v>
      </c>
      <c r="C1162" s="997"/>
      <c r="D1162" s="997"/>
      <c r="E1162" s="998"/>
    </row>
    <row r="1163" spans="1:5" ht="115.5" customHeight="1" thickBot="1" x14ac:dyDescent="0.35">
      <c r="A1163" s="175" t="s">
        <v>135</v>
      </c>
      <c r="B1163" s="176" t="s">
        <v>220</v>
      </c>
      <c r="C1163" s="177" t="s">
        <v>898</v>
      </c>
      <c r="D1163" s="1022"/>
      <c r="E1163" s="1023"/>
    </row>
    <row r="1164" spans="1:5" ht="17.25" thickBot="1" x14ac:dyDescent="0.35">
      <c r="A1164" s="178"/>
      <c r="B1164" s="1038"/>
      <c r="C1164" s="1039"/>
      <c r="D1164" s="1022"/>
      <c r="E1164" s="1023"/>
    </row>
    <row r="1165" spans="1:5" ht="39.75" customHeight="1" thickBot="1" x14ac:dyDescent="0.35">
      <c r="A1165" s="179" t="s">
        <v>9</v>
      </c>
      <c r="B1165" s="945" t="s">
        <v>221</v>
      </c>
      <c r="C1165" s="940"/>
      <c r="D1165" s="940"/>
      <c r="E1165" s="946"/>
    </row>
    <row r="1166" spans="1:5" ht="17.25" thickBot="1" x14ac:dyDescent="0.35">
      <c r="A1166" s="179" t="s">
        <v>14</v>
      </c>
      <c r="B1166" s="966" t="s">
        <v>158</v>
      </c>
      <c r="C1166" s="941"/>
      <c r="D1166" s="941"/>
      <c r="E1166" s="942"/>
    </row>
    <row r="1167" spans="1:5" x14ac:dyDescent="0.3">
      <c r="A1167" s="1033"/>
      <c r="B1167" s="138">
        <v>2019</v>
      </c>
      <c r="C1167" s="138">
        <v>2020</v>
      </c>
      <c r="D1167" s="138">
        <v>2021</v>
      </c>
      <c r="E1167" s="138">
        <v>2022</v>
      </c>
    </row>
    <row r="1168" spans="1:5" ht="17.25" thickBot="1" x14ac:dyDescent="0.35">
      <c r="A1168" s="1034"/>
      <c r="B1168" s="180" t="s">
        <v>5</v>
      </c>
      <c r="C1168" s="180" t="s">
        <v>6</v>
      </c>
      <c r="D1168" s="180" t="s">
        <v>6</v>
      </c>
      <c r="E1168" s="180" t="s">
        <v>6</v>
      </c>
    </row>
    <row r="1169" spans="1:5" ht="17.25" thickBot="1" x14ac:dyDescent="0.35">
      <c r="A1169" s="179" t="s">
        <v>8</v>
      </c>
      <c r="B1169" s="182">
        <v>3</v>
      </c>
      <c r="C1169" s="182">
        <v>3</v>
      </c>
      <c r="D1169" s="182">
        <v>0</v>
      </c>
      <c r="E1169" s="182">
        <v>0</v>
      </c>
    </row>
    <row r="1170" spans="1:5" ht="17.25" thickBot="1" x14ac:dyDescent="0.35">
      <c r="A1170" s="179" t="s">
        <v>15</v>
      </c>
      <c r="B1170" s="182">
        <v>100000</v>
      </c>
      <c r="C1170" s="182">
        <v>144000</v>
      </c>
      <c r="D1170" s="182">
        <v>0</v>
      </c>
      <c r="E1170" s="182">
        <v>0</v>
      </c>
    </row>
    <row r="1171" spans="1:5" ht="17.25" thickBot="1" x14ac:dyDescent="0.35">
      <c r="A1171" s="179" t="s">
        <v>21</v>
      </c>
      <c r="B1171" s="182">
        <v>33333.333333333336</v>
      </c>
      <c r="C1171" s="182">
        <v>48000</v>
      </c>
      <c r="D1171" s="182" t="e">
        <v>#DIV/0!</v>
      </c>
      <c r="E1171" s="182" t="e">
        <v>#DIV/0!</v>
      </c>
    </row>
    <row r="1172" spans="1:5" ht="17.25" thickBot="1" x14ac:dyDescent="0.35">
      <c r="A1172" s="179" t="s">
        <v>16</v>
      </c>
      <c r="B1172" s="183" t="s">
        <v>20</v>
      </c>
      <c r="C1172" s="184">
        <v>0</v>
      </c>
      <c r="D1172" s="184">
        <v>-1</v>
      </c>
      <c r="E1172" s="184" t="e">
        <v>#DIV/0!</v>
      </c>
    </row>
    <row r="1173" spans="1:5" ht="17.25" thickBot="1" x14ac:dyDescent="0.35">
      <c r="A1173" s="179" t="s">
        <v>17</v>
      </c>
      <c r="B1173" s="183" t="s">
        <v>20</v>
      </c>
      <c r="C1173" s="184">
        <v>0.43999999999999995</v>
      </c>
      <c r="D1173" s="184">
        <v>-1</v>
      </c>
      <c r="E1173" s="184" t="e">
        <v>#DIV/0!</v>
      </c>
    </row>
    <row r="1174" spans="1:5" ht="17.25" thickBot="1" x14ac:dyDescent="0.35">
      <c r="A1174" s="179" t="s">
        <v>18</v>
      </c>
      <c r="B1174" s="183" t="s">
        <v>20</v>
      </c>
      <c r="C1174" s="184">
        <v>0.43999999999999995</v>
      </c>
      <c r="D1174" s="184" t="e">
        <v>#DIV/0!</v>
      </c>
      <c r="E1174" s="184" t="e">
        <v>#DIV/0!</v>
      </c>
    </row>
    <row r="1175" spans="1:5" ht="17.25" thickBot="1" x14ac:dyDescent="0.35">
      <c r="A1175" s="1035" t="s">
        <v>855</v>
      </c>
      <c r="B1175" s="1036"/>
      <c r="C1175" s="1036"/>
      <c r="D1175" s="1036"/>
      <c r="E1175" s="1037"/>
    </row>
    <row r="1176" spans="1:5" x14ac:dyDescent="0.3">
      <c r="A1176" s="1033"/>
      <c r="B1176" s="138">
        <v>2019</v>
      </c>
      <c r="C1176" s="138">
        <v>2020</v>
      </c>
      <c r="D1176" s="138">
        <v>2021</v>
      </c>
      <c r="E1176" s="138">
        <v>2022</v>
      </c>
    </row>
    <row r="1177" spans="1:5" ht="17.25" thickBot="1" x14ac:dyDescent="0.35">
      <c r="A1177" s="1034"/>
      <c r="B1177" s="180" t="s">
        <v>5</v>
      </c>
      <c r="C1177" s="180" t="s">
        <v>6</v>
      </c>
      <c r="D1177" s="180" t="s">
        <v>6</v>
      </c>
      <c r="E1177" s="180" t="s">
        <v>6</v>
      </c>
    </row>
    <row r="1178" spans="1:5" ht="17.25" thickBot="1" x14ac:dyDescent="0.35">
      <c r="A1178" s="185" t="s">
        <v>107</v>
      </c>
      <c r="B1178" s="186">
        <v>0</v>
      </c>
      <c r="C1178" s="186">
        <v>0</v>
      </c>
      <c r="D1178" s="186">
        <v>0</v>
      </c>
      <c r="E1178" s="186">
        <v>0</v>
      </c>
    </row>
    <row r="1179" spans="1:5" ht="17.25" thickBot="1" x14ac:dyDescent="0.35">
      <c r="A1179" s="187" t="s">
        <v>37</v>
      </c>
      <c r="B1179" s="186"/>
      <c r="C1179" s="186"/>
      <c r="D1179" s="186"/>
      <c r="E1179" s="186"/>
    </row>
    <row r="1180" spans="1:5" ht="17.25" thickBot="1" x14ac:dyDescent="0.35">
      <c r="A1180" s="187" t="s">
        <v>108</v>
      </c>
      <c r="B1180" s="186"/>
      <c r="C1180" s="186"/>
      <c r="D1180" s="186"/>
      <c r="E1180" s="186"/>
    </row>
    <row r="1181" spans="1:5" ht="17.25" thickBot="1" x14ac:dyDescent="0.35">
      <c r="A1181" s="187" t="s">
        <v>72</v>
      </c>
      <c r="B1181" s="186"/>
      <c r="C1181" s="186"/>
      <c r="D1181" s="186"/>
      <c r="E1181" s="186"/>
    </row>
    <row r="1182" spans="1:5" ht="17.25" thickBot="1" x14ac:dyDescent="0.35">
      <c r="A1182" s="187" t="s">
        <v>73</v>
      </c>
      <c r="B1182" s="186"/>
      <c r="C1182" s="186"/>
      <c r="D1182" s="186"/>
      <c r="E1182" s="186"/>
    </row>
    <row r="1183" spans="1:5" ht="17.25" thickBot="1" x14ac:dyDescent="0.35">
      <c r="A1183" s="185" t="s">
        <v>109</v>
      </c>
      <c r="B1183" s="188">
        <v>100000</v>
      </c>
      <c r="C1183" s="188">
        <v>144000</v>
      </c>
      <c r="D1183" s="188">
        <v>0</v>
      </c>
      <c r="E1183" s="188">
        <v>0</v>
      </c>
    </row>
    <row r="1184" spans="1:5" ht="17.25" thickBot="1" x14ac:dyDescent="0.35">
      <c r="A1184" s="187" t="s">
        <v>37</v>
      </c>
      <c r="B1184" s="188"/>
      <c r="C1184" s="186"/>
      <c r="D1184" s="186"/>
      <c r="E1184" s="186"/>
    </row>
    <row r="1185" spans="1:5" ht="17.25" thickBot="1" x14ac:dyDescent="0.35">
      <c r="A1185" s="187" t="s">
        <v>108</v>
      </c>
      <c r="B1185" s="182">
        <v>100000</v>
      </c>
      <c r="C1185" s="182">
        <v>144000</v>
      </c>
      <c r="D1185" s="182">
        <v>0</v>
      </c>
      <c r="E1185" s="182">
        <v>0</v>
      </c>
    </row>
    <row r="1186" spans="1:5" ht="17.25" thickBot="1" x14ac:dyDescent="0.35">
      <c r="A1186" s="187" t="s">
        <v>72</v>
      </c>
      <c r="B1186" s="188"/>
      <c r="C1186" s="186"/>
      <c r="D1186" s="186"/>
      <c r="E1186" s="186"/>
    </row>
    <row r="1187" spans="1:5" ht="17.25" thickBot="1" x14ac:dyDescent="0.35">
      <c r="A1187" s="187" t="s">
        <v>73</v>
      </c>
      <c r="B1187" s="188"/>
      <c r="C1187" s="186"/>
      <c r="D1187" s="186"/>
      <c r="E1187" s="186"/>
    </row>
    <row r="1188" spans="1:5" ht="17.25" thickBot="1" x14ac:dyDescent="0.35">
      <c r="A1188" s="189" t="s">
        <v>33</v>
      </c>
      <c r="B1188" s="188">
        <v>100000</v>
      </c>
      <c r="C1188" s="188">
        <v>144000</v>
      </c>
      <c r="D1188" s="188">
        <v>0</v>
      </c>
      <c r="E1188" s="188">
        <v>0</v>
      </c>
    </row>
    <row r="1189" spans="1:5" ht="17.25" thickBot="1" x14ac:dyDescent="0.35">
      <c r="A1189" s="175" t="s">
        <v>104</v>
      </c>
      <c r="B1189" s="996" t="s">
        <v>169</v>
      </c>
      <c r="C1189" s="997"/>
      <c r="D1189" s="997"/>
      <c r="E1189" s="998"/>
    </row>
    <row r="1190" spans="1:5" ht="99.75" thickBot="1" x14ac:dyDescent="0.35">
      <c r="A1190" s="175" t="s">
        <v>70</v>
      </c>
      <c r="B1190" s="176" t="s">
        <v>222</v>
      </c>
      <c r="C1190" s="177" t="s">
        <v>899</v>
      </c>
      <c r="D1190" s="1022"/>
      <c r="E1190" s="1023"/>
    </row>
    <row r="1191" spans="1:5" ht="24.75" customHeight="1" thickBot="1" x14ac:dyDescent="0.35">
      <c r="A1191" s="179" t="s">
        <v>9</v>
      </c>
      <c r="B1191" s="945" t="s">
        <v>223</v>
      </c>
      <c r="C1191" s="940"/>
      <c r="D1191" s="940"/>
      <c r="E1191" s="946"/>
    </row>
    <row r="1192" spans="1:5" ht="17.25" thickBot="1" x14ac:dyDescent="0.35">
      <c r="A1192" s="179" t="s">
        <v>14</v>
      </c>
      <c r="B1192" s="966" t="s">
        <v>158</v>
      </c>
      <c r="C1192" s="941"/>
      <c r="D1192" s="941"/>
      <c r="E1192" s="942"/>
    </row>
    <row r="1193" spans="1:5" x14ac:dyDescent="0.3">
      <c r="A1193" s="1033"/>
      <c r="B1193" s="138">
        <v>2019</v>
      </c>
      <c r="C1193" s="138">
        <v>2020</v>
      </c>
      <c r="D1193" s="138">
        <v>2021</v>
      </c>
      <c r="E1193" s="138">
        <v>2022</v>
      </c>
    </row>
    <row r="1194" spans="1:5" ht="17.25" thickBot="1" x14ac:dyDescent="0.35">
      <c r="A1194" s="1034"/>
      <c r="B1194" s="180" t="s">
        <v>5</v>
      </c>
      <c r="C1194" s="180" t="s">
        <v>6</v>
      </c>
      <c r="D1194" s="180" t="s">
        <v>6</v>
      </c>
      <c r="E1194" s="180" t="s">
        <v>6</v>
      </c>
    </row>
    <row r="1195" spans="1:5" ht="17.25" thickBot="1" x14ac:dyDescent="0.35">
      <c r="A1195" s="179" t="s">
        <v>8</v>
      </c>
      <c r="B1195" s="183">
        <v>2</v>
      </c>
      <c r="C1195" s="183">
        <v>2</v>
      </c>
      <c r="D1195" s="183">
        <v>1</v>
      </c>
      <c r="E1195" s="183">
        <v>0</v>
      </c>
    </row>
    <row r="1196" spans="1:5" ht="17.25" thickBot="1" x14ac:dyDescent="0.35">
      <c r="A1196" s="179" t="s">
        <v>15</v>
      </c>
      <c r="B1196" s="182">
        <v>2700</v>
      </c>
      <c r="C1196" s="182">
        <v>2700</v>
      </c>
      <c r="D1196" s="182">
        <v>500</v>
      </c>
      <c r="E1196" s="182">
        <v>0</v>
      </c>
    </row>
    <row r="1197" spans="1:5" ht="17.25" thickBot="1" x14ac:dyDescent="0.35">
      <c r="A1197" s="179" t="s">
        <v>21</v>
      </c>
      <c r="B1197" s="182">
        <v>1350</v>
      </c>
      <c r="C1197" s="182">
        <v>1350</v>
      </c>
      <c r="D1197" s="182">
        <v>500</v>
      </c>
      <c r="E1197" s="182" t="e">
        <v>#DIV/0!</v>
      </c>
    </row>
    <row r="1198" spans="1:5" ht="17.25" thickBot="1" x14ac:dyDescent="0.35">
      <c r="A1198" s="179" t="s">
        <v>16</v>
      </c>
      <c r="B1198" s="183" t="s">
        <v>20</v>
      </c>
      <c r="C1198" s="184">
        <v>0</v>
      </c>
      <c r="D1198" s="184">
        <v>-0.5</v>
      </c>
      <c r="E1198" s="184">
        <v>-1</v>
      </c>
    </row>
    <row r="1199" spans="1:5" ht="17.25" thickBot="1" x14ac:dyDescent="0.35">
      <c r="A1199" s="179" t="s">
        <v>17</v>
      </c>
      <c r="B1199" s="183" t="s">
        <v>20</v>
      </c>
      <c r="C1199" s="184">
        <v>0</v>
      </c>
      <c r="D1199" s="184">
        <v>-0.81481481481481488</v>
      </c>
      <c r="E1199" s="184">
        <v>-1</v>
      </c>
    </row>
    <row r="1200" spans="1:5" ht="17.25" thickBot="1" x14ac:dyDescent="0.35">
      <c r="A1200" s="179" t="s">
        <v>18</v>
      </c>
      <c r="B1200" s="183" t="s">
        <v>20</v>
      </c>
      <c r="C1200" s="184">
        <v>0</v>
      </c>
      <c r="D1200" s="184">
        <v>-0.62962962962962965</v>
      </c>
      <c r="E1200" s="184" t="e">
        <v>#DIV/0!</v>
      </c>
    </row>
    <row r="1201" spans="1:5" ht="17.25" thickBot="1" x14ac:dyDescent="0.35">
      <c r="A1201" s="1035" t="s">
        <v>893</v>
      </c>
      <c r="B1201" s="1036"/>
      <c r="C1201" s="1036"/>
      <c r="D1201" s="1036"/>
      <c r="E1201" s="1037"/>
    </row>
    <row r="1202" spans="1:5" x14ac:dyDescent="0.3">
      <c r="A1202" s="1033"/>
      <c r="B1202" s="138">
        <v>2019</v>
      </c>
      <c r="C1202" s="138">
        <v>2020</v>
      </c>
      <c r="D1202" s="138">
        <v>2021</v>
      </c>
      <c r="E1202" s="138">
        <v>2022</v>
      </c>
    </row>
    <row r="1203" spans="1:5" ht="17.25" thickBot="1" x14ac:dyDescent="0.35">
      <c r="A1203" s="1034"/>
      <c r="B1203" s="180" t="s">
        <v>5</v>
      </c>
      <c r="C1203" s="180" t="s">
        <v>6</v>
      </c>
      <c r="D1203" s="180" t="s">
        <v>6</v>
      </c>
      <c r="E1203" s="180" t="s">
        <v>6</v>
      </c>
    </row>
    <row r="1204" spans="1:5" ht="17.25" thickBot="1" x14ac:dyDescent="0.35">
      <c r="A1204" s="185" t="s">
        <v>107</v>
      </c>
      <c r="B1204" s="186">
        <v>0</v>
      </c>
      <c r="C1204" s="186">
        <v>0</v>
      </c>
      <c r="D1204" s="186">
        <v>0</v>
      </c>
      <c r="E1204" s="186">
        <v>0</v>
      </c>
    </row>
    <row r="1205" spans="1:5" ht="17.25" thickBot="1" x14ac:dyDescent="0.35">
      <c r="A1205" s="187" t="s">
        <v>37</v>
      </c>
      <c r="B1205" s="186"/>
      <c r="C1205" s="186"/>
      <c r="D1205" s="186"/>
      <c r="E1205" s="186"/>
    </row>
    <row r="1206" spans="1:5" ht="17.25" thickBot="1" x14ac:dyDescent="0.35">
      <c r="A1206" s="187" t="s">
        <v>108</v>
      </c>
      <c r="B1206" s="186"/>
      <c r="C1206" s="186"/>
      <c r="D1206" s="186"/>
      <c r="E1206" s="186"/>
    </row>
    <row r="1207" spans="1:5" ht="17.25" thickBot="1" x14ac:dyDescent="0.35">
      <c r="A1207" s="187" t="s">
        <v>72</v>
      </c>
      <c r="B1207" s="186"/>
      <c r="C1207" s="186"/>
      <c r="D1207" s="186"/>
      <c r="E1207" s="186"/>
    </row>
    <row r="1208" spans="1:5" ht="17.25" thickBot="1" x14ac:dyDescent="0.35">
      <c r="A1208" s="187" t="s">
        <v>73</v>
      </c>
      <c r="B1208" s="186"/>
      <c r="C1208" s="186"/>
      <c r="D1208" s="186"/>
      <c r="E1208" s="186"/>
    </row>
    <row r="1209" spans="1:5" ht="17.25" thickBot="1" x14ac:dyDescent="0.35">
      <c r="A1209" s="185" t="s">
        <v>109</v>
      </c>
      <c r="B1209" s="188">
        <v>2700</v>
      </c>
      <c r="C1209" s="188">
        <v>2700</v>
      </c>
      <c r="D1209" s="188">
        <v>500</v>
      </c>
      <c r="E1209" s="188">
        <v>0</v>
      </c>
    </row>
    <row r="1210" spans="1:5" ht="17.25" thickBot="1" x14ac:dyDescent="0.35">
      <c r="A1210" s="187" t="s">
        <v>37</v>
      </c>
      <c r="B1210" s="188"/>
      <c r="C1210" s="186"/>
      <c r="D1210" s="186"/>
      <c r="E1210" s="186"/>
    </row>
    <row r="1211" spans="1:5" ht="17.25" thickBot="1" x14ac:dyDescent="0.35">
      <c r="A1211" s="187" t="s">
        <v>108</v>
      </c>
      <c r="B1211" s="182">
        <v>2700</v>
      </c>
      <c r="C1211" s="182">
        <v>2700</v>
      </c>
      <c r="D1211" s="182">
        <v>500</v>
      </c>
      <c r="E1211" s="182">
        <v>0</v>
      </c>
    </row>
    <row r="1212" spans="1:5" ht="17.25" thickBot="1" x14ac:dyDescent="0.35">
      <c r="A1212" s="187" t="s">
        <v>72</v>
      </c>
      <c r="B1212" s="188"/>
      <c r="C1212" s="186"/>
      <c r="D1212" s="186"/>
      <c r="E1212" s="186"/>
    </row>
    <row r="1213" spans="1:5" ht="17.25" thickBot="1" x14ac:dyDescent="0.35">
      <c r="A1213" s="187" t="s">
        <v>73</v>
      </c>
      <c r="B1213" s="188"/>
      <c r="C1213" s="186"/>
      <c r="D1213" s="186"/>
      <c r="E1213" s="186"/>
    </row>
    <row r="1214" spans="1:5" ht="17.25" thickBot="1" x14ac:dyDescent="0.35">
      <c r="A1214" s="189" t="s">
        <v>211</v>
      </c>
      <c r="B1214" s="188">
        <v>2700</v>
      </c>
      <c r="C1214" s="188">
        <v>2700</v>
      </c>
      <c r="D1214" s="188">
        <v>500</v>
      </c>
      <c r="E1214" s="188">
        <v>0</v>
      </c>
    </row>
    <row r="1215" spans="1:5" ht="17.25" thickBot="1" x14ac:dyDescent="0.35">
      <c r="A1215" s="175" t="s">
        <v>104</v>
      </c>
      <c r="B1215" s="996" t="s">
        <v>169</v>
      </c>
      <c r="C1215" s="997"/>
      <c r="D1215" s="997"/>
      <c r="E1215" s="998"/>
    </row>
    <row r="1216" spans="1:5" ht="116.25" thickBot="1" x14ac:dyDescent="0.35">
      <c r="A1216" s="175" t="s">
        <v>135</v>
      </c>
      <c r="B1216" s="176" t="s">
        <v>224</v>
      </c>
      <c r="C1216" s="177" t="s">
        <v>900</v>
      </c>
      <c r="D1216" s="1022"/>
      <c r="E1216" s="1023"/>
    </row>
    <row r="1217" spans="1:5" ht="17.25" thickBot="1" x14ac:dyDescent="0.35">
      <c r="A1217" s="178"/>
      <c r="B1217" s="1038"/>
      <c r="C1217" s="1039"/>
      <c r="D1217" s="1022"/>
      <c r="E1217" s="1023"/>
    </row>
    <row r="1218" spans="1:5" ht="34.5" customHeight="1" thickBot="1" x14ac:dyDescent="0.35">
      <c r="A1218" s="179" t="s">
        <v>9</v>
      </c>
      <c r="B1218" s="1002" t="s">
        <v>225</v>
      </c>
      <c r="C1218" s="1003"/>
      <c r="D1218" s="1003"/>
      <c r="E1218" s="1004"/>
    </row>
    <row r="1219" spans="1:5" ht="17.25" thickBot="1" x14ac:dyDescent="0.35">
      <c r="A1219" s="179" t="s">
        <v>14</v>
      </c>
      <c r="B1219" s="966" t="s">
        <v>158</v>
      </c>
      <c r="C1219" s="941"/>
      <c r="D1219" s="941"/>
      <c r="E1219" s="942"/>
    </row>
    <row r="1220" spans="1:5" x14ac:dyDescent="0.3">
      <c r="A1220" s="1033"/>
      <c r="B1220" s="138">
        <v>2019</v>
      </c>
      <c r="C1220" s="138">
        <v>2020</v>
      </c>
      <c r="D1220" s="138">
        <v>2021</v>
      </c>
      <c r="E1220" s="138">
        <v>2022</v>
      </c>
    </row>
    <row r="1221" spans="1:5" ht="17.25" thickBot="1" x14ac:dyDescent="0.35">
      <c r="A1221" s="1034"/>
      <c r="B1221" s="180" t="s">
        <v>5</v>
      </c>
      <c r="C1221" s="180" t="s">
        <v>6</v>
      </c>
      <c r="D1221" s="180" t="s">
        <v>6</v>
      </c>
      <c r="E1221" s="180" t="s">
        <v>6</v>
      </c>
    </row>
    <row r="1222" spans="1:5" ht="17.25" thickBot="1" x14ac:dyDescent="0.35">
      <c r="A1222" s="179" t="s">
        <v>8</v>
      </c>
      <c r="B1222" s="182">
        <v>1</v>
      </c>
      <c r="C1222" s="182">
        <v>1</v>
      </c>
      <c r="D1222" s="182">
        <v>0</v>
      </c>
      <c r="E1222" s="182">
        <v>0</v>
      </c>
    </row>
    <row r="1223" spans="1:5" ht="17.25" thickBot="1" x14ac:dyDescent="0.35">
      <c r="A1223" s="179" t="s">
        <v>15</v>
      </c>
      <c r="B1223" s="182">
        <v>15000</v>
      </c>
      <c r="C1223" s="182">
        <v>14158</v>
      </c>
      <c r="D1223" s="182">
        <v>0</v>
      </c>
      <c r="E1223" s="182">
        <v>0</v>
      </c>
    </row>
    <row r="1224" spans="1:5" ht="17.25" thickBot="1" x14ac:dyDescent="0.35">
      <c r="A1224" s="179" t="s">
        <v>21</v>
      </c>
      <c r="B1224" s="182">
        <v>15000</v>
      </c>
      <c r="C1224" s="182">
        <v>14158</v>
      </c>
      <c r="D1224" s="182" t="e">
        <v>#DIV/0!</v>
      </c>
      <c r="E1224" s="182" t="e">
        <v>#DIV/0!</v>
      </c>
    </row>
    <row r="1225" spans="1:5" ht="17.25" thickBot="1" x14ac:dyDescent="0.35">
      <c r="A1225" s="179" t="s">
        <v>16</v>
      </c>
      <c r="B1225" s="183" t="s">
        <v>20</v>
      </c>
      <c r="C1225" s="184">
        <v>0</v>
      </c>
      <c r="D1225" s="184">
        <v>-1</v>
      </c>
      <c r="E1225" s="184" t="e">
        <v>#DIV/0!</v>
      </c>
    </row>
    <row r="1226" spans="1:5" ht="17.25" thickBot="1" x14ac:dyDescent="0.35">
      <c r="A1226" s="179" t="s">
        <v>17</v>
      </c>
      <c r="B1226" s="183" t="s">
        <v>20</v>
      </c>
      <c r="C1226" s="184">
        <v>-5.6133333333333368E-2</v>
      </c>
      <c r="D1226" s="184">
        <v>-1</v>
      </c>
      <c r="E1226" s="184" t="e">
        <v>#DIV/0!</v>
      </c>
    </row>
    <row r="1227" spans="1:5" ht="17.25" thickBot="1" x14ac:dyDescent="0.35">
      <c r="A1227" s="179" t="s">
        <v>18</v>
      </c>
      <c r="B1227" s="183" t="s">
        <v>20</v>
      </c>
      <c r="C1227" s="184">
        <v>-5.6133333333333368E-2</v>
      </c>
      <c r="D1227" s="184" t="e">
        <v>#DIV/0!</v>
      </c>
      <c r="E1227" s="184" t="e">
        <v>#DIV/0!</v>
      </c>
    </row>
    <row r="1228" spans="1:5" ht="17.25" thickBot="1" x14ac:dyDescent="0.35">
      <c r="A1228" s="1035" t="s">
        <v>855</v>
      </c>
      <c r="B1228" s="1036"/>
      <c r="C1228" s="1036"/>
      <c r="D1228" s="1036"/>
      <c r="E1228" s="1037"/>
    </row>
    <row r="1229" spans="1:5" x14ac:dyDescent="0.3">
      <c r="A1229" s="1033"/>
      <c r="B1229" s="138">
        <v>2019</v>
      </c>
      <c r="C1229" s="138">
        <v>2020</v>
      </c>
      <c r="D1229" s="138">
        <v>2021</v>
      </c>
      <c r="E1229" s="138">
        <v>2022</v>
      </c>
    </row>
    <row r="1230" spans="1:5" ht="17.25" thickBot="1" x14ac:dyDescent="0.35">
      <c r="A1230" s="1034"/>
      <c r="B1230" s="180" t="s">
        <v>5</v>
      </c>
      <c r="C1230" s="180" t="s">
        <v>6</v>
      </c>
      <c r="D1230" s="180" t="s">
        <v>6</v>
      </c>
      <c r="E1230" s="180" t="s">
        <v>6</v>
      </c>
    </row>
    <row r="1231" spans="1:5" ht="17.25" thickBot="1" x14ac:dyDescent="0.35">
      <c r="A1231" s="185" t="s">
        <v>107</v>
      </c>
      <c r="B1231" s="186">
        <v>0</v>
      </c>
      <c r="C1231" s="186">
        <v>0</v>
      </c>
      <c r="D1231" s="186">
        <v>0</v>
      </c>
      <c r="E1231" s="186">
        <v>0</v>
      </c>
    </row>
    <row r="1232" spans="1:5" ht="17.25" thickBot="1" x14ac:dyDescent="0.35">
      <c r="A1232" s="187" t="s">
        <v>37</v>
      </c>
      <c r="B1232" s="186"/>
      <c r="C1232" s="186"/>
      <c r="D1232" s="186"/>
      <c r="E1232" s="186"/>
    </row>
    <row r="1233" spans="1:5" ht="17.25" thickBot="1" x14ac:dyDescent="0.35">
      <c r="A1233" s="187" t="s">
        <v>108</v>
      </c>
      <c r="B1233" s="186"/>
      <c r="C1233" s="186"/>
      <c r="D1233" s="186"/>
      <c r="E1233" s="186"/>
    </row>
    <row r="1234" spans="1:5" ht="17.25" thickBot="1" x14ac:dyDescent="0.35">
      <c r="A1234" s="187" t="s">
        <v>72</v>
      </c>
      <c r="B1234" s="186"/>
      <c r="C1234" s="186"/>
      <c r="D1234" s="186"/>
      <c r="E1234" s="186"/>
    </row>
    <row r="1235" spans="1:5" ht="17.25" thickBot="1" x14ac:dyDescent="0.35">
      <c r="A1235" s="187" t="s">
        <v>73</v>
      </c>
      <c r="B1235" s="186"/>
      <c r="C1235" s="186"/>
      <c r="D1235" s="186"/>
      <c r="E1235" s="186"/>
    </row>
    <row r="1236" spans="1:5" ht="17.25" thickBot="1" x14ac:dyDescent="0.35">
      <c r="A1236" s="185" t="s">
        <v>109</v>
      </c>
      <c r="B1236" s="188">
        <v>15000</v>
      </c>
      <c r="C1236" s="188">
        <v>14158</v>
      </c>
      <c r="D1236" s="188">
        <v>0</v>
      </c>
      <c r="E1236" s="188">
        <v>0</v>
      </c>
    </row>
    <row r="1237" spans="1:5" ht="17.25" thickBot="1" x14ac:dyDescent="0.35">
      <c r="A1237" s="187" t="s">
        <v>37</v>
      </c>
      <c r="B1237" s="188"/>
      <c r="C1237" s="186"/>
      <c r="D1237" s="186"/>
      <c r="E1237" s="186"/>
    </row>
    <row r="1238" spans="1:5" ht="17.25" thickBot="1" x14ac:dyDescent="0.35">
      <c r="A1238" s="187" t="s">
        <v>108</v>
      </c>
      <c r="B1238" s="182">
        <v>15000</v>
      </c>
      <c r="C1238" s="182">
        <v>14158</v>
      </c>
      <c r="D1238" s="182">
        <v>0</v>
      </c>
      <c r="E1238" s="182">
        <v>0</v>
      </c>
    </row>
    <row r="1239" spans="1:5" ht="17.25" thickBot="1" x14ac:dyDescent="0.35">
      <c r="A1239" s="187" t="s">
        <v>72</v>
      </c>
      <c r="B1239" s="188"/>
      <c r="C1239" s="186"/>
      <c r="D1239" s="186"/>
      <c r="E1239" s="186"/>
    </row>
    <row r="1240" spans="1:5" ht="17.25" thickBot="1" x14ac:dyDescent="0.35">
      <c r="A1240" s="187" t="s">
        <v>73</v>
      </c>
      <c r="B1240" s="188"/>
      <c r="C1240" s="186"/>
      <c r="D1240" s="186"/>
      <c r="E1240" s="186"/>
    </row>
    <row r="1241" spans="1:5" ht="17.25" thickBot="1" x14ac:dyDescent="0.35">
      <c r="A1241" s="189" t="s">
        <v>33</v>
      </c>
      <c r="B1241" s="188">
        <v>15000</v>
      </c>
      <c r="C1241" s="188">
        <v>14158</v>
      </c>
      <c r="D1241" s="188">
        <v>0</v>
      </c>
      <c r="E1241" s="188">
        <v>0</v>
      </c>
    </row>
    <row r="1242" spans="1:5" ht="31.5" customHeight="1" thickBot="1" x14ac:dyDescent="0.35">
      <c r="A1242" s="175" t="s">
        <v>104</v>
      </c>
      <c r="B1242" s="1047" t="s">
        <v>901</v>
      </c>
      <c r="C1242" s="1048"/>
      <c r="D1242" s="1048"/>
      <c r="E1242" s="1049"/>
    </row>
    <row r="1243" spans="1:5" ht="75" customHeight="1" thickBot="1" x14ac:dyDescent="0.35">
      <c r="A1243" s="175" t="s">
        <v>135</v>
      </c>
      <c r="B1243" s="176" t="s">
        <v>901</v>
      </c>
      <c r="C1243" s="177" t="s">
        <v>902</v>
      </c>
      <c r="D1243" s="1038"/>
      <c r="E1243" s="1023"/>
    </row>
    <row r="1244" spans="1:5" ht="17.25" thickBot="1" x14ac:dyDescent="0.35">
      <c r="A1244" s="178"/>
      <c r="B1244" s="1038"/>
      <c r="C1244" s="1022"/>
      <c r="D1244" s="1022"/>
      <c r="E1244" s="1023"/>
    </row>
    <row r="1245" spans="1:5" ht="17.25" customHeight="1" thickBot="1" x14ac:dyDescent="0.35">
      <c r="A1245" s="179" t="s">
        <v>9</v>
      </c>
      <c r="B1245" s="1002" t="s">
        <v>901</v>
      </c>
      <c r="C1245" s="1003"/>
      <c r="D1245" s="1003"/>
      <c r="E1245" s="1004"/>
    </row>
    <row r="1246" spans="1:5" ht="17.25" thickBot="1" x14ac:dyDescent="0.35">
      <c r="A1246" s="179" t="s">
        <v>14</v>
      </c>
      <c r="B1246" s="966" t="s">
        <v>41</v>
      </c>
      <c r="C1246" s="941"/>
      <c r="D1246" s="941"/>
      <c r="E1246" s="942"/>
    </row>
    <row r="1247" spans="1:5" x14ac:dyDescent="0.3">
      <c r="A1247" s="1033"/>
      <c r="B1247" s="138">
        <v>2019</v>
      </c>
      <c r="C1247" s="138">
        <v>2020</v>
      </c>
      <c r="D1247" s="138">
        <v>2021</v>
      </c>
      <c r="E1247" s="138">
        <v>2022</v>
      </c>
    </row>
    <row r="1248" spans="1:5" ht="17.25" thickBot="1" x14ac:dyDescent="0.35">
      <c r="A1248" s="1034"/>
      <c r="B1248" s="180" t="s">
        <v>5</v>
      </c>
      <c r="C1248" s="180" t="s">
        <v>6</v>
      </c>
      <c r="D1248" s="180" t="s">
        <v>6</v>
      </c>
      <c r="E1248" s="180" t="s">
        <v>6</v>
      </c>
    </row>
    <row r="1249" spans="1:5" ht="17.25" thickBot="1" x14ac:dyDescent="0.35">
      <c r="A1249" s="179" t="s">
        <v>8</v>
      </c>
      <c r="B1249" s="182">
        <v>0</v>
      </c>
      <c r="C1249" s="182">
        <v>0</v>
      </c>
      <c r="D1249" s="182">
        <v>0</v>
      </c>
      <c r="E1249" s="182">
        <v>1</v>
      </c>
    </row>
    <row r="1250" spans="1:5" ht="17.25" thickBot="1" x14ac:dyDescent="0.35">
      <c r="A1250" s="179" t="s">
        <v>15</v>
      </c>
      <c r="B1250" s="182">
        <v>0</v>
      </c>
      <c r="C1250" s="182">
        <v>0</v>
      </c>
      <c r="D1250" s="182">
        <v>0</v>
      </c>
      <c r="E1250" s="182">
        <v>212500</v>
      </c>
    </row>
    <row r="1251" spans="1:5" ht="17.25" thickBot="1" x14ac:dyDescent="0.35">
      <c r="A1251" s="179" t="s">
        <v>21</v>
      </c>
      <c r="B1251" s="182" t="e">
        <v>#DIV/0!</v>
      </c>
      <c r="C1251" s="182" t="e">
        <v>#DIV/0!</v>
      </c>
      <c r="D1251" s="182" t="e">
        <v>#DIV/0!</v>
      </c>
      <c r="E1251" s="182">
        <v>212500</v>
      </c>
    </row>
    <row r="1252" spans="1:5" ht="17.25" thickBot="1" x14ac:dyDescent="0.35">
      <c r="A1252" s="179" t="s">
        <v>16</v>
      </c>
      <c r="B1252" s="183" t="s">
        <v>20</v>
      </c>
      <c r="C1252" s="184" t="e">
        <v>#DIV/0!</v>
      </c>
      <c r="D1252" s="184" t="e">
        <v>#DIV/0!</v>
      </c>
      <c r="E1252" s="184" t="e">
        <v>#DIV/0!</v>
      </c>
    </row>
    <row r="1253" spans="1:5" ht="17.25" thickBot="1" x14ac:dyDescent="0.35">
      <c r="A1253" s="179" t="s">
        <v>17</v>
      </c>
      <c r="B1253" s="183" t="s">
        <v>20</v>
      </c>
      <c r="C1253" s="184" t="e">
        <v>#DIV/0!</v>
      </c>
      <c r="D1253" s="184" t="e">
        <v>#DIV/0!</v>
      </c>
      <c r="E1253" s="184" t="e">
        <v>#DIV/0!</v>
      </c>
    </row>
    <row r="1254" spans="1:5" ht="17.25" thickBot="1" x14ac:dyDescent="0.35">
      <c r="A1254" s="179" t="s">
        <v>18</v>
      </c>
      <c r="B1254" s="183" t="s">
        <v>20</v>
      </c>
      <c r="C1254" s="184" t="e">
        <v>#DIV/0!</v>
      </c>
      <c r="D1254" s="184" t="e">
        <v>#DIV/0!</v>
      </c>
      <c r="E1254" s="184" t="e">
        <v>#DIV/0!</v>
      </c>
    </row>
    <row r="1255" spans="1:5" ht="17.25" customHeight="1" thickBot="1" x14ac:dyDescent="0.35">
      <c r="A1255" s="1035" t="s">
        <v>855</v>
      </c>
      <c r="B1255" s="1036"/>
      <c r="C1255" s="1036"/>
      <c r="D1255" s="1036"/>
      <c r="E1255" s="1037"/>
    </row>
    <row r="1256" spans="1:5" x14ac:dyDescent="0.3">
      <c r="A1256" s="1033"/>
      <c r="B1256" s="138">
        <v>2019</v>
      </c>
      <c r="C1256" s="138">
        <v>2020</v>
      </c>
      <c r="D1256" s="138">
        <v>2021</v>
      </c>
      <c r="E1256" s="138">
        <v>2022</v>
      </c>
    </row>
    <row r="1257" spans="1:5" ht="17.25" thickBot="1" x14ac:dyDescent="0.35">
      <c r="A1257" s="1034"/>
      <c r="B1257" s="180" t="s">
        <v>5</v>
      </c>
      <c r="C1257" s="180" t="s">
        <v>6</v>
      </c>
      <c r="D1257" s="180" t="s">
        <v>6</v>
      </c>
      <c r="E1257" s="180" t="s">
        <v>6</v>
      </c>
    </row>
    <row r="1258" spans="1:5" ht="17.25" thickBot="1" x14ac:dyDescent="0.35">
      <c r="A1258" s="185" t="s">
        <v>107</v>
      </c>
      <c r="B1258" s="186">
        <v>0</v>
      </c>
      <c r="C1258" s="186">
        <v>0</v>
      </c>
      <c r="D1258" s="186">
        <v>0</v>
      </c>
      <c r="E1258" s="186">
        <v>0</v>
      </c>
    </row>
    <row r="1259" spans="1:5" ht="17.25" thickBot="1" x14ac:dyDescent="0.35">
      <c r="A1259" s="187" t="s">
        <v>37</v>
      </c>
      <c r="B1259" s="186"/>
      <c r="C1259" s="186"/>
      <c r="D1259" s="186"/>
      <c r="E1259" s="186"/>
    </row>
    <row r="1260" spans="1:5" ht="17.25" thickBot="1" x14ac:dyDescent="0.35">
      <c r="A1260" s="187" t="s">
        <v>108</v>
      </c>
      <c r="B1260" s="186"/>
      <c r="C1260" s="186"/>
      <c r="D1260" s="186"/>
      <c r="E1260" s="186"/>
    </row>
    <row r="1261" spans="1:5" ht="17.25" thickBot="1" x14ac:dyDescent="0.35">
      <c r="A1261" s="187" t="s">
        <v>72</v>
      </c>
      <c r="B1261" s="186"/>
      <c r="C1261" s="186"/>
      <c r="D1261" s="186"/>
      <c r="E1261" s="186"/>
    </row>
    <row r="1262" spans="1:5" ht="17.25" thickBot="1" x14ac:dyDescent="0.35">
      <c r="A1262" s="187" t="s">
        <v>73</v>
      </c>
      <c r="B1262" s="186"/>
      <c r="C1262" s="186"/>
      <c r="D1262" s="186"/>
      <c r="E1262" s="186"/>
    </row>
    <row r="1263" spans="1:5" ht="17.25" thickBot="1" x14ac:dyDescent="0.35">
      <c r="A1263" s="185" t="s">
        <v>109</v>
      </c>
      <c r="B1263" s="188">
        <v>0</v>
      </c>
      <c r="C1263" s="188">
        <v>0</v>
      </c>
      <c r="D1263" s="188">
        <v>0</v>
      </c>
      <c r="E1263" s="188">
        <v>212500</v>
      </c>
    </row>
    <row r="1264" spans="1:5" ht="17.25" thickBot="1" x14ac:dyDescent="0.35">
      <c r="A1264" s="187" t="s">
        <v>37</v>
      </c>
      <c r="B1264" s="188"/>
      <c r="C1264" s="186"/>
      <c r="D1264" s="186"/>
      <c r="E1264" s="186"/>
    </row>
    <row r="1265" spans="1:5" ht="17.25" thickBot="1" x14ac:dyDescent="0.35">
      <c r="A1265" s="187" t="s">
        <v>108</v>
      </c>
      <c r="B1265" s="182">
        <v>0</v>
      </c>
      <c r="C1265" s="182">
        <v>0</v>
      </c>
      <c r="D1265" s="182">
        <v>0</v>
      </c>
      <c r="E1265" s="182">
        <v>212500</v>
      </c>
    </row>
    <row r="1266" spans="1:5" ht="17.25" thickBot="1" x14ac:dyDescent="0.35">
      <c r="A1266" s="187" t="s">
        <v>72</v>
      </c>
      <c r="B1266" s="188"/>
      <c r="C1266" s="186"/>
      <c r="D1266" s="186"/>
      <c r="E1266" s="186"/>
    </row>
    <row r="1267" spans="1:5" ht="17.25" thickBot="1" x14ac:dyDescent="0.35">
      <c r="A1267" s="187" t="s">
        <v>73</v>
      </c>
      <c r="B1267" s="188"/>
      <c r="C1267" s="186"/>
      <c r="D1267" s="186"/>
      <c r="E1267" s="186"/>
    </row>
    <row r="1268" spans="1:5" ht="17.25" thickBot="1" x14ac:dyDescent="0.35">
      <c r="A1268" s="189" t="s">
        <v>33</v>
      </c>
      <c r="B1268" s="188">
        <v>0</v>
      </c>
      <c r="C1268" s="188">
        <v>0</v>
      </c>
      <c r="D1268" s="188">
        <v>0</v>
      </c>
      <c r="E1268" s="188">
        <v>212500</v>
      </c>
    </row>
    <row r="1269" spans="1:5" ht="17.25" thickBot="1" x14ac:dyDescent="0.35">
      <c r="A1269" s="175" t="s">
        <v>104</v>
      </c>
      <c r="B1269" s="1047" t="s">
        <v>903</v>
      </c>
      <c r="C1269" s="1048"/>
      <c r="D1269" s="1048"/>
      <c r="E1269" s="1049"/>
    </row>
    <row r="1270" spans="1:5" ht="117.75" customHeight="1" thickBot="1" x14ac:dyDescent="0.35">
      <c r="A1270" s="175" t="s">
        <v>135</v>
      </c>
      <c r="B1270" s="176" t="s">
        <v>903</v>
      </c>
      <c r="C1270" s="177" t="s">
        <v>902</v>
      </c>
      <c r="D1270" s="1038"/>
      <c r="E1270" s="1023"/>
    </row>
    <row r="1271" spans="1:5" ht="17.25" thickBot="1" x14ac:dyDescent="0.35">
      <c r="A1271" s="178"/>
      <c r="B1271" s="1038"/>
      <c r="C1271" s="1022"/>
      <c r="D1271" s="1022"/>
      <c r="E1271" s="1023"/>
    </row>
    <row r="1272" spans="1:5" ht="17.25" thickBot="1" x14ac:dyDescent="0.35">
      <c r="A1272" s="179" t="s">
        <v>9</v>
      </c>
      <c r="B1272" s="1002" t="s">
        <v>903</v>
      </c>
      <c r="C1272" s="1003"/>
      <c r="D1272" s="1003"/>
      <c r="E1272" s="1004"/>
    </row>
    <row r="1273" spans="1:5" ht="17.25" thickBot="1" x14ac:dyDescent="0.35">
      <c r="A1273" s="179" t="s">
        <v>14</v>
      </c>
      <c r="B1273" s="966" t="s">
        <v>190</v>
      </c>
      <c r="C1273" s="941"/>
      <c r="D1273" s="941"/>
      <c r="E1273" s="942"/>
    </row>
    <row r="1274" spans="1:5" x14ac:dyDescent="0.3">
      <c r="A1274" s="1033"/>
      <c r="B1274" s="138">
        <v>2019</v>
      </c>
      <c r="C1274" s="138">
        <v>2020</v>
      </c>
      <c r="D1274" s="138">
        <v>2021</v>
      </c>
      <c r="E1274" s="138">
        <v>2022</v>
      </c>
    </row>
    <row r="1275" spans="1:5" ht="17.25" thickBot="1" x14ac:dyDescent="0.35">
      <c r="A1275" s="1034"/>
      <c r="B1275" s="180" t="s">
        <v>5</v>
      </c>
      <c r="C1275" s="180" t="s">
        <v>6</v>
      </c>
      <c r="D1275" s="180" t="s">
        <v>6</v>
      </c>
      <c r="E1275" s="180" t="s">
        <v>6</v>
      </c>
    </row>
    <row r="1276" spans="1:5" ht="17.25" thickBot="1" x14ac:dyDescent="0.35">
      <c r="A1276" s="179" t="s">
        <v>8</v>
      </c>
      <c r="B1276" s="182">
        <v>0</v>
      </c>
      <c r="C1276" s="182">
        <v>0</v>
      </c>
      <c r="D1276" s="182">
        <v>0</v>
      </c>
      <c r="E1276" s="182">
        <v>4</v>
      </c>
    </row>
    <row r="1277" spans="1:5" ht="17.25" thickBot="1" x14ac:dyDescent="0.35">
      <c r="A1277" s="179" t="s">
        <v>15</v>
      </c>
      <c r="B1277" s="182">
        <v>0</v>
      </c>
      <c r="C1277" s="182">
        <v>0</v>
      </c>
      <c r="D1277" s="182">
        <v>0</v>
      </c>
      <c r="E1277" s="182">
        <v>1187500</v>
      </c>
    </row>
    <row r="1278" spans="1:5" ht="17.25" thickBot="1" x14ac:dyDescent="0.35">
      <c r="A1278" s="179" t="s">
        <v>21</v>
      </c>
      <c r="B1278" s="182" t="e">
        <v>#DIV/0!</v>
      </c>
      <c r="C1278" s="182" t="e">
        <v>#DIV/0!</v>
      </c>
      <c r="D1278" s="182" t="e">
        <v>#DIV/0!</v>
      </c>
      <c r="E1278" s="182">
        <v>296875</v>
      </c>
    </row>
    <row r="1279" spans="1:5" ht="17.25" thickBot="1" x14ac:dyDescent="0.35">
      <c r="A1279" s="179" t="s">
        <v>16</v>
      </c>
      <c r="B1279" s="183" t="s">
        <v>20</v>
      </c>
      <c r="C1279" s="184" t="e">
        <v>#DIV/0!</v>
      </c>
      <c r="D1279" s="184" t="e">
        <v>#DIV/0!</v>
      </c>
      <c r="E1279" s="184" t="e">
        <v>#DIV/0!</v>
      </c>
    </row>
    <row r="1280" spans="1:5" ht="17.25" thickBot="1" x14ac:dyDescent="0.35">
      <c r="A1280" s="179" t="s">
        <v>17</v>
      </c>
      <c r="B1280" s="183" t="s">
        <v>20</v>
      </c>
      <c r="C1280" s="184" t="e">
        <v>#DIV/0!</v>
      </c>
      <c r="D1280" s="184" t="e">
        <v>#DIV/0!</v>
      </c>
      <c r="E1280" s="184" t="e">
        <v>#DIV/0!</v>
      </c>
    </row>
    <row r="1281" spans="1:5" ht="17.25" thickBot="1" x14ac:dyDescent="0.35">
      <c r="A1281" s="179" t="s">
        <v>18</v>
      </c>
      <c r="B1281" s="183" t="s">
        <v>20</v>
      </c>
      <c r="C1281" s="184" t="e">
        <v>#DIV/0!</v>
      </c>
      <c r="D1281" s="184" t="e">
        <v>#DIV/0!</v>
      </c>
      <c r="E1281" s="184" t="e">
        <v>#DIV/0!</v>
      </c>
    </row>
    <row r="1282" spans="1:5" ht="17.25" thickBot="1" x14ac:dyDescent="0.35">
      <c r="A1282" s="1035" t="s">
        <v>855</v>
      </c>
      <c r="B1282" s="1036"/>
      <c r="C1282" s="1036"/>
      <c r="D1282" s="1036"/>
      <c r="E1282" s="1037"/>
    </row>
    <row r="1283" spans="1:5" x14ac:dyDescent="0.3">
      <c r="A1283" s="1033"/>
      <c r="B1283" s="138">
        <v>2019</v>
      </c>
      <c r="C1283" s="138">
        <v>2020</v>
      </c>
      <c r="D1283" s="138">
        <v>2021</v>
      </c>
      <c r="E1283" s="138">
        <v>2022</v>
      </c>
    </row>
    <row r="1284" spans="1:5" ht="17.25" thickBot="1" x14ac:dyDescent="0.35">
      <c r="A1284" s="1034"/>
      <c r="B1284" s="180" t="s">
        <v>5</v>
      </c>
      <c r="C1284" s="180" t="s">
        <v>6</v>
      </c>
      <c r="D1284" s="180" t="s">
        <v>6</v>
      </c>
      <c r="E1284" s="180" t="s">
        <v>6</v>
      </c>
    </row>
    <row r="1285" spans="1:5" ht="17.25" thickBot="1" x14ac:dyDescent="0.35">
      <c r="A1285" s="185" t="s">
        <v>107</v>
      </c>
      <c r="B1285" s="186">
        <v>0</v>
      </c>
      <c r="C1285" s="186">
        <v>0</v>
      </c>
      <c r="D1285" s="186">
        <v>0</v>
      </c>
      <c r="E1285" s="186">
        <v>0</v>
      </c>
    </row>
    <row r="1286" spans="1:5" ht="17.25" thickBot="1" x14ac:dyDescent="0.35">
      <c r="A1286" s="187" t="s">
        <v>37</v>
      </c>
      <c r="B1286" s="186"/>
      <c r="C1286" s="186"/>
      <c r="D1286" s="186"/>
      <c r="E1286" s="186"/>
    </row>
    <row r="1287" spans="1:5" ht="17.25" thickBot="1" x14ac:dyDescent="0.35">
      <c r="A1287" s="187" t="s">
        <v>108</v>
      </c>
      <c r="B1287" s="186"/>
      <c r="C1287" s="186"/>
      <c r="D1287" s="186"/>
      <c r="E1287" s="186"/>
    </row>
    <row r="1288" spans="1:5" ht="17.25" thickBot="1" x14ac:dyDescent="0.35">
      <c r="A1288" s="187" t="s">
        <v>72</v>
      </c>
      <c r="B1288" s="186"/>
      <c r="C1288" s="186"/>
      <c r="D1288" s="186"/>
      <c r="E1288" s="186"/>
    </row>
    <row r="1289" spans="1:5" ht="17.25" thickBot="1" x14ac:dyDescent="0.35">
      <c r="A1289" s="187" t="s">
        <v>73</v>
      </c>
      <c r="B1289" s="186"/>
      <c r="C1289" s="186"/>
      <c r="D1289" s="186"/>
      <c r="E1289" s="186"/>
    </row>
    <row r="1290" spans="1:5" ht="17.25" thickBot="1" x14ac:dyDescent="0.35">
      <c r="A1290" s="185" t="s">
        <v>109</v>
      </c>
      <c r="B1290" s="188">
        <v>0</v>
      </c>
      <c r="C1290" s="188">
        <v>0</v>
      </c>
      <c r="D1290" s="188">
        <v>0</v>
      </c>
      <c r="E1290" s="188">
        <v>1187500</v>
      </c>
    </row>
    <row r="1291" spans="1:5" ht="17.25" thickBot="1" x14ac:dyDescent="0.35">
      <c r="A1291" s="187" t="s">
        <v>37</v>
      </c>
      <c r="B1291" s="188"/>
      <c r="C1291" s="186"/>
      <c r="D1291" s="186"/>
      <c r="E1291" s="186"/>
    </row>
    <row r="1292" spans="1:5" ht="17.25" thickBot="1" x14ac:dyDescent="0.35">
      <c r="A1292" s="187" t="s">
        <v>108</v>
      </c>
      <c r="B1292" s="182">
        <v>0</v>
      </c>
      <c r="C1292" s="182">
        <v>0</v>
      </c>
      <c r="D1292" s="182">
        <v>0</v>
      </c>
      <c r="E1292" s="182">
        <v>1187500</v>
      </c>
    </row>
    <row r="1293" spans="1:5" ht="17.25" thickBot="1" x14ac:dyDescent="0.35">
      <c r="A1293" s="187" t="s">
        <v>72</v>
      </c>
      <c r="B1293" s="188"/>
      <c r="C1293" s="186"/>
      <c r="D1293" s="186"/>
      <c r="E1293" s="186"/>
    </row>
    <row r="1294" spans="1:5" ht="17.25" thickBot="1" x14ac:dyDescent="0.35">
      <c r="A1294" s="187" t="s">
        <v>73</v>
      </c>
      <c r="B1294" s="188"/>
      <c r="C1294" s="186"/>
      <c r="D1294" s="186"/>
      <c r="E1294" s="186"/>
    </row>
    <row r="1295" spans="1:5" ht="17.25" thickBot="1" x14ac:dyDescent="0.35">
      <c r="A1295" s="194" t="s">
        <v>33</v>
      </c>
      <c r="B1295" s="195">
        <v>0</v>
      </c>
      <c r="C1295" s="195">
        <v>0</v>
      </c>
      <c r="D1295" s="195">
        <v>0</v>
      </c>
      <c r="E1295" s="195">
        <v>1187500</v>
      </c>
    </row>
    <row r="1296" spans="1:5" ht="17.25" hidden="1" thickBot="1" x14ac:dyDescent="0.35">
      <c r="A1296" s="196" t="s">
        <v>0</v>
      </c>
      <c r="B1296" s="197" t="e">
        <v>#VALUE!</v>
      </c>
      <c r="C1296" s="197" t="e">
        <v>#VALUE!</v>
      </c>
      <c r="D1296" s="197" t="e">
        <v>#VALUE!</v>
      </c>
      <c r="E1296" s="197" t="e">
        <v>#VALUE!</v>
      </c>
    </row>
    <row r="1297" spans="1:5" ht="17.25" hidden="1" thickBot="1" x14ac:dyDescent="0.35">
      <c r="A1297" s="198" t="s">
        <v>37</v>
      </c>
      <c r="B1297" s="188" t="e">
        <v>#VALUE!</v>
      </c>
      <c r="C1297" s="188" t="e">
        <v>#VALUE!</v>
      </c>
      <c r="D1297" s="188" t="e">
        <v>#VALUE!</v>
      </c>
      <c r="E1297" s="188" t="e">
        <v>#VALUE!</v>
      </c>
    </row>
    <row r="1298" spans="1:5" ht="17.25" hidden="1" thickBot="1" x14ac:dyDescent="0.35">
      <c r="A1298" s="198" t="s">
        <v>76</v>
      </c>
      <c r="B1298" s="188">
        <v>8500</v>
      </c>
      <c r="C1298" s="188">
        <v>14500</v>
      </c>
      <c r="D1298" s="188">
        <v>16000</v>
      </c>
      <c r="E1298" s="188">
        <v>25000</v>
      </c>
    </row>
    <row r="1299" spans="1:5" ht="33.75" hidden="1" thickBot="1" x14ac:dyDescent="0.35">
      <c r="A1299" s="196" t="s">
        <v>31</v>
      </c>
      <c r="B1299" s="197" t="e">
        <v>#VALUE!</v>
      </c>
      <c r="C1299" s="197" t="e">
        <v>#VALUE!</v>
      </c>
      <c r="D1299" s="197">
        <v>-1</v>
      </c>
      <c r="E1299" s="197" t="e">
        <v>#DIV/0!</v>
      </c>
    </row>
    <row r="1300" spans="1:5" ht="17.25" hidden="1" thickBot="1" x14ac:dyDescent="0.35">
      <c r="A1300" s="198" t="s">
        <v>37</v>
      </c>
      <c r="B1300" s="186" t="e">
        <v>#VALUE!</v>
      </c>
      <c r="C1300" s="186" t="e">
        <v>#VALUE!</v>
      </c>
      <c r="D1300" s="186">
        <v>-1</v>
      </c>
      <c r="E1300" s="186" t="e">
        <v>#DIV/0!</v>
      </c>
    </row>
    <row r="1301" spans="1:5" ht="17.25" hidden="1" thickBot="1" x14ac:dyDescent="0.35">
      <c r="A1301" s="198" t="s">
        <v>76</v>
      </c>
      <c r="B1301" s="188">
        <v>0</v>
      </c>
      <c r="C1301" s="188">
        <v>6000</v>
      </c>
      <c r="D1301" s="188">
        <v>0</v>
      </c>
      <c r="E1301" s="188">
        <v>0</v>
      </c>
    </row>
    <row r="1302" spans="1:5" ht="17.25" hidden="1" thickBot="1" x14ac:dyDescent="0.35">
      <c r="A1302" s="196" t="s">
        <v>1</v>
      </c>
      <c r="B1302" s="197" t="e">
        <v>#VALUE!</v>
      </c>
      <c r="C1302" s="197">
        <v>20039</v>
      </c>
      <c r="D1302" s="197">
        <v>20041</v>
      </c>
      <c r="E1302" s="197">
        <v>28043</v>
      </c>
    </row>
    <row r="1303" spans="1:5" ht="17.25" hidden="1" thickBot="1" x14ac:dyDescent="0.35">
      <c r="A1303" s="198" t="s">
        <v>37</v>
      </c>
      <c r="B1303" s="188" t="e">
        <v>#VALUE!</v>
      </c>
      <c r="C1303" s="188">
        <v>8000</v>
      </c>
      <c r="D1303" s="188">
        <v>8000</v>
      </c>
      <c r="E1303" s="188">
        <v>12000</v>
      </c>
    </row>
    <row r="1304" spans="1:5" ht="17.25" hidden="1" thickBot="1" x14ac:dyDescent="0.35">
      <c r="A1304" s="198" t="s">
        <v>76</v>
      </c>
      <c r="B1304" s="188">
        <v>12037</v>
      </c>
      <c r="C1304" s="188">
        <v>12039</v>
      </c>
      <c r="D1304" s="188">
        <v>12041</v>
      </c>
      <c r="E1304" s="188">
        <v>16043</v>
      </c>
    </row>
    <row r="1305" spans="1:5" ht="17.25" hidden="1" thickBot="1" x14ac:dyDescent="0.35">
      <c r="A1305" s="196" t="s">
        <v>2</v>
      </c>
      <c r="B1305" s="197">
        <v>2500</v>
      </c>
      <c r="C1305" s="197">
        <v>2500</v>
      </c>
      <c r="D1305" s="197">
        <v>6250</v>
      </c>
      <c r="E1305" s="197">
        <v>18750</v>
      </c>
    </row>
    <row r="1306" spans="1:5" ht="17.25" hidden="1" thickBot="1" x14ac:dyDescent="0.35">
      <c r="A1306" s="198" t="s">
        <v>37</v>
      </c>
      <c r="B1306" s="186">
        <v>500</v>
      </c>
      <c r="C1306" s="186">
        <v>500</v>
      </c>
      <c r="D1306" s="186">
        <v>1250</v>
      </c>
      <c r="E1306" s="186">
        <v>3750</v>
      </c>
    </row>
    <row r="1307" spans="1:5" ht="17.25" hidden="1" thickBot="1" x14ac:dyDescent="0.35">
      <c r="A1307" s="198" t="s">
        <v>76</v>
      </c>
      <c r="B1307" s="188">
        <v>2000</v>
      </c>
      <c r="C1307" s="188">
        <v>2000</v>
      </c>
      <c r="D1307" s="188">
        <v>5000</v>
      </c>
      <c r="E1307" s="188">
        <v>15000</v>
      </c>
    </row>
    <row r="1308" spans="1:5" ht="17.25" hidden="1" thickBot="1" x14ac:dyDescent="0.35">
      <c r="A1308" s="196" t="s">
        <v>22</v>
      </c>
      <c r="B1308" s="197" t="e">
        <v>#VALUE!</v>
      </c>
      <c r="C1308" s="197" t="e">
        <v>#VALUE!</v>
      </c>
      <c r="D1308" s="197">
        <v>3</v>
      </c>
      <c r="E1308" s="197">
        <v>4</v>
      </c>
    </row>
    <row r="1309" spans="1:5" ht="17.25" hidden="1" thickBot="1" x14ac:dyDescent="0.35">
      <c r="A1309" s="198" t="s">
        <v>37</v>
      </c>
      <c r="B1309" s="186" t="e">
        <v>#VALUE!</v>
      </c>
      <c r="C1309" s="186">
        <v>0</v>
      </c>
      <c r="D1309" s="186">
        <v>1.5</v>
      </c>
      <c r="E1309" s="186">
        <v>2</v>
      </c>
    </row>
    <row r="1310" spans="1:5" ht="17.25" hidden="1" thickBot="1" x14ac:dyDescent="0.35">
      <c r="A1310" s="198" t="s">
        <v>76</v>
      </c>
      <c r="B1310" s="188" t="e">
        <v>#VALUE!</v>
      </c>
      <c r="C1310" s="188" t="e">
        <v>#VALUE!</v>
      </c>
      <c r="D1310" s="188">
        <v>1.5</v>
      </c>
      <c r="E1310" s="188">
        <v>2</v>
      </c>
    </row>
    <row r="1311" spans="1:5" ht="17.25" hidden="1" thickBot="1" x14ac:dyDescent="0.35">
      <c r="A1311" s="196" t="s">
        <v>23</v>
      </c>
      <c r="B1311" s="197" t="e">
        <v>#VALUE!</v>
      </c>
      <c r="C1311" s="197">
        <v>542120</v>
      </c>
      <c r="D1311" s="197">
        <v>702021</v>
      </c>
      <c r="E1311" s="197">
        <v>2022</v>
      </c>
    </row>
    <row r="1312" spans="1:5" ht="17.25" hidden="1" thickBot="1" x14ac:dyDescent="0.35">
      <c r="A1312" s="198" t="s">
        <v>37</v>
      </c>
      <c r="B1312" s="186" t="e">
        <v>#VALUE!</v>
      </c>
      <c r="C1312" s="186">
        <v>6000</v>
      </c>
      <c r="D1312" s="186">
        <v>0</v>
      </c>
      <c r="E1312" s="186">
        <v>0</v>
      </c>
    </row>
    <row r="1313" spans="1:5" ht="17.25" hidden="1" thickBot="1" x14ac:dyDescent="0.35">
      <c r="A1313" s="198" t="s">
        <v>76</v>
      </c>
      <c r="B1313" s="188" t="e">
        <v>#VALUE!</v>
      </c>
      <c r="C1313" s="188">
        <v>536120</v>
      </c>
      <c r="D1313" s="188">
        <v>702021</v>
      </c>
      <c r="E1313" s="188">
        <v>2022</v>
      </c>
    </row>
    <row r="1314" spans="1:5" ht="33.75" hidden="1" thickBot="1" x14ac:dyDescent="0.35">
      <c r="A1314" s="196" t="s">
        <v>3</v>
      </c>
      <c r="B1314" s="197" t="e">
        <v>#VALUE!</v>
      </c>
      <c r="C1314" s="197" t="e">
        <v>#VALUE!</v>
      </c>
      <c r="D1314" s="197" t="e">
        <v>#VALUE!</v>
      </c>
      <c r="E1314" s="197" t="e">
        <v>#VALUE!</v>
      </c>
    </row>
    <row r="1315" spans="1:5" ht="17.25" hidden="1" thickBot="1" x14ac:dyDescent="0.35">
      <c r="A1315" s="198" t="s">
        <v>37</v>
      </c>
      <c r="B1315" s="186" t="e">
        <v>#VALUE!</v>
      </c>
      <c r="C1315" s="186" t="e">
        <v>#VALUE!</v>
      </c>
      <c r="D1315" s="186" t="e">
        <v>#VALUE!</v>
      </c>
      <c r="E1315" s="186" t="e">
        <v>#VALUE!</v>
      </c>
    </row>
    <row r="1316" spans="1:5" ht="17.25" hidden="1" thickBot="1" x14ac:dyDescent="0.35">
      <c r="A1316" s="198" t="s">
        <v>76</v>
      </c>
      <c r="B1316" s="188">
        <v>597302</v>
      </c>
      <c r="C1316" s="188">
        <v>534102</v>
      </c>
      <c r="D1316" s="188">
        <v>700004</v>
      </c>
      <c r="E1316" s="188">
        <v>6</v>
      </c>
    </row>
    <row r="1317" spans="1:5" ht="17.25" thickBot="1" x14ac:dyDescent="0.35">
      <c r="A1317" s="199"/>
      <c r="B1317" s="200"/>
      <c r="C1317" s="200"/>
      <c r="D1317" s="200"/>
      <c r="E1317" s="200"/>
    </row>
    <row r="1318" spans="1:5" ht="24.75" thickBot="1" x14ac:dyDescent="0.35">
      <c r="A1318" s="201" t="s">
        <v>74</v>
      </c>
      <c r="B1318" s="202">
        <v>2123700</v>
      </c>
      <c r="C1318" s="202">
        <v>2209999.6</v>
      </c>
      <c r="D1318" s="202">
        <v>2212000</v>
      </c>
      <c r="E1318" s="202">
        <v>2212000</v>
      </c>
    </row>
    <row r="1319" spans="1:5" ht="24.75" thickBot="1" x14ac:dyDescent="0.35">
      <c r="A1319" s="201" t="s">
        <v>75</v>
      </c>
      <c r="B1319" s="202">
        <v>2123700</v>
      </c>
      <c r="C1319" s="202">
        <v>2209999.6</v>
      </c>
      <c r="D1319" s="202">
        <v>2212000</v>
      </c>
      <c r="E1319" s="202">
        <v>2212000</v>
      </c>
    </row>
    <row r="1320" spans="1:5" ht="17.25" thickBot="1" x14ac:dyDescent="0.35">
      <c r="A1320" s="203" t="s">
        <v>0</v>
      </c>
      <c r="B1320" s="204">
        <v>14200</v>
      </c>
      <c r="C1320" s="204">
        <v>14200</v>
      </c>
      <c r="D1320" s="204">
        <v>14200</v>
      </c>
      <c r="E1320" s="204">
        <v>14200</v>
      </c>
    </row>
    <row r="1321" spans="1:5" ht="17.25" thickBot="1" x14ac:dyDescent="0.35">
      <c r="A1321" s="129" t="s">
        <v>37</v>
      </c>
      <c r="B1321" s="130">
        <v>14200</v>
      </c>
      <c r="C1321" s="130">
        <v>14200</v>
      </c>
      <c r="D1321" s="130">
        <v>14200</v>
      </c>
      <c r="E1321" s="130">
        <v>14200</v>
      </c>
    </row>
    <row r="1322" spans="1:5" ht="17.25" thickBot="1" x14ac:dyDescent="0.35">
      <c r="A1322" s="129" t="s">
        <v>76</v>
      </c>
      <c r="B1322" s="130">
        <v>0</v>
      </c>
      <c r="C1322" s="130">
        <v>0</v>
      </c>
      <c r="D1322" s="130">
        <v>0</v>
      </c>
      <c r="E1322" s="130">
        <v>0</v>
      </c>
    </row>
    <row r="1323" spans="1:5" ht="24.75" thickBot="1" x14ac:dyDescent="0.35">
      <c r="A1323" s="203" t="s">
        <v>31</v>
      </c>
      <c r="B1323" s="205">
        <v>2500</v>
      </c>
      <c r="C1323" s="205">
        <v>2500</v>
      </c>
      <c r="D1323" s="205">
        <v>2500</v>
      </c>
      <c r="E1323" s="205">
        <v>2500</v>
      </c>
    </row>
    <row r="1324" spans="1:5" ht="17.25" thickBot="1" x14ac:dyDescent="0.35">
      <c r="A1324" s="129" t="s">
        <v>37</v>
      </c>
      <c r="B1324" s="130">
        <v>2500</v>
      </c>
      <c r="C1324" s="130">
        <v>2500</v>
      </c>
      <c r="D1324" s="130">
        <v>2500</v>
      </c>
      <c r="E1324" s="130">
        <v>2500</v>
      </c>
    </row>
    <row r="1325" spans="1:5" ht="17.25" thickBot="1" x14ac:dyDescent="0.35">
      <c r="A1325" s="129" t="s">
        <v>76</v>
      </c>
      <c r="B1325" s="130">
        <v>0</v>
      </c>
      <c r="C1325" s="130">
        <v>0</v>
      </c>
      <c r="D1325" s="130">
        <v>0</v>
      </c>
      <c r="E1325" s="130">
        <v>0</v>
      </c>
    </row>
    <row r="1326" spans="1:5" ht="17.25" thickBot="1" x14ac:dyDescent="0.35">
      <c r="A1326" s="203" t="s">
        <v>1</v>
      </c>
      <c r="B1326" s="205">
        <v>7000</v>
      </c>
      <c r="C1326" s="205">
        <v>10000</v>
      </c>
      <c r="D1326" s="205">
        <v>10000</v>
      </c>
      <c r="E1326" s="205">
        <v>10000</v>
      </c>
    </row>
    <row r="1327" spans="1:5" ht="17.25" thickBot="1" x14ac:dyDescent="0.35">
      <c r="A1327" s="129" t="s">
        <v>37</v>
      </c>
      <c r="B1327" s="130">
        <v>7000</v>
      </c>
      <c r="C1327" s="130">
        <v>10000</v>
      </c>
      <c r="D1327" s="130">
        <v>10000</v>
      </c>
      <c r="E1327" s="130">
        <v>10000</v>
      </c>
    </row>
    <row r="1328" spans="1:5" ht="17.25" thickBot="1" x14ac:dyDescent="0.35">
      <c r="A1328" s="129" t="s">
        <v>76</v>
      </c>
      <c r="B1328" s="130">
        <v>0</v>
      </c>
      <c r="C1328" s="130">
        <v>0</v>
      </c>
      <c r="D1328" s="130">
        <v>0</v>
      </c>
      <c r="E1328" s="130">
        <v>0</v>
      </c>
    </row>
    <row r="1329" spans="1:5" ht="17.25" thickBot="1" x14ac:dyDescent="0.35">
      <c r="A1329" s="203" t="s">
        <v>2</v>
      </c>
      <c r="B1329" s="205">
        <v>400000</v>
      </c>
      <c r="C1329" s="205">
        <v>383300</v>
      </c>
      <c r="D1329" s="205">
        <v>385300</v>
      </c>
      <c r="E1329" s="205">
        <v>385300</v>
      </c>
    </row>
    <row r="1330" spans="1:5" ht="17.25" thickBot="1" x14ac:dyDescent="0.35">
      <c r="A1330" s="129" t="s">
        <v>37</v>
      </c>
      <c r="B1330" s="130">
        <v>400000</v>
      </c>
      <c r="C1330" s="130">
        <v>383300</v>
      </c>
      <c r="D1330" s="130">
        <v>385300</v>
      </c>
      <c r="E1330" s="130">
        <v>385300</v>
      </c>
    </row>
    <row r="1331" spans="1:5" ht="17.25" hidden="1" thickBot="1" x14ac:dyDescent="0.35">
      <c r="A1331" s="129" t="s">
        <v>76</v>
      </c>
      <c r="B1331" s="130">
        <v>0</v>
      </c>
      <c r="C1331" s="130">
        <v>0</v>
      </c>
      <c r="D1331" s="130">
        <v>0</v>
      </c>
      <c r="E1331" s="130">
        <v>0</v>
      </c>
    </row>
    <row r="1332" spans="1:5" ht="17.25" hidden="1" thickBot="1" x14ac:dyDescent="0.35">
      <c r="A1332" s="127" t="s">
        <v>22</v>
      </c>
      <c r="B1332" s="130">
        <v>0</v>
      </c>
      <c r="C1332" s="130">
        <v>0</v>
      </c>
      <c r="D1332" s="130">
        <v>0</v>
      </c>
      <c r="E1332" s="130">
        <v>0</v>
      </c>
    </row>
    <row r="1333" spans="1:5" ht="17.25" hidden="1" thickBot="1" x14ac:dyDescent="0.35">
      <c r="A1333" s="129" t="s">
        <v>37</v>
      </c>
      <c r="B1333" s="130">
        <v>0</v>
      </c>
      <c r="C1333" s="130">
        <v>0</v>
      </c>
      <c r="D1333" s="130">
        <v>0</v>
      </c>
      <c r="E1333" s="130">
        <v>0</v>
      </c>
    </row>
    <row r="1334" spans="1:5" ht="17.25" hidden="1" thickBot="1" x14ac:dyDescent="0.35">
      <c r="A1334" s="129" t="s">
        <v>76</v>
      </c>
      <c r="B1334" s="130">
        <v>0</v>
      </c>
      <c r="C1334" s="130">
        <v>0</v>
      </c>
      <c r="D1334" s="130">
        <v>0</v>
      </c>
      <c r="E1334" s="130">
        <v>0</v>
      </c>
    </row>
    <row r="1335" spans="1:5" ht="17.25" hidden="1" thickBot="1" x14ac:dyDescent="0.35">
      <c r="A1335" s="127" t="s">
        <v>23</v>
      </c>
      <c r="B1335" s="130">
        <v>0</v>
      </c>
      <c r="C1335" s="130">
        <v>0</v>
      </c>
      <c r="D1335" s="130">
        <v>0</v>
      </c>
      <c r="E1335" s="130">
        <v>0</v>
      </c>
    </row>
    <row r="1336" spans="1:5" ht="17.25" hidden="1" thickBot="1" x14ac:dyDescent="0.35">
      <c r="A1336" s="129" t="s">
        <v>37</v>
      </c>
      <c r="B1336" s="130">
        <v>0</v>
      </c>
      <c r="C1336" s="130">
        <v>0</v>
      </c>
      <c r="D1336" s="130">
        <v>0</v>
      </c>
      <c r="E1336" s="130">
        <v>0</v>
      </c>
    </row>
    <row r="1337" spans="1:5" ht="17.25" hidden="1" thickBot="1" x14ac:dyDescent="0.35">
      <c r="A1337" s="129" t="s">
        <v>76</v>
      </c>
      <c r="B1337" s="130">
        <v>0</v>
      </c>
      <c r="C1337" s="130">
        <v>0</v>
      </c>
      <c r="D1337" s="130">
        <v>0</v>
      </c>
      <c r="E1337" s="130">
        <v>0</v>
      </c>
    </row>
    <row r="1338" spans="1:5" ht="24.75" hidden="1" thickBot="1" x14ac:dyDescent="0.35">
      <c r="A1338" s="127" t="s">
        <v>3</v>
      </c>
      <c r="B1338" s="130">
        <v>0</v>
      </c>
      <c r="C1338" s="130">
        <v>0</v>
      </c>
      <c r="D1338" s="130">
        <v>0</v>
      </c>
      <c r="E1338" s="130">
        <v>0</v>
      </c>
    </row>
    <row r="1339" spans="1:5" ht="17.25" hidden="1" thickBot="1" x14ac:dyDescent="0.35">
      <c r="A1339" s="129" t="s">
        <v>37</v>
      </c>
      <c r="B1339" s="130">
        <v>0</v>
      </c>
      <c r="C1339" s="130">
        <v>0</v>
      </c>
      <c r="D1339" s="130">
        <v>0</v>
      </c>
      <c r="E1339" s="130">
        <v>0</v>
      </c>
    </row>
    <row r="1340" spans="1:5" ht="17.25" hidden="1" thickBot="1" x14ac:dyDescent="0.35">
      <c r="A1340" s="129" t="s">
        <v>76</v>
      </c>
      <c r="B1340" s="130">
        <v>0</v>
      </c>
      <c r="C1340" s="130">
        <v>0</v>
      </c>
      <c r="D1340" s="130">
        <v>0</v>
      </c>
      <c r="E1340" s="130">
        <v>0</v>
      </c>
    </row>
    <row r="1341" spans="1:5" ht="17.25" thickBot="1" x14ac:dyDescent="0.35">
      <c r="A1341" s="203" t="s">
        <v>77</v>
      </c>
      <c r="B1341" s="204">
        <v>0</v>
      </c>
      <c r="C1341" s="204">
        <v>3000</v>
      </c>
      <c r="D1341" s="204">
        <v>3000</v>
      </c>
      <c r="E1341" s="204">
        <v>5000</v>
      </c>
    </row>
    <row r="1342" spans="1:5" ht="17.25" thickBot="1" x14ac:dyDescent="0.35">
      <c r="A1342" s="129" t="s">
        <v>37</v>
      </c>
      <c r="B1342" s="128">
        <v>0</v>
      </c>
      <c r="C1342" s="128">
        <v>3000</v>
      </c>
      <c r="D1342" s="128">
        <v>3000</v>
      </c>
      <c r="E1342" s="128">
        <v>5000</v>
      </c>
    </row>
    <row r="1343" spans="1:5" ht="17.25" thickBot="1" x14ac:dyDescent="0.35">
      <c r="A1343" s="129" t="s">
        <v>78</v>
      </c>
      <c r="B1343" s="128">
        <v>0</v>
      </c>
      <c r="C1343" s="128">
        <v>0</v>
      </c>
      <c r="D1343" s="128">
        <v>0</v>
      </c>
      <c r="E1343" s="128">
        <v>0</v>
      </c>
    </row>
    <row r="1344" spans="1:5" ht="17.25" thickBot="1" x14ac:dyDescent="0.35">
      <c r="A1344" s="129" t="s">
        <v>72</v>
      </c>
      <c r="B1344" s="128">
        <v>0</v>
      </c>
      <c r="C1344" s="128">
        <v>0</v>
      </c>
      <c r="D1344" s="128">
        <v>0</v>
      </c>
      <c r="E1344" s="128">
        <v>0</v>
      </c>
    </row>
    <row r="1345" spans="1:5" ht="17.25" thickBot="1" x14ac:dyDescent="0.35">
      <c r="A1345" s="129" t="s">
        <v>73</v>
      </c>
      <c r="B1345" s="128">
        <v>0</v>
      </c>
      <c r="C1345" s="128">
        <v>0</v>
      </c>
      <c r="D1345" s="128">
        <v>0</v>
      </c>
      <c r="E1345" s="128">
        <v>0</v>
      </c>
    </row>
    <row r="1346" spans="1:5" ht="17.25" thickBot="1" x14ac:dyDescent="0.35">
      <c r="A1346" s="203" t="s">
        <v>79</v>
      </c>
      <c r="B1346" s="128">
        <v>1700000</v>
      </c>
      <c r="C1346" s="128">
        <v>1796999.6</v>
      </c>
      <c r="D1346" s="128">
        <v>1797000</v>
      </c>
      <c r="E1346" s="128">
        <v>1795000</v>
      </c>
    </row>
    <row r="1347" spans="1:5" ht="17.25" thickBot="1" x14ac:dyDescent="0.35">
      <c r="A1347" s="129" t="s">
        <v>37</v>
      </c>
      <c r="B1347" s="128">
        <v>200000</v>
      </c>
      <c r="C1347" s="128">
        <v>240000</v>
      </c>
      <c r="D1347" s="128">
        <v>240000</v>
      </c>
      <c r="E1347" s="128">
        <v>395000</v>
      </c>
    </row>
    <row r="1348" spans="1:5" ht="17.25" thickBot="1" x14ac:dyDescent="0.35">
      <c r="A1348" s="129" t="s">
        <v>78</v>
      </c>
      <c r="B1348" s="204">
        <v>1400000</v>
      </c>
      <c r="C1348" s="204">
        <v>1400000</v>
      </c>
      <c r="D1348" s="204">
        <v>1400000</v>
      </c>
      <c r="E1348" s="204">
        <v>1400000</v>
      </c>
    </row>
    <row r="1349" spans="1:5" ht="17.25" thickBot="1" x14ac:dyDescent="0.35">
      <c r="A1349" s="129" t="s">
        <v>72</v>
      </c>
      <c r="B1349" s="204">
        <v>0</v>
      </c>
      <c r="C1349" s="204">
        <v>5000</v>
      </c>
      <c r="D1349" s="204">
        <v>0</v>
      </c>
      <c r="E1349" s="204">
        <v>0</v>
      </c>
    </row>
    <row r="1350" spans="1:5" ht="17.25" thickBot="1" x14ac:dyDescent="0.35">
      <c r="A1350" s="129" t="s">
        <v>73</v>
      </c>
      <c r="B1350" s="128">
        <v>100000</v>
      </c>
      <c r="C1350" s="128">
        <v>151999.6</v>
      </c>
      <c r="D1350" s="128">
        <v>157000</v>
      </c>
      <c r="E1350" s="128">
        <v>0</v>
      </c>
    </row>
    <row r="1351" spans="1:5" ht="17.25" thickBot="1" x14ac:dyDescent="0.35">
      <c r="A1351" s="206" t="s">
        <v>35</v>
      </c>
      <c r="B1351" s="207">
        <v>0</v>
      </c>
      <c r="C1351" s="207">
        <v>0</v>
      </c>
      <c r="D1351" s="207">
        <v>0</v>
      </c>
      <c r="E1351" s="207">
        <v>0</v>
      </c>
    </row>
  </sheetData>
  <mergeCells count="383">
    <mergeCell ref="A1:E1"/>
    <mergeCell ref="B1273:E1273"/>
    <mergeCell ref="A1274:A1275"/>
    <mergeCell ref="A1282:E1282"/>
    <mergeCell ref="A1283:A1284"/>
    <mergeCell ref="A1255:E1255"/>
    <mergeCell ref="A1256:A1257"/>
    <mergeCell ref="B1269:E1269"/>
    <mergeCell ref="D1270:E1270"/>
    <mergeCell ref="B1271:E1271"/>
    <mergeCell ref="B1272:E1272"/>
    <mergeCell ref="B1242:E1242"/>
    <mergeCell ref="D1243:E1243"/>
    <mergeCell ref="B1244:E1244"/>
    <mergeCell ref="B1245:E1245"/>
    <mergeCell ref="B1246:E1246"/>
    <mergeCell ref="A1247:A1248"/>
    <mergeCell ref="B1217:E1217"/>
    <mergeCell ref="B1218:E1218"/>
    <mergeCell ref="B1219:E1219"/>
    <mergeCell ref="A1220:A1221"/>
    <mergeCell ref="A1228:E1228"/>
    <mergeCell ref="A1229:A1230"/>
    <mergeCell ref="B1192:E1192"/>
    <mergeCell ref="A1193:A1194"/>
    <mergeCell ref="A1201:E1201"/>
    <mergeCell ref="A1202:A1203"/>
    <mergeCell ref="B1215:E1215"/>
    <mergeCell ref="D1216:E1216"/>
    <mergeCell ref="A1167:A1168"/>
    <mergeCell ref="A1175:E1175"/>
    <mergeCell ref="A1176:A1177"/>
    <mergeCell ref="B1189:E1189"/>
    <mergeCell ref="D1190:E1190"/>
    <mergeCell ref="B1191:E1191"/>
    <mergeCell ref="A1149:A1150"/>
    <mergeCell ref="B1162:E1162"/>
    <mergeCell ref="D1163:E1163"/>
    <mergeCell ref="B1164:E1164"/>
    <mergeCell ref="B1165:E1165"/>
    <mergeCell ref="B1166:E1166"/>
    <mergeCell ref="B1136:E1136"/>
    <mergeCell ref="D1137:E1137"/>
    <mergeCell ref="B1138:E1138"/>
    <mergeCell ref="B1139:E1139"/>
    <mergeCell ref="A1140:A1141"/>
    <mergeCell ref="A1148:E1148"/>
    <mergeCell ref="B1111:E1111"/>
    <mergeCell ref="B1112:E1112"/>
    <mergeCell ref="B1113:E1113"/>
    <mergeCell ref="A1114:A1115"/>
    <mergeCell ref="A1122:E1122"/>
    <mergeCell ref="A1123:A1124"/>
    <mergeCell ref="B1086:E1086"/>
    <mergeCell ref="A1087:A1088"/>
    <mergeCell ref="A1095:E1095"/>
    <mergeCell ref="A1096:A1097"/>
    <mergeCell ref="B1109:E1109"/>
    <mergeCell ref="D1110:E1110"/>
    <mergeCell ref="A1061:A1062"/>
    <mergeCell ref="A1069:E1069"/>
    <mergeCell ref="A1070:A1071"/>
    <mergeCell ref="B1083:E1083"/>
    <mergeCell ref="D1084:E1084"/>
    <mergeCell ref="B1085:E1085"/>
    <mergeCell ref="A1043:A1044"/>
    <mergeCell ref="B1056:E1056"/>
    <mergeCell ref="D1057:E1057"/>
    <mergeCell ref="B1058:E1058"/>
    <mergeCell ref="B1059:E1059"/>
    <mergeCell ref="B1060:E1060"/>
    <mergeCell ref="B1030:E1030"/>
    <mergeCell ref="D1031:E1031"/>
    <mergeCell ref="B1032:E1032"/>
    <mergeCell ref="B1033:E1033"/>
    <mergeCell ref="A1034:A1035"/>
    <mergeCell ref="A1042:E1042"/>
    <mergeCell ref="B1005:E1005"/>
    <mergeCell ref="B1006:E1006"/>
    <mergeCell ref="B1007:E1007"/>
    <mergeCell ref="A1008:A1009"/>
    <mergeCell ref="A1016:E1016"/>
    <mergeCell ref="A1017:A1018"/>
    <mergeCell ref="B980:E980"/>
    <mergeCell ref="A981:A982"/>
    <mergeCell ref="A989:E989"/>
    <mergeCell ref="A990:A991"/>
    <mergeCell ref="B1003:E1003"/>
    <mergeCell ref="D1004:E1004"/>
    <mergeCell ref="A962:E962"/>
    <mergeCell ref="A963:A964"/>
    <mergeCell ref="B976:E976"/>
    <mergeCell ref="D977:E977"/>
    <mergeCell ref="B978:E978"/>
    <mergeCell ref="B979:E979"/>
    <mergeCell ref="B949:E949"/>
    <mergeCell ref="D950:E950"/>
    <mergeCell ref="B951:E951"/>
    <mergeCell ref="B952:E952"/>
    <mergeCell ref="B953:E953"/>
    <mergeCell ref="A954:A955"/>
    <mergeCell ref="B924:E924"/>
    <mergeCell ref="B925:E925"/>
    <mergeCell ref="B926:E926"/>
    <mergeCell ref="A927:A928"/>
    <mergeCell ref="A935:E935"/>
    <mergeCell ref="A936:A937"/>
    <mergeCell ref="B899:E899"/>
    <mergeCell ref="A900:A901"/>
    <mergeCell ref="A908:E908"/>
    <mergeCell ref="A909:A910"/>
    <mergeCell ref="B922:E922"/>
    <mergeCell ref="D923:E923"/>
    <mergeCell ref="A881:E881"/>
    <mergeCell ref="A882:A883"/>
    <mergeCell ref="B895:E895"/>
    <mergeCell ref="D896:E896"/>
    <mergeCell ref="B897:E897"/>
    <mergeCell ref="B898:E898"/>
    <mergeCell ref="B868:E868"/>
    <mergeCell ref="D869:E869"/>
    <mergeCell ref="B870:E870"/>
    <mergeCell ref="B871:E871"/>
    <mergeCell ref="B872:E872"/>
    <mergeCell ref="A873:A874"/>
    <mergeCell ref="B843:E843"/>
    <mergeCell ref="B844:E844"/>
    <mergeCell ref="B845:E845"/>
    <mergeCell ref="A846:A847"/>
    <mergeCell ref="A854:E854"/>
    <mergeCell ref="A855:A856"/>
    <mergeCell ref="B818:E818"/>
    <mergeCell ref="A819:A820"/>
    <mergeCell ref="A827:E827"/>
    <mergeCell ref="A828:A829"/>
    <mergeCell ref="B841:E841"/>
    <mergeCell ref="D842:E842"/>
    <mergeCell ref="A800:E800"/>
    <mergeCell ref="A801:A802"/>
    <mergeCell ref="B814:E814"/>
    <mergeCell ref="D815:E815"/>
    <mergeCell ref="B816:E816"/>
    <mergeCell ref="B817:E817"/>
    <mergeCell ref="B787:E787"/>
    <mergeCell ref="D788:E788"/>
    <mergeCell ref="B789:E789"/>
    <mergeCell ref="B790:E790"/>
    <mergeCell ref="B791:E791"/>
    <mergeCell ref="A792:A793"/>
    <mergeCell ref="B762:E762"/>
    <mergeCell ref="B763:E763"/>
    <mergeCell ref="B764:E764"/>
    <mergeCell ref="A765:A766"/>
    <mergeCell ref="A773:E773"/>
    <mergeCell ref="A774:A775"/>
    <mergeCell ref="B737:E737"/>
    <mergeCell ref="A738:A739"/>
    <mergeCell ref="A746:E746"/>
    <mergeCell ref="A747:A748"/>
    <mergeCell ref="B760:E760"/>
    <mergeCell ref="D761:E761"/>
    <mergeCell ref="A719:E719"/>
    <mergeCell ref="A720:A721"/>
    <mergeCell ref="B733:E733"/>
    <mergeCell ref="D734:E734"/>
    <mergeCell ref="B735:E735"/>
    <mergeCell ref="B736:E736"/>
    <mergeCell ref="B706:E706"/>
    <mergeCell ref="D707:E707"/>
    <mergeCell ref="B708:E708"/>
    <mergeCell ref="B709:E709"/>
    <mergeCell ref="B710:E710"/>
    <mergeCell ref="A711:A712"/>
    <mergeCell ref="B681:E681"/>
    <mergeCell ref="B682:E682"/>
    <mergeCell ref="B683:E683"/>
    <mergeCell ref="A684:A685"/>
    <mergeCell ref="A692:E692"/>
    <mergeCell ref="A693:A694"/>
    <mergeCell ref="B656:E656"/>
    <mergeCell ref="A657:A658"/>
    <mergeCell ref="A665:E665"/>
    <mergeCell ref="A666:A667"/>
    <mergeCell ref="B679:E679"/>
    <mergeCell ref="D680:E680"/>
    <mergeCell ref="A638:E638"/>
    <mergeCell ref="A639:A640"/>
    <mergeCell ref="B652:E652"/>
    <mergeCell ref="D653:E653"/>
    <mergeCell ref="B654:E654"/>
    <mergeCell ref="B655:E655"/>
    <mergeCell ref="B625:E625"/>
    <mergeCell ref="D626:E626"/>
    <mergeCell ref="B627:E627"/>
    <mergeCell ref="B628:E628"/>
    <mergeCell ref="B629:E629"/>
    <mergeCell ref="A630:A631"/>
    <mergeCell ref="B600:E600"/>
    <mergeCell ref="B601:E601"/>
    <mergeCell ref="B602:E602"/>
    <mergeCell ref="A603:A604"/>
    <mergeCell ref="A611:E611"/>
    <mergeCell ref="A612:A613"/>
    <mergeCell ref="B575:E575"/>
    <mergeCell ref="A576:A577"/>
    <mergeCell ref="A584:E584"/>
    <mergeCell ref="A585:A586"/>
    <mergeCell ref="B598:E598"/>
    <mergeCell ref="D599:E599"/>
    <mergeCell ref="A557:E557"/>
    <mergeCell ref="A558:A559"/>
    <mergeCell ref="B571:E571"/>
    <mergeCell ref="D572:E572"/>
    <mergeCell ref="B573:E573"/>
    <mergeCell ref="B574:E574"/>
    <mergeCell ref="B544:E544"/>
    <mergeCell ref="D545:E545"/>
    <mergeCell ref="B546:E546"/>
    <mergeCell ref="B547:E547"/>
    <mergeCell ref="B548:E548"/>
    <mergeCell ref="A549:A550"/>
    <mergeCell ref="B519:E519"/>
    <mergeCell ref="B520:E520"/>
    <mergeCell ref="B521:E521"/>
    <mergeCell ref="A522:A523"/>
    <mergeCell ref="A530:E530"/>
    <mergeCell ref="A531:A532"/>
    <mergeCell ref="B494:E494"/>
    <mergeCell ref="A495:A496"/>
    <mergeCell ref="A503:E503"/>
    <mergeCell ref="A504:A505"/>
    <mergeCell ref="B517:E517"/>
    <mergeCell ref="D518:E518"/>
    <mergeCell ref="A476:E476"/>
    <mergeCell ref="A477:A478"/>
    <mergeCell ref="B490:E490"/>
    <mergeCell ref="D491:E491"/>
    <mergeCell ref="B492:E492"/>
    <mergeCell ref="B493:E493"/>
    <mergeCell ref="B463:E463"/>
    <mergeCell ref="D464:E464"/>
    <mergeCell ref="B465:E465"/>
    <mergeCell ref="B466:E466"/>
    <mergeCell ref="B467:E467"/>
    <mergeCell ref="A468:A469"/>
    <mergeCell ref="B438:E438"/>
    <mergeCell ref="B439:E439"/>
    <mergeCell ref="B440:E440"/>
    <mergeCell ref="A441:A442"/>
    <mergeCell ref="A449:E449"/>
    <mergeCell ref="A450:A451"/>
    <mergeCell ref="B413:E413"/>
    <mergeCell ref="A414:A415"/>
    <mergeCell ref="A422:E422"/>
    <mergeCell ref="A423:A424"/>
    <mergeCell ref="B436:E436"/>
    <mergeCell ref="D437:E437"/>
    <mergeCell ref="A395:E395"/>
    <mergeCell ref="A396:A397"/>
    <mergeCell ref="B409:E409"/>
    <mergeCell ref="D410:E410"/>
    <mergeCell ref="B411:E411"/>
    <mergeCell ref="B412:E412"/>
    <mergeCell ref="B382:E382"/>
    <mergeCell ref="D383:E383"/>
    <mergeCell ref="B384:E384"/>
    <mergeCell ref="B385:E385"/>
    <mergeCell ref="B386:E386"/>
    <mergeCell ref="A387:A388"/>
    <mergeCell ref="B357:E357"/>
    <mergeCell ref="B358:E358"/>
    <mergeCell ref="B359:E359"/>
    <mergeCell ref="A360:A361"/>
    <mergeCell ref="A368:E368"/>
    <mergeCell ref="A369:A370"/>
    <mergeCell ref="B332:E332"/>
    <mergeCell ref="A333:A334"/>
    <mergeCell ref="A341:E341"/>
    <mergeCell ref="A342:A343"/>
    <mergeCell ref="B355:E355"/>
    <mergeCell ref="D356:E356"/>
    <mergeCell ref="A314:E314"/>
    <mergeCell ref="A315:A316"/>
    <mergeCell ref="B328:E328"/>
    <mergeCell ref="D329:E329"/>
    <mergeCell ref="B330:E330"/>
    <mergeCell ref="B331:E331"/>
    <mergeCell ref="B301:E301"/>
    <mergeCell ref="D302:E302"/>
    <mergeCell ref="B303:E303"/>
    <mergeCell ref="B304:E304"/>
    <mergeCell ref="B305:E305"/>
    <mergeCell ref="A306:A307"/>
    <mergeCell ref="B276:E276"/>
    <mergeCell ref="B277:E277"/>
    <mergeCell ref="B278:E278"/>
    <mergeCell ref="A279:A280"/>
    <mergeCell ref="A287:E287"/>
    <mergeCell ref="A288:A289"/>
    <mergeCell ref="B251:E251"/>
    <mergeCell ref="A252:A253"/>
    <mergeCell ref="A260:E260"/>
    <mergeCell ref="A261:A262"/>
    <mergeCell ref="B274:E274"/>
    <mergeCell ref="D275:E275"/>
    <mergeCell ref="A233:E233"/>
    <mergeCell ref="A234:A235"/>
    <mergeCell ref="B247:E247"/>
    <mergeCell ref="D248:E248"/>
    <mergeCell ref="B249:E249"/>
    <mergeCell ref="B250:E250"/>
    <mergeCell ref="B220:E220"/>
    <mergeCell ref="D221:E221"/>
    <mergeCell ref="B222:E222"/>
    <mergeCell ref="B223:E223"/>
    <mergeCell ref="B224:E224"/>
    <mergeCell ref="A225:A226"/>
    <mergeCell ref="B195:E195"/>
    <mergeCell ref="B196:E196"/>
    <mergeCell ref="B197:E197"/>
    <mergeCell ref="A198:A199"/>
    <mergeCell ref="A206:E206"/>
    <mergeCell ref="A207:A208"/>
    <mergeCell ref="B169:E169"/>
    <mergeCell ref="B170:E170"/>
    <mergeCell ref="A171:A172"/>
    <mergeCell ref="A179:E179"/>
    <mergeCell ref="A180:A181"/>
    <mergeCell ref="B193:E193"/>
    <mergeCell ref="A144:A145"/>
    <mergeCell ref="A152:E152"/>
    <mergeCell ref="A153:A154"/>
    <mergeCell ref="B166:E166"/>
    <mergeCell ref="D167:E167"/>
    <mergeCell ref="B168:E168"/>
    <mergeCell ref="A126:A127"/>
    <mergeCell ref="B139:E139"/>
    <mergeCell ref="D140:E140"/>
    <mergeCell ref="B141:E141"/>
    <mergeCell ref="B142:E142"/>
    <mergeCell ref="B143:E143"/>
    <mergeCell ref="D113:E113"/>
    <mergeCell ref="B114:E114"/>
    <mergeCell ref="B115:E115"/>
    <mergeCell ref="B116:E116"/>
    <mergeCell ref="A117:A118"/>
    <mergeCell ref="A125:E125"/>
    <mergeCell ref="B88:E88"/>
    <mergeCell ref="B89:E89"/>
    <mergeCell ref="A90:A91"/>
    <mergeCell ref="A98:E98"/>
    <mergeCell ref="A99:A100"/>
    <mergeCell ref="B112:E112"/>
    <mergeCell ref="A63:A64"/>
    <mergeCell ref="A71:E71"/>
    <mergeCell ref="A72:A73"/>
    <mergeCell ref="B85:E85"/>
    <mergeCell ref="D86:E86"/>
    <mergeCell ref="B87:E87"/>
    <mergeCell ref="A57:E57"/>
    <mergeCell ref="B58:E58"/>
    <mergeCell ref="D59:E59"/>
    <mergeCell ref="B60:E60"/>
    <mergeCell ref="B61:E61"/>
    <mergeCell ref="B62:E62"/>
    <mergeCell ref="B21:E21"/>
    <mergeCell ref="B22:E22"/>
    <mergeCell ref="A23:A24"/>
    <mergeCell ref="A31:E31"/>
    <mergeCell ref="A32:A33"/>
    <mergeCell ref="A56:E56"/>
    <mergeCell ref="A2:E2"/>
    <mergeCell ref="A9:E11"/>
    <mergeCell ref="B12:E12"/>
    <mergeCell ref="A13:A14"/>
    <mergeCell ref="B18:E18"/>
    <mergeCell ref="A19:E19"/>
    <mergeCell ref="B20:E20"/>
    <mergeCell ref="A3:E3"/>
    <mergeCell ref="B5:E5"/>
    <mergeCell ref="B6:E6"/>
    <mergeCell ref="B7:E7"/>
    <mergeCell ref="A8:E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374"/>
  <sheetViews>
    <sheetView view="pageBreakPreview" zoomScale="70" zoomScaleNormal="100" zoomScaleSheetLayoutView="70" workbookViewId="0">
      <selection sqref="A1:E1"/>
    </sheetView>
  </sheetViews>
  <sheetFormatPr defaultRowHeight="15" x14ac:dyDescent="0.25"/>
  <cols>
    <col min="1" max="1" width="28.5703125" customWidth="1"/>
    <col min="2" max="5" width="11.7109375" customWidth="1"/>
  </cols>
  <sheetData>
    <row r="1" spans="1:5" ht="15.75" x14ac:dyDescent="0.25">
      <c r="A1" s="1410" t="s">
        <v>2332</v>
      </c>
      <c r="B1" s="1410"/>
      <c r="C1" s="1410"/>
      <c r="D1" s="1410"/>
      <c r="E1" s="1410"/>
    </row>
    <row r="2" spans="1:5" ht="38.25" customHeight="1" x14ac:dyDescent="0.25">
      <c r="A2" s="760" t="s">
        <v>808</v>
      </c>
      <c r="B2" s="760"/>
      <c r="C2" s="760"/>
      <c r="D2" s="760"/>
      <c r="E2" s="760"/>
    </row>
    <row r="3" spans="1:5" ht="18" customHeight="1" x14ac:dyDescent="0.25">
      <c r="A3" s="764" t="s">
        <v>809</v>
      </c>
      <c r="B3" s="764"/>
      <c r="C3" s="764"/>
      <c r="D3" s="764"/>
      <c r="E3" s="764"/>
    </row>
    <row r="4" spans="1:5" ht="15.75" thickBot="1" x14ac:dyDescent="0.3"/>
    <row r="5" spans="1:5" ht="15.75" thickBot="1" x14ac:dyDescent="0.3">
      <c r="A5" s="13" t="s">
        <v>19</v>
      </c>
      <c r="B5" s="765" t="s">
        <v>904</v>
      </c>
      <c r="C5" s="765"/>
      <c r="D5" s="765"/>
      <c r="E5" s="765"/>
    </row>
    <row r="6" spans="1:5" ht="15.75" thickBot="1" x14ac:dyDescent="0.3">
      <c r="A6" s="13" t="s">
        <v>4</v>
      </c>
      <c r="B6" s="1050" t="s">
        <v>40</v>
      </c>
      <c r="C6" s="767"/>
      <c r="D6" s="767"/>
      <c r="E6" s="768"/>
    </row>
    <row r="7" spans="1:5" ht="15.75" thickBot="1" x14ac:dyDescent="0.3">
      <c r="A7" s="13" t="s">
        <v>24</v>
      </c>
      <c r="B7" s="769" t="s">
        <v>810</v>
      </c>
      <c r="C7" s="770"/>
      <c r="D7" s="770"/>
      <c r="E7" s="771"/>
    </row>
    <row r="8" spans="1:5" ht="15.75" thickBot="1" x14ac:dyDescent="0.3">
      <c r="A8" s="772" t="s">
        <v>7</v>
      </c>
      <c r="B8" s="773"/>
      <c r="C8" s="773"/>
      <c r="D8" s="773"/>
      <c r="E8" s="774"/>
    </row>
    <row r="9" spans="1:5" ht="10.5" customHeight="1" thickBot="1" x14ac:dyDescent="0.3">
      <c r="A9" s="775" t="s">
        <v>905</v>
      </c>
      <c r="B9" s="776"/>
      <c r="C9" s="776"/>
      <c r="D9" s="776"/>
      <c r="E9" s="777"/>
    </row>
    <row r="10" spans="1:5" ht="24" customHeight="1" thickBot="1" x14ac:dyDescent="0.3">
      <c r="A10" s="775"/>
      <c r="B10" s="776"/>
      <c r="C10" s="776"/>
      <c r="D10" s="776"/>
      <c r="E10" s="777"/>
    </row>
    <row r="11" spans="1:5" ht="9" customHeight="1" thickBot="1" x14ac:dyDescent="0.3">
      <c r="A11" s="775"/>
      <c r="B11" s="776"/>
      <c r="C11" s="776"/>
      <c r="D11" s="776"/>
      <c r="E11" s="777"/>
    </row>
    <row r="12" spans="1:5" ht="24.75" customHeight="1" thickBot="1" x14ac:dyDescent="0.3">
      <c r="A12" s="12" t="s">
        <v>10</v>
      </c>
      <c r="B12" s="778"/>
      <c r="C12" s="779"/>
      <c r="D12" s="779"/>
      <c r="E12" s="780"/>
    </row>
    <row r="13" spans="1:5" ht="23.25" customHeight="1" x14ac:dyDescent="0.25">
      <c r="A13" s="781" t="s">
        <v>11</v>
      </c>
      <c r="B13" s="2">
        <v>2019</v>
      </c>
      <c r="C13" s="2">
        <v>2020</v>
      </c>
      <c r="D13" s="2">
        <v>2021</v>
      </c>
      <c r="E13" s="2">
        <v>2022</v>
      </c>
    </row>
    <row r="14" spans="1:5" ht="15" customHeight="1" thickBot="1" x14ac:dyDescent="0.3">
      <c r="A14" s="782"/>
      <c r="B14" s="85" t="s">
        <v>5</v>
      </c>
      <c r="C14" s="85" t="s">
        <v>6</v>
      </c>
      <c r="D14" s="85" t="s">
        <v>6</v>
      </c>
      <c r="E14" s="85" t="s">
        <v>6</v>
      </c>
    </row>
    <row r="15" spans="1:5" ht="23.25" thickBot="1" x14ac:dyDescent="0.3">
      <c r="A15" s="10" t="s">
        <v>906</v>
      </c>
      <c r="B15" s="86">
        <v>0.25</v>
      </c>
      <c r="C15" s="86">
        <v>0.28000000000000003</v>
      </c>
      <c r="D15" s="86">
        <v>0.35</v>
      </c>
      <c r="E15" s="86">
        <v>0.4</v>
      </c>
    </row>
    <row r="16" spans="1:5" ht="32.25" customHeight="1" thickBot="1" x14ac:dyDescent="0.3">
      <c r="A16" s="3" t="s">
        <v>907</v>
      </c>
      <c r="B16" s="86">
        <v>0.18</v>
      </c>
      <c r="C16" s="86">
        <v>0.23</v>
      </c>
      <c r="D16" s="86">
        <v>0.25</v>
      </c>
      <c r="E16" s="86">
        <v>0.3</v>
      </c>
    </row>
    <row r="17" spans="1:5" ht="23.25" customHeight="1" thickBot="1" x14ac:dyDescent="0.3">
      <c r="A17" s="786" t="s">
        <v>13</v>
      </c>
      <c r="B17" s="787"/>
      <c r="C17" s="787"/>
      <c r="D17" s="787"/>
      <c r="E17" s="788"/>
    </row>
    <row r="18" spans="1:5" ht="21" customHeight="1" thickBot="1" x14ac:dyDescent="0.3">
      <c r="A18" s="10" t="s">
        <v>908</v>
      </c>
      <c r="B18" s="86">
        <v>0.25</v>
      </c>
      <c r="C18" s="86">
        <v>0.3</v>
      </c>
      <c r="D18" s="86">
        <v>0.35</v>
      </c>
      <c r="E18" s="86">
        <v>0.4</v>
      </c>
    </row>
    <row r="19" spans="1:5" ht="25.5" customHeight="1" thickBot="1" x14ac:dyDescent="0.3">
      <c r="A19" s="208" t="s">
        <v>909</v>
      </c>
      <c r="B19" s="209">
        <v>0.41599999999999998</v>
      </c>
      <c r="C19" s="209">
        <v>0.48</v>
      </c>
      <c r="D19" s="209">
        <v>0.53</v>
      </c>
      <c r="E19" s="209">
        <v>0.55000000000000004</v>
      </c>
    </row>
    <row r="20" spans="1:5" ht="18" customHeight="1" thickBot="1" x14ac:dyDescent="0.3">
      <c r="A20" s="761" t="s">
        <v>32</v>
      </c>
      <c r="B20" s="762"/>
      <c r="C20" s="762"/>
      <c r="D20" s="762"/>
      <c r="E20" s="763"/>
    </row>
    <row r="21" spans="1:5" ht="15.75" thickBot="1" x14ac:dyDescent="0.3">
      <c r="A21" s="794" t="s">
        <v>45</v>
      </c>
      <c r="B21" s="795"/>
      <c r="C21" s="795"/>
      <c r="D21" s="795"/>
      <c r="E21" s="796"/>
    </row>
    <row r="22" spans="1:5" ht="18.75" customHeight="1" thickBot="1" x14ac:dyDescent="0.3">
      <c r="A22" s="16" t="s">
        <v>26</v>
      </c>
      <c r="B22" s="1051" t="s">
        <v>910</v>
      </c>
      <c r="C22" s="1052"/>
      <c r="D22" s="1052"/>
      <c r="E22" s="1053"/>
    </row>
    <row r="23" spans="1:5" ht="24" customHeight="1" thickBot="1" x14ac:dyDescent="0.3">
      <c r="A23" s="3" t="s">
        <v>9</v>
      </c>
      <c r="B23" s="1054" t="s">
        <v>39</v>
      </c>
      <c r="C23" s="1055"/>
      <c r="D23" s="1055"/>
      <c r="E23" s="1056"/>
    </row>
    <row r="24" spans="1:5" ht="15.75" thickBot="1" x14ac:dyDescent="0.3">
      <c r="A24" s="3" t="s">
        <v>14</v>
      </c>
      <c r="B24" s="803" t="s">
        <v>41</v>
      </c>
      <c r="C24" s="804"/>
      <c r="D24" s="804"/>
      <c r="E24" s="805"/>
    </row>
    <row r="25" spans="1:5" ht="12.75" customHeight="1" x14ac:dyDescent="0.25">
      <c r="A25" s="781"/>
      <c r="B25" s="14">
        <v>20149</v>
      </c>
      <c r="C25" s="14">
        <v>2020</v>
      </c>
      <c r="D25" s="14">
        <v>2021</v>
      </c>
      <c r="E25" s="14">
        <v>2022</v>
      </c>
    </row>
    <row r="26" spans="1:5" ht="9" customHeight="1" thickBot="1" x14ac:dyDescent="0.3">
      <c r="A26" s="782"/>
      <c r="B26" s="15" t="s">
        <v>5</v>
      </c>
      <c r="C26" s="15" t="s">
        <v>6</v>
      </c>
      <c r="D26" s="15" t="s">
        <v>6</v>
      </c>
      <c r="E26" s="15" t="s">
        <v>6</v>
      </c>
    </row>
    <row r="27" spans="1:5" ht="15.75" thickBot="1" x14ac:dyDescent="0.3">
      <c r="A27" s="3" t="s">
        <v>8</v>
      </c>
      <c r="B27" s="4">
        <v>71</v>
      </c>
      <c r="C27" s="4">
        <v>71</v>
      </c>
      <c r="D27" s="4">
        <v>71</v>
      </c>
      <c r="E27" s="4">
        <v>71</v>
      </c>
    </row>
    <row r="28" spans="1:5" ht="15.75" thickBot="1" x14ac:dyDescent="0.3">
      <c r="A28" s="3" t="s">
        <v>15</v>
      </c>
      <c r="B28" s="4">
        <f>B57</f>
        <v>99000</v>
      </c>
      <c r="C28" s="4">
        <f>C57</f>
        <v>110000</v>
      </c>
      <c r="D28" s="4">
        <f t="shared" ref="D28:E28" si="0">D57</f>
        <v>120000</v>
      </c>
      <c r="E28" s="4">
        <f t="shared" si="0"/>
        <v>120000</v>
      </c>
    </row>
    <row r="29" spans="1:5" ht="15.75" thickBot="1" x14ac:dyDescent="0.3">
      <c r="A29" s="3" t="s">
        <v>21</v>
      </c>
      <c r="B29" s="4">
        <f>B28/B27</f>
        <v>1394.3661971830986</v>
      </c>
      <c r="C29" s="4">
        <f t="shared" ref="C29:E29" si="1">C28/C27</f>
        <v>1549.2957746478874</v>
      </c>
      <c r="D29" s="4">
        <f t="shared" si="1"/>
        <v>1690.1408450704225</v>
      </c>
      <c r="E29" s="4">
        <f t="shared" si="1"/>
        <v>1690.1408450704225</v>
      </c>
    </row>
    <row r="30" spans="1:5" ht="15.75" thickBot="1" x14ac:dyDescent="0.3">
      <c r="A30" s="3" t="s">
        <v>16</v>
      </c>
      <c r="B30" s="81" t="s">
        <v>20</v>
      </c>
      <c r="C30" s="5">
        <f>C27/B27-1</f>
        <v>0</v>
      </c>
      <c r="D30" s="5">
        <f t="shared" ref="D30:E32" si="2">D27/C27-1</f>
        <v>0</v>
      </c>
      <c r="E30" s="5">
        <f t="shared" si="2"/>
        <v>0</v>
      </c>
    </row>
    <row r="31" spans="1:5" ht="15.75" thickBot="1" x14ac:dyDescent="0.3">
      <c r="A31" s="3" t="s">
        <v>17</v>
      </c>
      <c r="B31" s="81" t="s">
        <v>20</v>
      </c>
      <c r="C31" s="5">
        <f>C28/B28-1</f>
        <v>0.11111111111111116</v>
      </c>
      <c r="D31" s="5">
        <f t="shared" si="2"/>
        <v>9.0909090909090828E-2</v>
      </c>
      <c r="E31" s="5">
        <f t="shared" si="2"/>
        <v>0</v>
      </c>
    </row>
    <row r="32" spans="1:5" ht="15.75" thickBot="1" x14ac:dyDescent="0.3">
      <c r="A32" s="3" t="s">
        <v>18</v>
      </c>
      <c r="B32" s="81" t="s">
        <v>20</v>
      </c>
      <c r="C32" s="5">
        <f>C29/B29-1</f>
        <v>0.11111111111111116</v>
      </c>
      <c r="D32" s="5">
        <f t="shared" si="2"/>
        <v>9.0909090909090828E-2</v>
      </c>
      <c r="E32" s="5">
        <f t="shared" si="2"/>
        <v>0</v>
      </c>
    </row>
    <row r="33" spans="1:5" ht="15.75" thickBot="1" x14ac:dyDescent="0.3">
      <c r="A33" s="806" t="s">
        <v>34</v>
      </c>
      <c r="B33" s="807"/>
      <c r="C33" s="807"/>
      <c r="D33" s="807"/>
      <c r="E33" s="808"/>
    </row>
    <row r="34" spans="1:5" ht="12.75" customHeight="1" x14ac:dyDescent="0.25">
      <c r="A34" s="781"/>
      <c r="B34" s="14">
        <v>2019</v>
      </c>
      <c r="C34" s="14">
        <v>2020</v>
      </c>
      <c r="D34" s="14">
        <v>2021</v>
      </c>
      <c r="E34" s="14">
        <v>2022</v>
      </c>
    </row>
    <row r="35" spans="1:5" ht="9" customHeight="1" thickBot="1" x14ac:dyDescent="0.3">
      <c r="A35" s="782"/>
      <c r="B35" s="15" t="s">
        <v>5</v>
      </c>
      <c r="C35" s="15" t="s">
        <v>6</v>
      </c>
      <c r="D35" s="15" t="s">
        <v>6</v>
      </c>
      <c r="E35" s="15" t="s">
        <v>6</v>
      </c>
    </row>
    <row r="36" spans="1:5" ht="15.75" thickBot="1" x14ac:dyDescent="0.3">
      <c r="A36" s="1" t="s">
        <v>0</v>
      </c>
      <c r="B36" s="6">
        <f>B37+B38</f>
        <v>72500</v>
      </c>
      <c r="C36" s="6">
        <f>C37+C38</f>
        <v>79500</v>
      </c>
      <c r="D36" s="6">
        <f t="shared" ref="D36:E36" si="3">D37+D38</f>
        <v>79500</v>
      </c>
      <c r="E36" s="6">
        <f t="shared" si="3"/>
        <v>79500</v>
      </c>
    </row>
    <row r="37" spans="1:5" ht="15.75" thickBot="1" x14ac:dyDescent="0.3">
      <c r="A37" s="8" t="s">
        <v>37</v>
      </c>
      <c r="B37" s="210">
        <v>72500</v>
      </c>
      <c r="C37" s="210">
        <v>79500</v>
      </c>
      <c r="D37" s="210">
        <v>79500</v>
      </c>
      <c r="E37" s="210">
        <v>79500</v>
      </c>
    </row>
    <row r="38" spans="1:5" ht="15.75" thickBot="1" x14ac:dyDescent="0.3">
      <c r="A38" s="8" t="s">
        <v>38</v>
      </c>
      <c r="B38" s="9"/>
      <c r="C38" s="9"/>
      <c r="D38" s="9"/>
      <c r="E38" s="9"/>
    </row>
    <row r="39" spans="1:5" ht="24.75" thickBot="1" x14ac:dyDescent="0.3">
      <c r="A39" s="1" t="s">
        <v>31</v>
      </c>
      <c r="B39" s="6">
        <f>B40+B41</f>
        <v>13500</v>
      </c>
      <c r="C39" s="6">
        <f>C40+C41</f>
        <v>13500</v>
      </c>
      <c r="D39" s="6">
        <f t="shared" ref="D39:E39" si="4">D40+D41</f>
        <v>13500</v>
      </c>
      <c r="E39" s="6">
        <f t="shared" si="4"/>
        <v>13500</v>
      </c>
    </row>
    <row r="40" spans="1:5" ht="15.75" thickBot="1" x14ac:dyDescent="0.3">
      <c r="A40" s="8" t="s">
        <v>37</v>
      </c>
      <c r="B40" s="210">
        <f>86000-72500</f>
        <v>13500</v>
      </c>
      <c r="C40" s="210">
        <v>13500</v>
      </c>
      <c r="D40" s="210">
        <v>13500</v>
      </c>
      <c r="E40" s="210">
        <v>13500</v>
      </c>
    </row>
    <row r="41" spans="1:5" ht="15.75" thickBot="1" x14ac:dyDescent="0.3">
      <c r="A41" s="8" t="s">
        <v>38</v>
      </c>
      <c r="B41" s="9"/>
      <c r="C41" s="6"/>
      <c r="D41" s="6"/>
      <c r="E41" s="6"/>
    </row>
    <row r="42" spans="1:5" ht="15.75" thickBot="1" x14ac:dyDescent="0.3">
      <c r="A42" s="1" t="s">
        <v>1</v>
      </c>
      <c r="B42" s="9">
        <f>B43+B44</f>
        <v>13000</v>
      </c>
      <c r="C42" s="6">
        <f>C43+C44</f>
        <v>17000</v>
      </c>
      <c r="D42" s="6">
        <f t="shared" ref="D42:E42" si="5">D43+D44</f>
        <v>27000</v>
      </c>
      <c r="E42" s="6">
        <f t="shared" si="5"/>
        <v>27000</v>
      </c>
    </row>
    <row r="43" spans="1:5" ht="15.75" thickBot="1" x14ac:dyDescent="0.3">
      <c r="A43" s="8" t="s">
        <v>37</v>
      </c>
      <c r="B43" s="210">
        <v>13000</v>
      </c>
      <c r="C43" s="210">
        <v>17000</v>
      </c>
      <c r="D43" s="210">
        <v>27000</v>
      </c>
      <c r="E43" s="210">
        <v>27000</v>
      </c>
    </row>
    <row r="44" spans="1:5" ht="15.75" thickBot="1" x14ac:dyDescent="0.3">
      <c r="A44" s="8" t="s">
        <v>38</v>
      </c>
      <c r="B44" s="9"/>
      <c r="C44" s="6"/>
      <c r="D44" s="6"/>
      <c r="E44" s="6"/>
    </row>
    <row r="45" spans="1:5" ht="15.75" thickBot="1" x14ac:dyDescent="0.3">
      <c r="A45" s="1" t="s">
        <v>2</v>
      </c>
      <c r="B45" s="9"/>
      <c r="C45" s="6"/>
      <c r="D45" s="6"/>
      <c r="E45" s="6"/>
    </row>
    <row r="46" spans="1:5" ht="15.75" thickBot="1" x14ac:dyDescent="0.3">
      <c r="A46" s="8" t="s">
        <v>37</v>
      </c>
      <c r="B46" s="9"/>
      <c r="C46" s="6"/>
      <c r="D46" s="6"/>
      <c r="E46" s="6"/>
    </row>
    <row r="47" spans="1:5" ht="15.75" thickBot="1" x14ac:dyDescent="0.3">
      <c r="A47" s="8" t="s">
        <v>38</v>
      </c>
      <c r="B47" s="9"/>
      <c r="C47" s="6"/>
      <c r="D47" s="6"/>
      <c r="E47" s="6"/>
    </row>
    <row r="48" spans="1:5" ht="15.75" thickBot="1" x14ac:dyDescent="0.3">
      <c r="A48" s="1" t="s">
        <v>22</v>
      </c>
      <c r="B48" s="9"/>
      <c r="C48" s="6"/>
      <c r="D48" s="6"/>
      <c r="E48" s="6"/>
    </row>
    <row r="49" spans="1:5" ht="15.75" thickBot="1" x14ac:dyDescent="0.3">
      <c r="A49" s="8" t="s">
        <v>37</v>
      </c>
      <c r="B49" s="9">
        <v>0</v>
      </c>
      <c r="C49" s="6">
        <v>0</v>
      </c>
      <c r="D49" s="6">
        <v>0</v>
      </c>
      <c r="E49" s="6">
        <v>0</v>
      </c>
    </row>
    <row r="50" spans="1:5" ht="15.75" thickBot="1" x14ac:dyDescent="0.3">
      <c r="A50" s="8" t="s">
        <v>38</v>
      </c>
      <c r="B50" s="9"/>
      <c r="C50" s="6"/>
      <c r="D50" s="6"/>
      <c r="E50" s="6"/>
    </row>
    <row r="51" spans="1:5" ht="15.75" thickBot="1" x14ac:dyDescent="0.3">
      <c r="A51" s="1" t="s">
        <v>23</v>
      </c>
      <c r="B51" s="9">
        <f>B52+B53</f>
        <v>0</v>
      </c>
      <c r="C51" s="6">
        <f t="shared" ref="C51:E51" si="6">C52+C53</f>
        <v>0</v>
      </c>
      <c r="D51" s="6">
        <f t="shared" si="6"/>
        <v>0</v>
      </c>
      <c r="E51" s="6">
        <f t="shared" si="6"/>
        <v>0</v>
      </c>
    </row>
    <row r="52" spans="1:5" ht="15.75" thickBot="1" x14ac:dyDescent="0.3">
      <c r="A52" s="8" t="s">
        <v>37</v>
      </c>
      <c r="B52" s="60"/>
      <c r="C52" s="6">
        <v>0</v>
      </c>
      <c r="D52" s="62">
        <v>0</v>
      </c>
      <c r="E52" s="62">
        <v>0</v>
      </c>
    </row>
    <row r="53" spans="1:5" ht="15.75" thickBot="1" x14ac:dyDescent="0.3">
      <c r="A53" s="8" t="s">
        <v>38</v>
      </c>
      <c r="B53" s="9"/>
      <c r="C53" s="6"/>
      <c r="D53" s="6"/>
      <c r="E53" s="6"/>
    </row>
    <row r="54" spans="1:5" ht="24.75" thickBot="1" x14ac:dyDescent="0.3">
      <c r="A54" s="1" t="s">
        <v>3</v>
      </c>
      <c r="B54" s="9">
        <v>0</v>
      </c>
      <c r="C54" s="6">
        <v>0</v>
      </c>
      <c r="D54" s="6">
        <f>C54*1.03*0.99</f>
        <v>0</v>
      </c>
      <c r="E54" s="6">
        <f>D54*1.03*0.99</f>
        <v>0</v>
      </c>
    </row>
    <row r="55" spans="1:5" ht="15.75" thickBot="1" x14ac:dyDescent="0.3">
      <c r="A55" s="8" t="s">
        <v>37</v>
      </c>
      <c r="B55" s="9"/>
      <c r="C55" s="96"/>
      <c r="D55" s="96"/>
      <c r="E55" s="96"/>
    </row>
    <row r="56" spans="1:5" ht="15.75" thickBot="1" x14ac:dyDescent="0.3">
      <c r="A56" s="8" t="s">
        <v>38</v>
      </c>
      <c r="B56" s="9"/>
      <c r="C56" s="95"/>
      <c r="D56" s="96"/>
      <c r="E56" s="96"/>
    </row>
    <row r="57" spans="1:5" ht="15.75" thickBot="1" x14ac:dyDescent="0.3">
      <c r="A57" s="17" t="s">
        <v>33</v>
      </c>
      <c r="B57" s="9">
        <f>B54+B51+B48+B45+B42+B39+B36</f>
        <v>99000</v>
      </c>
      <c r="C57" s="9">
        <f>C54+C51+C48+C45+C42+C39+C36</f>
        <v>110000</v>
      </c>
      <c r="D57" s="9">
        <f t="shared" ref="D57:E57" si="7">D54+D51+D48+D45+D42+D39+D36</f>
        <v>120000</v>
      </c>
      <c r="E57" s="9">
        <f t="shared" si="7"/>
        <v>120000</v>
      </c>
    </row>
    <row r="58" spans="1:5" ht="15.75" thickBot="1" x14ac:dyDescent="0.3">
      <c r="A58" s="18" t="s">
        <v>35</v>
      </c>
      <c r="B58" s="19">
        <f>IF(B57-B28=0,0,"Error")</f>
        <v>0</v>
      </c>
      <c r="C58" s="19">
        <f>IF(C57-C28=0,0,"Error")</f>
        <v>0</v>
      </c>
      <c r="D58" s="19">
        <f>IF(D57-D28=0,0,"Error")</f>
        <v>0</v>
      </c>
      <c r="E58" s="19">
        <f>IF(E57-E28=0,0,"Error")</f>
        <v>0</v>
      </c>
    </row>
    <row r="59" spans="1:5" ht="15.75" hidden="1" thickBot="1" x14ac:dyDescent="0.3">
      <c r="A59" s="211" t="s">
        <v>911</v>
      </c>
      <c r="B59" s="1057"/>
      <c r="C59" s="798"/>
      <c r="D59" s="798"/>
      <c r="E59" s="799"/>
    </row>
    <row r="60" spans="1:5" ht="26.25" hidden="1" customHeight="1" thickBot="1" x14ac:dyDescent="0.3">
      <c r="A60" s="3" t="s">
        <v>9</v>
      </c>
      <c r="B60" s="786"/>
      <c r="C60" s="787"/>
      <c r="D60" s="787"/>
      <c r="E60" s="788"/>
    </row>
    <row r="61" spans="1:5" ht="15.75" hidden="1" thickBot="1" x14ac:dyDescent="0.3">
      <c r="A61" s="3" t="s">
        <v>14</v>
      </c>
      <c r="B61" s="803"/>
      <c r="C61" s="804"/>
      <c r="D61" s="804"/>
      <c r="E61" s="805"/>
    </row>
    <row r="62" spans="1:5" ht="12.75" hidden="1" customHeight="1" x14ac:dyDescent="0.25">
      <c r="A62" s="781"/>
      <c r="B62" s="14">
        <v>2018</v>
      </c>
      <c r="C62" s="14">
        <v>2019</v>
      </c>
      <c r="D62" s="14">
        <v>2020</v>
      </c>
      <c r="E62" s="14">
        <v>2021</v>
      </c>
    </row>
    <row r="63" spans="1:5" ht="9" hidden="1" customHeight="1" thickBot="1" x14ac:dyDescent="0.3">
      <c r="A63" s="782"/>
      <c r="B63" s="15" t="s">
        <v>5</v>
      </c>
      <c r="C63" s="15" t="s">
        <v>6</v>
      </c>
      <c r="D63" s="15" t="s">
        <v>6</v>
      </c>
      <c r="E63" s="15" t="s">
        <v>6</v>
      </c>
    </row>
    <row r="64" spans="1:5" ht="15.75" hidden="1" thickBot="1" x14ac:dyDescent="0.3">
      <c r="A64" s="3" t="s">
        <v>8</v>
      </c>
      <c r="B64" s="3"/>
      <c r="C64" s="3"/>
      <c r="D64" s="3"/>
      <c r="E64" s="3"/>
    </row>
    <row r="65" spans="1:5" ht="15.75" hidden="1" thickBot="1" x14ac:dyDescent="0.3">
      <c r="A65" s="3" t="s">
        <v>15</v>
      </c>
      <c r="B65" s="4">
        <f>B94</f>
        <v>0</v>
      </c>
      <c r="C65" s="4">
        <f t="shared" ref="C65:E65" si="8">C94</f>
        <v>0</v>
      </c>
      <c r="D65" s="4">
        <f t="shared" si="8"/>
        <v>0</v>
      </c>
      <c r="E65" s="4">
        <f t="shared" si="8"/>
        <v>0</v>
      </c>
    </row>
    <row r="66" spans="1:5" ht="15.75" hidden="1" thickBot="1" x14ac:dyDescent="0.3">
      <c r="A66" s="3" t="s">
        <v>21</v>
      </c>
      <c r="B66" s="4" t="e">
        <f>B65/B64</f>
        <v>#DIV/0!</v>
      </c>
      <c r="C66" s="4" t="e">
        <f>C65/C64</f>
        <v>#DIV/0!</v>
      </c>
      <c r="D66" s="4" t="e">
        <f>D65/D64</f>
        <v>#DIV/0!</v>
      </c>
      <c r="E66" s="4" t="e">
        <f>E65/E64</f>
        <v>#DIV/0!</v>
      </c>
    </row>
    <row r="67" spans="1:5" ht="15.75" hidden="1" thickBot="1" x14ac:dyDescent="0.3">
      <c r="A67" s="3" t="s">
        <v>16</v>
      </c>
      <c r="B67" s="81"/>
      <c r="C67" s="5" t="e">
        <f>C64/B64-1</f>
        <v>#DIV/0!</v>
      </c>
      <c r="D67" s="5" t="e">
        <f>D64/C64-1</f>
        <v>#DIV/0!</v>
      </c>
      <c r="E67" s="5" t="e">
        <f>E64/D64-1</f>
        <v>#DIV/0!</v>
      </c>
    </row>
    <row r="68" spans="1:5" ht="15.75" hidden="1" thickBot="1" x14ac:dyDescent="0.3">
      <c r="A68" s="3" t="s">
        <v>17</v>
      </c>
      <c r="B68" s="81"/>
      <c r="C68" s="5" t="e">
        <f>C65/B65-1</f>
        <v>#DIV/0!</v>
      </c>
      <c r="D68" s="5" t="e">
        <f t="shared" ref="D68:E69" si="9">D65/C65-1</f>
        <v>#DIV/0!</v>
      </c>
      <c r="E68" s="5" t="e">
        <f t="shared" si="9"/>
        <v>#DIV/0!</v>
      </c>
    </row>
    <row r="69" spans="1:5" ht="15.75" hidden="1" thickBot="1" x14ac:dyDescent="0.3">
      <c r="A69" s="3" t="s">
        <v>18</v>
      </c>
      <c r="B69" s="81"/>
      <c r="C69" s="5" t="e">
        <f>C66/B66-1</f>
        <v>#DIV/0!</v>
      </c>
      <c r="D69" s="5" t="e">
        <f t="shared" si="9"/>
        <v>#DIV/0!</v>
      </c>
      <c r="E69" s="5" t="e">
        <f t="shared" si="9"/>
        <v>#DIV/0!</v>
      </c>
    </row>
    <row r="70" spans="1:5" ht="24.75" hidden="1" customHeight="1" thickBot="1" x14ac:dyDescent="0.3">
      <c r="A70" s="806" t="s">
        <v>912</v>
      </c>
      <c r="B70" s="807"/>
      <c r="C70" s="807"/>
      <c r="D70" s="807"/>
      <c r="E70" s="808"/>
    </row>
    <row r="71" spans="1:5" ht="12.75" hidden="1" customHeight="1" x14ac:dyDescent="0.25">
      <c r="A71" s="781"/>
      <c r="B71" s="14">
        <v>2018</v>
      </c>
      <c r="C71" s="14">
        <v>2019</v>
      </c>
      <c r="D71" s="14">
        <v>2020</v>
      </c>
      <c r="E71" s="14">
        <v>2021</v>
      </c>
    </row>
    <row r="72" spans="1:5" ht="9" hidden="1" customHeight="1" thickBot="1" x14ac:dyDescent="0.3">
      <c r="A72" s="782"/>
      <c r="B72" s="15" t="s">
        <v>5</v>
      </c>
      <c r="C72" s="15" t="s">
        <v>6</v>
      </c>
      <c r="D72" s="15" t="s">
        <v>6</v>
      </c>
      <c r="E72" s="15" t="s">
        <v>6</v>
      </c>
    </row>
    <row r="73" spans="1:5" ht="24.75" hidden="1" customHeight="1" thickBot="1" x14ac:dyDescent="0.3">
      <c r="A73" s="1" t="s">
        <v>0</v>
      </c>
      <c r="B73" s="6"/>
      <c r="C73" s="6"/>
      <c r="D73" s="6"/>
      <c r="E73" s="6"/>
    </row>
    <row r="74" spans="1:5" ht="38.25" hidden="1" customHeight="1" thickBot="1" x14ac:dyDescent="0.3">
      <c r="A74" s="8" t="s">
        <v>37</v>
      </c>
      <c r="B74" s="9"/>
      <c r="C74" s="93"/>
      <c r="D74" s="93"/>
      <c r="E74" s="93"/>
    </row>
    <row r="75" spans="1:5" ht="24.75" hidden="1" customHeight="1" thickBot="1" x14ac:dyDescent="0.3">
      <c r="A75" s="8" t="s">
        <v>38</v>
      </c>
      <c r="B75" s="9"/>
      <c r="C75" s="93"/>
      <c r="D75" s="93"/>
      <c r="E75" s="93"/>
    </row>
    <row r="76" spans="1:5" ht="24.75" hidden="1" customHeight="1" thickBot="1" x14ac:dyDescent="0.3">
      <c r="A76" s="1" t="s">
        <v>31</v>
      </c>
      <c r="B76" s="6"/>
      <c r="C76" s="6"/>
      <c r="D76" s="6"/>
      <c r="E76" s="6"/>
    </row>
    <row r="77" spans="1:5" ht="15.75" hidden="1" thickBot="1" x14ac:dyDescent="0.3">
      <c r="A77" s="8" t="s">
        <v>37</v>
      </c>
      <c r="B77" s="9"/>
      <c r="C77" s="6"/>
      <c r="D77" s="6"/>
      <c r="E77" s="6"/>
    </row>
    <row r="78" spans="1:5" ht="15.75" hidden="1" thickBot="1" x14ac:dyDescent="0.3">
      <c r="A78" s="8" t="s">
        <v>38</v>
      </c>
      <c r="B78" s="9"/>
      <c r="C78" s="6"/>
      <c r="D78" s="6"/>
      <c r="E78" s="6"/>
    </row>
    <row r="79" spans="1:5" ht="24.75" hidden="1" customHeight="1" thickBot="1" x14ac:dyDescent="0.3">
      <c r="A79" s="1" t="s">
        <v>1</v>
      </c>
      <c r="B79" s="9">
        <v>0</v>
      </c>
      <c r="C79" s="6">
        <v>0</v>
      </c>
      <c r="D79" s="6">
        <v>0</v>
      </c>
      <c r="E79" s="6">
        <v>0</v>
      </c>
    </row>
    <row r="80" spans="1:5" ht="15.75" hidden="1" thickBot="1" x14ac:dyDescent="0.3">
      <c r="A80" s="8" t="s">
        <v>37</v>
      </c>
      <c r="B80" s="9"/>
      <c r="C80" s="6"/>
      <c r="D80" s="6"/>
      <c r="E80" s="6"/>
    </row>
    <row r="81" spans="1:5" ht="15.75" hidden="1" thickBot="1" x14ac:dyDescent="0.3">
      <c r="A81" s="8" t="s">
        <v>38</v>
      </c>
      <c r="B81" s="9"/>
      <c r="C81" s="6"/>
      <c r="D81" s="6"/>
      <c r="E81" s="6"/>
    </row>
    <row r="82" spans="1:5" ht="15.75" hidden="1" thickBot="1" x14ac:dyDescent="0.3">
      <c r="A82" s="1" t="s">
        <v>2</v>
      </c>
      <c r="B82" s="9"/>
      <c r="C82" s="6"/>
      <c r="D82" s="6"/>
      <c r="E82" s="6"/>
    </row>
    <row r="83" spans="1:5" ht="15.75" hidden="1" thickBot="1" x14ac:dyDescent="0.3">
      <c r="A83" s="8" t="s">
        <v>37</v>
      </c>
      <c r="B83" s="9"/>
      <c r="C83" s="6"/>
      <c r="D83" s="6"/>
      <c r="E83" s="6"/>
    </row>
    <row r="84" spans="1:5" ht="15.75" hidden="1" thickBot="1" x14ac:dyDescent="0.3">
      <c r="A84" s="8" t="s">
        <v>38</v>
      </c>
      <c r="B84" s="9"/>
      <c r="C84" s="6"/>
      <c r="D84" s="6"/>
      <c r="E84" s="6"/>
    </row>
    <row r="85" spans="1:5" ht="15.75" hidden="1" thickBot="1" x14ac:dyDescent="0.3">
      <c r="A85" s="1" t="s">
        <v>22</v>
      </c>
      <c r="B85" s="9"/>
      <c r="C85" s="6"/>
      <c r="D85" s="6"/>
      <c r="E85" s="6"/>
    </row>
    <row r="86" spans="1:5" ht="15.75" hidden="1" thickBot="1" x14ac:dyDescent="0.3">
      <c r="A86" s="8" t="s">
        <v>37</v>
      </c>
      <c r="B86" s="9"/>
      <c r="C86" s="6"/>
      <c r="D86" s="6"/>
      <c r="E86" s="6"/>
    </row>
    <row r="87" spans="1:5" ht="15.75" hidden="1" thickBot="1" x14ac:dyDescent="0.3">
      <c r="A87" s="8" t="s">
        <v>38</v>
      </c>
      <c r="B87" s="9"/>
      <c r="C87" s="6"/>
      <c r="D87" s="6"/>
      <c r="E87" s="6"/>
    </row>
    <row r="88" spans="1:5" ht="15.75" hidden="1" thickBot="1" x14ac:dyDescent="0.3">
      <c r="A88" s="1" t="s">
        <v>23</v>
      </c>
      <c r="B88" s="9"/>
      <c r="C88" s="6"/>
      <c r="D88" s="6"/>
      <c r="E88" s="6"/>
    </row>
    <row r="89" spans="1:5" ht="15.75" hidden="1" thickBot="1" x14ac:dyDescent="0.3">
      <c r="A89" s="8" t="s">
        <v>37</v>
      </c>
      <c r="B89" s="9"/>
      <c r="C89" s="6"/>
      <c r="D89" s="6"/>
      <c r="E89" s="6"/>
    </row>
    <row r="90" spans="1:5" ht="15.75" hidden="1" thickBot="1" x14ac:dyDescent="0.3">
      <c r="A90" s="8" t="s">
        <v>38</v>
      </c>
      <c r="B90" s="9"/>
      <c r="C90" s="6"/>
      <c r="D90" s="6"/>
      <c r="E90" s="6"/>
    </row>
    <row r="91" spans="1:5" ht="24.75" hidden="1" thickBot="1" x14ac:dyDescent="0.3">
      <c r="A91" s="1" t="s">
        <v>3</v>
      </c>
      <c r="B91" s="9"/>
      <c r="C91" s="6"/>
      <c r="D91" s="6"/>
      <c r="E91" s="6"/>
    </row>
    <row r="92" spans="1:5" ht="15.75" hidden="1" thickBot="1" x14ac:dyDescent="0.3">
      <c r="A92" s="8" t="s">
        <v>37</v>
      </c>
      <c r="B92" s="9"/>
      <c r="C92" s="6"/>
      <c r="D92" s="6"/>
      <c r="E92" s="6"/>
    </row>
    <row r="93" spans="1:5" ht="15.75" hidden="1" thickBot="1" x14ac:dyDescent="0.3">
      <c r="A93" s="8" t="s">
        <v>38</v>
      </c>
      <c r="B93" s="9"/>
      <c r="C93" s="6"/>
      <c r="D93" s="6"/>
      <c r="E93" s="6"/>
    </row>
    <row r="94" spans="1:5" ht="15.75" hidden="1" thickBot="1" x14ac:dyDescent="0.3">
      <c r="A94" s="212" t="s">
        <v>71</v>
      </c>
      <c r="B94" s="9">
        <f>B91+B88+B85+B82+B79+B76+B73</f>
        <v>0</v>
      </c>
      <c r="C94" s="9">
        <f t="shared" ref="C94:E94" si="10">C91+C88+C85+C82+C79+C76+C73</f>
        <v>0</v>
      </c>
      <c r="D94" s="9">
        <f t="shared" si="10"/>
        <v>0</v>
      </c>
      <c r="E94" s="9">
        <f t="shared" si="10"/>
        <v>0</v>
      </c>
    </row>
    <row r="95" spans="1:5" ht="17.25" hidden="1" customHeight="1" thickBot="1" x14ac:dyDescent="0.3">
      <c r="A95" s="18" t="s">
        <v>35</v>
      </c>
      <c r="B95" s="19">
        <f>IF(B94-B65=0,0,"Error")</f>
        <v>0</v>
      </c>
      <c r="C95" s="19">
        <f>IF(C94-C65=0,0,"Error")</f>
        <v>0</v>
      </c>
      <c r="D95" s="19">
        <f>IF(D94-D65=0,0,"Error")</f>
        <v>0</v>
      </c>
      <c r="E95" s="19">
        <f>IF(E94-E65=0,0,"Error")</f>
        <v>0</v>
      </c>
    </row>
    <row r="96" spans="1:5" ht="15.75" hidden="1" thickBot="1" x14ac:dyDescent="0.3">
      <c r="A96" s="211" t="s">
        <v>913</v>
      </c>
      <c r="B96" s="1057"/>
      <c r="C96" s="798"/>
      <c r="D96" s="798"/>
      <c r="E96" s="799"/>
    </row>
    <row r="97" spans="1:5" ht="26.25" hidden="1" customHeight="1" thickBot="1" x14ac:dyDescent="0.3">
      <c r="A97" s="3" t="s">
        <v>9</v>
      </c>
      <c r="B97" s="786"/>
      <c r="C97" s="787"/>
      <c r="D97" s="787"/>
      <c r="E97" s="788"/>
    </row>
    <row r="98" spans="1:5" ht="15.75" hidden="1" thickBot="1" x14ac:dyDescent="0.3">
      <c r="A98" s="3" t="s">
        <v>14</v>
      </c>
      <c r="B98" s="803"/>
      <c r="C98" s="804"/>
      <c r="D98" s="804"/>
      <c r="E98" s="805"/>
    </row>
    <row r="99" spans="1:5" ht="12.75" hidden="1" customHeight="1" x14ac:dyDescent="0.25">
      <c r="A99" s="781"/>
      <c r="B99" s="14">
        <v>2018</v>
      </c>
      <c r="C99" s="14">
        <v>2019</v>
      </c>
      <c r="D99" s="14">
        <v>2020</v>
      </c>
      <c r="E99" s="14">
        <v>2021</v>
      </c>
    </row>
    <row r="100" spans="1:5" ht="9" hidden="1" customHeight="1" thickBot="1" x14ac:dyDescent="0.3">
      <c r="A100" s="782"/>
      <c r="B100" s="15" t="s">
        <v>5</v>
      </c>
      <c r="C100" s="15" t="s">
        <v>6</v>
      </c>
      <c r="D100" s="15" t="s">
        <v>6</v>
      </c>
      <c r="E100" s="15" t="s">
        <v>6</v>
      </c>
    </row>
    <row r="101" spans="1:5" ht="15.75" hidden="1" thickBot="1" x14ac:dyDescent="0.3">
      <c r="A101" s="3" t="s">
        <v>8</v>
      </c>
      <c r="B101" s="53"/>
      <c r="C101" s="53"/>
      <c r="D101" s="53"/>
      <c r="E101" s="53"/>
    </row>
    <row r="102" spans="1:5" ht="15.75" hidden="1" thickBot="1" x14ac:dyDescent="0.3">
      <c r="A102" s="3" t="s">
        <v>15</v>
      </c>
      <c r="B102" s="4">
        <f>B131</f>
        <v>0</v>
      </c>
      <c r="C102" s="4">
        <f t="shared" ref="C102:E102" si="11">C131</f>
        <v>0</v>
      </c>
      <c r="D102" s="4">
        <f t="shared" si="11"/>
        <v>0</v>
      </c>
      <c r="E102" s="4">
        <f t="shared" si="11"/>
        <v>0</v>
      </c>
    </row>
    <row r="103" spans="1:5" ht="15.75" hidden="1" thickBot="1" x14ac:dyDescent="0.3">
      <c r="A103" s="3" t="s">
        <v>21</v>
      </c>
      <c r="B103" s="4" t="e">
        <f>B102/B101</f>
        <v>#DIV/0!</v>
      </c>
      <c r="C103" s="4" t="e">
        <f>C102/C101</f>
        <v>#DIV/0!</v>
      </c>
      <c r="D103" s="4" t="e">
        <f>D102/D101</f>
        <v>#DIV/0!</v>
      </c>
      <c r="E103" s="4" t="e">
        <f>E102/E101</f>
        <v>#DIV/0!</v>
      </c>
    </row>
    <row r="104" spans="1:5" ht="15.75" hidden="1" thickBot="1" x14ac:dyDescent="0.3">
      <c r="A104" s="3" t="s">
        <v>16</v>
      </c>
      <c r="B104" s="81"/>
      <c r="C104" s="5" t="e">
        <f>C101/B101-1</f>
        <v>#DIV/0!</v>
      </c>
      <c r="D104" s="5" t="e">
        <f>D101/C101-1</f>
        <v>#DIV/0!</v>
      </c>
      <c r="E104" s="5" t="e">
        <f>E101/D101-1</f>
        <v>#DIV/0!</v>
      </c>
    </row>
    <row r="105" spans="1:5" ht="15.75" hidden="1" thickBot="1" x14ac:dyDescent="0.3">
      <c r="A105" s="3" t="s">
        <v>17</v>
      </c>
      <c r="B105" s="81"/>
      <c r="C105" s="5" t="e">
        <f>C102/B102-1</f>
        <v>#DIV/0!</v>
      </c>
      <c r="D105" s="5" t="e">
        <f t="shared" ref="D105:E106" si="12">D102/C102-1</f>
        <v>#DIV/0!</v>
      </c>
      <c r="E105" s="5" t="e">
        <f t="shared" si="12"/>
        <v>#DIV/0!</v>
      </c>
    </row>
    <row r="106" spans="1:5" ht="15.75" hidden="1" thickBot="1" x14ac:dyDescent="0.3">
      <c r="A106" s="3" t="s">
        <v>18</v>
      </c>
      <c r="B106" s="81"/>
      <c r="C106" s="5" t="e">
        <f>C103/B103-1</f>
        <v>#DIV/0!</v>
      </c>
      <c r="D106" s="5" t="e">
        <f t="shared" si="12"/>
        <v>#DIV/0!</v>
      </c>
      <c r="E106" s="5" t="e">
        <f t="shared" si="12"/>
        <v>#DIV/0!</v>
      </c>
    </row>
    <row r="107" spans="1:5" ht="24.75" hidden="1" customHeight="1" thickBot="1" x14ac:dyDescent="0.3">
      <c r="A107" s="806" t="s">
        <v>912</v>
      </c>
      <c r="B107" s="807"/>
      <c r="C107" s="807"/>
      <c r="D107" s="807"/>
      <c r="E107" s="808"/>
    </row>
    <row r="108" spans="1:5" ht="12.75" hidden="1" customHeight="1" x14ac:dyDescent="0.25">
      <c r="A108" s="781"/>
      <c r="B108" s="14">
        <v>2018</v>
      </c>
      <c r="C108" s="14">
        <v>2019</v>
      </c>
      <c r="D108" s="14">
        <v>2020</v>
      </c>
      <c r="E108" s="14">
        <v>2021</v>
      </c>
    </row>
    <row r="109" spans="1:5" ht="9" hidden="1" customHeight="1" thickBot="1" x14ac:dyDescent="0.3">
      <c r="A109" s="782"/>
      <c r="B109" s="15" t="s">
        <v>5</v>
      </c>
      <c r="C109" s="15" t="s">
        <v>6</v>
      </c>
      <c r="D109" s="15" t="s">
        <v>6</v>
      </c>
      <c r="E109" s="15" t="s">
        <v>6</v>
      </c>
    </row>
    <row r="110" spans="1:5" ht="24.75" hidden="1" customHeight="1" thickBot="1" x14ac:dyDescent="0.3">
      <c r="A110" s="1" t="s">
        <v>0</v>
      </c>
      <c r="B110" s="6"/>
      <c r="C110" s="6"/>
      <c r="D110" s="6"/>
      <c r="E110" s="6"/>
    </row>
    <row r="111" spans="1:5" ht="15.75" hidden="1" thickBot="1" x14ac:dyDescent="0.3">
      <c r="A111" s="8" t="s">
        <v>37</v>
      </c>
      <c r="B111" s="9"/>
      <c r="C111" s="93"/>
      <c r="D111" s="93"/>
      <c r="E111" s="93"/>
    </row>
    <row r="112" spans="1:5" ht="15.75" hidden="1" thickBot="1" x14ac:dyDescent="0.3">
      <c r="A112" s="8" t="s">
        <v>38</v>
      </c>
      <c r="B112" s="9"/>
      <c r="C112" s="93"/>
      <c r="D112" s="93"/>
      <c r="E112" s="93"/>
    </row>
    <row r="113" spans="1:5" ht="24.75" hidden="1" customHeight="1" thickBot="1" x14ac:dyDescent="0.3">
      <c r="A113" s="1" t="s">
        <v>31</v>
      </c>
      <c r="B113" s="6"/>
      <c r="C113" s="6"/>
      <c r="D113" s="6"/>
      <c r="E113" s="6"/>
    </row>
    <row r="114" spans="1:5" ht="15.75" hidden="1" thickBot="1" x14ac:dyDescent="0.3">
      <c r="A114" s="8" t="s">
        <v>37</v>
      </c>
      <c r="B114" s="9"/>
      <c r="C114" s="6"/>
      <c r="D114" s="6"/>
      <c r="E114" s="6"/>
    </row>
    <row r="115" spans="1:5" ht="15.75" hidden="1" thickBot="1" x14ac:dyDescent="0.3">
      <c r="A115" s="8" t="s">
        <v>38</v>
      </c>
      <c r="B115" s="9"/>
      <c r="C115" s="6"/>
      <c r="D115" s="6"/>
      <c r="E115" s="6"/>
    </row>
    <row r="116" spans="1:5" ht="24.75" hidden="1" customHeight="1" thickBot="1" x14ac:dyDescent="0.3">
      <c r="A116" s="1" t="s">
        <v>1</v>
      </c>
      <c r="B116" s="57">
        <v>0</v>
      </c>
      <c r="C116" s="55">
        <v>0</v>
      </c>
      <c r="D116" s="55">
        <v>0</v>
      </c>
      <c r="E116" s="55">
        <v>0</v>
      </c>
    </row>
    <row r="117" spans="1:5" ht="15.75" hidden="1" thickBot="1" x14ac:dyDescent="0.3">
      <c r="A117" s="8" t="s">
        <v>37</v>
      </c>
      <c r="B117" s="9"/>
      <c r="C117" s="6"/>
      <c r="D117" s="6"/>
      <c r="E117" s="6"/>
    </row>
    <row r="118" spans="1:5" ht="15.75" hidden="1" thickBot="1" x14ac:dyDescent="0.3">
      <c r="A118" s="8" t="s">
        <v>38</v>
      </c>
      <c r="B118" s="9"/>
      <c r="C118" s="6"/>
      <c r="D118" s="6"/>
      <c r="E118" s="6"/>
    </row>
    <row r="119" spans="1:5" ht="15.75" hidden="1" thickBot="1" x14ac:dyDescent="0.3">
      <c r="A119" s="1" t="s">
        <v>2</v>
      </c>
      <c r="B119" s="9"/>
      <c r="C119" s="6"/>
      <c r="D119" s="6"/>
      <c r="E119" s="6"/>
    </row>
    <row r="120" spans="1:5" ht="15.75" hidden="1" thickBot="1" x14ac:dyDescent="0.3">
      <c r="A120" s="8" t="s">
        <v>37</v>
      </c>
      <c r="B120" s="9"/>
      <c r="C120" s="6"/>
      <c r="D120" s="6"/>
      <c r="E120" s="6"/>
    </row>
    <row r="121" spans="1:5" ht="15.75" hidden="1" thickBot="1" x14ac:dyDescent="0.3">
      <c r="A121" s="8" t="s">
        <v>38</v>
      </c>
      <c r="B121" s="9"/>
      <c r="C121" s="6"/>
      <c r="D121" s="6"/>
      <c r="E121" s="6"/>
    </row>
    <row r="122" spans="1:5" ht="15.75" hidden="1" thickBot="1" x14ac:dyDescent="0.3">
      <c r="A122" s="1" t="s">
        <v>22</v>
      </c>
      <c r="B122" s="9"/>
      <c r="C122" s="6"/>
      <c r="D122" s="6"/>
      <c r="E122" s="6"/>
    </row>
    <row r="123" spans="1:5" ht="15.75" hidden="1" thickBot="1" x14ac:dyDescent="0.3">
      <c r="A123" s="8" t="s">
        <v>37</v>
      </c>
      <c r="B123" s="9"/>
      <c r="C123" s="6"/>
      <c r="D123" s="6"/>
      <c r="E123" s="6"/>
    </row>
    <row r="124" spans="1:5" ht="15" hidden="1" customHeight="1" thickBot="1" x14ac:dyDescent="0.3">
      <c r="A124" s="8" t="s">
        <v>38</v>
      </c>
      <c r="B124" s="9"/>
      <c r="C124" s="6"/>
      <c r="D124" s="6"/>
      <c r="E124" s="6"/>
    </row>
    <row r="125" spans="1:5" ht="15.75" hidden="1" thickBot="1" x14ac:dyDescent="0.3">
      <c r="A125" s="1" t="s">
        <v>23</v>
      </c>
      <c r="B125" s="9">
        <v>0</v>
      </c>
      <c r="C125" s="6">
        <v>0</v>
      </c>
      <c r="D125" s="6">
        <v>0</v>
      </c>
      <c r="E125" s="6">
        <v>0</v>
      </c>
    </row>
    <row r="126" spans="1:5" ht="15.75" hidden="1" thickBot="1" x14ac:dyDescent="0.3">
      <c r="A126" s="8" t="s">
        <v>37</v>
      </c>
      <c r="B126" s="9"/>
      <c r="C126" s="6"/>
      <c r="D126" s="6"/>
      <c r="E126" s="6"/>
    </row>
    <row r="127" spans="1:5" ht="15.75" hidden="1" thickBot="1" x14ac:dyDescent="0.3">
      <c r="A127" s="8" t="s">
        <v>38</v>
      </c>
      <c r="B127" s="9"/>
      <c r="C127" s="6"/>
      <c r="D127" s="6"/>
      <c r="E127" s="6"/>
    </row>
    <row r="128" spans="1:5" ht="24.75" hidden="1" thickBot="1" x14ac:dyDescent="0.3">
      <c r="A128" s="1" t="s">
        <v>3</v>
      </c>
      <c r="B128" s="9"/>
      <c r="C128" s="6"/>
      <c r="D128" s="6"/>
      <c r="E128" s="6"/>
    </row>
    <row r="129" spans="1:5" ht="15.75" hidden="1" thickBot="1" x14ac:dyDescent="0.3">
      <c r="A129" s="8" t="s">
        <v>37</v>
      </c>
      <c r="B129" s="9"/>
      <c r="C129" s="6"/>
      <c r="D129" s="6"/>
      <c r="E129" s="6"/>
    </row>
    <row r="130" spans="1:5" ht="15.75" hidden="1" thickBot="1" x14ac:dyDescent="0.3">
      <c r="A130" s="8" t="s">
        <v>38</v>
      </c>
      <c r="B130" s="9"/>
      <c r="C130" s="6"/>
      <c r="D130" s="6"/>
      <c r="E130" s="6"/>
    </row>
    <row r="131" spans="1:5" ht="15.75" hidden="1" thickBot="1" x14ac:dyDescent="0.3">
      <c r="A131" s="212" t="s">
        <v>71</v>
      </c>
      <c r="B131" s="9">
        <f>B128+B125+B122+B119+B116+B113+B110</f>
        <v>0</v>
      </c>
      <c r="C131" s="9">
        <f t="shared" ref="C131:E131" si="13">C128+C125+C122+C119+C116+C113+C110</f>
        <v>0</v>
      </c>
      <c r="D131" s="9">
        <f t="shared" si="13"/>
        <v>0</v>
      </c>
      <c r="E131" s="9">
        <f t="shared" si="13"/>
        <v>0</v>
      </c>
    </row>
    <row r="132" spans="1:5" ht="17.25" hidden="1" customHeight="1" thickBot="1" x14ac:dyDescent="0.3">
      <c r="A132" s="18" t="s">
        <v>35</v>
      </c>
      <c r="B132" s="19">
        <f>IF(B131-B102=0,0,"Error")</f>
        <v>0</v>
      </c>
      <c r="C132" s="19">
        <f>IF(C131-C102=0,0,"Error")</f>
        <v>0</v>
      </c>
      <c r="D132" s="19">
        <f>IF(D131-D102=0,0,"Error")</f>
        <v>0</v>
      </c>
      <c r="E132" s="19">
        <f>IF(E131-E102=0,0,"Error")</f>
        <v>0</v>
      </c>
    </row>
    <row r="133" spans="1:5" ht="15.75" thickBot="1" x14ac:dyDescent="0.3">
      <c r="A133" s="794" t="s">
        <v>102</v>
      </c>
      <c r="B133" s="795"/>
      <c r="C133" s="795"/>
      <c r="D133" s="795"/>
      <c r="E133" s="796"/>
    </row>
    <row r="134" spans="1:5" ht="15.75" thickBot="1" x14ac:dyDescent="0.3">
      <c r="A134" s="794" t="s">
        <v>103</v>
      </c>
      <c r="B134" s="795"/>
      <c r="C134" s="795"/>
      <c r="D134" s="795"/>
      <c r="E134" s="796"/>
    </row>
    <row r="135" spans="1:5" ht="15.75" thickBot="1" x14ac:dyDescent="0.3">
      <c r="A135" s="16" t="s">
        <v>104</v>
      </c>
      <c r="B135" s="806" t="s">
        <v>914</v>
      </c>
      <c r="C135" s="807"/>
      <c r="D135" s="807"/>
      <c r="E135" s="807"/>
    </row>
    <row r="136" spans="1:5" ht="69" customHeight="1" thickBot="1" x14ac:dyDescent="0.3">
      <c r="A136" s="16" t="s">
        <v>135</v>
      </c>
      <c r="B136" s="213" t="s">
        <v>915</v>
      </c>
      <c r="C136" s="28" t="s">
        <v>105</v>
      </c>
      <c r="D136" s="1058" t="s">
        <v>226</v>
      </c>
      <c r="E136" s="1059"/>
    </row>
    <row r="137" spans="1:5" ht="15.75" thickBot="1" x14ac:dyDescent="0.3">
      <c r="A137" s="30"/>
      <c r="B137" s="790"/>
      <c r="C137" s="791"/>
      <c r="D137" s="792"/>
      <c r="E137" s="793"/>
    </row>
    <row r="138" spans="1:5" ht="17.25" customHeight="1" thickBot="1" x14ac:dyDescent="0.3">
      <c r="A138" s="3" t="s">
        <v>9</v>
      </c>
      <c r="B138" s="786" t="s">
        <v>916</v>
      </c>
      <c r="C138" s="787"/>
      <c r="D138" s="787"/>
      <c r="E138" s="788"/>
    </row>
    <row r="139" spans="1:5" ht="15.75" thickBot="1" x14ac:dyDescent="0.3">
      <c r="A139" s="3" t="s">
        <v>14</v>
      </c>
      <c r="B139" s="803" t="s">
        <v>331</v>
      </c>
      <c r="C139" s="804"/>
      <c r="D139" s="804"/>
      <c r="E139" s="805"/>
    </row>
    <row r="140" spans="1:5" ht="12.75" customHeight="1" x14ac:dyDescent="0.25">
      <c r="A140" s="781"/>
      <c r="B140" s="14">
        <v>2019</v>
      </c>
      <c r="C140" s="14">
        <v>2020</v>
      </c>
      <c r="D140" s="14">
        <v>2021</v>
      </c>
      <c r="E140" s="14">
        <v>2022</v>
      </c>
    </row>
    <row r="141" spans="1:5" ht="12" customHeight="1" thickBot="1" x14ac:dyDescent="0.3">
      <c r="A141" s="782"/>
      <c r="B141" s="15" t="s">
        <v>5</v>
      </c>
      <c r="C141" s="15" t="s">
        <v>6</v>
      </c>
      <c r="D141" s="15" t="s">
        <v>6</v>
      </c>
      <c r="E141" s="15" t="s">
        <v>6</v>
      </c>
    </row>
    <row r="142" spans="1:5" ht="15.75" thickBot="1" x14ac:dyDescent="0.3">
      <c r="A142" s="3" t="s">
        <v>8</v>
      </c>
      <c r="B142" s="68">
        <v>6</v>
      </c>
      <c r="C142" s="68">
        <v>6</v>
      </c>
      <c r="D142" s="68">
        <v>6</v>
      </c>
      <c r="E142" s="214">
        <v>6</v>
      </c>
    </row>
    <row r="143" spans="1:5" ht="15.75" thickBot="1" x14ac:dyDescent="0.3">
      <c r="A143" s="3" t="s">
        <v>15</v>
      </c>
      <c r="B143" s="4">
        <f>B161</f>
        <v>3000</v>
      </c>
      <c r="C143" s="4">
        <f t="shared" ref="C143:E143" si="14">C161</f>
        <v>3000</v>
      </c>
      <c r="D143" s="4">
        <f t="shared" si="14"/>
        <v>3000</v>
      </c>
      <c r="E143" s="4">
        <f t="shared" si="14"/>
        <v>3000</v>
      </c>
    </row>
    <row r="144" spans="1:5" ht="15.75" thickBot="1" x14ac:dyDescent="0.3">
      <c r="A144" s="3" t="s">
        <v>21</v>
      </c>
      <c r="B144" s="4">
        <f>B143/B142</f>
        <v>500</v>
      </c>
      <c r="C144" s="4">
        <f t="shared" ref="C144:E144" si="15">C143/C142</f>
        <v>500</v>
      </c>
      <c r="D144" s="4">
        <f t="shared" si="15"/>
        <v>500</v>
      </c>
      <c r="E144" s="4">
        <f t="shared" si="15"/>
        <v>500</v>
      </c>
    </row>
    <row r="145" spans="1:5" ht="15.75" thickBot="1" x14ac:dyDescent="0.3">
      <c r="A145" s="3" t="s">
        <v>16</v>
      </c>
      <c r="B145" s="81" t="s">
        <v>20</v>
      </c>
      <c r="C145" s="5">
        <f>C142/B142-1</f>
        <v>0</v>
      </c>
      <c r="D145" s="5">
        <f t="shared" ref="D145:E147" si="16">D142/C142-1</f>
        <v>0</v>
      </c>
      <c r="E145" s="5">
        <f t="shared" si="16"/>
        <v>0</v>
      </c>
    </row>
    <row r="146" spans="1:5" ht="15.75" thickBot="1" x14ac:dyDescent="0.3">
      <c r="A146" s="3" t="s">
        <v>17</v>
      </c>
      <c r="B146" s="81" t="s">
        <v>20</v>
      </c>
      <c r="C146" s="5">
        <f>C143/B143-1</f>
        <v>0</v>
      </c>
      <c r="D146" s="5">
        <f t="shared" si="16"/>
        <v>0</v>
      </c>
      <c r="E146" s="5">
        <f t="shared" si="16"/>
        <v>0</v>
      </c>
    </row>
    <row r="147" spans="1:5" ht="15.75" thickBot="1" x14ac:dyDescent="0.3">
      <c r="A147" s="3" t="s">
        <v>18</v>
      </c>
      <c r="B147" s="81" t="s">
        <v>20</v>
      </c>
      <c r="C147" s="5">
        <f>C144/B144-1</f>
        <v>0</v>
      </c>
      <c r="D147" s="5">
        <f t="shared" si="16"/>
        <v>0</v>
      </c>
      <c r="E147" s="5">
        <f t="shared" si="16"/>
        <v>0</v>
      </c>
    </row>
    <row r="148" spans="1:5" ht="15.75" thickBot="1" x14ac:dyDescent="0.3">
      <c r="A148" s="806" t="s">
        <v>140</v>
      </c>
      <c r="B148" s="807"/>
      <c r="C148" s="807"/>
      <c r="D148" s="807"/>
      <c r="E148" s="808"/>
    </row>
    <row r="149" spans="1:5" ht="12.75" customHeight="1" x14ac:dyDescent="0.25">
      <c r="A149" s="781"/>
      <c r="B149" s="14">
        <v>2018</v>
      </c>
      <c r="C149" s="14">
        <v>2019</v>
      </c>
      <c r="D149" s="14">
        <v>2020</v>
      </c>
      <c r="E149" s="14">
        <v>2021</v>
      </c>
    </row>
    <row r="150" spans="1:5" ht="17.25" customHeight="1" thickBot="1" x14ac:dyDescent="0.3">
      <c r="A150" s="782"/>
      <c r="B150" s="15" t="s">
        <v>5</v>
      </c>
      <c r="C150" s="15" t="s">
        <v>6</v>
      </c>
      <c r="D150" s="15" t="s">
        <v>6</v>
      </c>
      <c r="E150" s="15" t="s">
        <v>6</v>
      </c>
    </row>
    <row r="151" spans="1:5" ht="15.75" thickBot="1" x14ac:dyDescent="0.3">
      <c r="A151" s="1" t="s">
        <v>107</v>
      </c>
      <c r="B151" s="6">
        <f>B152+B153+B154+B155</f>
        <v>0</v>
      </c>
      <c r="C151" s="6">
        <f t="shared" ref="C151:E151" si="17">C152+C153+C154+C155</f>
        <v>0</v>
      </c>
      <c r="D151" s="6">
        <f t="shared" si="17"/>
        <v>0</v>
      </c>
      <c r="E151" s="6">
        <f t="shared" si="17"/>
        <v>0</v>
      </c>
    </row>
    <row r="152" spans="1:5" ht="15.75" thickBot="1" x14ac:dyDescent="0.3">
      <c r="A152" s="8" t="s">
        <v>37</v>
      </c>
      <c r="B152" s="6"/>
      <c r="C152" s="6"/>
      <c r="D152" s="6"/>
      <c r="E152" s="6"/>
    </row>
    <row r="153" spans="1:5" ht="15.75" thickBot="1" x14ac:dyDescent="0.3">
      <c r="A153" s="8" t="s">
        <v>108</v>
      </c>
      <c r="B153" s="6"/>
      <c r="C153" s="6"/>
      <c r="D153" s="6"/>
      <c r="E153" s="6"/>
    </row>
    <row r="154" spans="1:5" ht="15.75" thickBot="1" x14ac:dyDescent="0.3">
      <c r="A154" s="8" t="s">
        <v>72</v>
      </c>
      <c r="B154" s="6"/>
      <c r="C154" s="6"/>
      <c r="D154" s="6"/>
      <c r="E154" s="6"/>
    </row>
    <row r="155" spans="1:5" ht="15.75" thickBot="1" x14ac:dyDescent="0.3">
      <c r="A155" s="8" t="s">
        <v>73</v>
      </c>
      <c r="B155" s="6"/>
      <c r="C155" s="6"/>
      <c r="D155" s="6"/>
      <c r="E155" s="6"/>
    </row>
    <row r="156" spans="1:5" ht="15.75" thickBot="1" x14ac:dyDescent="0.3">
      <c r="A156" s="1" t="s">
        <v>109</v>
      </c>
      <c r="B156" s="9">
        <f>B157+B158+B159+B160</f>
        <v>3000</v>
      </c>
      <c r="C156" s="9">
        <f t="shared" ref="C156:E156" si="18">C157+C158+C159+C160</f>
        <v>3000</v>
      </c>
      <c r="D156" s="9">
        <f t="shared" si="18"/>
        <v>3000</v>
      </c>
      <c r="E156" s="9">
        <f t="shared" si="18"/>
        <v>3000</v>
      </c>
    </row>
    <row r="157" spans="1:5" ht="15.75" thickBot="1" x14ac:dyDescent="0.3">
      <c r="A157" s="8" t="s">
        <v>37</v>
      </c>
      <c r="B157" s="9">
        <v>3000</v>
      </c>
      <c r="C157" s="6">
        <v>3000</v>
      </c>
      <c r="D157" s="6">
        <v>3000</v>
      </c>
      <c r="E157" s="6">
        <v>3000</v>
      </c>
    </row>
    <row r="158" spans="1:5" ht="15.75" thickBot="1" x14ac:dyDescent="0.3">
      <c r="A158" s="8" t="s">
        <v>108</v>
      </c>
      <c r="B158" s="9"/>
      <c r="C158" s="6"/>
      <c r="D158" s="6"/>
      <c r="E158" s="6"/>
    </row>
    <row r="159" spans="1:5" ht="15.75" thickBot="1" x14ac:dyDescent="0.3">
      <c r="A159" s="8" t="s">
        <v>72</v>
      </c>
      <c r="B159" s="9"/>
      <c r="C159" s="6"/>
      <c r="D159" s="6"/>
      <c r="E159" s="6"/>
    </row>
    <row r="160" spans="1:5" ht="15.75" thickBot="1" x14ac:dyDescent="0.3">
      <c r="A160" s="8" t="s">
        <v>73</v>
      </c>
      <c r="B160" s="9"/>
      <c r="C160" s="6"/>
      <c r="D160" s="6"/>
      <c r="E160" s="6"/>
    </row>
    <row r="161" spans="1:5" ht="15.75" thickBot="1" x14ac:dyDescent="0.3">
      <c r="A161" s="32" t="s">
        <v>33</v>
      </c>
      <c r="B161" s="97">
        <f>B151+B156</f>
        <v>3000</v>
      </c>
      <c r="C161" s="97">
        <f t="shared" ref="C161:E161" si="19">C151+C156</f>
        <v>3000</v>
      </c>
      <c r="D161" s="97">
        <f t="shared" si="19"/>
        <v>3000</v>
      </c>
      <c r="E161" s="97">
        <f t="shared" si="19"/>
        <v>3000</v>
      </c>
    </row>
    <row r="162" spans="1:5" ht="39.75" customHeight="1" thickBot="1" x14ac:dyDescent="0.3">
      <c r="A162" s="16" t="s">
        <v>70</v>
      </c>
      <c r="B162" s="213" t="s">
        <v>917</v>
      </c>
      <c r="C162" s="28" t="s">
        <v>105</v>
      </c>
      <c r="D162" s="792" t="s">
        <v>228</v>
      </c>
      <c r="E162" s="793"/>
    </row>
    <row r="163" spans="1:5" ht="17.25" customHeight="1" thickBot="1" x14ac:dyDescent="0.3">
      <c r="A163" s="3" t="s">
        <v>9</v>
      </c>
      <c r="B163" s="786" t="s">
        <v>918</v>
      </c>
      <c r="C163" s="787"/>
      <c r="D163" s="787"/>
      <c r="E163" s="788"/>
    </row>
    <row r="164" spans="1:5" ht="15.75" thickBot="1" x14ac:dyDescent="0.3">
      <c r="A164" s="3" t="s">
        <v>14</v>
      </c>
      <c r="B164" s="803" t="s">
        <v>919</v>
      </c>
      <c r="C164" s="804"/>
      <c r="D164" s="804"/>
      <c r="E164" s="805"/>
    </row>
    <row r="165" spans="1:5" ht="12.75" customHeight="1" x14ac:dyDescent="0.25">
      <c r="A165" s="781"/>
      <c r="B165" s="14">
        <v>2019</v>
      </c>
      <c r="C165" s="14">
        <v>2020</v>
      </c>
      <c r="D165" s="14">
        <v>2021</v>
      </c>
      <c r="E165" s="14">
        <v>2022</v>
      </c>
    </row>
    <row r="166" spans="1:5" ht="12" customHeight="1" thickBot="1" x14ac:dyDescent="0.3">
      <c r="A166" s="782"/>
      <c r="B166" s="15" t="s">
        <v>5</v>
      </c>
      <c r="C166" s="15" t="s">
        <v>6</v>
      </c>
      <c r="D166" s="15" t="s">
        <v>6</v>
      </c>
      <c r="E166" s="15" t="s">
        <v>6</v>
      </c>
    </row>
    <row r="167" spans="1:5" ht="15.75" thickBot="1" x14ac:dyDescent="0.3">
      <c r="A167" s="3" t="s">
        <v>8</v>
      </c>
      <c r="B167" s="81">
        <v>1</v>
      </c>
      <c r="C167" s="81">
        <v>1</v>
      </c>
      <c r="D167" s="81">
        <v>1</v>
      </c>
      <c r="E167" s="81">
        <v>1</v>
      </c>
    </row>
    <row r="168" spans="1:5" ht="15.75" thickBot="1" x14ac:dyDescent="0.3">
      <c r="A168" s="3" t="s">
        <v>15</v>
      </c>
      <c r="B168" s="4">
        <f>B181</f>
        <v>12000</v>
      </c>
      <c r="C168" s="4">
        <f t="shared" ref="C168:E168" si="20">C181</f>
        <v>12000</v>
      </c>
      <c r="D168" s="4">
        <f t="shared" si="20"/>
        <v>12000</v>
      </c>
      <c r="E168" s="4">
        <f t="shared" si="20"/>
        <v>12000</v>
      </c>
    </row>
    <row r="169" spans="1:5" ht="15.75" thickBot="1" x14ac:dyDescent="0.3">
      <c r="A169" s="3" t="s">
        <v>21</v>
      </c>
      <c r="B169" s="4">
        <f>B168/B167</f>
        <v>12000</v>
      </c>
      <c r="C169" s="4">
        <f t="shared" ref="C169:E169" si="21">C168/C167</f>
        <v>12000</v>
      </c>
      <c r="D169" s="4">
        <f t="shared" si="21"/>
        <v>12000</v>
      </c>
      <c r="E169" s="4">
        <f t="shared" si="21"/>
        <v>12000</v>
      </c>
    </row>
    <row r="170" spans="1:5" ht="15.75" thickBot="1" x14ac:dyDescent="0.3">
      <c r="A170" s="3" t="s">
        <v>16</v>
      </c>
      <c r="B170" s="81" t="s">
        <v>20</v>
      </c>
      <c r="C170" s="5">
        <f>C167/B167-1</f>
        <v>0</v>
      </c>
      <c r="D170" s="5">
        <f t="shared" ref="D170:E172" si="22">D167/C167-1</f>
        <v>0</v>
      </c>
      <c r="E170" s="5">
        <f t="shared" si="22"/>
        <v>0</v>
      </c>
    </row>
    <row r="171" spans="1:5" ht="15.75" thickBot="1" x14ac:dyDescent="0.3">
      <c r="A171" s="3" t="s">
        <v>17</v>
      </c>
      <c r="B171" s="81" t="s">
        <v>20</v>
      </c>
      <c r="C171" s="5">
        <f>C168/B168-1</f>
        <v>0</v>
      </c>
      <c r="D171" s="5">
        <f t="shared" si="22"/>
        <v>0</v>
      </c>
      <c r="E171" s="5">
        <f t="shared" si="22"/>
        <v>0</v>
      </c>
    </row>
    <row r="172" spans="1:5" ht="15.75" thickBot="1" x14ac:dyDescent="0.3">
      <c r="A172" s="3" t="s">
        <v>18</v>
      </c>
      <c r="B172" s="81" t="s">
        <v>20</v>
      </c>
      <c r="C172" s="5">
        <f>C169/B169-1</f>
        <v>0</v>
      </c>
      <c r="D172" s="5">
        <f t="shared" si="22"/>
        <v>0</v>
      </c>
      <c r="E172" s="5">
        <f t="shared" si="22"/>
        <v>0</v>
      </c>
    </row>
    <row r="173" spans="1:5" ht="15.75" thickBot="1" x14ac:dyDescent="0.3">
      <c r="A173" s="806" t="s">
        <v>210</v>
      </c>
      <c r="B173" s="807"/>
      <c r="C173" s="807"/>
      <c r="D173" s="807"/>
      <c r="E173" s="808"/>
    </row>
    <row r="174" spans="1:5" ht="12.75" customHeight="1" x14ac:dyDescent="0.25">
      <c r="A174" s="781"/>
      <c r="B174" s="14">
        <v>2019</v>
      </c>
      <c r="C174" s="14">
        <v>2020</v>
      </c>
      <c r="D174" s="14">
        <v>2021</v>
      </c>
      <c r="E174" s="14">
        <v>2022</v>
      </c>
    </row>
    <row r="175" spans="1:5" ht="9" customHeight="1" thickBot="1" x14ac:dyDescent="0.3">
      <c r="A175" s="782"/>
      <c r="B175" s="15" t="s">
        <v>5</v>
      </c>
      <c r="C175" s="15" t="s">
        <v>6</v>
      </c>
      <c r="D175" s="15" t="s">
        <v>6</v>
      </c>
      <c r="E175" s="15" t="s">
        <v>6</v>
      </c>
    </row>
    <row r="176" spans="1:5" ht="15.75" thickBot="1" x14ac:dyDescent="0.3">
      <c r="A176" s="1" t="s">
        <v>107</v>
      </c>
      <c r="B176" s="6">
        <f>B177+B178+B179+B180</f>
        <v>0</v>
      </c>
      <c r="C176" s="6">
        <f t="shared" ref="C176:E176" si="23">C177+C178+C179+C180</f>
        <v>0</v>
      </c>
      <c r="D176" s="6">
        <f t="shared" si="23"/>
        <v>0</v>
      </c>
      <c r="E176" s="6">
        <f t="shared" si="23"/>
        <v>0</v>
      </c>
    </row>
    <row r="177" spans="1:5" ht="15.75" thickBot="1" x14ac:dyDescent="0.3">
      <c r="A177" s="8" t="s">
        <v>37</v>
      </c>
      <c r="B177" s="6"/>
      <c r="C177" s="6"/>
      <c r="D177" s="6"/>
      <c r="E177" s="6"/>
    </row>
    <row r="178" spans="1:5" ht="15.75" thickBot="1" x14ac:dyDescent="0.3">
      <c r="A178" s="8" t="s">
        <v>108</v>
      </c>
      <c r="B178" s="6"/>
      <c r="C178" s="6"/>
      <c r="D178" s="6"/>
      <c r="E178" s="6"/>
    </row>
    <row r="179" spans="1:5" ht="15.75" thickBot="1" x14ac:dyDescent="0.3">
      <c r="A179" s="8" t="s">
        <v>72</v>
      </c>
      <c r="B179" s="6"/>
      <c r="C179" s="6"/>
      <c r="D179" s="6"/>
      <c r="E179" s="6"/>
    </row>
    <row r="180" spans="1:5" ht="15.75" thickBot="1" x14ac:dyDescent="0.3">
      <c r="A180" s="8" t="s">
        <v>73</v>
      </c>
      <c r="B180" s="6"/>
      <c r="C180" s="6"/>
      <c r="D180" s="6"/>
      <c r="E180" s="6"/>
    </row>
    <row r="181" spans="1:5" ht="15.75" thickBot="1" x14ac:dyDescent="0.3">
      <c r="A181" s="1" t="s">
        <v>109</v>
      </c>
      <c r="B181" s="9">
        <f>B182+B183+B184+B185</f>
        <v>12000</v>
      </c>
      <c r="C181" s="9">
        <f t="shared" ref="C181:E181" si="24">C182+C183+C184+C185</f>
        <v>12000</v>
      </c>
      <c r="D181" s="9">
        <f t="shared" si="24"/>
        <v>12000</v>
      </c>
      <c r="E181" s="9">
        <f t="shared" si="24"/>
        <v>12000</v>
      </c>
    </row>
    <row r="182" spans="1:5" ht="15.75" thickBot="1" x14ac:dyDescent="0.3">
      <c r="A182" s="8" t="s">
        <v>37</v>
      </c>
      <c r="B182" s="9">
        <v>12000</v>
      </c>
      <c r="C182" s="62">
        <v>12000</v>
      </c>
      <c r="D182" s="6">
        <v>12000</v>
      </c>
      <c r="E182" s="6">
        <v>12000</v>
      </c>
    </row>
    <row r="183" spans="1:5" ht="15.75" thickBot="1" x14ac:dyDescent="0.3">
      <c r="A183" s="8" t="s">
        <v>108</v>
      </c>
      <c r="B183" s="9"/>
      <c r="C183" s="6"/>
      <c r="D183" s="6"/>
      <c r="E183" s="6"/>
    </row>
    <row r="184" spans="1:5" ht="15.75" thickBot="1" x14ac:dyDescent="0.3">
      <c r="A184" s="8" t="s">
        <v>72</v>
      </c>
      <c r="B184" s="9"/>
      <c r="C184" s="6"/>
      <c r="D184" s="6"/>
      <c r="E184" s="6"/>
    </row>
    <row r="185" spans="1:5" ht="15.75" thickBot="1" x14ac:dyDescent="0.3">
      <c r="A185" s="8" t="s">
        <v>73</v>
      </c>
      <c r="B185" s="9"/>
      <c r="C185" s="6"/>
      <c r="D185" s="6"/>
      <c r="E185" s="6"/>
    </row>
    <row r="186" spans="1:5" ht="15.75" thickBot="1" x14ac:dyDescent="0.3">
      <c r="A186" s="32" t="s">
        <v>211</v>
      </c>
      <c r="B186" s="39">
        <f>B176+B181</f>
        <v>12000</v>
      </c>
      <c r="C186" s="39">
        <f t="shared" ref="C186:E186" si="25">C176+C181</f>
        <v>12000</v>
      </c>
      <c r="D186" s="39">
        <f t="shared" si="25"/>
        <v>12000</v>
      </c>
      <c r="E186" s="39">
        <f t="shared" si="25"/>
        <v>12000</v>
      </c>
    </row>
    <row r="187" spans="1:5" ht="34.5" hidden="1" thickBot="1" x14ac:dyDescent="0.3">
      <c r="A187" s="16" t="s">
        <v>246</v>
      </c>
      <c r="B187" s="36"/>
      <c r="C187" s="33" t="s">
        <v>105</v>
      </c>
      <c r="D187" s="34"/>
      <c r="E187" s="35"/>
    </row>
    <row r="188" spans="1:5" ht="17.25" hidden="1" customHeight="1" thickBot="1" x14ac:dyDescent="0.3">
      <c r="A188" s="3" t="s">
        <v>9</v>
      </c>
      <c r="B188" s="786"/>
      <c r="C188" s="787"/>
      <c r="D188" s="787"/>
      <c r="E188" s="788"/>
    </row>
    <row r="189" spans="1:5" ht="15.75" hidden="1" thickBot="1" x14ac:dyDescent="0.3">
      <c r="A189" s="3" t="s">
        <v>14</v>
      </c>
      <c r="B189" s="803"/>
      <c r="C189" s="804"/>
      <c r="D189" s="804"/>
      <c r="E189" s="805"/>
    </row>
    <row r="190" spans="1:5" ht="12.75" hidden="1" customHeight="1" x14ac:dyDescent="0.25">
      <c r="A190" s="781"/>
      <c r="B190" s="14">
        <v>2018</v>
      </c>
      <c r="C190" s="14">
        <v>2019</v>
      </c>
      <c r="D190" s="14">
        <v>2020</v>
      </c>
      <c r="E190" s="14">
        <v>2021</v>
      </c>
    </row>
    <row r="191" spans="1:5" ht="9" hidden="1" customHeight="1" thickBot="1" x14ac:dyDescent="0.3">
      <c r="A191" s="782"/>
      <c r="B191" s="15" t="s">
        <v>5</v>
      </c>
      <c r="C191" s="15" t="s">
        <v>6</v>
      </c>
      <c r="D191" s="15" t="s">
        <v>6</v>
      </c>
      <c r="E191" s="15" t="s">
        <v>6</v>
      </c>
    </row>
    <row r="192" spans="1:5" ht="15.75" hidden="1" thickBot="1" x14ac:dyDescent="0.3">
      <c r="A192" s="3" t="s">
        <v>8</v>
      </c>
      <c r="B192" s="3"/>
      <c r="C192" s="3"/>
      <c r="D192" s="3"/>
      <c r="E192" s="3"/>
    </row>
    <row r="193" spans="1:5" ht="15.75" hidden="1" thickBot="1" x14ac:dyDescent="0.3">
      <c r="A193" s="3" t="s">
        <v>15</v>
      </c>
      <c r="B193" s="4">
        <f>B211</f>
        <v>0</v>
      </c>
      <c r="C193" s="4">
        <f t="shared" ref="C193:E193" si="26">C211</f>
        <v>0</v>
      </c>
      <c r="D193" s="4">
        <f t="shared" si="26"/>
        <v>0</v>
      </c>
      <c r="E193" s="4">
        <f t="shared" si="26"/>
        <v>0</v>
      </c>
    </row>
    <row r="194" spans="1:5" ht="15.75" hidden="1" thickBot="1" x14ac:dyDescent="0.3">
      <c r="A194" s="3" t="s">
        <v>21</v>
      </c>
      <c r="B194" s="4" t="e">
        <f>B193/B192</f>
        <v>#DIV/0!</v>
      </c>
      <c r="C194" s="4" t="e">
        <f t="shared" ref="C194:E194" si="27">C193/C192</f>
        <v>#DIV/0!</v>
      </c>
      <c r="D194" s="4" t="e">
        <f t="shared" si="27"/>
        <v>#DIV/0!</v>
      </c>
      <c r="E194" s="4" t="e">
        <f t="shared" si="27"/>
        <v>#DIV/0!</v>
      </c>
    </row>
    <row r="195" spans="1:5" ht="15.75" hidden="1" thickBot="1" x14ac:dyDescent="0.3">
      <c r="A195" s="3" t="s">
        <v>16</v>
      </c>
      <c r="B195" s="81" t="s">
        <v>20</v>
      </c>
      <c r="C195" s="5" t="e">
        <f>C192/B192-1</f>
        <v>#DIV/0!</v>
      </c>
      <c r="D195" s="5" t="e">
        <f t="shared" ref="D195:E197" si="28">D192/C192-1</f>
        <v>#DIV/0!</v>
      </c>
      <c r="E195" s="5" t="e">
        <f t="shared" si="28"/>
        <v>#DIV/0!</v>
      </c>
    </row>
    <row r="196" spans="1:5" ht="15.75" hidden="1" thickBot="1" x14ac:dyDescent="0.3">
      <c r="A196" s="3" t="s">
        <v>17</v>
      </c>
      <c r="B196" s="81" t="s">
        <v>20</v>
      </c>
      <c r="C196" s="5" t="e">
        <f>C193/B193-1</f>
        <v>#DIV/0!</v>
      </c>
      <c r="D196" s="5" t="e">
        <f t="shared" si="28"/>
        <v>#DIV/0!</v>
      </c>
      <c r="E196" s="5" t="e">
        <f t="shared" si="28"/>
        <v>#DIV/0!</v>
      </c>
    </row>
    <row r="197" spans="1:5" ht="15.75" hidden="1" thickBot="1" x14ac:dyDescent="0.3">
      <c r="A197" s="3" t="s">
        <v>18</v>
      </c>
      <c r="B197" s="81" t="s">
        <v>20</v>
      </c>
      <c r="C197" s="5" t="e">
        <f>C194/B194-1</f>
        <v>#DIV/0!</v>
      </c>
      <c r="D197" s="5" t="e">
        <f t="shared" si="28"/>
        <v>#DIV/0!</v>
      </c>
      <c r="E197" s="5" t="e">
        <f t="shared" si="28"/>
        <v>#DIV/0!</v>
      </c>
    </row>
    <row r="198" spans="1:5" ht="15.75" hidden="1" thickBot="1" x14ac:dyDescent="0.3">
      <c r="A198" s="806" t="s">
        <v>920</v>
      </c>
      <c r="B198" s="807"/>
      <c r="C198" s="807"/>
      <c r="D198" s="807"/>
      <c r="E198" s="808"/>
    </row>
    <row r="199" spans="1:5" ht="12.75" hidden="1" customHeight="1" x14ac:dyDescent="0.25">
      <c r="A199" s="781"/>
      <c r="B199" s="14">
        <v>2018</v>
      </c>
      <c r="C199" s="14">
        <v>2019</v>
      </c>
      <c r="D199" s="14">
        <v>2020</v>
      </c>
      <c r="E199" s="14">
        <v>2021</v>
      </c>
    </row>
    <row r="200" spans="1:5" ht="9" hidden="1" customHeight="1" thickBot="1" x14ac:dyDescent="0.3">
      <c r="A200" s="782"/>
      <c r="B200" s="15" t="s">
        <v>5</v>
      </c>
      <c r="C200" s="15" t="s">
        <v>6</v>
      </c>
      <c r="D200" s="15" t="s">
        <v>6</v>
      </c>
      <c r="E200" s="15" t="s">
        <v>6</v>
      </c>
    </row>
    <row r="201" spans="1:5" ht="15.75" hidden="1" thickBot="1" x14ac:dyDescent="0.3">
      <c r="A201" s="1" t="s">
        <v>107</v>
      </c>
      <c r="B201" s="6">
        <f>B202+B203+B204+B205</f>
        <v>0</v>
      </c>
      <c r="C201" s="6">
        <f t="shared" ref="C201:E201" si="29">C202+C203+C204+C205</f>
        <v>0</v>
      </c>
      <c r="D201" s="6">
        <f t="shared" si="29"/>
        <v>0</v>
      </c>
      <c r="E201" s="6">
        <f t="shared" si="29"/>
        <v>0</v>
      </c>
    </row>
    <row r="202" spans="1:5" ht="15.75" hidden="1" thickBot="1" x14ac:dyDescent="0.3">
      <c r="A202" s="8" t="s">
        <v>37</v>
      </c>
      <c r="B202" s="6"/>
      <c r="C202" s="6"/>
      <c r="D202" s="6"/>
      <c r="E202" s="6"/>
    </row>
    <row r="203" spans="1:5" ht="15.75" hidden="1" thickBot="1" x14ac:dyDescent="0.3">
      <c r="A203" s="8" t="s">
        <v>108</v>
      </c>
      <c r="B203" s="6"/>
      <c r="C203" s="6"/>
      <c r="D203" s="6"/>
      <c r="E203" s="6"/>
    </row>
    <row r="204" spans="1:5" ht="15.75" hidden="1" thickBot="1" x14ac:dyDescent="0.3">
      <c r="A204" s="8" t="s">
        <v>72</v>
      </c>
      <c r="B204" s="6"/>
      <c r="C204" s="6"/>
      <c r="D204" s="6"/>
      <c r="E204" s="6"/>
    </row>
    <row r="205" spans="1:5" ht="15.75" hidden="1" thickBot="1" x14ac:dyDescent="0.3">
      <c r="A205" s="8" t="s">
        <v>73</v>
      </c>
      <c r="B205" s="6"/>
      <c r="C205" s="6"/>
      <c r="D205" s="6"/>
      <c r="E205" s="6"/>
    </row>
    <row r="206" spans="1:5" ht="15.75" hidden="1" thickBot="1" x14ac:dyDescent="0.3">
      <c r="A206" s="1" t="s">
        <v>109</v>
      </c>
      <c r="B206" s="9">
        <f>B207+B208+B209+B210</f>
        <v>0</v>
      </c>
      <c r="C206" s="9">
        <f t="shared" ref="C206:E206" si="30">C207+C208+C209+C210</f>
        <v>0</v>
      </c>
      <c r="D206" s="9">
        <f t="shared" si="30"/>
        <v>0</v>
      </c>
      <c r="E206" s="9">
        <f t="shared" si="30"/>
        <v>0</v>
      </c>
    </row>
    <row r="207" spans="1:5" ht="15.75" hidden="1" thickBot="1" x14ac:dyDescent="0.3">
      <c r="A207" s="8" t="s">
        <v>37</v>
      </c>
      <c r="B207" s="9"/>
      <c r="C207" s="6"/>
      <c r="D207" s="6"/>
      <c r="E207" s="6"/>
    </row>
    <row r="208" spans="1:5" ht="15.75" hidden="1" thickBot="1" x14ac:dyDescent="0.3">
      <c r="A208" s="8" t="s">
        <v>108</v>
      </c>
      <c r="B208" s="9"/>
      <c r="C208" s="6"/>
      <c r="D208" s="6"/>
      <c r="E208" s="6"/>
    </row>
    <row r="209" spans="1:5" ht="15.75" hidden="1" thickBot="1" x14ac:dyDescent="0.3">
      <c r="A209" s="8" t="s">
        <v>72</v>
      </c>
      <c r="B209" s="9"/>
      <c r="C209" s="6"/>
      <c r="D209" s="6"/>
      <c r="E209" s="6"/>
    </row>
    <row r="210" spans="1:5" ht="15.75" hidden="1" thickBot="1" x14ac:dyDescent="0.3">
      <c r="A210" s="8" t="s">
        <v>73</v>
      </c>
      <c r="B210" s="9"/>
      <c r="C210" s="6"/>
      <c r="D210" s="6"/>
      <c r="E210" s="6"/>
    </row>
    <row r="211" spans="1:5" ht="15.75" hidden="1" thickBot="1" x14ac:dyDescent="0.3">
      <c r="A211" s="17" t="s">
        <v>318</v>
      </c>
      <c r="B211" s="9">
        <f>B201+B206</f>
        <v>0</v>
      </c>
      <c r="C211" s="9">
        <f t="shared" ref="C211:E211" si="31">C201+C206</f>
        <v>0</v>
      </c>
      <c r="D211" s="9">
        <f t="shared" si="31"/>
        <v>0</v>
      </c>
      <c r="E211" s="9">
        <f t="shared" si="31"/>
        <v>0</v>
      </c>
    </row>
    <row r="212" spans="1:5" ht="18.75" customHeight="1" thickBot="1" x14ac:dyDescent="0.3">
      <c r="A212" s="72" t="s">
        <v>227</v>
      </c>
      <c r="B212" s="790" t="s">
        <v>921</v>
      </c>
      <c r="C212" s="792"/>
      <c r="D212" s="792"/>
      <c r="E212" s="793"/>
    </row>
    <row r="213" spans="1:5" ht="45.75" thickBot="1" x14ac:dyDescent="0.3">
      <c r="A213" s="16" t="s">
        <v>100</v>
      </c>
      <c r="B213" s="41" t="s">
        <v>922</v>
      </c>
      <c r="C213" s="69" t="s">
        <v>105</v>
      </c>
      <c r="D213" s="215" t="s">
        <v>231</v>
      </c>
      <c r="E213" s="35"/>
    </row>
    <row r="214" spans="1:5" ht="39.75" customHeight="1" thickBot="1" x14ac:dyDescent="0.3">
      <c r="A214" s="3" t="s">
        <v>9</v>
      </c>
      <c r="B214" s="1054" t="s">
        <v>923</v>
      </c>
      <c r="C214" s="1055"/>
      <c r="D214" s="1055"/>
      <c r="E214" s="1056"/>
    </row>
    <row r="215" spans="1:5" ht="13.5" customHeight="1" thickBot="1" x14ac:dyDescent="0.3">
      <c r="A215" s="3" t="s">
        <v>14</v>
      </c>
      <c r="B215" s="1060" t="s">
        <v>232</v>
      </c>
      <c r="C215" s="1061"/>
      <c r="D215" s="1061"/>
      <c r="E215" s="1062"/>
    </row>
    <row r="216" spans="1:5" ht="12" customHeight="1" x14ac:dyDescent="0.25">
      <c r="A216" s="781"/>
      <c r="B216" s="14">
        <v>2019</v>
      </c>
      <c r="C216" s="14">
        <v>2020</v>
      </c>
      <c r="D216" s="14">
        <v>2021</v>
      </c>
      <c r="E216" s="14">
        <v>2022</v>
      </c>
    </row>
    <row r="217" spans="1:5" ht="12.75" customHeight="1" thickBot="1" x14ac:dyDescent="0.3">
      <c r="A217" s="782"/>
      <c r="B217" s="15" t="s">
        <v>5</v>
      </c>
      <c r="C217" s="15" t="s">
        <v>6</v>
      </c>
      <c r="D217" s="15" t="s">
        <v>6</v>
      </c>
      <c r="E217" s="15" t="s">
        <v>6</v>
      </c>
    </row>
    <row r="218" spans="1:5" ht="15.75" thickBot="1" x14ac:dyDescent="0.3">
      <c r="A218" s="3" t="s">
        <v>8</v>
      </c>
      <c r="B218" s="68">
        <v>70</v>
      </c>
      <c r="C218" s="68">
        <v>25</v>
      </c>
      <c r="D218" s="68">
        <v>25</v>
      </c>
      <c r="E218" s="68">
        <v>25</v>
      </c>
    </row>
    <row r="219" spans="1:5" ht="15.75" thickBot="1" x14ac:dyDescent="0.3">
      <c r="A219" s="3" t="s">
        <v>15</v>
      </c>
      <c r="B219" s="4">
        <f>B237</f>
        <v>88000</v>
      </c>
      <c r="C219" s="4">
        <f t="shared" ref="C219:E219" si="32">C237</f>
        <v>29300</v>
      </c>
      <c r="D219" s="4">
        <f t="shared" si="32"/>
        <v>34800</v>
      </c>
      <c r="E219" s="4">
        <f t="shared" si="32"/>
        <v>35000</v>
      </c>
    </row>
    <row r="220" spans="1:5" ht="15.75" thickBot="1" x14ac:dyDescent="0.3">
      <c r="A220" s="3" t="s">
        <v>21</v>
      </c>
      <c r="B220" s="4">
        <f>B219/B218</f>
        <v>1257.1428571428571</v>
      </c>
      <c r="C220" s="4">
        <f t="shared" ref="C220:E220" si="33">C219/C218</f>
        <v>1172</v>
      </c>
      <c r="D220" s="4">
        <f t="shared" si="33"/>
        <v>1392</v>
      </c>
      <c r="E220" s="4">
        <f t="shared" si="33"/>
        <v>1400</v>
      </c>
    </row>
    <row r="221" spans="1:5" ht="15.75" thickBot="1" x14ac:dyDescent="0.3">
      <c r="A221" s="3" t="s">
        <v>16</v>
      </c>
      <c r="B221" s="81" t="s">
        <v>20</v>
      </c>
      <c r="C221" s="5">
        <f>C218/B218-1</f>
        <v>-0.64285714285714279</v>
      </c>
      <c r="D221" s="5">
        <f t="shared" ref="D221:E223" si="34">D218/C218-1</f>
        <v>0</v>
      </c>
      <c r="E221" s="5">
        <f t="shared" si="34"/>
        <v>0</v>
      </c>
    </row>
    <row r="222" spans="1:5" ht="15.75" thickBot="1" x14ac:dyDescent="0.3">
      <c r="A222" s="3" t="s">
        <v>17</v>
      </c>
      <c r="B222" s="81" t="s">
        <v>20</v>
      </c>
      <c r="C222" s="5">
        <f>C219/B219-1</f>
        <v>-0.6670454545454545</v>
      </c>
      <c r="D222" s="5">
        <f t="shared" si="34"/>
        <v>0.18771331058020468</v>
      </c>
      <c r="E222" s="5">
        <f t="shared" si="34"/>
        <v>5.7471264367816577E-3</v>
      </c>
    </row>
    <row r="223" spans="1:5" ht="15.75" thickBot="1" x14ac:dyDescent="0.3">
      <c r="A223" s="3" t="s">
        <v>18</v>
      </c>
      <c r="B223" s="81" t="s">
        <v>20</v>
      </c>
      <c r="C223" s="5">
        <f>C220/B220-1</f>
        <v>-6.7727272727272747E-2</v>
      </c>
      <c r="D223" s="5">
        <f t="shared" si="34"/>
        <v>0.18771331058020468</v>
      </c>
      <c r="E223" s="5">
        <f t="shared" si="34"/>
        <v>5.7471264367816577E-3</v>
      </c>
    </row>
    <row r="224" spans="1:5" ht="15.75" thickBot="1" x14ac:dyDescent="0.3">
      <c r="A224" s="806" t="s">
        <v>233</v>
      </c>
      <c r="B224" s="807"/>
      <c r="C224" s="807"/>
      <c r="D224" s="807"/>
      <c r="E224" s="808"/>
    </row>
    <row r="225" spans="1:5" ht="12.75" customHeight="1" x14ac:dyDescent="0.25">
      <c r="A225" s="781"/>
      <c r="B225" s="14">
        <v>2019</v>
      </c>
      <c r="C225" s="14">
        <v>2020</v>
      </c>
      <c r="D225" s="14">
        <v>2021</v>
      </c>
      <c r="E225" s="14">
        <v>2022</v>
      </c>
    </row>
    <row r="226" spans="1:5" ht="12" customHeight="1" thickBot="1" x14ac:dyDescent="0.3">
      <c r="A226" s="782"/>
      <c r="B226" s="15" t="s">
        <v>5</v>
      </c>
      <c r="C226" s="15" t="s">
        <v>6</v>
      </c>
      <c r="D226" s="15" t="s">
        <v>6</v>
      </c>
      <c r="E226" s="15" t="s">
        <v>6</v>
      </c>
    </row>
    <row r="227" spans="1:5" ht="15.75" thickBot="1" x14ac:dyDescent="0.3">
      <c r="A227" s="1" t="s">
        <v>107</v>
      </c>
      <c r="B227" s="6">
        <f>B228+B229+B230+B231</f>
        <v>0</v>
      </c>
      <c r="C227" s="6">
        <f t="shared" ref="C227:E227" si="35">C228+C229+C230+C231</f>
        <v>0</v>
      </c>
      <c r="D227" s="6">
        <f t="shared" si="35"/>
        <v>0</v>
      </c>
      <c r="E227" s="6">
        <f t="shared" si="35"/>
        <v>0</v>
      </c>
    </row>
    <row r="228" spans="1:5" ht="15.75" thickBot="1" x14ac:dyDescent="0.3">
      <c r="A228" s="8" t="s">
        <v>37</v>
      </c>
      <c r="B228" s="6"/>
      <c r="C228" s="6"/>
      <c r="D228" s="6"/>
      <c r="E228" s="6"/>
    </row>
    <row r="229" spans="1:5" ht="15.75" thickBot="1" x14ac:dyDescent="0.3">
      <c r="A229" s="8" t="s">
        <v>108</v>
      </c>
      <c r="B229" s="6"/>
      <c r="C229" s="6"/>
      <c r="D229" s="6"/>
      <c r="E229" s="6"/>
    </row>
    <row r="230" spans="1:5" ht="15.75" thickBot="1" x14ac:dyDescent="0.3">
      <c r="A230" s="8" t="s">
        <v>72</v>
      </c>
      <c r="B230" s="6"/>
      <c r="C230" s="6"/>
      <c r="D230" s="6"/>
      <c r="E230" s="6"/>
    </row>
    <row r="231" spans="1:5" ht="15.75" thickBot="1" x14ac:dyDescent="0.3">
      <c r="A231" s="8" t="s">
        <v>73</v>
      </c>
      <c r="B231" s="6"/>
      <c r="C231" s="6"/>
      <c r="D231" s="6"/>
      <c r="E231" s="6"/>
    </row>
    <row r="232" spans="1:5" ht="15.75" thickBot="1" x14ac:dyDescent="0.3">
      <c r="A232" s="1" t="s">
        <v>109</v>
      </c>
      <c r="B232" s="9">
        <f>B233+B234+B235+B236</f>
        <v>88000</v>
      </c>
      <c r="C232" s="9">
        <f t="shared" ref="C232:E232" si="36">C233+C234+C235+C236</f>
        <v>29300</v>
      </c>
      <c r="D232" s="9">
        <f t="shared" si="36"/>
        <v>34800</v>
      </c>
      <c r="E232" s="9">
        <f t="shared" si="36"/>
        <v>35000</v>
      </c>
    </row>
    <row r="233" spans="1:5" ht="15.75" thickBot="1" x14ac:dyDescent="0.3">
      <c r="A233" s="8" t="s">
        <v>37</v>
      </c>
      <c r="B233" s="9">
        <v>88000</v>
      </c>
      <c r="C233" s="9">
        <f>34300-5000</f>
        <v>29300</v>
      </c>
      <c r="D233" s="9">
        <v>34800</v>
      </c>
      <c r="E233" s="9">
        <v>35000</v>
      </c>
    </row>
    <row r="234" spans="1:5" ht="15.75" thickBot="1" x14ac:dyDescent="0.3">
      <c r="A234" s="8" t="s">
        <v>108</v>
      </c>
      <c r="B234" s="9"/>
      <c r="C234" s="9"/>
      <c r="D234" s="9"/>
      <c r="E234" s="9"/>
    </row>
    <row r="235" spans="1:5" ht="15.75" thickBot="1" x14ac:dyDescent="0.3">
      <c r="A235" s="8" t="s">
        <v>72</v>
      </c>
      <c r="B235" s="9"/>
      <c r="C235" s="9"/>
      <c r="D235" s="9"/>
      <c r="E235" s="9"/>
    </row>
    <row r="236" spans="1:5" ht="15.75" thickBot="1" x14ac:dyDescent="0.3">
      <c r="A236" s="8" t="s">
        <v>73</v>
      </c>
      <c r="B236" s="9"/>
      <c r="C236" s="9"/>
      <c r="D236" s="9"/>
      <c r="E236" s="9"/>
    </row>
    <row r="237" spans="1:5" ht="15.75" thickBot="1" x14ac:dyDescent="0.3">
      <c r="A237" s="17" t="s">
        <v>50</v>
      </c>
      <c r="B237" s="9">
        <f>B227+B232</f>
        <v>88000</v>
      </c>
      <c r="C237" s="9">
        <f t="shared" ref="C237:E237" si="37">C227+C232</f>
        <v>29300</v>
      </c>
      <c r="D237" s="9">
        <f t="shared" si="37"/>
        <v>34800</v>
      </c>
      <c r="E237" s="9">
        <f t="shared" si="37"/>
        <v>35000</v>
      </c>
    </row>
    <row r="238" spans="1:5" ht="48.75" customHeight="1" thickBot="1" x14ac:dyDescent="0.3">
      <c r="A238" s="16" t="s">
        <v>114</v>
      </c>
      <c r="B238" s="213" t="s">
        <v>924</v>
      </c>
      <c r="C238" s="28" t="s">
        <v>105</v>
      </c>
      <c r="D238" s="790" t="s">
        <v>925</v>
      </c>
      <c r="E238" s="793"/>
    </row>
    <row r="239" spans="1:5" ht="9.75" customHeight="1" thickBot="1" x14ac:dyDescent="0.3">
      <c r="A239" s="72"/>
      <c r="B239" s="790"/>
      <c r="C239" s="792"/>
      <c r="D239" s="792"/>
      <c r="E239" s="793"/>
    </row>
    <row r="240" spans="1:5" ht="47.25" customHeight="1" thickBot="1" x14ac:dyDescent="0.3">
      <c r="A240" s="3" t="s">
        <v>9</v>
      </c>
      <c r="B240" s="1063" t="s">
        <v>926</v>
      </c>
      <c r="C240" s="1064"/>
      <c r="D240" s="1064"/>
      <c r="E240" s="1065"/>
    </row>
    <row r="241" spans="1:5" ht="15.75" thickBot="1" x14ac:dyDescent="0.3">
      <c r="A241" s="3" t="s">
        <v>14</v>
      </c>
      <c r="B241" s="803" t="s">
        <v>927</v>
      </c>
      <c r="C241" s="804"/>
      <c r="D241" s="804"/>
      <c r="E241" s="805"/>
    </row>
    <row r="242" spans="1:5" ht="12.75" customHeight="1" x14ac:dyDescent="0.25">
      <c r="A242" s="781"/>
      <c r="B242" s="14">
        <v>2019</v>
      </c>
      <c r="C242" s="14">
        <v>2020</v>
      </c>
      <c r="D242" s="14">
        <v>2021</v>
      </c>
      <c r="E242" s="14">
        <v>2022</v>
      </c>
    </row>
    <row r="243" spans="1:5" ht="14.25" customHeight="1" thickBot="1" x14ac:dyDescent="0.3">
      <c r="A243" s="782"/>
      <c r="B243" s="15" t="s">
        <v>5</v>
      </c>
      <c r="C243" s="15" t="s">
        <v>6</v>
      </c>
      <c r="D243" s="15" t="s">
        <v>6</v>
      </c>
      <c r="E243" s="15" t="s">
        <v>6</v>
      </c>
    </row>
    <row r="244" spans="1:5" ht="15.75" thickBot="1" x14ac:dyDescent="0.3">
      <c r="A244" s="3" t="s">
        <v>8</v>
      </c>
      <c r="B244" s="68">
        <v>1</v>
      </c>
      <c r="C244" s="68">
        <v>0</v>
      </c>
      <c r="D244" s="68">
        <v>0</v>
      </c>
      <c r="E244" s="214">
        <v>0</v>
      </c>
    </row>
    <row r="245" spans="1:5" ht="15.75" thickBot="1" x14ac:dyDescent="0.3">
      <c r="A245" s="3" t="s">
        <v>15</v>
      </c>
      <c r="B245" s="4">
        <f>B259</f>
        <v>36000</v>
      </c>
      <c r="C245" s="4">
        <v>0</v>
      </c>
      <c r="D245" s="4">
        <v>0</v>
      </c>
      <c r="E245" s="4">
        <v>0</v>
      </c>
    </row>
    <row r="246" spans="1:5" ht="15.75" thickBot="1" x14ac:dyDescent="0.3">
      <c r="A246" s="3" t="s">
        <v>21</v>
      </c>
      <c r="B246" s="4">
        <f>B245/B244</f>
        <v>36000</v>
      </c>
      <c r="C246" s="4" t="e">
        <f t="shared" ref="C246:E246" si="38">C245/C244</f>
        <v>#DIV/0!</v>
      </c>
      <c r="D246" s="4" t="e">
        <f t="shared" si="38"/>
        <v>#DIV/0!</v>
      </c>
      <c r="E246" s="4" t="e">
        <f t="shared" si="38"/>
        <v>#DIV/0!</v>
      </c>
    </row>
    <row r="247" spans="1:5" ht="15.75" thickBot="1" x14ac:dyDescent="0.3">
      <c r="A247" s="3" t="s">
        <v>16</v>
      </c>
      <c r="B247" s="81" t="s">
        <v>20</v>
      </c>
      <c r="C247" s="5">
        <f>C244/B244-1</f>
        <v>-1</v>
      </c>
      <c r="D247" s="5" t="e">
        <f t="shared" ref="D247:E249" si="39">D244/C244-1</f>
        <v>#DIV/0!</v>
      </c>
      <c r="E247" s="5" t="e">
        <f t="shared" si="39"/>
        <v>#DIV/0!</v>
      </c>
    </row>
    <row r="248" spans="1:5" ht="15.75" thickBot="1" x14ac:dyDescent="0.3">
      <c r="A248" s="3" t="s">
        <v>17</v>
      </c>
      <c r="B248" s="81" t="s">
        <v>20</v>
      </c>
      <c r="C248" s="5">
        <f>C245/B245-1</f>
        <v>-1</v>
      </c>
      <c r="D248" s="5" t="e">
        <f t="shared" si="39"/>
        <v>#DIV/0!</v>
      </c>
      <c r="E248" s="5" t="e">
        <f t="shared" si="39"/>
        <v>#DIV/0!</v>
      </c>
    </row>
    <row r="249" spans="1:5" ht="15.75" thickBot="1" x14ac:dyDescent="0.3">
      <c r="A249" s="3" t="s">
        <v>18</v>
      </c>
      <c r="B249" s="81" t="s">
        <v>20</v>
      </c>
      <c r="C249" s="5" t="e">
        <f>C246/B246-1</f>
        <v>#DIV/0!</v>
      </c>
      <c r="D249" s="5" t="e">
        <f t="shared" si="39"/>
        <v>#DIV/0!</v>
      </c>
      <c r="E249" s="5" t="e">
        <f t="shared" si="39"/>
        <v>#DIV/0!</v>
      </c>
    </row>
    <row r="250" spans="1:5" ht="15.75" thickBot="1" x14ac:dyDescent="0.3">
      <c r="A250" s="806" t="s">
        <v>234</v>
      </c>
      <c r="B250" s="807"/>
      <c r="C250" s="807"/>
      <c r="D250" s="807"/>
      <c r="E250" s="808"/>
    </row>
    <row r="251" spans="1:5" ht="12.75" customHeight="1" x14ac:dyDescent="0.25">
      <c r="A251" s="781"/>
      <c r="B251" s="14">
        <v>2019</v>
      </c>
      <c r="C251" s="14">
        <v>2020</v>
      </c>
      <c r="D251" s="14">
        <v>2021</v>
      </c>
      <c r="E251" s="14">
        <v>2022</v>
      </c>
    </row>
    <row r="252" spans="1:5" ht="12" customHeight="1" thickBot="1" x14ac:dyDescent="0.3">
      <c r="A252" s="782"/>
      <c r="B252" s="15" t="s">
        <v>5</v>
      </c>
      <c r="C252" s="15" t="s">
        <v>6</v>
      </c>
      <c r="D252" s="15" t="s">
        <v>6</v>
      </c>
      <c r="E252" s="15" t="s">
        <v>6</v>
      </c>
    </row>
    <row r="253" spans="1:5" ht="18" customHeight="1" thickBot="1" x14ac:dyDescent="0.3">
      <c r="A253" s="1" t="s">
        <v>107</v>
      </c>
      <c r="B253" s="6">
        <f>B254+B255+B256+B257</f>
        <v>0</v>
      </c>
      <c r="C253" s="6">
        <f t="shared" ref="C253:E253" si="40">C254+C255+C256+C257</f>
        <v>0</v>
      </c>
      <c r="D253" s="6">
        <f t="shared" si="40"/>
        <v>0</v>
      </c>
      <c r="E253" s="6">
        <f t="shared" si="40"/>
        <v>0</v>
      </c>
    </row>
    <row r="254" spans="1:5" ht="15.75" thickBot="1" x14ac:dyDescent="0.3">
      <c r="A254" s="8" t="s">
        <v>37</v>
      </c>
      <c r="B254" s="6"/>
      <c r="C254" s="6"/>
      <c r="D254" s="6"/>
      <c r="E254" s="6"/>
    </row>
    <row r="255" spans="1:5" ht="15.75" thickBot="1" x14ac:dyDescent="0.3">
      <c r="A255" s="8" t="s">
        <v>108</v>
      </c>
      <c r="B255" s="6"/>
      <c r="C255" s="6"/>
      <c r="D255" s="6"/>
      <c r="E255" s="6"/>
    </row>
    <row r="256" spans="1:5" ht="15.75" thickBot="1" x14ac:dyDescent="0.3">
      <c r="A256" s="8" t="s">
        <v>72</v>
      </c>
      <c r="B256" s="6"/>
      <c r="C256" s="6"/>
      <c r="D256" s="6"/>
      <c r="E256" s="6"/>
    </row>
    <row r="257" spans="1:5" ht="15.75" thickBot="1" x14ac:dyDescent="0.3">
      <c r="A257" s="8" t="s">
        <v>73</v>
      </c>
      <c r="B257" s="6"/>
      <c r="C257" s="6"/>
      <c r="D257" s="6"/>
      <c r="E257" s="6"/>
    </row>
    <row r="258" spans="1:5" ht="15.75" thickBot="1" x14ac:dyDescent="0.3">
      <c r="A258" s="1" t="s">
        <v>109</v>
      </c>
      <c r="B258" s="9">
        <f>B259+B260+B261+B262</f>
        <v>36000</v>
      </c>
      <c r="C258" s="9">
        <f t="shared" ref="C258:E258" si="41">C259+C260+C261+C262</f>
        <v>0</v>
      </c>
      <c r="D258" s="9">
        <f t="shared" si="41"/>
        <v>0</v>
      </c>
      <c r="E258" s="9">
        <f t="shared" si="41"/>
        <v>0</v>
      </c>
    </row>
    <row r="259" spans="1:5" ht="15.75" thickBot="1" x14ac:dyDescent="0.3">
      <c r="A259" s="8" t="s">
        <v>37</v>
      </c>
      <c r="B259" s="9">
        <v>36000</v>
      </c>
      <c r="C259" s="6">
        <v>0</v>
      </c>
      <c r="D259" s="6">
        <v>0</v>
      </c>
      <c r="E259" s="6">
        <v>0</v>
      </c>
    </row>
    <row r="260" spans="1:5" ht="15.75" thickBot="1" x14ac:dyDescent="0.3">
      <c r="A260" s="8" t="s">
        <v>108</v>
      </c>
      <c r="B260" s="9"/>
      <c r="C260" s="6"/>
      <c r="D260" s="6"/>
      <c r="E260" s="6"/>
    </row>
    <row r="261" spans="1:5" ht="15.75" thickBot="1" x14ac:dyDescent="0.3">
      <c r="A261" s="8" t="s">
        <v>72</v>
      </c>
      <c r="B261" s="9"/>
      <c r="C261" s="6"/>
      <c r="D261" s="6"/>
      <c r="E261" s="6"/>
    </row>
    <row r="262" spans="1:5" ht="15.75" thickBot="1" x14ac:dyDescent="0.3">
      <c r="A262" s="8" t="s">
        <v>73</v>
      </c>
      <c r="B262" s="9"/>
      <c r="C262" s="6"/>
      <c r="D262" s="6"/>
      <c r="E262" s="6"/>
    </row>
    <row r="263" spans="1:5" ht="15.75" thickBot="1" x14ac:dyDescent="0.3">
      <c r="A263" s="32" t="s">
        <v>117</v>
      </c>
      <c r="B263" s="9">
        <f>B253+B258</f>
        <v>36000</v>
      </c>
      <c r="C263" s="9">
        <f t="shared" ref="C263:E263" si="42">C253+C258</f>
        <v>0</v>
      </c>
      <c r="D263" s="9">
        <f t="shared" si="42"/>
        <v>0</v>
      </c>
      <c r="E263" s="9">
        <f t="shared" si="42"/>
        <v>0</v>
      </c>
    </row>
    <row r="264" spans="1:5" ht="15.75" thickBot="1" x14ac:dyDescent="0.3">
      <c r="A264" s="72" t="s">
        <v>227</v>
      </c>
      <c r="B264" s="790" t="s">
        <v>928</v>
      </c>
      <c r="C264" s="792"/>
      <c r="D264" s="792"/>
      <c r="E264" s="793"/>
    </row>
    <row r="265" spans="1:5" ht="60.75" thickBot="1" x14ac:dyDescent="0.3">
      <c r="A265" s="16" t="s">
        <v>118</v>
      </c>
      <c r="B265" s="216" t="s">
        <v>929</v>
      </c>
      <c r="C265" s="28" t="s">
        <v>105</v>
      </c>
      <c r="D265" s="790" t="s">
        <v>930</v>
      </c>
      <c r="E265" s="793"/>
    </row>
    <row r="266" spans="1:5" ht="17.25" customHeight="1" thickBot="1" x14ac:dyDescent="0.3">
      <c r="A266" s="3" t="s">
        <v>9</v>
      </c>
      <c r="B266" s="786" t="s">
        <v>929</v>
      </c>
      <c r="C266" s="787"/>
      <c r="D266" s="787"/>
      <c r="E266" s="788"/>
    </row>
    <row r="267" spans="1:5" ht="15.75" thickBot="1" x14ac:dyDescent="0.3">
      <c r="A267" s="3" t="s">
        <v>14</v>
      </c>
      <c r="B267" s="803"/>
      <c r="C267" s="804"/>
      <c r="D267" s="804"/>
      <c r="E267" s="805"/>
    </row>
    <row r="268" spans="1:5" ht="12.75" customHeight="1" x14ac:dyDescent="0.25">
      <c r="A268" s="781"/>
      <c r="B268" s="14">
        <v>2019</v>
      </c>
      <c r="C268" s="14">
        <v>2020</v>
      </c>
      <c r="D268" s="14">
        <v>2021</v>
      </c>
      <c r="E268" s="14">
        <v>2022</v>
      </c>
    </row>
    <row r="269" spans="1:5" ht="11.25" customHeight="1" thickBot="1" x14ac:dyDescent="0.3">
      <c r="A269" s="782"/>
      <c r="B269" s="15" t="s">
        <v>5</v>
      </c>
      <c r="C269" s="15" t="s">
        <v>6</v>
      </c>
      <c r="D269" s="15" t="s">
        <v>6</v>
      </c>
      <c r="E269" s="15" t="s">
        <v>6</v>
      </c>
    </row>
    <row r="270" spans="1:5" ht="15.75" thickBot="1" x14ac:dyDescent="0.3">
      <c r="A270" s="3" t="s">
        <v>8</v>
      </c>
      <c r="B270" s="50">
        <v>1</v>
      </c>
      <c r="C270" s="50">
        <v>1</v>
      </c>
      <c r="D270" s="50">
        <v>0</v>
      </c>
      <c r="E270" s="217">
        <v>0</v>
      </c>
    </row>
    <row r="271" spans="1:5" ht="15.75" thickBot="1" x14ac:dyDescent="0.3">
      <c r="A271" s="3" t="s">
        <v>15</v>
      </c>
      <c r="B271" s="4">
        <f>B289</f>
        <v>800</v>
      </c>
      <c r="C271" s="4">
        <f t="shared" ref="C271:E271" si="43">C289</f>
        <v>500</v>
      </c>
      <c r="D271" s="4">
        <f t="shared" si="43"/>
        <v>0</v>
      </c>
      <c r="E271" s="4">
        <f t="shared" si="43"/>
        <v>0</v>
      </c>
    </row>
    <row r="272" spans="1:5" ht="15.75" thickBot="1" x14ac:dyDescent="0.3">
      <c r="A272" s="3" t="s">
        <v>21</v>
      </c>
      <c r="B272" s="4">
        <f>B271/B270</f>
        <v>800</v>
      </c>
      <c r="C272" s="4">
        <f t="shared" ref="C272:E272" si="44">C271/C270</f>
        <v>500</v>
      </c>
      <c r="D272" s="4" t="e">
        <f t="shared" si="44"/>
        <v>#DIV/0!</v>
      </c>
      <c r="E272" s="4" t="e">
        <f t="shared" si="44"/>
        <v>#DIV/0!</v>
      </c>
    </row>
    <row r="273" spans="1:5" ht="15.75" thickBot="1" x14ac:dyDescent="0.3">
      <c r="A273" s="3" t="s">
        <v>16</v>
      </c>
      <c r="B273" s="81" t="s">
        <v>20</v>
      </c>
      <c r="C273" s="5">
        <f>C270/B270-1</f>
        <v>0</v>
      </c>
      <c r="D273" s="5">
        <f t="shared" ref="D273:E275" si="45">D270/C270-1</f>
        <v>-1</v>
      </c>
      <c r="E273" s="5" t="e">
        <f t="shared" si="45"/>
        <v>#DIV/0!</v>
      </c>
    </row>
    <row r="274" spans="1:5" ht="15.75" thickBot="1" x14ac:dyDescent="0.3">
      <c r="A274" s="3" t="s">
        <v>17</v>
      </c>
      <c r="B274" s="81" t="s">
        <v>20</v>
      </c>
      <c r="C274" s="5">
        <f>C271/B271-1</f>
        <v>-0.375</v>
      </c>
      <c r="D274" s="5">
        <f t="shared" si="45"/>
        <v>-1</v>
      </c>
      <c r="E274" s="5" t="e">
        <f t="shared" si="45"/>
        <v>#DIV/0!</v>
      </c>
    </row>
    <row r="275" spans="1:5" ht="15.75" thickBot="1" x14ac:dyDescent="0.3">
      <c r="A275" s="3" t="s">
        <v>18</v>
      </c>
      <c r="B275" s="81" t="s">
        <v>20</v>
      </c>
      <c r="C275" s="5">
        <f>C272/B272-1</f>
        <v>-0.375</v>
      </c>
      <c r="D275" s="5" t="e">
        <f t="shared" si="45"/>
        <v>#DIV/0!</v>
      </c>
      <c r="E275" s="5" t="e">
        <f t="shared" si="45"/>
        <v>#DIV/0!</v>
      </c>
    </row>
    <row r="276" spans="1:5" ht="15.75" thickBot="1" x14ac:dyDescent="0.3">
      <c r="A276" s="806" t="s">
        <v>119</v>
      </c>
      <c r="B276" s="807"/>
      <c r="C276" s="807"/>
      <c r="D276" s="807"/>
      <c r="E276" s="808"/>
    </row>
    <row r="277" spans="1:5" ht="12.75" customHeight="1" x14ac:dyDescent="0.25">
      <c r="A277" s="781"/>
      <c r="B277" s="14">
        <v>2019</v>
      </c>
      <c r="C277" s="14">
        <v>2020</v>
      </c>
      <c r="D277" s="14">
        <v>2021</v>
      </c>
      <c r="E277" s="14">
        <v>2022</v>
      </c>
    </row>
    <row r="278" spans="1:5" ht="14.25" customHeight="1" thickBot="1" x14ac:dyDescent="0.3">
      <c r="A278" s="782"/>
      <c r="B278" s="15" t="s">
        <v>5</v>
      </c>
      <c r="C278" s="15" t="s">
        <v>6</v>
      </c>
      <c r="D278" s="15" t="s">
        <v>6</v>
      </c>
      <c r="E278" s="15" t="s">
        <v>6</v>
      </c>
    </row>
    <row r="279" spans="1:5" ht="15.75" thickBot="1" x14ac:dyDescent="0.3">
      <c r="A279" s="1" t="s">
        <v>107</v>
      </c>
      <c r="B279" s="6">
        <f>B280+B281+B282+B283</f>
        <v>0</v>
      </c>
      <c r="C279" s="6">
        <f t="shared" ref="C279:E279" si="46">C280+C281+C282+C283</f>
        <v>0</v>
      </c>
      <c r="D279" s="6">
        <f t="shared" si="46"/>
        <v>0</v>
      </c>
      <c r="E279" s="6">
        <f t="shared" si="46"/>
        <v>0</v>
      </c>
    </row>
    <row r="280" spans="1:5" ht="15.75" thickBot="1" x14ac:dyDescent="0.3">
      <c r="A280" s="8" t="s">
        <v>37</v>
      </c>
      <c r="B280" s="6"/>
      <c r="C280" s="6"/>
      <c r="D280" s="6"/>
      <c r="E280" s="6"/>
    </row>
    <row r="281" spans="1:5" ht="15.75" thickBot="1" x14ac:dyDescent="0.3">
      <c r="A281" s="8" t="s">
        <v>108</v>
      </c>
      <c r="B281" s="6"/>
      <c r="C281" s="6"/>
      <c r="D281" s="6"/>
      <c r="E281" s="6"/>
    </row>
    <row r="282" spans="1:5" ht="15.75" thickBot="1" x14ac:dyDescent="0.3">
      <c r="A282" s="8" t="s">
        <v>72</v>
      </c>
      <c r="B282" s="6"/>
      <c r="C282" s="6"/>
      <c r="D282" s="6"/>
      <c r="E282" s="6"/>
    </row>
    <row r="283" spans="1:5" ht="15.75" thickBot="1" x14ac:dyDescent="0.3">
      <c r="A283" s="8" t="s">
        <v>73</v>
      </c>
      <c r="B283" s="6"/>
      <c r="C283" s="6"/>
      <c r="D283" s="6"/>
      <c r="E283" s="6"/>
    </row>
    <row r="284" spans="1:5" ht="15.75" thickBot="1" x14ac:dyDescent="0.3">
      <c r="A284" s="1" t="s">
        <v>109</v>
      </c>
      <c r="B284" s="9">
        <f>B285+B286+B287+B288</f>
        <v>800</v>
      </c>
      <c r="C284" s="9">
        <f t="shared" ref="C284:E284" si="47">C285+C286+C287+C288</f>
        <v>500</v>
      </c>
      <c r="D284" s="9">
        <f t="shared" si="47"/>
        <v>0</v>
      </c>
      <c r="E284" s="9">
        <f t="shared" si="47"/>
        <v>0</v>
      </c>
    </row>
    <row r="285" spans="1:5" ht="15.75" thickBot="1" x14ac:dyDescent="0.3">
      <c r="A285" s="8" t="s">
        <v>37</v>
      </c>
      <c r="B285" s="9"/>
      <c r="C285" s="6"/>
      <c r="D285" s="6"/>
      <c r="E285" s="6"/>
    </row>
    <row r="286" spans="1:5" ht="15.75" thickBot="1" x14ac:dyDescent="0.3">
      <c r="A286" s="8" t="s">
        <v>108</v>
      </c>
      <c r="B286" s="9"/>
      <c r="C286" s="6"/>
      <c r="D286" s="6"/>
      <c r="E286" s="6"/>
    </row>
    <row r="287" spans="1:5" ht="15.75" thickBot="1" x14ac:dyDescent="0.3">
      <c r="A287" s="8" t="s">
        <v>72</v>
      </c>
      <c r="B287" s="9"/>
      <c r="C287" s="6"/>
      <c r="D287" s="6"/>
      <c r="E287" s="6"/>
    </row>
    <row r="288" spans="1:5" ht="15.75" thickBot="1" x14ac:dyDescent="0.3">
      <c r="A288" s="8" t="s">
        <v>73</v>
      </c>
      <c r="B288" s="9">
        <v>800</v>
      </c>
      <c r="C288" s="6">
        <v>500</v>
      </c>
      <c r="D288" s="6">
        <v>0</v>
      </c>
      <c r="E288" s="6">
        <v>0</v>
      </c>
    </row>
    <row r="289" spans="1:5" ht="15.75" thickBot="1" x14ac:dyDescent="0.3">
      <c r="A289" s="32" t="s">
        <v>931</v>
      </c>
      <c r="B289" s="9">
        <f>B279+B284</f>
        <v>800</v>
      </c>
      <c r="C289" s="9">
        <f t="shared" ref="C289:E289" si="48">C279+C284</f>
        <v>500</v>
      </c>
      <c r="D289" s="9">
        <f t="shared" si="48"/>
        <v>0</v>
      </c>
      <c r="E289" s="9">
        <f t="shared" si="48"/>
        <v>0</v>
      </c>
    </row>
    <row r="290" spans="1:5" ht="69" customHeight="1" thickBot="1" x14ac:dyDescent="0.3">
      <c r="A290" s="16" t="s">
        <v>121</v>
      </c>
      <c r="B290" s="41" t="s">
        <v>932</v>
      </c>
      <c r="C290" s="69" t="s">
        <v>105</v>
      </c>
      <c r="D290" s="215" t="s">
        <v>933</v>
      </c>
      <c r="E290" s="35"/>
    </row>
    <row r="291" spans="1:5" ht="23.25" customHeight="1" thickBot="1" x14ac:dyDescent="0.3">
      <c r="A291" s="3" t="s">
        <v>9</v>
      </c>
      <c r="B291" s="1054" t="s">
        <v>932</v>
      </c>
      <c r="C291" s="1055"/>
      <c r="D291" s="1055"/>
      <c r="E291" s="1056"/>
    </row>
    <row r="292" spans="1:5" ht="15.75" thickBot="1" x14ac:dyDescent="0.3">
      <c r="A292" s="3" t="s">
        <v>14</v>
      </c>
      <c r="B292" s="803"/>
      <c r="C292" s="804"/>
      <c r="D292" s="804"/>
      <c r="E292" s="805"/>
    </row>
    <row r="293" spans="1:5" ht="12.75" customHeight="1" x14ac:dyDescent="0.25">
      <c r="A293" s="781"/>
      <c r="B293" s="14">
        <v>2019</v>
      </c>
      <c r="C293" s="14">
        <v>2020</v>
      </c>
      <c r="D293" s="14">
        <v>2021</v>
      </c>
      <c r="E293" s="14">
        <v>2022</v>
      </c>
    </row>
    <row r="294" spans="1:5" ht="14.25" customHeight="1" thickBot="1" x14ac:dyDescent="0.3">
      <c r="A294" s="782"/>
      <c r="B294" s="15" t="s">
        <v>5</v>
      </c>
      <c r="C294" s="15" t="s">
        <v>6</v>
      </c>
      <c r="D294" s="15" t="s">
        <v>6</v>
      </c>
      <c r="E294" s="15" t="s">
        <v>6</v>
      </c>
    </row>
    <row r="295" spans="1:5" ht="15.75" thickBot="1" x14ac:dyDescent="0.3">
      <c r="A295" s="3" t="s">
        <v>8</v>
      </c>
      <c r="B295" s="68">
        <v>1</v>
      </c>
      <c r="C295" s="68">
        <v>1</v>
      </c>
      <c r="D295" s="68">
        <v>1</v>
      </c>
      <c r="E295" s="68"/>
    </row>
    <row r="296" spans="1:5" ht="15.75" thickBot="1" x14ac:dyDescent="0.3">
      <c r="A296" s="3" t="s">
        <v>15</v>
      </c>
      <c r="B296" s="4">
        <f>B314</f>
        <v>200</v>
      </c>
      <c r="C296" s="4">
        <f t="shared" ref="C296:E296" si="49">C314</f>
        <v>200</v>
      </c>
      <c r="D296" s="4">
        <f t="shared" si="49"/>
        <v>200</v>
      </c>
      <c r="E296" s="4">
        <f t="shared" si="49"/>
        <v>0</v>
      </c>
    </row>
    <row r="297" spans="1:5" ht="15.75" thickBot="1" x14ac:dyDescent="0.3">
      <c r="A297" s="3" t="s">
        <v>21</v>
      </c>
      <c r="B297" s="4">
        <f>B296/B295</f>
        <v>200</v>
      </c>
      <c r="C297" s="4">
        <f t="shared" ref="C297:E297" si="50">C296/C295</f>
        <v>200</v>
      </c>
      <c r="D297" s="4">
        <f t="shared" si="50"/>
        <v>200</v>
      </c>
      <c r="E297" s="4" t="e">
        <f t="shared" si="50"/>
        <v>#DIV/0!</v>
      </c>
    </row>
    <row r="298" spans="1:5" ht="15.75" thickBot="1" x14ac:dyDescent="0.3">
      <c r="A298" s="3" t="s">
        <v>16</v>
      </c>
      <c r="B298" s="81" t="s">
        <v>20</v>
      </c>
      <c r="C298" s="5">
        <f>C295/B295-1</f>
        <v>0</v>
      </c>
      <c r="D298" s="5">
        <f t="shared" ref="D298:E300" si="51">D295/C295-1</f>
        <v>0</v>
      </c>
      <c r="E298" s="5">
        <f t="shared" si="51"/>
        <v>-1</v>
      </c>
    </row>
    <row r="299" spans="1:5" ht="15.75" thickBot="1" x14ac:dyDescent="0.3">
      <c r="A299" s="3" t="s">
        <v>17</v>
      </c>
      <c r="B299" s="81" t="s">
        <v>20</v>
      </c>
      <c r="C299" s="5">
        <f>C296/B296-1</f>
        <v>0</v>
      </c>
      <c r="D299" s="5">
        <f t="shared" si="51"/>
        <v>0</v>
      </c>
      <c r="E299" s="5">
        <f t="shared" si="51"/>
        <v>-1</v>
      </c>
    </row>
    <row r="300" spans="1:5" ht="15.75" thickBot="1" x14ac:dyDescent="0.3">
      <c r="A300" s="3" t="s">
        <v>18</v>
      </c>
      <c r="B300" s="81" t="s">
        <v>20</v>
      </c>
      <c r="C300" s="5">
        <f>C297/B297-1</f>
        <v>0</v>
      </c>
      <c r="D300" s="5">
        <f t="shared" si="51"/>
        <v>0</v>
      </c>
      <c r="E300" s="5" t="e">
        <f t="shared" si="51"/>
        <v>#DIV/0!</v>
      </c>
    </row>
    <row r="301" spans="1:5" ht="15.75" thickBot="1" x14ac:dyDescent="0.3">
      <c r="A301" s="806" t="s">
        <v>238</v>
      </c>
      <c r="B301" s="807"/>
      <c r="C301" s="807"/>
      <c r="D301" s="807"/>
      <c r="E301" s="808"/>
    </row>
    <row r="302" spans="1:5" ht="12.75" customHeight="1" x14ac:dyDescent="0.25">
      <c r="A302" s="781"/>
      <c r="B302" s="14">
        <v>2018</v>
      </c>
      <c r="C302" s="14">
        <v>2019</v>
      </c>
      <c r="D302" s="14">
        <v>2020</v>
      </c>
      <c r="E302" s="14">
        <v>2021</v>
      </c>
    </row>
    <row r="303" spans="1:5" ht="14.25" customHeight="1" thickBot="1" x14ac:dyDescent="0.3">
      <c r="A303" s="782"/>
      <c r="B303" s="15" t="s">
        <v>5</v>
      </c>
      <c r="C303" s="15" t="s">
        <v>6</v>
      </c>
      <c r="D303" s="15" t="s">
        <v>6</v>
      </c>
      <c r="E303" s="15" t="s">
        <v>6</v>
      </c>
    </row>
    <row r="304" spans="1:5" ht="15.75" thickBot="1" x14ac:dyDescent="0.3">
      <c r="A304" s="1" t="s">
        <v>107</v>
      </c>
      <c r="B304" s="6">
        <f>B305+B306+B307+B308</f>
        <v>0</v>
      </c>
      <c r="C304" s="6">
        <f t="shared" ref="C304:E304" si="52">C305+C306+C307+C308</f>
        <v>0</v>
      </c>
      <c r="D304" s="6">
        <f t="shared" si="52"/>
        <v>0</v>
      </c>
      <c r="E304" s="6">
        <f t="shared" si="52"/>
        <v>0</v>
      </c>
    </row>
    <row r="305" spans="1:5" ht="15.75" thickBot="1" x14ac:dyDescent="0.3">
      <c r="A305" s="8" t="s">
        <v>37</v>
      </c>
      <c r="B305" s="6"/>
      <c r="C305" s="6"/>
      <c r="D305" s="6"/>
      <c r="E305" s="6"/>
    </row>
    <row r="306" spans="1:5" ht="15.75" thickBot="1" x14ac:dyDescent="0.3">
      <c r="A306" s="8" t="s">
        <v>108</v>
      </c>
      <c r="B306" s="6"/>
      <c r="C306" s="6"/>
      <c r="D306" s="6"/>
      <c r="E306" s="6"/>
    </row>
    <row r="307" spans="1:5" ht="15.75" thickBot="1" x14ac:dyDescent="0.3">
      <c r="A307" s="8" t="s">
        <v>72</v>
      </c>
      <c r="B307" s="6"/>
      <c r="C307" s="6"/>
      <c r="D307" s="6"/>
      <c r="E307" s="6"/>
    </row>
    <row r="308" spans="1:5" ht="15.75" thickBot="1" x14ac:dyDescent="0.3">
      <c r="A308" s="8" t="s">
        <v>73</v>
      </c>
      <c r="B308" s="6"/>
      <c r="C308" s="6"/>
      <c r="D308" s="6"/>
      <c r="E308" s="6"/>
    </row>
    <row r="309" spans="1:5" ht="15.75" thickBot="1" x14ac:dyDescent="0.3">
      <c r="A309" s="1" t="s">
        <v>109</v>
      </c>
      <c r="B309" s="9">
        <f>B310+B311+B312+B313</f>
        <v>200</v>
      </c>
      <c r="C309" s="9">
        <f t="shared" ref="C309:E309" si="53">C310+C311+C312+C313</f>
        <v>200</v>
      </c>
      <c r="D309" s="9">
        <f t="shared" si="53"/>
        <v>200</v>
      </c>
      <c r="E309" s="9">
        <f t="shared" si="53"/>
        <v>0</v>
      </c>
    </row>
    <row r="310" spans="1:5" ht="15.75" thickBot="1" x14ac:dyDescent="0.3">
      <c r="A310" s="8" t="s">
        <v>37</v>
      </c>
      <c r="B310" s="9"/>
      <c r="C310" s="6"/>
      <c r="D310" s="6"/>
      <c r="E310" s="6"/>
    </row>
    <row r="311" spans="1:5" ht="15.75" thickBot="1" x14ac:dyDescent="0.3">
      <c r="A311" s="8" t="s">
        <v>108</v>
      </c>
      <c r="B311" s="9"/>
      <c r="C311" s="6"/>
      <c r="D311" s="6"/>
      <c r="E311" s="6"/>
    </row>
    <row r="312" spans="1:5" ht="15.75" thickBot="1" x14ac:dyDescent="0.3">
      <c r="A312" s="8" t="s">
        <v>72</v>
      </c>
      <c r="B312" s="9"/>
      <c r="C312" s="6"/>
      <c r="D312" s="6"/>
      <c r="E312" s="6"/>
    </row>
    <row r="313" spans="1:5" ht="15.75" thickBot="1" x14ac:dyDescent="0.3">
      <c r="A313" s="8" t="s">
        <v>73</v>
      </c>
      <c r="B313" s="9">
        <v>200</v>
      </c>
      <c r="C313" s="6">
        <v>200</v>
      </c>
      <c r="D313" s="6">
        <v>200</v>
      </c>
      <c r="E313" s="6">
        <v>0</v>
      </c>
    </row>
    <row r="314" spans="1:5" ht="15.75" thickBot="1" x14ac:dyDescent="0.3">
      <c r="A314" s="17" t="s">
        <v>125</v>
      </c>
      <c r="B314" s="39">
        <f>B304+B309</f>
        <v>200</v>
      </c>
      <c r="C314" s="39">
        <f t="shared" ref="C314:E314" si="54">C304+C309</f>
        <v>200</v>
      </c>
      <c r="D314" s="39">
        <f t="shared" si="54"/>
        <v>200</v>
      </c>
      <c r="E314" s="39">
        <f t="shared" si="54"/>
        <v>0</v>
      </c>
    </row>
    <row r="315" spans="1:5" ht="48" customHeight="1" thickBot="1" x14ac:dyDescent="0.3">
      <c r="A315" s="16" t="s">
        <v>126</v>
      </c>
      <c r="B315" s="41" t="s">
        <v>934</v>
      </c>
      <c r="C315" s="69" t="s">
        <v>105</v>
      </c>
      <c r="D315" s="83" t="s">
        <v>236</v>
      </c>
      <c r="E315" s="35"/>
    </row>
    <row r="316" spans="1:5" ht="19.5" customHeight="1" thickBot="1" x14ac:dyDescent="0.3">
      <c r="A316" s="3" t="s">
        <v>9</v>
      </c>
      <c r="B316" s="1066" t="s">
        <v>935</v>
      </c>
      <c r="C316" s="1067"/>
      <c r="D316" s="1067"/>
      <c r="E316" s="1068"/>
    </row>
    <row r="317" spans="1:5" ht="15.75" thickBot="1" x14ac:dyDescent="0.3">
      <c r="A317" s="3" t="s">
        <v>14</v>
      </c>
      <c r="B317" s="803"/>
      <c r="C317" s="804"/>
      <c r="D317" s="804"/>
      <c r="E317" s="805"/>
    </row>
    <row r="318" spans="1:5" ht="12.75" customHeight="1" x14ac:dyDescent="0.25">
      <c r="A318" s="781"/>
      <c r="B318" s="14">
        <v>2019</v>
      </c>
      <c r="C318" s="14">
        <v>2020</v>
      </c>
      <c r="D318" s="14">
        <v>2021</v>
      </c>
      <c r="E318" s="14">
        <v>2022</v>
      </c>
    </row>
    <row r="319" spans="1:5" ht="13.5" customHeight="1" thickBot="1" x14ac:dyDescent="0.3">
      <c r="A319" s="782"/>
      <c r="B319" s="15" t="s">
        <v>5</v>
      </c>
      <c r="C319" s="15" t="s">
        <v>6</v>
      </c>
      <c r="D319" s="15" t="s">
        <v>6</v>
      </c>
      <c r="E319" s="15" t="s">
        <v>6</v>
      </c>
    </row>
    <row r="320" spans="1:5" ht="15.75" thickBot="1" x14ac:dyDescent="0.3">
      <c r="A320" s="3" t="s">
        <v>8</v>
      </c>
      <c r="B320" s="81"/>
      <c r="C320" s="81"/>
      <c r="D320" s="81"/>
      <c r="E320" s="81"/>
    </row>
    <row r="321" spans="1:5" ht="15.75" thickBot="1" x14ac:dyDescent="0.3">
      <c r="A321" s="3" t="s">
        <v>15</v>
      </c>
      <c r="B321" s="4">
        <f>B339</f>
        <v>10000</v>
      </c>
      <c r="C321" s="4">
        <f t="shared" ref="C321:E321" si="55">C339</f>
        <v>5000</v>
      </c>
      <c r="D321" s="4">
        <f t="shared" si="55"/>
        <v>0</v>
      </c>
      <c r="E321" s="4">
        <f t="shared" si="55"/>
        <v>0</v>
      </c>
    </row>
    <row r="322" spans="1:5" ht="15.75" thickBot="1" x14ac:dyDescent="0.3">
      <c r="A322" s="3" t="s">
        <v>21</v>
      </c>
      <c r="B322" s="4" t="e">
        <f>B321/B320</f>
        <v>#DIV/0!</v>
      </c>
      <c r="C322" s="4" t="e">
        <f t="shared" ref="C322:E322" si="56">C321/C320</f>
        <v>#DIV/0!</v>
      </c>
      <c r="D322" s="4" t="e">
        <f t="shared" si="56"/>
        <v>#DIV/0!</v>
      </c>
      <c r="E322" s="4" t="e">
        <f t="shared" si="56"/>
        <v>#DIV/0!</v>
      </c>
    </row>
    <row r="323" spans="1:5" ht="15.75" thickBot="1" x14ac:dyDescent="0.3">
      <c r="A323" s="3" t="s">
        <v>16</v>
      </c>
      <c r="B323" s="81" t="s">
        <v>20</v>
      </c>
      <c r="C323" s="5" t="e">
        <f>C320/B320-1</f>
        <v>#DIV/0!</v>
      </c>
      <c r="D323" s="5" t="e">
        <f t="shared" ref="D323:E325" si="57">D320/C320-1</f>
        <v>#DIV/0!</v>
      </c>
      <c r="E323" s="5" t="e">
        <f t="shared" si="57"/>
        <v>#DIV/0!</v>
      </c>
    </row>
    <row r="324" spans="1:5" ht="15.75" thickBot="1" x14ac:dyDescent="0.3">
      <c r="A324" s="3" t="s">
        <v>17</v>
      </c>
      <c r="B324" s="81" t="s">
        <v>20</v>
      </c>
      <c r="C324" s="5">
        <f>C321/B321-1</f>
        <v>-0.5</v>
      </c>
      <c r="D324" s="5">
        <f t="shared" si="57"/>
        <v>-1</v>
      </c>
      <c r="E324" s="5" t="e">
        <f t="shared" si="57"/>
        <v>#DIV/0!</v>
      </c>
    </row>
    <row r="325" spans="1:5" ht="15.75" thickBot="1" x14ac:dyDescent="0.3">
      <c r="A325" s="3" t="s">
        <v>18</v>
      </c>
      <c r="B325" s="81" t="s">
        <v>20</v>
      </c>
      <c r="C325" s="5" t="e">
        <f>C322/B322-1</f>
        <v>#DIV/0!</v>
      </c>
      <c r="D325" s="5" t="e">
        <f t="shared" si="57"/>
        <v>#DIV/0!</v>
      </c>
      <c r="E325" s="5" t="e">
        <f t="shared" si="57"/>
        <v>#DIV/0!</v>
      </c>
    </row>
    <row r="326" spans="1:5" ht="15.75" thickBot="1" x14ac:dyDescent="0.3">
      <c r="A326" s="806" t="s">
        <v>128</v>
      </c>
      <c r="B326" s="807"/>
      <c r="C326" s="807"/>
      <c r="D326" s="807"/>
      <c r="E326" s="808"/>
    </row>
    <row r="327" spans="1:5" ht="12.75" customHeight="1" x14ac:dyDescent="0.25">
      <c r="A327" s="781"/>
      <c r="B327" s="14">
        <v>2019</v>
      </c>
      <c r="C327" s="14">
        <v>2020</v>
      </c>
      <c r="D327" s="14">
        <v>2021</v>
      </c>
      <c r="E327" s="14">
        <v>2022</v>
      </c>
    </row>
    <row r="328" spans="1:5" ht="12.75" customHeight="1" thickBot="1" x14ac:dyDescent="0.3">
      <c r="A328" s="782"/>
      <c r="B328" s="15" t="s">
        <v>5</v>
      </c>
      <c r="C328" s="15" t="s">
        <v>6</v>
      </c>
      <c r="D328" s="15" t="s">
        <v>6</v>
      </c>
      <c r="E328" s="15" t="s">
        <v>6</v>
      </c>
    </row>
    <row r="329" spans="1:5" ht="15.75" thickBot="1" x14ac:dyDescent="0.3">
      <c r="A329" s="1" t="s">
        <v>107</v>
      </c>
      <c r="B329" s="6">
        <f>B330+B331+B332+B333</f>
        <v>0</v>
      </c>
      <c r="C329" s="6">
        <f t="shared" ref="C329:E329" si="58">C330+C331+C332+C333</f>
        <v>0</v>
      </c>
      <c r="D329" s="6">
        <f t="shared" si="58"/>
        <v>0</v>
      </c>
      <c r="E329" s="6">
        <f t="shared" si="58"/>
        <v>0</v>
      </c>
    </row>
    <row r="330" spans="1:5" ht="15.75" thickBot="1" x14ac:dyDescent="0.3">
      <c r="A330" s="8" t="s">
        <v>37</v>
      </c>
      <c r="B330" s="6"/>
      <c r="C330" s="6"/>
      <c r="D330" s="6"/>
      <c r="E330" s="6"/>
    </row>
    <row r="331" spans="1:5" ht="15.75" thickBot="1" x14ac:dyDescent="0.3">
      <c r="A331" s="8" t="s">
        <v>108</v>
      </c>
      <c r="B331" s="6"/>
      <c r="C331" s="6"/>
      <c r="D331" s="6"/>
      <c r="E331" s="6"/>
    </row>
    <row r="332" spans="1:5" ht="15.75" thickBot="1" x14ac:dyDescent="0.3">
      <c r="A332" s="8" t="s">
        <v>72</v>
      </c>
      <c r="B332" s="6"/>
      <c r="C332" s="6"/>
      <c r="D332" s="6"/>
      <c r="E332" s="6"/>
    </row>
    <row r="333" spans="1:5" ht="15.75" thickBot="1" x14ac:dyDescent="0.3">
      <c r="A333" s="8" t="s">
        <v>73</v>
      </c>
      <c r="B333" s="6"/>
      <c r="C333" s="6"/>
      <c r="D333" s="6"/>
      <c r="E333" s="6"/>
    </row>
    <row r="334" spans="1:5" ht="15.75" thickBot="1" x14ac:dyDescent="0.3">
      <c r="A334" s="1" t="s">
        <v>109</v>
      </c>
      <c r="B334" s="9">
        <f>B335+B336+B337+B338</f>
        <v>10000</v>
      </c>
      <c r="C334" s="9">
        <f t="shared" ref="C334:E334" si="59">C335+C336+C337+C338</f>
        <v>5000</v>
      </c>
      <c r="D334" s="9">
        <f t="shared" si="59"/>
        <v>0</v>
      </c>
      <c r="E334" s="9">
        <f t="shared" si="59"/>
        <v>0</v>
      </c>
    </row>
    <row r="335" spans="1:5" ht="15.75" thickBot="1" x14ac:dyDescent="0.3">
      <c r="A335" s="8" t="s">
        <v>37</v>
      </c>
      <c r="B335" s="9"/>
      <c r="C335" s="9"/>
      <c r="D335" s="9"/>
      <c r="E335" s="9"/>
    </row>
    <row r="336" spans="1:5" ht="15.75" thickBot="1" x14ac:dyDescent="0.3">
      <c r="A336" s="8" t="s">
        <v>108</v>
      </c>
      <c r="B336" s="9"/>
      <c r="C336" s="9"/>
      <c r="D336" s="9"/>
      <c r="E336" s="9"/>
    </row>
    <row r="337" spans="1:5" ht="15.75" thickBot="1" x14ac:dyDescent="0.3">
      <c r="A337" s="8" t="s">
        <v>72</v>
      </c>
      <c r="B337" s="9"/>
      <c r="C337" s="9"/>
      <c r="D337" s="9"/>
      <c r="E337" s="9"/>
    </row>
    <row r="338" spans="1:5" ht="15.75" thickBot="1" x14ac:dyDescent="0.3">
      <c r="A338" s="8" t="s">
        <v>73</v>
      </c>
      <c r="B338" s="9">
        <v>10000</v>
      </c>
      <c r="C338" s="9">
        <v>5000</v>
      </c>
      <c r="D338" s="9">
        <v>0</v>
      </c>
      <c r="E338" s="9">
        <v>0</v>
      </c>
    </row>
    <row r="339" spans="1:5" ht="15.75" thickBot="1" x14ac:dyDescent="0.3">
      <c r="A339" s="17" t="s">
        <v>129</v>
      </c>
      <c r="B339" s="9">
        <f>B329+B334</f>
        <v>10000</v>
      </c>
      <c r="C339" s="9">
        <f t="shared" ref="C339:E339" si="60">C329+C334</f>
        <v>5000</v>
      </c>
      <c r="D339" s="9">
        <f t="shared" si="60"/>
        <v>0</v>
      </c>
      <c r="E339" s="9">
        <f t="shared" si="60"/>
        <v>0</v>
      </c>
    </row>
    <row r="340" spans="1:5" ht="15.75" thickBot="1" x14ac:dyDescent="0.3">
      <c r="A340" s="75"/>
      <c r="B340" s="76"/>
      <c r="C340" s="76"/>
      <c r="D340" s="76"/>
      <c r="E340" s="76"/>
    </row>
    <row r="341" spans="1:5" ht="27" customHeight="1" thickBot="1" x14ac:dyDescent="0.3">
      <c r="A341" s="11" t="s">
        <v>74</v>
      </c>
      <c r="B341" s="107">
        <f>+B219+B143+B65+B28+B168+B102+B321+B296+B271+B245+B193</f>
        <v>249000</v>
      </c>
      <c r="C341" s="107">
        <f>+C219+C143+C65+C28+C168+C102+C321+C296+C271+C245+C193</f>
        <v>160000</v>
      </c>
      <c r="D341" s="107">
        <f>+D219+D143+D65+D28+D168+D102+D321+D296+D271+D245+D193</f>
        <v>170000</v>
      </c>
      <c r="E341" s="107">
        <f>+E219+E143+E65+E28+E168+E102+E321+E296+E271+E245+E193</f>
        <v>170000</v>
      </c>
    </row>
    <row r="342" spans="1:5" ht="24.75" thickBot="1" x14ac:dyDescent="0.3">
      <c r="A342" s="11" t="s">
        <v>75</v>
      </c>
      <c r="B342" s="107">
        <f>+B237+B211+B131+B94+B57+B339+B314+B289+B263+B186+B161</f>
        <v>249000</v>
      </c>
      <c r="C342" s="107">
        <f>+C237+C211+C131+C94+C57+C339+C314+C289+C263+C186+C161</f>
        <v>160000</v>
      </c>
      <c r="D342" s="107">
        <f>+D237+D211+D131+D94+D57+D339+D314+D289+D263+D186+D161</f>
        <v>170000</v>
      </c>
      <c r="E342" s="107">
        <f>+E237+E211+E131+E94+E57+E339+E314+E289+E263+E186+E161</f>
        <v>170000</v>
      </c>
    </row>
    <row r="343" spans="1:5" ht="15.75" thickBot="1" x14ac:dyDescent="0.3">
      <c r="A343" s="1" t="s">
        <v>0</v>
      </c>
      <c r="B343" s="108">
        <f>B344+B345</f>
        <v>72500</v>
      </c>
      <c r="C343" s="108">
        <f t="shared" ref="C343:E343" si="61">C344+C345</f>
        <v>79500</v>
      </c>
      <c r="D343" s="108">
        <f t="shared" si="61"/>
        <v>79500</v>
      </c>
      <c r="E343" s="108">
        <f t="shared" si="61"/>
        <v>79500</v>
      </c>
    </row>
    <row r="344" spans="1:5" ht="15.75" thickBot="1" x14ac:dyDescent="0.3">
      <c r="A344" s="8" t="s">
        <v>37</v>
      </c>
      <c r="B344" s="9">
        <f t="shared" ref="B344:E345" si="62">B37+B74+B111</f>
        <v>72500</v>
      </c>
      <c r="C344" s="9">
        <f t="shared" si="62"/>
        <v>79500</v>
      </c>
      <c r="D344" s="9">
        <f t="shared" si="62"/>
        <v>79500</v>
      </c>
      <c r="E344" s="9">
        <f t="shared" si="62"/>
        <v>79500</v>
      </c>
    </row>
    <row r="345" spans="1:5" ht="15.75" thickBot="1" x14ac:dyDescent="0.3">
      <c r="A345" s="8" t="s">
        <v>76</v>
      </c>
      <c r="B345" s="9">
        <f t="shared" si="62"/>
        <v>0</v>
      </c>
      <c r="C345" s="9">
        <f t="shared" si="62"/>
        <v>0</v>
      </c>
      <c r="D345" s="9">
        <f t="shared" si="62"/>
        <v>0</v>
      </c>
      <c r="E345" s="9">
        <f t="shared" si="62"/>
        <v>0</v>
      </c>
    </row>
    <row r="346" spans="1:5" ht="24.75" thickBot="1" x14ac:dyDescent="0.3">
      <c r="A346" s="1" t="s">
        <v>31</v>
      </c>
      <c r="B346" s="108">
        <f>B347+B348</f>
        <v>13500</v>
      </c>
      <c r="C346" s="108">
        <f t="shared" ref="C346:E346" si="63">C347+C348</f>
        <v>13500</v>
      </c>
      <c r="D346" s="108">
        <f t="shared" si="63"/>
        <v>13500</v>
      </c>
      <c r="E346" s="108">
        <f t="shared" si="63"/>
        <v>13500</v>
      </c>
    </row>
    <row r="347" spans="1:5" ht="15.75" thickBot="1" x14ac:dyDescent="0.3">
      <c r="A347" s="8" t="s">
        <v>37</v>
      </c>
      <c r="B347" s="6">
        <f>B40+B77+B114</f>
        <v>13500</v>
      </c>
      <c r="C347" s="6">
        <f>C40+C77+C114</f>
        <v>13500</v>
      </c>
      <c r="D347" s="6">
        <f>D40+D77+D114</f>
        <v>13500</v>
      </c>
      <c r="E347" s="6">
        <f>E40+E77+E114</f>
        <v>13500</v>
      </c>
    </row>
    <row r="348" spans="1:5" ht="15.75" thickBot="1" x14ac:dyDescent="0.3">
      <c r="A348" s="8" t="s">
        <v>76</v>
      </c>
      <c r="B348" s="9">
        <f>B41+B78+B112</f>
        <v>0</v>
      </c>
      <c r="C348" s="9">
        <f>C41+C78+C112</f>
        <v>0</v>
      </c>
      <c r="D348" s="9">
        <f>D41+D78+D112</f>
        <v>0</v>
      </c>
      <c r="E348" s="9">
        <f>E41+E78+E112</f>
        <v>0</v>
      </c>
    </row>
    <row r="349" spans="1:5" ht="15.75" thickBot="1" x14ac:dyDescent="0.3">
      <c r="A349" s="1" t="s">
        <v>1</v>
      </c>
      <c r="B349" s="108">
        <f>B350+B351</f>
        <v>13000</v>
      </c>
      <c r="C349" s="108">
        <f t="shared" ref="C349:E349" si="64">C350+C351</f>
        <v>17000</v>
      </c>
      <c r="D349" s="108">
        <f t="shared" si="64"/>
        <v>27000</v>
      </c>
      <c r="E349" s="108">
        <f t="shared" si="64"/>
        <v>27000</v>
      </c>
    </row>
    <row r="350" spans="1:5" ht="15.75" thickBot="1" x14ac:dyDescent="0.3">
      <c r="A350" s="8" t="s">
        <v>37</v>
      </c>
      <c r="B350" s="9">
        <f t="shared" ref="B350:E351" si="65">B43+B80+B117</f>
        <v>13000</v>
      </c>
      <c r="C350" s="9">
        <f t="shared" si="65"/>
        <v>17000</v>
      </c>
      <c r="D350" s="9">
        <f t="shared" si="65"/>
        <v>27000</v>
      </c>
      <c r="E350" s="9">
        <f t="shared" si="65"/>
        <v>27000</v>
      </c>
    </row>
    <row r="351" spans="1:5" ht="15.75" thickBot="1" x14ac:dyDescent="0.3">
      <c r="A351" s="8" t="s">
        <v>76</v>
      </c>
      <c r="B351" s="9">
        <f t="shared" si="65"/>
        <v>0</v>
      </c>
      <c r="C351" s="9">
        <f t="shared" si="65"/>
        <v>0</v>
      </c>
      <c r="D351" s="9">
        <f t="shared" si="65"/>
        <v>0</v>
      </c>
      <c r="E351" s="9">
        <f t="shared" si="65"/>
        <v>0</v>
      </c>
    </row>
    <row r="352" spans="1:5" ht="15.75" thickBot="1" x14ac:dyDescent="0.3">
      <c r="A352" s="1" t="s">
        <v>2</v>
      </c>
      <c r="B352" s="108">
        <f>B353+B354</f>
        <v>0</v>
      </c>
      <c r="C352" s="108">
        <f t="shared" ref="C352:E352" si="66">C353+C354</f>
        <v>0</v>
      </c>
      <c r="D352" s="108">
        <f t="shared" si="66"/>
        <v>0</v>
      </c>
      <c r="E352" s="108">
        <f t="shared" si="66"/>
        <v>0</v>
      </c>
    </row>
    <row r="353" spans="1:5" ht="15.75" thickBot="1" x14ac:dyDescent="0.3">
      <c r="A353" s="8" t="s">
        <v>37</v>
      </c>
      <c r="B353" s="6">
        <f t="shared" ref="B353:E354" si="67">B46+B83+B120</f>
        <v>0</v>
      </c>
      <c r="C353" s="6">
        <f t="shared" si="67"/>
        <v>0</v>
      </c>
      <c r="D353" s="6">
        <f t="shared" si="67"/>
        <v>0</v>
      </c>
      <c r="E353" s="6">
        <f t="shared" si="67"/>
        <v>0</v>
      </c>
    </row>
    <row r="354" spans="1:5" ht="15.75" thickBot="1" x14ac:dyDescent="0.3">
      <c r="A354" s="8" t="s">
        <v>76</v>
      </c>
      <c r="B354" s="9">
        <f t="shared" si="67"/>
        <v>0</v>
      </c>
      <c r="C354" s="9">
        <f t="shared" si="67"/>
        <v>0</v>
      </c>
      <c r="D354" s="9">
        <f t="shared" si="67"/>
        <v>0</v>
      </c>
      <c r="E354" s="9">
        <f t="shared" si="67"/>
        <v>0</v>
      </c>
    </row>
    <row r="355" spans="1:5" ht="15.75" thickBot="1" x14ac:dyDescent="0.3">
      <c r="A355" s="1" t="s">
        <v>22</v>
      </c>
      <c r="B355" s="108">
        <f>B356+B357</f>
        <v>0</v>
      </c>
      <c r="C355" s="108">
        <f t="shared" ref="C355:E355" si="68">C356+C357</f>
        <v>0</v>
      </c>
      <c r="D355" s="108">
        <f t="shared" si="68"/>
        <v>0</v>
      </c>
      <c r="E355" s="108">
        <f t="shared" si="68"/>
        <v>0</v>
      </c>
    </row>
    <row r="356" spans="1:5" ht="15.75" thickBot="1" x14ac:dyDescent="0.3">
      <c r="A356" s="8" t="s">
        <v>37</v>
      </c>
      <c r="B356" s="6">
        <f t="shared" ref="B356:E357" si="69">B49+B86+B123</f>
        <v>0</v>
      </c>
      <c r="C356" s="6">
        <f t="shared" si="69"/>
        <v>0</v>
      </c>
      <c r="D356" s="6">
        <f t="shared" si="69"/>
        <v>0</v>
      </c>
      <c r="E356" s="6">
        <f t="shared" si="69"/>
        <v>0</v>
      </c>
    </row>
    <row r="357" spans="1:5" ht="15.75" thickBot="1" x14ac:dyDescent="0.3">
      <c r="A357" s="8" t="s">
        <v>76</v>
      </c>
      <c r="B357" s="9">
        <f t="shared" si="69"/>
        <v>0</v>
      </c>
      <c r="C357" s="9">
        <f t="shared" si="69"/>
        <v>0</v>
      </c>
      <c r="D357" s="9">
        <f t="shared" si="69"/>
        <v>0</v>
      </c>
      <c r="E357" s="9">
        <f t="shared" si="69"/>
        <v>0</v>
      </c>
    </row>
    <row r="358" spans="1:5" ht="15.75" thickBot="1" x14ac:dyDescent="0.3">
      <c r="A358" s="1" t="s">
        <v>23</v>
      </c>
      <c r="B358" s="108">
        <f>B359+B360</f>
        <v>0</v>
      </c>
      <c r="C358" s="108">
        <f>C359+C360</f>
        <v>0</v>
      </c>
      <c r="D358" s="108">
        <f t="shared" ref="D358:E358" si="70">D359+D360</f>
        <v>0</v>
      </c>
      <c r="E358" s="108">
        <f t="shared" si="70"/>
        <v>0</v>
      </c>
    </row>
    <row r="359" spans="1:5" ht="15.75" thickBot="1" x14ac:dyDescent="0.3">
      <c r="A359" s="8" t="s">
        <v>37</v>
      </c>
      <c r="B359" s="6">
        <f t="shared" ref="B359:E360" si="71">B52+B89+B126</f>
        <v>0</v>
      </c>
      <c r="C359" s="6">
        <f t="shared" si="71"/>
        <v>0</v>
      </c>
      <c r="D359" s="6">
        <f t="shared" si="71"/>
        <v>0</v>
      </c>
      <c r="E359" s="6">
        <f t="shared" si="71"/>
        <v>0</v>
      </c>
    </row>
    <row r="360" spans="1:5" ht="15.75" thickBot="1" x14ac:dyDescent="0.3">
      <c r="A360" s="8" t="s">
        <v>76</v>
      </c>
      <c r="B360" s="9">
        <f t="shared" si="71"/>
        <v>0</v>
      </c>
      <c r="C360" s="9">
        <f t="shared" si="71"/>
        <v>0</v>
      </c>
      <c r="D360" s="9">
        <f t="shared" si="71"/>
        <v>0</v>
      </c>
      <c r="E360" s="9">
        <f t="shared" si="71"/>
        <v>0</v>
      </c>
    </row>
    <row r="361" spans="1:5" ht="24.75" thickBot="1" x14ac:dyDescent="0.3">
      <c r="A361" s="1" t="s">
        <v>3</v>
      </c>
      <c r="B361" s="108">
        <f>B91+B54</f>
        <v>0</v>
      </c>
      <c r="C361" s="108">
        <f>C91+C54</f>
        <v>0</v>
      </c>
      <c r="D361" s="108">
        <f>D91+D54</f>
        <v>0</v>
      </c>
      <c r="E361" s="108">
        <f>E91+E54</f>
        <v>0</v>
      </c>
    </row>
    <row r="362" spans="1:5" ht="15.75" thickBot="1" x14ac:dyDescent="0.3">
      <c r="A362" s="8" t="s">
        <v>37</v>
      </c>
      <c r="B362" s="6">
        <f t="shared" ref="B362:E363" si="72">B55+B92+B129</f>
        <v>0</v>
      </c>
      <c r="C362" s="6">
        <f t="shared" si="72"/>
        <v>0</v>
      </c>
      <c r="D362" s="6">
        <f t="shared" si="72"/>
        <v>0</v>
      </c>
      <c r="E362" s="6">
        <f t="shared" si="72"/>
        <v>0</v>
      </c>
    </row>
    <row r="363" spans="1:5" ht="15.75" thickBot="1" x14ac:dyDescent="0.3">
      <c r="A363" s="8" t="s">
        <v>76</v>
      </c>
      <c r="B363" s="9">
        <f t="shared" si="72"/>
        <v>0</v>
      </c>
      <c r="C363" s="9">
        <f t="shared" si="72"/>
        <v>0</v>
      </c>
      <c r="D363" s="9">
        <f t="shared" si="72"/>
        <v>0</v>
      </c>
      <c r="E363" s="9">
        <f t="shared" si="72"/>
        <v>0</v>
      </c>
    </row>
    <row r="364" spans="1:5" ht="15.75" thickBot="1" x14ac:dyDescent="0.3">
      <c r="A364" s="1" t="s">
        <v>77</v>
      </c>
      <c r="B364" s="108">
        <f>B365+B366+B367+B368</f>
        <v>0</v>
      </c>
      <c r="C364" s="108">
        <f t="shared" ref="C364:E364" si="73">C365+C366+C367+C368</f>
        <v>0</v>
      </c>
      <c r="D364" s="108">
        <f t="shared" si="73"/>
        <v>0</v>
      </c>
      <c r="E364" s="108">
        <f t="shared" si="73"/>
        <v>0</v>
      </c>
    </row>
    <row r="365" spans="1:5" ht="15.75" thickBot="1" x14ac:dyDescent="0.3">
      <c r="A365" s="8" t="s">
        <v>37</v>
      </c>
      <c r="B365" s="6">
        <f t="shared" ref="B365:E368" si="74">B152+B177+B202+B228+B254+B280+B305+B330</f>
        <v>0</v>
      </c>
      <c r="C365" s="6">
        <f t="shared" si="74"/>
        <v>0</v>
      </c>
      <c r="D365" s="6">
        <f t="shared" si="74"/>
        <v>0</v>
      </c>
      <c r="E365" s="6">
        <f t="shared" si="74"/>
        <v>0</v>
      </c>
    </row>
    <row r="366" spans="1:5" ht="15.75" thickBot="1" x14ac:dyDescent="0.3">
      <c r="A366" s="8" t="s">
        <v>78</v>
      </c>
      <c r="B366" s="6">
        <f t="shared" si="74"/>
        <v>0</v>
      </c>
      <c r="C366" s="6">
        <f t="shared" si="74"/>
        <v>0</v>
      </c>
      <c r="D366" s="6">
        <f t="shared" si="74"/>
        <v>0</v>
      </c>
      <c r="E366" s="6">
        <f t="shared" si="74"/>
        <v>0</v>
      </c>
    </row>
    <row r="367" spans="1:5" ht="15.75" thickBot="1" x14ac:dyDescent="0.3">
      <c r="A367" s="8" t="s">
        <v>72</v>
      </c>
      <c r="B367" s="6">
        <f t="shared" si="74"/>
        <v>0</v>
      </c>
      <c r="C367" s="6">
        <f t="shared" si="74"/>
        <v>0</v>
      </c>
      <c r="D367" s="6">
        <f t="shared" si="74"/>
        <v>0</v>
      </c>
      <c r="E367" s="6">
        <f t="shared" si="74"/>
        <v>0</v>
      </c>
    </row>
    <row r="368" spans="1:5" ht="15.75" thickBot="1" x14ac:dyDescent="0.3">
      <c r="A368" s="8" t="s">
        <v>73</v>
      </c>
      <c r="B368" s="6">
        <f t="shared" si="74"/>
        <v>0</v>
      </c>
      <c r="C368" s="6">
        <f t="shared" si="74"/>
        <v>0</v>
      </c>
      <c r="D368" s="6">
        <f t="shared" si="74"/>
        <v>0</v>
      </c>
      <c r="E368" s="6">
        <f t="shared" si="74"/>
        <v>0</v>
      </c>
    </row>
    <row r="369" spans="1:5" ht="15.75" thickBot="1" x14ac:dyDescent="0.3">
      <c r="A369" s="1" t="s">
        <v>79</v>
      </c>
      <c r="B369" s="108">
        <f>B370+B371+B372+B373</f>
        <v>150000</v>
      </c>
      <c r="C369" s="108">
        <f t="shared" ref="C369:E369" si="75">C370+C371+C372+C373</f>
        <v>50000</v>
      </c>
      <c r="D369" s="108">
        <f t="shared" si="75"/>
        <v>50000</v>
      </c>
      <c r="E369" s="108">
        <f t="shared" si="75"/>
        <v>50000</v>
      </c>
    </row>
    <row r="370" spans="1:5" ht="15.75" thickBot="1" x14ac:dyDescent="0.3">
      <c r="A370" s="8" t="s">
        <v>37</v>
      </c>
      <c r="B370" s="6">
        <f t="shared" ref="B370:E373" si="76">B157+B182+B207+B233+B259+B285+B310+B335</f>
        <v>139000</v>
      </c>
      <c r="C370" s="6">
        <f t="shared" si="76"/>
        <v>44300</v>
      </c>
      <c r="D370" s="6">
        <f t="shared" si="76"/>
        <v>49800</v>
      </c>
      <c r="E370" s="6">
        <f t="shared" si="76"/>
        <v>50000</v>
      </c>
    </row>
    <row r="371" spans="1:5" ht="15.75" thickBot="1" x14ac:dyDescent="0.3">
      <c r="A371" s="8" t="s">
        <v>78</v>
      </c>
      <c r="B371" s="6">
        <f t="shared" si="76"/>
        <v>0</v>
      </c>
      <c r="C371" s="6">
        <f t="shared" si="76"/>
        <v>0</v>
      </c>
      <c r="D371" s="6">
        <f t="shared" si="76"/>
        <v>0</v>
      </c>
      <c r="E371" s="6">
        <f t="shared" si="76"/>
        <v>0</v>
      </c>
    </row>
    <row r="372" spans="1:5" ht="15.75" thickBot="1" x14ac:dyDescent="0.3">
      <c r="A372" s="8" t="s">
        <v>72</v>
      </c>
      <c r="B372" s="6">
        <f t="shared" si="76"/>
        <v>0</v>
      </c>
      <c r="C372" s="6">
        <f t="shared" si="76"/>
        <v>0</v>
      </c>
      <c r="D372" s="6">
        <f t="shared" si="76"/>
        <v>0</v>
      </c>
      <c r="E372" s="6">
        <f t="shared" si="76"/>
        <v>0</v>
      </c>
    </row>
    <row r="373" spans="1:5" ht="15.75" thickBot="1" x14ac:dyDescent="0.3">
      <c r="A373" s="8" t="s">
        <v>73</v>
      </c>
      <c r="B373" s="6">
        <f t="shared" si="76"/>
        <v>11000</v>
      </c>
      <c r="C373" s="6">
        <f t="shared" si="76"/>
        <v>5700</v>
      </c>
      <c r="D373" s="6">
        <f t="shared" si="76"/>
        <v>200</v>
      </c>
      <c r="E373" s="6">
        <f t="shared" si="76"/>
        <v>0</v>
      </c>
    </row>
    <row r="374" spans="1:5" ht="15.75" thickBot="1" x14ac:dyDescent="0.3">
      <c r="A374" s="18" t="s">
        <v>35</v>
      </c>
      <c r="B374" s="19">
        <f>IF(B342-B341=0,0,"Error")</f>
        <v>0</v>
      </c>
      <c r="C374" s="19">
        <f>IF(C342-C341=0,0,"Error")</f>
        <v>0</v>
      </c>
      <c r="D374" s="19">
        <f>IF(D342-D341=0,0,"Error")</f>
        <v>0</v>
      </c>
      <c r="E374" s="19">
        <f>IF(E342-E341=0,0,"Error")</f>
        <v>0</v>
      </c>
    </row>
  </sheetData>
  <mergeCells count="82">
    <mergeCell ref="A1:E1"/>
    <mergeCell ref="B317:E317"/>
    <mergeCell ref="A318:A319"/>
    <mergeCell ref="A326:E326"/>
    <mergeCell ref="A327:A328"/>
    <mergeCell ref="B292:E292"/>
    <mergeCell ref="A293:A294"/>
    <mergeCell ref="A301:E301"/>
    <mergeCell ref="A302:A303"/>
    <mergeCell ref="B316:E316"/>
    <mergeCell ref="B240:E240"/>
    <mergeCell ref="B291:E291"/>
    <mergeCell ref="B241:E241"/>
    <mergeCell ref="A242:A243"/>
    <mergeCell ref="A250:E250"/>
    <mergeCell ref="A251:A252"/>
    <mergeCell ref="B264:E264"/>
    <mergeCell ref="D265:E265"/>
    <mergeCell ref="B266:E266"/>
    <mergeCell ref="B267:E267"/>
    <mergeCell ref="A268:A269"/>
    <mergeCell ref="A276:E276"/>
    <mergeCell ref="A277:A278"/>
    <mergeCell ref="A216:A217"/>
    <mergeCell ref="A224:E224"/>
    <mergeCell ref="A225:A226"/>
    <mergeCell ref="D238:E238"/>
    <mergeCell ref="B239:E239"/>
    <mergeCell ref="B215:E215"/>
    <mergeCell ref="B164:E164"/>
    <mergeCell ref="A165:A166"/>
    <mergeCell ref="A173:E173"/>
    <mergeCell ref="A174:A175"/>
    <mergeCell ref="B188:E188"/>
    <mergeCell ref="B189:E189"/>
    <mergeCell ref="A190:A191"/>
    <mergeCell ref="A198:E198"/>
    <mergeCell ref="A199:A200"/>
    <mergeCell ref="B212:E212"/>
    <mergeCell ref="B214:E214"/>
    <mergeCell ref="B163:E163"/>
    <mergeCell ref="A133:E133"/>
    <mergeCell ref="A134:E134"/>
    <mergeCell ref="B135:E135"/>
    <mergeCell ref="D136:E136"/>
    <mergeCell ref="B139:E139"/>
    <mergeCell ref="A140:A141"/>
    <mergeCell ref="A148:E148"/>
    <mergeCell ref="A149:A150"/>
    <mergeCell ref="D162:E162"/>
    <mergeCell ref="B137:E137"/>
    <mergeCell ref="B138:E138"/>
    <mergeCell ref="A108:A109"/>
    <mergeCell ref="B59:E59"/>
    <mergeCell ref="B60:E60"/>
    <mergeCell ref="B61:E61"/>
    <mergeCell ref="A62:A63"/>
    <mergeCell ref="A70:E70"/>
    <mergeCell ref="A71:A72"/>
    <mergeCell ref="B96:E96"/>
    <mergeCell ref="B97:E97"/>
    <mergeCell ref="B98:E98"/>
    <mergeCell ref="A99:A100"/>
    <mergeCell ref="A107:E107"/>
    <mergeCell ref="A34:A35"/>
    <mergeCell ref="A9:E11"/>
    <mergeCell ref="B12:E12"/>
    <mergeCell ref="A13:A14"/>
    <mergeCell ref="A17:E17"/>
    <mergeCell ref="A20:E20"/>
    <mergeCell ref="A21:E21"/>
    <mergeCell ref="B22:E22"/>
    <mergeCell ref="B23:E23"/>
    <mergeCell ref="B24:E24"/>
    <mergeCell ref="A25:A26"/>
    <mergeCell ref="A33:E33"/>
    <mergeCell ref="A8:E8"/>
    <mergeCell ref="A2:E2"/>
    <mergeCell ref="A3:E3"/>
    <mergeCell ref="B5:E5"/>
    <mergeCell ref="B6:E6"/>
    <mergeCell ref="B7:E7"/>
  </mergeCells>
  <pageMargins left="0.70866141732283472" right="0.70866141732283472" top="0.74803149606299213" bottom="0.74803149606299213" header="0.31496062992125984" footer="0.31496062992125984"/>
  <pageSetup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231"/>
  <sheetViews>
    <sheetView view="pageBreakPreview" zoomScale="60" zoomScaleNormal="115" workbookViewId="0">
      <selection sqref="A1:E1"/>
    </sheetView>
  </sheetViews>
  <sheetFormatPr defaultRowHeight="15" x14ac:dyDescent="0.25"/>
  <cols>
    <col min="1" max="1" width="28.5703125" customWidth="1"/>
    <col min="2" max="5" width="11.7109375" customWidth="1"/>
  </cols>
  <sheetData>
    <row r="1" spans="1:5" ht="18.75" customHeight="1" x14ac:dyDescent="0.25">
      <c r="A1" s="1410" t="s">
        <v>2332</v>
      </c>
      <c r="B1" s="1410"/>
      <c r="C1" s="1410"/>
      <c r="D1" s="1410"/>
      <c r="E1" s="1410"/>
    </row>
    <row r="2" spans="1:5" ht="35.25" customHeight="1" x14ac:dyDescent="0.25">
      <c r="A2" s="760" t="s">
        <v>936</v>
      </c>
      <c r="B2" s="760"/>
      <c r="C2" s="760"/>
      <c r="D2" s="760"/>
      <c r="E2" s="760"/>
    </row>
    <row r="3" spans="1:5" ht="13.5" customHeight="1" x14ac:dyDescent="0.25">
      <c r="A3" s="764" t="s">
        <v>937</v>
      </c>
      <c r="B3" s="764"/>
      <c r="C3" s="764"/>
      <c r="D3" s="764"/>
      <c r="E3" s="764"/>
    </row>
    <row r="4" spans="1:5" ht="6.75" customHeight="1" thickBot="1" x14ac:dyDescent="0.3"/>
    <row r="5" spans="1:5" ht="21.75" customHeight="1" thickBot="1" x14ac:dyDescent="0.3">
      <c r="A5" s="13" t="s">
        <v>19</v>
      </c>
      <c r="B5" s="765" t="s">
        <v>88</v>
      </c>
      <c r="C5" s="765"/>
      <c r="D5" s="765"/>
      <c r="E5" s="765"/>
    </row>
    <row r="6" spans="1:5" ht="21.75" customHeight="1" thickBot="1" x14ac:dyDescent="0.3">
      <c r="A6" s="13" t="s">
        <v>4</v>
      </c>
      <c r="B6" s="766" t="s">
        <v>89</v>
      </c>
      <c r="C6" s="767"/>
      <c r="D6" s="767"/>
      <c r="E6" s="768"/>
    </row>
    <row r="7" spans="1:5" ht="21" customHeight="1" thickBot="1" x14ac:dyDescent="0.3">
      <c r="A7" s="13" t="s">
        <v>24</v>
      </c>
      <c r="B7" s="769" t="s">
        <v>810</v>
      </c>
      <c r="C7" s="770"/>
      <c r="D7" s="770"/>
      <c r="E7" s="771"/>
    </row>
    <row r="8" spans="1:5" ht="15.75" customHeight="1" thickBot="1" x14ac:dyDescent="0.3">
      <c r="A8" s="772" t="s">
        <v>7</v>
      </c>
      <c r="B8" s="773"/>
      <c r="C8" s="773"/>
      <c r="D8" s="773"/>
      <c r="E8" s="774"/>
    </row>
    <row r="9" spans="1:5" ht="15.75" customHeight="1" thickBot="1" x14ac:dyDescent="0.3">
      <c r="A9" s="775" t="s">
        <v>938</v>
      </c>
      <c r="B9" s="776"/>
      <c r="C9" s="776"/>
      <c r="D9" s="776"/>
      <c r="E9" s="777"/>
    </row>
    <row r="10" spans="1:5" ht="11.25" customHeight="1" thickBot="1" x14ac:dyDescent="0.3">
      <c r="A10" s="775"/>
      <c r="B10" s="776"/>
      <c r="C10" s="776"/>
      <c r="D10" s="776"/>
      <c r="E10" s="777"/>
    </row>
    <row r="11" spans="1:5" ht="39" customHeight="1" thickBot="1" x14ac:dyDescent="0.3">
      <c r="A11" s="775"/>
      <c r="B11" s="776"/>
      <c r="C11" s="776"/>
      <c r="D11" s="776"/>
      <c r="E11" s="777"/>
    </row>
    <row r="12" spans="1:5" ht="63" customHeight="1" thickBot="1" x14ac:dyDescent="0.3">
      <c r="A12" s="12" t="s">
        <v>10</v>
      </c>
      <c r="B12" s="778" t="s">
        <v>939</v>
      </c>
      <c r="C12" s="779"/>
      <c r="D12" s="779"/>
      <c r="E12" s="780"/>
    </row>
    <row r="13" spans="1:5" ht="23.25" customHeight="1" x14ac:dyDescent="0.25">
      <c r="A13" s="781" t="s">
        <v>11</v>
      </c>
      <c r="B13" s="2">
        <v>2019</v>
      </c>
      <c r="C13" s="2">
        <v>2020</v>
      </c>
      <c r="D13" s="2">
        <v>2021</v>
      </c>
      <c r="E13" s="2">
        <v>2022</v>
      </c>
    </row>
    <row r="14" spans="1:5" ht="15.75" thickBot="1" x14ac:dyDescent="0.3">
      <c r="A14" s="782"/>
      <c r="B14" s="85" t="s">
        <v>5</v>
      </c>
      <c r="C14" s="85" t="s">
        <v>6</v>
      </c>
      <c r="D14" s="85" t="s">
        <v>6</v>
      </c>
      <c r="E14" s="85" t="s">
        <v>6</v>
      </c>
    </row>
    <row r="15" spans="1:5" ht="15.75" thickBot="1" x14ac:dyDescent="0.3">
      <c r="A15" s="10" t="s">
        <v>90</v>
      </c>
      <c r="B15" s="218">
        <v>5</v>
      </c>
      <c r="C15" s="218">
        <v>5</v>
      </c>
      <c r="D15" s="218">
        <v>7</v>
      </c>
      <c r="E15" s="218">
        <v>7</v>
      </c>
    </row>
    <row r="16" spans="1:5" ht="23.25" thickBot="1" x14ac:dyDescent="0.3">
      <c r="A16" s="3" t="s">
        <v>30</v>
      </c>
      <c r="B16" s="86" t="s">
        <v>28</v>
      </c>
      <c r="C16" s="86" t="s">
        <v>25</v>
      </c>
      <c r="D16" s="86" t="s">
        <v>25</v>
      </c>
      <c r="E16" s="86" t="s">
        <v>25</v>
      </c>
    </row>
    <row r="17" spans="1:5" ht="34.5" customHeight="1" thickBot="1" x14ac:dyDescent="0.3">
      <c r="A17" s="11" t="s">
        <v>12</v>
      </c>
      <c r="B17" s="783" t="s">
        <v>91</v>
      </c>
      <c r="C17" s="784"/>
      <c r="D17" s="784"/>
      <c r="E17" s="785"/>
    </row>
    <row r="18" spans="1:5" ht="24.75" customHeight="1" thickBot="1" x14ac:dyDescent="0.3">
      <c r="A18" s="786" t="s">
        <v>13</v>
      </c>
      <c r="B18" s="787"/>
      <c r="C18" s="787"/>
      <c r="D18" s="787"/>
      <c r="E18" s="788"/>
    </row>
    <row r="19" spans="1:5" ht="23.25" customHeight="1" thickBot="1" x14ac:dyDescent="0.3">
      <c r="A19" s="10" t="s">
        <v>92</v>
      </c>
      <c r="B19" s="218">
        <v>5</v>
      </c>
      <c r="C19" s="218">
        <v>5</v>
      </c>
      <c r="D19" s="218">
        <v>7</v>
      </c>
      <c r="E19" s="218">
        <v>7</v>
      </c>
    </row>
    <row r="20" spans="1:5" ht="23.25" thickBot="1" x14ac:dyDescent="0.3">
      <c r="A20" s="3" t="s">
        <v>30</v>
      </c>
      <c r="B20" s="86" t="s">
        <v>28</v>
      </c>
      <c r="C20" s="86" t="s">
        <v>25</v>
      </c>
      <c r="D20" s="86" t="s">
        <v>25</v>
      </c>
      <c r="E20" s="86" t="s">
        <v>25</v>
      </c>
    </row>
    <row r="21" spans="1:5" ht="15.75" thickBot="1" x14ac:dyDescent="0.3">
      <c r="A21" s="761" t="s">
        <v>32</v>
      </c>
      <c r="B21" s="762"/>
      <c r="C21" s="762"/>
      <c r="D21" s="762"/>
      <c r="E21" s="763"/>
    </row>
    <row r="22" spans="1:5" ht="15.75" thickBot="1" x14ac:dyDescent="0.3">
      <c r="A22" s="794" t="s">
        <v>45</v>
      </c>
      <c r="B22" s="795"/>
      <c r="C22" s="795"/>
      <c r="D22" s="795"/>
      <c r="E22" s="796"/>
    </row>
    <row r="23" spans="1:5" ht="15.75" thickBot="1" x14ac:dyDescent="0.3">
      <c r="A23" s="16" t="s">
        <v>26</v>
      </c>
      <c r="B23" s="1057" t="s">
        <v>93</v>
      </c>
      <c r="C23" s="798"/>
      <c r="D23" s="798"/>
      <c r="E23" s="799"/>
    </row>
    <row r="24" spans="1:5" ht="15.75" customHeight="1" thickBot="1" x14ac:dyDescent="0.3">
      <c r="A24" s="3" t="s">
        <v>9</v>
      </c>
      <c r="B24" s="786" t="s">
        <v>94</v>
      </c>
      <c r="C24" s="787"/>
      <c r="D24" s="787"/>
      <c r="E24" s="788"/>
    </row>
    <row r="25" spans="1:5" ht="15.75" thickBot="1" x14ac:dyDescent="0.3">
      <c r="A25" s="3" t="s">
        <v>14</v>
      </c>
      <c r="B25" s="803" t="s">
        <v>940</v>
      </c>
      <c r="C25" s="804"/>
      <c r="D25" s="804"/>
      <c r="E25" s="805"/>
    </row>
    <row r="26" spans="1:5" x14ac:dyDescent="0.25">
      <c r="A26" s="781"/>
      <c r="B26" s="14">
        <v>2019</v>
      </c>
      <c r="C26" s="14">
        <v>2020</v>
      </c>
      <c r="D26" s="14">
        <v>2021</v>
      </c>
      <c r="E26" s="14">
        <v>2022</v>
      </c>
    </row>
    <row r="27" spans="1:5" ht="15.75" thickBot="1" x14ac:dyDescent="0.3">
      <c r="A27" s="782"/>
      <c r="B27" s="15" t="s">
        <v>5</v>
      </c>
      <c r="C27" s="15" t="s">
        <v>6</v>
      </c>
      <c r="D27" s="15" t="s">
        <v>6</v>
      </c>
      <c r="E27" s="15" t="s">
        <v>6</v>
      </c>
    </row>
    <row r="28" spans="1:5" ht="15.75" thickBot="1" x14ac:dyDescent="0.3">
      <c r="A28" s="3" t="s">
        <v>8</v>
      </c>
      <c r="B28" s="4">
        <v>5</v>
      </c>
      <c r="C28" s="4">
        <v>5</v>
      </c>
      <c r="D28" s="4">
        <v>7</v>
      </c>
      <c r="E28" s="4">
        <v>7</v>
      </c>
    </row>
    <row r="29" spans="1:5" ht="15.75" thickBot="1" x14ac:dyDescent="0.3">
      <c r="A29" s="3" t="s">
        <v>15</v>
      </c>
      <c r="B29" s="4">
        <v>20210</v>
      </c>
      <c r="C29" s="4">
        <v>20200</v>
      </c>
      <c r="D29" s="4">
        <v>20300</v>
      </c>
      <c r="E29" s="4">
        <v>20300</v>
      </c>
    </row>
    <row r="30" spans="1:5" ht="15.75" thickBot="1" x14ac:dyDescent="0.3">
      <c r="A30" s="3" t="s">
        <v>21</v>
      </c>
      <c r="B30" s="4">
        <f>B29/B28</f>
        <v>4042</v>
      </c>
      <c r="C30" s="4">
        <f>C29/C28</f>
        <v>4040</v>
      </c>
      <c r="D30" s="4">
        <f>D29/D28</f>
        <v>2900</v>
      </c>
      <c r="E30" s="4">
        <f>E29/E28</f>
        <v>2900</v>
      </c>
    </row>
    <row r="31" spans="1:5" ht="15.75" thickBot="1" x14ac:dyDescent="0.3">
      <c r="A31" s="3" t="s">
        <v>16</v>
      </c>
      <c r="B31" s="81" t="s">
        <v>20</v>
      </c>
      <c r="C31" s="5">
        <f>C28/B28-1</f>
        <v>0</v>
      </c>
      <c r="D31" s="5">
        <f t="shared" ref="D31:E33" si="0">D28/C28-1</f>
        <v>0.39999999999999991</v>
      </c>
      <c r="E31" s="5">
        <f t="shared" si="0"/>
        <v>0</v>
      </c>
    </row>
    <row r="32" spans="1:5" ht="15.75" thickBot="1" x14ac:dyDescent="0.3">
      <c r="A32" s="3" t="s">
        <v>17</v>
      </c>
      <c r="B32" s="81" t="s">
        <v>20</v>
      </c>
      <c r="C32" s="5">
        <f>C29/B29-1</f>
        <v>-4.9480455220185515E-4</v>
      </c>
      <c r="D32" s="5">
        <f t="shared" si="0"/>
        <v>4.9504950495049549E-3</v>
      </c>
      <c r="E32" s="5">
        <f t="shared" si="0"/>
        <v>0</v>
      </c>
    </row>
    <row r="33" spans="1:5" ht="15.75" thickBot="1" x14ac:dyDescent="0.3">
      <c r="A33" s="3" t="s">
        <v>18</v>
      </c>
      <c r="B33" s="81" t="s">
        <v>20</v>
      </c>
      <c r="C33" s="5">
        <f>C30/B30-1</f>
        <v>-4.9480455220185515E-4</v>
      </c>
      <c r="D33" s="5">
        <f t="shared" si="0"/>
        <v>-0.28217821782178221</v>
      </c>
      <c r="E33" s="5">
        <f t="shared" si="0"/>
        <v>0</v>
      </c>
    </row>
    <row r="34" spans="1:5" ht="15.75" customHeight="1" thickBot="1" x14ac:dyDescent="0.3">
      <c r="A34" s="806" t="s">
        <v>34</v>
      </c>
      <c r="B34" s="807"/>
      <c r="C34" s="807"/>
      <c r="D34" s="807"/>
      <c r="E34" s="808"/>
    </row>
    <row r="35" spans="1:5" ht="12.75" customHeight="1" x14ac:dyDescent="0.25">
      <c r="A35" s="781"/>
      <c r="B35" s="14">
        <v>2019</v>
      </c>
      <c r="C35" s="14">
        <v>2020</v>
      </c>
      <c r="D35" s="14">
        <v>2021</v>
      </c>
      <c r="E35" s="14">
        <v>2022</v>
      </c>
    </row>
    <row r="36" spans="1:5" ht="9" customHeight="1" thickBot="1" x14ac:dyDescent="0.3">
      <c r="A36" s="782"/>
      <c r="B36" s="15" t="s">
        <v>5</v>
      </c>
      <c r="C36" s="15" t="s">
        <v>6</v>
      </c>
      <c r="D36" s="15" t="s">
        <v>6</v>
      </c>
      <c r="E36" s="15" t="s">
        <v>6</v>
      </c>
    </row>
    <row r="37" spans="1:5" ht="15.75" thickBot="1" x14ac:dyDescent="0.3">
      <c r="A37" s="1" t="s">
        <v>0</v>
      </c>
      <c r="B37" s="6">
        <v>12300</v>
      </c>
      <c r="C37" s="6">
        <v>12300</v>
      </c>
      <c r="D37" s="6">
        <v>12300</v>
      </c>
      <c r="E37" s="6">
        <v>12300</v>
      </c>
    </row>
    <row r="38" spans="1:5" ht="24" customHeight="1" thickBot="1" x14ac:dyDescent="0.3">
      <c r="A38" s="8" t="s">
        <v>941</v>
      </c>
      <c r="B38" s="9"/>
      <c r="C38" s="219"/>
      <c r="D38" s="219"/>
      <c r="E38" s="219"/>
    </row>
    <row r="39" spans="1:5" ht="20.25" customHeight="1" thickBot="1" x14ac:dyDescent="0.3">
      <c r="A39" s="8" t="s">
        <v>942</v>
      </c>
      <c r="B39" s="9"/>
      <c r="C39" s="93"/>
      <c r="D39" s="93"/>
      <c r="E39" s="93"/>
    </row>
    <row r="40" spans="1:5" ht="24.75" thickBot="1" x14ac:dyDescent="0.3">
      <c r="A40" s="1" t="s">
        <v>31</v>
      </c>
      <c r="B40" s="6">
        <v>2510</v>
      </c>
      <c r="C40" s="6">
        <v>2500</v>
      </c>
      <c r="D40" s="6">
        <v>2500</v>
      </c>
      <c r="E40" s="6">
        <v>2500</v>
      </c>
    </row>
    <row r="41" spans="1:5" ht="26.25" customHeight="1" thickBot="1" x14ac:dyDescent="0.3">
      <c r="A41" s="8" t="s">
        <v>943</v>
      </c>
      <c r="B41" s="9"/>
      <c r="C41" s="6"/>
      <c r="D41" s="6"/>
      <c r="E41" s="6"/>
    </row>
    <row r="42" spans="1:5" ht="26.25" customHeight="1" thickBot="1" x14ac:dyDescent="0.3">
      <c r="A42" s="8" t="s">
        <v>944</v>
      </c>
      <c r="B42" s="9"/>
      <c r="C42" s="6"/>
      <c r="D42" s="6"/>
      <c r="E42" s="6"/>
    </row>
    <row r="43" spans="1:5" ht="15.75" thickBot="1" x14ac:dyDescent="0.3">
      <c r="A43" s="1" t="s">
        <v>1</v>
      </c>
      <c r="B43" s="9">
        <v>5400</v>
      </c>
      <c r="C43" s="6">
        <v>5400</v>
      </c>
      <c r="D43" s="6">
        <v>5500</v>
      </c>
      <c r="E43" s="6">
        <v>5500</v>
      </c>
    </row>
    <row r="44" spans="1:5" ht="31.5" customHeight="1" thickBot="1" x14ac:dyDescent="0.3">
      <c r="A44" s="8" t="s">
        <v>945</v>
      </c>
      <c r="B44" s="9"/>
      <c r="C44" s="6"/>
      <c r="D44" s="6"/>
      <c r="E44" s="6"/>
    </row>
    <row r="45" spans="1:5" ht="26.25" customHeight="1" thickBot="1" x14ac:dyDescent="0.3">
      <c r="A45" s="8" t="s">
        <v>946</v>
      </c>
      <c r="B45" s="9"/>
      <c r="C45" s="6"/>
      <c r="D45" s="6"/>
      <c r="E45" s="6"/>
    </row>
    <row r="46" spans="1:5" ht="15.75" thickBot="1" x14ac:dyDescent="0.3">
      <c r="A46" s="1" t="s">
        <v>2</v>
      </c>
      <c r="B46" s="9">
        <v>0</v>
      </c>
      <c r="C46" s="6">
        <v>0</v>
      </c>
      <c r="D46" s="6">
        <v>0</v>
      </c>
      <c r="E46" s="6">
        <v>0</v>
      </c>
    </row>
    <row r="47" spans="1:5" ht="24.75" thickBot="1" x14ac:dyDescent="0.3">
      <c r="A47" s="8" t="s">
        <v>947</v>
      </c>
      <c r="B47" s="9"/>
      <c r="C47" s="6"/>
      <c r="D47" s="6"/>
      <c r="E47" s="6"/>
    </row>
    <row r="48" spans="1:5" ht="24.75" thickBot="1" x14ac:dyDescent="0.3">
      <c r="A48" s="8" t="s">
        <v>948</v>
      </c>
      <c r="B48" s="9"/>
      <c r="C48" s="6"/>
      <c r="D48" s="6"/>
      <c r="E48" s="6"/>
    </row>
    <row r="49" spans="1:5" ht="15.75" thickBot="1" x14ac:dyDescent="0.3">
      <c r="A49" s="1" t="s">
        <v>22</v>
      </c>
      <c r="B49" s="9">
        <v>0</v>
      </c>
      <c r="C49" s="6">
        <v>0</v>
      </c>
      <c r="D49" s="6">
        <v>0</v>
      </c>
      <c r="E49" s="6">
        <v>0</v>
      </c>
    </row>
    <row r="50" spans="1:5" ht="27" customHeight="1" thickBot="1" x14ac:dyDescent="0.3">
      <c r="A50" s="8" t="s">
        <v>949</v>
      </c>
      <c r="B50" s="9"/>
      <c r="C50" s="6"/>
      <c r="D50" s="6"/>
      <c r="E50" s="6"/>
    </row>
    <row r="51" spans="1:5" ht="27" customHeight="1" thickBot="1" x14ac:dyDescent="0.3">
      <c r="A51" s="8" t="s">
        <v>950</v>
      </c>
      <c r="B51" s="9"/>
      <c r="C51" s="6"/>
      <c r="D51" s="6"/>
      <c r="E51" s="6"/>
    </row>
    <row r="52" spans="1:5" ht="15.75" thickBot="1" x14ac:dyDescent="0.3">
      <c r="A52" s="1" t="s">
        <v>23</v>
      </c>
      <c r="B52" s="9"/>
      <c r="C52" s="6"/>
      <c r="D52" s="6"/>
      <c r="E52" s="6"/>
    </row>
    <row r="53" spans="1:5" ht="36.75" thickBot="1" x14ac:dyDescent="0.3">
      <c r="A53" s="8" t="s">
        <v>951</v>
      </c>
      <c r="B53" s="9"/>
      <c r="C53" s="6"/>
      <c r="D53" s="6"/>
      <c r="E53" s="6"/>
    </row>
    <row r="54" spans="1:5" ht="36.75" thickBot="1" x14ac:dyDescent="0.3">
      <c r="A54" s="8" t="s">
        <v>952</v>
      </c>
      <c r="B54" s="9"/>
      <c r="C54" s="6"/>
      <c r="D54" s="6"/>
      <c r="E54" s="6"/>
    </row>
    <row r="55" spans="1:5" ht="24.75" thickBot="1" x14ac:dyDescent="0.3">
      <c r="A55" s="1" t="s">
        <v>3</v>
      </c>
      <c r="B55" s="9">
        <v>0</v>
      </c>
      <c r="C55" s="6">
        <v>0</v>
      </c>
      <c r="D55" s="6">
        <v>0</v>
      </c>
      <c r="E55" s="6">
        <v>0</v>
      </c>
    </row>
    <row r="56" spans="1:5" ht="30.75" customHeight="1" thickBot="1" x14ac:dyDescent="0.3">
      <c r="A56" s="8" t="s">
        <v>953</v>
      </c>
      <c r="B56" s="9"/>
      <c r="C56" s="6"/>
      <c r="D56" s="6"/>
      <c r="E56" s="6"/>
    </row>
    <row r="57" spans="1:5" ht="33.75" customHeight="1" thickBot="1" x14ac:dyDescent="0.3">
      <c r="A57" s="8" t="s">
        <v>954</v>
      </c>
      <c r="B57" s="9"/>
      <c r="C57" s="6"/>
      <c r="D57" s="6"/>
      <c r="E57" s="6"/>
    </row>
    <row r="58" spans="1:5" ht="15.75" thickBot="1" x14ac:dyDescent="0.3">
      <c r="A58" s="17" t="s">
        <v>33</v>
      </c>
      <c r="B58" s="97">
        <f>B55+B52+B49+B46+B43+B40+B37</f>
        <v>20210</v>
      </c>
      <c r="C58" s="97">
        <f>C55+C52+C49+C46+C43+C40+C37</f>
        <v>20200</v>
      </c>
      <c r="D58" s="97">
        <f>D55+D52+D49+D46+D43+D40+D37</f>
        <v>20300</v>
      </c>
      <c r="E58" s="97">
        <f>E55+E52+E49+E46+E43+E40+E37</f>
        <v>20300</v>
      </c>
    </row>
    <row r="59" spans="1:5" ht="10.5" customHeight="1" x14ac:dyDescent="0.25">
      <c r="A59" s="1069" t="s">
        <v>955</v>
      </c>
      <c r="B59" s="1072"/>
      <c r="C59" s="1073"/>
      <c r="D59" s="1073"/>
      <c r="E59" s="1074"/>
    </row>
    <row r="60" spans="1:5" ht="8.25" customHeight="1" x14ac:dyDescent="0.25">
      <c r="A60" s="1070"/>
      <c r="B60" s="1075"/>
      <c r="C60" s="1076"/>
      <c r="D60" s="1076"/>
      <c r="E60" s="1077"/>
    </row>
    <row r="61" spans="1:5" ht="10.5" customHeight="1" thickBot="1" x14ac:dyDescent="0.3">
      <c r="A61" s="1071"/>
      <c r="B61" s="1078"/>
      <c r="C61" s="1079"/>
      <c r="D61" s="1079"/>
      <c r="E61" s="1080"/>
    </row>
    <row r="62" spans="1:5" ht="15.75" thickBot="1" x14ac:dyDescent="0.3">
      <c r="A62" s="18" t="s">
        <v>35</v>
      </c>
      <c r="B62" s="19">
        <f>IF(B58-B29=0,0,"Error")</f>
        <v>0</v>
      </c>
      <c r="C62" s="19">
        <f>IF(C58-C29=0,0,"Error")</f>
        <v>0</v>
      </c>
      <c r="D62" s="19">
        <f>IF(D58-D29=0,0,"Error")</f>
        <v>0</v>
      </c>
      <c r="E62" s="19">
        <f>IF(E58-E29=0,0,"Error")</f>
        <v>0</v>
      </c>
    </row>
    <row r="63" spans="1:5" ht="15.75" thickBot="1" x14ac:dyDescent="0.3">
      <c r="A63" s="761" t="s">
        <v>32</v>
      </c>
      <c r="B63" s="762"/>
      <c r="C63" s="762"/>
      <c r="D63" s="762"/>
      <c r="E63" s="763"/>
    </row>
    <row r="64" spans="1:5" ht="15.75" thickBot="1" x14ac:dyDescent="0.3">
      <c r="A64" s="824" t="s">
        <v>239</v>
      </c>
      <c r="B64" s="825"/>
      <c r="C64" s="825"/>
      <c r="D64" s="825"/>
      <c r="E64" s="826"/>
    </row>
    <row r="65" spans="1:5" ht="15.75" thickBot="1" x14ac:dyDescent="0.3">
      <c r="A65" s="824" t="s">
        <v>240</v>
      </c>
      <c r="B65" s="825"/>
      <c r="C65" s="825"/>
      <c r="D65" s="825"/>
      <c r="E65" s="826"/>
    </row>
    <row r="66" spans="1:5" ht="21" customHeight="1" thickBot="1" x14ac:dyDescent="0.3">
      <c r="A66" s="16" t="s">
        <v>104</v>
      </c>
      <c r="B66" s="1081" t="s">
        <v>241</v>
      </c>
      <c r="C66" s="1082"/>
      <c r="D66" s="1082"/>
      <c r="E66" s="1083"/>
    </row>
    <row r="67" spans="1:5" ht="30.75" customHeight="1" thickBot="1" x14ac:dyDescent="0.3">
      <c r="A67" s="16" t="s">
        <v>135</v>
      </c>
      <c r="B67" s="16" t="s">
        <v>242</v>
      </c>
      <c r="C67" s="28" t="s">
        <v>243</v>
      </c>
      <c r="D67" s="792"/>
      <c r="E67" s="793"/>
    </row>
    <row r="68" spans="1:5" ht="15.75" thickBot="1" x14ac:dyDescent="0.3">
      <c r="A68" s="30"/>
      <c r="B68" s="790"/>
      <c r="C68" s="791"/>
      <c r="D68" s="792"/>
      <c r="E68" s="793"/>
    </row>
    <row r="69" spans="1:5" ht="17.25" customHeight="1" thickBot="1" x14ac:dyDescent="0.3">
      <c r="A69" s="3" t="s">
        <v>9</v>
      </c>
      <c r="B69" s="1084" t="s">
        <v>242</v>
      </c>
      <c r="C69" s="1085"/>
      <c r="D69" s="1085"/>
      <c r="E69" s="1086"/>
    </row>
    <row r="70" spans="1:5" ht="15.75" thickBot="1" x14ac:dyDescent="0.3">
      <c r="A70" s="3" t="s">
        <v>14</v>
      </c>
      <c r="B70" s="803" t="s">
        <v>123</v>
      </c>
      <c r="C70" s="804"/>
      <c r="D70" s="804"/>
      <c r="E70" s="805"/>
    </row>
    <row r="71" spans="1:5" ht="12.75" customHeight="1" x14ac:dyDescent="0.25">
      <c r="A71" s="781"/>
      <c r="B71" s="14">
        <v>2019</v>
      </c>
      <c r="C71" s="14">
        <v>2020</v>
      </c>
      <c r="D71" s="14">
        <v>2021</v>
      </c>
      <c r="E71" s="14">
        <v>2022</v>
      </c>
    </row>
    <row r="72" spans="1:5" ht="9" customHeight="1" thickBot="1" x14ac:dyDescent="0.3">
      <c r="A72" s="782"/>
      <c r="B72" s="15" t="s">
        <v>5</v>
      </c>
      <c r="C72" s="15" t="s">
        <v>6</v>
      </c>
      <c r="D72" s="15" t="s">
        <v>6</v>
      </c>
      <c r="E72" s="15" t="s">
        <v>6</v>
      </c>
    </row>
    <row r="73" spans="1:5" ht="15.75" thickBot="1" x14ac:dyDescent="0.3">
      <c r="A73" s="3" t="s">
        <v>8</v>
      </c>
      <c r="B73" s="4">
        <v>2</v>
      </c>
      <c r="C73" s="4">
        <v>0</v>
      </c>
      <c r="D73" s="4">
        <v>2</v>
      </c>
      <c r="E73" s="4">
        <v>2</v>
      </c>
    </row>
    <row r="74" spans="1:5" ht="15.75" thickBot="1" x14ac:dyDescent="0.3">
      <c r="A74" s="3" t="s">
        <v>15</v>
      </c>
      <c r="B74" s="4">
        <v>500</v>
      </c>
      <c r="C74" s="4">
        <v>0</v>
      </c>
      <c r="D74" s="4">
        <v>400</v>
      </c>
      <c r="E74" s="4">
        <v>300</v>
      </c>
    </row>
    <row r="75" spans="1:5" ht="15.75" thickBot="1" x14ac:dyDescent="0.3">
      <c r="A75" s="3" t="s">
        <v>21</v>
      </c>
      <c r="B75" s="4">
        <f t="shared" ref="B75:E75" si="1">B74/B73</f>
        <v>250</v>
      </c>
      <c r="C75" s="4" t="e">
        <f t="shared" si="1"/>
        <v>#DIV/0!</v>
      </c>
      <c r="D75" s="4">
        <f t="shared" si="1"/>
        <v>200</v>
      </c>
      <c r="E75" s="4">
        <f t="shared" si="1"/>
        <v>150</v>
      </c>
    </row>
    <row r="76" spans="1:5" ht="15.75" thickBot="1" x14ac:dyDescent="0.3">
      <c r="A76" s="3" t="s">
        <v>16</v>
      </c>
      <c r="B76" s="81" t="s">
        <v>20</v>
      </c>
      <c r="C76" s="5">
        <f>C73/B73-1</f>
        <v>-1</v>
      </c>
      <c r="D76" s="5" t="e">
        <f t="shared" ref="D76:E78" si="2">D73/C73-1</f>
        <v>#DIV/0!</v>
      </c>
      <c r="E76" s="5">
        <f t="shared" si="2"/>
        <v>0</v>
      </c>
    </row>
    <row r="77" spans="1:5" ht="15.75" thickBot="1" x14ac:dyDescent="0.3">
      <c r="A77" s="3" t="s">
        <v>17</v>
      </c>
      <c r="B77" s="81" t="s">
        <v>20</v>
      </c>
      <c r="C77" s="5">
        <f>C74/B74-1</f>
        <v>-1</v>
      </c>
      <c r="D77" s="5" t="e">
        <f t="shared" si="2"/>
        <v>#DIV/0!</v>
      </c>
      <c r="E77" s="5">
        <f t="shared" si="2"/>
        <v>-0.25</v>
      </c>
    </row>
    <row r="78" spans="1:5" ht="15.75" thickBot="1" x14ac:dyDescent="0.3">
      <c r="A78" s="3" t="s">
        <v>18</v>
      </c>
      <c r="B78" s="81" t="s">
        <v>20</v>
      </c>
      <c r="C78" s="5" t="e">
        <f>C75/B75-1</f>
        <v>#DIV/0!</v>
      </c>
      <c r="D78" s="5" t="e">
        <f t="shared" si="2"/>
        <v>#DIV/0!</v>
      </c>
      <c r="E78" s="5">
        <f t="shared" si="2"/>
        <v>-0.25</v>
      </c>
    </row>
    <row r="79" spans="1:5" ht="15.75" thickBot="1" x14ac:dyDescent="0.3">
      <c r="A79" s="806" t="s">
        <v>140</v>
      </c>
      <c r="B79" s="807"/>
      <c r="C79" s="807"/>
      <c r="D79" s="807"/>
      <c r="E79" s="808"/>
    </row>
    <row r="80" spans="1:5" ht="12.75" customHeight="1" x14ac:dyDescent="0.25">
      <c r="A80" s="781"/>
      <c r="B80" s="14">
        <v>2018</v>
      </c>
      <c r="C80" s="14">
        <v>2019</v>
      </c>
      <c r="D80" s="14">
        <v>2020</v>
      </c>
      <c r="E80" s="14">
        <v>2021</v>
      </c>
    </row>
    <row r="81" spans="1:5" ht="9" customHeight="1" thickBot="1" x14ac:dyDescent="0.3">
      <c r="A81" s="782"/>
      <c r="B81" s="15" t="s">
        <v>5</v>
      </c>
      <c r="C81" s="15" t="s">
        <v>6</v>
      </c>
      <c r="D81" s="15" t="s">
        <v>6</v>
      </c>
      <c r="E81" s="15" t="s">
        <v>6</v>
      </c>
    </row>
    <row r="82" spans="1:5" ht="15.75" thickBot="1" x14ac:dyDescent="0.3">
      <c r="A82" s="1" t="s">
        <v>107</v>
      </c>
      <c r="B82" s="6">
        <f>B83+B84+B85+B86</f>
        <v>0</v>
      </c>
      <c r="C82" s="6">
        <f t="shared" ref="C82:E82" si="3">C83+C84+C85+C86</f>
        <v>0</v>
      </c>
      <c r="D82" s="6">
        <f t="shared" si="3"/>
        <v>0</v>
      </c>
      <c r="E82" s="6">
        <f t="shared" si="3"/>
        <v>0</v>
      </c>
    </row>
    <row r="83" spans="1:5" ht="15.75" thickBot="1" x14ac:dyDescent="0.3">
      <c r="A83" s="8" t="s">
        <v>37</v>
      </c>
      <c r="B83" s="6"/>
      <c r="C83" s="6"/>
      <c r="D83" s="6"/>
      <c r="E83" s="6"/>
    </row>
    <row r="84" spans="1:5" ht="15.75" thickBot="1" x14ac:dyDescent="0.3">
      <c r="A84" s="8" t="s">
        <v>108</v>
      </c>
      <c r="B84" s="6"/>
      <c r="C84" s="6"/>
      <c r="D84" s="6"/>
      <c r="E84" s="6"/>
    </row>
    <row r="85" spans="1:5" ht="15.75" thickBot="1" x14ac:dyDescent="0.3">
      <c r="A85" s="8" t="s">
        <v>72</v>
      </c>
      <c r="B85" s="6"/>
      <c r="C85" s="6"/>
      <c r="D85" s="6"/>
      <c r="E85" s="6"/>
    </row>
    <row r="86" spans="1:5" ht="15.75" thickBot="1" x14ac:dyDescent="0.3">
      <c r="A86" s="8" t="s">
        <v>73</v>
      </c>
      <c r="B86" s="6"/>
      <c r="C86" s="6"/>
      <c r="D86" s="6"/>
      <c r="E86" s="6"/>
    </row>
    <row r="87" spans="1:5" ht="15.75" thickBot="1" x14ac:dyDescent="0.3">
      <c r="A87" s="1" t="s">
        <v>109</v>
      </c>
      <c r="B87" s="9">
        <f>B88+B89+B90+B91</f>
        <v>500</v>
      </c>
      <c r="C87" s="9">
        <f t="shared" ref="C87:E87" si="4">C88+C89+C90+C91</f>
        <v>0</v>
      </c>
      <c r="D87" s="9">
        <f t="shared" si="4"/>
        <v>400</v>
      </c>
      <c r="E87" s="9">
        <f t="shared" si="4"/>
        <v>300</v>
      </c>
    </row>
    <row r="88" spans="1:5" ht="15.75" thickBot="1" x14ac:dyDescent="0.3">
      <c r="A88" s="8" t="s">
        <v>37</v>
      </c>
      <c r="B88" s="4">
        <v>500</v>
      </c>
      <c r="C88" s="4">
        <v>0</v>
      </c>
      <c r="D88" s="4">
        <v>400</v>
      </c>
      <c r="E88" s="4">
        <v>300</v>
      </c>
    </row>
    <row r="89" spans="1:5" ht="15.75" thickBot="1" x14ac:dyDescent="0.3">
      <c r="A89" s="8" t="s">
        <v>108</v>
      </c>
      <c r="B89" s="9"/>
      <c r="C89" s="6"/>
      <c r="D89" s="6"/>
      <c r="E89" s="6"/>
    </row>
    <row r="90" spans="1:5" ht="15.75" thickBot="1" x14ac:dyDescent="0.3">
      <c r="A90" s="8" t="s">
        <v>72</v>
      </c>
      <c r="B90" s="9"/>
      <c r="C90" s="6"/>
      <c r="D90" s="6"/>
      <c r="E90" s="6"/>
    </row>
    <row r="91" spans="1:5" ht="15.75" thickBot="1" x14ac:dyDescent="0.3">
      <c r="A91" s="8" t="s">
        <v>73</v>
      </c>
      <c r="B91" s="9"/>
      <c r="C91" s="6"/>
      <c r="D91" s="6"/>
      <c r="E91" s="6"/>
    </row>
    <row r="92" spans="1:5" ht="15.75" thickBot="1" x14ac:dyDescent="0.3">
      <c r="A92" s="32" t="s">
        <v>33</v>
      </c>
      <c r="B92" s="9">
        <f>B82+B87</f>
        <v>500</v>
      </c>
      <c r="C92" s="9">
        <f t="shared" ref="C92:E92" si="5">C82+C87</f>
        <v>0</v>
      </c>
      <c r="D92" s="9">
        <f t="shared" si="5"/>
        <v>400</v>
      </c>
      <c r="E92" s="9">
        <f t="shared" si="5"/>
        <v>300</v>
      </c>
    </row>
    <row r="93" spans="1:5" ht="15.75" thickBot="1" x14ac:dyDescent="0.3">
      <c r="A93" s="16" t="s">
        <v>104</v>
      </c>
      <c r="B93" s="1081" t="s">
        <v>241</v>
      </c>
      <c r="C93" s="1082"/>
      <c r="D93" s="1082"/>
      <c r="E93" s="1083"/>
    </row>
    <row r="94" spans="1:5" ht="34.5" customHeight="1" thickBot="1" x14ac:dyDescent="0.3">
      <c r="A94" s="16" t="s">
        <v>70</v>
      </c>
      <c r="B94" s="16" t="s">
        <v>244</v>
      </c>
      <c r="C94" s="28" t="s">
        <v>245</v>
      </c>
      <c r="D94" s="792"/>
      <c r="E94" s="793"/>
    </row>
    <row r="95" spans="1:5" ht="17.25" customHeight="1" thickBot="1" x14ac:dyDescent="0.3">
      <c r="A95" s="3" t="s">
        <v>9</v>
      </c>
      <c r="B95" s="786" t="s">
        <v>244</v>
      </c>
      <c r="C95" s="787"/>
      <c r="D95" s="787"/>
      <c r="E95" s="788"/>
    </row>
    <row r="96" spans="1:5" ht="15.75" thickBot="1" x14ac:dyDescent="0.3">
      <c r="A96" s="3" t="s">
        <v>14</v>
      </c>
      <c r="B96" s="803" t="s">
        <v>123</v>
      </c>
      <c r="C96" s="804"/>
      <c r="D96" s="804"/>
      <c r="E96" s="805"/>
    </row>
    <row r="97" spans="1:5" ht="12.75" customHeight="1" x14ac:dyDescent="0.25">
      <c r="A97" s="781"/>
      <c r="B97" s="14">
        <v>2018</v>
      </c>
      <c r="C97" s="14">
        <v>2019</v>
      </c>
      <c r="D97" s="14">
        <v>2020</v>
      </c>
      <c r="E97" s="14">
        <v>2021</v>
      </c>
    </row>
    <row r="98" spans="1:5" ht="9" customHeight="1" thickBot="1" x14ac:dyDescent="0.3">
      <c r="A98" s="782"/>
      <c r="B98" s="15" t="s">
        <v>5</v>
      </c>
      <c r="C98" s="15" t="s">
        <v>6</v>
      </c>
      <c r="D98" s="15" t="s">
        <v>6</v>
      </c>
      <c r="E98" s="15" t="s">
        <v>6</v>
      </c>
    </row>
    <row r="99" spans="1:5" ht="15.75" thickBot="1" x14ac:dyDescent="0.3">
      <c r="A99" s="3" t="s">
        <v>8</v>
      </c>
      <c r="B99" s="3">
        <v>0</v>
      </c>
      <c r="C99" s="3">
        <v>0</v>
      </c>
      <c r="D99" s="3">
        <v>1</v>
      </c>
      <c r="E99" s="3">
        <v>1</v>
      </c>
    </row>
    <row r="100" spans="1:5" ht="15.75" thickBot="1" x14ac:dyDescent="0.3">
      <c r="A100" s="3" t="s">
        <v>15</v>
      </c>
      <c r="B100" s="4">
        <v>0</v>
      </c>
      <c r="C100" s="4">
        <v>0</v>
      </c>
      <c r="D100" s="4">
        <v>800</v>
      </c>
      <c r="E100" s="4">
        <v>800</v>
      </c>
    </row>
    <row r="101" spans="1:5" ht="15.75" thickBot="1" x14ac:dyDescent="0.3">
      <c r="A101" s="3" t="s">
        <v>21</v>
      </c>
      <c r="B101" s="4" t="e">
        <f>B100/B99</f>
        <v>#DIV/0!</v>
      </c>
      <c r="C101" s="4" t="e">
        <f t="shared" ref="C101:E101" si="6">C100/C99</f>
        <v>#DIV/0!</v>
      </c>
      <c r="D101" s="4">
        <f t="shared" si="6"/>
        <v>800</v>
      </c>
      <c r="E101" s="4">
        <f t="shared" si="6"/>
        <v>800</v>
      </c>
    </row>
    <row r="102" spans="1:5" ht="15.75" thickBot="1" x14ac:dyDescent="0.3">
      <c r="A102" s="3" t="s">
        <v>16</v>
      </c>
      <c r="B102" s="81" t="s">
        <v>20</v>
      </c>
      <c r="C102" s="5" t="e">
        <f>C99/B99-1</f>
        <v>#DIV/0!</v>
      </c>
      <c r="D102" s="5" t="e">
        <f t="shared" ref="D102:E104" si="7">D99/C99-1</f>
        <v>#DIV/0!</v>
      </c>
      <c r="E102" s="5">
        <f t="shared" si="7"/>
        <v>0</v>
      </c>
    </row>
    <row r="103" spans="1:5" ht="15.75" thickBot="1" x14ac:dyDescent="0.3">
      <c r="A103" s="3" t="s">
        <v>17</v>
      </c>
      <c r="B103" s="81" t="s">
        <v>20</v>
      </c>
      <c r="C103" s="5" t="e">
        <f>C100/B100-1</f>
        <v>#DIV/0!</v>
      </c>
      <c r="D103" s="5" t="e">
        <f t="shared" si="7"/>
        <v>#DIV/0!</v>
      </c>
      <c r="E103" s="5">
        <f t="shared" si="7"/>
        <v>0</v>
      </c>
    </row>
    <row r="104" spans="1:5" ht="15.75" thickBot="1" x14ac:dyDescent="0.3">
      <c r="A104" s="3" t="s">
        <v>18</v>
      </c>
      <c r="B104" s="81" t="s">
        <v>20</v>
      </c>
      <c r="C104" s="5" t="e">
        <f>C101/B101-1</f>
        <v>#DIV/0!</v>
      </c>
      <c r="D104" s="5" t="e">
        <f t="shared" si="7"/>
        <v>#DIV/0!</v>
      </c>
      <c r="E104" s="5">
        <f t="shared" si="7"/>
        <v>0</v>
      </c>
    </row>
    <row r="105" spans="1:5" ht="15.75" thickBot="1" x14ac:dyDescent="0.3">
      <c r="A105" s="806" t="s">
        <v>210</v>
      </c>
      <c r="B105" s="807"/>
      <c r="C105" s="807"/>
      <c r="D105" s="807"/>
      <c r="E105" s="808"/>
    </row>
    <row r="106" spans="1:5" ht="12.75" customHeight="1" x14ac:dyDescent="0.25">
      <c r="A106" s="781"/>
      <c r="B106" s="14">
        <v>2018</v>
      </c>
      <c r="C106" s="14">
        <v>2019</v>
      </c>
      <c r="D106" s="14">
        <v>2020</v>
      </c>
      <c r="E106" s="14">
        <v>2021</v>
      </c>
    </row>
    <row r="107" spans="1:5" ht="9" customHeight="1" thickBot="1" x14ac:dyDescent="0.3">
      <c r="A107" s="782"/>
      <c r="B107" s="15" t="s">
        <v>5</v>
      </c>
      <c r="C107" s="15" t="s">
        <v>6</v>
      </c>
      <c r="D107" s="15" t="s">
        <v>6</v>
      </c>
      <c r="E107" s="15" t="s">
        <v>6</v>
      </c>
    </row>
    <row r="108" spans="1:5" ht="15.75" thickBot="1" x14ac:dyDescent="0.3">
      <c r="A108" s="1" t="s">
        <v>107</v>
      </c>
      <c r="B108" s="6">
        <f>B109+B110+B111+B112</f>
        <v>0</v>
      </c>
      <c r="C108" s="6">
        <f t="shared" ref="C108:E108" si="8">C109+C110+C111+C112</f>
        <v>0</v>
      </c>
      <c r="D108" s="6">
        <f t="shared" si="8"/>
        <v>0</v>
      </c>
      <c r="E108" s="6">
        <f t="shared" si="8"/>
        <v>0</v>
      </c>
    </row>
    <row r="109" spans="1:5" ht="15.75" thickBot="1" x14ac:dyDescent="0.3">
      <c r="A109" s="8" t="s">
        <v>37</v>
      </c>
      <c r="B109" s="6"/>
      <c r="C109" s="6"/>
      <c r="D109" s="6"/>
      <c r="E109" s="6"/>
    </row>
    <row r="110" spans="1:5" ht="15.75" thickBot="1" x14ac:dyDescent="0.3">
      <c r="A110" s="8" t="s">
        <v>108</v>
      </c>
      <c r="B110" s="6"/>
      <c r="C110" s="6"/>
      <c r="D110" s="6"/>
      <c r="E110" s="6"/>
    </row>
    <row r="111" spans="1:5" ht="15.75" thickBot="1" x14ac:dyDescent="0.3">
      <c r="A111" s="8" t="s">
        <v>72</v>
      </c>
      <c r="B111" s="6"/>
      <c r="C111" s="6"/>
      <c r="D111" s="6"/>
      <c r="E111" s="6"/>
    </row>
    <row r="112" spans="1:5" ht="15.75" thickBot="1" x14ac:dyDescent="0.3">
      <c r="A112" s="8" t="s">
        <v>73</v>
      </c>
      <c r="B112" s="6"/>
      <c r="C112" s="6"/>
      <c r="D112" s="6"/>
      <c r="E112" s="6"/>
    </row>
    <row r="113" spans="1:5" ht="15.75" thickBot="1" x14ac:dyDescent="0.3">
      <c r="A113" s="1" t="s">
        <v>109</v>
      </c>
      <c r="B113" s="9">
        <f>B114+B115+B116+B117</f>
        <v>0</v>
      </c>
      <c r="C113" s="9">
        <f t="shared" ref="C113:E113" si="9">C114+C115+C116+C117</f>
        <v>0</v>
      </c>
      <c r="D113" s="9">
        <f t="shared" si="9"/>
        <v>800</v>
      </c>
      <c r="E113" s="9">
        <f t="shared" si="9"/>
        <v>800</v>
      </c>
    </row>
    <row r="114" spans="1:5" ht="15.75" thickBot="1" x14ac:dyDescent="0.3">
      <c r="A114" s="8" t="s">
        <v>37</v>
      </c>
      <c r="B114" s="4">
        <v>0</v>
      </c>
      <c r="C114" s="4">
        <v>0</v>
      </c>
      <c r="D114" s="4">
        <v>800</v>
      </c>
      <c r="E114" s="4">
        <v>800</v>
      </c>
    </row>
    <row r="115" spans="1:5" ht="15.75" thickBot="1" x14ac:dyDescent="0.3">
      <c r="A115" s="8" t="s">
        <v>108</v>
      </c>
      <c r="B115" s="9"/>
      <c r="C115" s="6"/>
      <c r="D115" s="6"/>
      <c r="E115" s="6"/>
    </row>
    <row r="116" spans="1:5" ht="15.75" thickBot="1" x14ac:dyDescent="0.3">
      <c r="A116" s="8" t="s">
        <v>72</v>
      </c>
      <c r="B116" s="9"/>
      <c r="C116" s="6"/>
      <c r="D116" s="6"/>
      <c r="E116" s="6"/>
    </row>
    <row r="117" spans="1:5" ht="15.75" thickBot="1" x14ac:dyDescent="0.3">
      <c r="A117" s="8" t="s">
        <v>73</v>
      </c>
      <c r="B117" s="9"/>
      <c r="C117" s="6"/>
      <c r="D117" s="6"/>
      <c r="E117" s="6"/>
    </row>
    <row r="118" spans="1:5" ht="15.75" thickBot="1" x14ac:dyDescent="0.3">
      <c r="A118" s="32" t="s">
        <v>211</v>
      </c>
      <c r="B118" s="9">
        <f>B108+B113</f>
        <v>0</v>
      </c>
      <c r="C118" s="9">
        <f t="shared" ref="C118:E118" si="10">C108+C113</f>
        <v>0</v>
      </c>
      <c r="D118" s="9">
        <f t="shared" si="10"/>
        <v>800</v>
      </c>
      <c r="E118" s="9">
        <f t="shared" si="10"/>
        <v>800</v>
      </c>
    </row>
    <row r="119" spans="1:5" ht="15.75" thickBot="1" x14ac:dyDescent="0.3">
      <c r="A119" s="16" t="s">
        <v>104</v>
      </c>
      <c r="B119" s="1087" t="s">
        <v>241</v>
      </c>
      <c r="C119" s="1088"/>
      <c r="D119" s="1088"/>
      <c r="E119" s="1089"/>
    </row>
    <row r="120" spans="1:5" ht="57" thickBot="1" x14ac:dyDescent="0.3">
      <c r="A120" s="16" t="s">
        <v>246</v>
      </c>
      <c r="B120" s="16" t="s">
        <v>247</v>
      </c>
      <c r="C120" s="33" t="s">
        <v>248</v>
      </c>
      <c r="D120" s="34"/>
      <c r="E120" s="35"/>
    </row>
    <row r="121" spans="1:5" ht="17.25" customHeight="1" thickBot="1" x14ac:dyDescent="0.3">
      <c r="A121" s="3" t="s">
        <v>9</v>
      </c>
      <c r="B121" s="786" t="s">
        <v>247</v>
      </c>
      <c r="C121" s="787"/>
      <c r="D121" s="787"/>
      <c r="E121" s="788"/>
    </row>
    <row r="122" spans="1:5" ht="15.75" thickBot="1" x14ac:dyDescent="0.3">
      <c r="A122" s="3" t="s">
        <v>14</v>
      </c>
      <c r="B122" s="803" t="s">
        <v>152</v>
      </c>
      <c r="C122" s="804"/>
      <c r="D122" s="804"/>
      <c r="E122" s="805"/>
    </row>
    <row r="123" spans="1:5" ht="12.75" customHeight="1" x14ac:dyDescent="0.25">
      <c r="A123" s="781"/>
      <c r="B123" s="14">
        <v>2018</v>
      </c>
      <c r="C123" s="14">
        <v>2019</v>
      </c>
      <c r="D123" s="14">
        <v>2020</v>
      </c>
      <c r="E123" s="14">
        <v>2021</v>
      </c>
    </row>
    <row r="124" spans="1:5" ht="9" customHeight="1" thickBot="1" x14ac:dyDescent="0.3">
      <c r="A124" s="782"/>
      <c r="B124" s="15" t="s">
        <v>5</v>
      </c>
      <c r="C124" s="15" t="s">
        <v>6</v>
      </c>
      <c r="D124" s="15" t="s">
        <v>6</v>
      </c>
      <c r="E124" s="15" t="s">
        <v>6</v>
      </c>
    </row>
    <row r="125" spans="1:5" ht="15.75" thickBot="1" x14ac:dyDescent="0.3">
      <c r="A125" s="3" t="s">
        <v>8</v>
      </c>
      <c r="B125" s="89">
        <v>100</v>
      </c>
      <c r="C125" s="89">
        <v>100</v>
      </c>
      <c r="D125" s="89">
        <v>0</v>
      </c>
      <c r="E125" s="89">
        <v>25</v>
      </c>
    </row>
    <row r="126" spans="1:5" ht="15.75" thickBot="1" x14ac:dyDescent="0.3">
      <c r="A126" s="3" t="s">
        <v>15</v>
      </c>
      <c r="B126" s="4">
        <v>800</v>
      </c>
      <c r="C126" s="4">
        <v>800</v>
      </c>
      <c r="D126" s="4">
        <v>0</v>
      </c>
      <c r="E126" s="4">
        <v>200</v>
      </c>
    </row>
    <row r="127" spans="1:5" ht="15.75" thickBot="1" x14ac:dyDescent="0.3">
      <c r="A127" s="3" t="s">
        <v>21</v>
      </c>
      <c r="B127" s="4">
        <f>B126/B125</f>
        <v>8</v>
      </c>
      <c r="C127" s="4">
        <f t="shared" ref="C127:E127" si="11">C126/C125</f>
        <v>8</v>
      </c>
      <c r="D127" s="4" t="e">
        <f t="shared" si="11"/>
        <v>#DIV/0!</v>
      </c>
      <c r="E127" s="4">
        <f t="shared" si="11"/>
        <v>8</v>
      </c>
    </row>
    <row r="128" spans="1:5" ht="15.75" thickBot="1" x14ac:dyDescent="0.3">
      <c r="A128" s="3" t="s">
        <v>16</v>
      </c>
      <c r="B128" s="81" t="s">
        <v>20</v>
      </c>
      <c r="C128" s="5">
        <f>C125/B125-1</f>
        <v>0</v>
      </c>
      <c r="D128" s="5">
        <f t="shared" ref="D128:E130" si="12">D125/C125-1</f>
        <v>-1</v>
      </c>
      <c r="E128" s="5" t="e">
        <f t="shared" si="12"/>
        <v>#DIV/0!</v>
      </c>
    </row>
    <row r="129" spans="1:5" ht="15.75" thickBot="1" x14ac:dyDescent="0.3">
      <c r="A129" s="3" t="s">
        <v>17</v>
      </c>
      <c r="B129" s="81" t="s">
        <v>20</v>
      </c>
      <c r="C129" s="5">
        <f>C126/B126-1</f>
        <v>0</v>
      </c>
      <c r="D129" s="5">
        <f t="shared" si="12"/>
        <v>-1</v>
      </c>
      <c r="E129" s="5" t="e">
        <f t="shared" si="12"/>
        <v>#DIV/0!</v>
      </c>
    </row>
    <row r="130" spans="1:5" ht="15.75" thickBot="1" x14ac:dyDescent="0.3">
      <c r="A130" s="3" t="s">
        <v>18</v>
      </c>
      <c r="B130" s="81" t="s">
        <v>20</v>
      </c>
      <c r="C130" s="5">
        <f>C127/B127-1</f>
        <v>0</v>
      </c>
      <c r="D130" s="5" t="e">
        <f t="shared" si="12"/>
        <v>#DIV/0!</v>
      </c>
      <c r="E130" s="5" t="e">
        <f t="shared" si="12"/>
        <v>#DIV/0!</v>
      </c>
    </row>
    <row r="131" spans="1:5" ht="15.75" thickBot="1" x14ac:dyDescent="0.3">
      <c r="A131" s="806" t="s">
        <v>249</v>
      </c>
      <c r="B131" s="807"/>
      <c r="C131" s="807"/>
      <c r="D131" s="807"/>
      <c r="E131" s="808"/>
    </row>
    <row r="132" spans="1:5" ht="12.75" customHeight="1" x14ac:dyDescent="0.25">
      <c r="A132" s="781"/>
      <c r="B132" s="14">
        <v>2018</v>
      </c>
      <c r="C132" s="14">
        <v>2019</v>
      </c>
      <c r="D132" s="14">
        <v>2020</v>
      </c>
      <c r="E132" s="14">
        <v>2021</v>
      </c>
    </row>
    <row r="133" spans="1:5" ht="9" customHeight="1" thickBot="1" x14ac:dyDescent="0.3">
      <c r="A133" s="782"/>
      <c r="B133" s="15" t="s">
        <v>5</v>
      </c>
      <c r="C133" s="15" t="s">
        <v>6</v>
      </c>
      <c r="D133" s="15" t="s">
        <v>6</v>
      </c>
      <c r="E133" s="15" t="s">
        <v>6</v>
      </c>
    </row>
    <row r="134" spans="1:5" ht="15.75" thickBot="1" x14ac:dyDescent="0.3">
      <c r="A134" s="1" t="s">
        <v>107</v>
      </c>
      <c r="B134" s="6">
        <f>B135+B136+B137+B138</f>
        <v>0</v>
      </c>
      <c r="C134" s="6">
        <f t="shared" ref="C134:E134" si="13">C135+C136+C137+C138</f>
        <v>0</v>
      </c>
      <c r="D134" s="6">
        <f t="shared" si="13"/>
        <v>0</v>
      </c>
      <c r="E134" s="6">
        <f t="shared" si="13"/>
        <v>0</v>
      </c>
    </row>
    <row r="135" spans="1:5" ht="15.75" thickBot="1" x14ac:dyDescent="0.3">
      <c r="A135" s="8" t="s">
        <v>37</v>
      </c>
      <c r="B135" s="6"/>
      <c r="C135" s="6"/>
      <c r="D135" s="6"/>
      <c r="E135" s="6"/>
    </row>
    <row r="136" spans="1:5" ht="15.75" thickBot="1" x14ac:dyDescent="0.3">
      <c r="A136" s="8" t="s">
        <v>108</v>
      </c>
      <c r="B136" s="6"/>
      <c r="C136" s="6"/>
      <c r="D136" s="6"/>
      <c r="E136" s="6"/>
    </row>
    <row r="137" spans="1:5" ht="15.75" thickBot="1" x14ac:dyDescent="0.3">
      <c r="A137" s="8" t="s">
        <v>72</v>
      </c>
      <c r="B137" s="6"/>
      <c r="C137" s="6"/>
      <c r="D137" s="6"/>
      <c r="E137" s="6"/>
    </row>
    <row r="138" spans="1:5" ht="15.75" thickBot="1" x14ac:dyDescent="0.3">
      <c r="A138" s="8" t="s">
        <v>73</v>
      </c>
      <c r="B138" s="6"/>
      <c r="C138" s="6"/>
      <c r="D138" s="6"/>
      <c r="E138" s="6"/>
    </row>
    <row r="139" spans="1:5" ht="15.75" thickBot="1" x14ac:dyDescent="0.3">
      <c r="A139" s="1" t="s">
        <v>109</v>
      </c>
      <c r="B139" s="9">
        <f>B140+B141+B142+B143</f>
        <v>800</v>
      </c>
      <c r="C139" s="9">
        <f t="shared" ref="C139:E139" si="14">C140+C141+C142+C143</f>
        <v>800</v>
      </c>
      <c r="D139" s="9">
        <f t="shared" si="14"/>
        <v>0</v>
      </c>
      <c r="E139" s="9">
        <f t="shared" si="14"/>
        <v>200</v>
      </c>
    </row>
    <row r="140" spans="1:5" ht="15.75" thickBot="1" x14ac:dyDescent="0.3">
      <c r="A140" s="8" t="s">
        <v>37</v>
      </c>
      <c r="B140" s="4">
        <v>800</v>
      </c>
      <c r="C140" s="4">
        <v>800</v>
      </c>
      <c r="D140" s="4">
        <v>0</v>
      </c>
      <c r="E140" s="4">
        <v>200</v>
      </c>
    </row>
    <row r="141" spans="1:5" ht="15.75" thickBot="1" x14ac:dyDescent="0.3">
      <c r="A141" s="8" t="s">
        <v>108</v>
      </c>
      <c r="B141" s="9"/>
      <c r="C141" s="6"/>
      <c r="D141" s="6"/>
      <c r="E141" s="6"/>
    </row>
    <row r="142" spans="1:5" ht="15.75" thickBot="1" x14ac:dyDescent="0.3">
      <c r="A142" s="8" t="s">
        <v>72</v>
      </c>
      <c r="B142" s="9"/>
      <c r="C142" s="6"/>
      <c r="D142" s="6"/>
      <c r="E142" s="6"/>
    </row>
    <row r="143" spans="1:5" ht="15.75" thickBot="1" x14ac:dyDescent="0.3">
      <c r="A143" s="8" t="s">
        <v>73</v>
      </c>
      <c r="B143" s="9"/>
      <c r="C143" s="6"/>
      <c r="D143" s="6"/>
      <c r="E143" s="6"/>
    </row>
    <row r="144" spans="1:5" ht="15.75" thickBot="1" x14ac:dyDescent="0.3">
      <c r="A144" s="17" t="s">
        <v>250</v>
      </c>
      <c r="B144" s="9">
        <f>B134+B139</f>
        <v>800</v>
      </c>
      <c r="C144" s="9">
        <f t="shared" ref="C144:E144" si="15">C134+C139</f>
        <v>800</v>
      </c>
      <c r="D144" s="9">
        <f t="shared" si="15"/>
        <v>0</v>
      </c>
      <c r="E144" s="9">
        <f t="shared" si="15"/>
        <v>200</v>
      </c>
    </row>
    <row r="145" spans="1:5" ht="15.75" thickBot="1" x14ac:dyDescent="0.3">
      <c r="A145" s="16" t="s">
        <v>104</v>
      </c>
      <c r="B145" s="1087" t="s">
        <v>241</v>
      </c>
      <c r="C145" s="1088"/>
      <c r="D145" s="1088"/>
      <c r="E145" s="1089"/>
    </row>
    <row r="146" spans="1:5" ht="45.75" thickBot="1" x14ac:dyDescent="0.3">
      <c r="A146" s="78" t="s">
        <v>246</v>
      </c>
      <c r="B146" s="78" t="s">
        <v>252</v>
      </c>
      <c r="C146" s="507" t="s">
        <v>956</v>
      </c>
      <c r="D146" s="508"/>
      <c r="E146" s="88"/>
    </row>
    <row r="147" spans="1:5" ht="15.75" thickBot="1" x14ac:dyDescent="0.3">
      <c r="A147" s="3" t="s">
        <v>9</v>
      </c>
      <c r="B147" s="786" t="s">
        <v>252</v>
      </c>
      <c r="C147" s="787"/>
      <c r="D147" s="787"/>
      <c r="E147" s="788"/>
    </row>
    <row r="148" spans="1:5" ht="15.75" thickBot="1" x14ac:dyDescent="0.3">
      <c r="A148" s="3" t="s">
        <v>14</v>
      </c>
      <c r="B148" s="803" t="s">
        <v>123</v>
      </c>
      <c r="C148" s="804"/>
      <c r="D148" s="804"/>
      <c r="E148" s="805"/>
    </row>
    <row r="149" spans="1:5" x14ac:dyDescent="0.25">
      <c r="A149" s="781"/>
      <c r="B149" s="14">
        <v>2018</v>
      </c>
      <c r="C149" s="14">
        <v>2019</v>
      </c>
      <c r="D149" s="14">
        <v>2020</v>
      </c>
      <c r="E149" s="14">
        <v>2021</v>
      </c>
    </row>
    <row r="150" spans="1:5" ht="15.75" thickBot="1" x14ac:dyDescent="0.3">
      <c r="A150" s="782"/>
      <c r="B150" s="15" t="s">
        <v>5</v>
      </c>
      <c r="C150" s="15" t="s">
        <v>6</v>
      </c>
      <c r="D150" s="15" t="s">
        <v>6</v>
      </c>
      <c r="E150" s="15" t="s">
        <v>6</v>
      </c>
    </row>
    <row r="151" spans="1:5" ht="15.75" thickBot="1" x14ac:dyDescent="0.3">
      <c r="A151" s="3" t="s">
        <v>8</v>
      </c>
      <c r="B151" s="81">
        <v>1</v>
      </c>
      <c r="C151" s="81">
        <v>1</v>
      </c>
      <c r="D151" s="81">
        <v>0</v>
      </c>
      <c r="E151" s="81">
        <v>1</v>
      </c>
    </row>
    <row r="152" spans="1:5" ht="15.75" thickBot="1" x14ac:dyDescent="0.3">
      <c r="A152" s="3" t="s">
        <v>15</v>
      </c>
      <c r="B152" s="4">
        <v>700</v>
      </c>
      <c r="C152" s="4">
        <v>800</v>
      </c>
      <c r="D152" s="4">
        <v>0</v>
      </c>
      <c r="E152" s="4">
        <v>400</v>
      </c>
    </row>
    <row r="153" spans="1:5" ht="15.75" thickBot="1" x14ac:dyDescent="0.3">
      <c r="A153" s="3" t="s">
        <v>21</v>
      </c>
      <c r="B153" s="4">
        <f>B152/B151</f>
        <v>700</v>
      </c>
      <c r="C153" s="4">
        <f t="shared" ref="C153:E153" si="16">C152/C151</f>
        <v>800</v>
      </c>
      <c r="D153" s="4" t="e">
        <f t="shared" si="16"/>
        <v>#DIV/0!</v>
      </c>
      <c r="E153" s="4">
        <f t="shared" si="16"/>
        <v>400</v>
      </c>
    </row>
    <row r="154" spans="1:5" ht="15.75" thickBot="1" x14ac:dyDescent="0.3">
      <c r="A154" s="3" t="s">
        <v>16</v>
      </c>
      <c r="B154" s="81" t="s">
        <v>20</v>
      </c>
      <c r="C154" s="5">
        <f>C151/B151-1</f>
        <v>0</v>
      </c>
      <c r="D154" s="5">
        <f t="shared" ref="D154:E156" si="17">D151/C151-1</f>
        <v>-1</v>
      </c>
      <c r="E154" s="5" t="e">
        <f t="shared" si="17"/>
        <v>#DIV/0!</v>
      </c>
    </row>
    <row r="155" spans="1:5" ht="15.75" thickBot="1" x14ac:dyDescent="0.3">
      <c r="A155" s="3" t="s">
        <v>17</v>
      </c>
      <c r="B155" s="81" t="s">
        <v>20</v>
      </c>
      <c r="C155" s="5">
        <f>C152/B152-1</f>
        <v>0.14285714285714279</v>
      </c>
      <c r="D155" s="5">
        <f t="shared" si="17"/>
        <v>-1</v>
      </c>
      <c r="E155" s="5" t="e">
        <f t="shared" si="17"/>
        <v>#DIV/0!</v>
      </c>
    </row>
    <row r="156" spans="1:5" ht="15.75" thickBot="1" x14ac:dyDescent="0.3">
      <c r="A156" s="3" t="s">
        <v>18</v>
      </c>
      <c r="B156" s="81" t="s">
        <v>20</v>
      </c>
      <c r="C156" s="5">
        <f>C153/B153-1</f>
        <v>0.14285714285714279</v>
      </c>
      <c r="D156" s="5" t="e">
        <f t="shared" si="17"/>
        <v>#DIV/0!</v>
      </c>
      <c r="E156" s="5" t="e">
        <f t="shared" si="17"/>
        <v>#DIV/0!</v>
      </c>
    </row>
    <row r="157" spans="1:5" ht="15.75" thickBot="1" x14ac:dyDescent="0.3">
      <c r="A157" s="806" t="s">
        <v>251</v>
      </c>
      <c r="B157" s="807"/>
      <c r="C157" s="807"/>
      <c r="D157" s="807"/>
      <c r="E157" s="808"/>
    </row>
    <row r="158" spans="1:5" x14ac:dyDescent="0.25">
      <c r="A158" s="781"/>
      <c r="B158" s="14">
        <v>2018</v>
      </c>
      <c r="C158" s="14">
        <v>2019</v>
      </c>
      <c r="D158" s="14">
        <v>2020</v>
      </c>
      <c r="E158" s="14">
        <v>2021</v>
      </c>
    </row>
    <row r="159" spans="1:5" ht="15.75" thickBot="1" x14ac:dyDescent="0.3">
      <c r="A159" s="782"/>
      <c r="B159" s="15" t="s">
        <v>5</v>
      </c>
      <c r="C159" s="15" t="s">
        <v>6</v>
      </c>
      <c r="D159" s="15" t="s">
        <v>6</v>
      </c>
      <c r="E159" s="15" t="s">
        <v>6</v>
      </c>
    </row>
    <row r="160" spans="1:5" ht="15.75" thickBot="1" x14ac:dyDescent="0.3">
      <c r="A160" s="1" t="s">
        <v>107</v>
      </c>
      <c r="B160" s="6">
        <f>B161+B162+B163+B164</f>
        <v>0</v>
      </c>
      <c r="C160" s="6">
        <f t="shared" ref="C160:E160" si="18">C161+C162+C163+C164</f>
        <v>0</v>
      </c>
      <c r="D160" s="6">
        <f t="shared" si="18"/>
        <v>0</v>
      </c>
      <c r="E160" s="6">
        <f t="shared" si="18"/>
        <v>0</v>
      </c>
    </row>
    <row r="161" spans="1:5" ht="15.75" thickBot="1" x14ac:dyDescent="0.3">
      <c r="A161" s="8" t="s">
        <v>37</v>
      </c>
      <c r="B161" s="6"/>
      <c r="C161" s="6"/>
      <c r="D161" s="6"/>
      <c r="E161" s="6"/>
    </row>
    <row r="162" spans="1:5" ht="15.75" thickBot="1" x14ac:dyDescent="0.3">
      <c r="A162" s="8" t="s">
        <v>108</v>
      </c>
      <c r="B162" s="6"/>
      <c r="C162" s="6"/>
      <c r="D162" s="6"/>
      <c r="E162" s="6"/>
    </row>
    <row r="163" spans="1:5" ht="15.75" thickBot="1" x14ac:dyDescent="0.3">
      <c r="A163" s="8" t="s">
        <v>72</v>
      </c>
      <c r="B163" s="6"/>
      <c r="C163" s="6"/>
      <c r="D163" s="6"/>
      <c r="E163" s="6"/>
    </row>
    <row r="164" spans="1:5" ht="15.75" thickBot="1" x14ac:dyDescent="0.3">
      <c r="A164" s="8" t="s">
        <v>73</v>
      </c>
      <c r="B164" s="6"/>
      <c r="C164" s="6"/>
      <c r="D164" s="6"/>
      <c r="E164" s="6"/>
    </row>
    <row r="165" spans="1:5" ht="15.75" thickBot="1" x14ac:dyDescent="0.3">
      <c r="A165" s="1" t="s">
        <v>109</v>
      </c>
      <c r="B165" s="9">
        <f>B166+B167+B168+B169</f>
        <v>700</v>
      </c>
      <c r="C165" s="9">
        <f t="shared" ref="C165:E165" si="19">C166+C167+C168+C169</f>
        <v>800</v>
      </c>
      <c r="D165" s="9">
        <f t="shared" si="19"/>
        <v>0</v>
      </c>
      <c r="E165" s="9">
        <f t="shared" si="19"/>
        <v>400</v>
      </c>
    </row>
    <row r="166" spans="1:5" ht="15.75" thickBot="1" x14ac:dyDescent="0.3">
      <c r="A166" s="8" t="s">
        <v>37</v>
      </c>
      <c r="B166" s="4">
        <v>700</v>
      </c>
      <c r="C166" s="4">
        <v>800</v>
      </c>
      <c r="D166" s="4">
        <v>0</v>
      </c>
      <c r="E166" s="4">
        <v>400</v>
      </c>
    </row>
    <row r="167" spans="1:5" ht="15.75" thickBot="1" x14ac:dyDescent="0.3">
      <c r="A167" s="8" t="s">
        <v>108</v>
      </c>
      <c r="B167" s="9"/>
      <c r="C167" s="9"/>
      <c r="D167" s="9"/>
      <c r="E167" s="9"/>
    </row>
    <row r="168" spans="1:5" ht="15.75" thickBot="1" x14ac:dyDescent="0.3">
      <c r="A168" s="8" t="s">
        <v>72</v>
      </c>
      <c r="B168" s="9"/>
      <c r="C168" s="9"/>
      <c r="D168" s="9"/>
      <c r="E168" s="9"/>
    </row>
    <row r="169" spans="1:5" ht="15.75" thickBot="1" x14ac:dyDescent="0.3">
      <c r="A169" s="8" t="s">
        <v>73</v>
      </c>
      <c r="B169" s="9"/>
      <c r="C169" s="9"/>
      <c r="D169" s="9"/>
      <c r="E169" s="9"/>
    </row>
    <row r="170" spans="1:5" ht="15.75" thickBot="1" x14ac:dyDescent="0.3">
      <c r="A170" s="17" t="s">
        <v>71</v>
      </c>
      <c r="B170" s="9">
        <f>B160+B165</f>
        <v>700</v>
      </c>
      <c r="C170" s="9">
        <f t="shared" ref="C170:E170" si="20">C160+C165</f>
        <v>800</v>
      </c>
      <c r="D170" s="9">
        <f t="shared" si="20"/>
        <v>0</v>
      </c>
      <c r="E170" s="9">
        <f t="shared" si="20"/>
        <v>400</v>
      </c>
    </row>
    <row r="171" spans="1:5" ht="15.75" thickBot="1" x14ac:dyDescent="0.3">
      <c r="A171" s="16" t="s">
        <v>104</v>
      </c>
      <c r="B171" s="1081" t="s">
        <v>241</v>
      </c>
      <c r="C171" s="1082"/>
      <c r="D171" s="1082"/>
      <c r="E171" s="1083"/>
    </row>
    <row r="172" spans="1:5" ht="34.5" thickBot="1" x14ac:dyDescent="0.3">
      <c r="A172" s="16" t="s">
        <v>246</v>
      </c>
      <c r="B172" s="16" t="s">
        <v>253</v>
      </c>
      <c r="C172" s="507" t="s">
        <v>957</v>
      </c>
      <c r="D172" s="34"/>
      <c r="E172" s="35"/>
    </row>
    <row r="173" spans="1:5" ht="15.75" thickBot="1" x14ac:dyDescent="0.3">
      <c r="A173" s="3" t="s">
        <v>9</v>
      </c>
      <c r="B173" s="786" t="s">
        <v>253</v>
      </c>
      <c r="C173" s="787"/>
      <c r="D173" s="787"/>
      <c r="E173" s="788"/>
    </row>
    <row r="174" spans="1:5" ht="15.75" thickBot="1" x14ac:dyDescent="0.3">
      <c r="A174" s="3" t="s">
        <v>14</v>
      </c>
      <c r="B174" s="803" t="s">
        <v>123</v>
      </c>
      <c r="C174" s="804"/>
      <c r="D174" s="804"/>
      <c r="E174" s="805"/>
    </row>
    <row r="175" spans="1:5" x14ac:dyDescent="0.25">
      <c r="A175" s="781"/>
      <c r="B175" s="14">
        <v>2018</v>
      </c>
      <c r="C175" s="14">
        <v>2019</v>
      </c>
      <c r="D175" s="14">
        <v>2020</v>
      </c>
      <c r="E175" s="14">
        <v>2021</v>
      </c>
    </row>
    <row r="176" spans="1:5" ht="15.75" thickBot="1" x14ac:dyDescent="0.3">
      <c r="A176" s="782"/>
      <c r="B176" s="15" t="s">
        <v>5</v>
      </c>
      <c r="C176" s="15" t="s">
        <v>6</v>
      </c>
      <c r="D176" s="15" t="s">
        <v>6</v>
      </c>
      <c r="E176" s="15" t="s">
        <v>6</v>
      </c>
    </row>
    <row r="177" spans="1:5" ht="15.75" thickBot="1" x14ac:dyDescent="0.3">
      <c r="A177" s="3" t="s">
        <v>8</v>
      </c>
      <c r="B177" s="81">
        <v>0</v>
      </c>
      <c r="C177" s="81">
        <v>5</v>
      </c>
      <c r="D177" s="81">
        <v>7</v>
      </c>
      <c r="E177" s="81">
        <v>4</v>
      </c>
    </row>
    <row r="178" spans="1:5" ht="15.75" thickBot="1" x14ac:dyDescent="0.3">
      <c r="A178" s="3" t="s">
        <v>15</v>
      </c>
      <c r="B178" s="4">
        <v>0</v>
      </c>
      <c r="C178" s="4">
        <v>400</v>
      </c>
      <c r="D178" s="4">
        <v>800</v>
      </c>
      <c r="E178" s="4">
        <v>300</v>
      </c>
    </row>
    <row r="179" spans="1:5" ht="15.75" thickBot="1" x14ac:dyDescent="0.3">
      <c r="A179" s="3" t="s">
        <v>21</v>
      </c>
      <c r="B179" s="4" t="e">
        <f>B178/B177</f>
        <v>#DIV/0!</v>
      </c>
      <c r="C179" s="4">
        <f t="shared" ref="C179:E179" si="21">C178/C177</f>
        <v>80</v>
      </c>
      <c r="D179" s="4">
        <f t="shared" si="21"/>
        <v>114.28571428571429</v>
      </c>
      <c r="E179" s="4">
        <f t="shared" si="21"/>
        <v>75</v>
      </c>
    </row>
    <row r="180" spans="1:5" ht="15.75" thickBot="1" x14ac:dyDescent="0.3">
      <c r="A180" s="3" t="s">
        <v>16</v>
      </c>
      <c r="B180" s="81" t="s">
        <v>20</v>
      </c>
      <c r="C180" s="5" t="e">
        <f>C177/B177-1</f>
        <v>#DIV/0!</v>
      </c>
      <c r="D180" s="5">
        <f t="shared" ref="D180:E182" si="22">D177/C177-1</f>
        <v>0.39999999999999991</v>
      </c>
      <c r="E180" s="5">
        <f t="shared" si="22"/>
        <v>-0.4285714285714286</v>
      </c>
    </row>
    <row r="181" spans="1:5" ht="15.75" thickBot="1" x14ac:dyDescent="0.3">
      <c r="A181" s="3" t="s">
        <v>17</v>
      </c>
      <c r="B181" s="81" t="s">
        <v>20</v>
      </c>
      <c r="C181" s="5" t="e">
        <f>C178/B178-1</f>
        <v>#DIV/0!</v>
      </c>
      <c r="D181" s="5">
        <f t="shared" si="22"/>
        <v>1</v>
      </c>
      <c r="E181" s="5">
        <f t="shared" si="22"/>
        <v>-0.625</v>
      </c>
    </row>
    <row r="182" spans="1:5" ht="15.75" thickBot="1" x14ac:dyDescent="0.3">
      <c r="A182" s="3" t="s">
        <v>18</v>
      </c>
      <c r="B182" s="81" t="s">
        <v>20</v>
      </c>
      <c r="C182" s="5" t="e">
        <f>C179/B179-1</f>
        <v>#DIV/0!</v>
      </c>
      <c r="D182" s="5">
        <f t="shared" si="22"/>
        <v>0.4285714285714286</v>
      </c>
      <c r="E182" s="5">
        <f t="shared" si="22"/>
        <v>-0.34375</v>
      </c>
    </row>
    <row r="183" spans="1:5" ht="15.75" customHeight="1" thickBot="1" x14ac:dyDescent="0.3">
      <c r="A183" s="806" t="s">
        <v>251</v>
      </c>
      <c r="B183" s="807"/>
      <c r="C183" s="807"/>
      <c r="D183" s="807"/>
      <c r="E183" s="808"/>
    </row>
    <row r="184" spans="1:5" x14ac:dyDescent="0.25">
      <c r="A184" s="781"/>
      <c r="B184" s="14">
        <v>2018</v>
      </c>
      <c r="C184" s="14">
        <v>2019</v>
      </c>
      <c r="D184" s="14">
        <v>2020</v>
      </c>
      <c r="E184" s="14">
        <v>2021</v>
      </c>
    </row>
    <row r="185" spans="1:5" ht="15.75" thickBot="1" x14ac:dyDescent="0.3">
      <c r="A185" s="782"/>
      <c r="B185" s="15" t="s">
        <v>5</v>
      </c>
      <c r="C185" s="15" t="s">
        <v>6</v>
      </c>
      <c r="D185" s="15" t="s">
        <v>6</v>
      </c>
      <c r="E185" s="15" t="s">
        <v>6</v>
      </c>
    </row>
    <row r="186" spans="1:5" ht="15.75" thickBot="1" x14ac:dyDescent="0.3">
      <c r="A186" s="1" t="s">
        <v>107</v>
      </c>
      <c r="B186" s="6">
        <f>B187+B188+B189+B190</f>
        <v>0</v>
      </c>
      <c r="C186" s="6">
        <f t="shared" ref="C186:E186" si="23">C187+C188+C189+C190</f>
        <v>0</v>
      </c>
      <c r="D186" s="6">
        <f t="shared" si="23"/>
        <v>0</v>
      </c>
      <c r="E186" s="6">
        <f t="shared" si="23"/>
        <v>0</v>
      </c>
    </row>
    <row r="187" spans="1:5" ht="15.75" thickBot="1" x14ac:dyDescent="0.3">
      <c r="A187" s="8" t="s">
        <v>37</v>
      </c>
      <c r="B187" s="6"/>
      <c r="C187" s="6"/>
      <c r="D187" s="6"/>
      <c r="E187" s="6"/>
    </row>
    <row r="188" spans="1:5" ht="15.75" thickBot="1" x14ac:dyDescent="0.3">
      <c r="A188" s="8" t="s">
        <v>108</v>
      </c>
      <c r="B188" s="6"/>
      <c r="C188" s="6"/>
      <c r="D188" s="6"/>
      <c r="E188" s="6"/>
    </row>
    <row r="189" spans="1:5" ht="15.75" thickBot="1" x14ac:dyDescent="0.3">
      <c r="A189" s="8" t="s">
        <v>72</v>
      </c>
      <c r="B189" s="6"/>
      <c r="C189" s="6"/>
      <c r="D189" s="6"/>
      <c r="E189" s="6"/>
    </row>
    <row r="190" spans="1:5" ht="15.75" thickBot="1" x14ac:dyDescent="0.3">
      <c r="A190" s="8" t="s">
        <v>73</v>
      </c>
      <c r="B190" s="6"/>
      <c r="C190" s="6"/>
      <c r="D190" s="6"/>
      <c r="E190" s="6"/>
    </row>
    <row r="191" spans="1:5" ht="15.75" thickBot="1" x14ac:dyDescent="0.3">
      <c r="A191" s="1" t="s">
        <v>109</v>
      </c>
      <c r="B191" s="9">
        <f>B192+B193+B194+B195</f>
        <v>0</v>
      </c>
      <c r="C191" s="9">
        <f t="shared" ref="C191:E191" si="24">C192+C193+C194+C195</f>
        <v>400</v>
      </c>
      <c r="D191" s="9">
        <f t="shared" si="24"/>
        <v>800</v>
      </c>
      <c r="E191" s="9">
        <f t="shared" si="24"/>
        <v>300</v>
      </c>
    </row>
    <row r="192" spans="1:5" ht="15.75" thickBot="1" x14ac:dyDescent="0.3">
      <c r="A192" s="8" t="s">
        <v>37</v>
      </c>
      <c r="B192" s="4">
        <v>0</v>
      </c>
      <c r="C192" s="4">
        <v>400</v>
      </c>
      <c r="D192" s="4">
        <v>800</v>
      </c>
      <c r="E192" s="4">
        <v>300</v>
      </c>
    </row>
    <row r="193" spans="1:5" ht="15.75" thickBot="1" x14ac:dyDescent="0.3">
      <c r="A193" s="8" t="s">
        <v>108</v>
      </c>
      <c r="B193" s="9"/>
      <c r="C193" s="9"/>
      <c r="D193" s="9"/>
      <c r="E193" s="9"/>
    </row>
    <row r="194" spans="1:5" ht="15.75" thickBot="1" x14ac:dyDescent="0.3">
      <c r="A194" s="8" t="s">
        <v>72</v>
      </c>
      <c r="B194" s="9"/>
      <c r="C194" s="9"/>
      <c r="D194" s="9"/>
      <c r="E194" s="9"/>
    </row>
    <row r="195" spans="1:5" ht="15.75" thickBot="1" x14ac:dyDescent="0.3">
      <c r="A195" s="31" t="s">
        <v>73</v>
      </c>
      <c r="B195" s="64"/>
      <c r="C195" s="64"/>
      <c r="D195" s="64"/>
      <c r="E195" s="64"/>
    </row>
    <row r="196" spans="1:5" ht="15.75" thickBot="1" x14ac:dyDescent="0.3">
      <c r="A196" s="220" t="s">
        <v>71</v>
      </c>
      <c r="B196" s="221">
        <f>B186+B191</f>
        <v>0</v>
      </c>
      <c r="C196" s="221">
        <f t="shared" ref="C196:E196" si="25">C186+C191</f>
        <v>400</v>
      </c>
      <c r="D196" s="221">
        <f t="shared" si="25"/>
        <v>800</v>
      </c>
      <c r="E196" s="222">
        <f t="shared" si="25"/>
        <v>300</v>
      </c>
    </row>
    <row r="197" spans="1:5" ht="27" customHeight="1" thickBot="1" x14ac:dyDescent="0.3">
      <c r="A197" s="11" t="s">
        <v>74</v>
      </c>
      <c r="B197" s="107">
        <f>B58+B92+B118+B144+B170+B196</f>
        <v>22210</v>
      </c>
      <c r="C197" s="107">
        <f t="shared" ref="C197:E197" si="26">C58+C92+C118+C144+C170+C196</f>
        <v>22200</v>
      </c>
      <c r="D197" s="107">
        <f t="shared" si="26"/>
        <v>22300</v>
      </c>
      <c r="E197" s="107">
        <f t="shared" si="26"/>
        <v>22300</v>
      </c>
    </row>
    <row r="198" spans="1:5" ht="24.75" thickBot="1" x14ac:dyDescent="0.3">
      <c r="A198" s="11" t="s">
        <v>75</v>
      </c>
      <c r="B198" s="107">
        <f>B199+B202+B205+B208+B211+B214+B217+B220+B225</f>
        <v>22210</v>
      </c>
      <c r="C198" s="107">
        <f t="shared" ref="C198:E198" si="27">C199+C202+C205+C208+C211+C214+C217+C220+C225</f>
        <v>22200</v>
      </c>
      <c r="D198" s="107">
        <f t="shared" si="27"/>
        <v>22300</v>
      </c>
      <c r="E198" s="107">
        <f t="shared" si="27"/>
        <v>22300</v>
      </c>
    </row>
    <row r="199" spans="1:5" ht="15.75" thickBot="1" x14ac:dyDescent="0.3">
      <c r="A199" s="1" t="s">
        <v>0</v>
      </c>
      <c r="B199" s="108">
        <f>B37</f>
        <v>12300</v>
      </c>
      <c r="C199" s="108">
        <f t="shared" ref="C199:E199" si="28">C37</f>
        <v>12300</v>
      </c>
      <c r="D199" s="108">
        <f t="shared" si="28"/>
        <v>12300</v>
      </c>
      <c r="E199" s="108">
        <f t="shared" si="28"/>
        <v>12300</v>
      </c>
    </row>
    <row r="200" spans="1:5" ht="15.75" thickBot="1" x14ac:dyDescent="0.3">
      <c r="A200" s="8" t="s">
        <v>37</v>
      </c>
      <c r="B200" s="108">
        <f t="shared" ref="B200:E215" si="29">B38</f>
        <v>0</v>
      </c>
      <c r="C200" s="108">
        <f t="shared" si="29"/>
        <v>0</v>
      </c>
      <c r="D200" s="108">
        <f t="shared" si="29"/>
        <v>0</v>
      </c>
      <c r="E200" s="108">
        <f t="shared" si="29"/>
        <v>0</v>
      </c>
    </row>
    <row r="201" spans="1:5" ht="15.75" thickBot="1" x14ac:dyDescent="0.3">
      <c r="A201" s="8" t="s">
        <v>76</v>
      </c>
      <c r="B201" s="108">
        <f t="shared" si="29"/>
        <v>0</v>
      </c>
      <c r="C201" s="108">
        <f t="shared" si="29"/>
        <v>0</v>
      </c>
      <c r="D201" s="108">
        <f t="shared" si="29"/>
        <v>0</v>
      </c>
      <c r="E201" s="108">
        <f t="shared" si="29"/>
        <v>0</v>
      </c>
    </row>
    <row r="202" spans="1:5" ht="24.75" thickBot="1" x14ac:dyDescent="0.3">
      <c r="A202" s="1" t="s">
        <v>31</v>
      </c>
      <c r="B202" s="108">
        <f t="shared" si="29"/>
        <v>2510</v>
      </c>
      <c r="C202" s="108">
        <f t="shared" si="29"/>
        <v>2500</v>
      </c>
      <c r="D202" s="108">
        <f t="shared" si="29"/>
        <v>2500</v>
      </c>
      <c r="E202" s="108">
        <f t="shared" si="29"/>
        <v>2500</v>
      </c>
    </row>
    <row r="203" spans="1:5" ht="15.75" thickBot="1" x14ac:dyDescent="0.3">
      <c r="A203" s="8" t="s">
        <v>37</v>
      </c>
      <c r="B203" s="108">
        <f t="shared" si="29"/>
        <v>0</v>
      </c>
      <c r="C203" s="108">
        <f t="shared" si="29"/>
        <v>0</v>
      </c>
      <c r="D203" s="108">
        <f t="shared" si="29"/>
        <v>0</v>
      </c>
      <c r="E203" s="108">
        <f t="shared" si="29"/>
        <v>0</v>
      </c>
    </row>
    <row r="204" spans="1:5" ht="15.75" thickBot="1" x14ac:dyDescent="0.3">
      <c r="A204" s="8" t="s">
        <v>76</v>
      </c>
      <c r="B204" s="108">
        <f t="shared" si="29"/>
        <v>0</v>
      </c>
      <c r="C204" s="108">
        <f t="shared" si="29"/>
        <v>0</v>
      </c>
      <c r="D204" s="108">
        <f t="shared" si="29"/>
        <v>0</v>
      </c>
      <c r="E204" s="108">
        <f t="shared" si="29"/>
        <v>0</v>
      </c>
    </row>
    <row r="205" spans="1:5" ht="15.75" thickBot="1" x14ac:dyDescent="0.3">
      <c r="A205" s="1" t="s">
        <v>1</v>
      </c>
      <c r="B205" s="108">
        <f t="shared" si="29"/>
        <v>5400</v>
      </c>
      <c r="C205" s="108">
        <f t="shared" si="29"/>
        <v>5400</v>
      </c>
      <c r="D205" s="108">
        <f t="shared" si="29"/>
        <v>5500</v>
      </c>
      <c r="E205" s="108">
        <f t="shared" si="29"/>
        <v>5500</v>
      </c>
    </row>
    <row r="206" spans="1:5" ht="15.75" thickBot="1" x14ac:dyDescent="0.3">
      <c r="A206" s="8" t="s">
        <v>37</v>
      </c>
      <c r="B206" s="108">
        <f t="shared" si="29"/>
        <v>0</v>
      </c>
      <c r="C206" s="108">
        <f t="shared" si="29"/>
        <v>0</v>
      </c>
      <c r="D206" s="108">
        <f t="shared" si="29"/>
        <v>0</v>
      </c>
      <c r="E206" s="108">
        <f t="shared" si="29"/>
        <v>0</v>
      </c>
    </row>
    <row r="207" spans="1:5" ht="15.75" thickBot="1" x14ac:dyDescent="0.3">
      <c r="A207" s="8" t="s">
        <v>76</v>
      </c>
      <c r="B207" s="108">
        <f t="shared" si="29"/>
        <v>0</v>
      </c>
      <c r="C207" s="108">
        <f t="shared" si="29"/>
        <v>0</v>
      </c>
      <c r="D207" s="108">
        <f t="shared" si="29"/>
        <v>0</v>
      </c>
      <c r="E207" s="108">
        <f t="shared" si="29"/>
        <v>0</v>
      </c>
    </row>
    <row r="208" spans="1:5" ht="15.75" thickBot="1" x14ac:dyDescent="0.3">
      <c r="A208" s="1" t="s">
        <v>2</v>
      </c>
      <c r="B208" s="108">
        <f t="shared" si="29"/>
        <v>0</v>
      </c>
      <c r="C208" s="108">
        <f t="shared" si="29"/>
        <v>0</v>
      </c>
      <c r="D208" s="108">
        <f t="shared" si="29"/>
        <v>0</v>
      </c>
      <c r="E208" s="108">
        <f t="shared" si="29"/>
        <v>0</v>
      </c>
    </row>
    <row r="209" spans="1:5" ht="15.75" thickBot="1" x14ac:dyDescent="0.3">
      <c r="A209" s="8" t="s">
        <v>37</v>
      </c>
      <c r="B209" s="108">
        <f t="shared" si="29"/>
        <v>0</v>
      </c>
      <c r="C209" s="108">
        <f t="shared" si="29"/>
        <v>0</v>
      </c>
      <c r="D209" s="108">
        <f t="shared" si="29"/>
        <v>0</v>
      </c>
      <c r="E209" s="108">
        <f t="shared" si="29"/>
        <v>0</v>
      </c>
    </row>
    <row r="210" spans="1:5" ht="20.25" customHeight="1" thickBot="1" x14ac:dyDescent="0.3">
      <c r="A210" s="8" t="s">
        <v>76</v>
      </c>
      <c r="B210" s="108">
        <f t="shared" si="29"/>
        <v>0</v>
      </c>
      <c r="C210" s="108">
        <f t="shared" si="29"/>
        <v>0</v>
      </c>
      <c r="D210" s="108">
        <f t="shared" si="29"/>
        <v>0</v>
      </c>
      <c r="E210" s="108">
        <f t="shared" si="29"/>
        <v>0</v>
      </c>
    </row>
    <row r="211" spans="1:5" ht="15.75" customHeight="1" thickBot="1" x14ac:dyDescent="0.3">
      <c r="A211" s="1" t="s">
        <v>22</v>
      </c>
      <c r="B211" s="108">
        <f t="shared" si="29"/>
        <v>0</v>
      </c>
      <c r="C211" s="108">
        <f t="shared" si="29"/>
        <v>0</v>
      </c>
      <c r="D211" s="108">
        <f t="shared" si="29"/>
        <v>0</v>
      </c>
      <c r="E211" s="108">
        <f t="shared" si="29"/>
        <v>0</v>
      </c>
    </row>
    <row r="212" spans="1:5" ht="16.5" customHeight="1" thickBot="1" x14ac:dyDescent="0.3">
      <c r="A212" s="8" t="s">
        <v>37</v>
      </c>
      <c r="B212" s="108">
        <f t="shared" si="29"/>
        <v>0</v>
      </c>
      <c r="C212" s="108">
        <f t="shared" si="29"/>
        <v>0</v>
      </c>
      <c r="D212" s="108">
        <f t="shared" si="29"/>
        <v>0</v>
      </c>
      <c r="E212" s="108">
        <f t="shared" si="29"/>
        <v>0</v>
      </c>
    </row>
    <row r="213" spans="1:5" ht="15.75" thickBot="1" x14ac:dyDescent="0.3">
      <c r="A213" s="8" t="s">
        <v>76</v>
      </c>
      <c r="B213" s="108">
        <f t="shared" si="29"/>
        <v>0</v>
      </c>
      <c r="C213" s="108">
        <f t="shared" si="29"/>
        <v>0</v>
      </c>
      <c r="D213" s="108">
        <f t="shared" si="29"/>
        <v>0</v>
      </c>
      <c r="E213" s="108">
        <f t="shared" si="29"/>
        <v>0</v>
      </c>
    </row>
    <row r="214" spans="1:5" ht="15.75" thickBot="1" x14ac:dyDescent="0.3">
      <c r="A214" s="1" t="s">
        <v>23</v>
      </c>
      <c r="B214" s="108">
        <f t="shared" si="29"/>
        <v>0</v>
      </c>
      <c r="C214" s="108">
        <f t="shared" si="29"/>
        <v>0</v>
      </c>
      <c r="D214" s="108">
        <f t="shared" si="29"/>
        <v>0</v>
      </c>
      <c r="E214" s="108">
        <f t="shared" si="29"/>
        <v>0</v>
      </c>
    </row>
    <row r="215" spans="1:5" ht="15.75" thickBot="1" x14ac:dyDescent="0.3">
      <c r="A215" s="8" t="s">
        <v>37</v>
      </c>
      <c r="B215" s="108">
        <f t="shared" si="29"/>
        <v>0</v>
      </c>
      <c r="C215" s="108">
        <f t="shared" si="29"/>
        <v>0</v>
      </c>
      <c r="D215" s="108">
        <f t="shared" si="29"/>
        <v>0</v>
      </c>
      <c r="E215" s="108">
        <f t="shared" si="29"/>
        <v>0</v>
      </c>
    </row>
    <row r="216" spans="1:5" ht="15.75" thickBot="1" x14ac:dyDescent="0.3">
      <c r="A216" s="8" t="s">
        <v>76</v>
      </c>
      <c r="B216" s="108">
        <f t="shared" ref="B216:E219" si="30">B54</f>
        <v>0</v>
      </c>
      <c r="C216" s="108">
        <f t="shared" si="30"/>
        <v>0</v>
      </c>
      <c r="D216" s="108">
        <f t="shared" si="30"/>
        <v>0</v>
      </c>
      <c r="E216" s="108">
        <f t="shared" si="30"/>
        <v>0</v>
      </c>
    </row>
    <row r="217" spans="1:5" ht="15" customHeight="1" thickBot="1" x14ac:dyDescent="0.3">
      <c r="A217" s="1" t="s">
        <v>3</v>
      </c>
      <c r="B217" s="108">
        <f t="shared" si="30"/>
        <v>0</v>
      </c>
      <c r="C217" s="108">
        <f t="shared" si="30"/>
        <v>0</v>
      </c>
      <c r="D217" s="108">
        <f t="shared" si="30"/>
        <v>0</v>
      </c>
      <c r="E217" s="108">
        <f t="shared" si="30"/>
        <v>0</v>
      </c>
    </row>
    <row r="218" spans="1:5" ht="15.75" thickBot="1" x14ac:dyDescent="0.3">
      <c r="A218" s="8" t="s">
        <v>37</v>
      </c>
      <c r="B218" s="108">
        <f t="shared" si="30"/>
        <v>0</v>
      </c>
      <c r="C218" s="108">
        <f t="shared" si="30"/>
        <v>0</v>
      </c>
      <c r="D218" s="108">
        <f t="shared" si="30"/>
        <v>0</v>
      </c>
      <c r="E218" s="108">
        <f t="shared" si="30"/>
        <v>0</v>
      </c>
    </row>
    <row r="219" spans="1:5" ht="15.75" thickBot="1" x14ac:dyDescent="0.3">
      <c r="A219" s="8" t="s">
        <v>76</v>
      </c>
      <c r="B219" s="108">
        <f t="shared" si="30"/>
        <v>0</v>
      </c>
      <c r="C219" s="108">
        <f t="shared" si="30"/>
        <v>0</v>
      </c>
      <c r="D219" s="108">
        <f t="shared" si="30"/>
        <v>0</v>
      </c>
      <c r="E219" s="108">
        <f t="shared" si="30"/>
        <v>0</v>
      </c>
    </row>
    <row r="220" spans="1:5" ht="15.75" thickBot="1" x14ac:dyDescent="0.3">
      <c r="A220" s="223" t="s">
        <v>77</v>
      </c>
      <c r="B220" s="46">
        <f>B221+B222+B223+B224</f>
        <v>0</v>
      </c>
      <c r="C220" s="46">
        <f t="shared" ref="C220:E220" si="31">C221+C222+C223+C224</f>
        <v>0</v>
      </c>
      <c r="D220" s="46">
        <f t="shared" si="31"/>
        <v>0</v>
      </c>
      <c r="E220" s="46">
        <f t="shared" si="31"/>
        <v>0</v>
      </c>
    </row>
    <row r="221" spans="1:5" ht="15.75" thickBot="1" x14ac:dyDescent="0.3">
      <c r="A221" s="8" t="s">
        <v>37</v>
      </c>
      <c r="B221" s="6">
        <f>B83+B109+B135+B161+B187</f>
        <v>0</v>
      </c>
      <c r="C221" s="6">
        <f t="shared" ref="C221:E221" si="32">C83+C109+C135+C161+C187</f>
        <v>0</v>
      </c>
      <c r="D221" s="6">
        <f t="shared" si="32"/>
        <v>0</v>
      </c>
      <c r="E221" s="6">
        <f t="shared" si="32"/>
        <v>0</v>
      </c>
    </row>
    <row r="222" spans="1:5" ht="15.75" thickBot="1" x14ac:dyDescent="0.3">
      <c r="A222" s="8" t="s">
        <v>78</v>
      </c>
      <c r="B222" s="6">
        <f t="shared" ref="B222:E224" si="33">B84+B110+B136+B162+B188</f>
        <v>0</v>
      </c>
      <c r="C222" s="6">
        <f t="shared" si="33"/>
        <v>0</v>
      </c>
      <c r="D222" s="6">
        <f t="shared" si="33"/>
        <v>0</v>
      </c>
      <c r="E222" s="6">
        <f t="shared" si="33"/>
        <v>0</v>
      </c>
    </row>
    <row r="223" spans="1:5" ht="15" customHeight="1" thickBot="1" x14ac:dyDescent="0.3">
      <c r="A223" s="8" t="s">
        <v>72</v>
      </c>
      <c r="B223" s="6">
        <f t="shared" si="33"/>
        <v>0</v>
      </c>
      <c r="C223" s="6">
        <f t="shared" si="33"/>
        <v>0</v>
      </c>
      <c r="D223" s="6">
        <f t="shared" si="33"/>
        <v>0</v>
      </c>
      <c r="E223" s="6">
        <f t="shared" si="33"/>
        <v>0</v>
      </c>
    </row>
    <row r="224" spans="1:5" ht="15" customHeight="1" thickBot="1" x14ac:dyDescent="0.3">
      <c r="A224" s="8" t="s">
        <v>73</v>
      </c>
      <c r="B224" s="6">
        <f t="shared" si="33"/>
        <v>0</v>
      </c>
      <c r="C224" s="6">
        <f t="shared" si="33"/>
        <v>0</v>
      </c>
      <c r="D224" s="6">
        <f t="shared" si="33"/>
        <v>0</v>
      </c>
      <c r="E224" s="6">
        <f t="shared" si="33"/>
        <v>0</v>
      </c>
    </row>
    <row r="225" spans="1:5" ht="15" customHeight="1" thickBot="1" x14ac:dyDescent="0.3">
      <c r="A225" s="1" t="s">
        <v>79</v>
      </c>
      <c r="B225" s="108">
        <f>B226+B227+B228+B229</f>
        <v>2000</v>
      </c>
      <c r="C225" s="108">
        <f t="shared" ref="C225:E225" si="34">C226+C227+C228+C229</f>
        <v>2000</v>
      </c>
      <c r="D225" s="108">
        <f t="shared" si="34"/>
        <v>2000</v>
      </c>
      <c r="E225" s="108">
        <f t="shared" si="34"/>
        <v>2000</v>
      </c>
    </row>
    <row r="226" spans="1:5" ht="15" customHeight="1" thickBot="1" x14ac:dyDescent="0.3">
      <c r="A226" s="8" t="s">
        <v>37</v>
      </c>
      <c r="B226" s="6">
        <f t="shared" ref="B226:E229" si="35">B88+B114+B140+B166+B192</f>
        <v>2000</v>
      </c>
      <c r="C226" s="6">
        <f t="shared" si="35"/>
        <v>2000</v>
      </c>
      <c r="D226" s="6">
        <f t="shared" si="35"/>
        <v>2000</v>
      </c>
      <c r="E226" s="6">
        <f t="shared" si="35"/>
        <v>2000</v>
      </c>
    </row>
    <row r="227" spans="1:5" ht="15" customHeight="1" thickBot="1" x14ac:dyDescent="0.3">
      <c r="A227" s="8" t="s">
        <v>78</v>
      </c>
      <c r="B227" s="6">
        <f t="shared" si="35"/>
        <v>0</v>
      </c>
      <c r="C227" s="6">
        <f t="shared" si="35"/>
        <v>0</v>
      </c>
      <c r="D227" s="6">
        <f t="shared" si="35"/>
        <v>0</v>
      </c>
      <c r="E227" s="6">
        <f t="shared" si="35"/>
        <v>0</v>
      </c>
    </row>
    <row r="228" spans="1:5" ht="15" customHeight="1" thickBot="1" x14ac:dyDescent="0.3">
      <c r="A228" s="8" t="s">
        <v>72</v>
      </c>
      <c r="B228" s="6">
        <f t="shared" si="35"/>
        <v>0</v>
      </c>
      <c r="C228" s="6">
        <f t="shared" si="35"/>
        <v>0</v>
      </c>
      <c r="D228" s="6">
        <f t="shared" si="35"/>
        <v>0</v>
      </c>
      <c r="E228" s="6">
        <f t="shared" si="35"/>
        <v>0</v>
      </c>
    </row>
    <row r="229" spans="1:5" ht="15" customHeight="1" thickBot="1" x14ac:dyDescent="0.3">
      <c r="A229" s="8" t="s">
        <v>73</v>
      </c>
      <c r="B229" s="6">
        <f t="shared" si="35"/>
        <v>0</v>
      </c>
      <c r="C229" s="6">
        <f t="shared" si="35"/>
        <v>0</v>
      </c>
      <c r="D229" s="6">
        <f t="shared" si="35"/>
        <v>0</v>
      </c>
      <c r="E229" s="6">
        <f t="shared" si="35"/>
        <v>0</v>
      </c>
    </row>
    <row r="230" spans="1:5" ht="15.75" customHeight="1" thickBot="1" x14ac:dyDescent="0.3">
      <c r="A230" s="18" t="s">
        <v>35</v>
      </c>
      <c r="B230" s="19">
        <f>IF(B198-B197=0,0,"Error")</f>
        <v>0</v>
      </c>
      <c r="C230" s="19">
        <f>IF(C198-C197=0,0,"Error")</f>
        <v>0</v>
      </c>
      <c r="D230" s="19">
        <f>IF(D198-D197=0,0,"Error")</f>
        <v>0</v>
      </c>
      <c r="E230" s="19">
        <f>IF(E198-E197=0,0,"Error")</f>
        <v>0</v>
      </c>
    </row>
    <row r="231" spans="1:5" x14ac:dyDescent="0.25">
      <c r="A231" s="109"/>
      <c r="B231" s="110"/>
      <c r="C231" s="110"/>
      <c r="D231" s="110"/>
      <c r="E231" s="110"/>
    </row>
  </sheetData>
  <mergeCells count="58">
    <mergeCell ref="A1:E1"/>
    <mergeCell ref="B173:E173"/>
    <mergeCell ref="B174:E174"/>
    <mergeCell ref="A175:A176"/>
    <mergeCell ref="A183:E183"/>
    <mergeCell ref="A184:A185"/>
    <mergeCell ref="B148:E148"/>
    <mergeCell ref="A149:A150"/>
    <mergeCell ref="A157:E157"/>
    <mergeCell ref="A158:A159"/>
    <mergeCell ref="B171:E171"/>
    <mergeCell ref="B147:E147"/>
    <mergeCell ref="B96:E96"/>
    <mergeCell ref="A97:A98"/>
    <mergeCell ref="A105:E105"/>
    <mergeCell ref="A106:A107"/>
    <mergeCell ref="B119:E119"/>
    <mergeCell ref="B121:E121"/>
    <mergeCell ref="B122:E122"/>
    <mergeCell ref="A123:A124"/>
    <mergeCell ref="A131:E131"/>
    <mergeCell ref="A132:A133"/>
    <mergeCell ref="B145:E145"/>
    <mergeCell ref="A71:A72"/>
    <mergeCell ref="A79:E79"/>
    <mergeCell ref="A80:A81"/>
    <mergeCell ref="B93:E93"/>
    <mergeCell ref="D94:E94"/>
    <mergeCell ref="B95:E95"/>
    <mergeCell ref="B66:E66"/>
    <mergeCell ref="D67:E67"/>
    <mergeCell ref="B68:E68"/>
    <mergeCell ref="B69:E69"/>
    <mergeCell ref="B70:E70"/>
    <mergeCell ref="A65:E65"/>
    <mergeCell ref="A22:E22"/>
    <mergeCell ref="B23:E23"/>
    <mergeCell ref="B24:E24"/>
    <mergeCell ref="B25:E25"/>
    <mergeCell ref="A26:A27"/>
    <mergeCell ref="A34:E34"/>
    <mergeCell ref="A35:A36"/>
    <mergeCell ref="A59:A61"/>
    <mergeCell ref="B59:E61"/>
    <mergeCell ref="A63:E63"/>
    <mergeCell ref="A64:E64"/>
    <mergeCell ref="A2:E2"/>
    <mergeCell ref="A21:E21"/>
    <mergeCell ref="A3:E3"/>
    <mergeCell ref="B5:E5"/>
    <mergeCell ref="B6:E6"/>
    <mergeCell ref="B7:E7"/>
    <mergeCell ref="A8:E8"/>
    <mergeCell ref="A9:E11"/>
    <mergeCell ref="B12:E12"/>
    <mergeCell ref="A13:A14"/>
    <mergeCell ref="B17:E17"/>
    <mergeCell ref="A18:E18"/>
  </mergeCells>
  <pageMargins left="0" right="0" top="0" bottom="0" header="0.05" footer="0.05"/>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5801"/>
  <sheetViews>
    <sheetView view="pageBreakPreview" zoomScale="60" zoomScaleNormal="80" workbookViewId="0">
      <selection sqref="A1:E1"/>
    </sheetView>
  </sheetViews>
  <sheetFormatPr defaultRowHeight="15" x14ac:dyDescent="0.2"/>
  <cols>
    <col min="1" max="1" width="30" style="416" customWidth="1"/>
    <col min="2" max="2" width="32.85546875" style="416" customWidth="1"/>
    <col min="3" max="3" width="21.5703125" style="417" customWidth="1"/>
    <col min="4" max="5" width="21.5703125" style="416" customWidth="1"/>
    <col min="6" max="6" width="17.5703125" style="418" customWidth="1"/>
    <col min="7" max="7" width="12.140625" style="414" customWidth="1"/>
    <col min="8" max="8" width="9.140625" style="414"/>
    <col min="9" max="9" width="12.7109375" style="414" customWidth="1"/>
    <col min="10" max="16384" width="9.140625" style="414"/>
  </cols>
  <sheetData>
    <row r="1" spans="1:6" ht="15.75" x14ac:dyDescent="0.25">
      <c r="A1" s="1410" t="s">
        <v>2332</v>
      </c>
      <c r="B1" s="1410"/>
      <c r="C1" s="1410"/>
      <c r="D1" s="1410"/>
      <c r="E1" s="1410"/>
    </row>
    <row r="2" spans="1:6" ht="21" customHeight="1" x14ac:dyDescent="0.25">
      <c r="A2" s="1114" t="s">
        <v>958</v>
      </c>
      <c r="B2" s="1114"/>
      <c r="C2" s="1114"/>
      <c r="D2" s="1114"/>
      <c r="E2" s="1114"/>
      <c r="F2" s="603"/>
    </row>
    <row r="3" spans="1:6" ht="21" customHeight="1" x14ac:dyDescent="0.25">
      <c r="A3" s="1106" t="s">
        <v>809</v>
      </c>
      <c r="B3" s="1106"/>
      <c r="C3" s="1106"/>
      <c r="D3" s="1106"/>
      <c r="E3" s="1106"/>
      <c r="F3" s="415"/>
    </row>
    <row r="4" spans="1:6" ht="21" customHeight="1" thickBot="1" x14ac:dyDescent="0.25"/>
    <row r="5" spans="1:6" ht="32.25" thickBot="1" x14ac:dyDescent="0.25">
      <c r="A5" s="419" t="s">
        <v>19</v>
      </c>
      <c r="B5" s="1107" t="s">
        <v>1262</v>
      </c>
      <c r="C5" s="1107"/>
      <c r="D5" s="1107"/>
      <c r="E5" s="1107"/>
    </row>
    <row r="6" spans="1:6" ht="16.5" thickBot="1" x14ac:dyDescent="0.25">
      <c r="A6" s="419" t="s">
        <v>4</v>
      </c>
      <c r="B6" s="1108" t="s">
        <v>1263</v>
      </c>
      <c r="C6" s="1109"/>
      <c r="D6" s="1109"/>
      <c r="E6" s="1110"/>
    </row>
    <row r="7" spans="1:6" ht="32.25" thickBot="1" x14ac:dyDescent="0.25">
      <c r="A7" s="419" t="s">
        <v>24</v>
      </c>
      <c r="B7" s="1090" t="s">
        <v>810</v>
      </c>
      <c r="C7" s="1091"/>
      <c r="D7" s="1091"/>
      <c r="E7" s="1092"/>
    </row>
    <row r="8" spans="1:6" ht="21" customHeight="1" thickBot="1" x14ac:dyDescent="0.3">
      <c r="A8" s="1111" t="s">
        <v>7</v>
      </c>
      <c r="B8" s="1112"/>
      <c r="C8" s="1112"/>
      <c r="D8" s="1112"/>
      <c r="E8" s="1113"/>
    </row>
    <row r="9" spans="1:6" ht="21" customHeight="1" thickBot="1" x14ac:dyDescent="0.25">
      <c r="A9" s="1090" t="s">
        <v>68</v>
      </c>
      <c r="B9" s="1091"/>
      <c r="C9" s="1091"/>
      <c r="D9" s="1091"/>
      <c r="E9" s="1092"/>
    </row>
    <row r="10" spans="1:6" ht="21" customHeight="1" thickBot="1" x14ac:dyDescent="0.25">
      <c r="A10" s="1090"/>
      <c r="B10" s="1091"/>
      <c r="C10" s="1091"/>
      <c r="D10" s="1091"/>
      <c r="E10" s="1092"/>
    </row>
    <row r="11" spans="1:6" ht="21" customHeight="1" thickBot="1" x14ac:dyDescent="0.25">
      <c r="A11" s="1090"/>
      <c r="B11" s="1091"/>
      <c r="C11" s="1091"/>
      <c r="D11" s="1091"/>
      <c r="E11" s="1092"/>
    </row>
    <row r="12" spans="1:6" ht="34.5" customHeight="1" thickBot="1" x14ac:dyDescent="0.25">
      <c r="A12" s="420" t="s">
        <v>10</v>
      </c>
      <c r="B12" s="1091" t="s">
        <v>1264</v>
      </c>
      <c r="C12" s="1093"/>
      <c r="D12" s="1093"/>
      <c r="E12" s="1094"/>
    </row>
    <row r="13" spans="1:6" ht="21" customHeight="1" x14ac:dyDescent="0.2">
      <c r="A13" s="1095" t="s">
        <v>11</v>
      </c>
      <c r="B13" s="421">
        <v>2019</v>
      </c>
      <c r="C13" s="421">
        <v>2020</v>
      </c>
      <c r="D13" s="421">
        <v>2021</v>
      </c>
      <c r="E13" s="421">
        <v>2022</v>
      </c>
    </row>
    <row r="14" spans="1:6" ht="21" customHeight="1" thickBot="1" x14ac:dyDescent="0.25">
      <c r="A14" s="1096"/>
      <c r="B14" s="423" t="s">
        <v>5</v>
      </c>
      <c r="C14" s="423" t="s">
        <v>6</v>
      </c>
      <c r="D14" s="423" t="s">
        <v>6</v>
      </c>
      <c r="E14" s="423" t="s">
        <v>6</v>
      </c>
    </row>
    <row r="15" spans="1:6" ht="33.75" customHeight="1" thickBot="1" x14ac:dyDescent="0.25">
      <c r="A15" s="424" t="s">
        <v>1265</v>
      </c>
      <c r="B15" s="425">
        <v>94</v>
      </c>
      <c r="C15" s="425">
        <v>94</v>
      </c>
      <c r="D15" s="425">
        <v>94</v>
      </c>
      <c r="E15" s="425">
        <v>95</v>
      </c>
    </row>
    <row r="16" spans="1:6" ht="37.5" customHeight="1" thickBot="1" x14ac:dyDescent="0.25">
      <c r="A16" s="424" t="s">
        <v>1266</v>
      </c>
      <c r="B16" s="425">
        <v>59</v>
      </c>
      <c r="C16" s="425">
        <v>60</v>
      </c>
      <c r="D16" s="425">
        <v>62</v>
      </c>
      <c r="E16" s="425">
        <v>62</v>
      </c>
    </row>
    <row r="17" spans="1:6" ht="31.5" customHeight="1" thickBot="1" x14ac:dyDescent="0.25">
      <c r="A17" s="424" t="s">
        <v>1267</v>
      </c>
      <c r="B17" s="425">
        <v>80</v>
      </c>
      <c r="C17" s="425">
        <v>80</v>
      </c>
      <c r="D17" s="425">
        <v>81</v>
      </c>
      <c r="E17" s="425">
        <v>81</v>
      </c>
      <c r="F17" s="414"/>
    </row>
    <row r="18" spans="1:6" ht="33.75" customHeight="1" thickBot="1" x14ac:dyDescent="0.25">
      <c r="A18" s="424" t="s">
        <v>1268</v>
      </c>
      <c r="B18" s="425">
        <v>16</v>
      </c>
      <c r="C18" s="425">
        <v>18</v>
      </c>
      <c r="D18" s="425">
        <v>20</v>
      </c>
      <c r="E18" s="425">
        <v>22</v>
      </c>
      <c r="F18" s="414"/>
    </row>
    <row r="19" spans="1:6" ht="21" customHeight="1" thickBot="1" x14ac:dyDescent="0.25">
      <c r="A19" s="426" t="s">
        <v>1269</v>
      </c>
      <c r="B19" s="427">
        <v>0.99</v>
      </c>
      <c r="C19" s="427">
        <v>1</v>
      </c>
      <c r="D19" s="427">
        <v>1</v>
      </c>
      <c r="E19" s="427">
        <v>1</v>
      </c>
      <c r="F19" s="414"/>
    </row>
    <row r="20" spans="1:6" ht="21" customHeight="1" thickBot="1" x14ac:dyDescent="0.25">
      <c r="A20" s="428" t="s">
        <v>12</v>
      </c>
      <c r="B20" s="1097" t="s">
        <v>1270</v>
      </c>
      <c r="C20" s="1098"/>
      <c r="D20" s="1098"/>
      <c r="E20" s="1099"/>
      <c r="F20" s="414"/>
    </row>
    <row r="21" spans="1:6" ht="21" customHeight="1" thickBot="1" x14ac:dyDescent="0.25">
      <c r="A21" s="1100" t="s">
        <v>1271</v>
      </c>
      <c r="B21" s="1101"/>
      <c r="C21" s="1101"/>
      <c r="D21" s="1101"/>
      <c r="E21" s="1102"/>
      <c r="F21" s="414"/>
    </row>
    <row r="22" spans="1:6" ht="45" customHeight="1" thickBot="1" x14ac:dyDescent="0.25">
      <c r="A22" s="426" t="s">
        <v>1272</v>
      </c>
      <c r="B22" s="425">
        <v>13</v>
      </c>
      <c r="C22" s="425">
        <v>14</v>
      </c>
      <c r="D22" s="425">
        <v>15</v>
      </c>
      <c r="E22" s="425">
        <v>16</v>
      </c>
      <c r="F22" s="414"/>
    </row>
    <row r="23" spans="1:6" ht="45" customHeight="1" thickBot="1" x14ac:dyDescent="0.25">
      <c r="A23" s="424" t="s">
        <v>1273</v>
      </c>
      <c r="B23" s="425">
        <v>115</v>
      </c>
      <c r="C23" s="425">
        <v>120</v>
      </c>
      <c r="D23" s="425">
        <v>120</v>
      </c>
      <c r="E23" s="425">
        <v>122</v>
      </c>
      <c r="F23" s="414"/>
    </row>
    <row r="24" spans="1:6" ht="45" customHeight="1" thickBot="1" x14ac:dyDescent="0.25">
      <c r="A24" s="424" t="s">
        <v>1274</v>
      </c>
      <c r="B24" s="425">
        <v>13</v>
      </c>
      <c r="C24" s="425">
        <v>18</v>
      </c>
      <c r="D24" s="425">
        <v>20</v>
      </c>
      <c r="E24" s="425">
        <v>24</v>
      </c>
      <c r="F24" s="414"/>
    </row>
    <row r="25" spans="1:6" ht="45" customHeight="1" thickBot="1" x14ac:dyDescent="0.25">
      <c r="A25" s="424" t="s">
        <v>1275</v>
      </c>
      <c r="B25" s="425">
        <v>62</v>
      </c>
      <c r="C25" s="425">
        <v>57</v>
      </c>
      <c r="D25" s="425">
        <v>51</v>
      </c>
      <c r="E25" s="425">
        <v>50</v>
      </c>
      <c r="F25" s="414"/>
    </row>
    <row r="26" spans="1:6" ht="45" customHeight="1" thickBot="1" x14ac:dyDescent="0.25">
      <c r="A26" s="424" t="s">
        <v>1276</v>
      </c>
      <c r="B26" s="425">
        <v>12</v>
      </c>
      <c r="C26" s="425">
        <v>13</v>
      </c>
      <c r="D26" s="425">
        <v>14</v>
      </c>
      <c r="E26" s="425">
        <v>17</v>
      </c>
      <c r="F26" s="414"/>
    </row>
    <row r="27" spans="1:6" ht="45" customHeight="1" thickBot="1" x14ac:dyDescent="0.25">
      <c r="A27" s="429" t="s">
        <v>69</v>
      </c>
      <c r="B27" s="430">
        <v>0.75</v>
      </c>
      <c r="C27" s="430">
        <v>0.6</v>
      </c>
      <c r="D27" s="430">
        <v>0.85</v>
      </c>
      <c r="E27" s="430">
        <v>0.9</v>
      </c>
      <c r="F27" s="414"/>
    </row>
    <row r="28" spans="1:6" ht="21.75" customHeight="1" thickBot="1" x14ac:dyDescent="0.25">
      <c r="A28" s="1103" t="s">
        <v>45</v>
      </c>
      <c r="B28" s="1104"/>
      <c r="C28" s="1104"/>
      <c r="D28" s="1104"/>
      <c r="E28" s="1105"/>
      <c r="F28" s="414"/>
    </row>
    <row r="29" spans="1:6" ht="21.75" customHeight="1" thickBot="1" x14ac:dyDescent="0.25">
      <c r="A29" s="431" t="s">
        <v>26</v>
      </c>
      <c r="B29" s="1127" t="s">
        <v>1277</v>
      </c>
      <c r="C29" s="1125"/>
      <c r="D29" s="1125"/>
      <c r="E29" s="1126"/>
      <c r="F29" s="414"/>
    </row>
    <row r="30" spans="1:6" ht="21.75" customHeight="1" thickBot="1" x14ac:dyDescent="0.25">
      <c r="A30" s="432" t="s">
        <v>9</v>
      </c>
      <c r="B30" s="1135" t="s">
        <v>1278</v>
      </c>
      <c r="C30" s="1136"/>
      <c r="D30" s="1136"/>
      <c r="E30" s="1137"/>
      <c r="F30" s="414"/>
    </row>
    <row r="31" spans="1:6" ht="21.75" customHeight="1" thickBot="1" x14ac:dyDescent="0.25">
      <c r="A31" s="432" t="s">
        <v>14</v>
      </c>
      <c r="B31" s="1124" t="s">
        <v>1279</v>
      </c>
      <c r="C31" s="1125"/>
      <c r="D31" s="1125"/>
      <c r="E31" s="1126"/>
      <c r="F31" s="414"/>
    </row>
    <row r="32" spans="1:6" ht="21.75" customHeight="1" x14ac:dyDescent="0.2">
      <c r="A32" s="1130"/>
      <c r="B32" s="433">
        <v>2019</v>
      </c>
      <c r="C32" s="433">
        <v>2020</v>
      </c>
      <c r="D32" s="433">
        <v>2021</v>
      </c>
      <c r="E32" s="433">
        <v>2022</v>
      </c>
      <c r="F32" s="414"/>
    </row>
    <row r="33" spans="1:6" ht="21.75" customHeight="1" thickBot="1" x14ac:dyDescent="0.25">
      <c r="A33" s="1131"/>
      <c r="B33" s="434" t="s">
        <v>5</v>
      </c>
      <c r="C33" s="434" t="s">
        <v>6</v>
      </c>
      <c r="D33" s="434" t="s">
        <v>6</v>
      </c>
      <c r="E33" s="434" t="s">
        <v>6</v>
      </c>
      <c r="F33" s="414"/>
    </row>
    <row r="34" spans="1:6" ht="21.75" customHeight="1" thickBot="1" x14ac:dyDescent="0.25">
      <c r="A34" s="432" t="s">
        <v>8</v>
      </c>
      <c r="B34" s="435">
        <v>50</v>
      </c>
      <c r="C34" s="435">
        <v>50</v>
      </c>
      <c r="D34" s="435">
        <v>50</v>
      </c>
      <c r="E34" s="435">
        <v>50</v>
      </c>
      <c r="F34" s="414"/>
    </row>
    <row r="35" spans="1:6" ht="21.75" customHeight="1" thickBot="1" x14ac:dyDescent="0.25">
      <c r="A35" s="432" t="s">
        <v>15</v>
      </c>
      <c r="B35" s="435">
        <f>B64</f>
        <v>63000</v>
      </c>
      <c r="C35" s="435">
        <f t="shared" ref="C35:E35" si="0">C64</f>
        <v>100000</v>
      </c>
      <c r="D35" s="435">
        <f t="shared" si="0"/>
        <v>100000</v>
      </c>
      <c r="E35" s="435">
        <f t="shared" si="0"/>
        <v>100000</v>
      </c>
      <c r="F35" s="414"/>
    </row>
    <row r="36" spans="1:6" ht="21.75" customHeight="1" thickBot="1" x14ac:dyDescent="0.25">
      <c r="A36" s="432" t="s">
        <v>21</v>
      </c>
      <c r="B36" s="435">
        <f>B35/B34</f>
        <v>1260</v>
      </c>
      <c r="C36" s="435">
        <f t="shared" ref="C36:E36" si="1">C35/C34</f>
        <v>2000</v>
      </c>
      <c r="D36" s="435">
        <f t="shared" si="1"/>
        <v>2000</v>
      </c>
      <c r="E36" s="435">
        <f t="shared" si="1"/>
        <v>2000</v>
      </c>
      <c r="F36" s="414"/>
    </row>
    <row r="37" spans="1:6" ht="21.75" customHeight="1" thickBot="1" x14ac:dyDescent="0.25">
      <c r="A37" s="432" t="s">
        <v>16</v>
      </c>
      <c r="B37" s="436" t="s">
        <v>20</v>
      </c>
      <c r="C37" s="437">
        <f>C34/B34-1</f>
        <v>0</v>
      </c>
      <c r="D37" s="437">
        <f t="shared" ref="D37:E39" si="2">D34/C34-1</f>
        <v>0</v>
      </c>
      <c r="E37" s="437">
        <f t="shared" si="2"/>
        <v>0</v>
      </c>
      <c r="F37" s="414"/>
    </row>
    <row r="38" spans="1:6" ht="21.75" customHeight="1" thickBot="1" x14ac:dyDescent="0.25">
      <c r="A38" s="432" t="s">
        <v>17</v>
      </c>
      <c r="B38" s="436" t="s">
        <v>20</v>
      </c>
      <c r="C38" s="437">
        <f>C35/B35-1</f>
        <v>0.58730158730158721</v>
      </c>
      <c r="D38" s="437">
        <f t="shared" si="2"/>
        <v>0</v>
      </c>
      <c r="E38" s="437">
        <f t="shared" si="2"/>
        <v>0</v>
      </c>
      <c r="F38" s="414"/>
    </row>
    <row r="39" spans="1:6" ht="21.75" customHeight="1" thickBot="1" x14ac:dyDescent="0.25">
      <c r="A39" s="432" t="s">
        <v>18</v>
      </c>
      <c r="B39" s="436" t="s">
        <v>20</v>
      </c>
      <c r="C39" s="437">
        <f>C36/B36-1</f>
        <v>0.58730158730158721</v>
      </c>
      <c r="D39" s="437">
        <f t="shared" si="2"/>
        <v>0</v>
      </c>
      <c r="E39" s="437">
        <f t="shared" si="2"/>
        <v>0</v>
      </c>
      <c r="F39" s="414"/>
    </row>
    <row r="40" spans="1:6" ht="21.75" customHeight="1" thickBot="1" x14ac:dyDescent="0.25">
      <c r="A40" s="1132" t="s">
        <v>1280</v>
      </c>
      <c r="B40" s="1133"/>
      <c r="C40" s="1133"/>
      <c r="D40" s="1133"/>
      <c r="E40" s="1134"/>
      <c r="F40" s="414"/>
    </row>
    <row r="41" spans="1:6" ht="21.75" customHeight="1" x14ac:dyDescent="0.2">
      <c r="A41" s="1130"/>
      <c r="B41" s="433">
        <v>2019</v>
      </c>
      <c r="C41" s="433">
        <v>2020</v>
      </c>
      <c r="D41" s="433">
        <v>2021</v>
      </c>
      <c r="E41" s="433">
        <v>2022</v>
      </c>
      <c r="F41" s="414"/>
    </row>
    <row r="42" spans="1:6" ht="21.75" customHeight="1" thickBot="1" x14ac:dyDescent="0.25">
      <c r="A42" s="1131"/>
      <c r="B42" s="434" t="s">
        <v>5</v>
      </c>
      <c r="C42" s="434" t="s">
        <v>6</v>
      </c>
      <c r="D42" s="434" t="s">
        <v>6</v>
      </c>
      <c r="E42" s="434" t="s">
        <v>6</v>
      </c>
      <c r="F42" s="414"/>
    </row>
    <row r="43" spans="1:6" ht="21.75" customHeight="1" thickBot="1" x14ac:dyDescent="0.25">
      <c r="A43" s="438" t="s">
        <v>0</v>
      </c>
      <c r="B43" s="439">
        <f>B44+B45</f>
        <v>40500</v>
      </c>
      <c r="C43" s="439">
        <f t="shared" ref="C43:E43" si="3">C44+C45</f>
        <v>50000</v>
      </c>
      <c r="D43" s="439">
        <f t="shared" si="3"/>
        <v>50000</v>
      </c>
      <c r="E43" s="439">
        <f t="shared" si="3"/>
        <v>50000</v>
      </c>
      <c r="F43" s="414"/>
    </row>
    <row r="44" spans="1:6" ht="21.75" customHeight="1" thickBot="1" x14ac:dyDescent="0.25">
      <c r="A44" s="440" t="s">
        <v>37</v>
      </c>
      <c r="B44" s="441">
        <v>40500</v>
      </c>
      <c r="C44" s="441">
        <v>50000</v>
      </c>
      <c r="D44" s="441">
        <v>50000</v>
      </c>
      <c r="E44" s="441">
        <v>50000</v>
      </c>
      <c r="F44" s="414"/>
    </row>
    <row r="45" spans="1:6" ht="21.75" customHeight="1" thickBot="1" x14ac:dyDescent="0.25">
      <c r="A45" s="440" t="s">
        <v>38</v>
      </c>
      <c r="B45" s="441"/>
      <c r="C45" s="442"/>
      <c r="D45" s="442"/>
      <c r="E45" s="442"/>
      <c r="F45" s="414"/>
    </row>
    <row r="46" spans="1:6" ht="35.25" customHeight="1" thickBot="1" x14ac:dyDescent="0.25">
      <c r="A46" s="438" t="s">
        <v>31</v>
      </c>
      <c r="B46" s="439">
        <f>B47+B48</f>
        <v>8500</v>
      </c>
      <c r="C46" s="439">
        <f t="shared" ref="C46:D46" si="4">C47+C48</f>
        <v>8500</v>
      </c>
      <c r="D46" s="439">
        <f t="shared" si="4"/>
        <v>8500</v>
      </c>
      <c r="E46" s="439">
        <f>E47+E48</f>
        <v>8500</v>
      </c>
      <c r="F46" s="414"/>
    </row>
    <row r="47" spans="1:6" ht="21.75" customHeight="1" thickBot="1" x14ac:dyDescent="0.25">
      <c r="A47" s="440" t="s">
        <v>37</v>
      </c>
      <c r="B47" s="441">
        <v>8500</v>
      </c>
      <c r="C47" s="439">
        <v>8500</v>
      </c>
      <c r="D47" s="439">
        <v>8500</v>
      </c>
      <c r="E47" s="439">
        <v>8500</v>
      </c>
      <c r="F47" s="414"/>
    </row>
    <row r="48" spans="1:6" ht="21.75" customHeight="1" thickBot="1" x14ac:dyDescent="0.25">
      <c r="A48" s="440" t="s">
        <v>38</v>
      </c>
      <c r="B48" s="441"/>
      <c r="C48" s="439"/>
      <c r="D48" s="439"/>
      <c r="E48" s="439"/>
      <c r="F48" s="414"/>
    </row>
    <row r="49" spans="1:6" ht="21.75" customHeight="1" thickBot="1" x14ac:dyDescent="0.25">
      <c r="A49" s="438" t="s">
        <v>1</v>
      </c>
      <c r="B49" s="441">
        <f>B50+B51</f>
        <v>14000</v>
      </c>
      <c r="C49" s="441">
        <f t="shared" ref="C49:E49" si="5">C50+C51</f>
        <v>41500</v>
      </c>
      <c r="D49" s="441">
        <f t="shared" si="5"/>
        <v>41500</v>
      </c>
      <c r="E49" s="441">
        <f t="shared" si="5"/>
        <v>41500</v>
      </c>
    </row>
    <row r="50" spans="1:6" ht="21.75" customHeight="1" thickBot="1" x14ac:dyDescent="0.25">
      <c r="A50" s="440" t="s">
        <v>37</v>
      </c>
      <c r="B50" s="441">
        <v>14000</v>
      </c>
      <c r="C50" s="439">
        <v>41500</v>
      </c>
      <c r="D50" s="439">
        <v>41500</v>
      </c>
      <c r="E50" s="439">
        <v>41500</v>
      </c>
    </row>
    <row r="51" spans="1:6" ht="21.75" customHeight="1" thickBot="1" x14ac:dyDescent="0.25">
      <c r="A51" s="440" t="s">
        <v>38</v>
      </c>
      <c r="B51" s="441"/>
      <c r="C51" s="439"/>
      <c r="D51" s="439"/>
      <c r="E51" s="439"/>
    </row>
    <row r="52" spans="1:6" ht="21.75" customHeight="1" thickBot="1" x14ac:dyDescent="0.25">
      <c r="A52" s="438" t="s">
        <v>2</v>
      </c>
      <c r="B52" s="441">
        <f>B54+B53</f>
        <v>0</v>
      </c>
      <c r="C52" s="441">
        <f t="shared" ref="C52:E52" si="6">C54+C53</f>
        <v>0</v>
      </c>
      <c r="D52" s="441">
        <f t="shared" si="6"/>
        <v>0</v>
      </c>
      <c r="E52" s="441">
        <f t="shared" si="6"/>
        <v>0</v>
      </c>
    </row>
    <row r="53" spans="1:6" ht="21.75" customHeight="1" thickBot="1" x14ac:dyDescent="0.25">
      <c r="A53" s="440" t="s">
        <v>37</v>
      </c>
      <c r="B53" s="441"/>
      <c r="C53" s="439"/>
      <c r="D53" s="439"/>
      <c r="E53" s="439"/>
    </row>
    <row r="54" spans="1:6" ht="21.75" customHeight="1" thickBot="1" x14ac:dyDescent="0.25">
      <c r="A54" s="440" t="s">
        <v>38</v>
      </c>
      <c r="B54" s="441"/>
      <c r="C54" s="439"/>
      <c r="D54" s="439"/>
      <c r="E54" s="439"/>
    </row>
    <row r="55" spans="1:6" ht="21.75" customHeight="1" thickBot="1" x14ac:dyDescent="0.25">
      <c r="A55" s="438" t="s">
        <v>22</v>
      </c>
      <c r="B55" s="441">
        <v>0</v>
      </c>
      <c r="C55" s="439">
        <v>0</v>
      </c>
      <c r="D55" s="439">
        <v>0</v>
      </c>
      <c r="E55" s="439">
        <v>0</v>
      </c>
    </row>
    <row r="56" spans="1:6" ht="21.75" customHeight="1" thickBot="1" x14ac:dyDescent="0.25">
      <c r="A56" s="440" t="s">
        <v>37</v>
      </c>
      <c r="B56" s="441"/>
      <c r="C56" s="439"/>
      <c r="D56" s="439"/>
      <c r="E56" s="439"/>
    </row>
    <row r="57" spans="1:6" ht="21.75" customHeight="1" thickBot="1" x14ac:dyDescent="0.25">
      <c r="A57" s="440" t="s">
        <v>38</v>
      </c>
      <c r="B57" s="441"/>
      <c r="C57" s="439"/>
      <c r="D57" s="439"/>
      <c r="E57" s="439"/>
    </row>
    <row r="58" spans="1:6" ht="21.75" customHeight="1" thickBot="1" x14ac:dyDescent="0.25">
      <c r="A58" s="438" t="s">
        <v>23</v>
      </c>
      <c r="B58" s="441">
        <v>0</v>
      </c>
      <c r="C58" s="439">
        <v>0</v>
      </c>
      <c r="D58" s="439">
        <v>0</v>
      </c>
      <c r="E58" s="439">
        <v>0</v>
      </c>
    </row>
    <row r="59" spans="1:6" ht="21.75" customHeight="1" thickBot="1" x14ac:dyDescent="0.25">
      <c r="A59" s="440" t="s">
        <v>37</v>
      </c>
      <c r="B59" s="441"/>
      <c r="C59" s="439"/>
      <c r="D59" s="439"/>
      <c r="E59" s="439"/>
    </row>
    <row r="60" spans="1:6" ht="21.75" customHeight="1" thickBot="1" x14ac:dyDescent="0.25">
      <c r="A60" s="440" t="s">
        <v>38</v>
      </c>
      <c r="B60" s="441"/>
      <c r="C60" s="439"/>
      <c r="D60" s="439"/>
      <c r="E60" s="439"/>
    </row>
    <row r="61" spans="1:6" ht="21.75" customHeight="1" thickBot="1" x14ac:dyDescent="0.25">
      <c r="A61" s="438" t="s">
        <v>3</v>
      </c>
      <c r="B61" s="441">
        <v>0</v>
      </c>
      <c r="C61" s="439">
        <f>C62+C63</f>
        <v>0</v>
      </c>
      <c r="D61" s="439">
        <f>D62+D63</f>
        <v>0</v>
      </c>
      <c r="E61" s="439">
        <f>D61*1.03*0.99</f>
        <v>0</v>
      </c>
    </row>
    <row r="62" spans="1:6" ht="21.75" customHeight="1" thickBot="1" x14ac:dyDescent="0.25">
      <c r="A62" s="440" t="s">
        <v>37</v>
      </c>
      <c r="B62" s="441">
        <v>0</v>
      </c>
      <c r="C62" s="441"/>
      <c r="D62" s="443"/>
      <c r="E62" s="443"/>
    </row>
    <row r="63" spans="1:6" ht="21.75" customHeight="1" thickBot="1" x14ac:dyDescent="0.25">
      <c r="A63" s="440" t="s">
        <v>38</v>
      </c>
      <c r="B63" s="441"/>
      <c r="C63" s="444"/>
      <c r="D63" s="443"/>
      <c r="E63" s="443"/>
    </row>
    <row r="64" spans="1:6" ht="21.75" customHeight="1" thickBot="1" x14ac:dyDescent="0.25">
      <c r="A64" s="445" t="s">
        <v>33</v>
      </c>
      <c r="B64" s="441">
        <f>B61+B58+B55+B52+B49+B46+B43</f>
        <v>63000</v>
      </c>
      <c r="C64" s="441">
        <f>C61+C58+C55+C52+C49+C46+C43</f>
        <v>100000</v>
      </c>
      <c r="D64" s="441">
        <f>D61+D58+D55+D52+D49+D46+D43</f>
        <v>100000</v>
      </c>
      <c r="E64" s="441">
        <f>E61+E58+E55+E52+E49+E46+E43</f>
        <v>100000</v>
      </c>
      <c r="F64" s="418">
        <f>B64+B101</f>
        <v>463000</v>
      </c>
    </row>
    <row r="65" spans="1:6" ht="21.75" customHeight="1" thickBot="1" x14ac:dyDescent="0.25">
      <c r="A65" s="446" t="s">
        <v>35</v>
      </c>
      <c r="B65" s="447">
        <f>IF(B64-B35=0,0,"Error")</f>
        <v>0</v>
      </c>
      <c r="C65" s="447">
        <f>IF(C64-C35=0,0,"Error")</f>
        <v>0</v>
      </c>
      <c r="D65" s="447">
        <f>IF(D64-D35=0,0,"Error")</f>
        <v>0</v>
      </c>
      <c r="E65" s="447">
        <f>IF(E64-E35=0,0,"Error")</f>
        <v>0</v>
      </c>
      <c r="F65" s="414"/>
    </row>
    <row r="66" spans="1:6" ht="24.75" customHeight="1" thickBot="1" x14ac:dyDescent="0.25">
      <c r="A66" s="446" t="s">
        <v>70</v>
      </c>
      <c r="B66" s="1124" t="s">
        <v>1281</v>
      </c>
      <c r="C66" s="1125"/>
      <c r="D66" s="1125"/>
      <c r="E66" s="1126"/>
      <c r="F66" s="414"/>
    </row>
    <row r="67" spans="1:6" ht="21.75" customHeight="1" thickBot="1" x14ac:dyDescent="0.25">
      <c r="A67" s="432" t="s">
        <v>9</v>
      </c>
      <c r="B67" s="1127" t="s">
        <v>1282</v>
      </c>
      <c r="C67" s="1128"/>
      <c r="D67" s="1128"/>
      <c r="E67" s="1129"/>
      <c r="F67" s="414"/>
    </row>
    <row r="68" spans="1:6" ht="21.75" customHeight="1" thickBot="1" x14ac:dyDescent="0.25">
      <c r="A68" s="432" t="s">
        <v>14</v>
      </c>
      <c r="B68" s="1124" t="s">
        <v>1283</v>
      </c>
      <c r="C68" s="1125"/>
      <c r="D68" s="1125"/>
      <c r="E68" s="1126"/>
      <c r="F68" s="414"/>
    </row>
    <row r="69" spans="1:6" ht="21.75" customHeight="1" x14ac:dyDescent="0.2">
      <c r="A69" s="1130"/>
      <c r="B69" s="433">
        <v>2019</v>
      </c>
      <c r="C69" s="433">
        <v>2020</v>
      </c>
      <c r="D69" s="433">
        <v>2021</v>
      </c>
      <c r="E69" s="433">
        <v>2022</v>
      </c>
      <c r="F69" s="414"/>
    </row>
    <row r="70" spans="1:6" ht="21.75" customHeight="1" thickBot="1" x14ac:dyDescent="0.25">
      <c r="A70" s="1131"/>
      <c r="B70" s="434" t="s">
        <v>5</v>
      </c>
      <c r="C70" s="434" t="s">
        <v>6</v>
      </c>
      <c r="D70" s="434" t="s">
        <v>6</v>
      </c>
      <c r="E70" s="434" t="s">
        <v>6</v>
      </c>
      <c r="F70" s="414"/>
    </row>
    <row r="71" spans="1:6" ht="21.75" customHeight="1" thickBot="1" x14ac:dyDescent="0.25">
      <c r="A71" s="432" t="s">
        <v>8</v>
      </c>
      <c r="B71" s="436">
        <v>61</v>
      </c>
      <c r="C71" s="436">
        <v>61</v>
      </c>
      <c r="D71" s="436">
        <v>61</v>
      </c>
      <c r="E71" s="436">
        <v>61</v>
      </c>
      <c r="F71" s="414"/>
    </row>
    <row r="72" spans="1:6" ht="21.75" customHeight="1" thickBot="1" x14ac:dyDescent="0.25">
      <c r="A72" s="432" t="s">
        <v>15</v>
      </c>
      <c r="B72" s="435">
        <f>B80+B83+B86+B89+B92+B95</f>
        <v>400000</v>
      </c>
      <c r="C72" s="435">
        <f t="shared" ref="C72:E72" si="7">C80+C83+C86+C89+C92+C95</f>
        <v>400000</v>
      </c>
      <c r="D72" s="435">
        <f t="shared" si="7"/>
        <v>400000</v>
      </c>
      <c r="E72" s="435">
        <f t="shared" si="7"/>
        <v>400000</v>
      </c>
      <c r="F72" s="414"/>
    </row>
    <row r="73" spans="1:6" ht="21.75" customHeight="1" thickBot="1" x14ac:dyDescent="0.25">
      <c r="A73" s="432" t="s">
        <v>21</v>
      </c>
      <c r="B73" s="435">
        <f>B72/B71</f>
        <v>6557.377049180328</v>
      </c>
      <c r="C73" s="435">
        <f>C72/C71</f>
        <v>6557.377049180328</v>
      </c>
      <c r="D73" s="435">
        <f>D72/D71</f>
        <v>6557.377049180328</v>
      </c>
      <c r="E73" s="435">
        <f>E72/E71</f>
        <v>6557.377049180328</v>
      </c>
      <c r="F73" s="414"/>
    </row>
    <row r="74" spans="1:6" ht="21.75" customHeight="1" thickBot="1" x14ac:dyDescent="0.25">
      <c r="A74" s="432" t="s">
        <v>16</v>
      </c>
      <c r="B74" s="436"/>
      <c r="C74" s="437">
        <f>C71/B71-1</f>
        <v>0</v>
      </c>
      <c r="D74" s="437">
        <f>D71/C71-1</f>
        <v>0</v>
      </c>
      <c r="E74" s="437">
        <f>E71/D71-1</f>
        <v>0</v>
      </c>
      <c r="F74" s="414"/>
    </row>
    <row r="75" spans="1:6" ht="21.75" customHeight="1" thickBot="1" x14ac:dyDescent="0.25">
      <c r="A75" s="432" t="s">
        <v>17</v>
      </c>
      <c r="B75" s="436"/>
      <c r="C75" s="437">
        <f>C72/B72-1</f>
        <v>0</v>
      </c>
      <c r="D75" s="437">
        <f t="shared" ref="D75:E76" si="8">D72/C72-1</f>
        <v>0</v>
      </c>
      <c r="E75" s="437">
        <f t="shared" si="8"/>
        <v>0</v>
      </c>
      <c r="F75" s="414"/>
    </row>
    <row r="76" spans="1:6" ht="21.75" customHeight="1" thickBot="1" x14ac:dyDescent="0.25">
      <c r="A76" s="432" t="s">
        <v>18</v>
      </c>
      <c r="B76" s="436"/>
      <c r="C76" s="437">
        <f>C73/B73-1</f>
        <v>0</v>
      </c>
      <c r="D76" s="437">
        <f t="shared" si="8"/>
        <v>0</v>
      </c>
      <c r="E76" s="437">
        <f t="shared" si="8"/>
        <v>0</v>
      </c>
      <c r="F76" s="414"/>
    </row>
    <row r="77" spans="1:6" ht="21.75" customHeight="1" thickBot="1" x14ac:dyDescent="0.25">
      <c r="A77" s="1132" t="s">
        <v>1284</v>
      </c>
      <c r="B77" s="1133"/>
      <c r="C77" s="1133"/>
      <c r="D77" s="1133"/>
      <c r="E77" s="1134"/>
      <c r="F77" s="414"/>
    </row>
    <row r="78" spans="1:6" ht="21.75" customHeight="1" x14ac:dyDescent="0.2">
      <c r="A78" s="1130"/>
      <c r="B78" s="433">
        <v>2019</v>
      </c>
      <c r="C78" s="433">
        <v>2020</v>
      </c>
      <c r="D78" s="433">
        <v>2021</v>
      </c>
      <c r="E78" s="433">
        <v>2022</v>
      </c>
      <c r="F78" s="414"/>
    </row>
    <row r="79" spans="1:6" ht="21.75" customHeight="1" thickBot="1" x14ac:dyDescent="0.25">
      <c r="A79" s="1131"/>
      <c r="B79" s="434" t="s">
        <v>5</v>
      </c>
      <c r="C79" s="434" t="s">
        <v>6</v>
      </c>
      <c r="D79" s="434" t="s">
        <v>6</v>
      </c>
      <c r="E79" s="434" t="s">
        <v>6</v>
      </c>
      <c r="F79" s="414"/>
    </row>
    <row r="80" spans="1:6" ht="21.75" customHeight="1" thickBot="1" x14ac:dyDescent="0.25">
      <c r="A80" s="438" t="s">
        <v>0</v>
      </c>
      <c r="B80" s="439"/>
      <c r="C80" s="439"/>
      <c r="D80" s="439"/>
      <c r="E80" s="439"/>
      <c r="F80" s="414"/>
    </row>
    <row r="81" spans="1:6" ht="21.75" customHeight="1" thickBot="1" x14ac:dyDescent="0.25">
      <c r="A81" s="440" t="s">
        <v>37</v>
      </c>
      <c r="B81" s="441"/>
      <c r="C81" s="442"/>
      <c r="D81" s="442"/>
      <c r="E81" s="442"/>
      <c r="F81" s="414"/>
    </row>
    <row r="82" spans="1:6" ht="21.75" customHeight="1" thickBot="1" x14ac:dyDescent="0.25">
      <c r="A82" s="440" t="s">
        <v>38</v>
      </c>
      <c r="B82" s="441"/>
      <c r="C82" s="442"/>
      <c r="D82" s="442"/>
      <c r="E82" s="442"/>
      <c r="F82" s="414"/>
    </row>
    <row r="83" spans="1:6" ht="21.75" customHeight="1" thickBot="1" x14ac:dyDescent="0.25">
      <c r="A83" s="438" t="s">
        <v>31</v>
      </c>
      <c r="B83" s="439"/>
      <c r="C83" s="439"/>
      <c r="D83" s="439"/>
      <c r="E83" s="439"/>
      <c r="F83" s="414"/>
    </row>
    <row r="84" spans="1:6" ht="21.75" customHeight="1" thickBot="1" x14ac:dyDescent="0.25">
      <c r="A84" s="440" t="s">
        <v>37</v>
      </c>
      <c r="B84" s="441"/>
      <c r="C84" s="439"/>
      <c r="D84" s="439"/>
      <c r="E84" s="439"/>
      <c r="F84" s="414"/>
    </row>
    <row r="85" spans="1:6" ht="21.75" customHeight="1" thickBot="1" x14ac:dyDescent="0.25">
      <c r="A85" s="440" t="s">
        <v>38</v>
      </c>
      <c r="B85" s="441"/>
      <c r="C85" s="439"/>
      <c r="D85" s="439"/>
      <c r="E85" s="439"/>
      <c r="F85" s="414"/>
    </row>
    <row r="86" spans="1:6" ht="21.75" customHeight="1" thickBot="1" x14ac:dyDescent="0.25">
      <c r="A86" s="438" t="s">
        <v>1</v>
      </c>
      <c r="B86" s="441">
        <v>0</v>
      </c>
      <c r="C86" s="439">
        <v>0</v>
      </c>
      <c r="D86" s="439">
        <v>0</v>
      </c>
      <c r="E86" s="439">
        <v>0</v>
      </c>
      <c r="F86" s="414"/>
    </row>
    <row r="87" spans="1:6" ht="21.75" customHeight="1" thickBot="1" x14ac:dyDescent="0.25">
      <c r="A87" s="440" t="s">
        <v>37</v>
      </c>
      <c r="B87" s="441"/>
      <c r="C87" s="439"/>
      <c r="D87" s="439"/>
      <c r="E87" s="439"/>
      <c r="F87" s="414"/>
    </row>
    <row r="88" spans="1:6" ht="21.75" customHeight="1" thickBot="1" x14ac:dyDescent="0.25">
      <c r="A88" s="440" t="s">
        <v>38</v>
      </c>
      <c r="B88" s="441"/>
      <c r="C88" s="439"/>
      <c r="D88" s="439"/>
      <c r="E88" s="439"/>
      <c r="F88" s="414"/>
    </row>
    <row r="89" spans="1:6" ht="21.75" customHeight="1" thickBot="1" x14ac:dyDescent="0.25">
      <c r="A89" s="438" t="s">
        <v>2</v>
      </c>
      <c r="B89" s="441">
        <f>B90+B91</f>
        <v>400000</v>
      </c>
      <c r="C89" s="441">
        <f t="shared" ref="C89:E89" si="9">C90+C91</f>
        <v>400000</v>
      </c>
      <c r="D89" s="441">
        <f t="shared" si="9"/>
        <v>400000</v>
      </c>
      <c r="E89" s="441">
        <f t="shared" si="9"/>
        <v>400000</v>
      </c>
      <c r="F89" s="414"/>
    </row>
    <row r="90" spans="1:6" ht="21.75" customHeight="1" thickBot="1" x14ac:dyDescent="0.25">
      <c r="A90" s="440" t="s">
        <v>37</v>
      </c>
      <c r="B90" s="441">
        <v>400000</v>
      </c>
      <c r="C90" s="441">
        <v>400000</v>
      </c>
      <c r="D90" s="441">
        <v>400000</v>
      </c>
      <c r="E90" s="441">
        <v>400000</v>
      </c>
      <c r="F90" s="414"/>
    </row>
    <row r="91" spans="1:6" ht="21.75" customHeight="1" thickBot="1" x14ac:dyDescent="0.25">
      <c r="A91" s="440" t="s">
        <v>38</v>
      </c>
      <c r="B91" s="441"/>
      <c r="C91" s="439"/>
      <c r="D91" s="439"/>
      <c r="E91" s="439"/>
      <c r="F91" s="414"/>
    </row>
    <row r="92" spans="1:6" ht="21.75" customHeight="1" thickBot="1" x14ac:dyDescent="0.25">
      <c r="A92" s="438" t="s">
        <v>22</v>
      </c>
      <c r="B92" s="441"/>
      <c r="C92" s="439"/>
      <c r="D92" s="439"/>
      <c r="E92" s="439"/>
      <c r="F92" s="414"/>
    </row>
    <row r="93" spans="1:6" ht="21.75" customHeight="1" thickBot="1" x14ac:dyDescent="0.25">
      <c r="A93" s="440" t="s">
        <v>37</v>
      </c>
      <c r="B93" s="441"/>
      <c r="C93" s="439"/>
      <c r="D93" s="439"/>
      <c r="E93" s="439"/>
      <c r="F93" s="414"/>
    </row>
    <row r="94" spans="1:6" ht="21.75" customHeight="1" thickBot="1" x14ac:dyDescent="0.25">
      <c r="A94" s="440" t="s">
        <v>38</v>
      </c>
      <c r="B94" s="441"/>
      <c r="C94" s="439"/>
      <c r="D94" s="439"/>
      <c r="E94" s="439"/>
      <c r="F94" s="414"/>
    </row>
    <row r="95" spans="1:6" ht="21.75" customHeight="1" thickBot="1" x14ac:dyDescent="0.25">
      <c r="A95" s="438" t="s">
        <v>23</v>
      </c>
      <c r="B95" s="441"/>
      <c r="C95" s="439"/>
      <c r="D95" s="439"/>
      <c r="E95" s="439"/>
      <c r="F95" s="414"/>
    </row>
    <row r="96" spans="1:6" ht="21.75" customHeight="1" thickBot="1" x14ac:dyDescent="0.25">
      <c r="A96" s="440" t="s">
        <v>37</v>
      </c>
      <c r="B96" s="441"/>
      <c r="C96" s="439"/>
      <c r="D96" s="439"/>
      <c r="E96" s="439"/>
      <c r="F96" s="414"/>
    </row>
    <row r="97" spans="1:6" ht="21.75" customHeight="1" thickBot="1" x14ac:dyDescent="0.25">
      <c r="A97" s="440" t="s">
        <v>38</v>
      </c>
      <c r="B97" s="441"/>
      <c r="C97" s="439"/>
      <c r="D97" s="439"/>
      <c r="E97" s="439"/>
    </row>
    <row r="98" spans="1:6" ht="21.75" customHeight="1" thickBot="1" x14ac:dyDescent="0.25">
      <c r="A98" s="438" t="s">
        <v>3</v>
      </c>
      <c r="B98" s="441"/>
      <c r="C98" s="439"/>
      <c r="D98" s="439"/>
      <c r="E98" s="439"/>
    </row>
    <row r="99" spans="1:6" ht="21.75" customHeight="1" thickBot="1" x14ac:dyDescent="0.25">
      <c r="A99" s="440" t="s">
        <v>37</v>
      </c>
      <c r="B99" s="441"/>
      <c r="C99" s="439"/>
      <c r="D99" s="439"/>
      <c r="E99" s="439"/>
    </row>
    <row r="100" spans="1:6" ht="21.75" customHeight="1" thickBot="1" x14ac:dyDescent="0.25">
      <c r="A100" s="440" t="s">
        <v>38</v>
      </c>
      <c r="B100" s="441"/>
      <c r="C100" s="439"/>
      <c r="D100" s="439"/>
      <c r="E100" s="439"/>
    </row>
    <row r="101" spans="1:6" ht="21.75" customHeight="1" thickBot="1" x14ac:dyDescent="0.25">
      <c r="A101" s="445" t="s">
        <v>49</v>
      </c>
      <c r="B101" s="441">
        <f>B98+B95+B92+B89+B86+B83+B80</f>
        <v>400000</v>
      </c>
      <c r="C101" s="441">
        <f t="shared" ref="C101:E101" si="10">C98+C95+C92+C89+C86+C83+C80</f>
        <v>400000</v>
      </c>
      <c r="D101" s="441">
        <f t="shared" si="10"/>
        <v>400000</v>
      </c>
      <c r="E101" s="441">
        <f t="shared" si="10"/>
        <v>400000</v>
      </c>
    </row>
    <row r="102" spans="1:6" ht="21.75" customHeight="1" thickBot="1" x14ac:dyDescent="0.25">
      <c r="A102" s="446" t="s">
        <v>35</v>
      </c>
      <c r="B102" s="447">
        <f>IF(B101-B72=0,0,"Error")</f>
        <v>0</v>
      </c>
      <c r="C102" s="447">
        <f>IF(C101-C72=0,0,"Error")</f>
        <v>0</v>
      </c>
      <c r="D102" s="447">
        <f>IF(D101-D72=0,0,"Error")</f>
        <v>0</v>
      </c>
      <c r="E102" s="447">
        <f>IF(E101-E72=0,0,"Error")</f>
        <v>0</v>
      </c>
    </row>
    <row r="103" spans="1:6" ht="21" customHeight="1" thickBot="1" x14ac:dyDescent="0.25">
      <c r="A103" s="1115" t="s">
        <v>102</v>
      </c>
      <c r="B103" s="1116"/>
      <c r="C103" s="1116"/>
      <c r="D103" s="1116"/>
      <c r="E103" s="1117"/>
    </row>
    <row r="104" spans="1:6" ht="21" customHeight="1" thickBot="1" x14ac:dyDescent="0.25">
      <c r="A104" s="509" t="s">
        <v>456</v>
      </c>
      <c r="B104" s="1118" t="s">
        <v>457</v>
      </c>
      <c r="C104" s="1119"/>
      <c r="D104" s="1119"/>
      <c r="E104" s="1120"/>
    </row>
    <row r="105" spans="1:6" ht="80.25" customHeight="1" thickBot="1" x14ac:dyDescent="0.25">
      <c r="A105" s="509" t="s">
        <v>26</v>
      </c>
      <c r="B105" s="509" t="s">
        <v>458</v>
      </c>
      <c r="C105" s="510" t="s">
        <v>459</v>
      </c>
      <c r="D105" s="1121"/>
      <c r="E105" s="1122"/>
      <c r="F105" s="418" t="s">
        <v>1285</v>
      </c>
    </row>
    <row r="106" spans="1:6" ht="57" customHeight="1" thickBot="1" x14ac:dyDescent="0.25">
      <c r="A106" s="426" t="s">
        <v>9</v>
      </c>
      <c r="B106" s="1090" t="s">
        <v>460</v>
      </c>
      <c r="C106" s="1091"/>
      <c r="D106" s="1091"/>
      <c r="E106" s="1092"/>
    </row>
    <row r="107" spans="1:6" ht="21" customHeight="1" thickBot="1" x14ac:dyDescent="0.25">
      <c r="A107" s="426" t="s">
        <v>14</v>
      </c>
      <c r="B107" s="1123" t="s">
        <v>237</v>
      </c>
      <c r="C107" s="1093"/>
      <c r="D107" s="1093"/>
      <c r="E107" s="1094"/>
    </row>
    <row r="108" spans="1:6" ht="21" customHeight="1" x14ac:dyDescent="0.2">
      <c r="A108" s="1095"/>
      <c r="B108" s="511">
        <v>2019</v>
      </c>
      <c r="C108" s="511">
        <v>2021</v>
      </c>
      <c r="D108" s="511">
        <v>2022</v>
      </c>
      <c r="E108" s="511">
        <v>2022</v>
      </c>
    </row>
    <row r="109" spans="1:6" ht="21" customHeight="1" thickBot="1" x14ac:dyDescent="0.25">
      <c r="A109" s="1096"/>
      <c r="B109" s="512" t="s">
        <v>5</v>
      </c>
      <c r="C109" s="512" t="s">
        <v>6</v>
      </c>
      <c r="D109" s="512" t="s">
        <v>6</v>
      </c>
      <c r="E109" s="512" t="s">
        <v>6</v>
      </c>
    </row>
    <row r="110" spans="1:6" ht="21" customHeight="1" thickBot="1" x14ac:dyDescent="0.25">
      <c r="A110" s="426" t="s">
        <v>8</v>
      </c>
      <c r="B110" s="513">
        <v>1000</v>
      </c>
      <c r="C110" s="513">
        <v>0</v>
      </c>
      <c r="D110" s="513">
        <v>0</v>
      </c>
      <c r="E110" s="513">
        <v>0</v>
      </c>
    </row>
    <row r="111" spans="1:6" ht="21" customHeight="1" thickBot="1" x14ac:dyDescent="0.25">
      <c r="A111" s="426" t="s">
        <v>15</v>
      </c>
      <c r="B111" s="514">
        <v>42260</v>
      </c>
      <c r="C111" s="515">
        <v>0</v>
      </c>
      <c r="D111" s="515">
        <v>0</v>
      </c>
      <c r="E111" s="515">
        <v>0</v>
      </c>
    </row>
    <row r="112" spans="1:6" ht="21" customHeight="1" thickBot="1" x14ac:dyDescent="0.25">
      <c r="A112" s="426" t="s">
        <v>21</v>
      </c>
      <c r="B112" s="513">
        <v>42.26</v>
      </c>
      <c r="C112" s="513" t="e">
        <f t="shared" ref="C112:E112" si="11">C111/C110</f>
        <v>#DIV/0!</v>
      </c>
      <c r="D112" s="513" t="e">
        <f t="shared" si="11"/>
        <v>#DIV/0!</v>
      </c>
      <c r="E112" s="513" t="e">
        <f t="shared" si="11"/>
        <v>#DIV/0!</v>
      </c>
    </row>
    <row r="113" spans="1:6" ht="21" customHeight="1" thickBot="1" x14ac:dyDescent="0.25">
      <c r="A113" s="426" t="s">
        <v>16</v>
      </c>
      <c r="B113" s="422" t="s">
        <v>20</v>
      </c>
      <c r="C113" s="516">
        <f>C110/B110-1</f>
        <v>-1</v>
      </c>
      <c r="D113" s="516" t="e">
        <f t="shared" ref="D113:E115" si="12">D110/C110-1</f>
        <v>#DIV/0!</v>
      </c>
      <c r="E113" s="516" t="e">
        <f t="shared" si="12"/>
        <v>#DIV/0!</v>
      </c>
      <c r="F113" s="414"/>
    </row>
    <row r="114" spans="1:6" ht="21" customHeight="1" thickBot="1" x14ac:dyDescent="0.25">
      <c r="A114" s="426" t="s">
        <v>17</v>
      </c>
      <c r="B114" s="422" t="s">
        <v>20</v>
      </c>
      <c r="C114" s="516">
        <f>C111/B111-1</f>
        <v>-1</v>
      </c>
      <c r="D114" s="516" t="e">
        <f t="shared" si="12"/>
        <v>#DIV/0!</v>
      </c>
      <c r="E114" s="516" t="e">
        <f t="shared" si="12"/>
        <v>#DIV/0!</v>
      </c>
      <c r="F114" s="414"/>
    </row>
    <row r="115" spans="1:6" ht="21" customHeight="1" thickBot="1" x14ac:dyDescent="0.25">
      <c r="A115" s="426" t="s">
        <v>18</v>
      </c>
      <c r="B115" s="422" t="s">
        <v>20</v>
      </c>
      <c r="C115" s="516" t="e">
        <f>C112/B112-1</f>
        <v>#DIV/0!</v>
      </c>
      <c r="D115" s="516" t="e">
        <f t="shared" si="12"/>
        <v>#DIV/0!</v>
      </c>
      <c r="E115" s="516" t="e">
        <f t="shared" si="12"/>
        <v>#DIV/0!</v>
      </c>
      <c r="F115" s="414"/>
    </row>
    <row r="116" spans="1:6" ht="21" customHeight="1" thickBot="1" x14ac:dyDescent="0.25">
      <c r="A116" s="1138" t="s">
        <v>1286</v>
      </c>
      <c r="B116" s="1139"/>
      <c r="C116" s="1139"/>
      <c r="D116" s="1139"/>
      <c r="E116" s="1140"/>
      <c r="F116" s="414"/>
    </row>
    <row r="117" spans="1:6" ht="21" customHeight="1" x14ac:dyDescent="0.2">
      <c r="A117" s="1095"/>
      <c r="B117" s="511">
        <v>2019</v>
      </c>
      <c r="C117" s="511">
        <v>2019</v>
      </c>
      <c r="D117" s="511">
        <v>2021</v>
      </c>
      <c r="E117" s="511">
        <v>2022</v>
      </c>
      <c r="F117" s="414"/>
    </row>
    <row r="118" spans="1:6" ht="21" customHeight="1" thickBot="1" x14ac:dyDescent="0.25">
      <c r="A118" s="1096"/>
      <c r="B118" s="512" t="s">
        <v>5</v>
      </c>
      <c r="C118" s="512" t="s">
        <v>6</v>
      </c>
      <c r="D118" s="512" t="s">
        <v>6</v>
      </c>
      <c r="E118" s="512" t="s">
        <v>6</v>
      </c>
      <c r="F118" s="414"/>
    </row>
    <row r="119" spans="1:6" ht="21" customHeight="1" thickBot="1" x14ac:dyDescent="0.25">
      <c r="A119" s="517" t="s">
        <v>107</v>
      </c>
      <c r="B119" s="515">
        <f>B120+B121+B122+B123</f>
        <v>0</v>
      </c>
      <c r="C119" s="515">
        <f t="shared" ref="C119:E119" si="13">C120+C121+C122+C123</f>
        <v>0</v>
      </c>
      <c r="D119" s="515">
        <f t="shared" si="13"/>
        <v>0</v>
      </c>
      <c r="E119" s="515">
        <f t="shared" si="13"/>
        <v>0</v>
      </c>
      <c r="F119" s="414"/>
    </row>
    <row r="120" spans="1:6" ht="21" customHeight="1" thickBot="1" x14ac:dyDescent="0.25">
      <c r="A120" s="518" t="s">
        <v>37</v>
      </c>
      <c r="B120" s="515">
        <v>0</v>
      </c>
      <c r="C120" s="515">
        <v>0</v>
      </c>
      <c r="D120" s="515">
        <v>0</v>
      </c>
      <c r="E120" s="515">
        <v>0</v>
      </c>
      <c r="F120" s="414"/>
    </row>
    <row r="121" spans="1:6" ht="21" customHeight="1" thickBot="1" x14ac:dyDescent="0.25">
      <c r="A121" s="518" t="s">
        <v>108</v>
      </c>
      <c r="B121" s="515"/>
      <c r="C121" s="515"/>
      <c r="D121" s="515"/>
      <c r="E121" s="515"/>
      <c r="F121" s="414"/>
    </row>
    <row r="122" spans="1:6" ht="21" customHeight="1" thickBot="1" x14ac:dyDescent="0.25">
      <c r="A122" s="518" t="s">
        <v>72</v>
      </c>
      <c r="B122" s="515"/>
      <c r="C122" s="515"/>
      <c r="D122" s="515"/>
      <c r="E122" s="515"/>
      <c r="F122" s="414"/>
    </row>
    <row r="123" spans="1:6" ht="21" customHeight="1" thickBot="1" x14ac:dyDescent="0.25">
      <c r="A123" s="518" t="s">
        <v>73</v>
      </c>
      <c r="B123" s="515"/>
      <c r="C123" s="515"/>
      <c r="D123" s="515"/>
      <c r="E123" s="515"/>
      <c r="F123" s="414"/>
    </row>
    <row r="124" spans="1:6" ht="21" customHeight="1" thickBot="1" x14ac:dyDescent="0.25">
      <c r="A124" s="517" t="s">
        <v>109</v>
      </c>
      <c r="B124" s="514">
        <v>42260</v>
      </c>
      <c r="C124" s="514">
        <f t="shared" ref="C124:E124" si="14">C125+C126+C127+C128</f>
        <v>0</v>
      </c>
      <c r="D124" s="514">
        <f t="shared" si="14"/>
        <v>0</v>
      </c>
      <c r="E124" s="514">
        <f t="shared" si="14"/>
        <v>0</v>
      </c>
      <c r="F124" s="414"/>
    </row>
    <row r="125" spans="1:6" ht="21" customHeight="1" thickBot="1" x14ac:dyDescent="0.25">
      <c r="A125" s="518" t="s">
        <v>37</v>
      </c>
      <c r="B125" s="514">
        <v>42260</v>
      </c>
      <c r="C125" s="515">
        <v>0</v>
      </c>
      <c r="D125" s="515">
        <v>0</v>
      </c>
      <c r="E125" s="515">
        <v>0</v>
      </c>
      <c r="F125" s="414"/>
    </row>
    <row r="126" spans="1:6" ht="21" customHeight="1" thickBot="1" x14ac:dyDescent="0.25">
      <c r="A126" s="518" t="s">
        <v>108</v>
      </c>
      <c r="B126" s="514"/>
      <c r="C126" s="515"/>
      <c r="D126" s="515"/>
      <c r="E126" s="515"/>
      <c r="F126" s="414"/>
    </row>
    <row r="127" spans="1:6" ht="21" customHeight="1" thickBot="1" x14ac:dyDescent="0.25">
      <c r="A127" s="518" t="s">
        <v>72</v>
      </c>
      <c r="B127" s="514"/>
      <c r="C127" s="515"/>
      <c r="D127" s="515"/>
      <c r="E127" s="515"/>
      <c r="F127" s="414"/>
    </row>
    <row r="128" spans="1:6" ht="21" customHeight="1" thickBot="1" x14ac:dyDescent="0.25">
      <c r="A128" s="518" t="s">
        <v>73</v>
      </c>
      <c r="B128" s="514"/>
      <c r="C128" s="515"/>
      <c r="D128" s="515"/>
      <c r="E128" s="515"/>
      <c r="F128" s="414"/>
    </row>
    <row r="129" spans="1:6" ht="21" customHeight="1" thickBot="1" x14ac:dyDescent="0.25">
      <c r="A129" s="519" t="s">
        <v>33</v>
      </c>
      <c r="B129" s="514">
        <f>B119+B124</f>
        <v>42260</v>
      </c>
      <c r="C129" s="514">
        <f t="shared" ref="C129:E129" si="15">C119+C124</f>
        <v>0</v>
      </c>
      <c r="D129" s="514">
        <f t="shared" si="15"/>
        <v>0</v>
      </c>
      <c r="E129" s="514">
        <f t="shared" si="15"/>
        <v>0</v>
      </c>
    </row>
    <row r="130" spans="1:6" ht="82.5" customHeight="1" thickBot="1" x14ac:dyDescent="0.25">
      <c r="A130" s="509" t="s">
        <v>26</v>
      </c>
      <c r="B130" s="520" t="s">
        <v>1287</v>
      </c>
      <c r="C130" s="510" t="s">
        <v>461</v>
      </c>
      <c r="D130" s="1121"/>
      <c r="E130" s="1122"/>
    </row>
    <row r="131" spans="1:6" ht="21" customHeight="1" thickBot="1" x14ac:dyDescent="0.25">
      <c r="A131" s="426" t="s">
        <v>9</v>
      </c>
      <c r="B131" s="1090" t="s">
        <v>462</v>
      </c>
      <c r="C131" s="1091"/>
      <c r="D131" s="1091"/>
      <c r="E131" s="1092"/>
    </row>
    <row r="132" spans="1:6" ht="21" customHeight="1" thickBot="1" x14ac:dyDescent="0.25">
      <c r="A132" s="426" t="s">
        <v>14</v>
      </c>
      <c r="B132" s="1123" t="s">
        <v>463</v>
      </c>
      <c r="C132" s="1093"/>
      <c r="D132" s="1093"/>
      <c r="E132" s="1094"/>
    </row>
    <row r="133" spans="1:6" ht="21" customHeight="1" x14ac:dyDescent="0.2">
      <c r="A133" s="1095"/>
      <c r="B133" s="511">
        <v>2019</v>
      </c>
      <c r="C133" s="511">
        <v>2019</v>
      </c>
      <c r="D133" s="511">
        <v>2021</v>
      </c>
      <c r="E133" s="511">
        <v>2022</v>
      </c>
    </row>
    <row r="134" spans="1:6" ht="21" customHeight="1" thickBot="1" x14ac:dyDescent="0.25">
      <c r="A134" s="1096"/>
      <c r="B134" s="512" t="s">
        <v>5</v>
      </c>
      <c r="C134" s="512" t="s">
        <v>6</v>
      </c>
      <c r="D134" s="512" t="s">
        <v>6</v>
      </c>
      <c r="E134" s="512" t="s">
        <v>6</v>
      </c>
    </row>
    <row r="135" spans="1:6" ht="21" customHeight="1" thickBot="1" x14ac:dyDescent="0.25">
      <c r="A135" s="426" t="s">
        <v>8</v>
      </c>
      <c r="B135" s="513">
        <v>1</v>
      </c>
      <c r="C135" s="513">
        <v>0</v>
      </c>
      <c r="D135" s="513">
        <v>0</v>
      </c>
      <c r="E135" s="513">
        <v>0</v>
      </c>
    </row>
    <row r="136" spans="1:6" ht="21" customHeight="1" thickBot="1" x14ac:dyDescent="0.25">
      <c r="A136" s="426" t="s">
        <v>15</v>
      </c>
      <c r="B136" s="514">
        <v>155</v>
      </c>
      <c r="C136" s="515">
        <v>0</v>
      </c>
      <c r="D136" s="515">
        <v>0</v>
      </c>
      <c r="E136" s="515">
        <v>0</v>
      </c>
      <c r="F136" s="448"/>
    </row>
    <row r="137" spans="1:6" ht="21" customHeight="1" thickBot="1" x14ac:dyDescent="0.25">
      <c r="A137" s="426" t="s">
        <v>21</v>
      </c>
      <c r="B137" s="513">
        <f>B136/B135</f>
        <v>155</v>
      </c>
      <c r="C137" s="513">
        <v>0</v>
      </c>
      <c r="D137" s="513" t="e">
        <f t="shared" ref="D137:E137" si="16">D136/D135</f>
        <v>#DIV/0!</v>
      </c>
      <c r="E137" s="513" t="e">
        <f t="shared" si="16"/>
        <v>#DIV/0!</v>
      </c>
    </row>
    <row r="138" spans="1:6" ht="21" customHeight="1" thickBot="1" x14ac:dyDescent="0.25">
      <c r="A138" s="426" t="s">
        <v>16</v>
      </c>
      <c r="B138" s="422" t="s">
        <v>20</v>
      </c>
      <c r="C138" s="516">
        <f>C135/B135-1</f>
        <v>-1</v>
      </c>
      <c r="D138" s="516" t="e">
        <f t="shared" ref="D138:E140" si="17">D135/C135-1</f>
        <v>#DIV/0!</v>
      </c>
      <c r="E138" s="516" t="e">
        <f t="shared" si="17"/>
        <v>#DIV/0!</v>
      </c>
    </row>
    <row r="139" spans="1:6" ht="21" customHeight="1" thickBot="1" x14ac:dyDescent="0.25">
      <c r="A139" s="426" t="s">
        <v>17</v>
      </c>
      <c r="B139" s="422" t="s">
        <v>20</v>
      </c>
      <c r="C139" s="516">
        <f>C136/B136-1</f>
        <v>-1</v>
      </c>
      <c r="D139" s="516" t="e">
        <f t="shared" si="17"/>
        <v>#DIV/0!</v>
      </c>
      <c r="E139" s="516" t="e">
        <f t="shared" si="17"/>
        <v>#DIV/0!</v>
      </c>
    </row>
    <row r="140" spans="1:6" ht="21" customHeight="1" thickBot="1" x14ac:dyDescent="0.25">
      <c r="A140" s="426" t="s">
        <v>18</v>
      </c>
      <c r="B140" s="422" t="s">
        <v>20</v>
      </c>
      <c r="C140" s="516">
        <f>C137/B137-1</f>
        <v>-1</v>
      </c>
      <c r="D140" s="516" t="e">
        <f t="shared" si="17"/>
        <v>#DIV/0!</v>
      </c>
      <c r="E140" s="516" t="e">
        <f t="shared" si="17"/>
        <v>#DIV/0!</v>
      </c>
    </row>
    <row r="141" spans="1:6" ht="21" customHeight="1" thickBot="1" x14ac:dyDescent="0.25">
      <c r="A141" s="1138" t="s">
        <v>1286</v>
      </c>
      <c r="B141" s="1139"/>
      <c r="C141" s="1139"/>
      <c r="D141" s="1139"/>
      <c r="E141" s="1140"/>
    </row>
    <row r="142" spans="1:6" ht="21" customHeight="1" x14ac:dyDescent="0.2">
      <c r="A142" s="1095"/>
      <c r="B142" s="511">
        <v>2019</v>
      </c>
      <c r="C142" s="511">
        <v>2019</v>
      </c>
      <c r="D142" s="511">
        <v>2021</v>
      </c>
      <c r="E142" s="511">
        <v>2022</v>
      </c>
    </row>
    <row r="143" spans="1:6" ht="21" customHeight="1" thickBot="1" x14ac:dyDescent="0.25">
      <c r="A143" s="1096"/>
      <c r="B143" s="512" t="s">
        <v>5</v>
      </c>
      <c r="C143" s="512" t="s">
        <v>6</v>
      </c>
      <c r="D143" s="512" t="s">
        <v>6</v>
      </c>
      <c r="E143" s="512" t="s">
        <v>6</v>
      </c>
    </row>
    <row r="144" spans="1:6" ht="21" customHeight="1" thickBot="1" x14ac:dyDescent="0.25">
      <c r="A144" s="517" t="s">
        <v>107</v>
      </c>
      <c r="B144" s="515">
        <f>B145+B146+B147+B148</f>
        <v>0</v>
      </c>
      <c r="C144" s="515">
        <f t="shared" ref="C144:E144" si="18">C145+C146+C147+C148</f>
        <v>0</v>
      </c>
      <c r="D144" s="515">
        <f t="shared" si="18"/>
        <v>0</v>
      </c>
      <c r="E144" s="515">
        <f t="shared" si="18"/>
        <v>0</v>
      </c>
    </row>
    <row r="145" spans="1:6" ht="21" customHeight="1" thickBot="1" x14ac:dyDescent="0.25">
      <c r="A145" s="518" t="s">
        <v>37</v>
      </c>
      <c r="B145" s="515">
        <v>0</v>
      </c>
      <c r="C145" s="515">
        <v>0</v>
      </c>
      <c r="D145" s="515">
        <v>0</v>
      </c>
      <c r="E145" s="515">
        <v>0</v>
      </c>
      <c r="F145" s="414"/>
    </row>
    <row r="146" spans="1:6" ht="21" customHeight="1" thickBot="1" x14ac:dyDescent="0.25">
      <c r="A146" s="518" t="s">
        <v>108</v>
      </c>
      <c r="B146" s="515"/>
      <c r="C146" s="515"/>
      <c r="D146" s="515"/>
      <c r="E146" s="515"/>
      <c r="F146" s="414"/>
    </row>
    <row r="147" spans="1:6" ht="21" customHeight="1" thickBot="1" x14ac:dyDescent="0.25">
      <c r="A147" s="518" t="s">
        <v>72</v>
      </c>
      <c r="B147" s="515"/>
      <c r="C147" s="515"/>
      <c r="D147" s="515"/>
      <c r="E147" s="515"/>
      <c r="F147" s="414"/>
    </row>
    <row r="148" spans="1:6" ht="21" customHeight="1" thickBot="1" x14ac:dyDescent="0.25">
      <c r="A148" s="518" t="s">
        <v>73</v>
      </c>
      <c r="B148" s="515"/>
      <c r="C148" s="515"/>
      <c r="D148" s="515"/>
      <c r="E148" s="515"/>
      <c r="F148" s="414"/>
    </row>
    <row r="149" spans="1:6" ht="21" customHeight="1" thickBot="1" x14ac:dyDescent="0.25">
      <c r="A149" s="517" t="s">
        <v>109</v>
      </c>
      <c r="B149" s="514">
        <v>155</v>
      </c>
      <c r="C149" s="514">
        <f t="shared" ref="C149:E149" si="19">C150+C151+C152+C153</f>
        <v>0</v>
      </c>
      <c r="D149" s="514">
        <f t="shared" si="19"/>
        <v>0</v>
      </c>
      <c r="E149" s="514">
        <f t="shared" si="19"/>
        <v>0</v>
      </c>
      <c r="F149" s="414"/>
    </row>
    <row r="150" spans="1:6" ht="21" customHeight="1" thickBot="1" x14ac:dyDescent="0.25">
      <c r="A150" s="518" t="s">
        <v>37</v>
      </c>
      <c r="B150" s="514">
        <v>155</v>
      </c>
      <c r="C150" s="515"/>
      <c r="D150" s="515">
        <v>0</v>
      </c>
      <c r="E150" s="515">
        <v>0</v>
      </c>
      <c r="F150" s="414"/>
    </row>
    <row r="151" spans="1:6" ht="21" customHeight="1" thickBot="1" x14ac:dyDescent="0.25">
      <c r="A151" s="518" t="s">
        <v>108</v>
      </c>
      <c r="B151" s="514"/>
      <c r="C151" s="515"/>
      <c r="D151" s="515"/>
      <c r="E151" s="515"/>
      <c r="F151" s="414"/>
    </row>
    <row r="152" spans="1:6" ht="21" customHeight="1" thickBot="1" x14ac:dyDescent="0.25">
      <c r="A152" s="518" t="s">
        <v>72</v>
      </c>
      <c r="B152" s="514"/>
      <c r="C152" s="515"/>
      <c r="D152" s="515"/>
      <c r="E152" s="515"/>
      <c r="F152" s="414"/>
    </row>
    <row r="153" spans="1:6" ht="21" customHeight="1" thickBot="1" x14ac:dyDescent="0.25">
      <c r="A153" s="518" t="s">
        <v>73</v>
      </c>
      <c r="B153" s="514"/>
      <c r="C153" s="515"/>
      <c r="D153" s="515"/>
      <c r="E153" s="515"/>
      <c r="F153" s="414"/>
    </row>
    <row r="154" spans="1:6" ht="21" customHeight="1" thickBot="1" x14ac:dyDescent="0.25">
      <c r="A154" s="519" t="s">
        <v>33</v>
      </c>
      <c r="B154" s="514">
        <f>B144+B149</f>
        <v>155</v>
      </c>
      <c r="C154" s="514">
        <f t="shared" ref="C154:E154" si="20">C144+C149</f>
        <v>0</v>
      </c>
      <c r="D154" s="514">
        <f t="shared" si="20"/>
        <v>0</v>
      </c>
      <c r="E154" s="514">
        <f t="shared" si="20"/>
        <v>0</v>
      </c>
      <c r="F154" s="414"/>
    </row>
    <row r="155" spans="1:6" ht="96.75" customHeight="1" thickBot="1" x14ac:dyDescent="0.25">
      <c r="A155" s="509" t="s">
        <v>1288</v>
      </c>
      <c r="B155" s="509" t="s">
        <v>465</v>
      </c>
      <c r="C155" s="521" t="s">
        <v>466</v>
      </c>
      <c r="D155" s="522"/>
      <c r="E155" s="523"/>
      <c r="F155" s="414"/>
    </row>
    <row r="156" spans="1:6" ht="21" customHeight="1" thickBot="1" x14ac:dyDescent="0.25">
      <c r="A156" s="426" t="s">
        <v>9</v>
      </c>
      <c r="B156" s="1090" t="s">
        <v>462</v>
      </c>
      <c r="C156" s="1091"/>
      <c r="D156" s="1091"/>
      <c r="E156" s="1092"/>
      <c r="F156" s="414"/>
    </row>
    <row r="157" spans="1:6" ht="21" customHeight="1" thickBot="1" x14ac:dyDescent="0.25">
      <c r="A157" s="426" t="s">
        <v>14</v>
      </c>
      <c r="B157" s="1123" t="s">
        <v>463</v>
      </c>
      <c r="C157" s="1093"/>
      <c r="D157" s="1093"/>
      <c r="E157" s="1094"/>
      <c r="F157" s="414"/>
    </row>
    <row r="158" spans="1:6" ht="21" customHeight="1" x14ac:dyDescent="0.2">
      <c r="A158" s="1095"/>
      <c r="B158" s="511">
        <v>2019</v>
      </c>
      <c r="C158" s="511">
        <v>2021</v>
      </c>
      <c r="D158" s="511">
        <v>2021</v>
      </c>
      <c r="E158" s="511">
        <v>2022</v>
      </c>
      <c r="F158" s="414"/>
    </row>
    <row r="159" spans="1:6" ht="21" customHeight="1" thickBot="1" x14ac:dyDescent="0.25">
      <c r="A159" s="1096"/>
      <c r="B159" s="512" t="s">
        <v>5</v>
      </c>
      <c r="C159" s="512" t="s">
        <v>6</v>
      </c>
      <c r="D159" s="512" t="s">
        <v>6</v>
      </c>
      <c r="E159" s="512" t="s">
        <v>6</v>
      </c>
      <c r="F159" s="414"/>
    </row>
    <row r="160" spans="1:6" ht="21" customHeight="1" thickBot="1" x14ac:dyDescent="0.25">
      <c r="A160" s="426" t="s">
        <v>8</v>
      </c>
      <c r="B160" s="422">
        <v>1</v>
      </c>
      <c r="C160" s="422">
        <v>0</v>
      </c>
      <c r="D160" s="422">
        <v>0</v>
      </c>
      <c r="E160" s="422">
        <v>0</v>
      </c>
      <c r="F160" s="414"/>
    </row>
    <row r="161" spans="1:6" ht="21" customHeight="1" thickBot="1" x14ac:dyDescent="0.25">
      <c r="A161" s="426" t="s">
        <v>15</v>
      </c>
      <c r="B161" s="513">
        <f>B179</f>
        <v>684</v>
      </c>
      <c r="C161" s="513">
        <f>C179</f>
        <v>0</v>
      </c>
      <c r="D161" s="513">
        <f t="shared" ref="D161:E161" si="21">D179</f>
        <v>0</v>
      </c>
      <c r="E161" s="513">
        <f t="shared" si="21"/>
        <v>0</v>
      </c>
      <c r="F161" s="414"/>
    </row>
    <row r="162" spans="1:6" ht="21" customHeight="1" thickBot="1" x14ac:dyDescent="0.25">
      <c r="A162" s="426" t="s">
        <v>21</v>
      </c>
      <c r="B162" s="513">
        <f>B161/B160</f>
        <v>684</v>
      </c>
      <c r="C162" s="513" t="e">
        <f t="shared" ref="C162:E162" si="22">C161/C160</f>
        <v>#DIV/0!</v>
      </c>
      <c r="D162" s="513" t="e">
        <f t="shared" si="22"/>
        <v>#DIV/0!</v>
      </c>
      <c r="E162" s="513" t="e">
        <f t="shared" si="22"/>
        <v>#DIV/0!</v>
      </c>
      <c r="F162" s="414"/>
    </row>
    <row r="163" spans="1:6" ht="21" customHeight="1" thickBot="1" x14ac:dyDescent="0.25">
      <c r="A163" s="426" t="s">
        <v>16</v>
      </c>
      <c r="B163" s="422" t="s">
        <v>20</v>
      </c>
      <c r="C163" s="516">
        <f>C160/B160-1</f>
        <v>-1</v>
      </c>
      <c r="D163" s="516" t="e">
        <f t="shared" ref="D163:E165" si="23">D160/C160-1</f>
        <v>#DIV/0!</v>
      </c>
      <c r="E163" s="516" t="e">
        <f t="shared" si="23"/>
        <v>#DIV/0!</v>
      </c>
      <c r="F163" s="414"/>
    </row>
    <row r="164" spans="1:6" ht="21" customHeight="1" thickBot="1" x14ac:dyDescent="0.25">
      <c r="A164" s="426" t="s">
        <v>17</v>
      </c>
      <c r="B164" s="422" t="s">
        <v>20</v>
      </c>
      <c r="C164" s="516">
        <f>C161/B161-1</f>
        <v>-1</v>
      </c>
      <c r="D164" s="516" t="e">
        <f t="shared" si="23"/>
        <v>#DIV/0!</v>
      </c>
      <c r="E164" s="516" t="e">
        <f t="shared" si="23"/>
        <v>#DIV/0!</v>
      </c>
      <c r="F164" s="414"/>
    </row>
    <row r="165" spans="1:6" ht="21" customHeight="1" thickBot="1" x14ac:dyDescent="0.25">
      <c r="A165" s="426" t="s">
        <v>18</v>
      </c>
      <c r="B165" s="422" t="s">
        <v>20</v>
      </c>
      <c r="C165" s="516" t="e">
        <f>C162/B162-1</f>
        <v>#DIV/0!</v>
      </c>
      <c r="D165" s="516" t="e">
        <f t="shared" si="23"/>
        <v>#DIV/0!</v>
      </c>
      <c r="E165" s="516" t="e">
        <f t="shared" si="23"/>
        <v>#DIV/0!</v>
      </c>
      <c r="F165" s="414"/>
    </row>
    <row r="166" spans="1:6" ht="21" customHeight="1" thickBot="1" x14ac:dyDescent="0.25">
      <c r="A166" s="1138" t="s">
        <v>1289</v>
      </c>
      <c r="B166" s="1139"/>
      <c r="C166" s="1139"/>
      <c r="D166" s="1139"/>
      <c r="E166" s="1140"/>
      <c r="F166" s="414"/>
    </row>
    <row r="167" spans="1:6" ht="21" customHeight="1" x14ac:dyDescent="0.2">
      <c r="A167" s="1095"/>
      <c r="B167" s="511">
        <v>2019</v>
      </c>
      <c r="C167" s="511">
        <v>2019</v>
      </c>
      <c r="D167" s="511">
        <v>2021</v>
      </c>
      <c r="E167" s="511">
        <v>2022</v>
      </c>
      <c r="F167" s="414"/>
    </row>
    <row r="168" spans="1:6" ht="21" customHeight="1" thickBot="1" x14ac:dyDescent="0.25">
      <c r="A168" s="1096"/>
      <c r="B168" s="512" t="s">
        <v>5</v>
      </c>
      <c r="C168" s="512" t="s">
        <v>6</v>
      </c>
      <c r="D168" s="512" t="s">
        <v>6</v>
      </c>
      <c r="E168" s="512" t="s">
        <v>6</v>
      </c>
      <c r="F168" s="414"/>
    </row>
    <row r="169" spans="1:6" ht="21" customHeight="1" thickBot="1" x14ac:dyDescent="0.25">
      <c r="A169" s="517" t="s">
        <v>107</v>
      </c>
      <c r="B169" s="515">
        <f>B170+B171+B172+B173</f>
        <v>0</v>
      </c>
      <c r="C169" s="515">
        <f>C170+C171+C172+C173</f>
        <v>0</v>
      </c>
      <c r="D169" s="515">
        <f t="shared" ref="D169:E169" si="24">D170+D171+D172+D173</f>
        <v>0</v>
      </c>
      <c r="E169" s="515">
        <f t="shared" si="24"/>
        <v>0</v>
      </c>
      <c r="F169" s="414"/>
    </row>
    <row r="170" spans="1:6" ht="21" customHeight="1" thickBot="1" x14ac:dyDescent="0.25">
      <c r="A170" s="518" t="s">
        <v>37</v>
      </c>
      <c r="B170" s="515"/>
      <c r="C170" s="515"/>
      <c r="D170" s="515"/>
      <c r="E170" s="515"/>
      <c r="F170" s="414"/>
    </row>
    <row r="171" spans="1:6" ht="21" customHeight="1" thickBot="1" x14ac:dyDescent="0.25">
      <c r="A171" s="518" t="s">
        <v>108</v>
      </c>
      <c r="B171" s="515"/>
      <c r="C171" s="515"/>
      <c r="D171" s="515"/>
      <c r="E171" s="515"/>
      <c r="F171" s="414"/>
    </row>
    <row r="172" spans="1:6" ht="21" customHeight="1" thickBot="1" x14ac:dyDescent="0.25">
      <c r="A172" s="518" t="s">
        <v>72</v>
      </c>
      <c r="B172" s="515"/>
      <c r="C172" s="515"/>
      <c r="D172" s="515"/>
      <c r="E172" s="515"/>
      <c r="F172" s="414"/>
    </row>
    <row r="173" spans="1:6" ht="21" customHeight="1" thickBot="1" x14ac:dyDescent="0.25">
      <c r="A173" s="518" t="s">
        <v>73</v>
      </c>
      <c r="B173" s="515"/>
      <c r="C173" s="515"/>
      <c r="D173" s="515"/>
      <c r="E173" s="515"/>
      <c r="F173" s="414"/>
    </row>
    <row r="174" spans="1:6" ht="21" customHeight="1" thickBot="1" x14ac:dyDescent="0.25">
      <c r="A174" s="517" t="s">
        <v>109</v>
      </c>
      <c r="B174" s="514">
        <f>B175+B176+B177+B178</f>
        <v>684</v>
      </c>
      <c r="C174" s="514">
        <f>C175+C176+C177+C178</f>
        <v>0</v>
      </c>
      <c r="D174" s="514">
        <f t="shared" ref="D174:E174" si="25">D175+D176+D177+D178</f>
        <v>0</v>
      </c>
      <c r="E174" s="514">
        <f t="shared" si="25"/>
        <v>0</v>
      </c>
      <c r="F174" s="414"/>
    </row>
    <row r="175" spans="1:6" ht="21" customHeight="1" thickBot="1" x14ac:dyDescent="0.25">
      <c r="A175" s="518" t="s">
        <v>37</v>
      </c>
      <c r="B175" s="515">
        <v>684</v>
      </c>
      <c r="C175" s="515">
        <v>0</v>
      </c>
      <c r="D175" s="515">
        <v>0</v>
      </c>
      <c r="E175" s="515">
        <v>0</v>
      </c>
      <c r="F175" s="414"/>
    </row>
    <row r="176" spans="1:6" ht="21" customHeight="1" thickBot="1" x14ac:dyDescent="0.25">
      <c r="A176" s="518" t="s">
        <v>108</v>
      </c>
      <c r="B176" s="514"/>
      <c r="C176" s="515"/>
      <c r="D176" s="515"/>
      <c r="E176" s="515"/>
      <c r="F176" s="414"/>
    </row>
    <row r="177" spans="1:6" ht="21" customHeight="1" thickBot="1" x14ac:dyDescent="0.25">
      <c r="A177" s="518" t="s">
        <v>72</v>
      </c>
      <c r="B177" s="514"/>
      <c r="C177" s="515"/>
      <c r="D177" s="515"/>
      <c r="E177" s="515"/>
      <c r="F177" s="414"/>
    </row>
    <row r="178" spans="1:6" ht="21" customHeight="1" thickBot="1" x14ac:dyDescent="0.25">
      <c r="A178" s="518" t="s">
        <v>73</v>
      </c>
      <c r="B178" s="514"/>
      <c r="C178" s="515"/>
      <c r="D178" s="515"/>
      <c r="E178" s="515"/>
      <c r="F178" s="414"/>
    </row>
    <row r="179" spans="1:6" ht="21" customHeight="1" thickBot="1" x14ac:dyDescent="0.25">
      <c r="A179" s="519" t="s">
        <v>50</v>
      </c>
      <c r="B179" s="514">
        <f>B169+B174</f>
        <v>684</v>
      </c>
      <c r="C179" s="514">
        <f t="shared" ref="C179:E179" si="26">C169+C174</f>
        <v>0</v>
      </c>
      <c r="D179" s="514">
        <f t="shared" si="26"/>
        <v>0</v>
      </c>
      <c r="E179" s="514">
        <f t="shared" si="26"/>
        <v>0</v>
      </c>
      <c r="F179" s="414"/>
    </row>
    <row r="180" spans="1:6" ht="49.5" customHeight="1" thickBot="1" x14ac:dyDescent="0.25">
      <c r="A180" s="509" t="s">
        <v>114</v>
      </c>
      <c r="B180" s="509" t="s">
        <v>467</v>
      </c>
      <c r="C180" s="521" t="s">
        <v>468</v>
      </c>
      <c r="D180" s="522"/>
      <c r="E180" s="523"/>
      <c r="F180" s="414"/>
    </row>
    <row r="181" spans="1:6" ht="21" customHeight="1" thickBot="1" x14ac:dyDescent="0.25">
      <c r="A181" s="426" t="s">
        <v>9</v>
      </c>
      <c r="B181" s="1090" t="s">
        <v>469</v>
      </c>
      <c r="C181" s="1091"/>
      <c r="D181" s="1091"/>
      <c r="E181" s="1092"/>
      <c r="F181" s="414"/>
    </row>
    <row r="182" spans="1:6" ht="21" customHeight="1" thickBot="1" x14ac:dyDescent="0.25">
      <c r="A182" s="426" t="s">
        <v>14</v>
      </c>
      <c r="B182" s="1123" t="s">
        <v>237</v>
      </c>
      <c r="C182" s="1093"/>
      <c r="D182" s="1093"/>
      <c r="E182" s="1094"/>
      <c r="F182" s="414"/>
    </row>
    <row r="183" spans="1:6" ht="21" customHeight="1" x14ac:dyDescent="0.2">
      <c r="A183" s="1095"/>
      <c r="B183" s="511">
        <v>2019</v>
      </c>
      <c r="C183" s="511">
        <v>2019</v>
      </c>
      <c r="D183" s="511">
        <v>2021</v>
      </c>
      <c r="E183" s="511">
        <v>2022</v>
      </c>
      <c r="F183" s="414"/>
    </row>
    <row r="184" spans="1:6" ht="21" customHeight="1" thickBot="1" x14ac:dyDescent="0.25">
      <c r="A184" s="1096"/>
      <c r="B184" s="512" t="s">
        <v>5</v>
      </c>
      <c r="C184" s="512" t="s">
        <v>6</v>
      </c>
      <c r="D184" s="512" t="s">
        <v>6</v>
      </c>
      <c r="E184" s="512" t="s">
        <v>6</v>
      </c>
      <c r="F184" s="414"/>
    </row>
    <row r="185" spans="1:6" ht="21" customHeight="1" thickBot="1" x14ac:dyDescent="0.25">
      <c r="A185" s="426" t="s">
        <v>8</v>
      </c>
      <c r="B185" s="422">
        <v>1500</v>
      </c>
      <c r="C185" s="422">
        <v>0</v>
      </c>
      <c r="D185" s="422">
        <v>0</v>
      </c>
      <c r="E185" s="422">
        <v>0</v>
      </c>
      <c r="F185" s="414"/>
    </row>
    <row r="186" spans="1:6" ht="21" customHeight="1" thickBot="1" x14ac:dyDescent="0.25">
      <c r="A186" s="426" t="s">
        <v>15</v>
      </c>
      <c r="B186" s="513">
        <f>B204</f>
        <v>18894</v>
      </c>
      <c r="C186" s="513">
        <f>C204</f>
        <v>0</v>
      </c>
      <c r="D186" s="513">
        <f t="shared" ref="D186:E186" si="27">D204</f>
        <v>0</v>
      </c>
      <c r="E186" s="513">
        <f t="shared" si="27"/>
        <v>0</v>
      </c>
      <c r="F186" s="414"/>
    </row>
    <row r="187" spans="1:6" ht="21" customHeight="1" thickBot="1" x14ac:dyDescent="0.25">
      <c r="A187" s="426" t="s">
        <v>21</v>
      </c>
      <c r="B187" s="513">
        <f>B186/B185</f>
        <v>12.596</v>
      </c>
      <c r="C187" s="513" t="e">
        <f t="shared" ref="C187:E187" si="28">C186/C185</f>
        <v>#DIV/0!</v>
      </c>
      <c r="D187" s="513" t="e">
        <f t="shared" si="28"/>
        <v>#DIV/0!</v>
      </c>
      <c r="E187" s="513" t="e">
        <f t="shared" si="28"/>
        <v>#DIV/0!</v>
      </c>
      <c r="F187" s="414"/>
    </row>
    <row r="188" spans="1:6" ht="21" customHeight="1" thickBot="1" x14ac:dyDescent="0.25">
      <c r="A188" s="426" t="s">
        <v>16</v>
      </c>
      <c r="B188" s="422" t="s">
        <v>20</v>
      </c>
      <c r="C188" s="516">
        <f>C185/B185-1</f>
        <v>-1</v>
      </c>
      <c r="D188" s="516" t="e">
        <f t="shared" ref="D188:E190" si="29">D185/C185-1</f>
        <v>#DIV/0!</v>
      </c>
      <c r="E188" s="516" t="e">
        <f t="shared" si="29"/>
        <v>#DIV/0!</v>
      </c>
      <c r="F188" s="414"/>
    </row>
    <row r="189" spans="1:6" ht="21" customHeight="1" thickBot="1" x14ac:dyDescent="0.25">
      <c r="A189" s="426" t="s">
        <v>17</v>
      </c>
      <c r="B189" s="422" t="s">
        <v>20</v>
      </c>
      <c r="C189" s="516">
        <f>C186/B186-1</f>
        <v>-1</v>
      </c>
      <c r="D189" s="516" t="e">
        <f t="shared" si="29"/>
        <v>#DIV/0!</v>
      </c>
      <c r="E189" s="516" t="e">
        <f t="shared" si="29"/>
        <v>#DIV/0!</v>
      </c>
      <c r="F189" s="414"/>
    </row>
    <row r="190" spans="1:6" ht="21" customHeight="1" thickBot="1" x14ac:dyDescent="0.25">
      <c r="A190" s="426" t="s">
        <v>18</v>
      </c>
      <c r="B190" s="422" t="s">
        <v>20</v>
      </c>
      <c r="C190" s="516" t="e">
        <f>C187/B187-1</f>
        <v>#DIV/0!</v>
      </c>
      <c r="D190" s="516" t="e">
        <f t="shared" si="29"/>
        <v>#DIV/0!</v>
      </c>
      <c r="E190" s="516" t="e">
        <f t="shared" si="29"/>
        <v>#DIV/0!</v>
      </c>
      <c r="F190" s="414"/>
    </row>
    <row r="191" spans="1:6" ht="21" customHeight="1" thickBot="1" x14ac:dyDescent="0.25">
      <c r="A191" s="1138" t="s">
        <v>1289</v>
      </c>
      <c r="B191" s="1139"/>
      <c r="C191" s="1139"/>
      <c r="D191" s="1139"/>
      <c r="E191" s="1140"/>
      <c r="F191" s="414"/>
    </row>
    <row r="192" spans="1:6" ht="21" customHeight="1" x14ac:dyDescent="0.2">
      <c r="A192" s="1095"/>
      <c r="B192" s="511">
        <v>2019</v>
      </c>
      <c r="C192" s="511">
        <v>2019</v>
      </c>
      <c r="D192" s="511">
        <v>2021</v>
      </c>
      <c r="E192" s="511">
        <v>2022</v>
      </c>
      <c r="F192" s="414"/>
    </row>
    <row r="193" spans="1:6" ht="21" customHeight="1" thickBot="1" x14ac:dyDescent="0.25">
      <c r="A193" s="1096"/>
      <c r="B193" s="512" t="s">
        <v>5</v>
      </c>
      <c r="C193" s="512" t="s">
        <v>6</v>
      </c>
      <c r="D193" s="512" t="s">
        <v>6</v>
      </c>
      <c r="E193" s="512" t="s">
        <v>6</v>
      </c>
      <c r="F193" s="414"/>
    </row>
    <row r="194" spans="1:6" ht="21" customHeight="1" thickBot="1" x14ac:dyDescent="0.25">
      <c r="A194" s="517" t="s">
        <v>107</v>
      </c>
      <c r="B194" s="515">
        <f>B195+B196+B197+B198</f>
        <v>0</v>
      </c>
      <c r="C194" s="515">
        <f t="shared" ref="C194:E194" si="30">C195+C196+C197+C198</f>
        <v>0</v>
      </c>
      <c r="D194" s="515">
        <f t="shared" si="30"/>
        <v>0</v>
      </c>
      <c r="E194" s="515">
        <f t="shared" si="30"/>
        <v>0</v>
      </c>
      <c r="F194" s="414"/>
    </row>
    <row r="195" spans="1:6" ht="21" customHeight="1" thickBot="1" x14ac:dyDescent="0.25">
      <c r="A195" s="518" t="s">
        <v>37</v>
      </c>
      <c r="B195" s="515"/>
      <c r="C195" s="515"/>
      <c r="D195" s="515"/>
      <c r="E195" s="515"/>
      <c r="F195" s="414"/>
    </row>
    <row r="196" spans="1:6" ht="21" customHeight="1" thickBot="1" x14ac:dyDescent="0.25">
      <c r="A196" s="518" t="s">
        <v>108</v>
      </c>
      <c r="B196" s="515"/>
      <c r="C196" s="515"/>
      <c r="D196" s="515"/>
      <c r="E196" s="515"/>
      <c r="F196" s="414"/>
    </row>
    <row r="197" spans="1:6" ht="21" customHeight="1" thickBot="1" x14ac:dyDescent="0.25">
      <c r="A197" s="518" t="s">
        <v>72</v>
      </c>
      <c r="B197" s="515"/>
      <c r="C197" s="515"/>
      <c r="D197" s="515"/>
      <c r="E197" s="515"/>
      <c r="F197" s="414"/>
    </row>
    <row r="198" spans="1:6" ht="21" customHeight="1" thickBot="1" x14ac:dyDescent="0.25">
      <c r="A198" s="518" t="s">
        <v>73</v>
      </c>
      <c r="B198" s="515"/>
      <c r="C198" s="515"/>
      <c r="D198" s="515"/>
      <c r="E198" s="515"/>
      <c r="F198" s="414"/>
    </row>
    <row r="199" spans="1:6" ht="21" customHeight="1" thickBot="1" x14ac:dyDescent="0.25">
      <c r="A199" s="517" t="s">
        <v>109</v>
      </c>
      <c r="B199" s="514">
        <f>B200+B201+B202+B203</f>
        <v>18894</v>
      </c>
      <c r="C199" s="514">
        <f>C200+C201+C202+C203</f>
        <v>0</v>
      </c>
      <c r="D199" s="514">
        <f t="shared" ref="D199:E199" si="31">D200+D201+D202+D203</f>
        <v>0</v>
      </c>
      <c r="E199" s="514">
        <f t="shared" si="31"/>
        <v>0</v>
      </c>
      <c r="F199" s="414"/>
    </row>
    <row r="200" spans="1:6" ht="21" customHeight="1" thickBot="1" x14ac:dyDescent="0.25">
      <c r="A200" s="518" t="s">
        <v>37</v>
      </c>
      <c r="B200" s="513">
        <v>18894</v>
      </c>
      <c r="C200" s="513">
        <v>0</v>
      </c>
      <c r="D200" s="513">
        <v>0</v>
      </c>
      <c r="E200" s="513">
        <v>0</v>
      </c>
      <c r="F200" s="414"/>
    </row>
    <row r="201" spans="1:6" ht="21" customHeight="1" thickBot="1" x14ac:dyDescent="0.25">
      <c r="A201" s="518" t="s">
        <v>108</v>
      </c>
      <c r="B201" s="514"/>
      <c r="C201" s="515"/>
      <c r="D201" s="515"/>
      <c r="E201" s="515"/>
      <c r="F201" s="414"/>
    </row>
    <row r="202" spans="1:6" ht="21" customHeight="1" thickBot="1" x14ac:dyDescent="0.25">
      <c r="A202" s="518" t="s">
        <v>72</v>
      </c>
      <c r="B202" s="514"/>
      <c r="C202" s="515"/>
      <c r="D202" s="515"/>
      <c r="E202" s="515"/>
      <c r="F202" s="414"/>
    </row>
    <row r="203" spans="1:6" ht="21" customHeight="1" thickBot="1" x14ac:dyDescent="0.25">
      <c r="A203" s="518" t="s">
        <v>73</v>
      </c>
      <c r="B203" s="514"/>
      <c r="C203" s="515"/>
      <c r="D203" s="515"/>
      <c r="E203" s="515"/>
      <c r="F203" s="414"/>
    </row>
    <row r="204" spans="1:6" ht="21" customHeight="1" thickBot="1" x14ac:dyDescent="0.25">
      <c r="A204" s="519" t="s">
        <v>117</v>
      </c>
      <c r="B204" s="514">
        <f>B194+B199</f>
        <v>18894</v>
      </c>
      <c r="C204" s="514">
        <f t="shared" ref="C204:E204" si="32">C194+C199</f>
        <v>0</v>
      </c>
      <c r="D204" s="514">
        <f t="shared" si="32"/>
        <v>0</v>
      </c>
      <c r="E204" s="514">
        <f t="shared" si="32"/>
        <v>0</v>
      </c>
      <c r="F204" s="414"/>
    </row>
    <row r="205" spans="1:6" ht="49.5" customHeight="1" thickBot="1" x14ac:dyDescent="0.25">
      <c r="A205" s="509" t="s">
        <v>114</v>
      </c>
      <c r="B205" s="509" t="s">
        <v>470</v>
      </c>
      <c r="C205" s="521" t="s">
        <v>471</v>
      </c>
      <c r="D205" s="522"/>
      <c r="E205" s="523"/>
      <c r="F205" s="414"/>
    </row>
    <row r="206" spans="1:6" ht="21" customHeight="1" thickBot="1" x14ac:dyDescent="0.25">
      <c r="A206" s="426" t="s">
        <v>9</v>
      </c>
      <c r="B206" s="1090" t="s">
        <v>462</v>
      </c>
      <c r="C206" s="1091"/>
      <c r="D206" s="1091"/>
      <c r="E206" s="1092"/>
      <c r="F206" s="414"/>
    </row>
    <row r="207" spans="1:6" ht="21" customHeight="1" thickBot="1" x14ac:dyDescent="0.25">
      <c r="A207" s="426" t="s">
        <v>14</v>
      </c>
      <c r="B207" s="1123" t="s">
        <v>463</v>
      </c>
      <c r="C207" s="1093"/>
      <c r="D207" s="1093"/>
      <c r="E207" s="1094"/>
      <c r="F207" s="414"/>
    </row>
    <row r="208" spans="1:6" ht="21" customHeight="1" x14ac:dyDescent="0.2">
      <c r="A208" s="1095"/>
      <c r="B208" s="511">
        <v>2019</v>
      </c>
      <c r="C208" s="511">
        <v>2020</v>
      </c>
      <c r="D208" s="511">
        <v>2021</v>
      </c>
      <c r="E208" s="511">
        <v>2022</v>
      </c>
      <c r="F208" s="414"/>
    </row>
    <row r="209" spans="1:6" ht="21" customHeight="1" thickBot="1" x14ac:dyDescent="0.25">
      <c r="A209" s="1096"/>
      <c r="B209" s="512" t="s">
        <v>5</v>
      </c>
      <c r="C209" s="512" t="s">
        <v>6</v>
      </c>
      <c r="D209" s="512" t="s">
        <v>6</v>
      </c>
      <c r="E209" s="512" t="s">
        <v>6</v>
      </c>
      <c r="F209" s="414"/>
    </row>
    <row r="210" spans="1:6" ht="21" customHeight="1" thickBot="1" x14ac:dyDescent="0.25">
      <c r="A210" s="426" t="s">
        <v>8</v>
      </c>
      <c r="B210" s="422">
        <v>1</v>
      </c>
      <c r="C210" s="422">
        <v>0</v>
      </c>
      <c r="D210" s="422">
        <v>0</v>
      </c>
      <c r="E210" s="422">
        <v>0</v>
      </c>
      <c r="F210" s="414"/>
    </row>
    <row r="211" spans="1:6" ht="21" customHeight="1" thickBot="1" x14ac:dyDescent="0.25">
      <c r="A211" s="426" t="s">
        <v>15</v>
      </c>
      <c r="B211" s="513">
        <f>B229</f>
        <v>660</v>
      </c>
      <c r="C211" s="513">
        <f>C229</f>
        <v>0</v>
      </c>
      <c r="D211" s="513">
        <f t="shared" ref="D211:E211" si="33">D229</f>
        <v>0</v>
      </c>
      <c r="E211" s="513">
        <f t="shared" si="33"/>
        <v>0</v>
      </c>
      <c r="F211" s="414"/>
    </row>
    <row r="212" spans="1:6" ht="21" customHeight="1" thickBot="1" x14ac:dyDescent="0.25">
      <c r="A212" s="426" t="s">
        <v>21</v>
      </c>
      <c r="B212" s="513">
        <f>B211/B210</f>
        <v>660</v>
      </c>
      <c r="C212" s="513" t="e">
        <f t="shared" ref="C212:E212" si="34">C211/C210</f>
        <v>#DIV/0!</v>
      </c>
      <c r="D212" s="513" t="e">
        <f t="shared" si="34"/>
        <v>#DIV/0!</v>
      </c>
      <c r="E212" s="513" t="e">
        <f t="shared" si="34"/>
        <v>#DIV/0!</v>
      </c>
      <c r="F212" s="414"/>
    </row>
    <row r="213" spans="1:6" ht="21" customHeight="1" thickBot="1" x14ac:dyDescent="0.25">
      <c r="A213" s="426" t="s">
        <v>16</v>
      </c>
      <c r="B213" s="422" t="s">
        <v>20</v>
      </c>
      <c r="C213" s="516">
        <f>C210/B210-1</f>
        <v>-1</v>
      </c>
      <c r="D213" s="516" t="e">
        <f t="shared" ref="D213:E215" si="35">D210/C210-1</f>
        <v>#DIV/0!</v>
      </c>
      <c r="E213" s="516" t="e">
        <f t="shared" si="35"/>
        <v>#DIV/0!</v>
      </c>
      <c r="F213" s="414"/>
    </row>
    <row r="214" spans="1:6" ht="21" customHeight="1" thickBot="1" x14ac:dyDescent="0.25">
      <c r="A214" s="426" t="s">
        <v>17</v>
      </c>
      <c r="B214" s="422" t="s">
        <v>20</v>
      </c>
      <c r="C214" s="516">
        <f>C211/B211-1</f>
        <v>-1</v>
      </c>
      <c r="D214" s="516" t="e">
        <f t="shared" si="35"/>
        <v>#DIV/0!</v>
      </c>
      <c r="E214" s="516" t="e">
        <f t="shared" si="35"/>
        <v>#DIV/0!</v>
      </c>
      <c r="F214" s="414"/>
    </row>
    <row r="215" spans="1:6" ht="21" customHeight="1" thickBot="1" x14ac:dyDescent="0.25">
      <c r="A215" s="426" t="s">
        <v>18</v>
      </c>
      <c r="B215" s="422" t="s">
        <v>20</v>
      </c>
      <c r="C215" s="516" t="e">
        <f>C212/B212-1</f>
        <v>#DIV/0!</v>
      </c>
      <c r="D215" s="516" t="e">
        <f t="shared" si="35"/>
        <v>#DIV/0!</v>
      </c>
      <c r="E215" s="516" t="e">
        <f t="shared" si="35"/>
        <v>#DIV/0!</v>
      </c>
      <c r="F215" s="414"/>
    </row>
    <row r="216" spans="1:6" ht="21" customHeight="1" thickBot="1" x14ac:dyDescent="0.25">
      <c r="A216" s="1138" t="s">
        <v>1289</v>
      </c>
      <c r="B216" s="1139"/>
      <c r="C216" s="1139"/>
      <c r="D216" s="1139"/>
      <c r="E216" s="1140"/>
      <c r="F216" s="414"/>
    </row>
    <row r="217" spans="1:6" ht="21" customHeight="1" x14ac:dyDescent="0.2">
      <c r="A217" s="1095"/>
      <c r="B217" s="511">
        <v>2019</v>
      </c>
      <c r="C217" s="511">
        <v>2020</v>
      </c>
      <c r="D217" s="511">
        <v>2021</v>
      </c>
      <c r="E217" s="511">
        <v>2022</v>
      </c>
      <c r="F217" s="414"/>
    </row>
    <row r="218" spans="1:6" ht="21" customHeight="1" thickBot="1" x14ac:dyDescent="0.25">
      <c r="A218" s="1096"/>
      <c r="B218" s="512" t="s">
        <v>5</v>
      </c>
      <c r="C218" s="512" t="s">
        <v>6</v>
      </c>
      <c r="D218" s="512" t="s">
        <v>6</v>
      </c>
      <c r="E218" s="512" t="s">
        <v>6</v>
      </c>
      <c r="F218" s="414"/>
    </row>
    <row r="219" spans="1:6" ht="21" customHeight="1" thickBot="1" x14ac:dyDescent="0.25">
      <c r="A219" s="517" t="s">
        <v>107</v>
      </c>
      <c r="B219" s="515">
        <f>B220+B221+B222+B223</f>
        <v>0</v>
      </c>
      <c r="C219" s="515">
        <f t="shared" ref="C219:E219" si="36">C220+C221+C222+C223</f>
        <v>0</v>
      </c>
      <c r="D219" s="515">
        <f t="shared" si="36"/>
        <v>0</v>
      </c>
      <c r="E219" s="515">
        <f t="shared" si="36"/>
        <v>0</v>
      </c>
      <c r="F219" s="414"/>
    </row>
    <row r="220" spans="1:6" ht="21" customHeight="1" thickBot="1" x14ac:dyDescent="0.25">
      <c r="A220" s="518" t="s">
        <v>37</v>
      </c>
      <c r="B220" s="515"/>
      <c r="C220" s="515"/>
      <c r="D220" s="515"/>
      <c r="E220" s="515"/>
      <c r="F220" s="414"/>
    </row>
    <row r="221" spans="1:6" ht="21" customHeight="1" thickBot="1" x14ac:dyDescent="0.25">
      <c r="A221" s="518" t="s">
        <v>108</v>
      </c>
      <c r="B221" s="515"/>
      <c r="C221" s="515"/>
      <c r="D221" s="515"/>
      <c r="E221" s="515"/>
      <c r="F221" s="414"/>
    </row>
    <row r="222" spans="1:6" ht="21" customHeight="1" thickBot="1" x14ac:dyDescent="0.25">
      <c r="A222" s="518" t="s">
        <v>72</v>
      </c>
      <c r="B222" s="515"/>
      <c r="C222" s="515"/>
      <c r="D222" s="515"/>
      <c r="E222" s="515"/>
      <c r="F222" s="414"/>
    </row>
    <row r="223" spans="1:6" ht="21" customHeight="1" thickBot="1" x14ac:dyDescent="0.25">
      <c r="A223" s="518" t="s">
        <v>73</v>
      </c>
      <c r="B223" s="515"/>
      <c r="C223" s="515"/>
      <c r="D223" s="515"/>
      <c r="E223" s="515"/>
      <c r="F223" s="414"/>
    </row>
    <row r="224" spans="1:6" ht="21" customHeight="1" thickBot="1" x14ac:dyDescent="0.25">
      <c r="A224" s="517" t="s">
        <v>109</v>
      </c>
      <c r="B224" s="514">
        <f>B225+B226+B227+B228</f>
        <v>660</v>
      </c>
      <c r="C224" s="514">
        <f>C225+C226+C227+C228</f>
        <v>0</v>
      </c>
      <c r="D224" s="514">
        <f t="shared" ref="D224:E224" si="37">D225+D226+D227+D228</f>
        <v>0</v>
      </c>
      <c r="E224" s="514">
        <f t="shared" si="37"/>
        <v>0</v>
      </c>
      <c r="F224" s="414"/>
    </row>
    <row r="225" spans="1:6" ht="21" customHeight="1" thickBot="1" x14ac:dyDescent="0.25">
      <c r="A225" s="518" t="s">
        <v>37</v>
      </c>
      <c r="B225" s="513">
        <v>660</v>
      </c>
      <c r="C225" s="513">
        <v>0</v>
      </c>
      <c r="D225" s="513">
        <v>0</v>
      </c>
      <c r="E225" s="513">
        <v>0</v>
      </c>
      <c r="F225" s="414"/>
    </row>
    <row r="226" spans="1:6" ht="21" customHeight="1" thickBot="1" x14ac:dyDescent="0.25">
      <c r="A226" s="518" t="s">
        <v>108</v>
      </c>
      <c r="B226" s="514"/>
      <c r="C226" s="515"/>
      <c r="D226" s="515"/>
      <c r="E226" s="515"/>
      <c r="F226" s="414"/>
    </row>
    <row r="227" spans="1:6" ht="21" customHeight="1" thickBot="1" x14ac:dyDescent="0.25">
      <c r="A227" s="518" t="s">
        <v>72</v>
      </c>
      <c r="B227" s="514"/>
      <c r="C227" s="515"/>
      <c r="D227" s="515"/>
      <c r="E227" s="515"/>
      <c r="F227" s="414"/>
    </row>
    <row r="228" spans="1:6" ht="21" customHeight="1" thickBot="1" x14ac:dyDescent="0.25">
      <c r="A228" s="518" t="s">
        <v>73</v>
      </c>
      <c r="B228" s="514"/>
      <c r="C228" s="515"/>
      <c r="D228" s="515"/>
      <c r="E228" s="515"/>
      <c r="F228" s="414"/>
    </row>
    <row r="229" spans="1:6" ht="21" customHeight="1" thickBot="1" x14ac:dyDescent="0.25">
      <c r="A229" s="519" t="s">
        <v>117</v>
      </c>
      <c r="B229" s="514">
        <f>B219+B224</f>
        <v>660</v>
      </c>
      <c r="C229" s="514">
        <f t="shared" ref="C229:E229" si="38">C219+C224</f>
        <v>0</v>
      </c>
      <c r="D229" s="514">
        <f t="shared" si="38"/>
        <v>0</v>
      </c>
      <c r="E229" s="514">
        <f t="shared" si="38"/>
        <v>0</v>
      </c>
      <c r="F229" s="414"/>
    </row>
    <row r="230" spans="1:6" ht="42" customHeight="1" thickBot="1" x14ac:dyDescent="0.25">
      <c r="A230" s="509" t="s">
        <v>118</v>
      </c>
      <c r="B230" s="509" t="s">
        <v>472</v>
      </c>
      <c r="C230" s="521" t="s">
        <v>473</v>
      </c>
      <c r="D230" s="522"/>
      <c r="E230" s="523"/>
      <c r="F230" s="414"/>
    </row>
    <row r="231" spans="1:6" ht="21" customHeight="1" thickBot="1" x14ac:dyDescent="0.25">
      <c r="A231" s="426" t="s">
        <v>9</v>
      </c>
      <c r="B231" s="1090" t="s">
        <v>474</v>
      </c>
      <c r="C231" s="1091"/>
      <c r="D231" s="1091"/>
      <c r="E231" s="1092"/>
      <c r="F231" s="414"/>
    </row>
    <row r="232" spans="1:6" ht="21" customHeight="1" thickBot="1" x14ac:dyDescent="0.25">
      <c r="A232" s="426" t="s">
        <v>14</v>
      </c>
      <c r="B232" s="1123" t="s">
        <v>237</v>
      </c>
      <c r="C232" s="1093"/>
      <c r="D232" s="1093"/>
      <c r="E232" s="1094"/>
      <c r="F232" s="414"/>
    </row>
    <row r="233" spans="1:6" ht="21" customHeight="1" x14ac:dyDescent="0.2">
      <c r="A233" s="1095"/>
      <c r="B233" s="511">
        <v>2019</v>
      </c>
      <c r="C233" s="511">
        <v>2020</v>
      </c>
      <c r="D233" s="511">
        <v>2021</v>
      </c>
      <c r="E233" s="511">
        <v>2022</v>
      </c>
      <c r="F233" s="414"/>
    </row>
    <row r="234" spans="1:6" ht="21" customHeight="1" thickBot="1" x14ac:dyDescent="0.25">
      <c r="A234" s="1096"/>
      <c r="B234" s="512" t="s">
        <v>5</v>
      </c>
      <c r="C234" s="512" t="s">
        <v>6</v>
      </c>
      <c r="D234" s="512" t="s">
        <v>6</v>
      </c>
      <c r="E234" s="512" t="s">
        <v>6</v>
      </c>
      <c r="F234" s="414"/>
    </row>
    <row r="235" spans="1:6" ht="21" customHeight="1" thickBot="1" x14ac:dyDescent="0.25">
      <c r="A235" s="426" t="s">
        <v>8</v>
      </c>
      <c r="B235" s="513">
        <v>727</v>
      </c>
      <c r="C235" s="513">
        <v>0</v>
      </c>
      <c r="D235" s="422">
        <v>0</v>
      </c>
      <c r="E235" s="422">
        <v>0</v>
      </c>
      <c r="F235" s="414"/>
    </row>
    <row r="236" spans="1:6" ht="21" customHeight="1" thickBot="1" x14ac:dyDescent="0.25">
      <c r="A236" s="426" t="s">
        <v>15</v>
      </c>
      <c r="B236" s="514">
        <f>B254</f>
        <v>21646</v>
      </c>
      <c r="C236" s="514">
        <f>C254</f>
        <v>0</v>
      </c>
      <c r="D236" s="513">
        <f t="shared" ref="D236:E236" si="39">D254</f>
        <v>0</v>
      </c>
      <c r="E236" s="513">
        <f t="shared" si="39"/>
        <v>0</v>
      </c>
      <c r="F236" s="414"/>
    </row>
    <row r="237" spans="1:6" ht="21" customHeight="1" thickBot="1" x14ac:dyDescent="0.25">
      <c r="A237" s="426" t="s">
        <v>21</v>
      </c>
      <c r="B237" s="513">
        <f>B236/B235</f>
        <v>29.774415405777166</v>
      </c>
      <c r="C237" s="513" t="e">
        <f t="shared" ref="C237:E237" si="40">C236/C235</f>
        <v>#DIV/0!</v>
      </c>
      <c r="D237" s="513" t="e">
        <f t="shared" si="40"/>
        <v>#DIV/0!</v>
      </c>
      <c r="E237" s="513" t="e">
        <f t="shared" si="40"/>
        <v>#DIV/0!</v>
      </c>
      <c r="F237" s="414"/>
    </row>
    <row r="238" spans="1:6" ht="21" customHeight="1" thickBot="1" x14ac:dyDescent="0.25">
      <c r="A238" s="426" t="s">
        <v>16</v>
      </c>
      <c r="B238" s="422" t="s">
        <v>20</v>
      </c>
      <c r="C238" s="516">
        <f>C235/B235-1</f>
        <v>-1</v>
      </c>
      <c r="D238" s="516" t="e">
        <f t="shared" ref="D238:E240" si="41">D235/C235-1</f>
        <v>#DIV/0!</v>
      </c>
      <c r="E238" s="516" t="e">
        <f t="shared" si="41"/>
        <v>#DIV/0!</v>
      </c>
      <c r="F238" s="414"/>
    </row>
    <row r="239" spans="1:6" ht="21" customHeight="1" thickBot="1" x14ac:dyDescent="0.25">
      <c r="A239" s="426" t="s">
        <v>17</v>
      </c>
      <c r="B239" s="422" t="s">
        <v>20</v>
      </c>
      <c r="C239" s="516">
        <f>C236/B236-1</f>
        <v>-1</v>
      </c>
      <c r="D239" s="516" t="e">
        <f t="shared" si="41"/>
        <v>#DIV/0!</v>
      </c>
      <c r="E239" s="516" t="e">
        <f t="shared" si="41"/>
        <v>#DIV/0!</v>
      </c>
      <c r="F239" s="414"/>
    </row>
    <row r="240" spans="1:6" ht="21" customHeight="1" thickBot="1" x14ac:dyDescent="0.25">
      <c r="A240" s="426" t="s">
        <v>18</v>
      </c>
      <c r="B240" s="422" t="s">
        <v>20</v>
      </c>
      <c r="C240" s="516" t="e">
        <f>C237/B237-1</f>
        <v>#DIV/0!</v>
      </c>
      <c r="D240" s="516" t="e">
        <f t="shared" si="41"/>
        <v>#DIV/0!</v>
      </c>
      <c r="E240" s="516" t="e">
        <f t="shared" si="41"/>
        <v>#DIV/0!</v>
      </c>
      <c r="F240" s="414"/>
    </row>
    <row r="241" spans="1:6" ht="21" customHeight="1" thickBot="1" x14ac:dyDescent="0.25">
      <c r="A241" s="1138" t="s">
        <v>1289</v>
      </c>
      <c r="B241" s="1139"/>
      <c r="C241" s="1139"/>
      <c r="D241" s="1139"/>
      <c r="E241" s="1140"/>
      <c r="F241" s="414"/>
    </row>
    <row r="242" spans="1:6" ht="21" customHeight="1" x14ac:dyDescent="0.2">
      <c r="A242" s="1095"/>
      <c r="B242" s="511">
        <v>2019</v>
      </c>
      <c r="C242" s="511">
        <v>2020</v>
      </c>
      <c r="D242" s="511">
        <v>2021</v>
      </c>
      <c r="E242" s="511">
        <v>2022</v>
      </c>
      <c r="F242" s="414"/>
    </row>
    <row r="243" spans="1:6" ht="21" customHeight="1" thickBot="1" x14ac:dyDescent="0.25">
      <c r="A243" s="1096"/>
      <c r="B243" s="512" t="s">
        <v>5</v>
      </c>
      <c r="C243" s="512" t="s">
        <v>6</v>
      </c>
      <c r="D243" s="512" t="s">
        <v>6</v>
      </c>
      <c r="E243" s="512" t="s">
        <v>6</v>
      </c>
      <c r="F243" s="414"/>
    </row>
    <row r="244" spans="1:6" ht="21" customHeight="1" thickBot="1" x14ac:dyDescent="0.25">
      <c r="A244" s="517" t="s">
        <v>107</v>
      </c>
      <c r="B244" s="515">
        <f>B245+B246+B247+B248</f>
        <v>0</v>
      </c>
      <c r="C244" s="515">
        <f>C245+C246+C247+C248</f>
        <v>0</v>
      </c>
      <c r="D244" s="515">
        <f t="shared" ref="D244:E244" si="42">D245+D246+D247+D248</f>
        <v>0</v>
      </c>
      <c r="E244" s="515">
        <f t="shared" si="42"/>
        <v>0</v>
      </c>
      <c r="F244" s="414"/>
    </row>
    <row r="245" spans="1:6" ht="21" customHeight="1" thickBot="1" x14ac:dyDescent="0.25">
      <c r="A245" s="518" t="s">
        <v>37</v>
      </c>
      <c r="B245" s="515"/>
      <c r="C245" s="515"/>
      <c r="D245" s="515"/>
      <c r="E245" s="515"/>
      <c r="F245" s="414"/>
    </row>
    <row r="246" spans="1:6" ht="21" customHeight="1" thickBot="1" x14ac:dyDescent="0.25">
      <c r="A246" s="518" t="s">
        <v>108</v>
      </c>
      <c r="B246" s="515"/>
      <c r="C246" s="515"/>
      <c r="D246" s="515"/>
      <c r="E246" s="515"/>
      <c r="F246" s="414"/>
    </row>
    <row r="247" spans="1:6" ht="21" customHeight="1" thickBot="1" x14ac:dyDescent="0.25">
      <c r="A247" s="518" t="s">
        <v>72</v>
      </c>
      <c r="B247" s="515"/>
      <c r="C247" s="515"/>
      <c r="D247" s="515"/>
      <c r="E247" s="515"/>
      <c r="F247" s="414"/>
    </row>
    <row r="248" spans="1:6" ht="21" customHeight="1" thickBot="1" x14ac:dyDescent="0.25">
      <c r="A248" s="518" t="s">
        <v>73</v>
      </c>
      <c r="B248" s="515"/>
      <c r="C248" s="515"/>
      <c r="D248" s="515"/>
      <c r="E248" s="515"/>
      <c r="F248" s="414"/>
    </row>
    <row r="249" spans="1:6" ht="21" customHeight="1" thickBot="1" x14ac:dyDescent="0.25">
      <c r="A249" s="517" t="s">
        <v>109</v>
      </c>
      <c r="B249" s="514">
        <f>B250+B251+B252+B253</f>
        <v>21646</v>
      </c>
      <c r="C249" s="514">
        <f t="shared" ref="C249:E249" si="43">C250+C251+C252+C253</f>
        <v>0</v>
      </c>
      <c r="D249" s="514">
        <f t="shared" si="43"/>
        <v>0</v>
      </c>
      <c r="E249" s="514">
        <f t="shared" si="43"/>
        <v>0</v>
      </c>
      <c r="F249" s="414"/>
    </row>
    <row r="250" spans="1:6" ht="21" customHeight="1" thickBot="1" x14ac:dyDescent="0.25">
      <c r="A250" s="518" t="s">
        <v>37</v>
      </c>
      <c r="B250" s="513">
        <v>21646</v>
      </c>
      <c r="C250" s="513">
        <v>0</v>
      </c>
      <c r="D250" s="513">
        <v>0</v>
      </c>
      <c r="E250" s="513">
        <v>0</v>
      </c>
      <c r="F250" s="414"/>
    </row>
    <row r="251" spans="1:6" ht="21" customHeight="1" thickBot="1" x14ac:dyDescent="0.25">
      <c r="A251" s="518" t="s">
        <v>108</v>
      </c>
      <c r="B251" s="514"/>
      <c r="C251" s="515"/>
      <c r="D251" s="515"/>
      <c r="E251" s="515"/>
      <c r="F251" s="414"/>
    </row>
    <row r="252" spans="1:6" ht="21" customHeight="1" thickBot="1" x14ac:dyDescent="0.25">
      <c r="A252" s="518" t="s">
        <v>72</v>
      </c>
      <c r="B252" s="514"/>
      <c r="C252" s="515"/>
      <c r="D252" s="515"/>
      <c r="E252" s="515"/>
      <c r="F252" s="414"/>
    </row>
    <row r="253" spans="1:6" ht="21" customHeight="1" thickBot="1" x14ac:dyDescent="0.25">
      <c r="A253" s="518" t="s">
        <v>73</v>
      </c>
      <c r="B253" s="514"/>
      <c r="C253" s="515"/>
      <c r="D253" s="515"/>
      <c r="E253" s="515"/>
      <c r="F253" s="414"/>
    </row>
    <row r="254" spans="1:6" ht="21" customHeight="1" thickBot="1" x14ac:dyDescent="0.25">
      <c r="A254" s="519" t="s">
        <v>120</v>
      </c>
      <c r="B254" s="514">
        <f>B244+B249</f>
        <v>21646</v>
      </c>
      <c r="C254" s="514">
        <f t="shared" ref="C254:E254" si="44">C244+C249</f>
        <v>0</v>
      </c>
      <c r="D254" s="514">
        <f t="shared" si="44"/>
        <v>0</v>
      </c>
      <c r="E254" s="514">
        <f t="shared" si="44"/>
        <v>0</v>
      </c>
      <c r="F254" s="414"/>
    </row>
    <row r="255" spans="1:6" ht="45" customHeight="1" thickBot="1" x14ac:dyDescent="0.25">
      <c r="A255" s="509" t="s">
        <v>118</v>
      </c>
      <c r="B255" s="509" t="s">
        <v>475</v>
      </c>
      <c r="C255" s="521" t="s">
        <v>476</v>
      </c>
      <c r="D255" s="522"/>
      <c r="E255" s="523"/>
      <c r="F255" s="414"/>
    </row>
    <row r="256" spans="1:6" ht="21" customHeight="1" thickBot="1" x14ac:dyDescent="0.25">
      <c r="A256" s="426" t="s">
        <v>9</v>
      </c>
      <c r="B256" s="1090" t="s">
        <v>462</v>
      </c>
      <c r="C256" s="1091"/>
      <c r="D256" s="1091"/>
      <c r="E256" s="1092"/>
      <c r="F256" s="414"/>
    </row>
    <row r="257" spans="1:6" ht="21" customHeight="1" thickBot="1" x14ac:dyDescent="0.25">
      <c r="A257" s="426" t="s">
        <v>14</v>
      </c>
      <c r="B257" s="1123" t="s">
        <v>463</v>
      </c>
      <c r="C257" s="1093"/>
      <c r="D257" s="1093"/>
      <c r="E257" s="1094"/>
      <c r="F257" s="414"/>
    </row>
    <row r="258" spans="1:6" ht="21" customHeight="1" x14ac:dyDescent="0.2">
      <c r="A258" s="1095"/>
      <c r="B258" s="511">
        <v>2019</v>
      </c>
      <c r="C258" s="511">
        <v>2020</v>
      </c>
      <c r="D258" s="511">
        <v>2021</v>
      </c>
      <c r="E258" s="511">
        <v>2022</v>
      </c>
      <c r="F258" s="414"/>
    </row>
    <row r="259" spans="1:6" ht="21" customHeight="1" thickBot="1" x14ac:dyDescent="0.25">
      <c r="A259" s="1096"/>
      <c r="B259" s="512" t="s">
        <v>5</v>
      </c>
      <c r="C259" s="512" t="s">
        <v>6</v>
      </c>
      <c r="D259" s="512" t="s">
        <v>6</v>
      </c>
      <c r="E259" s="512" t="s">
        <v>6</v>
      </c>
      <c r="F259" s="414"/>
    </row>
    <row r="260" spans="1:6" ht="21" customHeight="1" thickBot="1" x14ac:dyDescent="0.25">
      <c r="A260" s="426" t="s">
        <v>8</v>
      </c>
      <c r="B260" s="513">
        <v>1</v>
      </c>
      <c r="C260" s="513">
        <v>0</v>
      </c>
      <c r="D260" s="422">
        <v>0</v>
      </c>
      <c r="E260" s="422">
        <v>0</v>
      </c>
      <c r="F260" s="414"/>
    </row>
    <row r="261" spans="1:6" ht="21" customHeight="1" thickBot="1" x14ac:dyDescent="0.25">
      <c r="A261" s="426" t="s">
        <v>15</v>
      </c>
      <c r="B261" s="514">
        <f>B279</f>
        <v>747</v>
      </c>
      <c r="C261" s="514">
        <f>C279</f>
        <v>0</v>
      </c>
      <c r="D261" s="513">
        <v>0</v>
      </c>
      <c r="E261" s="513">
        <v>0</v>
      </c>
      <c r="F261" s="414"/>
    </row>
    <row r="262" spans="1:6" ht="21" customHeight="1" thickBot="1" x14ac:dyDescent="0.25">
      <c r="A262" s="426" t="s">
        <v>21</v>
      </c>
      <c r="B262" s="513">
        <f>B261/B260</f>
        <v>747</v>
      </c>
      <c r="C262" s="513" t="e">
        <f t="shared" ref="C262:E262" si="45">C261/C260</f>
        <v>#DIV/0!</v>
      </c>
      <c r="D262" s="513" t="e">
        <f t="shared" si="45"/>
        <v>#DIV/0!</v>
      </c>
      <c r="E262" s="513" t="e">
        <f t="shared" si="45"/>
        <v>#DIV/0!</v>
      </c>
      <c r="F262" s="414"/>
    </row>
    <row r="263" spans="1:6" ht="21" customHeight="1" thickBot="1" x14ac:dyDescent="0.25">
      <c r="A263" s="426" t="s">
        <v>16</v>
      </c>
      <c r="B263" s="422" t="s">
        <v>20</v>
      </c>
      <c r="C263" s="516">
        <f>C260/B260-1</f>
        <v>-1</v>
      </c>
      <c r="D263" s="516" t="e">
        <f t="shared" ref="D263:E265" si="46">D260/C260-1</f>
        <v>#DIV/0!</v>
      </c>
      <c r="E263" s="516" t="e">
        <f t="shared" si="46"/>
        <v>#DIV/0!</v>
      </c>
      <c r="F263" s="414"/>
    </row>
    <row r="264" spans="1:6" ht="21" customHeight="1" thickBot="1" x14ac:dyDescent="0.25">
      <c r="A264" s="426" t="s">
        <v>17</v>
      </c>
      <c r="B264" s="422" t="s">
        <v>20</v>
      </c>
      <c r="C264" s="516">
        <f>C261/B261-1</f>
        <v>-1</v>
      </c>
      <c r="D264" s="516" t="e">
        <f t="shared" si="46"/>
        <v>#DIV/0!</v>
      </c>
      <c r="E264" s="516" t="e">
        <f t="shared" si="46"/>
        <v>#DIV/0!</v>
      </c>
      <c r="F264" s="414"/>
    </row>
    <row r="265" spans="1:6" ht="21" customHeight="1" thickBot="1" x14ac:dyDescent="0.25">
      <c r="A265" s="426" t="s">
        <v>18</v>
      </c>
      <c r="B265" s="422" t="s">
        <v>20</v>
      </c>
      <c r="C265" s="516" t="e">
        <f>C262/B262-1</f>
        <v>#DIV/0!</v>
      </c>
      <c r="D265" s="516" t="e">
        <f t="shared" si="46"/>
        <v>#DIV/0!</v>
      </c>
      <c r="E265" s="516" t="e">
        <f t="shared" si="46"/>
        <v>#DIV/0!</v>
      </c>
      <c r="F265" s="414"/>
    </row>
    <row r="266" spans="1:6" ht="21" customHeight="1" thickBot="1" x14ac:dyDescent="0.25">
      <c r="A266" s="1138" t="s">
        <v>1289</v>
      </c>
      <c r="B266" s="1139"/>
      <c r="C266" s="1139"/>
      <c r="D266" s="1139"/>
      <c r="E266" s="1140"/>
      <c r="F266" s="414"/>
    </row>
    <row r="267" spans="1:6" ht="21" customHeight="1" x14ac:dyDescent="0.2">
      <c r="A267" s="1095"/>
      <c r="B267" s="511">
        <v>2019</v>
      </c>
      <c r="C267" s="511">
        <v>2020</v>
      </c>
      <c r="D267" s="511">
        <v>2021</v>
      </c>
      <c r="E267" s="511">
        <v>2022</v>
      </c>
      <c r="F267" s="414"/>
    </row>
    <row r="268" spans="1:6" ht="21" customHeight="1" thickBot="1" x14ac:dyDescent="0.25">
      <c r="A268" s="1096"/>
      <c r="B268" s="512" t="s">
        <v>5</v>
      </c>
      <c r="C268" s="512" t="s">
        <v>6</v>
      </c>
      <c r="D268" s="512" t="s">
        <v>6</v>
      </c>
      <c r="E268" s="512" t="s">
        <v>6</v>
      </c>
      <c r="F268" s="414"/>
    </row>
    <row r="269" spans="1:6" ht="21" customHeight="1" thickBot="1" x14ac:dyDescent="0.25">
      <c r="A269" s="517" t="s">
        <v>107</v>
      </c>
      <c r="B269" s="515">
        <f>B270+B271+B272+B273</f>
        <v>0</v>
      </c>
      <c r="C269" s="515">
        <f>C270+C271+C272+C273</f>
        <v>0</v>
      </c>
      <c r="D269" s="515">
        <f t="shared" ref="D269:E269" si="47">D270+D271+D272+D273</f>
        <v>0</v>
      </c>
      <c r="E269" s="515">
        <f t="shared" si="47"/>
        <v>0</v>
      </c>
      <c r="F269" s="414"/>
    </row>
    <row r="270" spans="1:6" ht="21" customHeight="1" thickBot="1" x14ac:dyDescent="0.25">
      <c r="A270" s="518" t="s">
        <v>37</v>
      </c>
      <c r="B270" s="515"/>
      <c r="C270" s="515"/>
      <c r="D270" s="515"/>
      <c r="E270" s="515"/>
      <c r="F270" s="414"/>
    </row>
    <row r="271" spans="1:6" ht="21" customHeight="1" thickBot="1" x14ac:dyDescent="0.25">
      <c r="A271" s="518" t="s">
        <v>108</v>
      </c>
      <c r="B271" s="515"/>
      <c r="C271" s="515"/>
      <c r="D271" s="515"/>
      <c r="E271" s="515"/>
      <c r="F271" s="414"/>
    </row>
    <row r="272" spans="1:6" ht="21" customHeight="1" thickBot="1" x14ac:dyDescent="0.25">
      <c r="A272" s="518" t="s">
        <v>72</v>
      </c>
      <c r="B272" s="515"/>
      <c r="C272" s="515"/>
      <c r="D272" s="515"/>
      <c r="E272" s="515"/>
      <c r="F272" s="414"/>
    </row>
    <row r="273" spans="1:6" ht="21" customHeight="1" thickBot="1" x14ac:dyDescent="0.25">
      <c r="A273" s="518" t="s">
        <v>73</v>
      </c>
      <c r="B273" s="515"/>
      <c r="C273" s="515"/>
      <c r="D273" s="515"/>
      <c r="E273" s="515"/>
      <c r="F273" s="414"/>
    </row>
    <row r="274" spans="1:6" ht="21" customHeight="1" thickBot="1" x14ac:dyDescent="0.25">
      <c r="A274" s="517" t="s">
        <v>109</v>
      </c>
      <c r="B274" s="514">
        <f>B275+B276+B277+B278</f>
        <v>747</v>
      </c>
      <c r="C274" s="514">
        <f t="shared" ref="C274:E274" si="48">C275+C276+C277+C278</f>
        <v>0</v>
      </c>
      <c r="D274" s="514">
        <f t="shared" si="48"/>
        <v>0</v>
      </c>
      <c r="E274" s="514">
        <f t="shared" si="48"/>
        <v>0</v>
      </c>
      <c r="F274" s="414"/>
    </row>
    <row r="275" spans="1:6" ht="21" customHeight="1" thickBot="1" x14ac:dyDescent="0.25">
      <c r="A275" s="518" t="s">
        <v>37</v>
      </c>
      <c r="B275" s="514">
        <v>747</v>
      </c>
      <c r="C275" s="513">
        <v>0</v>
      </c>
      <c r="D275" s="513"/>
      <c r="E275" s="513"/>
      <c r="F275" s="414"/>
    </row>
    <row r="276" spans="1:6" ht="21" customHeight="1" thickBot="1" x14ac:dyDescent="0.25">
      <c r="A276" s="518" t="s">
        <v>108</v>
      </c>
      <c r="B276" s="514"/>
      <c r="C276" s="515"/>
      <c r="D276" s="515"/>
      <c r="E276" s="515"/>
      <c r="F276" s="414"/>
    </row>
    <row r="277" spans="1:6" ht="21" customHeight="1" thickBot="1" x14ac:dyDescent="0.25">
      <c r="A277" s="518" t="s">
        <v>72</v>
      </c>
      <c r="B277" s="514"/>
      <c r="C277" s="515"/>
      <c r="D277" s="515"/>
      <c r="E277" s="515"/>
      <c r="F277" s="414"/>
    </row>
    <row r="278" spans="1:6" ht="21" customHeight="1" thickBot="1" x14ac:dyDescent="0.25">
      <c r="A278" s="518" t="s">
        <v>73</v>
      </c>
      <c r="B278" s="514"/>
      <c r="C278" s="515"/>
      <c r="D278" s="515"/>
      <c r="E278" s="515"/>
      <c r="F278" s="414"/>
    </row>
    <row r="279" spans="1:6" ht="21" customHeight="1" thickBot="1" x14ac:dyDescent="0.25">
      <c r="A279" s="519" t="s">
        <v>120</v>
      </c>
      <c r="B279" s="514">
        <f>B269+B274</f>
        <v>747</v>
      </c>
      <c r="C279" s="514">
        <f t="shared" ref="C279:E279" si="49">C269+C274</f>
        <v>0</v>
      </c>
      <c r="D279" s="514">
        <f t="shared" si="49"/>
        <v>0</v>
      </c>
      <c r="E279" s="514">
        <f t="shared" si="49"/>
        <v>0</v>
      </c>
      <c r="F279" s="414"/>
    </row>
    <row r="280" spans="1:6" ht="42" customHeight="1" thickBot="1" x14ac:dyDescent="0.25">
      <c r="A280" s="509" t="s">
        <v>121</v>
      </c>
      <c r="B280" s="509" t="s">
        <v>477</v>
      </c>
      <c r="C280" s="521" t="s">
        <v>478</v>
      </c>
      <c r="D280" s="522"/>
      <c r="E280" s="523"/>
      <c r="F280" s="414"/>
    </row>
    <row r="281" spans="1:6" ht="21" customHeight="1" thickBot="1" x14ac:dyDescent="0.25">
      <c r="A281" s="426" t="s">
        <v>9</v>
      </c>
      <c r="B281" s="1090" t="s">
        <v>479</v>
      </c>
      <c r="C281" s="1091"/>
      <c r="D281" s="1091"/>
      <c r="E281" s="1092"/>
      <c r="F281" s="414"/>
    </row>
    <row r="282" spans="1:6" ht="21" customHeight="1" thickBot="1" x14ac:dyDescent="0.25">
      <c r="A282" s="426" t="s">
        <v>14</v>
      </c>
      <c r="B282" s="1123" t="s">
        <v>237</v>
      </c>
      <c r="C282" s="1093"/>
      <c r="D282" s="1093"/>
      <c r="E282" s="1094"/>
      <c r="F282" s="414"/>
    </row>
    <row r="283" spans="1:6" ht="21" customHeight="1" x14ac:dyDescent="0.2">
      <c r="A283" s="1095"/>
      <c r="B283" s="511">
        <v>2019</v>
      </c>
      <c r="C283" s="511">
        <v>2020</v>
      </c>
      <c r="D283" s="511">
        <v>2021</v>
      </c>
      <c r="E283" s="511">
        <v>2022</v>
      </c>
      <c r="F283" s="414"/>
    </row>
    <row r="284" spans="1:6" ht="21" customHeight="1" thickBot="1" x14ac:dyDescent="0.25">
      <c r="A284" s="1096"/>
      <c r="B284" s="512" t="s">
        <v>5</v>
      </c>
      <c r="C284" s="512" t="s">
        <v>6</v>
      </c>
      <c r="D284" s="512" t="s">
        <v>6</v>
      </c>
      <c r="E284" s="512" t="s">
        <v>6</v>
      </c>
      <c r="F284" s="414"/>
    </row>
    <row r="285" spans="1:6" ht="21" customHeight="1" thickBot="1" x14ac:dyDescent="0.25">
      <c r="A285" s="426" t="s">
        <v>8</v>
      </c>
      <c r="B285" s="513">
        <v>1087</v>
      </c>
      <c r="C285" s="513">
        <v>0</v>
      </c>
      <c r="D285" s="422">
        <v>0</v>
      </c>
      <c r="E285" s="422">
        <v>0</v>
      </c>
      <c r="F285" s="414"/>
    </row>
    <row r="286" spans="1:6" ht="21" customHeight="1" thickBot="1" x14ac:dyDescent="0.25">
      <c r="A286" s="426" t="s">
        <v>15</v>
      </c>
      <c r="B286" s="514">
        <f>B304</f>
        <v>34247</v>
      </c>
      <c r="C286" s="514">
        <f>C304</f>
        <v>0</v>
      </c>
      <c r="D286" s="515"/>
      <c r="E286" s="515"/>
      <c r="F286" s="414"/>
    </row>
    <row r="287" spans="1:6" ht="21" customHeight="1" thickBot="1" x14ac:dyDescent="0.25">
      <c r="A287" s="426" t="s">
        <v>21</v>
      </c>
      <c r="B287" s="513">
        <f>B286/B285</f>
        <v>31.505979760809566</v>
      </c>
      <c r="C287" s="513" t="e">
        <f t="shared" ref="C287:E287" si="50">C286/C285</f>
        <v>#DIV/0!</v>
      </c>
      <c r="D287" s="513" t="e">
        <f t="shared" si="50"/>
        <v>#DIV/0!</v>
      </c>
      <c r="E287" s="513" t="e">
        <f t="shared" si="50"/>
        <v>#DIV/0!</v>
      </c>
      <c r="F287" s="414"/>
    </row>
    <row r="288" spans="1:6" ht="21" customHeight="1" thickBot="1" x14ac:dyDescent="0.25">
      <c r="A288" s="426" t="s">
        <v>16</v>
      </c>
      <c r="B288" s="422" t="s">
        <v>20</v>
      </c>
      <c r="C288" s="516">
        <f>C285/B285-1</f>
        <v>-1</v>
      </c>
      <c r="D288" s="516" t="e">
        <f t="shared" ref="D288:E290" si="51">D285/C285-1</f>
        <v>#DIV/0!</v>
      </c>
      <c r="E288" s="516" t="e">
        <f t="shared" si="51"/>
        <v>#DIV/0!</v>
      </c>
      <c r="F288" s="414"/>
    </row>
    <row r="289" spans="1:6" ht="21" customHeight="1" thickBot="1" x14ac:dyDescent="0.25">
      <c r="A289" s="426" t="s">
        <v>17</v>
      </c>
      <c r="B289" s="422" t="s">
        <v>20</v>
      </c>
      <c r="C289" s="516">
        <f>C286/B286-1</f>
        <v>-1</v>
      </c>
      <c r="D289" s="516" t="e">
        <f t="shared" si="51"/>
        <v>#DIV/0!</v>
      </c>
      <c r="E289" s="516" t="e">
        <f t="shared" si="51"/>
        <v>#DIV/0!</v>
      </c>
      <c r="F289" s="414"/>
    </row>
    <row r="290" spans="1:6" ht="21" customHeight="1" thickBot="1" x14ac:dyDescent="0.25">
      <c r="A290" s="426" t="s">
        <v>18</v>
      </c>
      <c r="B290" s="422" t="s">
        <v>20</v>
      </c>
      <c r="C290" s="516" t="e">
        <f>C287/B287-1</f>
        <v>#DIV/0!</v>
      </c>
      <c r="D290" s="516" t="e">
        <f t="shared" si="51"/>
        <v>#DIV/0!</v>
      </c>
      <c r="E290" s="516" t="e">
        <f t="shared" si="51"/>
        <v>#DIV/0!</v>
      </c>
      <c r="F290" s="414"/>
    </row>
    <row r="291" spans="1:6" ht="21" customHeight="1" thickBot="1" x14ac:dyDescent="0.25">
      <c r="A291" s="1138" t="s">
        <v>1289</v>
      </c>
      <c r="B291" s="1139"/>
      <c r="C291" s="1139"/>
      <c r="D291" s="1139"/>
      <c r="E291" s="1140"/>
      <c r="F291" s="414"/>
    </row>
    <row r="292" spans="1:6" ht="21" customHeight="1" x14ac:dyDescent="0.2">
      <c r="A292" s="1095"/>
      <c r="B292" s="511">
        <v>2019</v>
      </c>
      <c r="C292" s="511">
        <v>2019</v>
      </c>
      <c r="D292" s="511">
        <v>2021</v>
      </c>
      <c r="E292" s="511">
        <v>2022</v>
      </c>
      <c r="F292" s="414"/>
    </row>
    <row r="293" spans="1:6" ht="21" customHeight="1" thickBot="1" x14ac:dyDescent="0.25">
      <c r="A293" s="1096"/>
      <c r="B293" s="512" t="s">
        <v>5</v>
      </c>
      <c r="C293" s="512" t="s">
        <v>6</v>
      </c>
      <c r="D293" s="512" t="s">
        <v>6</v>
      </c>
      <c r="E293" s="512" t="s">
        <v>6</v>
      </c>
      <c r="F293" s="414"/>
    </row>
    <row r="294" spans="1:6" ht="21" customHeight="1" thickBot="1" x14ac:dyDescent="0.25">
      <c r="A294" s="517" t="s">
        <v>107</v>
      </c>
      <c r="B294" s="515">
        <f>B295+B296+B297+B298</f>
        <v>0</v>
      </c>
      <c r="C294" s="515">
        <f t="shared" ref="C294:E294" si="52">C295+C296+C297+C298</f>
        <v>0</v>
      </c>
      <c r="D294" s="515">
        <f t="shared" si="52"/>
        <v>0</v>
      </c>
      <c r="E294" s="515">
        <f t="shared" si="52"/>
        <v>0</v>
      </c>
      <c r="F294" s="414"/>
    </row>
    <row r="295" spans="1:6" ht="21" customHeight="1" thickBot="1" x14ac:dyDescent="0.25">
      <c r="A295" s="518" t="s">
        <v>37</v>
      </c>
      <c r="B295" s="515"/>
      <c r="C295" s="515"/>
      <c r="D295" s="515"/>
      <c r="E295" s="515"/>
      <c r="F295" s="414"/>
    </row>
    <row r="296" spans="1:6" ht="21" customHeight="1" thickBot="1" x14ac:dyDescent="0.25">
      <c r="A296" s="518" t="s">
        <v>108</v>
      </c>
      <c r="B296" s="515"/>
      <c r="C296" s="515"/>
      <c r="D296" s="515"/>
      <c r="E296" s="515"/>
      <c r="F296" s="414"/>
    </row>
    <row r="297" spans="1:6" ht="21" customHeight="1" thickBot="1" x14ac:dyDescent="0.25">
      <c r="A297" s="518" t="s">
        <v>72</v>
      </c>
      <c r="B297" s="515"/>
      <c r="C297" s="515"/>
      <c r="D297" s="515"/>
      <c r="E297" s="515"/>
      <c r="F297" s="414"/>
    </row>
    <row r="298" spans="1:6" ht="21" customHeight="1" thickBot="1" x14ac:dyDescent="0.25">
      <c r="A298" s="518" t="s">
        <v>73</v>
      </c>
      <c r="B298" s="515"/>
      <c r="C298" s="515"/>
      <c r="D298" s="515"/>
      <c r="E298" s="515"/>
      <c r="F298" s="414"/>
    </row>
    <row r="299" spans="1:6" ht="21" customHeight="1" thickBot="1" x14ac:dyDescent="0.25">
      <c r="A299" s="517" t="s">
        <v>109</v>
      </c>
      <c r="B299" s="514">
        <f>B300+B301+B302+B303</f>
        <v>34247</v>
      </c>
      <c r="C299" s="514">
        <f t="shared" ref="C299:E299" si="53">C300+C301+C302+C303</f>
        <v>0</v>
      </c>
      <c r="D299" s="514">
        <f t="shared" si="53"/>
        <v>0</v>
      </c>
      <c r="E299" s="514">
        <f t="shared" si="53"/>
        <v>0</v>
      </c>
      <c r="F299" s="414"/>
    </row>
    <row r="300" spans="1:6" ht="21" customHeight="1" thickBot="1" x14ac:dyDescent="0.25">
      <c r="A300" s="518" t="s">
        <v>37</v>
      </c>
      <c r="B300" s="514">
        <v>34247</v>
      </c>
      <c r="C300" s="515">
        <v>0</v>
      </c>
      <c r="D300" s="515"/>
      <c r="E300" s="515"/>
      <c r="F300" s="414"/>
    </row>
    <row r="301" spans="1:6" ht="21" customHeight="1" thickBot="1" x14ac:dyDescent="0.25">
      <c r="A301" s="518" t="s">
        <v>108</v>
      </c>
      <c r="B301" s="514"/>
      <c r="C301" s="515"/>
      <c r="D301" s="515"/>
      <c r="E301" s="515"/>
      <c r="F301" s="414"/>
    </row>
    <row r="302" spans="1:6" ht="21" customHeight="1" thickBot="1" x14ac:dyDescent="0.25">
      <c r="A302" s="518" t="s">
        <v>72</v>
      </c>
      <c r="B302" s="514"/>
      <c r="C302" s="515"/>
      <c r="D302" s="515"/>
      <c r="E302" s="515"/>
      <c r="F302" s="414"/>
    </row>
    <row r="303" spans="1:6" ht="21" customHeight="1" thickBot="1" x14ac:dyDescent="0.25">
      <c r="A303" s="518" t="s">
        <v>73</v>
      </c>
      <c r="B303" s="514"/>
      <c r="C303" s="515"/>
      <c r="D303" s="515"/>
      <c r="E303" s="515"/>
      <c r="F303" s="414"/>
    </row>
    <row r="304" spans="1:6" ht="21" customHeight="1" thickBot="1" x14ac:dyDescent="0.25">
      <c r="A304" s="519" t="s">
        <v>125</v>
      </c>
      <c r="B304" s="514">
        <f>B294+B299</f>
        <v>34247</v>
      </c>
      <c r="C304" s="514">
        <f t="shared" ref="C304:E304" si="54">C294+C299</f>
        <v>0</v>
      </c>
      <c r="D304" s="514">
        <f t="shared" si="54"/>
        <v>0</v>
      </c>
      <c r="E304" s="514">
        <f t="shared" si="54"/>
        <v>0</v>
      </c>
      <c r="F304" s="414"/>
    </row>
    <row r="305" spans="1:6" ht="48.75" customHeight="1" thickBot="1" x14ac:dyDescent="0.25">
      <c r="A305" s="509" t="s">
        <v>121</v>
      </c>
      <c r="B305" s="509" t="s">
        <v>480</v>
      </c>
      <c r="C305" s="521" t="s">
        <v>481</v>
      </c>
      <c r="D305" s="522"/>
      <c r="E305" s="523"/>
      <c r="F305" s="414"/>
    </row>
    <row r="306" spans="1:6" ht="21" customHeight="1" thickBot="1" x14ac:dyDescent="0.25">
      <c r="A306" s="426" t="s">
        <v>9</v>
      </c>
      <c r="B306" s="1090" t="s">
        <v>462</v>
      </c>
      <c r="C306" s="1091"/>
      <c r="D306" s="1091"/>
      <c r="E306" s="1092"/>
      <c r="F306" s="414"/>
    </row>
    <row r="307" spans="1:6" ht="21" customHeight="1" thickBot="1" x14ac:dyDescent="0.25">
      <c r="A307" s="426" t="s">
        <v>14</v>
      </c>
      <c r="B307" s="1123" t="s">
        <v>463</v>
      </c>
      <c r="C307" s="1093"/>
      <c r="D307" s="1093"/>
      <c r="E307" s="1094"/>
      <c r="F307" s="414"/>
    </row>
    <row r="308" spans="1:6" ht="21" customHeight="1" x14ac:dyDescent="0.2">
      <c r="A308" s="1095"/>
      <c r="B308" s="511">
        <v>2019</v>
      </c>
      <c r="C308" s="511">
        <v>2020</v>
      </c>
      <c r="D308" s="511">
        <v>2021</v>
      </c>
      <c r="E308" s="511">
        <v>2022</v>
      </c>
      <c r="F308" s="414"/>
    </row>
    <row r="309" spans="1:6" ht="21" customHeight="1" thickBot="1" x14ac:dyDescent="0.25">
      <c r="A309" s="1096"/>
      <c r="B309" s="512" t="s">
        <v>5</v>
      </c>
      <c r="C309" s="512" t="s">
        <v>6</v>
      </c>
      <c r="D309" s="512" t="s">
        <v>6</v>
      </c>
      <c r="E309" s="512" t="s">
        <v>6</v>
      </c>
      <c r="F309" s="414"/>
    </row>
    <row r="310" spans="1:6" ht="21" customHeight="1" thickBot="1" x14ac:dyDescent="0.25">
      <c r="A310" s="426" t="s">
        <v>8</v>
      </c>
      <c r="B310" s="513">
        <v>1</v>
      </c>
      <c r="C310" s="513">
        <v>0</v>
      </c>
      <c r="D310" s="422"/>
      <c r="E310" s="422"/>
      <c r="F310" s="414"/>
    </row>
    <row r="311" spans="1:6" ht="21" customHeight="1" thickBot="1" x14ac:dyDescent="0.25">
      <c r="A311" s="426" t="s">
        <v>15</v>
      </c>
      <c r="B311" s="515">
        <f>B329</f>
        <v>354</v>
      </c>
      <c r="C311" s="515">
        <f>C329</f>
        <v>0</v>
      </c>
      <c r="D311" s="515">
        <v>0</v>
      </c>
      <c r="E311" s="515">
        <v>0</v>
      </c>
      <c r="F311" s="414"/>
    </row>
    <row r="312" spans="1:6" ht="21" customHeight="1" thickBot="1" x14ac:dyDescent="0.25">
      <c r="A312" s="426" t="s">
        <v>21</v>
      </c>
      <c r="B312" s="513">
        <f>B311/B310</f>
        <v>354</v>
      </c>
      <c r="C312" s="513" t="e">
        <f t="shared" ref="C312:E312" si="55">C311/C310</f>
        <v>#DIV/0!</v>
      </c>
      <c r="D312" s="513" t="e">
        <f t="shared" si="55"/>
        <v>#DIV/0!</v>
      </c>
      <c r="E312" s="513" t="e">
        <f t="shared" si="55"/>
        <v>#DIV/0!</v>
      </c>
      <c r="F312" s="414"/>
    </row>
    <row r="313" spans="1:6" ht="21" customHeight="1" thickBot="1" x14ac:dyDescent="0.25">
      <c r="A313" s="426" t="s">
        <v>16</v>
      </c>
      <c r="B313" s="422" t="s">
        <v>20</v>
      </c>
      <c r="C313" s="516">
        <f>C310/B310-1</f>
        <v>-1</v>
      </c>
      <c r="D313" s="516" t="e">
        <f t="shared" ref="D313:E315" si="56">D310/C310-1</f>
        <v>#DIV/0!</v>
      </c>
      <c r="E313" s="516" t="e">
        <f t="shared" si="56"/>
        <v>#DIV/0!</v>
      </c>
      <c r="F313" s="414"/>
    </row>
    <row r="314" spans="1:6" ht="21" customHeight="1" thickBot="1" x14ac:dyDescent="0.25">
      <c r="A314" s="426" t="s">
        <v>17</v>
      </c>
      <c r="B314" s="422" t="s">
        <v>20</v>
      </c>
      <c r="C314" s="516">
        <f>C311/B311-1</f>
        <v>-1</v>
      </c>
      <c r="D314" s="516" t="e">
        <f t="shared" si="56"/>
        <v>#DIV/0!</v>
      </c>
      <c r="E314" s="516" t="e">
        <f t="shared" si="56"/>
        <v>#DIV/0!</v>
      </c>
      <c r="F314" s="414"/>
    </row>
    <row r="315" spans="1:6" ht="21" customHeight="1" thickBot="1" x14ac:dyDescent="0.25">
      <c r="A315" s="426" t="s">
        <v>18</v>
      </c>
      <c r="B315" s="422" t="s">
        <v>20</v>
      </c>
      <c r="C315" s="516" t="e">
        <f>C312/B312-1</f>
        <v>#DIV/0!</v>
      </c>
      <c r="D315" s="516" t="e">
        <f t="shared" si="56"/>
        <v>#DIV/0!</v>
      </c>
      <c r="E315" s="516" t="e">
        <f t="shared" si="56"/>
        <v>#DIV/0!</v>
      </c>
      <c r="F315" s="414"/>
    </row>
    <row r="316" spans="1:6" ht="21" customHeight="1" thickBot="1" x14ac:dyDescent="0.25">
      <c r="A316" s="1138" t="s">
        <v>1289</v>
      </c>
      <c r="B316" s="1139"/>
      <c r="C316" s="1139"/>
      <c r="D316" s="1139"/>
      <c r="E316" s="1140"/>
      <c r="F316" s="414"/>
    </row>
    <row r="317" spans="1:6" ht="21" customHeight="1" x14ac:dyDescent="0.2">
      <c r="A317" s="1095"/>
      <c r="B317" s="511">
        <v>2019</v>
      </c>
      <c r="C317" s="511">
        <v>2020</v>
      </c>
      <c r="D317" s="511">
        <v>2021</v>
      </c>
      <c r="E317" s="511">
        <v>2022</v>
      </c>
      <c r="F317" s="414"/>
    </row>
    <row r="318" spans="1:6" ht="21" customHeight="1" thickBot="1" x14ac:dyDescent="0.25">
      <c r="A318" s="1096"/>
      <c r="B318" s="512" t="s">
        <v>5</v>
      </c>
      <c r="C318" s="512" t="s">
        <v>6</v>
      </c>
      <c r="D318" s="512" t="s">
        <v>6</v>
      </c>
      <c r="E318" s="512" t="s">
        <v>6</v>
      </c>
      <c r="F318" s="414"/>
    </row>
    <row r="319" spans="1:6" ht="21" customHeight="1" thickBot="1" x14ac:dyDescent="0.25">
      <c r="A319" s="517" t="s">
        <v>107</v>
      </c>
      <c r="B319" s="515">
        <f>B320+B321+B322+B323</f>
        <v>0</v>
      </c>
      <c r="C319" s="515">
        <f t="shared" ref="C319:E319" si="57">C320+C321+C322+C323</f>
        <v>0</v>
      </c>
      <c r="D319" s="515">
        <f t="shared" si="57"/>
        <v>0</v>
      </c>
      <c r="E319" s="515">
        <f t="shared" si="57"/>
        <v>0</v>
      </c>
      <c r="F319" s="414"/>
    </row>
    <row r="320" spans="1:6" ht="21" customHeight="1" thickBot="1" x14ac:dyDescent="0.25">
      <c r="A320" s="518" t="s">
        <v>37</v>
      </c>
      <c r="B320" s="515"/>
      <c r="C320" s="515"/>
      <c r="D320" s="515"/>
      <c r="E320" s="515"/>
      <c r="F320" s="414"/>
    </row>
    <row r="321" spans="1:6" ht="21" customHeight="1" thickBot="1" x14ac:dyDescent="0.25">
      <c r="A321" s="518" t="s">
        <v>108</v>
      </c>
      <c r="B321" s="515"/>
      <c r="C321" s="515"/>
      <c r="D321" s="515"/>
      <c r="E321" s="515"/>
      <c r="F321" s="414"/>
    </row>
    <row r="322" spans="1:6" ht="21" customHeight="1" thickBot="1" x14ac:dyDescent="0.25">
      <c r="A322" s="518" t="s">
        <v>72</v>
      </c>
      <c r="B322" s="515"/>
      <c r="C322" s="515"/>
      <c r="D322" s="515"/>
      <c r="E322" s="515"/>
      <c r="F322" s="414"/>
    </row>
    <row r="323" spans="1:6" ht="21" customHeight="1" thickBot="1" x14ac:dyDescent="0.25">
      <c r="A323" s="518" t="s">
        <v>73</v>
      </c>
      <c r="B323" s="515"/>
      <c r="C323" s="515"/>
      <c r="D323" s="515"/>
      <c r="E323" s="515"/>
      <c r="F323" s="414"/>
    </row>
    <row r="324" spans="1:6" ht="21" customHeight="1" thickBot="1" x14ac:dyDescent="0.25">
      <c r="A324" s="517" t="s">
        <v>109</v>
      </c>
      <c r="B324" s="514">
        <f>B325+B326+B327+B328</f>
        <v>354</v>
      </c>
      <c r="C324" s="514">
        <f t="shared" ref="C324:E324" si="58">C325+C326+C327+C328</f>
        <v>0</v>
      </c>
      <c r="D324" s="514">
        <f t="shared" si="58"/>
        <v>0</v>
      </c>
      <c r="E324" s="514">
        <f t="shared" si="58"/>
        <v>0</v>
      </c>
      <c r="F324" s="414"/>
    </row>
    <row r="325" spans="1:6" ht="21" customHeight="1" thickBot="1" x14ac:dyDescent="0.25">
      <c r="A325" s="518" t="s">
        <v>37</v>
      </c>
      <c r="B325" s="515">
        <v>354</v>
      </c>
      <c r="C325" s="515">
        <v>0</v>
      </c>
      <c r="D325" s="515">
        <v>0</v>
      </c>
      <c r="E325" s="515">
        <v>0</v>
      </c>
      <c r="F325" s="414"/>
    </row>
    <row r="326" spans="1:6" ht="21" customHeight="1" thickBot="1" x14ac:dyDescent="0.25">
      <c r="A326" s="518" t="s">
        <v>108</v>
      </c>
      <c r="B326" s="514"/>
      <c r="C326" s="515"/>
      <c r="D326" s="515"/>
      <c r="E326" s="515"/>
      <c r="F326" s="414"/>
    </row>
    <row r="327" spans="1:6" ht="21" customHeight="1" thickBot="1" x14ac:dyDescent="0.25">
      <c r="A327" s="518" t="s">
        <v>72</v>
      </c>
      <c r="B327" s="514"/>
      <c r="C327" s="515"/>
      <c r="D327" s="515"/>
      <c r="E327" s="515"/>
      <c r="F327" s="414"/>
    </row>
    <row r="328" spans="1:6" ht="21" customHeight="1" thickBot="1" x14ac:dyDescent="0.25">
      <c r="A328" s="518" t="s">
        <v>73</v>
      </c>
      <c r="B328" s="514"/>
      <c r="C328" s="515"/>
      <c r="D328" s="515"/>
      <c r="E328" s="515"/>
      <c r="F328" s="414"/>
    </row>
    <row r="329" spans="1:6" ht="21" customHeight="1" thickBot="1" x14ac:dyDescent="0.25">
      <c r="A329" s="519" t="s">
        <v>125</v>
      </c>
      <c r="B329" s="514">
        <f>B319+B324</f>
        <v>354</v>
      </c>
      <c r="C329" s="514">
        <f t="shared" ref="C329:E329" si="59">C319+C324</f>
        <v>0</v>
      </c>
      <c r="D329" s="514">
        <f t="shared" si="59"/>
        <v>0</v>
      </c>
      <c r="E329" s="514">
        <f t="shared" si="59"/>
        <v>0</v>
      </c>
      <c r="F329" s="414"/>
    </row>
    <row r="330" spans="1:6" ht="35.25" customHeight="1" thickBot="1" x14ac:dyDescent="0.25">
      <c r="A330" s="509" t="s">
        <v>126</v>
      </c>
      <c r="B330" s="509" t="s">
        <v>482</v>
      </c>
      <c r="C330" s="521" t="s">
        <v>483</v>
      </c>
      <c r="D330" s="522"/>
      <c r="E330" s="523"/>
      <c r="F330" s="414"/>
    </row>
    <row r="331" spans="1:6" ht="21" customHeight="1" thickBot="1" x14ac:dyDescent="0.25">
      <c r="A331" s="426" t="s">
        <v>9</v>
      </c>
      <c r="B331" s="1123" t="s">
        <v>484</v>
      </c>
      <c r="C331" s="1093"/>
      <c r="D331" s="1093"/>
      <c r="E331" s="1094"/>
      <c r="F331" s="414"/>
    </row>
    <row r="332" spans="1:6" ht="33.75" customHeight="1" thickBot="1" x14ac:dyDescent="0.25">
      <c r="A332" s="426" t="s">
        <v>14</v>
      </c>
      <c r="B332" s="1090" t="s">
        <v>485</v>
      </c>
      <c r="C332" s="1091"/>
      <c r="D332" s="1091"/>
      <c r="E332" s="1092"/>
      <c r="F332" s="414"/>
    </row>
    <row r="333" spans="1:6" ht="21" customHeight="1" thickBot="1" x14ac:dyDescent="0.25">
      <c r="A333" s="1095"/>
      <c r="B333" s="1123" t="s">
        <v>486</v>
      </c>
      <c r="C333" s="1093"/>
      <c r="D333" s="1093"/>
      <c r="E333" s="1094"/>
      <c r="F333" s="414"/>
    </row>
    <row r="334" spans="1:6" ht="21" customHeight="1" thickBot="1" x14ac:dyDescent="0.25">
      <c r="A334" s="1096"/>
      <c r="B334" s="512" t="s">
        <v>5</v>
      </c>
      <c r="C334" s="512" t="s">
        <v>6</v>
      </c>
      <c r="D334" s="512" t="s">
        <v>6</v>
      </c>
      <c r="E334" s="512" t="s">
        <v>6</v>
      </c>
      <c r="F334" s="414"/>
    </row>
    <row r="335" spans="1:6" ht="21" customHeight="1" thickBot="1" x14ac:dyDescent="0.25">
      <c r="A335" s="426" t="s">
        <v>8</v>
      </c>
      <c r="B335" s="422">
        <v>2</v>
      </c>
      <c r="C335" s="422">
        <v>0</v>
      </c>
      <c r="D335" s="422">
        <v>0</v>
      </c>
      <c r="E335" s="422">
        <v>0</v>
      </c>
      <c r="F335" s="414"/>
    </row>
    <row r="336" spans="1:6" ht="21" customHeight="1" thickBot="1" x14ac:dyDescent="0.25">
      <c r="A336" s="426" t="s">
        <v>15</v>
      </c>
      <c r="B336" s="514">
        <f>B354</f>
        <v>707</v>
      </c>
      <c r="C336" s="514">
        <f>C354</f>
        <v>0</v>
      </c>
      <c r="D336" s="515"/>
      <c r="E336" s="515"/>
      <c r="F336" s="414"/>
    </row>
    <row r="337" spans="1:6" ht="21" customHeight="1" thickBot="1" x14ac:dyDescent="0.25">
      <c r="A337" s="426" t="s">
        <v>21</v>
      </c>
      <c r="B337" s="513">
        <f>B336/B335</f>
        <v>353.5</v>
      </c>
      <c r="C337" s="513" t="e">
        <f t="shared" ref="C337:E337" si="60">C336/C335</f>
        <v>#DIV/0!</v>
      </c>
      <c r="D337" s="513" t="e">
        <f t="shared" si="60"/>
        <v>#DIV/0!</v>
      </c>
      <c r="E337" s="513" t="e">
        <f t="shared" si="60"/>
        <v>#DIV/0!</v>
      </c>
      <c r="F337" s="414"/>
    </row>
    <row r="338" spans="1:6" ht="21" customHeight="1" thickBot="1" x14ac:dyDescent="0.25">
      <c r="A338" s="426" t="s">
        <v>16</v>
      </c>
      <c r="B338" s="422" t="s">
        <v>20</v>
      </c>
      <c r="C338" s="516">
        <f>C335/B335-1</f>
        <v>-1</v>
      </c>
      <c r="D338" s="516" t="e">
        <f t="shared" ref="D338:E340" si="61">D335/C335-1</f>
        <v>#DIV/0!</v>
      </c>
      <c r="E338" s="516" t="e">
        <f t="shared" si="61"/>
        <v>#DIV/0!</v>
      </c>
      <c r="F338" s="414"/>
    </row>
    <row r="339" spans="1:6" ht="21" customHeight="1" thickBot="1" x14ac:dyDescent="0.25">
      <c r="A339" s="426" t="s">
        <v>17</v>
      </c>
      <c r="B339" s="422" t="s">
        <v>20</v>
      </c>
      <c r="C339" s="516">
        <f>C336/B336-1</f>
        <v>-1</v>
      </c>
      <c r="D339" s="516" t="e">
        <f t="shared" si="61"/>
        <v>#DIV/0!</v>
      </c>
      <c r="E339" s="516" t="e">
        <f t="shared" si="61"/>
        <v>#DIV/0!</v>
      </c>
      <c r="F339" s="414"/>
    </row>
    <row r="340" spans="1:6" ht="21" customHeight="1" thickBot="1" x14ac:dyDescent="0.25">
      <c r="A340" s="426" t="s">
        <v>18</v>
      </c>
      <c r="B340" s="422" t="s">
        <v>20</v>
      </c>
      <c r="C340" s="516" t="e">
        <f>C337/B337-1</f>
        <v>#DIV/0!</v>
      </c>
      <c r="D340" s="516" t="e">
        <f t="shared" si="61"/>
        <v>#DIV/0!</v>
      </c>
      <c r="E340" s="516" t="e">
        <f t="shared" si="61"/>
        <v>#DIV/0!</v>
      </c>
      <c r="F340" s="414"/>
    </row>
    <row r="341" spans="1:6" ht="21" customHeight="1" thickBot="1" x14ac:dyDescent="0.25">
      <c r="A341" s="1138" t="s">
        <v>1289</v>
      </c>
      <c r="B341" s="1139"/>
      <c r="C341" s="1139"/>
      <c r="D341" s="1139"/>
      <c r="E341" s="1140"/>
      <c r="F341" s="414"/>
    </row>
    <row r="342" spans="1:6" ht="21" customHeight="1" x14ac:dyDescent="0.2">
      <c r="A342" s="1095"/>
      <c r="B342" s="511">
        <v>2019</v>
      </c>
      <c r="C342" s="511">
        <v>2020</v>
      </c>
      <c r="D342" s="511">
        <v>2021</v>
      </c>
      <c r="E342" s="511">
        <v>2022</v>
      </c>
      <c r="F342" s="414"/>
    </row>
    <row r="343" spans="1:6" ht="21" customHeight="1" thickBot="1" x14ac:dyDescent="0.25">
      <c r="A343" s="1096"/>
      <c r="B343" s="512" t="s">
        <v>5</v>
      </c>
      <c r="C343" s="512" t="s">
        <v>6</v>
      </c>
      <c r="D343" s="512" t="s">
        <v>6</v>
      </c>
      <c r="E343" s="512" t="s">
        <v>6</v>
      </c>
      <c r="F343" s="414"/>
    </row>
    <row r="344" spans="1:6" ht="21" customHeight="1" thickBot="1" x14ac:dyDescent="0.25">
      <c r="A344" s="517" t="s">
        <v>107</v>
      </c>
      <c r="B344" s="515">
        <f>B345+B346+B347+B348</f>
        <v>0</v>
      </c>
      <c r="C344" s="515">
        <f t="shared" ref="C344:E344" si="62">C345+C346+C347+C348</f>
        <v>0</v>
      </c>
      <c r="D344" s="515">
        <f t="shared" si="62"/>
        <v>0</v>
      </c>
      <c r="E344" s="515">
        <f t="shared" si="62"/>
        <v>0</v>
      </c>
      <c r="F344" s="414"/>
    </row>
    <row r="345" spans="1:6" ht="21" customHeight="1" thickBot="1" x14ac:dyDescent="0.25">
      <c r="A345" s="518" t="s">
        <v>37</v>
      </c>
      <c r="B345" s="515">
        <v>0</v>
      </c>
      <c r="C345" s="515">
        <v>0</v>
      </c>
      <c r="D345" s="515">
        <v>0</v>
      </c>
      <c r="E345" s="515">
        <v>0</v>
      </c>
      <c r="F345" s="414"/>
    </row>
    <row r="346" spans="1:6" ht="21" customHeight="1" thickBot="1" x14ac:dyDescent="0.25">
      <c r="A346" s="518" t="s">
        <v>108</v>
      </c>
      <c r="B346" s="515"/>
      <c r="C346" s="515"/>
      <c r="D346" s="515"/>
      <c r="E346" s="515"/>
      <c r="F346" s="414"/>
    </row>
    <row r="347" spans="1:6" ht="21" customHeight="1" thickBot="1" x14ac:dyDescent="0.25">
      <c r="A347" s="518" t="s">
        <v>72</v>
      </c>
      <c r="B347" s="515"/>
      <c r="C347" s="515"/>
      <c r="D347" s="515"/>
      <c r="E347" s="515"/>
      <c r="F347" s="414"/>
    </row>
    <row r="348" spans="1:6" ht="21" customHeight="1" thickBot="1" x14ac:dyDescent="0.25">
      <c r="A348" s="518" t="s">
        <v>73</v>
      </c>
      <c r="B348" s="515"/>
      <c r="C348" s="515"/>
      <c r="D348" s="515"/>
      <c r="E348" s="515"/>
      <c r="F348" s="414"/>
    </row>
    <row r="349" spans="1:6" ht="21" customHeight="1" thickBot="1" x14ac:dyDescent="0.25">
      <c r="A349" s="517" t="s">
        <v>109</v>
      </c>
      <c r="B349" s="514">
        <f>B350+B351+B352+B353</f>
        <v>707</v>
      </c>
      <c r="C349" s="514">
        <f t="shared" ref="C349:E349" si="63">C350+C351+C352+C353</f>
        <v>0</v>
      </c>
      <c r="D349" s="514">
        <f t="shared" si="63"/>
        <v>0</v>
      </c>
      <c r="E349" s="514">
        <f t="shared" si="63"/>
        <v>0</v>
      </c>
      <c r="F349" s="414"/>
    </row>
    <row r="350" spans="1:6" ht="21" customHeight="1" thickBot="1" x14ac:dyDescent="0.25">
      <c r="A350" s="518" t="s">
        <v>37</v>
      </c>
      <c r="B350" s="514">
        <v>707</v>
      </c>
      <c r="C350" s="515">
        <v>0</v>
      </c>
      <c r="D350" s="515"/>
      <c r="E350" s="515"/>
      <c r="F350" s="414"/>
    </row>
    <row r="351" spans="1:6" ht="21" customHeight="1" thickBot="1" x14ac:dyDescent="0.25">
      <c r="A351" s="518" t="s">
        <v>108</v>
      </c>
      <c r="B351" s="514"/>
      <c r="C351" s="515"/>
      <c r="D351" s="515"/>
      <c r="E351" s="515"/>
      <c r="F351" s="414"/>
    </row>
    <row r="352" spans="1:6" ht="21" customHeight="1" thickBot="1" x14ac:dyDescent="0.25">
      <c r="A352" s="518" t="s">
        <v>72</v>
      </c>
      <c r="B352" s="514"/>
      <c r="C352" s="515"/>
      <c r="D352" s="515"/>
      <c r="E352" s="515"/>
      <c r="F352" s="414"/>
    </row>
    <row r="353" spans="1:6" ht="21" customHeight="1" thickBot="1" x14ac:dyDescent="0.25">
      <c r="A353" s="518" t="s">
        <v>73</v>
      </c>
      <c r="B353" s="514"/>
      <c r="C353" s="515"/>
      <c r="D353" s="515"/>
      <c r="E353" s="515"/>
      <c r="F353" s="414"/>
    </row>
    <row r="354" spans="1:6" ht="21" customHeight="1" thickBot="1" x14ac:dyDescent="0.25">
      <c r="A354" s="519" t="s">
        <v>129</v>
      </c>
      <c r="B354" s="514">
        <f>B344+B349</f>
        <v>707</v>
      </c>
      <c r="C354" s="514">
        <f t="shared" ref="C354:E354" si="64">C344+C349</f>
        <v>0</v>
      </c>
      <c r="D354" s="514">
        <f t="shared" si="64"/>
        <v>0</v>
      </c>
      <c r="E354" s="514">
        <f t="shared" si="64"/>
        <v>0</v>
      </c>
      <c r="F354" s="414"/>
    </row>
    <row r="355" spans="1:6" ht="39" customHeight="1" thickBot="1" x14ac:dyDescent="0.25">
      <c r="A355" s="509" t="s">
        <v>130</v>
      </c>
      <c r="B355" s="509" t="s">
        <v>487</v>
      </c>
      <c r="C355" s="521" t="s">
        <v>488</v>
      </c>
      <c r="D355" s="522"/>
      <c r="E355" s="523"/>
      <c r="F355" s="414"/>
    </row>
    <row r="356" spans="1:6" ht="44.25" customHeight="1" thickBot="1" x14ac:dyDescent="0.25">
      <c r="A356" s="426" t="s">
        <v>9</v>
      </c>
      <c r="B356" s="1090" t="s">
        <v>485</v>
      </c>
      <c r="C356" s="1091"/>
      <c r="D356" s="1091"/>
      <c r="E356" s="1092"/>
      <c r="F356" s="414"/>
    </row>
    <row r="357" spans="1:6" ht="41.25" customHeight="1" thickBot="1" x14ac:dyDescent="0.25">
      <c r="A357" s="426" t="s">
        <v>14</v>
      </c>
      <c r="B357" s="1123" t="s">
        <v>237</v>
      </c>
      <c r="C357" s="1093"/>
      <c r="D357" s="1093"/>
      <c r="E357" s="1094"/>
      <c r="F357" s="414"/>
    </row>
    <row r="358" spans="1:6" ht="21" customHeight="1" x14ac:dyDescent="0.2">
      <c r="A358" s="1095"/>
      <c r="B358" s="511">
        <v>2019</v>
      </c>
      <c r="C358" s="511">
        <v>2020</v>
      </c>
      <c r="D358" s="511">
        <v>2021</v>
      </c>
      <c r="E358" s="511">
        <v>2022</v>
      </c>
      <c r="F358" s="414"/>
    </row>
    <row r="359" spans="1:6" ht="21" customHeight="1" thickBot="1" x14ac:dyDescent="0.25">
      <c r="A359" s="1096"/>
      <c r="B359" s="512" t="s">
        <v>5</v>
      </c>
      <c r="C359" s="512" t="s">
        <v>6</v>
      </c>
      <c r="D359" s="512" t="s">
        <v>6</v>
      </c>
      <c r="E359" s="512" t="s">
        <v>6</v>
      </c>
      <c r="F359" s="414"/>
    </row>
    <row r="360" spans="1:6" ht="21" customHeight="1" thickBot="1" x14ac:dyDescent="0.25">
      <c r="A360" s="426" t="s">
        <v>8</v>
      </c>
      <c r="B360" s="513">
        <v>9902</v>
      </c>
      <c r="C360" s="513">
        <v>0</v>
      </c>
      <c r="D360" s="422">
        <v>0</v>
      </c>
      <c r="E360" s="422">
        <v>0</v>
      </c>
      <c r="F360" s="414"/>
    </row>
    <row r="361" spans="1:6" ht="21" customHeight="1" thickBot="1" x14ac:dyDescent="0.25">
      <c r="A361" s="426" t="s">
        <v>15</v>
      </c>
      <c r="B361" s="514">
        <f>B379</f>
        <v>31567</v>
      </c>
      <c r="C361" s="514">
        <f>C379</f>
        <v>0</v>
      </c>
      <c r="D361" s="515"/>
      <c r="E361" s="515"/>
      <c r="F361" s="414"/>
    </row>
    <row r="362" spans="1:6" ht="21" customHeight="1" thickBot="1" x14ac:dyDescent="0.25">
      <c r="A362" s="426" t="s">
        <v>21</v>
      </c>
      <c r="B362" s="513">
        <f>B361/B360</f>
        <v>3.1879418299333468</v>
      </c>
      <c r="C362" s="513" t="e">
        <f t="shared" ref="C362:E362" si="65">C361/C360</f>
        <v>#DIV/0!</v>
      </c>
      <c r="D362" s="513" t="e">
        <f t="shared" si="65"/>
        <v>#DIV/0!</v>
      </c>
      <c r="E362" s="513" t="e">
        <f t="shared" si="65"/>
        <v>#DIV/0!</v>
      </c>
      <c r="F362" s="414"/>
    </row>
    <row r="363" spans="1:6" ht="21" customHeight="1" thickBot="1" x14ac:dyDescent="0.25">
      <c r="A363" s="426" t="s">
        <v>16</v>
      </c>
      <c r="B363" s="422" t="s">
        <v>20</v>
      </c>
      <c r="C363" s="516">
        <f>C360/B360-1</f>
        <v>-1</v>
      </c>
      <c r="D363" s="516" t="e">
        <f t="shared" ref="D363:E365" si="66">D360/C360-1</f>
        <v>#DIV/0!</v>
      </c>
      <c r="E363" s="516" t="e">
        <f t="shared" si="66"/>
        <v>#DIV/0!</v>
      </c>
      <c r="F363" s="414"/>
    </row>
    <row r="364" spans="1:6" ht="21" customHeight="1" thickBot="1" x14ac:dyDescent="0.25">
      <c r="A364" s="426" t="s">
        <v>17</v>
      </c>
      <c r="B364" s="422" t="s">
        <v>20</v>
      </c>
      <c r="C364" s="516">
        <f>C361/B361-1</f>
        <v>-1</v>
      </c>
      <c r="D364" s="516" t="e">
        <f t="shared" si="66"/>
        <v>#DIV/0!</v>
      </c>
      <c r="E364" s="516" t="e">
        <f t="shared" si="66"/>
        <v>#DIV/0!</v>
      </c>
      <c r="F364" s="414"/>
    </row>
    <row r="365" spans="1:6" ht="21" customHeight="1" thickBot="1" x14ac:dyDescent="0.25">
      <c r="A365" s="426" t="s">
        <v>18</v>
      </c>
      <c r="B365" s="422" t="s">
        <v>20</v>
      </c>
      <c r="C365" s="516" t="e">
        <f>C362/B362-1</f>
        <v>#DIV/0!</v>
      </c>
      <c r="D365" s="516" t="e">
        <f t="shared" si="66"/>
        <v>#DIV/0!</v>
      </c>
      <c r="E365" s="516" t="e">
        <f t="shared" si="66"/>
        <v>#DIV/0!</v>
      </c>
      <c r="F365" s="414"/>
    </row>
    <row r="366" spans="1:6" ht="21" customHeight="1" thickBot="1" x14ac:dyDescent="0.25">
      <c r="A366" s="1138" t="s">
        <v>1289</v>
      </c>
      <c r="B366" s="1139"/>
      <c r="C366" s="1139"/>
      <c r="D366" s="1139"/>
      <c r="E366" s="1140"/>
      <c r="F366" s="414"/>
    </row>
    <row r="367" spans="1:6" ht="21" customHeight="1" x14ac:dyDescent="0.2">
      <c r="A367" s="1095"/>
      <c r="B367" s="511">
        <v>2019</v>
      </c>
      <c r="C367" s="511">
        <v>2020</v>
      </c>
      <c r="D367" s="511">
        <v>2021</v>
      </c>
      <c r="E367" s="511">
        <v>2022</v>
      </c>
      <c r="F367" s="414"/>
    </row>
    <row r="368" spans="1:6" ht="21" customHeight="1" thickBot="1" x14ac:dyDescent="0.25">
      <c r="A368" s="1096"/>
      <c r="B368" s="512" t="s">
        <v>5</v>
      </c>
      <c r="C368" s="512" t="s">
        <v>6</v>
      </c>
      <c r="D368" s="512" t="s">
        <v>6</v>
      </c>
      <c r="E368" s="512" t="s">
        <v>6</v>
      </c>
      <c r="F368" s="414"/>
    </row>
    <row r="369" spans="1:6" ht="21" customHeight="1" thickBot="1" x14ac:dyDescent="0.25">
      <c r="A369" s="517" t="s">
        <v>107</v>
      </c>
      <c r="B369" s="515">
        <f>B370+B371+B372+B373</f>
        <v>0</v>
      </c>
      <c r="C369" s="515">
        <f t="shared" ref="C369:E369" si="67">C370+C371+C372+C373</f>
        <v>0</v>
      </c>
      <c r="D369" s="515">
        <f t="shared" si="67"/>
        <v>0</v>
      </c>
      <c r="E369" s="515">
        <f t="shared" si="67"/>
        <v>0</v>
      </c>
      <c r="F369" s="414"/>
    </row>
    <row r="370" spans="1:6" ht="21" customHeight="1" thickBot="1" x14ac:dyDescent="0.25">
      <c r="A370" s="518" t="s">
        <v>37</v>
      </c>
      <c r="B370" s="515">
        <v>0</v>
      </c>
      <c r="C370" s="515">
        <v>0</v>
      </c>
      <c r="D370" s="515">
        <v>0</v>
      </c>
      <c r="E370" s="515">
        <v>0</v>
      </c>
      <c r="F370" s="414"/>
    </row>
    <row r="371" spans="1:6" ht="21" customHeight="1" thickBot="1" x14ac:dyDescent="0.25">
      <c r="A371" s="518" t="s">
        <v>108</v>
      </c>
      <c r="B371" s="515"/>
      <c r="C371" s="515"/>
      <c r="D371" s="515"/>
      <c r="E371" s="515"/>
      <c r="F371" s="414"/>
    </row>
    <row r="372" spans="1:6" ht="21" customHeight="1" thickBot="1" x14ac:dyDescent="0.25">
      <c r="A372" s="518" t="s">
        <v>72</v>
      </c>
      <c r="B372" s="515"/>
      <c r="C372" s="515"/>
      <c r="D372" s="515"/>
      <c r="E372" s="515"/>
      <c r="F372" s="414"/>
    </row>
    <row r="373" spans="1:6" ht="21" customHeight="1" thickBot="1" x14ac:dyDescent="0.25">
      <c r="A373" s="518" t="s">
        <v>73</v>
      </c>
      <c r="B373" s="515"/>
      <c r="C373" s="515"/>
      <c r="D373" s="515"/>
      <c r="E373" s="515"/>
      <c r="F373" s="414"/>
    </row>
    <row r="374" spans="1:6" ht="21" customHeight="1" thickBot="1" x14ac:dyDescent="0.25">
      <c r="A374" s="517" t="s">
        <v>109</v>
      </c>
      <c r="B374" s="514">
        <f>B375+B376+B377+B378</f>
        <v>31567</v>
      </c>
      <c r="C374" s="514">
        <f t="shared" ref="C374:E374" si="68">C375+C376+C377+C378</f>
        <v>0</v>
      </c>
      <c r="D374" s="514">
        <f t="shared" si="68"/>
        <v>0</v>
      </c>
      <c r="E374" s="514">
        <f t="shared" si="68"/>
        <v>0</v>
      </c>
      <c r="F374" s="414"/>
    </row>
    <row r="375" spans="1:6" ht="21" customHeight="1" thickBot="1" x14ac:dyDescent="0.25">
      <c r="A375" s="518" t="s">
        <v>37</v>
      </c>
      <c r="B375" s="514">
        <v>31567</v>
      </c>
      <c r="C375" s="515">
        <v>0</v>
      </c>
      <c r="D375" s="515"/>
      <c r="E375" s="515"/>
      <c r="F375" s="414"/>
    </row>
    <row r="376" spans="1:6" ht="21" customHeight="1" thickBot="1" x14ac:dyDescent="0.25">
      <c r="A376" s="518" t="s">
        <v>108</v>
      </c>
      <c r="B376" s="514"/>
      <c r="C376" s="515"/>
      <c r="D376" s="515"/>
      <c r="E376" s="515"/>
      <c r="F376" s="414"/>
    </row>
    <row r="377" spans="1:6" ht="21" customHeight="1" thickBot="1" x14ac:dyDescent="0.25">
      <c r="A377" s="518" t="s">
        <v>72</v>
      </c>
      <c r="B377" s="514"/>
      <c r="C377" s="515"/>
      <c r="D377" s="515"/>
      <c r="E377" s="515"/>
      <c r="F377" s="414"/>
    </row>
    <row r="378" spans="1:6" ht="21" customHeight="1" thickBot="1" x14ac:dyDescent="0.25">
      <c r="A378" s="518" t="s">
        <v>73</v>
      </c>
      <c r="B378" s="514"/>
      <c r="C378" s="515"/>
      <c r="D378" s="515"/>
      <c r="E378" s="515"/>
      <c r="F378" s="414"/>
    </row>
    <row r="379" spans="1:6" ht="21" customHeight="1" thickBot="1" x14ac:dyDescent="0.25">
      <c r="A379" s="519" t="s">
        <v>133</v>
      </c>
      <c r="B379" s="514">
        <f>B369+B374</f>
        <v>31567</v>
      </c>
      <c r="C379" s="514">
        <f t="shared" ref="C379:E379" si="69">C369+C374</f>
        <v>0</v>
      </c>
      <c r="D379" s="514">
        <f t="shared" si="69"/>
        <v>0</v>
      </c>
      <c r="E379" s="514">
        <f t="shared" si="69"/>
        <v>0</v>
      </c>
      <c r="F379" s="414"/>
    </row>
    <row r="380" spans="1:6" ht="53.25" customHeight="1" thickBot="1" x14ac:dyDescent="0.25">
      <c r="A380" s="509" t="s">
        <v>130</v>
      </c>
      <c r="B380" s="509" t="s">
        <v>489</v>
      </c>
      <c r="C380" s="521" t="s">
        <v>490</v>
      </c>
      <c r="D380" s="522"/>
      <c r="E380" s="523"/>
      <c r="F380" s="414"/>
    </row>
    <row r="381" spans="1:6" ht="21" customHeight="1" thickBot="1" x14ac:dyDescent="0.25">
      <c r="A381" s="426" t="s">
        <v>9</v>
      </c>
      <c r="B381" s="1090" t="s">
        <v>462</v>
      </c>
      <c r="C381" s="1091"/>
      <c r="D381" s="1091"/>
      <c r="E381" s="1092"/>
      <c r="F381" s="414"/>
    </row>
    <row r="382" spans="1:6" ht="21" customHeight="1" thickBot="1" x14ac:dyDescent="0.25">
      <c r="A382" s="426" t="s">
        <v>14</v>
      </c>
      <c r="B382" s="1123" t="s">
        <v>463</v>
      </c>
      <c r="C382" s="1093"/>
      <c r="D382" s="1093"/>
      <c r="E382" s="1094"/>
      <c r="F382" s="414"/>
    </row>
    <row r="383" spans="1:6" ht="21" customHeight="1" x14ac:dyDescent="0.2">
      <c r="A383" s="1095"/>
      <c r="B383" s="511">
        <v>2019</v>
      </c>
      <c r="C383" s="511">
        <v>2020</v>
      </c>
      <c r="D383" s="511">
        <v>2021</v>
      </c>
      <c r="E383" s="511">
        <v>2022</v>
      </c>
      <c r="F383" s="414"/>
    </row>
    <row r="384" spans="1:6" ht="21" customHeight="1" thickBot="1" x14ac:dyDescent="0.25">
      <c r="A384" s="1096"/>
      <c r="B384" s="512" t="s">
        <v>5</v>
      </c>
      <c r="C384" s="512" t="s">
        <v>6</v>
      </c>
      <c r="D384" s="512" t="s">
        <v>6</v>
      </c>
      <c r="E384" s="512" t="s">
        <v>6</v>
      </c>
      <c r="F384" s="414"/>
    </row>
    <row r="385" spans="1:6" ht="21" customHeight="1" thickBot="1" x14ac:dyDescent="0.25">
      <c r="A385" s="426" t="s">
        <v>8</v>
      </c>
      <c r="B385" s="513">
        <v>1</v>
      </c>
      <c r="C385" s="513">
        <v>0</v>
      </c>
      <c r="D385" s="422">
        <v>0</v>
      </c>
      <c r="E385" s="422">
        <v>0</v>
      </c>
      <c r="F385" s="414"/>
    </row>
    <row r="386" spans="1:6" ht="21" customHeight="1" thickBot="1" x14ac:dyDescent="0.25">
      <c r="A386" s="426" t="s">
        <v>15</v>
      </c>
      <c r="B386" s="513">
        <f>B404</f>
        <v>229</v>
      </c>
      <c r="C386" s="513">
        <f t="shared" ref="C386:E386" si="70">C404</f>
        <v>0</v>
      </c>
      <c r="D386" s="513">
        <f t="shared" si="70"/>
        <v>0</v>
      </c>
      <c r="E386" s="513">
        <f t="shared" si="70"/>
        <v>0</v>
      </c>
      <c r="F386" s="414"/>
    </row>
    <row r="387" spans="1:6" ht="21" customHeight="1" thickBot="1" x14ac:dyDescent="0.25">
      <c r="A387" s="426" t="s">
        <v>21</v>
      </c>
      <c r="B387" s="513">
        <f>B386/B385</f>
        <v>229</v>
      </c>
      <c r="C387" s="513" t="e">
        <f t="shared" ref="C387:E387" si="71">C386/C385</f>
        <v>#DIV/0!</v>
      </c>
      <c r="D387" s="513" t="e">
        <f t="shared" si="71"/>
        <v>#DIV/0!</v>
      </c>
      <c r="E387" s="513" t="e">
        <f t="shared" si="71"/>
        <v>#DIV/0!</v>
      </c>
      <c r="F387" s="414"/>
    </row>
    <row r="388" spans="1:6" ht="21" customHeight="1" thickBot="1" x14ac:dyDescent="0.25">
      <c r="A388" s="426" t="s">
        <v>16</v>
      </c>
      <c r="B388" s="422" t="s">
        <v>20</v>
      </c>
      <c r="C388" s="516">
        <f>C385/B385-1</f>
        <v>-1</v>
      </c>
      <c r="D388" s="516" t="e">
        <f t="shared" ref="D388:E390" si="72">D385/C385-1</f>
        <v>#DIV/0!</v>
      </c>
      <c r="E388" s="516" t="e">
        <f t="shared" si="72"/>
        <v>#DIV/0!</v>
      </c>
      <c r="F388" s="414"/>
    </row>
    <row r="389" spans="1:6" ht="21" customHeight="1" thickBot="1" x14ac:dyDescent="0.25">
      <c r="A389" s="426" t="s">
        <v>17</v>
      </c>
      <c r="B389" s="422" t="s">
        <v>20</v>
      </c>
      <c r="C389" s="516">
        <f>C386/B386-1</f>
        <v>-1</v>
      </c>
      <c r="D389" s="516" t="e">
        <f t="shared" si="72"/>
        <v>#DIV/0!</v>
      </c>
      <c r="E389" s="516" t="e">
        <f t="shared" si="72"/>
        <v>#DIV/0!</v>
      </c>
      <c r="F389" s="414"/>
    </row>
    <row r="390" spans="1:6" ht="21" customHeight="1" thickBot="1" x14ac:dyDescent="0.25">
      <c r="A390" s="426" t="s">
        <v>18</v>
      </c>
      <c r="B390" s="422" t="s">
        <v>20</v>
      </c>
      <c r="C390" s="516" t="e">
        <f>C387/B387-1</f>
        <v>#DIV/0!</v>
      </c>
      <c r="D390" s="516" t="e">
        <f t="shared" si="72"/>
        <v>#DIV/0!</v>
      </c>
      <c r="E390" s="516" t="e">
        <f t="shared" si="72"/>
        <v>#DIV/0!</v>
      </c>
      <c r="F390" s="414"/>
    </row>
    <row r="391" spans="1:6" ht="21" customHeight="1" thickBot="1" x14ac:dyDescent="0.25">
      <c r="A391" s="1138" t="s">
        <v>1289</v>
      </c>
      <c r="B391" s="1139"/>
      <c r="C391" s="1139"/>
      <c r="D391" s="1139"/>
      <c r="E391" s="1140"/>
      <c r="F391" s="414"/>
    </row>
    <row r="392" spans="1:6" ht="21" customHeight="1" x14ac:dyDescent="0.2">
      <c r="A392" s="1095"/>
      <c r="B392" s="511">
        <v>2019</v>
      </c>
      <c r="C392" s="511">
        <v>2020</v>
      </c>
      <c r="D392" s="511">
        <v>2021</v>
      </c>
      <c r="E392" s="511">
        <v>2022</v>
      </c>
      <c r="F392" s="414"/>
    </row>
    <row r="393" spans="1:6" ht="21" customHeight="1" thickBot="1" x14ac:dyDescent="0.25">
      <c r="A393" s="1096"/>
      <c r="B393" s="512" t="s">
        <v>5</v>
      </c>
      <c r="C393" s="512" t="s">
        <v>6</v>
      </c>
      <c r="D393" s="512" t="s">
        <v>6</v>
      </c>
      <c r="E393" s="512" t="s">
        <v>6</v>
      </c>
      <c r="F393" s="414"/>
    </row>
    <row r="394" spans="1:6" ht="21" customHeight="1" thickBot="1" x14ac:dyDescent="0.25">
      <c r="A394" s="517" t="s">
        <v>107</v>
      </c>
      <c r="B394" s="515">
        <f>B395+B396+B397+B398</f>
        <v>0</v>
      </c>
      <c r="C394" s="515">
        <f t="shared" ref="C394:E394" si="73">C395+C396+C397+C398</f>
        <v>0</v>
      </c>
      <c r="D394" s="515">
        <f t="shared" si="73"/>
        <v>0</v>
      </c>
      <c r="E394" s="515">
        <f t="shared" si="73"/>
        <v>0</v>
      </c>
      <c r="F394" s="414"/>
    </row>
    <row r="395" spans="1:6" ht="21" customHeight="1" thickBot="1" x14ac:dyDescent="0.25">
      <c r="A395" s="518" t="s">
        <v>37</v>
      </c>
      <c r="B395" s="515"/>
      <c r="C395" s="515"/>
      <c r="D395" s="515"/>
      <c r="E395" s="515"/>
      <c r="F395" s="414"/>
    </row>
    <row r="396" spans="1:6" ht="21" customHeight="1" thickBot="1" x14ac:dyDescent="0.25">
      <c r="A396" s="518" t="s">
        <v>108</v>
      </c>
      <c r="B396" s="515"/>
      <c r="C396" s="515"/>
      <c r="D396" s="515"/>
      <c r="E396" s="515"/>
      <c r="F396" s="414"/>
    </row>
    <row r="397" spans="1:6" ht="21" customHeight="1" thickBot="1" x14ac:dyDescent="0.25">
      <c r="A397" s="518" t="s">
        <v>72</v>
      </c>
      <c r="B397" s="515"/>
      <c r="C397" s="515"/>
      <c r="D397" s="515"/>
      <c r="E397" s="515"/>
      <c r="F397" s="414"/>
    </row>
    <row r="398" spans="1:6" ht="21" customHeight="1" thickBot="1" x14ac:dyDescent="0.25">
      <c r="A398" s="518" t="s">
        <v>73</v>
      </c>
      <c r="B398" s="515"/>
      <c r="C398" s="515"/>
      <c r="D398" s="515"/>
      <c r="E398" s="515"/>
      <c r="F398" s="414"/>
    </row>
    <row r="399" spans="1:6" ht="21" customHeight="1" thickBot="1" x14ac:dyDescent="0.25">
      <c r="A399" s="517" t="s">
        <v>109</v>
      </c>
      <c r="B399" s="514">
        <f>B400+B401+B402+B403</f>
        <v>229</v>
      </c>
      <c r="C399" s="514">
        <f t="shared" ref="C399:E399" si="74">C400+C401+C402+C403</f>
        <v>0</v>
      </c>
      <c r="D399" s="514">
        <f t="shared" si="74"/>
        <v>0</v>
      </c>
      <c r="E399" s="514">
        <f t="shared" si="74"/>
        <v>0</v>
      </c>
      <c r="F399" s="414"/>
    </row>
    <row r="400" spans="1:6" ht="21" customHeight="1" thickBot="1" x14ac:dyDescent="0.25">
      <c r="A400" s="518" t="s">
        <v>37</v>
      </c>
      <c r="B400" s="515">
        <v>229</v>
      </c>
      <c r="C400" s="515">
        <v>0</v>
      </c>
      <c r="D400" s="515">
        <v>0</v>
      </c>
      <c r="E400" s="515">
        <v>0</v>
      </c>
      <c r="F400" s="414"/>
    </row>
    <row r="401" spans="1:6" ht="21" customHeight="1" thickBot="1" x14ac:dyDescent="0.25">
      <c r="A401" s="518" t="s">
        <v>108</v>
      </c>
      <c r="B401" s="514"/>
      <c r="C401" s="515"/>
      <c r="D401" s="515"/>
      <c r="E401" s="515"/>
      <c r="F401" s="414"/>
    </row>
    <row r="402" spans="1:6" ht="21" customHeight="1" thickBot="1" x14ac:dyDescent="0.25">
      <c r="A402" s="518" t="s">
        <v>72</v>
      </c>
      <c r="B402" s="514"/>
      <c r="C402" s="515"/>
      <c r="D402" s="515"/>
      <c r="E402" s="515"/>
      <c r="F402" s="414"/>
    </row>
    <row r="403" spans="1:6" ht="21" customHeight="1" thickBot="1" x14ac:dyDescent="0.25">
      <c r="A403" s="518" t="s">
        <v>73</v>
      </c>
      <c r="B403" s="514"/>
      <c r="C403" s="515"/>
      <c r="D403" s="515"/>
      <c r="E403" s="515"/>
      <c r="F403" s="414"/>
    </row>
    <row r="404" spans="1:6" ht="21" customHeight="1" thickBot="1" x14ac:dyDescent="0.25">
      <c r="A404" s="519" t="s">
        <v>133</v>
      </c>
      <c r="B404" s="514">
        <f>B394+B399</f>
        <v>229</v>
      </c>
      <c r="C404" s="514">
        <f t="shared" ref="C404:E404" si="75">C394+C399</f>
        <v>0</v>
      </c>
      <c r="D404" s="514">
        <f t="shared" si="75"/>
        <v>0</v>
      </c>
      <c r="E404" s="514">
        <f t="shared" si="75"/>
        <v>0</v>
      </c>
      <c r="F404" s="414"/>
    </row>
    <row r="405" spans="1:6" ht="34.5" customHeight="1" thickBot="1" x14ac:dyDescent="0.25">
      <c r="A405" s="509" t="s">
        <v>304</v>
      </c>
      <c r="B405" s="509" t="s">
        <v>1290</v>
      </c>
      <c r="C405" s="521" t="s">
        <v>491</v>
      </c>
      <c r="D405" s="522"/>
      <c r="E405" s="523"/>
      <c r="F405" s="414"/>
    </row>
    <row r="406" spans="1:6" ht="35.25" customHeight="1" thickBot="1" x14ac:dyDescent="0.25">
      <c r="A406" s="426" t="s">
        <v>9</v>
      </c>
      <c r="B406" s="1090" t="s">
        <v>492</v>
      </c>
      <c r="C406" s="1091"/>
      <c r="D406" s="1091"/>
      <c r="E406" s="1092"/>
      <c r="F406" s="414"/>
    </row>
    <row r="407" spans="1:6" ht="21" customHeight="1" thickBot="1" x14ac:dyDescent="0.25">
      <c r="A407" s="426" t="s">
        <v>14</v>
      </c>
      <c r="B407" s="1123" t="s">
        <v>237</v>
      </c>
      <c r="C407" s="1093"/>
      <c r="D407" s="1093"/>
      <c r="E407" s="1094"/>
      <c r="F407" s="414"/>
    </row>
    <row r="408" spans="1:6" ht="21" customHeight="1" x14ac:dyDescent="0.2">
      <c r="A408" s="1095"/>
      <c r="B408" s="511">
        <v>2019</v>
      </c>
      <c r="C408" s="511">
        <v>2020</v>
      </c>
      <c r="D408" s="511">
        <v>2021</v>
      </c>
      <c r="E408" s="511">
        <v>2022</v>
      </c>
      <c r="F408" s="414"/>
    </row>
    <row r="409" spans="1:6" ht="21" customHeight="1" thickBot="1" x14ac:dyDescent="0.25">
      <c r="A409" s="1096"/>
      <c r="B409" s="512" t="s">
        <v>5</v>
      </c>
      <c r="C409" s="512" t="s">
        <v>6</v>
      </c>
      <c r="D409" s="512" t="s">
        <v>6</v>
      </c>
      <c r="E409" s="512" t="s">
        <v>6</v>
      </c>
      <c r="F409" s="414"/>
    </row>
    <row r="410" spans="1:6" ht="21" customHeight="1" thickBot="1" x14ac:dyDescent="0.25">
      <c r="A410" s="426" t="s">
        <v>8</v>
      </c>
      <c r="B410" s="513">
        <v>8408</v>
      </c>
      <c r="C410" s="513">
        <v>0</v>
      </c>
      <c r="D410" s="422">
        <v>0</v>
      </c>
      <c r="E410" s="422">
        <v>0</v>
      </c>
      <c r="F410" s="414"/>
    </row>
    <row r="411" spans="1:6" ht="21" customHeight="1" thickBot="1" x14ac:dyDescent="0.25">
      <c r="A411" s="426" t="s">
        <v>15</v>
      </c>
      <c r="B411" s="514">
        <f>B429</f>
        <v>22872</v>
      </c>
      <c r="C411" s="514">
        <f>C429</f>
        <v>0</v>
      </c>
      <c r="D411" s="515"/>
      <c r="E411" s="515"/>
      <c r="F411" s="414"/>
    </row>
    <row r="412" spans="1:6" ht="21" customHeight="1" thickBot="1" x14ac:dyDescent="0.25">
      <c r="A412" s="426" t="s">
        <v>21</v>
      </c>
      <c r="B412" s="513">
        <f>B411/B410</f>
        <v>2.7202664129400569</v>
      </c>
      <c r="C412" s="513" t="e">
        <f t="shared" ref="C412:E412" si="76">C411/C410</f>
        <v>#DIV/0!</v>
      </c>
      <c r="D412" s="513" t="e">
        <f t="shared" si="76"/>
        <v>#DIV/0!</v>
      </c>
      <c r="E412" s="513" t="e">
        <f t="shared" si="76"/>
        <v>#DIV/0!</v>
      </c>
      <c r="F412" s="414"/>
    </row>
    <row r="413" spans="1:6" ht="21" customHeight="1" thickBot="1" x14ac:dyDescent="0.25">
      <c r="A413" s="426" t="s">
        <v>16</v>
      </c>
      <c r="B413" s="422" t="s">
        <v>20</v>
      </c>
      <c r="C413" s="516">
        <f>C410/B410-1</f>
        <v>-1</v>
      </c>
      <c r="D413" s="516" t="e">
        <f t="shared" ref="D413:E415" si="77">D410/C410-1</f>
        <v>#DIV/0!</v>
      </c>
      <c r="E413" s="516" t="e">
        <f t="shared" si="77"/>
        <v>#DIV/0!</v>
      </c>
      <c r="F413" s="414"/>
    </row>
    <row r="414" spans="1:6" ht="21" customHeight="1" thickBot="1" x14ac:dyDescent="0.25">
      <c r="A414" s="426" t="s">
        <v>17</v>
      </c>
      <c r="B414" s="422" t="s">
        <v>20</v>
      </c>
      <c r="C414" s="516">
        <f>C411/B411-1</f>
        <v>-1</v>
      </c>
      <c r="D414" s="516" t="e">
        <f t="shared" si="77"/>
        <v>#DIV/0!</v>
      </c>
      <c r="E414" s="516" t="e">
        <f t="shared" si="77"/>
        <v>#DIV/0!</v>
      </c>
      <c r="F414" s="414"/>
    </row>
    <row r="415" spans="1:6" ht="21" customHeight="1" thickBot="1" x14ac:dyDescent="0.25">
      <c r="A415" s="426" t="s">
        <v>18</v>
      </c>
      <c r="B415" s="422" t="s">
        <v>20</v>
      </c>
      <c r="C415" s="516" t="e">
        <f>C412/B412-1</f>
        <v>#DIV/0!</v>
      </c>
      <c r="D415" s="516" t="e">
        <f t="shared" si="77"/>
        <v>#DIV/0!</v>
      </c>
      <c r="E415" s="516" t="e">
        <f t="shared" si="77"/>
        <v>#DIV/0!</v>
      </c>
      <c r="F415" s="414"/>
    </row>
    <row r="416" spans="1:6" ht="21" customHeight="1" thickBot="1" x14ac:dyDescent="0.25">
      <c r="A416" s="1138" t="s">
        <v>1289</v>
      </c>
      <c r="B416" s="1139"/>
      <c r="C416" s="1139"/>
      <c r="D416" s="1139"/>
      <c r="E416" s="1140"/>
      <c r="F416" s="414"/>
    </row>
    <row r="417" spans="1:6" ht="21" customHeight="1" x14ac:dyDescent="0.2">
      <c r="A417" s="1095"/>
      <c r="B417" s="511">
        <v>2019</v>
      </c>
      <c r="C417" s="511">
        <v>2020</v>
      </c>
      <c r="D417" s="511">
        <v>2021</v>
      </c>
      <c r="E417" s="511">
        <v>2022</v>
      </c>
      <c r="F417" s="414"/>
    </row>
    <row r="418" spans="1:6" ht="21" customHeight="1" thickBot="1" x14ac:dyDescent="0.25">
      <c r="A418" s="1096"/>
      <c r="B418" s="512" t="s">
        <v>5</v>
      </c>
      <c r="C418" s="512" t="s">
        <v>6</v>
      </c>
      <c r="D418" s="512" t="s">
        <v>6</v>
      </c>
      <c r="E418" s="512" t="s">
        <v>6</v>
      </c>
      <c r="F418" s="414"/>
    </row>
    <row r="419" spans="1:6" ht="21" customHeight="1" thickBot="1" x14ac:dyDescent="0.25">
      <c r="A419" s="517" t="s">
        <v>107</v>
      </c>
      <c r="B419" s="515">
        <f>B420+B421+B422+B423</f>
        <v>0</v>
      </c>
      <c r="C419" s="515">
        <f t="shared" ref="C419:E419" si="78">C420+C421+C422+C423</f>
        <v>0</v>
      </c>
      <c r="D419" s="515">
        <f t="shared" si="78"/>
        <v>0</v>
      </c>
      <c r="E419" s="515">
        <f t="shared" si="78"/>
        <v>0</v>
      </c>
      <c r="F419" s="414"/>
    </row>
    <row r="420" spans="1:6" ht="21" customHeight="1" thickBot="1" x14ac:dyDescent="0.25">
      <c r="A420" s="518" t="s">
        <v>37</v>
      </c>
      <c r="B420" s="515"/>
      <c r="C420" s="515"/>
      <c r="D420" s="515"/>
      <c r="E420" s="515"/>
      <c r="F420" s="414"/>
    </row>
    <row r="421" spans="1:6" ht="21" customHeight="1" thickBot="1" x14ac:dyDescent="0.25">
      <c r="A421" s="518" t="s">
        <v>108</v>
      </c>
      <c r="B421" s="515"/>
      <c r="C421" s="515"/>
      <c r="D421" s="515"/>
      <c r="E421" s="515"/>
      <c r="F421" s="414"/>
    </row>
    <row r="422" spans="1:6" ht="21" customHeight="1" thickBot="1" x14ac:dyDescent="0.25">
      <c r="A422" s="518" t="s">
        <v>72</v>
      </c>
      <c r="B422" s="515"/>
      <c r="C422" s="515"/>
      <c r="D422" s="515"/>
      <c r="E422" s="515"/>
      <c r="F422" s="414"/>
    </row>
    <row r="423" spans="1:6" ht="21" customHeight="1" thickBot="1" x14ac:dyDescent="0.25">
      <c r="A423" s="518" t="s">
        <v>73</v>
      </c>
      <c r="B423" s="515"/>
      <c r="C423" s="515"/>
      <c r="D423" s="515"/>
      <c r="E423" s="515"/>
      <c r="F423" s="414"/>
    </row>
    <row r="424" spans="1:6" ht="21" customHeight="1" thickBot="1" x14ac:dyDescent="0.25">
      <c r="A424" s="517" t="s">
        <v>109</v>
      </c>
      <c r="B424" s="514">
        <f>B425+B426+B427+B428</f>
        <v>22872</v>
      </c>
      <c r="C424" s="514">
        <f t="shared" ref="C424:E424" si="79">C425+C426+C427+C428</f>
        <v>0</v>
      </c>
      <c r="D424" s="514">
        <f t="shared" si="79"/>
        <v>0</v>
      </c>
      <c r="E424" s="514">
        <f t="shared" si="79"/>
        <v>0</v>
      </c>
      <c r="F424" s="414"/>
    </row>
    <row r="425" spans="1:6" ht="21" customHeight="1" thickBot="1" x14ac:dyDescent="0.25">
      <c r="A425" s="518" t="s">
        <v>37</v>
      </c>
      <c r="B425" s="514">
        <v>22872</v>
      </c>
      <c r="C425" s="515">
        <v>0</v>
      </c>
      <c r="D425" s="515"/>
      <c r="E425" s="515"/>
      <c r="F425" s="414"/>
    </row>
    <row r="426" spans="1:6" ht="21" customHeight="1" thickBot="1" x14ac:dyDescent="0.25">
      <c r="A426" s="518" t="s">
        <v>108</v>
      </c>
      <c r="B426" s="514"/>
      <c r="C426" s="515"/>
      <c r="D426" s="515"/>
      <c r="E426" s="515"/>
      <c r="F426" s="414"/>
    </row>
    <row r="427" spans="1:6" ht="21" customHeight="1" thickBot="1" x14ac:dyDescent="0.25">
      <c r="A427" s="518" t="s">
        <v>72</v>
      </c>
      <c r="B427" s="514"/>
      <c r="C427" s="515"/>
      <c r="D427" s="515"/>
      <c r="E427" s="515"/>
      <c r="F427" s="414"/>
    </row>
    <row r="428" spans="1:6" ht="21" customHeight="1" thickBot="1" x14ac:dyDescent="0.25">
      <c r="A428" s="518" t="s">
        <v>73</v>
      </c>
      <c r="B428" s="514"/>
      <c r="C428" s="515"/>
      <c r="D428" s="515"/>
      <c r="E428" s="515"/>
      <c r="F428" s="414"/>
    </row>
    <row r="429" spans="1:6" ht="21" customHeight="1" thickBot="1" x14ac:dyDescent="0.25">
      <c r="A429" s="519" t="s">
        <v>268</v>
      </c>
      <c r="B429" s="514">
        <f>B419+B424</f>
        <v>22872</v>
      </c>
      <c r="C429" s="514">
        <f t="shared" ref="C429:E429" si="80">C419+C424</f>
        <v>0</v>
      </c>
      <c r="D429" s="514">
        <f t="shared" si="80"/>
        <v>0</v>
      </c>
      <c r="E429" s="514">
        <f t="shared" si="80"/>
        <v>0</v>
      </c>
      <c r="F429" s="414"/>
    </row>
    <row r="430" spans="1:6" ht="42.75" customHeight="1" thickBot="1" x14ac:dyDescent="0.25">
      <c r="A430" s="509" t="s">
        <v>305</v>
      </c>
      <c r="B430" s="509" t="s">
        <v>493</v>
      </c>
      <c r="C430" s="521" t="s">
        <v>494</v>
      </c>
      <c r="D430" s="522"/>
      <c r="E430" s="523"/>
      <c r="F430" s="414"/>
    </row>
    <row r="431" spans="1:6" ht="57" customHeight="1" thickBot="1" x14ac:dyDescent="0.25">
      <c r="A431" s="426" t="s">
        <v>9</v>
      </c>
      <c r="B431" s="1090" t="s">
        <v>495</v>
      </c>
      <c r="C431" s="1091"/>
      <c r="D431" s="1091"/>
      <c r="E431" s="1092"/>
      <c r="F431" s="414"/>
    </row>
    <row r="432" spans="1:6" ht="21" customHeight="1" thickBot="1" x14ac:dyDescent="0.25">
      <c r="A432" s="426" t="s">
        <v>14</v>
      </c>
      <c r="B432" s="1123" t="s">
        <v>237</v>
      </c>
      <c r="C432" s="1093"/>
      <c r="D432" s="1093"/>
      <c r="E432" s="1094"/>
      <c r="F432" s="414"/>
    </row>
    <row r="433" spans="1:6" ht="21" customHeight="1" x14ac:dyDescent="0.2">
      <c r="A433" s="1095"/>
      <c r="B433" s="511">
        <v>2019</v>
      </c>
      <c r="C433" s="511">
        <v>2020</v>
      </c>
      <c r="D433" s="511">
        <v>2021</v>
      </c>
      <c r="E433" s="511">
        <v>2022</v>
      </c>
      <c r="F433" s="414"/>
    </row>
    <row r="434" spans="1:6" ht="21" customHeight="1" thickBot="1" x14ac:dyDescent="0.25">
      <c r="A434" s="1096"/>
      <c r="B434" s="512" t="s">
        <v>5</v>
      </c>
      <c r="C434" s="512" t="s">
        <v>6</v>
      </c>
      <c r="D434" s="512" t="s">
        <v>6</v>
      </c>
      <c r="E434" s="512" t="s">
        <v>6</v>
      </c>
      <c r="F434" s="414"/>
    </row>
    <row r="435" spans="1:6" ht="21" customHeight="1" thickBot="1" x14ac:dyDescent="0.25">
      <c r="A435" s="426" t="s">
        <v>8</v>
      </c>
      <c r="B435" s="513">
        <v>22859</v>
      </c>
      <c r="C435" s="513">
        <v>0</v>
      </c>
      <c r="D435" s="422">
        <v>0</v>
      </c>
      <c r="E435" s="422">
        <v>0</v>
      </c>
      <c r="F435" s="414"/>
    </row>
    <row r="436" spans="1:6" ht="21" customHeight="1" thickBot="1" x14ac:dyDescent="0.25">
      <c r="A436" s="426" t="s">
        <v>15</v>
      </c>
      <c r="B436" s="514">
        <f>B454</f>
        <v>50788</v>
      </c>
      <c r="C436" s="514">
        <f>C454</f>
        <v>0</v>
      </c>
      <c r="D436" s="515"/>
      <c r="E436" s="515"/>
      <c r="F436" s="414"/>
    </row>
    <row r="437" spans="1:6" ht="21" customHeight="1" thickBot="1" x14ac:dyDescent="0.25">
      <c r="A437" s="426" t="s">
        <v>21</v>
      </c>
      <c r="B437" s="513">
        <f>B436/B435</f>
        <v>2.2217944791985653</v>
      </c>
      <c r="C437" s="513" t="e">
        <f t="shared" ref="C437:E437" si="81">C436/C435</f>
        <v>#DIV/0!</v>
      </c>
      <c r="D437" s="513" t="e">
        <f t="shared" si="81"/>
        <v>#DIV/0!</v>
      </c>
      <c r="E437" s="513" t="e">
        <f t="shared" si="81"/>
        <v>#DIV/0!</v>
      </c>
      <c r="F437" s="414"/>
    </row>
    <row r="438" spans="1:6" ht="21" customHeight="1" thickBot="1" x14ac:dyDescent="0.25">
      <c r="A438" s="426" t="s">
        <v>16</v>
      </c>
      <c r="B438" s="422" t="s">
        <v>20</v>
      </c>
      <c r="C438" s="516">
        <f>C435/B435-1</f>
        <v>-1</v>
      </c>
      <c r="D438" s="516" t="e">
        <f t="shared" ref="D438:E440" si="82">D435/C435-1</f>
        <v>#DIV/0!</v>
      </c>
      <c r="E438" s="516" t="e">
        <f t="shared" si="82"/>
        <v>#DIV/0!</v>
      </c>
      <c r="F438" s="414"/>
    </row>
    <row r="439" spans="1:6" ht="21" customHeight="1" thickBot="1" x14ac:dyDescent="0.25">
      <c r="A439" s="426" t="s">
        <v>17</v>
      </c>
      <c r="B439" s="422" t="s">
        <v>20</v>
      </c>
      <c r="C439" s="516">
        <f>C436/B436-1</f>
        <v>-1</v>
      </c>
      <c r="D439" s="516" t="e">
        <f t="shared" si="82"/>
        <v>#DIV/0!</v>
      </c>
      <c r="E439" s="516" t="e">
        <f t="shared" si="82"/>
        <v>#DIV/0!</v>
      </c>
      <c r="F439" s="414"/>
    </row>
    <row r="440" spans="1:6" ht="21" customHeight="1" thickBot="1" x14ac:dyDescent="0.25">
      <c r="A440" s="426" t="s">
        <v>18</v>
      </c>
      <c r="B440" s="422" t="s">
        <v>20</v>
      </c>
      <c r="C440" s="516" t="e">
        <f>C437/B437-1</f>
        <v>#DIV/0!</v>
      </c>
      <c r="D440" s="516" t="e">
        <f t="shared" si="82"/>
        <v>#DIV/0!</v>
      </c>
      <c r="E440" s="516" t="e">
        <f t="shared" si="82"/>
        <v>#DIV/0!</v>
      </c>
      <c r="F440" s="414"/>
    </row>
    <row r="441" spans="1:6" ht="21" customHeight="1" thickBot="1" x14ac:dyDescent="0.25">
      <c r="A441" s="1138" t="s">
        <v>1289</v>
      </c>
      <c r="B441" s="1139"/>
      <c r="C441" s="1139"/>
      <c r="D441" s="1139"/>
      <c r="E441" s="1140"/>
      <c r="F441" s="414"/>
    </row>
    <row r="442" spans="1:6" ht="21" customHeight="1" x14ac:dyDescent="0.2">
      <c r="A442" s="1095"/>
      <c r="B442" s="511">
        <v>2019</v>
      </c>
      <c r="C442" s="511">
        <v>2020</v>
      </c>
      <c r="D442" s="511">
        <v>2021</v>
      </c>
      <c r="E442" s="511">
        <v>2022</v>
      </c>
      <c r="F442" s="414"/>
    </row>
    <row r="443" spans="1:6" ht="21" customHeight="1" thickBot="1" x14ac:dyDescent="0.25">
      <c r="A443" s="1096"/>
      <c r="B443" s="512" t="s">
        <v>5</v>
      </c>
      <c r="C443" s="512" t="s">
        <v>6</v>
      </c>
      <c r="D443" s="512" t="s">
        <v>6</v>
      </c>
      <c r="E443" s="512" t="s">
        <v>6</v>
      </c>
      <c r="F443" s="414"/>
    </row>
    <row r="444" spans="1:6" ht="21" customHeight="1" thickBot="1" x14ac:dyDescent="0.25">
      <c r="A444" s="517" t="s">
        <v>107</v>
      </c>
      <c r="B444" s="515"/>
      <c r="C444" s="515"/>
      <c r="D444" s="515"/>
      <c r="E444" s="515"/>
      <c r="F444" s="414"/>
    </row>
    <row r="445" spans="1:6" ht="21" customHeight="1" thickBot="1" x14ac:dyDescent="0.25">
      <c r="A445" s="518" t="s">
        <v>37</v>
      </c>
      <c r="B445" s="515"/>
      <c r="C445" s="515"/>
      <c r="D445" s="515"/>
      <c r="E445" s="515"/>
      <c r="F445" s="414"/>
    </row>
    <row r="446" spans="1:6" ht="21" customHeight="1" thickBot="1" x14ac:dyDescent="0.25">
      <c r="A446" s="518" t="s">
        <v>108</v>
      </c>
      <c r="B446" s="515"/>
      <c r="C446" s="515"/>
      <c r="D446" s="515"/>
      <c r="E446" s="515"/>
      <c r="F446" s="414"/>
    </row>
    <row r="447" spans="1:6" ht="21" customHeight="1" thickBot="1" x14ac:dyDescent="0.25">
      <c r="A447" s="518" t="s">
        <v>72</v>
      </c>
      <c r="B447" s="515"/>
      <c r="C447" s="515"/>
      <c r="D447" s="515"/>
      <c r="E447" s="515"/>
      <c r="F447" s="414"/>
    </row>
    <row r="448" spans="1:6" ht="21" customHeight="1" thickBot="1" x14ac:dyDescent="0.25">
      <c r="A448" s="518" t="s">
        <v>73</v>
      </c>
      <c r="B448" s="515"/>
      <c r="C448" s="515"/>
      <c r="D448" s="515"/>
      <c r="E448" s="515"/>
      <c r="F448" s="414"/>
    </row>
    <row r="449" spans="1:6" ht="21" customHeight="1" thickBot="1" x14ac:dyDescent="0.25">
      <c r="A449" s="517" t="s">
        <v>109</v>
      </c>
      <c r="B449" s="514">
        <f>B450+B451+B452+B453</f>
        <v>50788</v>
      </c>
      <c r="C449" s="514">
        <f t="shared" ref="C449:E449" si="83">C450+C451+C452+C453</f>
        <v>0</v>
      </c>
      <c r="D449" s="514">
        <f t="shared" si="83"/>
        <v>0</v>
      </c>
      <c r="E449" s="514">
        <f t="shared" si="83"/>
        <v>0</v>
      </c>
      <c r="F449" s="414"/>
    </row>
    <row r="450" spans="1:6" ht="21" customHeight="1" thickBot="1" x14ac:dyDescent="0.25">
      <c r="A450" s="518" t="s">
        <v>37</v>
      </c>
      <c r="B450" s="514">
        <v>50788</v>
      </c>
      <c r="C450" s="515">
        <v>0</v>
      </c>
      <c r="D450" s="515"/>
      <c r="E450" s="515"/>
      <c r="F450" s="414"/>
    </row>
    <row r="451" spans="1:6" ht="21" customHeight="1" thickBot="1" x14ac:dyDescent="0.25">
      <c r="A451" s="518" t="s">
        <v>108</v>
      </c>
      <c r="B451" s="514"/>
      <c r="C451" s="515"/>
      <c r="D451" s="515"/>
      <c r="E451" s="515"/>
      <c r="F451" s="414"/>
    </row>
    <row r="452" spans="1:6" ht="21" customHeight="1" thickBot="1" x14ac:dyDescent="0.25">
      <c r="A452" s="518" t="s">
        <v>72</v>
      </c>
      <c r="B452" s="514"/>
      <c r="C452" s="515"/>
      <c r="D452" s="515"/>
      <c r="E452" s="515"/>
      <c r="F452" s="414"/>
    </row>
    <row r="453" spans="1:6" ht="21" customHeight="1" thickBot="1" x14ac:dyDescent="0.25">
      <c r="A453" s="518" t="s">
        <v>73</v>
      </c>
      <c r="B453" s="514"/>
      <c r="C453" s="515"/>
      <c r="D453" s="515"/>
      <c r="E453" s="515"/>
      <c r="F453" s="414"/>
    </row>
    <row r="454" spans="1:6" ht="21" customHeight="1" thickBot="1" x14ac:dyDescent="0.25">
      <c r="A454" s="519" t="s">
        <v>271</v>
      </c>
      <c r="B454" s="514">
        <f>B444+B449</f>
        <v>50788</v>
      </c>
      <c r="C454" s="514">
        <f t="shared" ref="C454:E454" si="84">C444+C449</f>
        <v>0</v>
      </c>
      <c r="D454" s="514">
        <f t="shared" si="84"/>
        <v>0</v>
      </c>
      <c r="E454" s="514">
        <f t="shared" si="84"/>
        <v>0</v>
      </c>
      <c r="F454" s="414"/>
    </row>
    <row r="455" spans="1:6" ht="36" customHeight="1" thickBot="1" x14ac:dyDescent="0.25">
      <c r="A455" s="509" t="s">
        <v>305</v>
      </c>
      <c r="B455" s="509" t="s">
        <v>496</v>
      </c>
      <c r="C455" s="521" t="s">
        <v>497</v>
      </c>
      <c r="D455" s="522"/>
      <c r="E455" s="523"/>
      <c r="F455" s="414"/>
    </row>
    <row r="456" spans="1:6" ht="21" customHeight="1" thickBot="1" x14ac:dyDescent="0.25">
      <c r="A456" s="426" t="s">
        <v>9</v>
      </c>
      <c r="B456" s="1090" t="s">
        <v>462</v>
      </c>
      <c r="C456" s="1091"/>
      <c r="D456" s="1091"/>
      <c r="E456" s="1092"/>
      <c r="F456" s="414"/>
    </row>
    <row r="457" spans="1:6" ht="21" customHeight="1" thickBot="1" x14ac:dyDescent="0.25">
      <c r="A457" s="426" t="s">
        <v>14</v>
      </c>
      <c r="B457" s="1123" t="s">
        <v>463</v>
      </c>
      <c r="C457" s="1093"/>
      <c r="D457" s="1093"/>
      <c r="E457" s="1094"/>
      <c r="F457" s="414"/>
    </row>
    <row r="458" spans="1:6" ht="21" customHeight="1" x14ac:dyDescent="0.2">
      <c r="A458" s="1095"/>
      <c r="B458" s="511">
        <v>2019</v>
      </c>
      <c r="C458" s="511">
        <v>2020</v>
      </c>
      <c r="D458" s="511">
        <v>2021</v>
      </c>
      <c r="E458" s="511">
        <v>2022</v>
      </c>
      <c r="F458" s="414"/>
    </row>
    <row r="459" spans="1:6" ht="21" customHeight="1" thickBot="1" x14ac:dyDescent="0.25">
      <c r="A459" s="1096"/>
      <c r="B459" s="512" t="s">
        <v>5</v>
      </c>
      <c r="C459" s="512" t="s">
        <v>6</v>
      </c>
      <c r="D459" s="512" t="s">
        <v>6</v>
      </c>
      <c r="E459" s="512" t="s">
        <v>6</v>
      </c>
      <c r="F459" s="414"/>
    </row>
    <row r="460" spans="1:6" ht="21" customHeight="1" thickBot="1" x14ac:dyDescent="0.25">
      <c r="A460" s="426" t="s">
        <v>8</v>
      </c>
      <c r="B460" s="513">
        <v>1</v>
      </c>
      <c r="C460" s="513">
        <v>0</v>
      </c>
      <c r="D460" s="422">
        <v>0</v>
      </c>
      <c r="E460" s="422">
        <v>0</v>
      </c>
      <c r="F460" s="414"/>
    </row>
    <row r="461" spans="1:6" ht="21" customHeight="1" thickBot="1" x14ac:dyDescent="0.25">
      <c r="A461" s="426" t="s">
        <v>15</v>
      </c>
      <c r="B461" s="515">
        <f>B479</f>
        <v>606</v>
      </c>
      <c r="C461" s="515">
        <f>C479</f>
        <v>0</v>
      </c>
      <c r="D461" s="515">
        <v>0</v>
      </c>
      <c r="E461" s="515">
        <v>0</v>
      </c>
      <c r="F461" s="414"/>
    </row>
    <row r="462" spans="1:6" ht="21" customHeight="1" thickBot="1" x14ac:dyDescent="0.25">
      <c r="A462" s="426" t="s">
        <v>21</v>
      </c>
      <c r="B462" s="513">
        <f>B461/B460</f>
        <v>606</v>
      </c>
      <c r="C462" s="513" t="e">
        <f t="shared" ref="C462:E462" si="85">C461/C460</f>
        <v>#DIV/0!</v>
      </c>
      <c r="D462" s="513" t="e">
        <f t="shared" si="85"/>
        <v>#DIV/0!</v>
      </c>
      <c r="E462" s="513" t="e">
        <f t="shared" si="85"/>
        <v>#DIV/0!</v>
      </c>
      <c r="F462" s="414"/>
    </row>
    <row r="463" spans="1:6" ht="21" customHeight="1" thickBot="1" x14ac:dyDescent="0.25">
      <c r="A463" s="426" t="s">
        <v>16</v>
      </c>
      <c r="B463" s="422" t="s">
        <v>20</v>
      </c>
      <c r="C463" s="516">
        <f>C460/B460-1</f>
        <v>-1</v>
      </c>
      <c r="D463" s="516" t="e">
        <f t="shared" ref="D463:E465" si="86">D460/C460-1</f>
        <v>#DIV/0!</v>
      </c>
      <c r="E463" s="516" t="e">
        <f t="shared" si="86"/>
        <v>#DIV/0!</v>
      </c>
      <c r="F463" s="414"/>
    </row>
    <row r="464" spans="1:6" ht="21" customHeight="1" thickBot="1" x14ac:dyDescent="0.25">
      <c r="A464" s="426" t="s">
        <v>17</v>
      </c>
      <c r="B464" s="422" t="s">
        <v>20</v>
      </c>
      <c r="C464" s="516">
        <f>C461/B461-1</f>
        <v>-1</v>
      </c>
      <c r="D464" s="516" t="e">
        <f t="shared" si="86"/>
        <v>#DIV/0!</v>
      </c>
      <c r="E464" s="516" t="e">
        <f t="shared" si="86"/>
        <v>#DIV/0!</v>
      </c>
      <c r="F464" s="414"/>
    </row>
    <row r="465" spans="1:6" ht="21" customHeight="1" thickBot="1" x14ac:dyDescent="0.25">
      <c r="A465" s="426" t="s">
        <v>18</v>
      </c>
      <c r="B465" s="422" t="s">
        <v>20</v>
      </c>
      <c r="C465" s="516" t="e">
        <f>C462/B462-1</f>
        <v>#DIV/0!</v>
      </c>
      <c r="D465" s="516" t="e">
        <f t="shared" si="86"/>
        <v>#DIV/0!</v>
      </c>
      <c r="E465" s="516" t="e">
        <f t="shared" si="86"/>
        <v>#DIV/0!</v>
      </c>
      <c r="F465" s="414"/>
    </row>
    <row r="466" spans="1:6" ht="21" customHeight="1" thickBot="1" x14ac:dyDescent="0.25">
      <c r="A466" s="1138" t="s">
        <v>1289</v>
      </c>
      <c r="B466" s="1139"/>
      <c r="C466" s="1139"/>
      <c r="D466" s="1139"/>
      <c r="E466" s="1140"/>
      <c r="F466" s="414"/>
    </row>
    <row r="467" spans="1:6" ht="21" customHeight="1" x14ac:dyDescent="0.2">
      <c r="A467" s="1095"/>
      <c r="B467" s="511">
        <v>2019</v>
      </c>
      <c r="C467" s="511">
        <v>2020</v>
      </c>
      <c r="D467" s="511">
        <v>2021</v>
      </c>
      <c r="E467" s="511">
        <v>2022</v>
      </c>
      <c r="F467" s="414"/>
    </row>
    <row r="468" spans="1:6" ht="21" customHeight="1" thickBot="1" x14ac:dyDescent="0.25">
      <c r="A468" s="1096"/>
      <c r="B468" s="512" t="s">
        <v>5</v>
      </c>
      <c r="C468" s="512" t="s">
        <v>6</v>
      </c>
      <c r="D468" s="512" t="s">
        <v>6</v>
      </c>
      <c r="E468" s="512" t="s">
        <v>6</v>
      </c>
      <c r="F468" s="414"/>
    </row>
    <row r="469" spans="1:6" ht="21" customHeight="1" thickBot="1" x14ac:dyDescent="0.25">
      <c r="A469" s="517" t="s">
        <v>107</v>
      </c>
      <c r="B469" s="515">
        <f>B470+B471+B472+B473</f>
        <v>0</v>
      </c>
      <c r="C469" s="515">
        <f t="shared" ref="C469:E469" si="87">C470+C471+C472+C473</f>
        <v>0</v>
      </c>
      <c r="D469" s="515">
        <f t="shared" si="87"/>
        <v>0</v>
      </c>
      <c r="E469" s="515">
        <f t="shared" si="87"/>
        <v>0</v>
      </c>
      <c r="F469" s="414"/>
    </row>
    <row r="470" spans="1:6" ht="21" customHeight="1" thickBot="1" x14ac:dyDescent="0.25">
      <c r="A470" s="518" t="s">
        <v>37</v>
      </c>
      <c r="B470" s="515"/>
      <c r="C470" s="515"/>
      <c r="D470" s="515"/>
      <c r="E470" s="515"/>
      <c r="F470" s="414"/>
    </row>
    <row r="471" spans="1:6" ht="21" customHeight="1" thickBot="1" x14ac:dyDescent="0.25">
      <c r="A471" s="518" t="s">
        <v>108</v>
      </c>
      <c r="B471" s="515"/>
      <c r="C471" s="515"/>
      <c r="D471" s="515"/>
      <c r="E471" s="515"/>
      <c r="F471" s="414"/>
    </row>
    <row r="472" spans="1:6" ht="21" customHeight="1" thickBot="1" x14ac:dyDescent="0.25">
      <c r="A472" s="518" t="s">
        <v>72</v>
      </c>
      <c r="B472" s="515"/>
      <c r="C472" s="515"/>
      <c r="D472" s="515"/>
      <c r="E472" s="515"/>
      <c r="F472" s="414"/>
    </row>
    <row r="473" spans="1:6" ht="21" customHeight="1" thickBot="1" x14ac:dyDescent="0.25">
      <c r="A473" s="518" t="s">
        <v>73</v>
      </c>
      <c r="B473" s="515"/>
      <c r="C473" s="515"/>
      <c r="D473" s="515"/>
      <c r="E473" s="515"/>
      <c r="F473" s="414"/>
    </row>
    <row r="474" spans="1:6" ht="21" customHeight="1" thickBot="1" x14ac:dyDescent="0.25">
      <c r="A474" s="517" t="s">
        <v>109</v>
      </c>
      <c r="B474" s="514">
        <f>B475+B476+B477+B478</f>
        <v>606</v>
      </c>
      <c r="C474" s="514">
        <f t="shared" ref="C474:E474" si="88">C475+C476+C477+C478</f>
        <v>0</v>
      </c>
      <c r="D474" s="514">
        <f t="shared" si="88"/>
        <v>0</v>
      </c>
      <c r="E474" s="514">
        <f t="shared" si="88"/>
        <v>0</v>
      </c>
      <c r="F474" s="414"/>
    </row>
    <row r="475" spans="1:6" ht="21" customHeight="1" thickBot="1" x14ac:dyDescent="0.25">
      <c r="A475" s="518" t="s">
        <v>37</v>
      </c>
      <c r="B475" s="515">
        <v>606</v>
      </c>
      <c r="C475" s="515">
        <v>0</v>
      </c>
      <c r="D475" s="515">
        <v>0</v>
      </c>
      <c r="E475" s="515">
        <v>0</v>
      </c>
      <c r="F475" s="414"/>
    </row>
    <row r="476" spans="1:6" ht="21" customHeight="1" thickBot="1" x14ac:dyDescent="0.25">
      <c r="A476" s="518" t="s">
        <v>108</v>
      </c>
      <c r="B476" s="514"/>
      <c r="C476" s="515"/>
      <c r="D476" s="515"/>
      <c r="E476" s="515"/>
      <c r="F476" s="414"/>
    </row>
    <row r="477" spans="1:6" ht="21" customHeight="1" thickBot="1" x14ac:dyDescent="0.25">
      <c r="A477" s="518" t="s">
        <v>72</v>
      </c>
      <c r="B477" s="514"/>
      <c r="C477" s="515"/>
      <c r="D477" s="515"/>
      <c r="E477" s="515"/>
      <c r="F477" s="414"/>
    </row>
    <row r="478" spans="1:6" ht="21" customHeight="1" thickBot="1" x14ac:dyDescent="0.25">
      <c r="A478" s="518" t="s">
        <v>73</v>
      </c>
      <c r="B478" s="514"/>
      <c r="C478" s="515"/>
      <c r="D478" s="515"/>
      <c r="E478" s="515"/>
      <c r="F478" s="414"/>
    </row>
    <row r="479" spans="1:6" ht="21" customHeight="1" thickBot="1" x14ac:dyDescent="0.25">
      <c r="A479" s="519" t="s">
        <v>271</v>
      </c>
      <c r="B479" s="514">
        <f>B469+B474</f>
        <v>606</v>
      </c>
      <c r="C479" s="514">
        <f t="shared" ref="C479:E479" si="89">C469+C474</f>
        <v>0</v>
      </c>
      <c r="D479" s="514">
        <f t="shared" si="89"/>
        <v>0</v>
      </c>
      <c r="E479" s="514">
        <f t="shared" si="89"/>
        <v>0</v>
      </c>
      <c r="F479" s="414"/>
    </row>
    <row r="480" spans="1:6" ht="50.25" customHeight="1" thickBot="1" x14ac:dyDescent="0.25">
      <c r="A480" s="509" t="s">
        <v>306</v>
      </c>
      <c r="B480" s="509" t="s">
        <v>498</v>
      </c>
      <c r="C480" s="521" t="s">
        <v>499</v>
      </c>
      <c r="D480" s="522"/>
      <c r="E480" s="523"/>
      <c r="F480" s="414"/>
    </row>
    <row r="481" spans="1:6" ht="21" customHeight="1" thickBot="1" x14ac:dyDescent="0.25">
      <c r="A481" s="426" t="s">
        <v>9</v>
      </c>
      <c r="B481" s="1090" t="s">
        <v>500</v>
      </c>
      <c r="C481" s="1091"/>
      <c r="D481" s="1091"/>
      <c r="E481" s="1092"/>
      <c r="F481" s="414"/>
    </row>
    <row r="482" spans="1:6" ht="21" customHeight="1" thickBot="1" x14ac:dyDescent="0.25">
      <c r="A482" s="426" t="s">
        <v>14</v>
      </c>
      <c r="B482" s="1123" t="s">
        <v>237</v>
      </c>
      <c r="C482" s="1093"/>
      <c r="D482" s="1093"/>
      <c r="E482" s="1094"/>
      <c r="F482" s="414"/>
    </row>
    <row r="483" spans="1:6" ht="21" customHeight="1" x14ac:dyDescent="0.2">
      <c r="A483" s="1095"/>
      <c r="B483" s="511">
        <v>2019</v>
      </c>
      <c r="C483" s="511">
        <v>2020</v>
      </c>
      <c r="D483" s="511">
        <v>2021</v>
      </c>
      <c r="E483" s="511">
        <v>2022</v>
      </c>
      <c r="F483" s="414"/>
    </row>
    <row r="484" spans="1:6" ht="21" customHeight="1" thickBot="1" x14ac:dyDescent="0.25">
      <c r="A484" s="1096"/>
      <c r="B484" s="512" t="s">
        <v>5</v>
      </c>
      <c r="C484" s="512" t="s">
        <v>6</v>
      </c>
      <c r="D484" s="512" t="s">
        <v>6</v>
      </c>
      <c r="E484" s="512" t="s">
        <v>6</v>
      </c>
      <c r="F484" s="414"/>
    </row>
    <row r="485" spans="1:6" ht="21" customHeight="1" thickBot="1" x14ac:dyDescent="0.25">
      <c r="A485" s="426" t="s">
        <v>8</v>
      </c>
      <c r="B485" s="513">
        <v>3855</v>
      </c>
      <c r="C485" s="513">
        <v>0</v>
      </c>
      <c r="D485" s="422">
        <v>0</v>
      </c>
      <c r="E485" s="422">
        <v>0</v>
      </c>
      <c r="F485" s="414"/>
    </row>
    <row r="486" spans="1:6" ht="21" customHeight="1" thickBot="1" x14ac:dyDescent="0.25">
      <c r="A486" s="426" t="s">
        <v>15</v>
      </c>
      <c r="B486" s="514">
        <f>B504</f>
        <v>83422</v>
      </c>
      <c r="C486" s="514">
        <f>C504</f>
        <v>0</v>
      </c>
      <c r="D486" s="515">
        <v>0</v>
      </c>
      <c r="E486" s="515">
        <v>0</v>
      </c>
      <c r="F486" s="414"/>
    </row>
    <row r="487" spans="1:6" ht="21" customHeight="1" thickBot="1" x14ac:dyDescent="0.25">
      <c r="A487" s="426" t="s">
        <v>21</v>
      </c>
      <c r="B487" s="513">
        <f>B486/B485</f>
        <v>21.639948119325553</v>
      </c>
      <c r="C487" s="513" t="e">
        <f t="shared" ref="C487:E487" si="90">C486/C485</f>
        <v>#DIV/0!</v>
      </c>
      <c r="D487" s="513" t="e">
        <f t="shared" si="90"/>
        <v>#DIV/0!</v>
      </c>
      <c r="E487" s="513" t="e">
        <f t="shared" si="90"/>
        <v>#DIV/0!</v>
      </c>
      <c r="F487" s="414"/>
    </row>
    <row r="488" spans="1:6" ht="21" customHeight="1" thickBot="1" x14ac:dyDescent="0.25">
      <c r="A488" s="426" t="s">
        <v>16</v>
      </c>
      <c r="B488" s="422" t="s">
        <v>20</v>
      </c>
      <c r="C488" s="516">
        <f>C485/B485-1</f>
        <v>-1</v>
      </c>
      <c r="D488" s="516" t="e">
        <f t="shared" ref="D488:E490" si="91">D485/C485-1</f>
        <v>#DIV/0!</v>
      </c>
      <c r="E488" s="516" t="e">
        <f t="shared" si="91"/>
        <v>#DIV/0!</v>
      </c>
      <c r="F488" s="414"/>
    </row>
    <row r="489" spans="1:6" ht="21" customHeight="1" thickBot="1" x14ac:dyDescent="0.25">
      <c r="A489" s="426" t="s">
        <v>17</v>
      </c>
      <c r="B489" s="422" t="s">
        <v>20</v>
      </c>
      <c r="C489" s="516">
        <f>C486/B486-1</f>
        <v>-1</v>
      </c>
      <c r="D489" s="516" t="e">
        <f t="shared" si="91"/>
        <v>#DIV/0!</v>
      </c>
      <c r="E489" s="516" t="e">
        <f t="shared" si="91"/>
        <v>#DIV/0!</v>
      </c>
      <c r="F489" s="414"/>
    </row>
    <row r="490" spans="1:6" ht="21" customHeight="1" thickBot="1" x14ac:dyDescent="0.25">
      <c r="A490" s="426" t="s">
        <v>18</v>
      </c>
      <c r="B490" s="422" t="s">
        <v>20</v>
      </c>
      <c r="C490" s="516" t="e">
        <f>C487/B487-1</f>
        <v>#DIV/0!</v>
      </c>
      <c r="D490" s="516" t="e">
        <f t="shared" si="91"/>
        <v>#DIV/0!</v>
      </c>
      <c r="E490" s="516" t="e">
        <f t="shared" si="91"/>
        <v>#DIV/0!</v>
      </c>
      <c r="F490" s="414"/>
    </row>
    <row r="491" spans="1:6" ht="21" customHeight="1" thickBot="1" x14ac:dyDescent="0.25">
      <c r="A491" s="1138" t="s">
        <v>1289</v>
      </c>
      <c r="B491" s="1139"/>
      <c r="C491" s="1139"/>
      <c r="D491" s="1139"/>
      <c r="E491" s="1140"/>
      <c r="F491" s="414"/>
    </row>
    <row r="492" spans="1:6" ht="21" customHeight="1" x14ac:dyDescent="0.2">
      <c r="A492" s="1095"/>
      <c r="B492" s="511">
        <v>2019</v>
      </c>
      <c r="C492" s="511">
        <v>2020</v>
      </c>
      <c r="D492" s="511">
        <v>2021</v>
      </c>
      <c r="E492" s="511">
        <v>2022</v>
      </c>
      <c r="F492" s="414"/>
    </row>
    <row r="493" spans="1:6" ht="21" customHeight="1" thickBot="1" x14ac:dyDescent="0.25">
      <c r="A493" s="1096"/>
      <c r="B493" s="512" t="s">
        <v>5</v>
      </c>
      <c r="C493" s="512" t="s">
        <v>6</v>
      </c>
      <c r="D493" s="512" t="s">
        <v>6</v>
      </c>
      <c r="E493" s="512" t="s">
        <v>6</v>
      </c>
      <c r="F493" s="414"/>
    </row>
    <row r="494" spans="1:6" ht="21" customHeight="1" thickBot="1" x14ac:dyDescent="0.25">
      <c r="A494" s="517" t="s">
        <v>107</v>
      </c>
      <c r="B494" s="515">
        <f>B495+B496+B497+B498</f>
        <v>0</v>
      </c>
      <c r="C494" s="515">
        <f t="shared" ref="C494:E494" si="92">C495+C496+C497+C498</f>
        <v>0</v>
      </c>
      <c r="D494" s="515">
        <f t="shared" si="92"/>
        <v>0</v>
      </c>
      <c r="E494" s="515">
        <f t="shared" si="92"/>
        <v>0</v>
      </c>
      <c r="F494" s="414"/>
    </row>
    <row r="495" spans="1:6" ht="21" customHeight="1" thickBot="1" x14ac:dyDescent="0.25">
      <c r="A495" s="518" t="s">
        <v>37</v>
      </c>
      <c r="B495" s="515"/>
      <c r="C495" s="515"/>
      <c r="D495" s="515"/>
      <c r="E495" s="515"/>
      <c r="F495" s="414"/>
    </row>
    <row r="496" spans="1:6" ht="21" customHeight="1" thickBot="1" x14ac:dyDescent="0.25">
      <c r="A496" s="518" t="s">
        <v>108</v>
      </c>
      <c r="B496" s="515"/>
      <c r="C496" s="515"/>
      <c r="D496" s="515"/>
      <c r="E496" s="515"/>
      <c r="F496" s="414"/>
    </row>
    <row r="497" spans="1:6" ht="21" customHeight="1" thickBot="1" x14ac:dyDescent="0.25">
      <c r="A497" s="518" t="s">
        <v>72</v>
      </c>
      <c r="B497" s="515"/>
      <c r="C497" s="515"/>
      <c r="D497" s="515"/>
      <c r="E497" s="515"/>
      <c r="F497" s="414"/>
    </row>
    <row r="498" spans="1:6" ht="21" customHeight="1" thickBot="1" x14ac:dyDescent="0.25">
      <c r="A498" s="518" t="s">
        <v>73</v>
      </c>
      <c r="B498" s="515"/>
      <c r="C498" s="515"/>
      <c r="D498" s="515"/>
      <c r="E498" s="515"/>
      <c r="F498" s="414"/>
    </row>
    <row r="499" spans="1:6" ht="21" customHeight="1" thickBot="1" x14ac:dyDescent="0.25">
      <c r="A499" s="517" t="s">
        <v>109</v>
      </c>
      <c r="B499" s="514">
        <f>B500+B501+B502+B503</f>
        <v>83422</v>
      </c>
      <c r="C499" s="514">
        <f t="shared" ref="C499:E499" si="93">C500+C501+C502+C503</f>
        <v>0</v>
      </c>
      <c r="D499" s="514">
        <f t="shared" si="93"/>
        <v>0</v>
      </c>
      <c r="E499" s="514">
        <f t="shared" si="93"/>
        <v>0</v>
      </c>
      <c r="F499" s="414"/>
    </row>
    <row r="500" spans="1:6" ht="21" customHeight="1" thickBot="1" x14ac:dyDescent="0.25">
      <c r="A500" s="518" t="s">
        <v>37</v>
      </c>
      <c r="B500" s="514">
        <v>83422</v>
      </c>
      <c r="C500" s="515">
        <v>0</v>
      </c>
      <c r="D500" s="515"/>
      <c r="E500" s="515"/>
      <c r="F500" s="414"/>
    </row>
    <row r="501" spans="1:6" ht="21" customHeight="1" thickBot="1" x14ac:dyDescent="0.25">
      <c r="A501" s="518" t="s">
        <v>108</v>
      </c>
      <c r="B501" s="514"/>
      <c r="C501" s="515"/>
      <c r="D501" s="515"/>
      <c r="E501" s="515"/>
      <c r="F501" s="414"/>
    </row>
    <row r="502" spans="1:6" ht="21" customHeight="1" thickBot="1" x14ac:dyDescent="0.25">
      <c r="A502" s="518" t="s">
        <v>72</v>
      </c>
      <c r="B502" s="514"/>
      <c r="C502" s="515"/>
      <c r="D502" s="515"/>
      <c r="E502" s="515"/>
      <c r="F502" s="414"/>
    </row>
    <row r="503" spans="1:6" ht="21" customHeight="1" thickBot="1" x14ac:dyDescent="0.25">
      <c r="A503" s="518" t="s">
        <v>73</v>
      </c>
      <c r="B503" s="514"/>
      <c r="C503" s="515"/>
      <c r="D503" s="515"/>
      <c r="E503" s="515"/>
      <c r="F503" s="414"/>
    </row>
    <row r="504" spans="1:6" ht="21" customHeight="1" thickBot="1" x14ac:dyDescent="0.25">
      <c r="A504" s="519" t="s">
        <v>274</v>
      </c>
      <c r="B504" s="514">
        <f>B494+B499</f>
        <v>83422</v>
      </c>
      <c r="C504" s="514">
        <f t="shared" ref="C504:E504" si="94">C494+C499</f>
        <v>0</v>
      </c>
      <c r="D504" s="514">
        <f t="shared" si="94"/>
        <v>0</v>
      </c>
      <c r="E504" s="514">
        <f t="shared" si="94"/>
        <v>0</v>
      </c>
      <c r="F504" s="414"/>
    </row>
    <row r="505" spans="1:6" ht="36.75" customHeight="1" thickBot="1" x14ac:dyDescent="0.25">
      <c r="A505" s="509" t="s">
        <v>306</v>
      </c>
      <c r="B505" s="509" t="s">
        <v>501</v>
      </c>
      <c r="C505" s="521" t="s">
        <v>502</v>
      </c>
      <c r="D505" s="522"/>
      <c r="E505" s="523"/>
      <c r="F505" s="414"/>
    </row>
    <row r="506" spans="1:6" ht="21" customHeight="1" thickBot="1" x14ac:dyDescent="0.25">
      <c r="A506" s="426" t="s">
        <v>9</v>
      </c>
      <c r="B506" s="1090" t="s">
        <v>462</v>
      </c>
      <c r="C506" s="1091"/>
      <c r="D506" s="1091"/>
      <c r="E506" s="1092"/>
      <c r="F506" s="414"/>
    </row>
    <row r="507" spans="1:6" ht="21" customHeight="1" thickBot="1" x14ac:dyDescent="0.25">
      <c r="A507" s="426" t="s">
        <v>14</v>
      </c>
      <c r="B507" s="1123" t="s">
        <v>463</v>
      </c>
      <c r="C507" s="1093"/>
      <c r="D507" s="1093"/>
      <c r="E507" s="1094"/>
      <c r="F507" s="414"/>
    </row>
    <row r="508" spans="1:6" ht="21" customHeight="1" x14ac:dyDescent="0.2">
      <c r="A508" s="1095"/>
      <c r="B508" s="511">
        <v>2019</v>
      </c>
      <c r="C508" s="511">
        <v>2020</v>
      </c>
      <c r="D508" s="511">
        <v>2021</v>
      </c>
      <c r="E508" s="511">
        <v>2022</v>
      </c>
      <c r="F508" s="414"/>
    </row>
    <row r="509" spans="1:6" ht="21" customHeight="1" thickBot="1" x14ac:dyDescent="0.25">
      <c r="A509" s="1096"/>
      <c r="B509" s="512" t="s">
        <v>5</v>
      </c>
      <c r="C509" s="512" t="s">
        <v>6</v>
      </c>
      <c r="D509" s="512" t="s">
        <v>6</v>
      </c>
      <c r="E509" s="512" t="s">
        <v>6</v>
      </c>
      <c r="F509" s="414"/>
    </row>
    <row r="510" spans="1:6" ht="21" customHeight="1" thickBot="1" x14ac:dyDescent="0.25">
      <c r="A510" s="426" t="s">
        <v>8</v>
      </c>
      <c r="B510" s="513">
        <v>1</v>
      </c>
      <c r="C510" s="513">
        <v>0</v>
      </c>
      <c r="D510" s="422"/>
      <c r="E510" s="422"/>
      <c r="F510" s="414"/>
    </row>
    <row r="511" spans="1:6" ht="21" customHeight="1" thickBot="1" x14ac:dyDescent="0.25">
      <c r="A511" s="426" t="s">
        <v>15</v>
      </c>
      <c r="B511" s="515">
        <f>B529</f>
        <v>685</v>
      </c>
      <c r="C511" s="515">
        <f>C529</f>
        <v>0</v>
      </c>
      <c r="D511" s="515">
        <v>0</v>
      </c>
      <c r="E511" s="515">
        <v>0</v>
      </c>
      <c r="F511" s="414"/>
    </row>
    <row r="512" spans="1:6" ht="21" customHeight="1" thickBot="1" x14ac:dyDescent="0.25">
      <c r="A512" s="426" t="s">
        <v>21</v>
      </c>
      <c r="B512" s="513">
        <f>B511/B510</f>
        <v>685</v>
      </c>
      <c r="C512" s="513" t="e">
        <f t="shared" ref="C512:E512" si="95">C511/C510</f>
        <v>#DIV/0!</v>
      </c>
      <c r="D512" s="513" t="e">
        <f t="shared" si="95"/>
        <v>#DIV/0!</v>
      </c>
      <c r="E512" s="513" t="e">
        <f t="shared" si="95"/>
        <v>#DIV/0!</v>
      </c>
      <c r="F512" s="414"/>
    </row>
    <row r="513" spans="1:6" ht="21" customHeight="1" thickBot="1" x14ac:dyDescent="0.25">
      <c r="A513" s="426" t="s">
        <v>16</v>
      </c>
      <c r="B513" s="422" t="s">
        <v>20</v>
      </c>
      <c r="C513" s="516">
        <f>C510/B510-1</f>
        <v>-1</v>
      </c>
      <c r="D513" s="516" t="e">
        <f t="shared" ref="D513:E515" si="96">D510/C510-1</f>
        <v>#DIV/0!</v>
      </c>
      <c r="E513" s="516" t="e">
        <f t="shared" si="96"/>
        <v>#DIV/0!</v>
      </c>
      <c r="F513" s="414"/>
    </row>
    <row r="514" spans="1:6" ht="21" customHeight="1" thickBot="1" x14ac:dyDescent="0.25">
      <c r="A514" s="426" t="s">
        <v>17</v>
      </c>
      <c r="B514" s="422" t="s">
        <v>20</v>
      </c>
      <c r="C514" s="516">
        <f>C511/B511-1</f>
        <v>-1</v>
      </c>
      <c r="D514" s="516" t="e">
        <f t="shared" si="96"/>
        <v>#DIV/0!</v>
      </c>
      <c r="E514" s="516" t="e">
        <f t="shared" si="96"/>
        <v>#DIV/0!</v>
      </c>
      <c r="F514" s="414"/>
    </row>
    <row r="515" spans="1:6" ht="21" customHeight="1" thickBot="1" x14ac:dyDescent="0.25">
      <c r="A515" s="426" t="s">
        <v>18</v>
      </c>
      <c r="B515" s="422" t="s">
        <v>20</v>
      </c>
      <c r="C515" s="516" t="e">
        <f>C512/B512-1</f>
        <v>#DIV/0!</v>
      </c>
      <c r="D515" s="516" t="e">
        <f t="shared" si="96"/>
        <v>#DIV/0!</v>
      </c>
      <c r="E515" s="516" t="e">
        <f t="shared" si="96"/>
        <v>#DIV/0!</v>
      </c>
      <c r="F515" s="414"/>
    </row>
    <row r="516" spans="1:6" ht="21" customHeight="1" thickBot="1" x14ac:dyDescent="0.25">
      <c r="A516" s="1138" t="s">
        <v>1289</v>
      </c>
      <c r="B516" s="1139"/>
      <c r="C516" s="1139"/>
      <c r="D516" s="1139"/>
      <c r="E516" s="1140"/>
      <c r="F516" s="414"/>
    </row>
    <row r="517" spans="1:6" ht="21" customHeight="1" x14ac:dyDescent="0.2">
      <c r="A517" s="1095"/>
      <c r="B517" s="511">
        <v>2019</v>
      </c>
      <c r="C517" s="511">
        <v>2020</v>
      </c>
      <c r="D517" s="511">
        <v>2021</v>
      </c>
      <c r="E517" s="511">
        <v>2022</v>
      </c>
      <c r="F517" s="414"/>
    </row>
    <row r="518" spans="1:6" ht="21" customHeight="1" thickBot="1" x14ac:dyDescent="0.25">
      <c r="A518" s="1096"/>
      <c r="B518" s="512" t="s">
        <v>5</v>
      </c>
      <c r="C518" s="512" t="s">
        <v>6</v>
      </c>
      <c r="D518" s="512" t="s">
        <v>6</v>
      </c>
      <c r="E518" s="512" t="s">
        <v>6</v>
      </c>
      <c r="F518" s="414"/>
    </row>
    <row r="519" spans="1:6" ht="21" customHeight="1" thickBot="1" x14ac:dyDescent="0.25">
      <c r="A519" s="517" t="s">
        <v>107</v>
      </c>
      <c r="B519" s="515">
        <f>B520+B521+B522+B523</f>
        <v>0</v>
      </c>
      <c r="C519" s="515">
        <f t="shared" ref="C519:E519" si="97">C520+C521+C522+C523</f>
        <v>0</v>
      </c>
      <c r="D519" s="515">
        <f t="shared" si="97"/>
        <v>0</v>
      </c>
      <c r="E519" s="515">
        <f t="shared" si="97"/>
        <v>0</v>
      </c>
      <c r="F519" s="414"/>
    </row>
    <row r="520" spans="1:6" ht="21" customHeight="1" thickBot="1" x14ac:dyDescent="0.25">
      <c r="A520" s="518" t="s">
        <v>37</v>
      </c>
      <c r="B520" s="515"/>
      <c r="C520" s="515"/>
      <c r="D520" s="515"/>
      <c r="E520" s="515"/>
      <c r="F520" s="414"/>
    </row>
    <row r="521" spans="1:6" ht="21" customHeight="1" thickBot="1" x14ac:dyDescent="0.25">
      <c r="A521" s="518" t="s">
        <v>108</v>
      </c>
      <c r="B521" s="515"/>
      <c r="C521" s="515"/>
      <c r="D521" s="515"/>
      <c r="E521" s="515"/>
      <c r="F521" s="414"/>
    </row>
    <row r="522" spans="1:6" ht="21" customHeight="1" thickBot="1" x14ac:dyDescent="0.25">
      <c r="A522" s="518" t="s">
        <v>72</v>
      </c>
      <c r="B522" s="515"/>
      <c r="C522" s="515"/>
      <c r="D522" s="515"/>
      <c r="E522" s="515"/>
      <c r="F522" s="414"/>
    </row>
    <row r="523" spans="1:6" ht="21" customHeight="1" thickBot="1" x14ac:dyDescent="0.25">
      <c r="A523" s="518" t="s">
        <v>73</v>
      </c>
      <c r="B523" s="515"/>
      <c r="C523" s="515"/>
      <c r="D523" s="515"/>
      <c r="E523" s="515"/>
      <c r="F523" s="414"/>
    </row>
    <row r="524" spans="1:6" ht="21" customHeight="1" thickBot="1" x14ac:dyDescent="0.25">
      <c r="A524" s="517" t="s">
        <v>109</v>
      </c>
      <c r="B524" s="514">
        <f>B525+B526+B527+B528</f>
        <v>685</v>
      </c>
      <c r="C524" s="514">
        <f t="shared" ref="C524:E524" si="98">C525+C526+C527+C528</f>
        <v>0</v>
      </c>
      <c r="D524" s="514">
        <f t="shared" si="98"/>
        <v>0</v>
      </c>
      <c r="E524" s="514">
        <f t="shared" si="98"/>
        <v>0</v>
      </c>
      <c r="F524" s="414"/>
    </row>
    <row r="525" spans="1:6" ht="21" customHeight="1" thickBot="1" x14ac:dyDescent="0.25">
      <c r="A525" s="518" t="s">
        <v>37</v>
      </c>
      <c r="B525" s="515">
        <v>685</v>
      </c>
      <c r="C525" s="515">
        <v>0</v>
      </c>
      <c r="D525" s="515">
        <v>0</v>
      </c>
      <c r="E525" s="515">
        <v>0</v>
      </c>
      <c r="F525" s="414"/>
    </row>
    <row r="526" spans="1:6" ht="21" customHeight="1" thickBot="1" x14ac:dyDescent="0.25">
      <c r="A526" s="518" t="s">
        <v>108</v>
      </c>
      <c r="B526" s="514"/>
      <c r="C526" s="515"/>
      <c r="D526" s="515"/>
      <c r="E526" s="515"/>
      <c r="F526" s="414"/>
    </row>
    <row r="527" spans="1:6" ht="21" customHeight="1" thickBot="1" x14ac:dyDescent="0.25">
      <c r="A527" s="518" t="s">
        <v>72</v>
      </c>
      <c r="B527" s="514"/>
      <c r="C527" s="515"/>
      <c r="D527" s="515"/>
      <c r="E527" s="515"/>
      <c r="F527" s="414"/>
    </row>
    <row r="528" spans="1:6" ht="21" customHeight="1" thickBot="1" x14ac:dyDescent="0.25">
      <c r="A528" s="518" t="s">
        <v>73</v>
      </c>
      <c r="B528" s="514"/>
      <c r="C528" s="515"/>
      <c r="D528" s="515"/>
      <c r="E528" s="515"/>
      <c r="F528" s="414"/>
    </row>
    <row r="529" spans="1:6" ht="21" customHeight="1" thickBot="1" x14ac:dyDescent="0.25">
      <c r="A529" s="519" t="s">
        <v>274</v>
      </c>
      <c r="B529" s="514">
        <f>B519+B524</f>
        <v>685</v>
      </c>
      <c r="C529" s="514">
        <f t="shared" ref="C529:E529" si="99">C519+C524</f>
        <v>0</v>
      </c>
      <c r="D529" s="514">
        <f t="shared" si="99"/>
        <v>0</v>
      </c>
      <c r="E529" s="514">
        <f t="shared" si="99"/>
        <v>0</v>
      </c>
      <c r="F529" s="414"/>
    </row>
    <row r="530" spans="1:6" ht="51" customHeight="1" thickBot="1" x14ac:dyDescent="0.25">
      <c r="A530" s="509" t="s">
        <v>310</v>
      </c>
      <c r="B530" s="509" t="s">
        <v>503</v>
      </c>
      <c r="C530" s="524" t="s">
        <v>504</v>
      </c>
      <c r="D530" s="522"/>
      <c r="E530" s="523"/>
      <c r="F530" s="414"/>
    </row>
    <row r="531" spans="1:6" ht="21" customHeight="1" thickBot="1" x14ac:dyDescent="0.25">
      <c r="A531" s="426" t="s">
        <v>9</v>
      </c>
      <c r="B531" s="1090" t="s">
        <v>462</v>
      </c>
      <c r="C531" s="1091"/>
      <c r="D531" s="1091"/>
      <c r="E531" s="1092"/>
      <c r="F531" s="414"/>
    </row>
    <row r="532" spans="1:6" ht="21" customHeight="1" thickBot="1" x14ac:dyDescent="0.25">
      <c r="A532" s="426" t="s">
        <v>14</v>
      </c>
      <c r="B532" s="1123" t="s">
        <v>463</v>
      </c>
      <c r="C532" s="1093"/>
      <c r="D532" s="1093"/>
      <c r="E532" s="1094"/>
      <c r="F532" s="414"/>
    </row>
    <row r="533" spans="1:6" ht="21" customHeight="1" x14ac:dyDescent="0.2">
      <c r="A533" s="1095"/>
      <c r="B533" s="511">
        <v>2019</v>
      </c>
      <c r="C533" s="511">
        <v>2020</v>
      </c>
      <c r="D533" s="511">
        <v>2021</v>
      </c>
      <c r="E533" s="511">
        <v>2022</v>
      </c>
      <c r="F533" s="414"/>
    </row>
    <row r="534" spans="1:6" ht="21" customHeight="1" thickBot="1" x14ac:dyDescent="0.25">
      <c r="A534" s="1096"/>
      <c r="B534" s="512" t="s">
        <v>5</v>
      </c>
      <c r="C534" s="512" t="s">
        <v>6</v>
      </c>
      <c r="D534" s="512" t="s">
        <v>6</v>
      </c>
      <c r="E534" s="512" t="s">
        <v>6</v>
      </c>
      <c r="F534" s="414"/>
    </row>
    <row r="535" spans="1:6" ht="21" customHeight="1" thickBot="1" x14ac:dyDescent="0.25">
      <c r="A535" s="426" t="s">
        <v>8</v>
      </c>
      <c r="B535" s="513">
        <v>1</v>
      </c>
      <c r="C535" s="513">
        <v>0</v>
      </c>
      <c r="D535" s="422">
        <v>0</v>
      </c>
      <c r="E535" s="422">
        <v>0</v>
      </c>
      <c r="F535" s="414"/>
    </row>
    <row r="536" spans="1:6" ht="21" customHeight="1" thickBot="1" x14ac:dyDescent="0.25">
      <c r="A536" s="426" t="s">
        <v>15</v>
      </c>
      <c r="B536" s="515">
        <f>B554</f>
        <v>524</v>
      </c>
      <c r="C536" s="515">
        <f>C554</f>
        <v>0</v>
      </c>
      <c r="D536" s="515">
        <v>0</v>
      </c>
      <c r="E536" s="515">
        <v>0</v>
      </c>
      <c r="F536" s="414"/>
    </row>
    <row r="537" spans="1:6" ht="21" customHeight="1" thickBot="1" x14ac:dyDescent="0.25">
      <c r="A537" s="426" t="s">
        <v>21</v>
      </c>
      <c r="B537" s="513">
        <f>B536/B535</f>
        <v>524</v>
      </c>
      <c r="C537" s="513" t="e">
        <f t="shared" ref="C537:E537" si="100">C536/C535</f>
        <v>#DIV/0!</v>
      </c>
      <c r="D537" s="513" t="e">
        <f t="shared" si="100"/>
        <v>#DIV/0!</v>
      </c>
      <c r="E537" s="513" t="e">
        <f t="shared" si="100"/>
        <v>#DIV/0!</v>
      </c>
      <c r="F537" s="414"/>
    </row>
    <row r="538" spans="1:6" ht="21" customHeight="1" thickBot="1" x14ac:dyDescent="0.25">
      <c r="A538" s="426" t="s">
        <v>16</v>
      </c>
      <c r="B538" s="422" t="s">
        <v>20</v>
      </c>
      <c r="C538" s="516">
        <f>C535/B535-1</f>
        <v>-1</v>
      </c>
      <c r="D538" s="516" t="e">
        <f t="shared" ref="D538:E540" si="101">D535/C535-1</f>
        <v>#DIV/0!</v>
      </c>
      <c r="E538" s="516" t="e">
        <f t="shared" si="101"/>
        <v>#DIV/0!</v>
      </c>
      <c r="F538" s="414"/>
    </row>
    <row r="539" spans="1:6" ht="21" customHeight="1" thickBot="1" x14ac:dyDescent="0.25">
      <c r="A539" s="426" t="s">
        <v>17</v>
      </c>
      <c r="B539" s="422" t="s">
        <v>20</v>
      </c>
      <c r="C539" s="516">
        <f>C536/B536-1</f>
        <v>-1</v>
      </c>
      <c r="D539" s="516" t="e">
        <f t="shared" si="101"/>
        <v>#DIV/0!</v>
      </c>
      <c r="E539" s="516" t="e">
        <f t="shared" si="101"/>
        <v>#DIV/0!</v>
      </c>
      <c r="F539" s="414"/>
    </row>
    <row r="540" spans="1:6" ht="21" customHeight="1" thickBot="1" x14ac:dyDescent="0.25">
      <c r="A540" s="426" t="s">
        <v>18</v>
      </c>
      <c r="B540" s="422" t="s">
        <v>20</v>
      </c>
      <c r="C540" s="516" t="e">
        <f>C537/B537-1</f>
        <v>#DIV/0!</v>
      </c>
      <c r="D540" s="516" t="e">
        <f t="shared" si="101"/>
        <v>#DIV/0!</v>
      </c>
      <c r="E540" s="516" t="e">
        <f t="shared" si="101"/>
        <v>#DIV/0!</v>
      </c>
      <c r="F540" s="414"/>
    </row>
    <row r="541" spans="1:6" ht="21" customHeight="1" thickBot="1" x14ac:dyDescent="0.25">
      <c r="A541" s="1138" t="s">
        <v>1289</v>
      </c>
      <c r="B541" s="1139"/>
      <c r="C541" s="1139"/>
      <c r="D541" s="1139"/>
      <c r="E541" s="1140"/>
      <c r="F541" s="414"/>
    </row>
    <row r="542" spans="1:6" ht="21" customHeight="1" x14ac:dyDescent="0.2">
      <c r="A542" s="1095"/>
      <c r="B542" s="511">
        <v>2019</v>
      </c>
      <c r="C542" s="511">
        <v>2020</v>
      </c>
      <c r="D542" s="511">
        <v>2021</v>
      </c>
      <c r="E542" s="511">
        <v>2022</v>
      </c>
      <c r="F542" s="414"/>
    </row>
    <row r="543" spans="1:6" ht="21" customHeight="1" thickBot="1" x14ac:dyDescent="0.25">
      <c r="A543" s="1096"/>
      <c r="B543" s="512" t="s">
        <v>5</v>
      </c>
      <c r="C543" s="512" t="s">
        <v>6</v>
      </c>
      <c r="D543" s="512" t="s">
        <v>6</v>
      </c>
      <c r="E543" s="512" t="s">
        <v>6</v>
      </c>
      <c r="F543" s="414"/>
    </row>
    <row r="544" spans="1:6" ht="21" customHeight="1" thickBot="1" x14ac:dyDescent="0.25">
      <c r="A544" s="517" t="s">
        <v>107</v>
      </c>
      <c r="B544" s="515">
        <f>B545+B546+B547+B548</f>
        <v>0</v>
      </c>
      <c r="C544" s="515">
        <f t="shared" ref="C544:E544" si="102">C545+C546+C547+C548</f>
        <v>0</v>
      </c>
      <c r="D544" s="515">
        <f t="shared" si="102"/>
        <v>0</v>
      </c>
      <c r="E544" s="515">
        <f t="shared" si="102"/>
        <v>0</v>
      </c>
      <c r="F544" s="414"/>
    </row>
    <row r="545" spans="1:6" ht="21" customHeight="1" thickBot="1" x14ac:dyDescent="0.25">
      <c r="A545" s="518" t="s">
        <v>37</v>
      </c>
      <c r="B545" s="515"/>
      <c r="C545" s="515"/>
      <c r="D545" s="515"/>
      <c r="E545" s="515"/>
      <c r="F545" s="414"/>
    </row>
    <row r="546" spans="1:6" ht="21" customHeight="1" thickBot="1" x14ac:dyDescent="0.25">
      <c r="A546" s="518" t="s">
        <v>108</v>
      </c>
      <c r="B546" s="515"/>
      <c r="C546" s="515"/>
      <c r="D546" s="515"/>
      <c r="E546" s="515"/>
      <c r="F546" s="414"/>
    </row>
    <row r="547" spans="1:6" ht="21" customHeight="1" thickBot="1" x14ac:dyDescent="0.25">
      <c r="A547" s="518" t="s">
        <v>72</v>
      </c>
      <c r="B547" s="515"/>
      <c r="C547" s="515"/>
      <c r="D547" s="515"/>
      <c r="E547" s="515"/>
      <c r="F547" s="414"/>
    </row>
    <row r="548" spans="1:6" ht="21" customHeight="1" thickBot="1" x14ac:dyDescent="0.25">
      <c r="A548" s="518" t="s">
        <v>73</v>
      </c>
      <c r="B548" s="515"/>
      <c r="C548" s="515"/>
      <c r="D548" s="515"/>
      <c r="E548" s="515"/>
      <c r="F548" s="414"/>
    </row>
    <row r="549" spans="1:6" ht="21" customHeight="1" thickBot="1" x14ac:dyDescent="0.25">
      <c r="A549" s="517" t="s">
        <v>109</v>
      </c>
      <c r="B549" s="514">
        <f>B550+B551+B552+B553</f>
        <v>524</v>
      </c>
      <c r="C549" s="514">
        <f t="shared" ref="C549:E549" si="103">C550+C551+C552+C553</f>
        <v>0</v>
      </c>
      <c r="D549" s="514">
        <f t="shared" si="103"/>
        <v>0</v>
      </c>
      <c r="E549" s="514">
        <f t="shared" si="103"/>
        <v>0</v>
      </c>
      <c r="F549" s="414"/>
    </row>
    <row r="550" spans="1:6" ht="21" customHeight="1" thickBot="1" x14ac:dyDescent="0.25">
      <c r="A550" s="518" t="s">
        <v>37</v>
      </c>
      <c r="B550" s="515">
        <v>524</v>
      </c>
      <c r="C550" s="515">
        <v>0</v>
      </c>
      <c r="D550" s="515">
        <v>0</v>
      </c>
      <c r="E550" s="515">
        <v>0</v>
      </c>
      <c r="F550" s="414"/>
    </row>
    <row r="551" spans="1:6" ht="21" customHeight="1" thickBot="1" x14ac:dyDescent="0.25">
      <c r="A551" s="518" t="s">
        <v>108</v>
      </c>
      <c r="B551" s="514"/>
      <c r="C551" s="515"/>
      <c r="D551" s="515"/>
      <c r="E551" s="515"/>
      <c r="F551" s="414"/>
    </row>
    <row r="552" spans="1:6" ht="21" customHeight="1" thickBot="1" x14ac:dyDescent="0.25">
      <c r="A552" s="518" t="s">
        <v>72</v>
      </c>
      <c r="B552" s="514"/>
      <c r="C552" s="515"/>
      <c r="D552" s="515"/>
      <c r="E552" s="515"/>
      <c r="F552" s="414"/>
    </row>
    <row r="553" spans="1:6" ht="21" customHeight="1" thickBot="1" x14ac:dyDescent="0.25">
      <c r="A553" s="518" t="s">
        <v>73</v>
      </c>
      <c r="B553" s="514"/>
      <c r="C553" s="515"/>
      <c r="D553" s="515"/>
      <c r="E553" s="515"/>
      <c r="F553" s="414"/>
    </row>
    <row r="554" spans="1:6" ht="21" customHeight="1" thickBot="1" x14ac:dyDescent="0.25">
      <c r="A554" s="519" t="s">
        <v>276</v>
      </c>
      <c r="B554" s="514">
        <f>B544+B549</f>
        <v>524</v>
      </c>
      <c r="C554" s="514">
        <f t="shared" ref="C554:E554" si="104">C544+C549</f>
        <v>0</v>
      </c>
      <c r="D554" s="514">
        <f t="shared" si="104"/>
        <v>0</v>
      </c>
      <c r="E554" s="514">
        <f t="shared" si="104"/>
        <v>0</v>
      </c>
      <c r="F554" s="414"/>
    </row>
    <row r="555" spans="1:6" ht="55.5" customHeight="1" thickBot="1" x14ac:dyDescent="0.25">
      <c r="A555" s="509" t="s">
        <v>277</v>
      </c>
      <c r="B555" s="509" t="s">
        <v>506</v>
      </c>
      <c r="C555" s="521" t="s">
        <v>507</v>
      </c>
      <c r="D555" s="522"/>
      <c r="E555" s="523"/>
      <c r="F555" s="414"/>
    </row>
    <row r="556" spans="1:6" ht="21" customHeight="1" thickBot="1" x14ac:dyDescent="0.25">
      <c r="A556" s="426" t="s">
        <v>9</v>
      </c>
      <c r="B556" s="1090" t="s">
        <v>505</v>
      </c>
      <c r="C556" s="1091"/>
      <c r="D556" s="1091"/>
      <c r="E556" s="1092"/>
      <c r="F556" s="414"/>
    </row>
    <row r="557" spans="1:6" ht="21" customHeight="1" thickBot="1" x14ac:dyDescent="0.25">
      <c r="A557" s="426" t="s">
        <v>14</v>
      </c>
      <c r="B557" s="1123" t="s">
        <v>237</v>
      </c>
      <c r="C557" s="1093"/>
      <c r="D557" s="1093"/>
      <c r="E557" s="1094"/>
      <c r="F557" s="414"/>
    </row>
    <row r="558" spans="1:6" ht="21" customHeight="1" x14ac:dyDescent="0.2">
      <c r="A558" s="1095"/>
      <c r="B558" s="511">
        <v>2019</v>
      </c>
      <c r="C558" s="511">
        <v>2020</v>
      </c>
      <c r="D558" s="511">
        <v>2021</v>
      </c>
      <c r="E558" s="511">
        <v>2022</v>
      </c>
      <c r="F558" s="414"/>
    </row>
    <row r="559" spans="1:6" ht="21" customHeight="1" thickBot="1" x14ac:dyDescent="0.25">
      <c r="A559" s="1096"/>
      <c r="B559" s="512" t="s">
        <v>5</v>
      </c>
      <c r="C559" s="512" t="s">
        <v>6</v>
      </c>
      <c r="D559" s="512" t="s">
        <v>6</v>
      </c>
      <c r="E559" s="512" t="s">
        <v>6</v>
      </c>
      <c r="F559" s="414"/>
    </row>
    <row r="560" spans="1:6" ht="21" customHeight="1" thickBot="1" x14ac:dyDescent="0.25">
      <c r="A560" s="426" t="s">
        <v>8</v>
      </c>
      <c r="B560" s="513">
        <v>1079</v>
      </c>
      <c r="C560" s="513">
        <v>0</v>
      </c>
      <c r="D560" s="422">
        <v>0</v>
      </c>
      <c r="E560" s="422">
        <v>0</v>
      </c>
      <c r="F560" s="414"/>
    </row>
    <row r="561" spans="1:6" ht="21" customHeight="1" thickBot="1" x14ac:dyDescent="0.25">
      <c r="A561" s="426" t="s">
        <v>15</v>
      </c>
      <c r="B561" s="514">
        <f>B579</f>
        <v>19220</v>
      </c>
      <c r="C561" s="514">
        <f>C579</f>
        <v>0</v>
      </c>
      <c r="D561" s="515"/>
      <c r="E561" s="515"/>
      <c r="F561" s="414"/>
    </row>
    <row r="562" spans="1:6" ht="21" customHeight="1" thickBot="1" x14ac:dyDescent="0.25">
      <c r="A562" s="426" t="s">
        <v>21</v>
      </c>
      <c r="B562" s="513">
        <f>B561/B560</f>
        <v>17.812789620018535</v>
      </c>
      <c r="C562" s="513" t="e">
        <f t="shared" ref="C562:E562" si="105">C561/C560</f>
        <v>#DIV/0!</v>
      </c>
      <c r="D562" s="513" t="e">
        <f t="shared" si="105"/>
        <v>#DIV/0!</v>
      </c>
      <c r="E562" s="513" t="e">
        <f t="shared" si="105"/>
        <v>#DIV/0!</v>
      </c>
      <c r="F562" s="414"/>
    </row>
    <row r="563" spans="1:6" ht="21" customHeight="1" thickBot="1" x14ac:dyDescent="0.25">
      <c r="A563" s="426" t="s">
        <v>16</v>
      </c>
      <c r="B563" s="422" t="s">
        <v>20</v>
      </c>
      <c r="C563" s="516">
        <f>C560/B560-1</f>
        <v>-1</v>
      </c>
      <c r="D563" s="516" t="e">
        <f t="shared" ref="D563:E565" si="106">D560/C560-1</f>
        <v>#DIV/0!</v>
      </c>
      <c r="E563" s="516" t="e">
        <f t="shared" si="106"/>
        <v>#DIV/0!</v>
      </c>
      <c r="F563" s="414"/>
    </row>
    <row r="564" spans="1:6" ht="21" customHeight="1" thickBot="1" x14ac:dyDescent="0.25">
      <c r="A564" s="426" t="s">
        <v>17</v>
      </c>
      <c r="B564" s="422" t="s">
        <v>20</v>
      </c>
      <c r="C564" s="516">
        <f>C561/B561-1</f>
        <v>-1</v>
      </c>
      <c r="D564" s="516" t="e">
        <f t="shared" si="106"/>
        <v>#DIV/0!</v>
      </c>
      <c r="E564" s="516" t="e">
        <f t="shared" si="106"/>
        <v>#DIV/0!</v>
      </c>
      <c r="F564" s="414"/>
    </row>
    <row r="565" spans="1:6" ht="21" customHeight="1" thickBot="1" x14ac:dyDescent="0.25">
      <c r="A565" s="426" t="s">
        <v>18</v>
      </c>
      <c r="B565" s="422" t="s">
        <v>20</v>
      </c>
      <c r="C565" s="516" t="e">
        <f>C562/B562-1</f>
        <v>#DIV/0!</v>
      </c>
      <c r="D565" s="516" t="e">
        <f t="shared" si="106"/>
        <v>#DIV/0!</v>
      </c>
      <c r="E565" s="516" t="e">
        <f t="shared" si="106"/>
        <v>#DIV/0!</v>
      </c>
      <c r="F565" s="414"/>
    </row>
    <row r="566" spans="1:6" ht="21" customHeight="1" thickBot="1" x14ac:dyDescent="0.25">
      <c r="A566" s="1138" t="s">
        <v>1289</v>
      </c>
      <c r="B566" s="1139"/>
      <c r="C566" s="1139"/>
      <c r="D566" s="1139"/>
      <c r="E566" s="1140"/>
      <c r="F566" s="414"/>
    </row>
    <row r="567" spans="1:6" ht="21" customHeight="1" x14ac:dyDescent="0.2">
      <c r="A567" s="1095"/>
      <c r="B567" s="511">
        <v>2019</v>
      </c>
      <c r="C567" s="511">
        <v>2020</v>
      </c>
      <c r="D567" s="511">
        <v>2021</v>
      </c>
      <c r="E567" s="511">
        <v>2022</v>
      </c>
      <c r="F567" s="414"/>
    </row>
    <row r="568" spans="1:6" ht="21" customHeight="1" thickBot="1" x14ac:dyDescent="0.25">
      <c r="A568" s="1096"/>
      <c r="B568" s="512" t="s">
        <v>5</v>
      </c>
      <c r="C568" s="512" t="s">
        <v>6</v>
      </c>
      <c r="D568" s="512" t="s">
        <v>6</v>
      </c>
      <c r="E568" s="512" t="s">
        <v>6</v>
      </c>
      <c r="F568" s="414"/>
    </row>
    <row r="569" spans="1:6" ht="21" customHeight="1" thickBot="1" x14ac:dyDescent="0.25">
      <c r="A569" s="517" t="s">
        <v>107</v>
      </c>
      <c r="B569" s="515">
        <f>B570+B571+B572+B573</f>
        <v>0</v>
      </c>
      <c r="C569" s="515">
        <f t="shared" ref="C569:E569" si="107">C570+C571+C572+C573</f>
        <v>0</v>
      </c>
      <c r="D569" s="515">
        <f t="shared" si="107"/>
        <v>0</v>
      </c>
      <c r="E569" s="515">
        <f t="shared" si="107"/>
        <v>0</v>
      </c>
      <c r="F569" s="414"/>
    </row>
    <row r="570" spans="1:6" ht="21" customHeight="1" thickBot="1" x14ac:dyDescent="0.25">
      <c r="A570" s="518" t="s">
        <v>37</v>
      </c>
      <c r="B570" s="515">
        <v>0</v>
      </c>
      <c r="C570" s="515">
        <v>0</v>
      </c>
      <c r="D570" s="515">
        <v>0</v>
      </c>
      <c r="E570" s="515">
        <v>0</v>
      </c>
      <c r="F570" s="414"/>
    </row>
    <row r="571" spans="1:6" ht="21" customHeight="1" thickBot="1" x14ac:dyDescent="0.25">
      <c r="A571" s="518" t="s">
        <v>108</v>
      </c>
      <c r="B571" s="515"/>
      <c r="C571" s="515"/>
      <c r="D571" s="515"/>
      <c r="E571" s="515"/>
      <c r="F571" s="414"/>
    </row>
    <row r="572" spans="1:6" ht="21" customHeight="1" thickBot="1" x14ac:dyDescent="0.25">
      <c r="A572" s="518" t="s">
        <v>72</v>
      </c>
      <c r="B572" s="515"/>
      <c r="C572" s="515"/>
      <c r="D572" s="515"/>
      <c r="E572" s="515"/>
      <c r="F572" s="414"/>
    </row>
    <row r="573" spans="1:6" ht="21" customHeight="1" thickBot="1" x14ac:dyDescent="0.25">
      <c r="A573" s="518" t="s">
        <v>73</v>
      </c>
      <c r="B573" s="515"/>
      <c r="C573" s="515"/>
      <c r="D573" s="515"/>
      <c r="E573" s="515"/>
      <c r="F573" s="414"/>
    </row>
    <row r="574" spans="1:6" ht="21" customHeight="1" thickBot="1" x14ac:dyDescent="0.25">
      <c r="A574" s="517" t="s">
        <v>109</v>
      </c>
      <c r="B574" s="514">
        <f>B575+B576+B577+B578</f>
        <v>19220</v>
      </c>
      <c r="C574" s="514">
        <f t="shared" ref="C574:E574" si="108">C575+C576+C577+C578</f>
        <v>0</v>
      </c>
      <c r="D574" s="514">
        <f t="shared" si="108"/>
        <v>0</v>
      </c>
      <c r="E574" s="514">
        <f t="shared" si="108"/>
        <v>0</v>
      </c>
      <c r="F574" s="414"/>
    </row>
    <row r="575" spans="1:6" ht="21" customHeight="1" thickBot="1" x14ac:dyDescent="0.25">
      <c r="A575" s="518" t="s">
        <v>37</v>
      </c>
      <c r="B575" s="515">
        <v>19220</v>
      </c>
      <c r="C575" s="515">
        <v>0</v>
      </c>
      <c r="D575" s="515"/>
      <c r="E575" s="515"/>
      <c r="F575" s="414"/>
    </row>
    <row r="576" spans="1:6" ht="21" customHeight="1" thickBot="1" x14ac:dyDescent="0.25">
      <c r="A576" s="518" t="s">
        <v>108</v>
      </c>
      <c r="B576" s="514"/>
      <c r="C576" s="515"/>
      <c r="D576" s="515"/>
      <c r="E576" s="515"/>
      <c r="F576" s="414"/>
    </row>
    <row r="577" spans="1:6" ht="21" customHeight="1" thickBot="1" x14ac:dyDescent="0.25">
      <c r="A577" s="518" t="s">
        <v>72</v>
      </c>
      <c r="B577" s="514"/>
      <c r="C577" s="515"/>
      <c r="D577" s="515"/>
      <c r="E577" s="515"/>
      <c r="F577" s="414"/>
    </row>
    <row r="578" spans="1:6" ht="21" customHeight="1" thickBot="1" x14ac:dyDescent="0.25">
      <c r="A578" s="518" t="s">
        <v>73</v>
      </c>
      <c r="B578" s="514"/>
      <c r="C578" s="515"/>
      <c r="D578" s="515"/>
      <c r="E578" s="515"/>
      <c r="F578" s="414"/>
    </row>
    <row r="579" spans="1:6" ht="21" customHeight="1" thickBot="1" x14ac:dyDescent="0.25">
      <c r="A579" s="519" t="s">
        <v>280</v>
      </c>
      <c r="B579" s="514">
        <f>B569+B574</f>
        <v>19220</v>
      </c>
      <c r="C579" s="514">
        <f t="shared" ref="C579:E579" si="109">C569+C574</f>
        <v>0</v>
      </c>
      <c r="D579" s="514">
        <f t="shared" si="109"/>
        <v>0</v>
      </c>
      <c r="E579" s="514">
        <f t="shared" si="109"/>
        <v>0</v>
      </c>
      <c r="F579" s="414"/>
    </row>
    <row r="580" spans="1:6" ht="66.75" customHeight="1" thickBot="1" x14ac:dyDescent="0.25">
      <c r="A580" s="509" t="s">
        <v>277</v>
      </c>
      <c r="B580" s="509" t="s">
        <v>508</v>
      </c>
      <c r="C580" s="521" t="s">
        <v>509</v>
      </c>
      <c r="D580" s="522"/>
      <c r="E580" s="523"/>
      <c r="F580" s="414"/>
    </row>
    <row r="581" spans="1:6" ht="21" customHeight="1" thickBot="1" x14ac:dyDescent="0.25">
      <c r="A581" s="426" t="s">
        <v>9</v>
      </c>
      <c r="B581" s="1090" t="s">
        <v>462</v>
      </c>
      <c r="C581" s="1091"/>
      <c r="D581" s="1091"/>
      <c r="E581" s="1092"/>
      <c r="F581" s="414"/>
    </row>
    <row r="582" spans="1:6" ht="21" customHeight="1" thickBot="1" x14ac:dyDescent="0.25">
      <c r="A582" s="426" t="s">
        <v>14</v>
      </c>
      <c r="B582" s="1123" t="s">
        <v>463</v>
      </c>
      <c r="C582" s="1093"/>
      <c r="D582" s="1093"/>
      <c r="E582" s="1094"/>
      <c r="F582" s="414"/>
    </row>
    <row r="583" spans="1:6" ht="21" customHeight="1" x14ac:dyDescent="0.2">
      <c r="A583" s="1095"/>
      <c r="B583" s="511">
        <v>2019</v>
      </c>
      <c r="C583" s="511">
        <v>2020</v>
      </c>
      <c r="D583" s="511">
        <v>2021</v>
      </c>
      <c r="E583" s="511">
        <v>2022</v>
      </c>
      <c r="F583" s="414"/>
    </row>
    <row r="584" spans="1:6" ht="21" customHeight="1" thickBot="1" x14ac:dyDescent="0.25">
      <c r="A584" s="1096"/>
      <c r="B584" s="512" t="s">
        <v>5</v>
      </c>
      <c r="C584" s="512" t="s">
        <v>6</v>
      </c>
      <c r="D584" s="512" t="s">
        <v>6</v>
      </c>
      <c r="E584" s="512" t="s">
        <v>6</v>
      </c>
      <c r="F584" s="414"/>
    </row>
    <row r="585" spans="1:6" ht="21" customHeight="1" thickBot="1" x14ac:dyDescent="0.25">
      <c r="A585" s="426" t="s">
        <v>8</v>
      </c>
      <c r="B585" s="513">
        <v>1</v>
      </c>
      <c r="C585" s="513">
        <v>0</v>
      </c>
      <c r="D585" s="422">
        <v>0</v>
      </c>
      <c r="E585" s="422">
        <v>0</v>
      </c>
      <c r="F585" s="414"/>
    </row>
    <row r="586" spans="1:6" ht="21" customHeight="1" thickBot="1" x14ac:dyDescent="0.25">
      <c r="A586" s="426" t="s">
        <v>15</v>
      </c>
      <c r="B586" s="515">
        <f>B604</f>
        <v>586</v>
      </c>
      <c r="C586" s="515">
        <f>C604</f>
        <v>0</v>
      </c>
      <c r="D586" s="515">
        <v>0</v>
      </c>
      <c r="E586" s="515">
        <v>0</v>
      </c>
      <c r="F586" s="414"/>
    </row>
    <row r="587" spans="1:6" ht="21" customHeight="1" thickBot="1" x14ac:dyDescent="0.25">
      <c r="A587" s="426" t="s">
        <v>21</v>
      </c>
      <c r="B587" s="513">
        <f>B586/B585</f>
        <v>586</v>
      </c>
      <c r="C587" s="513" t="e">
        <f t="shared" ref="C587:E587" si="110">C586/C585</f>
        <v>#DIV/0!</v>
      </c>
      <c r="D587" s="513" t="e">
        <f t="shared" si="110"/>
        <v>#DIV/0!</v>
      </c>
      <c r="E587" s="513" t="e">
        <f t="shared" si="110"/>
        <v>#DIV/0!</v>
      </c>
      <c r="F587" s="414"/>
    </row>
    <row r="588" spans="1:6" ht="21" customHeight="1" thickBot="1" x14ac:dyDescent="0.25">
      <c r="A588" s="426" t="s">
        <v>16</v>
      </c>
      <c r="B588" s="422" t="s">
        <v>20</v>
      </c>
      <c r="C588" s="516">
        <f>C585/B585-1</f>
        <v>-1</v>
      </c>
      <c r="D588" s="516" t="e">
        <f t="shared" ref="D588:E590" si="111">D585/C585-1</f>
        <v>#DIV/0!</v>
      </c>
      <c r="E588" s="516" t="e">
        <f t="shared" si="111"/>
        <v>#DIV/0!</v>
      </c>
      <c r="F588" s="414"/>
    </row>
    <row r="589" spans="1:6" ht="21" customHeight="1" thickBot="1" x14ac:dyDescent="0.25">
      <c r="A589" s="426" t="s">
        <v>17</v>
      </c>
      <c r="B589" s="422" t="s">
        <v>20</v>
      </c>
      <c r="C589" s="516">
        <f>C586/B586-1</f>
        <v>-1</v>
      </c>
      <c r="D589" s="516" t="e">
        <f t="shared" si="111"/>
        <v>#DIV/0!</v>
      </c>
      <c r="E589" s="516" t="e">
        <f t="shared" si="111"/>
        <v>#DIV/0!</v>
      </c>
      <c r="F589" s="414"/>
    </row>
    <row r="590" spans="1:6" ht="21" customHeight="1" thickBot="1" x14ac:dyDescent="0.25">
      <c r="A590" s="426" t="s">
        <v>18</v>
      </c>
      <c r="B590" s="422" t="s">
        <v>20</v>
      </c>
      <c r="C590" s="516" t="e">
        <f>C587/B587-1</f>
        <v>#DIV/0!</v>
      </c>
      <c r="D590" s="516" t="e">
        <f t="shared" si="111"/>
        <v>#DIV/0!</v>
      </c>
      <c r="E590" s="516" t="e">
        <f t="shared" si="111"/>
        <v>#DIV/0!</v>
      </c>
      <c r="F590" s="414"/>
    </row>
    <row r="591" spans="1:6" ht="21" customHeight="1" thickBot="1" x14ac:dyDescent="0.25">
      <c r="A591" s="1138" t="s">
        <v>1289</v>
      </c>
      <c r="B591" s="1139"/>
      <c r="C591" s="1139"/>
      <c r="D591" s="1139"/>
      <c r="E591" s="1140"/>
      <c r="F591" s="414"/>
    </row>
    <row r="592" spans="1:6" ht="21" customHeight="1" x14ac:dyDescent="0.2">
      <c r="A592" s="1095"/>
      <c r="B592" s="511">
        <v>2019</v>
      </c>
      <c r="C592" s="511">
        <v>2020</v>
      </c>
      <c r="D592" s="511">
        <v>2021</v>
      </c>
      <c r="E592" s="511">
        <v>2022</v>
      </c>
      <c r="F592" s="414"/>
    </row>
    <row r="593" spans="1:6" ht="21" customHeight="1" thickBot="1" x14ac:dyDescent="0.25">
      <c r="A593" s="1096"/>
      <c r="B593" s="512" t="s">
        <v>5</v>
      </c>
      <c r="C593" s="512" t="s">
        <v>6</v>
      </c>
      <c r="D593" s="512" t="s">
        <v>6</v>
      </c>
      <c r="E593" s="512" t="s">
        <v>6</v>
      </c>
      <c r="F593" s="414"/>
    </row>
    <row r="594" spans="1:6" ht="21" customHeight="1" thickBot="1" x14ac:dyDescent="0.25">
      <c r="A594" s="517" t="s">
        <v>107</v>
      </c>
      <c r="B594" s="515">
        <f>SUM(B595:B598)</f>
        <v>0</v>
      </c>
      <c r="C594" s="515">
        <f>SUM(C595:C598)</f>
        <v>0</v>
      </c>
      <c r="D594" s="515">
        <f t="shared" ref="D594:E594" si="112">D595+D596+D597+D598</f>
        <v>0</v>
      </c>
      <c r="E594" s="515">
        <f t="shared" si="112"/>
        <v>0</v>
      </c>
      <c r="F594" s="414"/>
    </row>
    <row r="595" spans="1:6" ht="21" customHeight="1" thickBot="1" x14ac:dyDescent="0.25">
      <c r="A595" s="518" t="s">
        <v>37</v>
      </c>
      <c r="B595" s="515"/>
      <c r="C595" s="515"/>
      <c r="D595" s="515"/>
      <c r="E595" s="515"/>
      <c r="F595" s="414"/>
    </row>
    <row r="596" spans="1:6" ht="21" customHeight="1" thickBot="1" x14ac:dyDescent="0.25">
      <c r="A596" s="518" t="s">
        <v>108</v>
      </c>
      <c r="B596" s="515"/>
      <c r="C596" s="515"/>
      <c r="D596" s="515"/>
      <c r="E596" s="515"/>
      <c r="F596" s="414"/>
    </row>
    <row r="597" spans="1:6" ht="21" customHeight="1" thickBot="1" x14ac:dyDescent="0.25">
      <c r="A597" s="518" t="s">
        <v>72</v>
      </c>
      <c r="B597" s="515"/>
      <c r="C597" s="515"/>
      <c r="D597" s="515"/>
      <c r="E597" s="515"/>
      <c r="F597" s="414"/>
    </row>
    <row r="598" spans="1:6" ht="21" customHeight="1" thickBot="1" x14ac:dyDescent="0.25">
      <c r="A598" s="518" t="s">
        <v>73</v>
      </c>
      <c r="B598" s="515"/>
      <c r="C598" s="515"/>
      <c r="D598" s="515"/>
      <c r="E598" s="515"/>
      <c r="F598" s="414"/>
    </row>
    <row r="599" spans="1:6" ht="21" customHeight="1" thickBot="1" x14ac:dyDescent="0.25">
      <c r="A599" s="517" t="s">
        <v>109</v>
      </c>
      <c r="B599" s="514">
        <f>B600+B601+B602+B603</f>
        <v>586</v>
      </c>
      <c r="C599" s="514">
        <f t="shared" ref="C599:E599" si="113">C600+C601+C602+C603</f>
        <v>0</v>
      </c>
      <c r="D599" s="514">
        <f t="shared" si="113"/>
        <v>0</v>
      </c>
      <c r="E599" s="514">
        <f t="shared" si="113"/>
        <v>0</v>
      </c>
      <c r="F599" s="414"/>
    </row>
    <row r="600" spans="1:6" ht="21" customHeight="1" thickBot="1" x14ac:dyDescent="0.25">
      <c r="A600" s="518" t="s">
        <v>37</v>
      </c>
      <c r="B600" s="515">
        <v>586</v>
      </c>
      <c r="C600" s="515">
        <v>0</v>
      </c>
      <c r="D600" s="515">
        <v>0</v>
      </c>
      <c r="E600" s="515">
        <v>0</v>
      </c>
      <c r="F600" s="414"/>
    </row>
    <row r="601" spans="1:6" ht="21" customHeight="1" thickBot="1" x14ac:dyDescent="0.25">
      <c r="A601" s="518" t="s">
        <v>108</v>
      </c>
      <c r="B601" s="514"/>
      <c r="C601" s="515"/>
      <c r="D601" s="515"/>
      <c r="E601" s="515"/>
      <c r="F601" s="414"/>
    </row>
    <row r="602" spans="1:6" ht="21" customHeight="1" thickBot="1" x14ac:dyDescent="0.25">
      <c r="A602" s="518" t="s">
        <v>72</v>
      </c>
      <c r="B602" s="514"/>
      <c r="C602" s="515"/>
      <c r="D602" s="515"/>
      <c r="E602" s="515"/>
      <c r="F602" s="414"/>
    </row>
    <row r="603" spans="1:6" ht="21" customHeight="1" thickBot="1" x14ac:dyDescent="0.25">
      <c r="A603" s="518" t="s">
        <v>73</v>
      </c>
      <c r="B603" s="514"/>
      <c r="C603" s="515"/>
      <c r="D603" s="515"/>
      <c r="E603" s="515"/>
      <c r="F603" s="414"/>
    </row>
    <row r="604" spans="1:6" ht="21" customHeight="1" thickBot="1" x14ac:dyDescent="0.25">
      <c r="A604" s="519" t="s">
        <v>280</v>
      </c>
      <c r="B604" s="514">
        <f>B594+B599</f>
        <v>586</v>
      </c>
      <c r="C604" s="514">
        <f t="shared" ref="C604:E604" si="114">C594+C599</f>
        <v>0</v>
      </c>
      <c r="D604" s="514">
        <f t="shared" si="114"/>
        <v>0</v>
      </c>
      <c r="E604" s="514">
        <f t="shared" si="114"/>
        <v>0</v>
      </c>
      <c r="F604" s="414"/>
    </row>
    <row r="605" spans="1:6" ht="57" customHeight="1" thickBot="1" x14ac:dyDescent="0.25">
      <c r="A605" s="509" t="s">
        <v>281</v>
      </c>
      <c r="B605" s="509" t="s">
        <v>510</v>
      </c>
      <c r="C605" s="521" t="s">
        <v>511</v>
      </c>
      <c r="D605" s="522"/>
      <c r="E605" s="523"/>
      <c r="F605" s="414"/>
    </row>
    <row r="606" spans="1:6" ht="21" customHeight="1" thickBot="1" x14ac:dyDescent="0.25">
      <c r="A606" s="426" t="s">
        <v>9</v>
      </c>
      <c r="B606" s="1090" t="s">
        <v>462</v>
      </c>
      <c r="C606" s="1091"/>
      <c r="D606" s="1091"/>
      <c r="E606" s="1092"/>
      <c r="F606" s="414"/>
    </row>
    <row r="607" spans="1:6" ht="21" customHeight="1" thickBot="1" x14ac:dyDescent="0.25">
      <c r="A607" s="426" t="s">
        <v>14</v>
      </c>
      <c r="B607" s="1123" t="s">
        <v>463</v>
      </c>
      <c r="C607" s="1093"/>
      <c r="D607" s="1093"/>
      <c r="E607" s="1094"/>
      <c r="F607" s="414"/>
    </row>
    <row r="608" spans="1:6" ht="21" customHeight="1" x14ac:dyDescent="0.2">
      <c r="A608" s="1095"/>
      <c r="B608" s="511">
        <v>2019</v>
      </c>
      <c r="C608" s="511">
        <v>2020</v>
      </c>
      <c r="D608" s="511">
        <v>2021</v>
      </c>
      <c r="E608" s="511">
        <v>2022</v>
      </c>
      <c r="F608" s="414"/>
    </row>
    <row r="609" spans="1:6" ht="21" customHeight="1" thickBot="1" x14ac:dyDescent="0.25">
      <c r="A609" s="1096"/>
      <c r="B609" s="512" t="s">
        <v>5</v>
      </c>
      <c r="C609" s="512" t="s">
        <v>6</v>
      </c>
      <c r="D609" s="512" t="s">
        <v>6</v>
      </c>
      <c r="E609" s="512" t="s">
        <v>6</v>
      </c>
      <c r="F609" s="414"/>
    </row>
    <row r="610" spans="1:6" ht="21" customHeight="1" thickBot="1" x14ac:dyDescent="0.25">
      <c r="A610" s="426" t="s">
        <v>8</v>
      </c>
      <c r="B610" s="513">
        <v>1</v>
      </c>
      <c r="C610" s="513">
        <v>0</v>
      </c>
      <c r="D610" s="422">
        <v>0</v>
      </c>
      <c r="E610" s="422">
        <v>0</v>
      </c>
      <c r="F610" s="414"/>
    </row>
    <row r="611" spans="1:6" ht="21" customHeight="1" thickBot="1" x14ac:dyDescent="0.25">
      <c r="A611" s="426" t="s">
        <v>15</v>
      </c>
      <c r="B611" s="515">
        <f>B629</f>
        <v>658</v>
      </c>
      <c r="C611" s="515">
        <f>C629</f>
        <v>0</v>
      </c>
      <c r="D611" s="515">
        <v>0</v>
      </c>
      <c r="E611" s="515">
        <v>0</v>
      </c>
      <c r="F611" s="414"/>
    </row>
    <row r="612" spans="1:6" ht="21" customHeight="1" thickBot="1" x14ac:dyDescent="0.25">
      <c r="A612" s="426" t="s">
        <v>21</v>
      </c>
      <c r="B612" s="513">
        <f>B611/B610</f>
        <v>658</v>
      </c>
      <c r="C612" s="513" t="e">
        <f t="shared" ref="C612:E612" si="115">C611/C610</f>
        <v>#DIV/0!</v>
      </c>
      <c r="D612" s="513" t="e">
        <f t="shared" si="115"/>
        <v>#DIV/0!</v>
      </c>
      <c r="E612" s="513" t="e">
        <f t="shared" si="115"/>
        <v>#DIV/0!</v>
      </c>
      <c r="F612" s="414"/>
    </row>
    <row r="613" spans="1:6" ht="21" customHeight="1" thickBot="1" x14ac:dyDescent="0.25">
      <c r="A613" s="426" t="s">
        <v>16</v>
      </c>
      <c r="B613" s="422" t="s">
        <v>20</v>
      </c>
      <c r="C613" s="516">
        <f>C610/B610-1</f>
        <v>-1</v>
      </c>
      <c r="D613" s="516" t="e">
        <f t="shared" ref="D613:E615" si="116">D610/C610-1</f>
        <v>#DIV/0!</v>
      </c>
      <c r="E613" s="516" t="e">
        <f t="shared" si="116"/>
        <v>#DIV/0!</v>
      </c>
      <c r="F613" s="414"/>
    </row>
    <row r="614" spans="1:6" ht="21" customHeight="1" thickBot="1" x14ac:dyDescent="0.25">
      <c r="A614" s="426" t="s">
        <v>17</v>
      </c>
      <c r="B614" s="422" t="s">
        <v>20</v>
      </c>
      <c r="C614" s="516">
        <f>C611/B611-1</f>
        <v>-1</v>
      </c>
      <c r="D614" s="516" t="e">
        <f t="shared" si="116"/>
        <v>#DIV/0!</v>
      </c>
      <c r="E614" s="516" t="e">
        <f t="shared" si="116"/>
        <v>#DIV/0!</v>
      </c>
      <c r="F614" s="414"/>
    </row>
    <row r="615" spans="1:6" ht="21" customHeight="1" thickBot="1" x14ac:dyDescent="0.25">
      <c r="A615" s="426" t="s">
        <v>18</v>
      </c>
      <c r="B615" s="422" t="s">
        <v>20</v>
      </c>
      <c r="C615" s="516" t="e">
        <f>C612/B612-1</f>
        <v>#DIV/0!</v>
      </c>
      <c r="D615" s="516" t="e">
        <f t="shared" si="116"/>
        <v>#DIV/0!</v>
      </c>
      <c r="E615" s="516" t="e">
        <f t="shared" si="116"/>
        <v>#DIV/0!</v>
      </c>
      <c r="F615" s="414"/>
    </row>
    <row r="616" spans="1:6" ht="21" customHeight="1" thickBot="1" x14ac:dyDescent="0.25">
      <c r="A616" s="1138" t="s">
        <v>1289</v>
      </c>
      <c r="B616" s="1139"/>
      <c r="C616" s="1139"/>
      <c r="D616" s="1139"/>
      <c r="E616" s="1140"/>
      <c r="F616" s="414"/>
    </row>
    <row r="617" spans="1:6" ht="21" customHeight="1" x14ac:dyDescent="0.2">
      <c r="A617" s="1095"/>
      <c r="B617" s="511">
        <v>2019</v>
      </c>
      <c r="C617" s="511">
        <v>2020</v>
      </c>
      <c r="D617" s="511">
        <v>2021</v>
      </c>
      <c r="E617" s="511">
        <v>2022</v>
      </c>
      <c r="F617" s="414"/>
    </row>
    <row r="618" spans="1:6" ht="21" customHeight="1" thickBot="1" x14ac:dyDescent="0.25">
      <c r="A618" s="1096"/>
      <c r="B618" s="512" t="s">
        <v>5</v>
      </c>
      <c r="C618" s="512" t="s">
        <v>6</v>
      </c>
      <c r="D618" s="512" t="s">
        <v>6</v>
      </c>
      <c r="E618" s="512" t="s">
        <v>6</v>
      </c>
      <c r="F618" s="414"/>
    </row>
    <row r="619" spans="1:6" ht="21" customHeight="1" thickBot="1" x14ac:dyDescent="0.25">
      <c r="A619" s="517" t="s">
        <v>107</v>
      </c>
      <c r="B619" s="515">
        <f>B620+B621+B622+B623</f>
        <v>0</v>
      </c>
      <c r="C619" s="515">
        <f t="shared" ref="C619:E619" si="117">C620+C621+C622+C623</f>
        <v>0</v>
      </c>
      <c r="D619" s="515">
        <f t="shared" si="117"/>
        <v>0</v>
      </c>
      <c r="E619" s="515">
        <f t="shared" si="117"/>
        <v>0</v>
      </c>
      <c r="F619" s="414"/>
    </row>
    <row r="620" spans="1:6" ht="21" customHeight="1" thickBot="1" x14ac:dyDescent="0.25">
      <c r="A620" s="518" t="s">
        <v>37</v>
      </c>
      <c r="B620" s="515"/>
      <c r="C620" s="515"/>
      <c r="D620" s="515"/>
      <c r="E620" s="515"/>
      <c r="F620" s="414"/>
    </row>
    <row r="621" spans="1:6" ht="21" customHeight="1" thickBot="1" x14ac:dyDescent="0.25">
      <c r="A621" s="518" t="s">
        <v>108</v>
      </c>
      <c r="B621" s="515"/>
      <c r="C621" s="515"/>
      <c r="D621" s="515"/>
      <c r="E621" s="515"/>
      <c r="F621" s="414"/>
    </row>
    <row r="622" spans="1:6" ht="21" customHeight="1" thickBot="1" x14ac:dyDescent="0.25">
      <c r="A622" s="518" t="s">
        <v>72</v>
      </c>
      <c r="B622" s="515"/>
      <c r="C622" s="515"/>
      <c r="D622" s="515"/>
      <c r="E622" s="515"/>
      <c r="F622" s="414"/>
    </row>
    <row r="623" spans="1:6" ht="21" customHeight="1" thickBot="1" x14ac:dyDescent="0.25">
      <c r="A623" s="518" t="s">
        <v>73</v>
      </c>
      <c r="B623" s="515"/>
      <c r="C623" s="515"/>
      <c r="D623" s="515"/>
      <c r="E623" s="515"/>
      <c r="F623" s="414"/>
    </row>
    <row r="624" spans="1:6" ht="21" customHeight="1" thickBot="1" x14ac:dyDescent="0.25">
      <c r="A624" s="517" t="s">
        <v>109</v>
      </c>
      <c r="B624" s="514">
        <f>B625+B626+B627+B628</f>
        <v>658</v>
      </c>
      <c r="C624" s="514">
        <f t="shared" ref="C624:E624" si="118">C625+C626+C627+C628</f>
        <v>0</v>
      </c>
      <c r="D624" s="514">
        <f t="shared" si="118"/>
        <v>0</v>
      </c>
      <c r="E624" s="514">
        <f t="shared" si="118"/>
        <v>0</v>
      </c>
      <c r="F624" s="414"/>
    </row>
    <row r="625" spans="1:6" ht="21" customHeight="1" thickBot="1" x14ac:dyDescent="0.25">
      <c r="A625" s="518" t="s">
        <v>37</v>
      </c>
      <c r="B625" s="515">
        <v>658</v>
      </c>
      <c r="C625" s="515">
        <v>0</v>
      </c>
      <c r="D625" s="515">
        <v>0</v>
      </c>
      <c r="E625" s="515">
        <v>0</v>
      </c>
      <c r="F625" s="414"/>
    </row>
    <row r="626" spans="1:6" ht="21" customHeight="1" thickBot="1" x14ac:dyDescent="0.25">
      <c r="A626" s="518" t="s">
        <v>108</v>
      </c>
      <c r="B626" s="514"/>
      <c r="C626" s="515"/>
      <c r="D626" s="515"/>
      <c r="E626" s="515"/>
      <c r="F626" s="414"/>
    </row>
    <row r="627" spans="1:6" ht="21" customHeight="1" thickBot="1" x14ac:dyDescent="0.25">
      <c r="A627" s="518" t="s">
        <v>72</v>
      </c>
      <c r="B627" s="514"/>
      <c r="C627" s="515"/>
      <c r="D627" s="515"/>
      <c r="E627" s="515"/>
      <c r="F627" s="414"/>
    </row>
    <row r="628" spans="1:6" ht="21" customHeight="1" thickBot="1" x14ac:dyDescent="0.25">
      <c r="A628" s="518" t="s">
        <v>73</v>
      </c>
      <c r="B628" s="514"/>
      <c r="C628" s="515"/>
      <c r="D628" s="515"/>
      <c r="E628" s="515"/>
      <c r="F628" s="414"/>
    </row>
    <row r="629" spans="1:6" ht="21" customHeight="1" thickBot="1" x14ac:dyDescent="0.25">
      <c r="A629" s="519" t="s">
        <v>283</v>
      </c>
      <c r="B629" s="514">
        <f>B619+B624</f>
        <v>658</v>
      </c>
      <c r="C629" s="514">
        <f t="shared" ref="C629:E629" si="119">C619+C624</f>
        <v>0</v>
      </c>
      <c r="D629" s="514">
        <f t="shared" si="119"/>
        <v>0</v>
      </c>
      <c r="E629" s="514">
        <f t="shared" si="119"/>
        <v>0</v>
      </c>
      <c r="F629" s="414"/>
    </row>
    <row r="630" spans="1:6" ht="51" customHeight="1" thickBot="1" x14ac:dyDescent="0.25">
      <c r="A630" s="509" t="s">
        <v>284</v>
      </c>
      <c r="B630" s="509" t="s">
        <v>512</v>
      </c>
      <c r="C630" s="521" t="s">
        <v>513</v>
      </c>
      <c r="D630" s="522"/>
      <c r="E630" s="523"/>
      <c r="F630" s="414"/>
    </row>
    <row r="631" spans="1:6" ht="21" customHeight="1" thickBot="1" x14ac:dyDescent="0.25">
      <c r="A631" s="426" t="s">
        <v>9</v>
      </c>
      <c r="B631" s="1090" t="s">
        <v>484</v>
      </c>
      <c r="C631" s="1091"/>
      <c r="D631" s="1091"/>
      <c r="E631" s="1092"/>
      <c r="F631" s="414"/>
    </row>
    <row r="632" spans="1:6" ht="21" customHeight="1" thickBot="1" x14ac:dyDescent="0.25">
      <c r="A632" s="426" t="s">
        <v>14</v>
      </c>
      <c r="B632" s="1123" t="s">
        <v>237</v>
      </c>
      <c r="C632" s="1093"/>
      <c r="D632" s="1093"/>
      <c r="E632" s="1094"/>
      <c r="F632" s="414"/>
    </row>
    <row r="633" spans="1:6" ht="21" customHeight="1" x14ac:dyDescent="0.2">
      <c r="A633" s="1095"/>
      <c r="B633" s="511">
        <v>2019</v>
      </c>
      <c r="C633" s="511">
        <v>2020</v>
      </c>
      <c r="D633" s="511">
        <v>2021</v>
      </c>
      <c r="E633" s="511">
        <v>2022</v>
      </c>
      <c r="F633" s="414"/>
    </row>
    <row r="634" spans="1:6" ht="21" customHeight="1" thickBot="1" x14ac:dyDescent="0.25">
      <c r="A634" s="1096"/>
      <c r="B634" s="512" t="s">
        <v>5</v>
      </c>
      <c r="C634" s="512" t="s">
        <v>6</v>
      </c>
      <c r="D634" s="512" t="s">
        <v>6</v>
      </c>
      <c r="E634" s="512" t="s">
        <v>6</v>
      </c>
      <c r="F634" s="414"/>
    </row>
    <row r="635" spans="1:6" ht="21" customHeight="1" thickBot="1" x14ac:dyDescent="0.25">
      <c r="A635" s="426" t="s">
        <v>8</v>
      </c>
      <c r="B635" s="513">
        <v>2182</v>
      </c>
      <c r="C635" s="513">
        <v>0</v>
      </c>
      <c r="D635" s="422">
        <v>0</v>
      </c>
      <c r="E635" s="422">
        <v>0</v>
      </c>
      <c r="F635" s="414"/>
    </row>
    <row r="636" spans="1:6" ht="21" customHeight="1" thickBot="1" x14ac:dyDescent="0.25">
      <c r="A636" s="426" t="s">
        <v>15</v>
      </c>
      <c r="B636" s="514">
        <f>B654</f>
        <v>8587</v>
      </c>
      <c r="C636" s="514">
        <f>C654</f>
        <v>0</v>
      </c>
      <c r="D636" s="515">
        <v>0</v>
      </c>
      <c r="E636" s="515">
        <v>0</v>
      </c>
      <c r="F636" s="414"/>
    </row>
    <row r="637" spans="1:6" ht="21" customHeight="1" thickBot="1" x14ac:dyDescent="0.25">
      <c r="A637" s="426" t="s">
        <v>21</v>
      </c>
      <c r="B637" s="513">
        <f>B636/B635</f>
        <v>3.9353803849679192</v>
      </c>
      <c r="C637" s="513" t="e">
        <f t="shared" ref="C637:E637" si="120">C636/C635</f>
        <v>#DIV/0!</v>
      </c>
      <c r="D637" s="513" t="e">
        <f t="shared" si="120"/>
        <v>#DIV/0!</v>
      </c>
      <c r="E637" s="513" t="e">
        <f t="shared" si="120"/>
        <v>#DIV/0!</v>
      </c>
      <c r="F637" s="414"/>
    </row>
    <row r="638" spans="1:6" ht="21" customHeight="1" thickBot="1" x14ac:dyDescent="0.25">
      <c r="A638" s="426" t="s">
        <v>16</v>
      </c>
      <c r="B638" s="422" t="s">
        <v>20</v>
      </c>
      <c r="C638" s="516">
        <f>C635/B635-1</f>
        <v>-1</v>
      </c>
      <c r="D638" s="516" t="e">
        <f t="shared" ref="D638:E640" si="121">D635/C635-1</f>
        <v>#DIV/0!</v>
      </c>
      <c r="E638" s="516" t="e">
        <f t="shared" si="121"/>
        <v>#DIV/0!</v>
      </c>
      <c r="F638" s="414"/>
    </row>
    <row r="639" spans="1:6" ht="21" customHeight="1" thickBot="1" x14ac:dyDescent="0.25">
      <c r="A639" s="426" t="s">
        <v>17</v>
      </c>
      <c r="B639" s="422" t="s">
        <v>20</v>
      </c>
      <c r="C639" s="516">
        <f>C636/B636-1</f>
        <v>-1</v>
      </c>
      <c r="D639" s="516" t="e">
        <f t="shared" si="121"/>
        <v>#DIV/0!</v>
      </c>
      <c r="E639" s="516" t="e">
        <f t="shared" si="121"/>
        <v>#DIV/0!</v>
      </c>
      <c r="F639" s="414"/>
    </row>
    <row r="640" spans="1:6" ht="21" customHeight="1" thickBot="1" x14ac:dyDescent="0.25">
      <c r="A640" s="426" t="s">
        <v>18</v>
      </c>
      <c r="B640" s="422" t="s">
        <v>20</v>
      </c>
      <c r="C640" s="516" t="e">
        <f>C637/B637-1</f>
        <v>#DIV/0!</v>
      </c>
      <c r="D640" s="516" t="e">
        <f t="shared" si="121"/>
        <v>#DIV/0!</v>
      </c>
      <c r="E640" s="516" t="e">
        <f t="shared" si="121"/>
        <v>#DIV/0!</v>
      </c>
      <c r="F640" s="414"/>
    </row>
    <row r="641" spans="1:6" ht="21" customHeight="1" thickBot="1" x14ac:dyDescent="0.25">
      <c r="A641" s="1138" t="s">
        <v>1289</v>
      </c>
      <c r="B641" s="1139"/>
      <c r="C641" s="1139"/>
      <c r="D641" s="1139"/>
      <c r="E641" s="1140"/>
      <c r="F641" s="414"/>
    </row>
    <row r="642" spans="1:6" ht="21" customHeight="1" x14ac:dyDescent="0.2">
      <c r="A642" s="1095"/>
      <c r="B642" s="511">
        <v>2019</v>
      </c>
      <c r="C642" s="511">
        <v>2020</v>
      </c>
      <c r="D642" s="511">
        <v>2021</v>
      </c>
      <c r="E642" s="511">
        <v>2022</v>
      </c>
      <c r="F642" s="414"/>
    </row>
    <row r="643" spans="1:6" ht="21" customHeight="1" thickBot="1" x14ac:dyDescent="0.25">
      <c r="A643" s="1096"/>
      <c r="B643" s="512" t="s">
        <v>5</v>
      </c>
      <c r="C643" s="512" t="s">
        <v>6</v>
      </c>
      <c r="D643" s="512" t="s">
        <v>6</v>
      </c>
      <c r="E643" s="512" t="s">
        <v>6</v>
      </c>
      <c r="F643" s="414"/>
    </row>
    <row r="644" spans="1:6" ht="21" customHeight="1" thickBot="1" x14ac:dyDescent="0.25">
      <c r="A644" s="517" t="s">
        <v>107</v>
      </c>
      <c r="B644" s="515">
        <f>B645+B646+B647+B648</f>
        <v>0</v>
      </c>
      <c r="C644" s="515">
        <f t="shared" ref="C644:E644" si="122">C645+C646+C647+C648</f>
        <v>0</v>
      </c>
      <c r="D644" s="515">
        <f t="shared" si="122"/>
        <v>0</v>
      </c>
      <c r="E644" s="515">
        <f t="shared" si="122"/>
        <v>0</v>
      </c>
      <c r="F644" s="414"/>
    </row>
    <row r="645" spans="1:6" ht="21" customHeight="1" thickBot="1" x14ac:dyDescent="0.25">
      <c r="A645" s="518" t="s">
        <v>37</v>
      </c>
      <c r="B645" s="515"/>
      <c r="C645" s="515"/>
      <c r="D645" s="515"/>
      <c r="E645" s="515"/>
      <c r="F645" s="414"/>
    </row>
    <row r="646" spans="1:6" ht="21" customHeight="1" thickBot="1" x14ac:dyDescent="0.25">
      <c r="A646" s="518" t="s">
        <v>108</v>
      </c>
      <c r="B646" s="515"/>
      <c r="C646" s="515"/>
      <c r="D646" s="515"/>
      <c r="E646" s="515"/>
      <c r="F646" s="414"/>
    </row>
    <row r="647" spans="1:6" ht="21" customHeight="1" thickBot="1" x14ac:dyDescent="0.25">
      <c r="A647" s="518" t="s">
        <v>72</v>
      </c>
      <c r="B647" s="515"/>
      <c r="C647" s="515"/>
      <c r="D647" s="515"/>
      <c r="E647" s="515"/>
      <c r="F647" s="414"/>
    </row>
    <row r="648" spans="1:6" ht="21" customHeight="1" thickBot="1" x14ac:dyDescent="0.25">
      <c r="A648" s="518" t="s">
        <v>73</v>
      </c>
      <c r="B648" s="515"/>
      <c r="C648" s="515"/>
      <c r="D648" s="515"/>
      <c r="E648" s="515"/>
      <c r="F648" s="414"/>
    </row>
    <row r="649" spans="1:6" ht="21" customHeight="1" thickBot="1" x14ac:dyDescent="0.25">
      <c r="A649" s="517" t="s">
        <v>109</v>
      </c>
      <c r="B649" s="514">
        <f>B650+B651+B652+B653</f>
        <v>8587</v>
      </c>
      <c r="C649" s="514">
        <f t="shared" ref="C649:E649" si="123">C650+C651+C652+C653</f>
        <v>0</v>
      </c>
      <c r="D649" s="514">
        <f t="shared" si="123"/>
        <v>0</v>
      </c>
      <c r="E649" s="514">
        <f t="shared" si="123"/>
        <v>0</v>
      </c>
      <c r="F649" s="414"/>
    </row>
    <row r="650" spans="1:6" ht="21" customHeight="1" thickBot="1" x14ac:dyDescent="0.25">
      <c r="A650" s="518" t="s">
        <v>37</v>
      </c>
      <c r="B650" s="514">
        <v>8587</v>
      </c>
      <c r="C650" s="515">
        <v>0</v>
      </c>
      <c r="D650" s="515">
        <v>0</v>
      </c>
      <c r="E650" s="515">
        <v>0</v>
      </c>
      <c r="F650" s="414"/>
    </row>
    <row r="651" spans="1:6" ht="21" customHeight="1" thickBot="1" x14ac:dyDescent="0.25">
      <c r="A651" s="518" t="s">
        <v>108</v>
      </c>
      <c r="B651" s="514"/>
      <c r="C651" s="515"/>
      <c r="D651" s="515"/>
      <c r="E651" s="515"/>
      <c r="F651" s="414"/>
    </row>
    <row r="652" spans="1:6" ht="21" customHeight="1" thickBot="1" x14ac:dyDescent="0.25">
      <c r="A652" s="518" t="s">
        <v>72</v>
      </c>
      <c r="B652" s="514"/>
      <c r="C652" s="515"/>
      <c r="D652" s="515"/>
      <c r="E652" s="515"/>
      <c r="F652" s="414"/>
    </row>
    <row r="653" spans="1:6" ht="21" customHeight="1" thickBot="1" x14ac:dyDescent="0.25">
      <c r="A653" s="518" t="s">
        <v>73</v>
      </c>
      <c r="B653" s="514"/>
      <c r="C653" s="515"/>
      <c r="D653" s="515"/>
      <c r="E653" s="515"/>
      <c r="F653" s="414"/>
    </row>
    <row r="654" spans="1:6" ht="21" customHeight="1" thickBot="1" x14ac:dyDescent="0.25">
      <c r="A654" s="519" t="s">
        <v>287</v>
      </c>
      <c r="B654" s="514">
        <f>B644+B649</f>
        <v>8587</v>
      </c>
      <c r="C654" s="514">
        <f t="shared" ref="C654:E654" si="124">C644+C649</f>
        <v>0</v>
      </c>
      <c r="D654" s="514">
        <f t="shared" si="124"/>
        <v>0</v>
      </c>
      <c r="E654" s="514">
        <f t="shared" si="124"/>
        <v>0</v>
      </c>
      <c r="F654" s="414"/>
    </row>
    <row r="655" spans="1:6" ht="33.75" customHeight="1" thickBot="1" x14ac:dyDescent="0.25">
      <c r="A655" s="509" t="s">
        <v>284</v>
      </c>
      <c r="B655" s="509" t="s">
        <v>514</v>
      </c>
      <c r="C655" s="521" t="s">
        <v>515</v>
      </c>
      <c r="D655" s="522"/>
      <c r="E655" s="523"/>
      <c r="F655" s="414"/>
    </row>
    <row r="656" spans="1:6" ht="21" customHeight="1" thickBot="1" x14ac:dyDescent="0.25">
      <c r="A656" s="426" t="s">
        <v>9</v>
      </c>
      <c r="B656" s="1090" t="s">
        <v>462</v>
      </c>
      <c r="C656" s="1091"/>
      <c r="D656" s="1091"/>
      <c r="E656" s="1092"/>
      <c r="F656" s="414"/>
    </row>
    <row r="657" spans="1:6" ht="21" customHeight="1" thickBot="1" x14ac:dyDescent="0.25">
      <c r="A657" s="426" t="s">
        <v>14</v>
      </c>
      <c r="B657" s="1123" t="s">
        <v>463</v>
      </c>
      <c r="C657" s="1093"/>
      <c r="D657" s="1093"/>
      <c r="E657" s="1094"/>
      <c r="F657" s="414"/>
    </row>
    <row r="658" spans="1:6" ht="21" customHeight="1" x14ac:dyDescent="0.2">
      <c r="A658" s="1095"/>
      <c r="B658" s="511">
        <v>2019</v>
      </c>
      <c r="C658" s="511">
        <v>2020</v>
      </c>
      <c r="D658" s="511">
        <v>2021</v>
      </c>
      <c r="E658" s="511">
        <v>2022</v>
      </c>
      <c r="F658" s="414"/>
    </row>
    <row r="659" spans="1:6" ht="21" customHeight="1" thickBot="1" x14ac:dyDescent="0.25">
      <c r="A659" s="1096"/>
      <c r="B659" s="512" t="s">
        <v>5</v>
      </c>
      <c r="C659" s="512" t="s">
        <v>6</v>
      </c>
      <c r="D659" s="512" t="s">
        <v>6</v>
      </c>
      <c r="E659" s="512" t="s">
        <v>6</v>
      </c>
      <c r="F659" s="414"/>
    </row>
    <row r="660" spans="1:6" ht="21" customHeight="1" thickBot="1" x14ac:dyDescent="0.25">
      <c r="A660" s="426" t="s">
        <v>8</v>
      </c>
      <c r="B660" s="513">
        <v>1</v>
      </c>
      <c r="C660" s="513">
        <v>0</v>
      </c>
      <c r="D660" s="422">
        <v>0</v>
      </c>
      <c r="E660" s="422">
        <v>0</v>
      </c>
      <c r="F660" s="414"/>
    </row>
    <row r="661" spans="1:6" ht="21" customHeight="1" thickBot="1" x14ac:dyDescent="0.25">
      <c r="A661" s="426" t="s">
        <v>15</v>
      </c>
      <c r="B661" s="515">
        <f>B679</f>
        <v>574</v>
      </c>
      <c r="C661" s="515">
        <f>C679</f>
        <v>0</v>
      </c>
      <c r="D661" s="515">
        <v>0</v>
      </c>
      <c r="E661" s="515">
        <v>0</v>
      </c>
      <c r="F661" s="414"/>
    </row>
    <row r="662" spans="1:6" ht="21" customHeight="1" thickBot="1" x14ac:dyDescent="0.25">
      <c r="A662" s="426" t="s">
        <v>21</v>
      </c>
      <c r="B662" s="513">
        <f>B661/B660</f>
        <v>574</v>
      </c>
      <c r="C662" s="513" t="e">
        <f t="shared" ref="C662:E662" si="125">C661/C660</f>
        <v>#DIV/0!</v>
      </c>
      <c r="D662" s="513" t="e">
        <f t="shared" si="125"/>
        <v>#DIV/0!</v>
      </c>
      <c r="E662" s="513" t="e">
        <f t="shared" si="125"/>
        <v>#DIV/0!</v>
      </c>
      <c r="F662" s="414"/>
    </row>
    <row r="663" spans="1:6" ht="21" customHeight="1" thickBot="1" x14ac:dyDescent="0.25">
      <c r="A663" s="426" t="s">
        <v>16</v>
      </c>
      <c r="B663" s="422" t="s">
        <v>20</v>
      </c>
      <c r="C663" s="516">
        <f>C660/B660-1</f>
        <v>-1</v>
      </c>
      <c r="D663" s="516" t="e">
        <f t="shared" ref="D663:E665" si="126">D660/C660-1</f>
        <v>#DIV/0!</v>
      </c>
      <c r="E663" s="516" t="e">
        <f t="shared" si="126"/>
        <v>#DIV/0!</v>
      </c>
      <c r="F663" s="414"/>
    </row>
    <row r="664" spans="1:6" ht="21" customHeight="1" thickBot="1" x14ac:dyDescent="0.25">
      <c r="A664" s="426" t="s">
        <v>17</v>
      </c>
      <c r="B664" s="422" t="s">
        <v>20</v>
      </c>
      <c r="C664" s="516">
        <f>C661/B661-1</f>
        <v>-1</v>
      </c>
      <c r="D664" s="516" t="e">
        <f t="shared" si="126"/>
        <v>#DIV/0!</v>
      </c>
      <c r="E664" s="516" t="e">
        <f t="shared" si="126"/>
        <v>#DIV/0!</v>
      </c>
      <c r="F664" s="414"/>
    </row>
    <row r="665" spans="1:6" ht="21" customHeight="1" thickBot="1" x14ac:dyDescent="0.25">
      <c r="A665" s="426" t="s">
        <v>18</v>
      </c>
      <c r="B665" s="422" t="s">
        <v>20</v>
      </c>
      <c r="C665" s="516" t="e">
        <f>C662/B662-1</f>
        <v>#DIV/0!</v>
      </c>
      <c r="D665" s="516" t="e">
        <f t="shared" si="126"/>
        <v>#DIV/0!</v>
      </c>
      <c r="E665" s="516" t="e">
        <f t="shared" si="126"/>
        <v>#DIV/0!</v>
      </c>
      <c r="F665" s="414"/>
    </row>
    <row r="666" spans="1:6" ht="21" customHeight="1" thickBot="1" x14ac:dyDescent="0.25">
      <c r="A666" s="1138" t="s">
        <v>1289</v>
      </c>
      <c r="B666" s="1139"/>
      <c r="C666" s="1139"/>
      <c r="D666" s="1139"/>
      <c r="E666" s="1140"/>
      <c r="F666" s="414"/>
    </row>
    <row r="667" spans="1:6" ht="21" customHeight="1" x14ac:dyDescent="0.2">
      <c r="A667" s="1095"/>
      <c r="B667" s="511">
        <v>2019</v>
      </c>
      <c r="C667" s="511">
        <v>2020</v>
      </c>
      <c r="D667" s="511">
        <v>2021</v>
      </c>
      <c r="E667" s="511">
        <v>2022</v>
      </c>
      <c r="F667" s="414"/>
    </row>
    <row r="668" spans="1:6" ht="21" customHeight="1" thickBot="1" x14ac:dyDescent="0.25">
      <c r="A668" s="1096"/>
      <c r="B668" s="512" t="s">
        <v>5</v>
      </c>
      <c r="C668" s="512" t="s">
        <v>6</v>
      </c>
      <c r="D668" s="512" t="s">
        <v>6</v>
      </c>
      <c r="E668" s="512" t="s">
        <v>6</v>
      </c>
      <c r="F668" s="414"/>
    </row>
    <row r="669" spans="1:6" ht="21" customHeight="1" thickBot="1" x14ac:dyDescent="0.25">
      <c r="A669" s="517" t="s">
        <v>107</v>
      </c>
      <c r="B669" s="515">
        <f>B670+B671+B672+B673</f>
        <v>0</v>
      </c>
      <c r="C669" s="515">
        <f t="shared" ref="C669:E669" si="127">C670+C671+C672+C673</f>
        <v>0</v>
      </c>
      <c r="D669" s="515">
        <f t="shared" si="127"/>
        <v>0</v>
      </c>
      <c r="E669" s="515">
        <f t="shared" si="127"/>
        <v>0</v>
      </c>
      <c r="F669" s="414"/>
    </row>
    <row r="670" spans="1:6" ht="21" customHeight="1" thickBot="1" x14ac:dyDescent="0.25">
      <c r="A670" s="518" t="s">
        <v>37</v>
      </c>
      <c r="B670" s="515"/>
      <c r="C670" s="515"/>
      <c r="D670" s="515"/>
      <c r="E670" s="515"/>
      <c r="F670" s="414"/>
    </row>
    <row r="671" spans="1:6" ht="21" customHeight="1" thickBot="1" x14ac:dyDescent="0.25">
      <c r="A671" s="518" t="s">
        <v>108</v>
      </c>
      <c r="B671" s="515"/>
      <c r="C671" s="515"/>
      <c r="D671" s="515"/>
      <c r="E671" s="515"/>
      <c r="F671" s="414"/>
    </row>
    <row r="672" spans="1:6" ht="21" customHeight="1" thickBot="1" x14ac:dyDescent="0.25">
      <c r="A672" s="518" t="s">
        <v>72</v>
      </c>
      <c r="B672" s="515"/>
      <c r="C672" s="515"/>
      <c r="D672" s="515"/>
      <c r="E672" s="515"/>
      <c r="F672" s="414"/>
    </row>
    <row r="673" spans="1:6" ht="21" customHeight="1" thickBot="1" x14ac:dyDescent="0.25">
      <c r="A673" s="518" t="s">
        <v>73</v>
      </c>
      <c r="B673" s="515"/>
      <c r="C673" s="515"/>
      <c r="D673" s="515"/>
      <c r="E673" s="515"/>
      <c r="F673" s="414"/>
    </row>
    <row r="674" spans="1:6" ht="21" customHeight="1" thickBot="1" x14ac:dyDescent="0.25">
      <c r="A674" s="517" t="s">
        <v>109</v>
      </c>
      <c r="B674" s="514">
        <f>B675+B676+B677+B678</f>
        <v>574</v>
      </c>
      <c r="C674" s="514">
        <f t="shared" ref="C674:E674" si="128">C675+C676+C677+C678</f>
        <v>0</v>
      </c>
      <c r="D674" s="514">
        <f t="shared" si="128"/>
        <v>0</v>
      </c>
      <c r="E674" s="514">
        <f t="shared" si="128"/>
        <v>0</v>
      </c>
      <c r="F674" s="414"/>
    </row>
    <row r="675" spans="1:6" ht="21" customHeight="1" thickBot="1" x14ac:dyDescent="0.25">
      <c r="A675" s="518" t="s">
        <v>37</v>
      </c>
      <c r="B675" s="515">
        <v>574</v>
      </c>
      <c r="C675" s="515">
        <v>0</v>
      </c>
      <c r="D675" s="515">
        <v>0</v>
      </c>
      <c r="E675" s="515">
        <v>0</v>
      </c>
      <c r="F675" s="414"/>
    </row>
    <row r="676" spans="1:6" ht="21" customHeight="1" thickBot="1" x14ac:dyDescent="0.25">
      <c r="A676" s="518" t="s">
        <v>108</v>
      </c>
      <c r="B676" s="514"/>
      <c r="C676" s="515"/>
      <c r="D676" s="515"/>
      <c r="E676" s="515"/>
      <c r="F676" s="414"/>
    </row>
    <row r="677" spans="1:6" ht="21" customHeight="1" thickBot="1" x14ac:dyDescent="0.25">
      <c r="A677" s="518" t="s">
        <v>72</v>
      </c>
      <c r="B677" s="514"/>
      <c r="C677" s="515"/>
      <c r="D677" s="515"/>
      <c r="E677" s="515"/>
      <c r="F677" s="414"/>
    </row>
    <row r="678" spans="1:6" ht="21" customHeight="1" thickBot="1" x14ac:dyDescent="0.25">
      <c r="A678" s="518" t="s">
        <v>73</v>
      </c>
      <c r="B678" s="514"/>
      <c r="C678" s="515"/>
      <c r="D678" s="515"/>
      <c r="E678" s="515"/>
      <c r="F678" s="414"/>
    </row>
    <row r="679" spans="1:6" ht="21" customHeight="1" thickBot="1" x14ac:dyDescent="0.25">
      <c r="A679" s="519" t="s">
        <v>287</v>
      </c>
      <c r="B679" s="514">
        <f>B669+B674</f>
        <v>574</v>
      </c>
      <c r="C679" s="514">
        <f t="shared" ref="C679:E679" si="129">C669+C674</f>
        <v>0</v>
      </c>
      <c r="D679" s="514">
        <f t="shared" si="129"/>
        <v>0</v>
      </c>
      <c r="E679" s="514">
        <f t="shared" si="129"/>
        <v>0</v>
      </c>
      <c r="F679" s="414"/>
    </row>
    <row r="680" spans="1:6" ht="49.5" customHeight="1" thickBot="1" x14ac:dyDescent="0.25">
      <c r="A680" s="509" t="s">
        <v>288</v>
      </c>
      <c r="B680" s="509" t="s">
        <v>516</v>
      </c>
      <c r="C680" s="521" t="s">
        <v>517</v>
      </c>
      <c r="D680" s="522"/>
      <c r="E680" s="523"/>
      <c r="F680" s="414"/>
    </row>
    <row r="681" spans="1:6" ht="61.5" customHeight="1" thickBot="1" x14ac:dyDescent="0.25">
      <c r="A681" s="426" t="s">
        <v>9</v>
      </c>
      <c r="B681" s="1090" t="s">
        <v>518</v>
      </c>
      <c r="C681" s="1091"/>
      <c r="D681" s="1091"/>
      <c r="E681" s="1092"/>
      <c r="F681" s="414"/>
    </row>
    <row r="682" spans="1:6" ht="21" customHeight="1" thickBot="1" x14ac:dyDescent="0.25">
      <c r="A682" s="426" t="s">
        <v>14</v>
      </c>
      <c r="B682" s="1123" t="s">
        <v>237</v>
      </c>
      <c r="C682" s="1093"/>
      <c r="D682" s="1093"/>
      <c r="E682" s="1094"/>
      <c r="F682" s="414"/>
    </row>
    <row r="683" spans="1:6" ht="21" customHeight="1" x14ac:dyDescent="0.2">
      <c r="A683" s="1095"/>
      <c r="B683" s="511">
        <v>2019</v>
      </c>
      <c r="C683" s="511">
        <v>2020</v>
      </c>
      <c r="D683" s="511">
        <v>2021</v>
      </c>
      <c r="E683" s="511">
        <v>2022</v>
      </c>
      <c r="F683" s="414"/>
    </row>
    <row r="684" spans="1:6" ht="21" customHeight="1" thickBot="1" x14ac:dyDescent="0.25">
      <c r="A684" s="1096"/>
      <c r="B684" s="512" t="s">
        <v>5</v>
      </c>
      <c r="C684" s="512" t="s">
        <v>6</v>
      </c>
      <c r="D684" s="512" t="s">
        <v>6</v>
      </c>
      <c r="E684" s="512" t="s">
        <v>6</v>
      </c>
      <c r="F684" s="414"/>
    </row>
    <row r="685" spans="1:6" ht="21" customHeight="1" thickBot="1" x14ac:dyDescent="0.25">
      <c r="A685" s="426" t="s">
        <v>8</v>
      </c>
      <c r="B685" s="513">
        <v>1323</v>
      </c>
      <c r="C685" s="513">
        <v>0</v>
      </c>
      <c r="D685" s="422">
        <v>0</v>
      </c>
      <c r="E685" s="422">
        <v>0</v>
      </c>
      <c r="F685" s="414"/>
    </row>
    <row r="686" spans="1:6" ht="21" customHeight="1" thickBot="1" x14ac:dyDescent="0.25">
      <c r="A686" s="426" t="s">
        <v>15</v>
      </c>
      <c r="B686" s="514">
        <f>B704</f>
        <v>48893</v>
      </c>
      <c r="C686" s="514">
        <f>C704</f>
        <v>0</v>
      </c>
      <c r="D686" s="515"/>
      <c r="E686" s="515"/>
      <c r="F686" s="414"/>
    </row>
    <row r="687" spans="1:6" ht="21" customHeight="1" thickBot="1" x14ac:dyDescent="0.25">
      <c r="A687" s="426" t="s">
        <v>21</v>
      </c>
      <c r="B687" s="513">
        <f>B686/B685</f>
        <v>36.956160241874528</v>
      </c>
      <c r="C687" s="513" t="e">
        <f t="shared" ref="C687:E687" si="130">C686/C685</f>
        <v>#DIV/0!</v>
      </c>
      <c r="D687" s="513" t="e">
        <f t="shared" si="130"/>
        <v>#DIV/0!</v>
      </c>
      <c r="E687" s="513" t="e">
        <f t="shared" si="130"/>
        <v>#DIV/0!</v>
      </c>
      <c r="F687" s="414"/>
    </row>
    <row r="688" spans="1:6" ht="21" customHeight="1" thickBot="1" x14ac:dyDescent="0.25">
      <c r="A688" s="426" t="s">
        <v>16</v>
      </c>
      <c r="B688" s="422" t="s">
        <v>20</v>
      </c>
      <c r="C688" s="516">
        <f>C685/B685-1</f>
        <v>-1</v>
      </c>
      <c r="D688" s="516" t="e">
        <f t="shared" ref="D688:E690" si="131">D685/C685-1</f>
        <v>#DIV/0!</v>
      </c>
      <c r="E688" s="516" t="e">
        <f t="shared" si="131"/>
        <v>#DIV/0!</v>
      </c>
      <c r="F688" s="414"/>
    </row>
    <row r="689" spans="1:6" ht="21" customHeight="1" thickBot="1" x14ac:dyDescent="0.25">
      <c r="A689" s="426" t="s">
        <v>17</v>
      </c>
      <c r="B689" s="422" t="s">
        <v>20</v>
      </c>
      <c r="C689" s="516">
        <f>C686/B686-1</f>
        <v>-1</v>
      </c>
      <c r="D689" s="516" t="e">
        <f t="shared" si="131"/>
        <v>#DIV/0!</v>
      </c>
      <c r="E689" s="516" t="e">
        <f t="shared" si="131"/>
        <v>#DIV/0!</v>
      </c>
      <c r="F689" s="414"/>
    </row>
    <row r="690" spans="1:6" ht="21" customHeight="1" thickBot="1" x14ac:dyDescent="0.25">
      <c r="A690" s="426" t="s">
        <v>18</v>
      </c>
      <c r="B690" s="422" t="s">
        <v>20</v>
      </c>
      <c r="C690" s="516" t="e">
        <f>C687/B687-1</f>
        <v>#DIV/0!</v>
      </c>
      <c r="D690" s="516" t="e">
        <f t="shared" si="131"/>
        <v>#DIV/0!</v>
      </c>
      <c r="E690" s="516" t="e">
        <f t="shared" si="131"/>
        <v>#DIV/0!</v>
      </c>
      <c r="F690" s="414"/>
    </row>
    <row r="691" spans="1:6" ht="21" customHeight="1" thickBot="1" x14ac:dyDescent="0.25">
      <c r="A691" s="1138" t="s">
        <v>1289</v>
      </c>
      <c r="B691" s="1139"/>
      <c r="C691" s="1139"/>
      <c r="D691" s="1139"/>
      <c r="E691" s="1140"/>
      <c r="F691" s="414"/>
    </row>
    <row r="692" spans="1:6" ht="21" customHeight="1" x14ac:dyDescent="0.2">
      <c r="A692" s="1095"/>
      <c r="B692" s="511">
        <v>2019</v>
      </c>
      <c r="C692" s="511">
        <v>2020</v>
      </c>
      <c r="D692" s="511">
        <v>2021</v>
      </c>
      <c r="E692" s="511">
        <v>2022</v>
      </c>
      <c r="F692" s="414"/>
    </row>
    <row r="693" spans="1:6" ht="21" customHeight="1" thickBot="1" x14ac:dyDescent="0.25">
      <c r="A693" s="1096"/>
      <c r="B693" s="512" t="s">
        <v>5</v>
      </c>
      <c r="C693" s="512" t="s">
        <v>6</v>
      </c>
      <c r="D693" s="512" t="s">
        <v>6</v>
      </c>
      <c r="E693" s="512" t="s">
        <v>6</v>
      </c>
      <c r="F693" s="414"/>
    </row>
    <row r="694" spans="1:6" ht="21" customHeight="1" thickBot="1" x14ac:dyDescent="0.25">
      <c r="A694" s="517" t="s">
        <v>107</v>
      </c>
      <c r="B694" s="515">
        <f>B695+B696+B697+B698</f>
        <v>0</v>
      </c>
      <c r="C694" s="515">
        <f t="shared" ref="C694:E694" si="132">C695+C696+C697+C698</f>
        <v>0</v>
      </c>
      <c r="D694" s="515">
        <f t="shared" si="132"/>
        <v>0</v>
      </c>
      <c r="E694" s="515">
        <f t="shared" si="132"/>
        <v>0</v>
      </c>
      <c r="F694" s="414"/>
    </row>
    <row r="695" spans="1:6" ht="21" customHeight="1" thickBot="1" x14ac:dyDescent="0.25">
      <c r="A695" s="518" t="s">
        <v>37</v>
      </c>
      <c r="B695" s="515"/>
      <c r="C695" s="515"/>
      <c r="D695" s="515"/>
      <c r="E695" s="515"/>
      <c r="F695" s="414"/>
    </row>
    <row r="696" spans="1:6" ht="21" customHeight="1" thickBot="1" x14ac:dyDescent="0.25">
      <c r="A696" s="518" t="s">
        <v>108</v>
      </c>
      <c r="B696" s="515"/>
      <c r="C696" s="515"/>
      <c r="D696" s="515"/>
      <c r="E696" s="515"/>
      <c r="F696" s="414"/>
    </row>
    <row r="697" spans="1:6" ht="21" customHeight="1" thickBot="1" x14ac:dyDescent="0.25">
      <c r="A697" s="518" t="s">
        <v>72</v>
      </c>
      <c r="B697" s="515"/>
      <c r="C697" s="515"/>
      <c r="D697" s="515"/>
      <c r="E697" s="515"/>
      <c r="F697" s="414"/>
    </row>
    <row r="698" spans="1:6" ht="21" customHeight="1" thickBot="1" x14ac:dyDescent="0.25">
      <c r="A698" s="518" t="s">
        <v>73</v>
      </c>
      <c r="B698" s="515"/>
      <c r="C698" s="515"/>
      <c r="D698" s="515"/>
      <c r="E698" s="515"/>
      <c r="F698" s="414"/>
    </row>
    <row r="699" spans="1:6" ht="21" customHeight="1" thickBot="1" x14ac:dyDescent="0.25">
      <c r="A699" s="517" t="s">
        <v>109</v>
      </c>
      <c r="B699" s="514">
        <f>B700+B701+B702+B703</f>
        <v>48893</v>
      </c>
      <c r="C699" s="514">
        <f t="shared" ref="C699:E699" si="133">C700+C701+C702+C703</f>
        <v>0</v>
      </c>
      <c r="D699" s="514">
        <f t="shared" si="133"/>
        <v>0</v>
      </c>
      <c r="E699" s="514">
        <f t="shared" si="133"/>
        <v>0</v>
      </c>
      <c r="F699" s="414"/>
    </row>
    <row r="700" spans="1:6" ht="21" customHeight="1" thickBot="1" x14ac:dyDescent="0.25">
      <c r="A700" s="518" t="s">
        <v>37</v>
      </c>
      <c r="B700" s="514">
        <v>48893</v>
      </c>
      <c r="C700" s="515">
        <v>0</v>
      </c>
      <c r="D700" s="515"/>
      <c r="E700" s="515"/>
      <c r="F700" s="414"/>
    </row>
    <row r="701" spans="1:6" ht="21" customHeight="1" thickBot="1" x14ac:dyDescent="0.25">
      <c r="A701" s="518" t="s">
        <v>108</v>
      </c>
      <c r="B701" s="514"/>
      <c r="C701" s="515"/>
      <c r="D701" s="515"/>
      <c r="E701" s="515"/>
      <c r="F701" s="414"/>
    </row>
    <row r="702" spans="1:6" ht="21" customHeight="1" thickBot="1" x14ac:dyDescent="0.25">
      <c r="A702" s="518" t="s">
        <v>72</v>
      </c>
      <c r="B702" s="514"/>
      <c r="C702" s="515"/>
      <c r="D702" s="515"/>
      <c r="E702" s="515"/>
      <c r="F702" s="414"/>
    </row>
    <row r="703" spans="1:6" ht="21" customHeight="1" thickBot="1" x14ac:dyDescent="0.25">
      <c r="A703" s="518" t="s">
        <v>73</v>
      </c>
      <c r="B703" s="514"/>
      <c r="C703" s="515"/>
      <c r="D703" s="515"/>
      <c r="E703" s="515"/>
      <c r="F703" s="414"/>
    </row>
    <row r="704" spans="1:6" ht="21" customHeight="1" thickBot="1" x14ac:dyDescent="0.25">
      <c r="A704" s="519" t="s">
        <v>291</v>
      </c>
      <c r="B704" s="514">
        <f>B694+B699</f>
        <v>48893</v>
      </c>
      <c r="C704" s="514">
        <f t="shared" ref="C704:E704" si="134">C694+C699</f>
        <v>0</v>
      </c>
      <c r="D704" s="514">
        <f t="shared" si="134"/>
        <v>0</v>
      </c>
      <c r="E704" s="514">
        <f t="shared" si="134"/>
        <v>0</v>
      </c>
      <c r="F704" s="414"/>
    </row>
    <row r="705" spans="1:6" ht="46.5" customHeight="1" thickBot="1" x14ac:dyDescent="0.25">
      <c r="A705" s="509" t="s">
        <v>288</v>
      </c>
      <c r="B705" s="509" t="s">
        <v>519</v>
      </c>
      <c r="C705" s="521" t="s">
        <v>520</v>
      </c>
      <c r="D705" s="522"/>
      <c r="E705" s="523"/>
      <c r="F705" s="414"/>
    </row>
    <row r="706" spans="1:6" ht="21" customHeight="1" thickBot="1" x14ac:dyDescent="0.25">
      <c r="A706" s="426" t="s">
        <v>9</v>
      </c>
      <c r="B706" s="1090" t="s">
        <v>462</v>
      </c>
      <c r="C706" s="1091"/>
      <c r="D706" s="1091"/>
      <c r="E706" s="1092"/>
      <c r="F706" s="414"/>
    </row>
    <row r="707" spans="1:6" ht="21" customHeight="1" thickBot="1" x14ac:dyDescent="0.25">
      <c r="A707" s="426" t="s">
        <v>14</v>
      </c>
      <c r="B707" s="1123" t="s">
        <v>463</v>
      </c>
      <c r="C707" s="1093"/>
      <c r="D707" s="1093"/>
      <c r="E707" s="1094"/>
      <c r="F707" s="414"/>
    </row>
    <row r="708" spans="1:6" ht="21" customHeight="1" x14ac:dyDescent="0.2">
      <c r="A708" s="1095"/>
      <c r="B708" s="511">
        <v>2019</v>
      </c>
      <c r="C708" s="511">
        <v>2020</v>
      </c>
      <c r="D708" s="511">
        <v>2021</v>
      </c>
      <c r="E708" s="511">
        <v>2022</v>
      </c>
      <c r="F708" s="414"/>
    </row>
    <row r="709" spans="1:6" ht="21" customHeight="1" thickBot="1" x14ac:dyDescent="0.25">
      <c r="A709" s="1096"/>
      <c r="B709" s="512" t="s">
        <v>5</v>
      </c>
      <c r="C709" s="512" t="s">
        <v>6</v>
      </c>
      <c r="D709" s="512" t="s">
        <v>6</v>
      </c>
      <c r="E709" s="512" t="s">
        <v>6</v>
      </c>
      <c r="F709" s="414"/>
    </row>
    <row r="710" spans="1:6" ht="21" customHeight="1" thickBot="1" x14ac:dyDescent="0.25">
      <c r="A710" s="426" t="s">
        <v>8</v>
      </c>
      <c r="B710" s="513">
        <v>1</v>
      </c>
      <c r="C710" s="513">
        <v>0</v>
      </c>
      <c r="D710" s="422"/>
      <c r="E710" s="422"/>
      <c r="F710" s="414"/>
    </row>
    <row r="711" spans="1:6" ht="21" customHeight="1" thickBot="1" x14ac:dyDescent="0.25">
      <c r="A711" s="426" t="s">
        <v>15</v>
      </c>
      <c r="B711" s="515">
        <f>B729</f>
        <v>364</v>
      </c>
      <c r="C711" s="515">
        <f>C729</f>
        <v>0</v>
      </c>
      <c r="D711" s="515">
        <v>0</v>
      </c>
      <c r="E711" s="515">
        <v>0</v>
      </c>
      <c r="F711" s="414"/>
    </row>
    <row r="712" spans="1:6" ht="21" customHeight="1" thickBot="1" x14ac:dyDescent="0.25">
      <c r="A712" s="426" t="s">
        <v>21</v>
      </c>
      <c r="B712" s="513">
        <f>B711/B710</f>
        <v>364</v>
      </c>
      <c r="C712" s="513" t="e">
        <f t="shared" ref="C712:E712" si="135">C711/C710</f>
        <v>#DIV/0!</v>
      </c>
      <c r="D712" s="513" t="e">
        <f t="shared" si="135"/>
        <v>#DIV/0!</v>
      </c>
      <c r="E712" s="513" t="e">
        <f t="shared" si="135"/>
        <v>#DIV/0!</v>
      </c>
      <c r="F712" s="414"/>
    </row>
    <row r="713" spans="1:6" ht="21" customHeight="1" thickBot="1" x14ac:dyDescent="0.25">
      <c r="A713" s="426" t="s">
        <v>16</v>
      </c>
      <c r="B713" s="422" t="s">
        <v>20</v>
      </c>
      <c r="C713" s="516">
        <f>C710/B710-1</f>
        <v>-1</v>
      </c>
      <c r="D713" s="516" t="e">
        <f t="shared" ref="D713:E715" si="136">D710/C710-1</f>
        <v>#DIV/0!</v>
      </c>
      <c r="E713" s="516" t="e">
        <f t="shared" si="136"/>
        <v>#DIV/0!</v>
      </c>
      <c r="F713" s="414"/>
    </row>
    <row r="714" spans="1:6" ht="21" customHeight="1" thickBot="1" x14ac:dyDescent="0.25">
      <c r="A714" s="426" t="s">
        <v>17</v>
      </c>
      <c r="B714" s="422" t="s">
        <v>20</v>
      </c>
      <c r="C714" s="516">
        <f>C711/B711-1</f>
        <v>-1</v>
      </c>
      <c r="D714" s="516" t="e">
        <f t="shared" si="136"/>
        <v>#DIV/0!</v>
      </c>
      <c r="E714" s="516" t="e">
        <f t="shared" si="136"/>
        <v>#DIV/0!</v>
      </c>
      <c r="F714" s="414"/>
    </row>
    <row r="715" spans="1:6" ht="21" customHeight="1" thickBot="1" x14ac:dyDescent="0.25">
      <c r="A715" s="426" t="s">
        <v>18</v>
      </c>
      <c r="B715" s="422" t="s">
        <v>20</v>
      </c>
      <c r="C715" s="516" t="e">
        <f>C712/B712-1</f>
        <v>#DIV/0!</v>
      </c>
      <c r="D715" s="516" t="e">
        <f t="shared" si="136"/>
        <v>#DIV/0!</v>
      </c>
      <c r="E715" s="516" t="e">
        <f t="shared" si="136"/>
        <v>#DIV/0!</v>
      </c>
      <c r="F715" s="414"/>
    </row>
    <row r="716" spans="1:6" ht="21" customHeight="1" thickBot="1" x14ac:dyDescent="0.25">
      <c r="A716" s="1138" t="s">
        <v>1289</v>
      </c>
      <c r="B716" s="1139"/>
      <c r="C716" s="1139"/>
      <c r="D716" s="1139"/>
      <c r="E716" s="1140"/>
      <c r="F716" s="414"/>
    </row>
    <row r="717" spans="1:6" ht="21" customHeight="1" x14ac:dyDescent="0.2">
      <c r="A717" s="1095"/>
      <c r="B717" s="511">
        <v>2019</v>
      </c>
      <c r="C717" s="511">
        <v>2020</v>
      </c>
      <c r="D717" s="511">
        <v>2021</v>
      </c>
      <c r="E717" s="511">
        <v>2022</v>
      </c>
      <c r="F717" s="414"/>
    </row>
    <row r="718" spans="1:6" ht="21" customHeight="1" thickBot="1" x14ac:dyDescent="0.25">
      <c r="A718" s="1096"/>
      <c r="B718" s="512" t="s">
        <v>5</v>
      </c>
      <c r="C718" s="512" t="s">
        <v>6</v>
      </c>
      <c r="D718" s="512" t="s">
        <v>6</v>
      </c>
      <c r="E718" s="512" t="s">
        <v>6</v>
      </c>
      <c r="F718" s="414"/>
    </row>
    <row r="719" spans="1:6" ht="21" customHeight="1" thickBot="1" x14ac:dyDescent="0.25">
      <c r="A719" s="517" t="s">
        <v>107</v>
      </c>
      <c r="B719" s="515">
        <f>B720+B721+B722+B723</f>
        <v>0</v>
      </c>
      <c r="C719" s="515">
        <f t="shared" ref="C719:E719" si="137">C720+C721+C722+C723</f>
        <v>0</v>
      </c>
      <c r="D719" s="515">
        <f t="shared" si="137"/>
        <v>0</v>
      </c>
      <c r="E719" s="515">
        <f t="shared" si="137"/>
        <v>0</v>
      </c>
      <c r="F719" s="414"/>
    </row>
    <row r="720" spans="1:6" ht="21" customHeight="1" thickBot="1" x14ac:dyDescent="0.25">
      <c r="A720" s="518" t="s">
        <v>37</v>
      </c>
      <c r="B720" s="515"/>
      <c r="C720" s="515"/>
      <c r="D720" s="515"/>
      <c r="E720" s="515"/>
      <c r="F720" s="414"/>
    </row>
    <row r="721" spans="1:6" ht="21" customHeight="1" thickBot="1" x14ac:dyDescent="0.25">
      <c r="A721" s="518" t="s">
        <v>108</v>
      </c>
      <c r="B721" s="515"/>
      <c r="C721" s="515"/>
      <c r="D721" s="515"/>
      <c r="E721" s="515"/>
      <c r="F721" s="414"/>
    </row>
    <row r="722" spans="1:6" ht="21" customHeight="1" thickBot="1" x14ac:dyDescent="0.25">
      <c r="A722" s="518" t="s">
        <v>72</v>
      </c>
      <c r="B722" s="515"/>
      <c r="C722" s="515"/>
      <c r="D722" s="515"/>
      <c r="E722" s="515"/>
      <c r="F722" s="414"/>
    </row>
    <row r="723" spans="1:6" ht="21" customHeight="1" thickBot="1" x14ac:dyDescent="0.25">
      <c r="A723" s="518" t="s">
        <v>73</v>
      </c>
      <c r="B723" s="515"/>
      <c r="C723" s="515"/>
      <c r="D723" s="515"/>
      <c r="E723" s="515"/>
      <c r="F723" s="414"/>
    </row>
    <row r="724" spans="1:6" ht="21" customHeight="1" thickBot="1" x14ac:dyDescent="0.25">
      <c r="A724" s="517" t="s">
        <v>109</v>
      </c>
      <c r="B724" s="514">
        <f>B725+B726+B727+B728</f>
        <v>364</v>
      </c>
      <c r="C724" s="514">
        <f t="shared" ref="C724:E724" si="138">C725+C726+C727+C728</f>
        <v>0</v>
      </c>
      <c r="D724" s="514">
        <f t="shared" si="138"/>
        <v>0</v>
      </c>
      <c r="E724" s="514">
        <f t="shared" si="138"/>
        <v>0</v>
      </c>
      <c r="F724" s="414"/>
    </row>
    <row r="725" spans="1:6" ht="21" customHeight="1" thickBot="1" x14ac:dyDescent="0.25">
      <c r="A725" s="518" t="s">
        <v>37</v>
      </c>
      <c r="B725" s="515">
        <v>364</v>
      </c>
      <c r="C725" s="515">
        <v>0</v>
      </c>
      <c r="D725" s="515">
        <v>0</v>
      </c>
      <c r="E725" s="515">
        <v>0</v>
      </c>
      <c r="F725" s="414"/>
    </row>
    <row r="726" spans="1:6" ht="21" customHeight="1" thickBot="1" x14ac:dyDescent="0.25">
      <c r="A726" s="518" t="s">
        <v>108</v>
      </c>
      <c r="B726" s="514"/>
      <c r="C726" s="515"/>
      <c r="D726" s="515"/>
      <c r="E726" s="515"/>
      <c r="F726" s="414"/>
    </row>
    <row r="727" spans="1:6" ht="21" customHeight="1" thickBot="1" x14ac:dyDescent="0.25">
      <c r="A727" s="518" t="s">
        <v>72</v>
      </c>
      <c r="B727" s="514"/>
      <c r="C727" s="515"/>
      <c r="D727" s="515"/>
      <c r="E727" s="515"/>
      <c r="F727" s="414"/>
    </row>
    <row r="728" spans="1:6" ht="21" customHeight="1" thickBot="1" x14ac:dyDescent="0.25">
      <c r="A728" s="518" t="s">
        <v>73</v>
      </c>
      <c r="B728" s="514"/>
      <c r="C728" s="515"/>
      <c r="D728" s="515"/>
      <c r="E728" s="515"/>
      <c r="F728" s="414"/>
    </row>
    <row r="729" spans="1:6" ht="21" customHeight="1" thickBot="1" x14ac:dyDescent="0.25">
      <c r="A729" s="519" t="s">
        <v>291</v>
      </c>
      <c r="B729" s="514">
        <f>B719+B724</f>
        <v>364</v>
      </c>
      <c r="C729" s="514">
        <f t="shared" ref="C729:E729" si="139">C719+C724</f>
        <v>0</v>
      </c>
      <c r="D729" s="514">
        <f t="shared" si="139"/>
        <v>0</v>
      </c>
      <c r="E729" s="514">
        <f t="shared" si="139"/>
        <v>0</v>
      </c>
      <c r="F729" s="414"/>
    </row>
    <row r="730" spans="1:6" ht="33.75" customHeight="1" thickBot="1" x14ac:dyDescent="0.25">
      <c r="A730" s="509" t="s">
        <v>292</v>
      </c>
      <c r="B730" s="509" t="s">
        <v>521</v>
      </c>
      <c r="C730" s="521" t="s">
        <v>522</v>
      </c>
      <c r="D730" s="522"/>
      <c r="E730" s="523"/>
      <c r="F730" s="414"/>
    </row>
    <row r="731" spans="1:6" ht="58.5" customHeight="1" thickBot="1" x14ac:dyDescent="0.25">
      <c r="A731" s="426" t="s">
        <v>9</v>
      </c>
      <c r="B731" s="1090" t="s">
        <v>1291</v>
      </c>
      <c r="C731" s="1091"/>
      <c r="D731" s="1091"/>
      <c r="E731" s="1092"/>
      <c r="F731" s="414"/>
    </row>
    <row r="732" spans="1:6" ht="21" customHeight="1" thickBot="1" x14ac:dyDescent="0.25">
      <c r="A732" s="426" t="s">
        <v>14</v>
      </c>
      <c r="B732" s="1123" t="s">
        <v>237</v>
      </c>
      <c r="C732" s="1093"/>
      <c r="D732" s="1093"/>
      <c r="E732" s="1094"/>
      <c r="F732" s="414"/>
    </row>
    <row r="733" spans="1:6" ht="21" customHeight="1" x14ac:dyDescent="0.2">
      <c r="A733" s="1095"/>
      <c r="B733" s="511">
        <v>2019</v>
      </c>
      <c r="C733" s="511">
        <v>2020</v>
      </c>
      <c r="D733" s="511">
        <v>2021</v>
      </c>
      <c r="E733" s="511">
        <v>2022</v>
      </c>
      <c r="F733" s="414"/>
    </row>
    <row r="734" spans="1:6" ht="21" customHeight="1" thickBot="1" x14ac:dyDescent="0.25">
      <c r="A734" s="1096"/>
      <c r="B734" s="512" t="s">
        <v>5</v>
      </c>
      <c r="C734" s="512" t="s">
        <v>6</v>
      </c>
      <c r="D734" s="512" t="s">
        <v>6</v>
      </c>
      <c r="E734" s="512" t="s">
        <v>6</v>
      </c>
      <c r="F734" s="414"/>
    </row>
    <row r="735" spans="1:6" ht="21" customHeight="1" thickBot="1" x14ac:dyDescent="0.25">
      <c r="A735" s="426" t="s">
        <v>8</v>
      </c>
      <c r="B735" s="513">
        <v>2548</v>
      </c>
      <c r="C735" s="513">
        <v>0</v>
      </c>
      <c r="D735" s="422">
        <v>0</v>
      </c>
      <c r="E735" s="422">
        <v>0</v>
      </c>
      <c r="F735" s="414"/>
    </row>
    <row r="736" spans="1:6" ht="21" customHeight="1" thickBot="1" x14ac:dyDescent="0.25">
      <c r="A736" s="426" t="s">
        <v>15</v>
      </c>
      <c r="B736" s="514">
        <f>B754</f>
        <v>45341</v>
      </c>
      <c r="C736" s="514">
        <f>C754</f>
        <v>0</v>
      </c>
      <c r="D736" s="515">
        <v>0</v>
      </c>
      <c r="E736" s="515">
        <v>0</v>
      </c>
      <c r="F736" s="414"/>
    </row>
    <row r="737" spans="1:6" ht="21" customHeight="1" thickBot="1" x14ac:dyDescent="0.25">
      <c r="A737" s="426" t="s">
        <v>21</v>
      </c>
      <c r="B737" s="513">
        <f>B736/B735</f>
        <v>17.7947409733124</v>
      </c>
      <c r="C737" s="513" t="e">
        <f t="shared" ref="C737:E737" si="140">C736/C735</f>
        <v>#DIV/0!</v>
      </c>
      <c r="D737" s="513" t="e">
        <f t="shared" si="140"/>
        <v>#DIV/0!</v>
      </c>
      <c r="E737" s="513" t="e">
        <f t="shared" si="140"/>
        <v>#DIV/0!</v>
      </c>
      <c r="F737" s="414"/>
    </row>
    <row r="738" spans="1:6" ht="21" customHeight="1" thickBot="1" x14ac:dyDescent="0.25">
      <c r="A738" s="426" t="s">
        <v>16</v>
      </c>
      <c r="B738" s="422" t="s">
        <v>20</v>
      </c>
      <c r="C738" s="516">
        <f>C735/B735-1</f>
        <v>-1</v>
      </c>
      <c r="D738" s="516" t="e">
        <f t="shared" ref="D738:E740" si="141">D735/C735-1</f>
        <v>#DIV/0!</v>
      </c>
      <c r="E738" s="516" t="e">
        <f t="shared" si="141"/>
        <v>#DIV/0!</v>
      </c>
      <c r="F738" s="414"/>
    </row>
    <row r="739" spans="1:6" ht="21" customHeight="1" thickBot="1" x14ac:dyDescent="0.25">
      <c r="A739" s="426" t="s">
        <v>17</v>
      </c>
      <c r="B739" s="422" t="s">
        <v>20</v>
      </c>
      <c r="C739" s="516">
        <f>C736/B736-1</f>
        <v>-1</v>
      </c>
      <c r="D739" s="516" t="e">
        <f t="shared" si="141"/>
        <v>#DIV/0!</v>
      </c>
      <c r="E739" s="516" t="e">
        <f t="shared" si="141"/>
        <v>#DIV/0!</v>
      </c>
      <c r="F739" s="414"/>
    </row>
    <row r="740" spans="1:6" ht="21" customHeight="1" thickBot="1" x14ac:dyDescent="0.25">
      <c r="A740" s="426" t="s">
        <v>18</v>
      </c>
      <c r="B740" s="422" t="s">
        <v>20</v>
      </c>
      <c r="C740" s="516" t="e">
        <f>C737/B737-1</f>
        <v>#DIV/0!</v>
      </c>
      <c r="D740" s="516" t="e">
        <f t="shared" si="141"/>
        <v>#DIV/0!</v>
      </c>
      <c r="E740" s="516" t="e">
        <f t="shared" si="141"/>
        <v>#DIV/0!</v>
      </c>
      <c r="F740" s="414"/>
    </row>
    <row r="741" spans="1:6" ht="21" customHeight="1" thickBot="1" x14ac:dyDescent="0.25">
      <c r="A741" s="1138" t="s">
        <v>1289</v>
      </c>
      <c r="B741" s="1139"/>
      <c r="C741" s="1139"/>
      <c r="D741" s="1139"/>
      <c r="E741" s="1140"/>
      <c r="F741" s="414"/>
    </row>
    <row r="742" spans="1:6" ht="21" customHeight="1" x14ac:dyDescent="0.2">
      <c r="A742" s="1095"/>
      <c r="B742" s="511">
        <v>2019</v>
      </c>
      <c r="C742" s="511">
        <v>2020</v>
      </c>
      <c r="D742" s="511">
        <v>2021</v>
      </c>
      <c r="E742" s="511">
        <v>2022</v>
      </c>
      <c r="F742" s="414"/>
    </row>
    <row r="743" spans="1:6" ht="21" customHeight="1" thickBot="1" x14ac:dyDescent="0.25">
      <c r="A743" s="1096"/>
      <c r="B743" s="512" t="s">
        <v>5</v>
      </c>
      <c r="C743" s="512" t="s">
        <v>6</v>
      </c>
      <c r="D743" s="512" t="s">
        <v>6</v>
      </c>
      <c r="E743" s="512" t="s">
        <v>6</v>
      </c>
      <c r="F743" s="414"/>
    </row>
    <row r="744" spans="1:6" ht="21" customHeight="1" thickBot="1" x14ac:dyDescent="0.25">
      <c r="A744" s="517" t="s">
        <v>107</v>
      </c>
      <c r="B744" s="515">
        <f>B745+B746+B747+B748</f>
        <v>0</v>
      </c>
      <c r="C744" s="515">
        <f t="shared" ref="C744:E744" si="142">C745+C746+C747+C748</f>
        <v>0</v>
      </c>
      <c r="D744" s="515">
        <f t="shared" si="142"/>
        <v>0</v>
      </c>
      <c r="E744" s="515">
        <f t="shared" si="142"/>
        <v>0</v>
      </c>
      <c r="F744" s="414"/>
    </row>
    <row r="745" spans="1:6" ht="21" customHeight="1" thickBot="1" x14ac:dyDescent="0.25">
      <c r="A745" s="518" t="s">
        <v>37</v>
      </c>
      <c r="B745" s="515"/>
      <c r="C745" s="515"/>
      <c r="D745" s="515"/>
      <c r="E745" s="515"/>
      <c r="F745" s="414"/>
    </row>
    <row r="746" spans="1:6" ht="21" customHeight="1" thickBot="1" x14ac:dyDescent="0.25">
      <c r="A746" s="518" t="s">
        <v>108</v>
      </c>
      <c r="B746" s="515"/>
      <c r="C746" s="515"/>
      <c r="D746" s="515"/>
      <c r="E746" s="515"/>
      <c r="F746" s="414"/>
    </row>
    <row r="747" spans="1:6" ht="21" customHeight="1" thickBot="1" x14ac:dyDescent="0.25">
      <c r="A747" s="518" t="s">
        <v>72</v>
      </c>
      <c r="B747" s="515"/>
      <c r="C747" s="515"/>
      <c r="D747" s="515"/>
      <c r="E747" s="515"/>
      <c r="F747" s="414"/>
    </row>
    <row r="748" spans="1:6" ht="21" customHeight="1" thickBot="1" x14ac:dyDescent="0.25">
      <c r="A748" s="518" t="s">
        <v>73</v>
      </c>
      <c r="B748" s="515"/>
      <c r="C748" s="515"/>
      <c r="D748" s="515"/>
      <c r="E748" s="515"/>
      <c r="F748" s="414"/>
    </row>
    <row r="749" spans="1:6" ht="21" customHeight="1" thickBot="1" x14ac:dyDescent="0.25">
      <c r="A749" s="517" t="s">
        <v>109</v>
      </c>
      <c r="B749" s="514">
        <f>B750+B751+B752+B753</f>
        <v>45341</v>
      </c>
      <c r="C749" s="514">
        <f t="shared" ref="C749:E749" si="143">C750+C751+C752+C753</f>
        <v>0</v>
      </c>
      <c r="D749" s="514">
        <f t="shared" si="143"/>
        <v>0</v>
      </c>
      <c r="E749" s="514">
        <f t="shared" si="143"/>
        <v>0</v>
      </c>
      <c r="F749" s="414"/>
    </row>
    <row r="750" spans="1:6" ht="21" customHeight="1" thickBot="1" x14ac:dyDescent="0.25">
      <c r="A750" s="518" t="s">
        <v>37</v>
      </c>
      <c r="B750" s="514">
        <v>45341</v>
      </c>
      <c r="C750" s="515">
        <v>0</v>
      </c>
      <c r="D750" s="515">
        <v>0</v>
      </c>
      <c r="E750" s="515">
        <v>0</v>
      </c>
      <c r="F750" s="414"/>
    </row>
    <row r="751" spans="1:6" ht="21" customHeight="1" thickBot="1" x14ac:dyDescent="0.25">
      <c r="A751" s="518" t="s">
        <v>108</v>
      </c>
      <c r="B751" s="514"/>
      <c r="C751" s="515"/>
      <c r="D751" s="515"/>
      <c r="E751" s="515"/>
      <c r="F751" s="414"/>
    </row>
    <row r="752" spans="1:6" ht="21" customHeight="1" thickBot="1" x14ac:dyDescent="0.25">
      <c r="A752" s="518" t="s">
        <v>72</v>
      </c>
      <c r="B752" s="514"/>
      <c r="C752" s="515"/>
      <c r="D752" s="515"/>
      <c r="E752" s="515"/>
      <c r="F752" s="414"/>
    </row>
    <row r="753" spans="1:6" ht="21" customHeight="1" thickBot="1" x14ac:dyDescent="0.25">
      <c r="A753" s="518" t="s">
        <v>73</v>
      </c>
      <c r="B753" s="514"/>
      <c r="C753" s="515"/>
      <c r="D753" s="515"/>
      <c r="E753" s="515"/>
    </row>
    <row r="754" spans="1:6" ht="21" customHeight="1" thickBot="1" x14ac:dyDescent="0.25">
      <c r="A754" s="519" t="s">
        <v>294</v>
      </c>
      <c r="B754" s="514">
        <f>B744+B749</f>
        <v>45341</v>
      </c>
      <c r="C754" s="514">
        <f t="shared" ref="C754:E754" si="144">C744+C749</f>
        <v>0</v>
      </c>
      <c r="D754" s="514">
        <f t="shared" si="144"/>
        <v>0</v>
      </c>
      <c r="E754" s="514">
        <f t="shared" si="144"/>
        <v>0</v>
      </c>
    </row>
    <row r="755" spans="1:6" ht="42" customHeight="1" thickBot="1" x14ac:dyDescent="0.25">
      <c r="A755" s="509" t="s">
        <v>292</v>
      </c>
      <c r="B755" s="509" t="s">
        <v>523</v>
      </c>
      <c r="C755" s="521" t="s">
        <v>524</v>
      </c>
      <c r="D755" s="522"/>
      <c r="E755" s="523"/>
      <c r="F755" s="418" t="s">
        <v>1292</v>
      </c>
    </row>
    <row r="756" spans="1:6" ht="21" customHeight="1" thickBot="1" x14ac:dyDescent="0.25">
      <c r="A756" s="426" t="s">
        <v>9</v>
      </c>
      <c r="B756" s="1090" t="s">
        <v>462</v>
      </c>
      <c r="C756" s="1091"/>
      <c r="D756" s="1091"/>
      <c r="E756" s="1092"/>
    </row>
    <row r="757" spans="1:6" ht="21" customHeight="1" thickBot="1" x14ac:dyDescent="0.25">
      <c r="A757" s="426" t="s">
        <v>14</v>
      </c>
      <c r="B757" s="1123" t="s">
        <v>463</v>
      </c>
      <c r="C757" s="1093"/>
      <c r="D757" s="1093"/>
      <c r="E757" s="1094"/>
    </row>
    <row r="758" spans="1:6" ht="21" customHeight="1" x14ac:dyDescent="0.2">
      <c r="A758" s="1095"/>
      <c r="B758" s="511">
        <v>2019</v>
      </c>
      <c r="C758" s="511">
        <v>2020</v>
      </c>
      <c r="D758" s="511">
        <v>2021</v>
      </c>
      <c r="E758" s="511">
        <v>2022</v>
      </c>
    </row>
    <row r="759" spans="1:6" ht="21" customHeight="1" thickBot="1" x14ac:dyDescent="0.25">
      <c r="A759" s="1096"/>
      <c r="B759" s="512" t="s">
        <v>5</v>
      </c>
      <c r="C759" s="512" t="s">
        <v>6</v>
      </c>
      <c r="D759" s="512" t="s">
        <v>6</v>
      </c>
      <c r="E759" s="512" t="s">
        <v>6</v>
      </c>
    </row>
    <row r="760" spans="1:6" ht="21" customHeight="1" thickBot="1" x14ac:dyDescent="0.25">
      <c r="A760" s="426" t="s">
        <v>8</v>
      </c>
      <c r="B760" s="513">
        <v>1</v>
      </c>
      <c r="C760" s="513">
        <v>0</v>
      </c>
      <c r="D760" s="422">
        <v>0</v>
      </c>
      <c r="E760" s="422">
        <v>0</v>
      </c>
    </row>
    <row r="761" spans="1:6" ht="21" customHeight="1" thickBot="1" x14ac:dyDescent="0.25">
      <c r="A761" s="426" t="s">
        <v>15</v>
      </c>
      <c r="B761" s="515">
        <f>B779</f>
        <v>1808</v>
      </c>
      <c r="C761" s="515">
        <f>C779</f>
        <v>0</v>
      </c>
      <c r="D761" s="515">
        <v>0</v>
      </c>
      <c r="E761" s="515">
        <v>0</v>
      </c>
    </row>
    <row r="762" spans="1:6" ht="21" customHeight="1" thickBot="1" x14ac:dyDescent="0.25">
      <c r="A762" s="426" t="s">
        <v>21</v>
      </c>
      <c r="B762" s="513">
        <f>B761/B760</f>
        <v>1808</v>
      </c>
      <c r="C762" s="513" t="e">
        <f>C761/C760</f>
        <v>#DIV/0!</v>
      </c>
      <c r="D762" s="513" t="e">
        <f t="shared" ref="D762:E762" si="145">D761/D760</f>
        <v>#DIV/0!</v>
      </c>
      <c r="E762" s="513" t="e">
        <f t="shared" si="145"/>
        <v>#DIV/0!</v>
      </c>
    </row>
    <row r="763" spans="1:6" ht="21" customHeight="1" thickBot="1" x14ac:dyDescent="0.25">
      <c r="A763" s="426" t="s">
        <v>16</v>
      </c>
      <c r="B763" s="422" t="s">
        <v>20</v>
      </c>
      <c r="C763" s="516">
        <f>C760/B760-1</f>
        <v>-1</v>
      </c>
      <c r="D763" s="516" t="e">
        <f t="shared" ref="D763:E765" si="146">D760/C760-1</f>
        <v>#DIV/0!</v>
      </c>
      <c r="E763" s="516" t="e">
        <f t="shared" si="146"/>
        <v>#DIV/0!</v>
      </c>
    </row>
    <row r="764" spans="1:6" ht="21" customHeight="1" thickBot="1" x14ac:dyDescent="0.25">
      <c r="A764" s="426" t="s">
        <v>17</v>
      </c>
      <c r="B764" s="422" t="s">
        <v>20</v>
      </c>
      <c r="C764" s="516">
        <f>C761/B761-1</f>
        <v>-1</v>
      </c>
      <c r="D764" s="516" t="e">
        <f t="shared" si="146"/>
        <v>#DIV/0!</v>
      </c>
      <c r="E764" s="516" t="e">
        <f t="shared" si="146"/>
        <v>#DIV/0!</v>
      </c>
    </row>
    <row r="765" spans="1:6" ht="21" customHeight="1" thickBot="1" x14ac:dyDescent="0.25">
      <c r="A765" s="426" t="s">
        <v>18</v>
      </c>
      <c r="B765" s="422" t="s">
        <v>20</v>
      </c>
      <c r="C765" s="516" t="e">
        <f>C762/B762-1</f>
        <v>#DIV/0!</v>
      </c>
      <c r="D765" s="516" t="e">
        <f t="shared" si="146"/>
        <v>#DIV/0!</v>
      </c>
      <c r="E765" s="516" t="e">
        <f t="shared" si="146"/>
        <v>#DIV/0!</v>
      </c>
    </row>
    <row r="766" spans="1:6" ht="21" customHeight="1" thickBot="1" x14ac:dyDescent="0.25">
      <c r="A766" s="1138" t="s">
        <v>1289</v>
      </c>
      <c r="B766" s="1139"/>
      <c r="C766" s="1139"/>
      <c r="D766" s="1139"/>
      <c r="E766" s="1140"/>
    </row>
    <row r="767" spans="1:6" ht="21" customHeight="1" x14ac:dyDescent="0.2">
      <c r="A767" s="1095"/>
      <c r="B767" s="511">
        <v>2019</v>
      </c>
      <c r="C767" s="511">
        <v>2020</v>
      </c>
      <c r="D767" s="511">
        <v>2021</v>
      </c>
      <c r="E767" s="511">
        <v>2022</v>
      </c>
    </row>
    <row r="768" spans="1:6" ht="21" customHeight="1" thickBot="1" x14ac:dyDescent="0.25">
      <c r="A768" s="1096"/>
      <c r="B768" s="512" t="s">
        <v>5</v>
      </c>
      <c r="C768" s="512" t="s">
        <v>6</v>
      </c>
      <c r="D768" s="512" t="s">
        <v>6</v>
      </c>
      <c r="E768" s="512" t="s">
        <v>6</v>
      </c>
    </row>
    <row r="769" spans="1:6" ht="21" customHeight="1" thickBot="1" x14ac:dyDescent="0.25">
      <c r="A769" s="517" t="s">
        <v>107</v>
      </c>
      <c r="B769" s="515">
        <f>B770+B771+B772+B773</f>
        <v>0</v>
      </c>
      <c r="C769" s="515">
        <f t="shared" ref="C769:E769" si="147">C770+C771+C772+C773</f>
        <v>0</v>
      </c>
      <c r="D769" s="515">
        <f t="shared" si="147"/>
        <v>0</v>
      </c>
      <c r="E769" s="515">
        <f t="shared" si="147"/>
        <v>0</v>
      </c>
      <c r="F769" s="414"/>
    </row>
    <row r="770" spans="1:6" ht="21" customHeight="1" thickBot="1" x14ac:dyDescent="0.25">
      <c r="A770" s="518" t="s">
        <v>37</v>
      </c>
      <c r="B770" s="515"/>
      <c r="C770" s="515"/>
      <c r="D770" s="515"/>
      <c r="E770" s="515"/>
      <c r="F770" s="414"/>
    </row>
    <row r="771" spans="1:6" ht="21" customHeight="1" thickBot="1" x14ac:dyDescent="0.25">
      <c r="A771" s="518" t="s">
        <v>108</v>
      </c>
      <c r="B771" s="515"/>
      <c r="C771" s="515"/>
      <c r="D771" s="515"/>
      <c r="E771" s="515"/>
      <c r="F771" s="414"/>
    </row>
    <row r="772" spans="1:6" ht="21" customHeight="1" thickBot="1" x14ac:dyDescent="0.25">
      <c r="A772" s="518" t="s">
        <v>72</v>
      </c>
      <c r="B772" s="515"/>
      <c r="C772" s="515"/>
      <c r="D772" s="515"/>
      <c r="E772" s="515"/>
      <c r="F772" s="414"/>
    </row>
    <row r="773" spans="1:6" ht="21" customHeight="1" thickBot="1" x14ac:dyDescent="0.25">
      <c r="A773" s="518" t="s">
        <v>73</v>
      </c>
      <c r="B773" s="515"/>
      <c r="C773" s="515"/>
      <c r="D773" s="515"/>
      <c r="E773" s="515"/>
      <c r="F773" s="414"/>
    </row>
    <row r="774" spans="1:6" ht="21" customHeight="1" thickBot="1" x14ac:dyDescent="0.25">
      <c r="A774" s="517" t="s">
        <v>109</v>
      </c>
      <c r="B774" s="514">
        <f>B775+B776+B777+B778</f>
        <v>1808</v>
      </c>
      <c r="C774" s="514">
        <f t="shared" ref="C774:E774" si="148">C775+C776+C777+C778</f>
        <v>0</v>
      </c>
      <c r="D774" s="514">
        <f t="shared" si="148"/>
        <v>0</v>
      </c>
      <c r="E774" s="514">
        <f t="shared" si="148"/>
        <v>0</v>
      </c>
      <c r="F774" s="414"/>
    </row>
    <row r="775" spans="1:6" ht="21" customHeight="1" thickBot="1" x14ac:dyDescent="0.25">
      <c r="A775" s="518" t="s">
        <v>37</v>
      </c>
      <c r="B775" s="515">
        <v>1808</v>
      </c>
      <c r="C775" s="515">
        <v>0</v>
      </c>
      <c r="D775" s="515">
        <v>0</v>
      </c>
      <c r="E775" s="515">
        <v>0</v>
      </c>
      <c r="F775" s="414"/>
    </row>
    <row r="776" spans="1:6" ht="21" customHeight="1" thickBot="1" x14ac:dyDescent="0.25">
      <c r="A776" s="518" t="s">
        <v>108</v>
      </c>
      <c r="B776" s="514"/>
      <c r="C776" s="515"/>
      <c r="D776" s="515"/>
      <c r="E776" s="515"/>
      <c r="F776" s="414"/>
    </row>
    <row r="777" spans="1:6" ht="21" customHeight="1" thickBot="1" x14ac:dyDescent="0.25">
      <c r="A777" s="518" t="s">
        <v>72</v>
      </c>
      <c r="B777" s="514"/>
      <c r="C777" s="515"/>
      <c r="D777" s="515"/>
      <c r="E777" s="515"/>
      <c r="F777" s="414"/>
    </row>
    <row r="778" spans="1:6" ht="21" customHeight="1" thickBot="1" x14ac:dyDescent="0.25">
      <c r="A778" s="518" t="s">
        <v>73</v>
      </c>
      <c r="B778" s="514"/>
      <c r="C778" s="515"/>
      <c r="D778" s="515"/>
      <c r="E778" s="515"/>
      <c r="F778" s="414"/>
    </row>
    <row r="779" spans="1:6" ht="21" customHeight="1" thickBot="1" x14ac:dyDescent="0.25">
      <c r="A779" s="519" t="s">
        <v>294</v>
      </c>
      <c r="B779" s="514">
        <f>B769+B774</f>
        <v>1808</v>
      </c>
      <c r="C779" s="514">
        <f t="shared" ref="C779:E779" si="149">C769+C774</f>
        <v>0</v>
      </c>
      <c r="D779" s="514">
        <f t="shared" si="149"/>
        <v>0</v>
      </c>
      <c r="E779" s="514">
        <f t="shared" si="149"/>
        <v>0</v>
      </c>
      <c r="F779" s="414"/>
    </row>
    <row r="780" spans="1:6" ht="38.25" customHeight="1" thickBot="1" x14ac:dyDescent="0.25">
      <c r="A780" s="509" t="s">
        <v>295</v>
      </c>
      <c r="B780" s="509" t="s">
        <v>525</v>
      </c>
      <c r="C780" s="521" t="s">
        <v>526</v>
      </c>
      <c r="D780" s="522"/>
      <c r="E780" s="523"/>
      <c r="F780" s="414"/>
    </row>
    <row r="781" spans="1:6" ht="33.75" customHeight="1" thickBot="1" x14ac:dyDescent="0.25">
      <c r="A781" s="426" t="s">
        <v>9</v>
      </c>
      <c r="B781" s="1090" t="s">
        <v>527</v>
      </c>
      <c r="C781" s="1091"/>
      <c r="D781" s="1091"/>
      <c r="E781" s="1092"/>
      <c r="F781" s="414"/>
    </row>
    <row r="782" spans="1:6" ht="21" customHeight="1" thickBot="1" x14ac:dyDescent="0.25">
      <c r="A782" s="426" t="s">
        <v>14</v>
      </c>
      <c r="B782" s="1123" t="s">
        <v>237</v>
      </c>
      <c r="C782" s="1093"/>
      <c r="D782" s="1093"/>
      <c r="E782" s="1094"/>
      <c r="F782" s="414"/>
    </row>
    <row r="783" spans="1:6" ht="21" customHeight="1" x14ac:dyDescent="0.2">
      <c r="A783" s="1095"/>
      <c r="B783" s="511">
        <v>2019</v>
      </c>
      <c r="C783" s="511">
        <v>2020</v>
      </c>
      <c r="D783" s="511">
        <v>2021</v>
      </c>
      <c r="E783" s="511">
        <v>2022</v>
      </c>
      <c r="F783" s="414"/>
    </row>
    <row r="784" spans="1:6" ht="21" customHeight="1" thickBot="1" x14ac:dyDescent="0.25">
      <c r="A784" s="1096"/>
      <c r="B784" s="512" t="s">
        <v>5</v>
      </c>
      <c r="C784" s="512" t="s">
        <v>6</v>
      </c>
      <c r="D784" s="512" t="s">
        <v>6</v>
      </c>
      <c r="E784" s="512" t="s">
        <v>6</v>
      </c>
      <c r="F784" s="414"/>
    </row>
    <row r="785" spans="1:6" ht="21" customHeight="1" thickBot="1" x14ac:dyDescent="0.25">
      <c r="A785" s="426" t="s">
        <v>8</v>
      </c>
      <c r="B785" s="513">
        <v>3970</v>
      </c>
      <c r="C785" s="513">
        <v>0</v>
      </c>
      <c r="D785" s="422">
        <v>0</v>
      </c>
      <c r="E785" s="422">
        <v>0</v>
      </c>
      <c r="F785" s="414"/>
    </row>
    <row r="786" spans="1:6" ht="21" customHeight="1" thickBot="1" x14ac:dyDescent="0.25">
      <c r="A786" s="426" t="s">
        <v>15</v>
      </c>
      <c r="B786" s="514">
        <f>B804</f>
        <v>12183</v>
      </c>
      <c r="C786" s="514">
        <f>C804</f>
        <v>0</v>
      </c>
      <c r="D786" s="515">
        <v>0</v>
      </c>
      <c r="E786" s="515">
        <v>0</v>
      </c>
      <c r="F786" s="414"/>
    </row>
    <row r="787" spans="1:6" ht="21" customHeight="1" thickBot="1" x14ac:dyDescent="0.25">
      <c r="A787" s="426" t="s">
        <v>21</v>
      </c>
      <c r="B787" s="513">
        <f>B786/B785</f>
        <v>3.0687657430730479</v>
      </c>
      <c r="C787" s="513" t="e">
        <f t="shared" ref="C787:E787" si="150">C786/C785</f>
        <v>#DIV/0!</v>
      </c>
      <c r="D787" s="513" t="e">
        <f t="shared" si="150"/>
        <v>#DIV/0!</v>
      </c>
      <c r="E787" s="513" t="e">
        <f t="shared" si="150"/>
        <v>#DIV/0!</v>
      </c>
      <c r="F787" s="414"/>
    </row>
    <row r="788" spans="1:6" ht="21" customHeight="1" thickBot="1" x14ac:dyDescent="0.25">
      <c r="A788" s="426" t="s">
        <v>16</v>
      </c>
      <c r="B788" s="422" t="s">
        <v>20</v>
      </c>
      <c r="C788" s="516">
        <f>C785/B785-1</f>
        <v>-1</v>
      </c>
      <c r="D788" s="516" t="e">
        <f t="shared" ref="D788:E790" si="151">D785/C785-1</f>
        <v>#DIV/0!</v>
      </c>
      <c r="E788" s="516" t="e">
        <f t="shared" si="151"/>
        <v>#DIV/0!</v>
      </c>
      <c r="F788" s="414"/>
    </row>
    <row r="789" spans="1:6" ht="21" customHeight="1" thickBot="1" x14ac:dyDescent="0.25">
      <c r="A789" s="426" t="s">
        <v>17</v>
      </c>
      <c r="B789" s="422" t="s">
        <v>20</v>
      </c>
      <c r="C789" s="516">
        <f>C786/B786-1</f>
        <v>-1</v>
      </c>
      <c r="D789" s="516" t="e">
        <f t="shared" si="151"/>
        <v>#DIV/0!</v>
      </c>
      <c r="E789" s="516" t="e">
        <f t="shared" si="151"/>
        <v>#DIV/0!</v>
      </c>
      <c r="F789" s="414"/>
    </row>
    <row r="790" spans="1:6" ht="21" customHeight="1" thickBot="1" x14ac:dyDescent="0.25">
      <c r="A790" s="426" t="s">
        <v>18</v>
      </c>
      <c r="B790" s="422" t="s">
        <v>20</v>
      </c>
      <c r="C790" s="516" t="e">
        <f>C787/B787-1</f>
        <v>#DIV/0!</v>
      </c>
      <c r="D790" s="516" t="e">
        <f t="shared" si="151"/>
        <v>#DIV/0!</v>
      </c>
      <c r="E790" s="516" t="e">
        <f t="shared" si="151"/>
        <v>#DIV/0!</v>
      </c>
      <c r="F790" s="414"/>
    </row>
    <row r="791" spans="1:6" ht="21" customHeight="1" thickBot="1" x14ac:dyDescent="0.25">
      <c r="A791" s="1138" t="s">
        <v>1289</v>
      </c>
      <c r="B791" s="1139"/>
      <c r="C791" s="1139"/>
      <c r="D791" s="1139"/>
      <c r="E791" s="1140"/>
      <c r="F791" s="414"/>
    </row>
    <row r="792" spans="1:6" ht="21" customHeight="1" x14ac:dyDescent="0.2">
      <c r="A792" s="1095"/>
      <c r="B792" s="511">
        <v>2019</v>
      </c>
      <c r="C792" s="511">
        <v>2020</v>
      </c>
      <c r="D792" s="511">
        <v>2021</v>
      </c>
      <c r="E792" s="511">
        <v>2022</v>
      </c>
      <c r="F792" s="414"/>
    </row>
    <row r="793" spans="1:6" ht="21" customHeight="1" thickBot="1" x14ac:dyDescent="0.25">
      <c r="A793" s="1096"/>
      <c r="B793" s="512" t="s">
        <v>5</v>
      </c>
      <c r="C793" s="512" t="s">
        <v>6</v>
      </c>
      <c r="D793" s="512" t="s">
        <v>6</v>
      </c>
      <c r="E793" s="512" t="s">
        <v>6</v>
      </c>
      <c r="F793" s="414"/>
    </row>
    <row r="794" spans="1:6" ht="21" customHeight="1" thickBot="1" x14ac:dyDescent="0.25">
      <c r="A794" s="517" t="s">
        <v>107</v>
      </c>
      <c r="B794" s="515">
        <f>B795+B796+B797+B798</f>
        <v>0</v>
      </c>
      <c r="C794" s="515">
        <f t="shared" ref="C794:E794" si="152">C795+C796+C797+C798</f>
        <v>0</v>
      </c>
      <c r="D794" s="515">
        <f t="shared" si="152"/>
        <v>0</v>
      </c>
      <c r="E794" s="515">
        <f t="shared" si="152"/>
        <v>0</v>
      </c>
      <c r="F794" s="414"/>
    </row>
    <row r="795" spans="1:6" ht="21" customHeight="1" thickBot="1" x14ac:dyDescent="0.25">
      <c r="A795" s="518" t="s">
        <v>37</v>
      </c>
      <c r="B795" s="515"/>
      <c r="C795" s="515"/>
      <c r="D795" s="515"/>
      <c r="E795" s="515"/>
      <c r="F795" s="414"/>
    </row>
    <row r="796" spans="1:6" ht="21" customHeight="1" thickBot="1" x14ac:dyDescent="0.25">
      <c r="A796" s="518" t="s">
        <v>108</v>
      </c>
      <c r="B796" s="515"/>
      <c r="C796" s="515"/>
      <c r="D796" s="515"/>
      <c r="E796" s="515"/>
      <c r="F796" s="414"/>
    </row>
    <row r="797" spans="1:6" ht="21" customHeight="1" thickBot="1" x14ac:dyDescent="0.25">
      <c r="A797" s="518" t="s">
        <v>72</v>
      </c>
      <c r="B797" s="515"/>
      <c r="C797" s="515"/>
      <c r="D797" s="515"/>
      <c r="E797" s="515"/>
      <c r="F797" s="414"/>
    </row>
    <row r="798" spans="1:6" ht="21" customHeight="1" thickBot="1" x14ac:dyDescent="0.25">
      <c r="A798" s="518" t="s">
        <v>73</v>
      </c>
      <c r="B798" s="515"/>
      <c r="C798" s="515"/>
      <c r="D798" s="515"/>
      <c r="E798" s="515"/>
      <c r="F798" s="414"/>
    </row>
    <row r="799" spans="1:6" ht="21" customHeight="1" thickBot="1" x14ac:dyDescent="0.25">
      <c r="A799" s="517" t="s">
        <v>109</v>
      </c>
      <c r="B799" s="514">
        <f>B800+B801+B802+B803</f>
        <v>12183</v>
      </c>
      <c r="C799" s="514">
        <f t="shared" ref="C799:E799" si="153">C800+C801+C802+C803</f>
        <v>0</v>
      </c>
      <c r="D799" s="514">
        <f t="shared" si="153"/>
        <v>0</v>
      </c>
      <c r="E799" s="514">
        <f t="shared" si="153"/>
        <v>0</v>
      </c>
      <c r="F799" s="414"/>
    </row>
    <row r="800" spans="1:6" ht="21" customHeight="1" thickBot="1" x14ac:dyDescent="0.25">
      <c r="A800" s="518" t="s">
        <v>37</v>
      </c>
      <c r="B800" s="514">
        <v>12183</v>
      </c>
      <c r="C800" s="515">
        <v>0</v>
      </c>
      <c r="D800" s="515">
        <v>0</v>
      </c>
      <c r="E800" s="515">
        <v>0</v>
      </c>
      <c r="F800" s="414"/>
    </row>
    <row r="801" spans="1:6" ht="21" customHeight="1" thickBot="1" x14ac:dyDescent="0.25">
      <c r="A801" s="518" t="s">
        <v>108</v>
      </c>
      <c r="B801" s="514"/>
      <c r="C801" s="515"/>
      <c r="D801" s="515"/>
      <c r="E801" s="515"/>
      <c r="F801" s="414"/>
    </row>
    <row r="802" spans="1:6" ht="21" customHeight="1" thickBot="1" x14ac:dyDescent="0.25">
      <c r="A802" s="518" t="s">
        <v>72</v>
      </c>
      <c r="B802" s="514"/>
      <c r="C802" s="515"/>
      <c r="D802" s="515"/>
      <c r="E802" s="515"/>
      <c r="F802" s="414"/>
    </row>
    <row r="803" spans="1:6" ht="21" customHeight="1" thickBot="1" x14ac:dyDescent="0.25">
      <c r="A803" s="518" t="s">
        <v>73</v>
      </c>
      <c r="B803" s="514"/>
      <c r="C803" s="515"/>
      <c r="D803" s="515"/>
      <c r="E803" s="515"/>
      <c r="F803" s="414"/>
    </row>
    <row r="804" spans="1:6" ht="21" customHeight="1" thickBot="1" x14ac:dyDescent="0.25">
      <c r="A804" s="519" t="s">
        <v>297</v>
      </c>
      <c r="B804" s="514">
        <f>B794+B799</f>
        <v>12183</v>
      </c>
      <c r="C804" s="514">
        <f t="shared" ref="C804:E804" si="154">C794+C799</f>
        <v>0</v>
      </c>
      <c r="D804" s="514">
        <f t="shared" si="154"/>
        <v>0</v>
      </c>
      <c r="E804" s="514">
        <f t="shared" si="154"/>
        <v>0</v>
      </c>
      <c r="F804" s="414"/>
    </row>
    <row r="805" spans="1:6" ht="28.5" customHeight="1" thickBot="1" x14ac:dyDescent="0.25">
      <c r="A805" s="509" t="s">
        <v>295</v>
      </c>
      <c r="B805" s="509" t="s">
        <v>528</v>
      </c>
      <c r="C805" s="521" t="s">
        <v>529</v>
      </c>
      <c r="D805" s="522"/>
      <c r="E805" s="523"/>
      <c r="F805" s="414"/>
    </row>
    <row r="806" spans="1:6" ht="21" customHeight="1" thickBot="1" x14ac:dyDescent="0.25">
      <c r="A806" s="426" t="s">
        <v>9</v>
      </c>
      <c r="B806" s="1090" t="s">
        <v>462</v>
      </c>
      <c r="C806" s="1091"/>
      <c r="D806" s="1091"/>
      <c r="E806" s="1092"/>
      <c r="F806" s="414"/>
    </row>
    <row r="807" spans="1:6" ht="21" customHeight="1" thickBot="1" x14ac:dyDescent="0.25">
      <c r="A807" s="426" t="s">
        <v>14</v>
      </c>
      <c r="B807" s="1123" t="s">
        <v>463</v>
      </c>
      <c r="C807" s="1093"/>
      <c r="D807" s="1093"/>
      <c r="E807" s="1094"/>
      <c r="F807" s="414"/>
    </row>
    <row r="808" spans="1:6" ht="21" customHeight="1" x14ac:dyDescent="0.2">
      <c r="A808" s="1095"/>
      <c r="B808" s="511">
        <v>2019</v>
      </c>
      <c r="C808" s="511">
        <v>2020</v>
      </c>
      <c r="D808" s="511">
        <v>2021</v>
      </c>
      <c r="E808" s="511">
        <v>2022</v>
      </c>
      <c r="F808" s="414"/>
    </row>
    <row r="809" spans="1:6" ht="21" customHeight="1" thickBot="1" x14ac:dyDescent="0.25">
      <c r="A809" s="1096"/>
      <c r="B809" s="512" t="s">
        <v>5</v>
      </c>
      <c r="C809" s="512" t="s">
        <v>6</v>
      </c>
      <c r="D809" s="512" t="s">
        <v>6</v>
      </c>
      <c r="E809" s="512" t="s">
        <v>6</v>
      </c>
      <c r="F809" s="414"/>
    </row>
    <row r="810" spans="1:6" ht="21" customHeight="1" thickBot="1" x14ac:dyDescent="0.25">
      <c r="A810" s="426" t="s">
        <v>8</v>
      </c>
      <c r="B810" s="513">
        <v>1</v>
      </c>
      <c r="C810" s="513">
        <v>0</v>
      </c>
      <c r="D810" s="422">
        <v>0</v>
      </c>
      <c r="E810" s="422">
        <v>0</v>
      </c>
      <c r="F810" s="414"/>
    </row>
    <row r="811" spans="1:6" ht="21" customHeight="1" thickBot="1" x14ac:dyDescent="0.25">
      <c r="A811" s="426" t="s">
        <v>15</v>
      </c>
      <c r="B811" s="515">
        <f>B829</f>
        <v>529</v>
      </c>
      <c r="C811" s="515">
        <f>C829</f>
        <v>0</v>
      </c>
      <c r="D811" s="515">
        <v>0</v>
      </c>
      <c r="E811" s="515">
        <v>0</v>
      </c>
      <c r="F811" s="414"/>
    </row>
    <row r="812" spans="1:6" ht="21" customHeight="1" thickBot="1" x14ac:dyDescent="0.25">
      <c r="A812" s="426" t="s">
        <v>21</v>
      </c>
      <c r="B812" s="513">
        <f>B811/B810</f>
        <v>529</v>
      </c>
      <c r="C812" s="513" t="e">
        <f t="shared" ref="C812:E812" si="155">C811/C810</f>
        <v>#DIV/0!</v>
      </c>
      <c r="D812" s="513" t="e">
        <f t="shared" si="155"/>
        <v>#DIV/0!</v>
      </c>
      <c r="E812" s="513" t="e">
        <f t="shared" si="155"/>
        <v>#DIV/0!</v>
      </c>
      <c r="F812" s="414"/>
    </row>
    <row r="813" spans="1:6" ht="21" customHeight="1" thickBot="1" x14ac:dyDescent="0.25">
      <c r="A813" s="426" t="s">
        <v>16</v>
      </c>
      <c r="B813" s="422" t="s">
        <v>20</v>
      </c>
      <c r="C813" s="516">
        <f>C810/B810-1</f>
        <v>-1</v>
      </c>
      <c r="D813" s="516" t="e">
        <f t="shared" ref="D813:E815" si="156">D810/C810-1</f>
        <v>#DIV/0!</v>
      </c>
      <c r="E813" s="516" t="e">
        <f t="shared" si="156"/>
        <v>#DIV/0!</v>
      </c>
      <c r="F813" s="414"/>
    </row>
    <row r="814" spans="1:6" ht="21" customHeight="1" thickBot="1" x14ac:dyDescent="0.25">
      <c r="A814" s="426" t="s">
        <v>17</v>
      </c>
      <c r="B814" s="422" t="s">
        <v>20</v>
      </c>
      <c r="C814" s="516">
        <f>C811/B811-1</f>
        <v>-1</v>
      </c>
      <c r="D814" s="516" t="e">
        <f t="shared" si="156"/>
        <v>#DIV/0!</v>
      </c>
      <c r="E814" s="516" t="e">
        <f t="shared" si="156"/>
        <v>#DIV/0!</v>
      </c>
      <c r="F814" s="414"/>
    </row>
    <row r="815" spans="1:6" ht="21" customHeight="1" thickBot="1" x14ac:dyDescent="0.25">
      <c r="A815" s="426" t="s">
        <v>18</v>
      </c>
      <c r="B815" s="422" t="s">
        <v>20</v>
      </c>
      <c r="C815" s="516" t="e">
        <f>C812/B812-1</f>
        <v>#DIV/0!</v>
      </c>
      <c r="D815" s="516" t="e">
        <f t="shared" si="156"/>
        <v>#DIV/0!</v>
      </c>
      <c r="E815" s="516" t="e">
        <f t="shared" si="156"/>
        <v>#DIV/0!</v>
      </c>
      <c r="F815" s="414"/>
    </row>
    <row r="816" spans="1:6" ht="21" customHeight="1" thickBot="1" x14ac:dyDescent="0.25">
      <c r="A816" s="1138" t="s">
        <v>1289</v>
      </c>
      <c r="B816" s="1139"/>
      <c r="C816" s="1139"/>
      <c r="D816" s="1139"/>
      <c r="E816" s="1140"/>
      <c r="F816" s="414"/>
    </row>
    <row r="817" spans="1:6" ht="21" customHeight="1" x14ac:dyDescent="0.2">
      <c r="A817" s="1095"/>
      <c r="B817" s="511">
        <v>2019</v>
      </c>
      <c r="C817" s="511">
        <v>2020</v>
      </c>
      <c r="D817" s="511">
        <v>2021</v>
      </c>
      <c r="E817" s="511">
        <v>2022</v>
      </c>
      <c r="F817" s="414"/>
    </row>
    <row r="818" spans="1:6" ht="21" customHeight="1" thickBot="1" x14ac:dyDescent="0.25">
      <c r="A818" s="1096"/>
      <c r="B818" s="512" t="s">
        <v>5</v>
      </c>
      <c r="C818" s="512" t="s">
        <v>6</v>
      </c>
      <c r="D818" s="512" t="s">
        <v>6</v>
      </c>
      <c r="E818" s="512" t="s">
        <v>6</v>
      </c>
      <c r="F818" s="414"/>
    </row>
    <row r="819" spans="1:6" ht="21" customHeight="1" thickBot="1" x14ac:dyDescent="0.25">
      <c r="A819" s="517" t="s">
        <v>107</v>
      </c>
      <c r="B819" s="515">
        <f>B820+B821+B822+B823</f>
        <v>0</v>
      </c>
      <c r="C819" s="515">
        <f t="shared" ref="C819:E819" si="157">C820+C821+C822+C823</f>
        <v>0</v>
      </c>
      <c r="D819" s="515">
        <f t="shared" si="157"/>
        <v>0</v>
      </c>
      <c r="E819" s="515">
        <f t="shared" si="157"/>
        <v>0</v>
      </c>
      <c r="F819" s="414"/>
    </row>
    <row r="820" spans="1:6" ht="21" customHeight="1" thickBot="1" x14ac:dyDescent="0.25">
      <c r="A820" s="518" t="s">
        <v>37</v>
      </c>
      <c r="B820" s="515"/>
      <c r="C820" s="515"/>
      <c r="D820" s="515"/>
      <c r="E820" s="515"/>
      <c r="F820" s="414"/>
    </row>
    <row r="821" spans="1:6" ht="21" customHeight="1" thickBot="1" x14ac:dyDescent="0.25">
      <c r="A821" s="518" t="s">
        <v>108</v>
      </c>
      <c r="B821" s="515"/>
      <c r="C821" s="515"/>
      <c r="D821" s="515"/>
      <c r="E821" s="515"/>
      <c r="F821" s="414"/>
    </row>
    <row r="822" spans="1:6" ht="21" customHeight="1" thickBot="1" x14ac:dyDescent="0.25">
      <c r="A822" s="518" t="s">
        <v>72</v>
      </c>
      <c r="B822" s="515"/>
      <c r="C822" s="515"/>
      <c r="D822" s="515"/>
      <c r="E822" s="515"/>
      <c r="F822" s="414"/>
    </row>
    <row r="823" spans="1:6" ht="21" customHeight="1" thickBot="1" x14ac:dyDescent="0.25">
      <c r="A823" s="518" t="s">
        <v>73</v>
      </c>
      <c r="B823" s="515"/>
      <c r="C823" s="515"/>
      <c r="D823" s="515"/>
      <c r="E823" s="515"/>
      <c r="F823" s="414"/>
    </row>
    <row r="824" spans="1:6" ht="21" customHeight="1" thickBot="1" x14ac:dyDescent="0.25">
      <c r="A824" s="517" t="s">
        <v>109</v>
      </c>
      <c r="B824" s="514">
        <f>B825+B826+B827+B828</f>
        <v>529</v>
      </c>
      <c r="C824" s="514">
        <f t="shared" ref="C824:E824" si="158">C825+C826+C827+C828</f>
        <v>0</v>
      </c>
      <c r="D824" s="514">
        <f t="shared" si="158"/>
        <v>0</v>
      </c>
      <c r="E824" s="514">
        <f t="shared" si="158"/>
        <v>0</v>
      </c>
      <c r="F824" s="414"/>
    </row>
    <row r="825" spans="1:6" ht="21" customHeight="1" thickBot="1" x14ac:dyDescent="0.25">
      <c r="A825" s="518" t="s">
        <v>37</v>
      </c>
      <c r="B825" s="515">
        <v>529</v>
      </c>
      <c r="C825" s="515">
        <v>0</v>
      </c>
      <c r="D825" s="515">
        <v>0</v>
      </c>
      <c r="E825" s="515">
        <v>0</v>
      </c>
      <c r="F825" s="414"/>
    </row>
    <row r="826" spans="1:6" ht="21" customHeight="1" thickBot="1" x14ac:dyDescent="0.25">
      <c r="A826" s="518" t="s">
        <v>108</v>
      </c>
      <c r="B826" s="514"/>
      <c r="C826" s="515"/>
      <c r="D826" s="515"/>
      <c r="E826" s="515"/>
      <c r="F826" s="414"/>
    </row>
    <row r="827" spans="1:6" ht="21" customHeight="1" thickBot="1" x14ac:dyDescent="0.25">
      <c r="A827" s="518" t="s">
        <v>72</v>
      </c>
      <c r="B827" s="514"/>
      <c r="C827" s="515"/>
      <c r="D827" s="515"/>
      <c r="E827" s="515"/>
      <c r="F827" s="414"/>
    </row>
    <row r="828" spans="1:6" ht="21" customHeight="1" thickBot="1" x14ac:dyDescent="0.25">
      <c r="A828" s="518" t="s">
        <v>73</v>
      </c>
      <c r="B828" s="514"/>
      <c r="C828" s="515"/>
      <c r="D828" s="515"/>
      <c r="E828" s="515"/>
      <c r="F828" s="414"/>
    </row>
    <row r="829" spans="1:6" ht="21" customHeight="1" thickBot="1" x14ac:dyDescent="0.25">
      <c r="A829" s="519" t="s">
        <v>297</v>
      </c>
      <c r="B829" s="514">
        <f>B819+B824</f>
        <v>529</v>
      </c>
      <c r="C829" s="514">
        <f t="shared" ref="C829:E829" si="159">C819+C824</f>
        <v>0</v>
      </c>
      <c r="D829" s="514">
        <f t="shared" si="159"/>
        <v>0</v>
      </c>
      <c r="E829" s="514">
        <f t="shared" si="159"/>
        <v>0</v>
      </c>
      <c r="F829" s="414"/>
    </row>
    <row r="830" spans="1:6" ht="38.25" customHeight="1" thickBot="1" x14ac:dyDescent="0.25">
      <c r="A830" s="509" t="s">
        <v>298</v>
      </c>
      <c r="B830" s="509" t="s">
        <v>530</v>
      </c>
      <c r="C830" s="521" t="s">
        <v>531</v>
      </c>
      <c r="D830" s="522"/>
      <c r="E830" s="523"/>
      <c r="F830" s="414"/>
    </row>
    <row r="831" spans="1:6" ht="21" customHeight="1" thickBot="1" x14ac:dyDescent="0.25">
      <c r="A831" s="426" t="s">
        <v>9</v>
      </c>
      <c r="B831" s="1090" t="s">
        <v>462</v>
      </c>
      <c r="C831" s="1091"/>
      <c r="D831" s="1091"/>
      <c r="E831" s="1092"/>
      <c r="F831" s="414"/>
    </row>
    <row r="832" spans="1:6" ht="21" customHeight="1" thickBot="1" x14ac:dyDescent="0.25">
      <c r="A832" s="426" t="s">
        <v>14</v>
      </c>
      <c r="B832" s="1123" t="s">
        <v>463</v>
      </c>
      <c r="C832" s="1093"/>
      <c r="D832" s="1093"/>
      <c r="E832" s="1094"/>
      <c r="F832" s="414"/>
    </row>
    <row r="833" spans="1:6" ht="21" customHeight="1" x14ac:dyDescent="0.2">
      <c r="A833" s="1095"/>
      <c r="B833" s="511">
        <v>2019</v>
      </c>
      <c r="C833" s="511">
        <v>2020</v>
      </c>
      <c r="D833" s="511">
        <v>2021</v>
      </c>
      <c r="E833" s="511">
        <v>2022</v>
      </c>
      <c r="F833" s="414"/>
    </row>
    <row r="834" spans="1:6" ht="21" customHeight="1" thickBot="1" x14ac:dyDescent="0.25">
      <c r="A834" s="1096"/>
      <c r="B834" s="512" t="s">
        <v>5</v>
      </c>
      <c r="C834" s="512" t="s">
        <v>6</v>
      </c>
      <c r="D834" s="512" t="s">
        <v>6</v>
      </c>
      <c r="E834" s="512" t="s">
        <v>6</v>
      </c>
      <c r="F834" s="414"/>
    </row>
    <row r="835" spans="1:6" ht="21" customHeight="1" thickBot="1" x14ac:dyDescent="0.25">
      <c r="A835" s="426" t="s">
        <v>8</v>
      </c>
      <c r="B835" s="513">
        <v>1</v>
      </c>
      <c r="C835" s="513">
        <v>0</v>
      </c>
      <c r="D835" s="422">
        <v>0</v>
      </c>
      <c r="E835" s="422">
        <v>0</v>
      </c>
      <c r="F835" s="414"/>
    </row>
    <row r="836" spans="1:6" ht="21" customHeight="1" thickBot="1" x14ac:dyDescent="0.25">
      <c r="A836" s="426" t="s">
        <v>15</v>
      </c>
      <c r="B836" s="515">
        <f>B854</f>
        <v>352</v>
      </c>
      <c r="C836" s="515">
        <f>C854</f>
        <v>0</v>
      </c>
      <c r="D836" s="515">
        <v>0</v>
      </c>
      <c r="E836" s="515">
        <v>0</v>
      </c>
      <c r="F836" s="414"/>
    </row>
    <row r="837" spans="1:6" ht="21" customHeight="1" thickBot="1" x14ac:dyDescent="0.25">
      <c r="A837" s="426" t="s">
        <v>21</v>
      </c>
      <c r="B837" s="513">
        <f>B836/B835</f>
        <v>352</v>
      </c>
      <c r="C837" s="513" t="e">
        <f t="shared" ref="C837:E837" si="160">C836/C835</f>
        <v>#DIV/0!</v>
      </c>
      <c r="D837" s="513" t="e">
        <f t="shared" si="160"/>
        <v>#DIV/0!</v>
      </c>
      <c r="E837" s="513" t="e">
        <f t="shared" si="160"/>
        <v>#DIV/0!</v>
      </c>
      <c r="F837" s="414"/>
    </row>
    <row r="838" spans="1:6" ht="21" customHeight="1" thickBot="1" x14ac:dyDescent="0.25">
      <c r="A838" s="426" t="s">
        <v>16</v>
      </c>
      <c r="B838" s="422" t="s">
        <v>20</v>
      </c>
      <c r="C838" s="516">
        <f>C835/B835-1</f>
        <v>-1</v>
      </c>
      <c r="D838" s="516" t="e">
        <f t="shared" ref="D838:E840" si="161">D835/C835-1</f>
        <v>#DIV/0!</v>
      </c>
      <c r="E838" s="516" t="e">
        <f t="shared" si="161"/>
        <v>#DIV/0!</v>
      </c>
      <c r="F838" s="414"/>
    </row>
    <row r="839" spans="1:6" ht="21" customHeight="1" thickBot="1" x14ac:dyDescent="0.25">
      <c r="A839" s="426" t="s">
        <v>17</v>
      </c>
      <c r="B839" s="422" t="s">
        <v>20</v>
      </c>
      <c r="C839" s="516">
        <f>C836/B836-1</f>
        <v>-1</v>
      </c>
      <c r="D839" s="516" t="e">
        <f t="shared" si="161"/>
        <v>#DIV/0!</v>
      </c>
      <c r="E839" s="516" t="e">
        <f t="shared" si="161"/>
        <v>#DIV/0!</v>
      </c>
      <c r="F839" s="414"/>
    </row>
    <row r="840" spans="1:6" ht="21" customHeight="1" thickBot="1" x14ac:dyDescent="0.25">
      <c r="A840" s="426" t="s">
        <v>18</v>
      </c>
      <c r="B840" s="422" t="s">
        <v>20</v>
      </c>
      <c r="C840" s="516" t="e">
        <f>C837/B837-1</f>
        <v>#DIV/0!</v>
      </c>
      <c r="D840" s="516" t="e">
        <f t="shared" si="161"/>
        <v>#DIV/0!</v>
      </c>
      <c r="E840" s="516" t="e">
        <f t="shared" si="161"/>
        <v>#DIV/0!</v>
      </c>
      <c r="F840" s="414"/>
    </row>
    <row r="841" spans="1:6" ht="21" customHeight="1" thickBot="1" x14ac:dyDescent="0.25">
      <c r="A841" s="1138" t="s">
        <v>1289</v>
      </c>
      <c r="B841" s="1139"/>
      <c r="C841" s="1139"/>
      <c r="D841" s="1139"/>
      <c r="E841" s="1140"/>
      <c r="F841" s="414"/>
    </row>
    <row r="842" spans="1:6" ht="21" customHeight="1" x14ac:dyDescent="0.2">
      <c r="A842" s="1095"/>
      <c r="B842" s="511">
        <v>2019</v>
      </c>
      <c r="C842" s="511">
        <v>2020</v>
      </c>
      <c r="D842" s="511">
        <v>2021</v>
      </c>
      <c r="E842" s="511">
        <v>2022</v>
      </c>
      <c r="F842" s="414"/>
    </row>
    <row r="843" spans="1:6" ht="21" customHeight="1" thickBot="1" x14ac:dyDescent="0.25">
      <c r="A843" s="1096"/>
      <c r="B843" s="512" t="s">
        <v>5</v>
      </c>
      <c r="C843" s="512" t="s">
        <v>6</v>
      </c>
      <c r="D843" s="512" t="s">
        <v>6</v>
      </c>
      <c r="E843" s="512" t="s">
        <v>6</v>
      </c>
      <c r="F843" s="414"/>
    </row>
    <row r="844" spans="1:6" ht="21" customHeight="1" thickBot="1" x14ac:dyDescent="0.25">
      <c r="A844" s="517" t="s">
        <v>107</v>
      </c>
      <c r="B844" s="515">
        <f>B845+B846+B847+B848</f>
        <v>0</v>
      </c>
      <c r="C844" s="515">
        <f t="shared" ref="C844:E844" si="162">C845+C846+C847+C848</f>
        <v>0</v>
      </c>
      <c r="D844" s="515">
        <f t="shared" si="162"/>
        <v>0</v>
      </c>
      <c r="E844" s="515">
        <f t="shared" si="162"/>
        <v>0</v>
      </c>
      <c r="F844" s="414"/>
    </row>
    <row r="845" spans="1:6" ht="21" customHeight="1" thickBot="1" x14ac:dyDescent="0.25">
      <c r="A845" s="518" t="s">
        <v>37</v>
      </c>
      <c r="B845" s="515"/>
      <c r="C845" s="515"/>
      <c r="D845" s="515"/>
      <c r="E845" s="515"/>
      <c r="F845" s="414"/>
    </row>
    <row r="846" spans="1:6" ht="21" customHeight="1" thickBot="1" x14ac:dyDescent="0.25">
      <c r="A846" s="518" t="s">
        <v>108</v>
      </c>
      <c r="B846" s="515"/>
      <c r="C846" s="515"/>
      <c r="D846" s="515"/>
      <c r="E846" s="515"/>
      <c r="F846" s="414"/>
    </row>
    <row r="847" spans="1:6" ht="21" customHeight="1" thickBot="1" x14ac:dyDescent="0.25">
      <c r="A847" s="518" t="s">
        <v>72</v>
      </c>
      <c r="B847" s="515"/>
      <c r="C847" s="515"/>
      <c r="D847" s="515"/>
      <c r="E847" s="515"/>
      <c r="F847" s="414"/>
    </row>
    <row r="848" spans="1:6" ht="21" customHeight="1" thickBot="1" x14ac:dyDescent="0.25">
      <c r="A848" s="518" t="s">
        <v>73</v>
      </c>
      <c r="B848" s="515"/>
      <c r="C848" s="515"/>
      <c r="D848" s="515"/>
      <c r="E848" s="515"/>
      <c r="F848" s="414"/>
    </row>
    <row r="849" spans="1:6" ht="21" customHeight="1" thickBot="1" x14ac:dyDescent="0.25">
      <c r="A849" s="517" t="s">
        <v>109</v>
      </c>
      <c r="B849" s="514">
        <f>B850+B851+B852+B853</f>
        <v>352</v>
      </c>
      <c r="C849" s="514">
        <f t="shared" ref="C849:E849" si="163">C850+C851+C852+C853</f>
        <v>0</v>
      </c>
      <c r="D849" s="514">
        <f t="shared" si="163"/>
        <v>0</v>
      </c>
      <c r="E849" s="514">
        <f t="shared" si="163"/>
        <v>0</v>
      </c>
      <c r="F849" s="414"/>
    </row>
    <row r="850" spans="1:6" ht="21" customHeight="1" thickBot="1" x14ac:dyDescent="0.25">
      <c r="A850" s="518" t="s">
        <v>37</v>
      </c>
      <c r="B850" s="515">
        <v>352</v>
      </c>
      <c r="C850" s="515">
        <v>0</v>
      </c>
      <c r="D850" s="515">
        <v>0</v>
      </c>
      <c r="E850" s="515">
        <v>0</v>
      </c>
      <c r="F850" s="414"/>
    </row>
    <row r="851" spans="1:6" ht="21" customHeight="1" thickBot="1" x14ac:dyDescent="0.25">
      <c r="A851" s="518" t="s">
        <v>108</v>
      </c>
      <c r="B851" s="514"/>
      <c r="C851" s="515"/>
      <c r="D851" s="515"/>
      <c r="E851" s="515"/>
      <c r="F851" s="414"/>
    </row>
    <row r="852" spans="1:6" ht="21" customHeight="1" thickBot="1" x14ac:dyDescent="0.25">
      <c r="A852" s="518" t="s">
        <v>72</v>
      </c>
      <c r="B852" s="514"/>
      <c r="C852" s="515"/>
      <c r="D852" s="515"/>
      <c r="E852" s="515"/>
      <c r="F852" s="414"/>
    </row>
    <row r="853" spans="1:6" ht="21" customHeight="1" thickBot="1" x14ac:dyDescent="0.25">
      <c r="A853" s="518" t="s">
        <v>73</v>
      </c>
      <c r="B853" s="514"/>
      <c r="C853" s="515"/>
      <c r="D853" s="515"/>
      <c r="E853" s="515"/>
      <c r="F853" s="414"/>
    </row>
    <row r="854" spans="1:6" ht="21" customHeight="1" thickBot="1" x14ac:dyDescent="0.25">
      <c r="A854" s="519" t="s">
        <v>300</v>
      </c>
      <c r="B854" s="514">
        <f>B844+B849</f>
        <v>352</v>
      </c>
      <c r="C854" s="514">
        <f t="shared" ref="C854:E854" si="164">C844+C849</f>
        <v>0</v>
      </c>
      <c r="D854" s="514">
        <f t="shared" si="164"/>
        <v>0</v>
      </c>
      <c r="E854" s="514">
        <f t="shared" si="164"/>
        <v>0</v>
      </c>
      <c r="F854" s="414"/>
    </row>
    <row r="855" spans="1:6" ht="47.25" customHeight="1" thickBot="1" x14ac:dyDescent="0.25">
      <c r="A855" s="509" t="s">
        <v>357</v>
      </c>
      <c r="B855" s="509" t="s">
        <v>532</v>
      </c>
      <c r="C855" s="521" t="s">
        <v>533</v>
      </c>
      <c r="D855" s="522"/>
      <c r="E855" s="523"/>
      <c r="F855" s="414"/>
    </row>
    <row r="856" spans="1:6" ht="31.5" customHeight="1" thickBot="1" x14ac:dyDescent="0.25">
      <c r="A856" s="426" t="s">
        <v>9</v>
      </c>
      <c r="B856" s="1090" t="s">
        <v>534</v>
      </c>
      <c r="C856" s="1091"/>
      <c r="D856" s="1091"/>
      <c r="E856" s="1092"/>
      <c r="F856" s="414"/>
    </row>
    <row r="857" spans="1:6" ht="21" customHeight="1" thickBot="1" x14ac:dyDescent="0.25">
      <c r="A857" s="426" t="s">
        <v>14</v>
      </c>
      <c r="B857" s="1123" t="s">
        <v>237</v>
      </c>
      <c r="C857" s="1093"/>
      <c r="D857" s="1093"/>
      <c r="E857" s="1094"/>
      <c r="F857" s="414"/>
    </row>
    <row r="858" spans="1:6" ht="21" customHeight="1" x14ac:dyDescent="0.2">
      <c r="A858" s="1095"/>
      <c r="B858" s="511">
        <v>2019</v>
      </c>
      <c r="C858" s="511">
        <v>2020</v>
      </c>
      <c r="D858" s="511">
        <v>2021</v>
      </c>
      <c r="E858" s="511">
        <v>2022</v>
      </c>
      <c r="F858" s="414"/>
    </row>
    <row r="859" spans="1:6" ht="21" customHeight="1" thickBot="1" x14ac:dyDescent="0.25">
      <c r="A859" s="1096"/>
      <c r="B859" s="512" t="s">
        <v>5</v>
      </c>
      <c r="C859" s="512" t="s">
        <v>6</v>
      </c>
      <c r="D859" s="512" t="s">
        <v>6</v>
      </c>
      <c r="E859" s="512" t="s">
        <v>6</v>
      </c>
      <c r="F859" s="414"/>
    </row>
    <row r="860" spans="1:6" ht="21" customHeight="1" thickBot="1" x14ac:dyDescent="0.25">
      <c r="A860" s="426" t="s">
        <v>8</v>
      </c>
      <c r="B860" s="513">
        <v>11857</v>
      </c>
      <c r="C860" s="513">
        <v>0</v>
      </c>
      <c r="D860" s="422">
        <v>0</v>
      </c>
      <c r="E860" s="422">
        <v>0</v>
      </c>
      <c r="F860" s="414"/>
    </row>
    <row r="861" spans="1:6" ht="21" customHeight="1" thickBot="1" x14ac:dyDescent="0.25">
      <c r="A861" s="426" t="s">
        <v>15</v>
      </c>
      <c r="B861" s="514">
        <f>B879</f>
        <v>42799</v>
      </c>
      <c r="C861" s="514">
        <f>C879</f>
        <v>0</v>
      </c>
      <c r="D861" s="515">
        <v>0</v>
      </c>
      <c r="E861" s="513">
        <f t="shared" ref="E861" si="165">E879</f>
        <v>0</v>
      </c>
      <c r="F861" s="414"/>
    </row>
    <row r="862" spans="1:6" ht="21" customHeight="1" thickBot="1" x14ac:dyDescent="0.25">
      <c r="A862" s="426" t="s">
        <v>21</v>
      </c>
      <c r="B862" s="513">
        <f>B861/B860</f>
        <v>3.6095977059964577</v>
      </c>
      <c r="C862" s="513" t="e">
        <f t="shared" ref="C862:E862" si="166">C861/C860</f>
        <v>#DIV/0!</v>
      </c>
      <c r="D862" s="513" t="e">
        <f t="shared" si="166"/>
        <v>#DIV/0!</v>
      </c>
      <c r="E862" s="513" t="e">
        <f t="shared" si="166"/>
        <v>#DIV/0!</v>
      </c>
      <c r="F862" s="414"/>
    </row>
    <row r="863" spans="1:6" ht="21" customHeight="1" thickBot="1" x14ac:dyDescent="0.25">
      <c r="A863" s="426" t="s">
        <v>16</v>
      </c>
      <c r="B863" s="422" t="s">
        <v>20</v>
      </c>
      <c r="C863" s="516" t="e">
        <f>B860/#REF!-1</f>
        <v>#REF!</v>
      </c>
      <c r="D863" s="516">
        <f>D860/B860-1</f>
        <v>-1</v>
      </c>
      <c r="E863" s="516" t="e">
        <f t="shared" ref="D863:E865" si="167">E860/D860-1</f>
        <v>#DIV/0!</v>
      </c>
      <c r="F863" s="414"/>
    </row>
    <row r="864" spans="1:6" ht="21" customHeight="1" thickBot="1" x14ac:dyDescent="0.25">
      <c r="A864" s="426" t="s">
        <v>17</v>
      </c>
      <c r="B864" s="422" t="s">
        <v>20</v>
      </c>
      <c r="C864" s="516">
        <f>C861/B861-1</f>
        <v>-1</v>
      </c>
      <c r="D864" s="516" t="e">
        <f t="shared" si="167"/>
        <v>#DIV/0!</v>
      </c>
      <c r="E864" s="516" t="e">
        <f t="shared" si="167"/>
        <v>#DIV/0!</v>
      </c>
      <c r="F864" s="414"/>
    </row>
    <row r="865" spans="1:6" ht="21" customHeight="1" thickBot="1" x14ac:dyDescent="0.25">
      <c r="A865" s="426" t="s">
        <v>18</v>
      </c>
      <c r="B865" s="422" t="s">
        <v>20</v>
      </c>
      <c r="C865" s="516" t="e">
        <f>C862/B862-1</f>
        <v>#DIV/0!</v>
      </c>
      <c r="D865" s="516" t="e">
        <f t="shared" si="167"/>
        <v>#DIV/0!</v>
      </c>
      <c r="E865" s="516" t="e">
        <f t="shared" si="167"/>
        <v>#DIV/0!</v>
      </c>
      <c r="F865" s="414"/>
    </row>
    <row r="866" spans="1:6" ht="21" customHeight="1" thickBot="1" x14ac:dyDescent="0.25">
      <c r="A866" s="1138" t="s">
        <v>1289</v>
      </c>
      <c r="B866" s="1139"/>
      <c r="C866" s="1139"/>
      <c r="D866" s="1139"/>
      <c r="E866" s="1140"/>
      <c r="F866" s="414"/>
    </row>
    <row r="867" spans="1:6" ht="21" customHeight="1" x14ac:dyDescent="0.2">
      <c r="A867" s="1095"/>
      <c r="B867" s="511">
        <v>2019</v>
      </c>
      <c r="C867" s="511">
        <v>2020</v>
      </c>
      <c r="D867" s="511">
        <v>2021</v>
      </c>
      <c r="E867" s="511">
        <v>2022</v>
      </c>
      <c r="F867" s="414"/>
    </row>
    <row r="868" spans="1:6" ht="21" customHeight="1" thickBot="1" x14ac:dyDescent="0.25">
      <c r="A868" s="1096"/>
      <c r="B868" s="512" t="s">
        <v>5</v>
      </c>
      <c r="C868" s="512" t="s">
        <v>6</v>
      </c>
      <c r="D868" s="512" t="s">
        <v>6</v>
      </c>
      <c r="E868" s="512" t="s">
        <v>6</v>
      </c>
      <c r="F868" s="414"/>
    </row>
    <row r="869" spans="1:6" ht="21" customHeight="1" thickBot="1" x14ac:dyDescent="0.25">
      <c r="A869" s="517" t="s">
        <v>107</v>
      </c>
      <c r="B869" s="515">
        <f>B870+B871+B872+B873</f>
        <v>0</v>
      </c>
      <c r="C869" s="515">
        <f t="shared" ref="C869:E869" si="168">C870+C871+C872+C873</f>
        <v>0</v>
      </c>
      <c r="D869" s="515">
        <f t="shared" si="168"/>
        <v>0</v>
      </c>
      <c r="E869" s="515">
        <f t="shared" si="168"/>
        <v>0</v>
      </c>
      <c r="F869" s="414"/>
    </row>
    <row r="870" spans="1:6" ht="21" customHeight="1" thickBot="1" x14ac:dyDescent="0.25">
      <c r="A870" s="518" t="s">
        <v>37</v>
      </c>
      <c r="B870" s="515"/>
      <c r="C870" s="515"/>
      <c r="D870" s="515"/>
      <c r="E870" s="515"/>
      <c r="F870" s="414"/>
    </row>
    <row r="871" spans="1:6" ht="21" customHeight="1" thickBot="1" x14ac:dyDescent="0.25">
      <c r="A871" s="518" t="s">
        <v>108</v>
      </c>
      <c r="B871" s="515"/>
      <c r="C871" s="515"/>
      <c r="D871" s="515"/>
      <c r="E871" s="515"/>
      <c r="F871" s="414"/>
    </row>
    <row r="872" spans="1:6" ht="21" customHeight="1" thickBot="1" x14ac:dyDescent="0.25">
      <c r="A872" s="518" t="s">
        <v>72</v>
      </c>
      <c r="B872" s="515"/>
      <c r="C872" s="515"/>
      <c r="D872" s="515"/>
      <c r="E872" s="515"/>
      <c r="F872" s="414"/>
    </row>
    <row r="873" spans="1:6" ht="21" customHeight="1" thickBot="1" x14ac:dyDescent="0.25">
      <c r="A873" s="518" t="s">
        <v>73</v>
      </c>
      <c r="B873" s="515"/>
      <c r="C873" s="515"/>
      <c r="D873" s="515"/>
      <c r="E873" s="515"/>
      <c r="F873" s="414"/>
    </row>
    <row r="874" spans="1:6" ht="21" customHeight="1" thickBot="1" x14ac:dyDescent="0.25">
      <c r="A874" s="517" t="s">
        <v>109</v>
      </c>
      <c r="B874" s="514">
        <f>B875+B876+B877+B878</f>
        <v>42799</v>
      </c>
      <c r="C874" s="514">
        <f t="shared" ref="C874:E874" si="169">C875+C876+C877+C878</f>
        <v>0</v>
      </c>
      <c r="D874" s="514">
        <f t="shared" si="169"/>
        <v>0</v>
      </c>
      <c r="E874" s="514">
        <f t="shared" si="169"/>
        <v>0</v>
      </c>
      <c r="F874" s="414"/>
    </row>
    <row r="875" spans="1:6" ht="21" customHeight="1" thickBot="1" x14ac:dyDescent="0.25">
      <c r="A875" s="518" t="s">
        <v>37</v>
      </c>
      <c r="B875" s="514">
        <v>42799</v>
      </c>
      <c r="C875" s="515">
        <v>0</v>
      </c>
      <c r="D875" s="515">
        <v>0</v>
      </c>
      <c r="E875" s="515">
        <v>0</v>
      </c>
      <c r="F875" s="414"/>
    </row>
    <row r="876" spans="1:6" ht="21" customHeight="1" thickBot="1" x14ac:dyDescent="0.25">
      <c r="A876" s="518" t="s">
        <v>108</v>
      </c>
      <c r="B876" s="514"/>
      <c r="C876" s="515"/>
      <c r="D876" s="515"/>
      <c r="E876" s="515"/>
      <c r="F876" s="414"/>
    </row>
    <row r="877" spans="1:6" ht="21" customHeight="1" thickBot="1" x14ac:dyDescent="0.25">
      <c r="A877" s="518" t="s">
        <v>72</v>
      </c>
      <c r="B877" s="514"/>
      <c r="C877" s="515"/>
      <c r="D877" s="515"/>
      <c r="E877" s="515"/>
      <c r="F877" s="414"/>
    </row>
    <row r="878" spans="1:6" ht="21" customHeight="1" thickBot="1" x14ac:dyDescent="0.25">
      <c r="A878" s="518" t="s">
        <v>73</v>
      </c>
      <c r="B878" s="514"/>
      <c r="C878" s="515"/>
      <c r="D878" s="515"/>
      <c r="E878" s="515"/>
      <c r="F878" s="414"/>
    </row>
    <row r="879" spans="1:6" ht="21" customHeight="1" thickBot="1" x14ac:dyDescent="0.25">
      <c r="A879" s="519" t="s">
        <v>358</v>
      </c>
      <c r="B879" s="514">
        <f>B869+B874</f>
        <v>42799</v>
      </c>
      <c r="C879" s="514">
        <f t="shared" ref="C879:E879" si="170">C869+C874</f>
        <v>0</v>
      </c>
      <c r="D879" s="514">
        <f t="shared" si="170"/>
        <v>0</v>
      </c>
      <c r="E879" s="514">
        <f t="shared" si="170"/>
        <v>0</v>
      </c>
      <c r="F879" s="414"/>
    </row>
    <row r="880" spans="1:6" ht="44.25" customHeight="1" thickBot="1" x14ac:dyDescent="0.25">
      <c r="A880" s="509" t="s">
        <v>357</v>
      </c>
      <c r="B880" s="509" t="s">
        <v>535</v>
      </c>
      <c r="C880" s="521" t="s">
        <v>536</v>
      </c>
      <c r="D880" s="522"/>
      <c r="E880" s="523"/>
      <c r="F880" s="414"/>
    </row>
    <row r="881" spans="1:6" ht="21" customHeight="1" thickBot="1" x14ac:dyDescent="0.25">
      <c r="A881" s="426" t="s">
        <v>9</v>
      </c>
      <c r="B881" s="1090" t="s">
        <v>462</v>
      </c>
      <c r="C881" s="1091"/>
      <c r="D881" s="1091"/>
      <c r="E881" s="1092"/>
      <c r="F881" s="414"/>
    </row>
    <row r="882" spans="1:6" ht="21" customHeight="1" thickBot="1" x14ac:dyDescent="0.25">
      <c r="A882" s="426" t="s">
        <v>14</v>
      </c>
      <c r="B882" s="1123" t="s">
        <v>463</v>
      </c>
      <c r="C882" s="1093"/>
      <c r="D882" s="1093"/>
      <c r="E882" s="1094"/>
      <c r="F882" s="414"/>
    </row>
    <row r="883" spans="1:6" ht="21" customHeight="1" x14ac:dyDescent="0.2">
      <c r="A883" s="1095"/>
      <c r="B883" s="511">
        <v>2019</v>
      </c>
      <c r="C883" s="511">
        <v>2020</v>
      </c>
      <c r="D883" s="511">
        <v>2021</v>
      </c>
      <c r="E883" s="511">
        <v>2022</v>
      </c>
      <c r="F883" s="414"/>
    </row>
    <row r="884" spans="1:6" ht="21" customHeight="1" thickBot="1" x14ac:dyDescent="0.25">
      <c r="A884" s="1096"/>
      <c r="B884" s="512" t="s">
        <v>5</v>
      </c>
      <c r="C884" s="512" t="s">
        <v>6</v>
      </c>
      <c r="D884" s="512" t="s">
        <v>6</v>
      </c>
      <c r="E884" s="512" t="s">
        <v>6</v>
      </c>
      <c r="F884" s="414"/>
    </row>
    <row r="885" spans="1:6" ht="21" customHeight="1" thickBot="1" x14ac:dyDescent="0.25">
      <c r="A885" s="426" t="s">
        <v>8</v>
      </c>
      <c r="B885" s="513">
        <v>1</v>
      </c>
      <c r="C885" s="513">
        <v>0</v>
      </c>
      <c r="D885" s="422"/>
      <c r="E885" s="422"/>
      <c r="F885" s="414"/>
    </row>
    <row r="886" spans="1:6" ht="21" customHeight="1" thickBot="1" x14ac:dyDescent="0.25">
      <c r="A886" s="426" t="s">
        <v>15</v>
      </c>
      <c r="B886" s="515">
        <f>B904</f>
        <v>591</v>
      </c>
      <c r="C886" s="515">
        <f>C904</f>
        <v>0</v>
      </c>
      <c r="D886" s="515">
        <v>0</v>
      </c>
      <c r="E886" s="515">
        <v>0</v>
      </c>
      <c r="F886" s="414"/>
    </row>
    <row r="887" spans="1:6" ht="21" customHeight="1" thickBot="1" x14ac:dyDescent="0.25">
      <c r="A887" s="426" t="s">
        <v>21</v>
      </c>
      <c r="B887" s="513">
        <f>B886/B885</f>
        <v>591</v>
      </c>
      <c r="C887" s="513" t="e">
        <f t="shared" ref="C887:E887" si="171">C886/C885</f>
        <v>#DIV/0!</v>
      </c>
      <c r="D887" s="513" t="e">
        <f t="shared" si="171"/>
        <v>#DIV/0!</v>
      </c>
      <c r="E887" s="513" t="e">
        <f t="shared" si="171"/>
        <v>#DIV/0!</v>
      </c>
      <c r="F887" s="414"/>
    </row>
    <row r="888" spans="1:6" ht="21" customHeight="1" thickBot="1" x14ac:dyDescent="0.25">
      <c r="A888" s="426" t="s">
        <v>16</v>
      </c>
      <c r="B888" s="422" t="s">
        <v>20</v>
      </c>
      <c r="C888" s="516">
        <f>C885/B885-1</f>
        <v>-1</v>
      </c>
      <c r="D888" s="516" t="e">
        <f t="shared" ref="D888:E890" si="172">D885/C885-1</f>
        <v>#DIV/0!</v>
      </c>
      <c r="E888" s="516" t="e">
        <f t="shared" si="172"/>
        <v>#DIV/0!</v>
      </c>
      <c r="F888" s="414"/>
    </row>
    <row r="889" spans="1:6" ht="21" customHeight="1" thickBot="1" x14ac:dyDescent="0.25">
      <c r="A889" s="426" t="s">
        <v>17</v>
      </c>
      <c r="B889" s="422" t="s">
        <v>20</v>
      </c>
      <c r="C889" s="516">
        <f>C886/B886-1</f>
        <v>-1</v>
      </c>
      <c r="D889" s="516" t="e">
        <f t="shared" si="172"/>
        <v>#DIV/0!</v>
      </c>
      <c r="E889" s="516" t="e">
        <f t="shared" si="172"/>
        <v>#DIV/0!</v>
      </c>
      <c r="F889" s="414"/>
    </row>
    <row r="890" spans="1:6" ht="21" customHeight="1" thickBot="1" x14ac:dyDescent="0.25">
      <c r="A890" s="426" t="s">
        <v>18</v>
      </c>
      <c r="B890" s="422" t="s">
        <v>20</v>
      </c>
      <c r="C890" s="516" t="e">
        <f>C887/B887-1</f>
        <v>#DIV/0!</v>
      </c>
      <c r="D890" s="516" t="e">
        <f t="shared" si="172"/>
        <v>#DIV/0!</v>
      </c>
      <c r="E890" s="516" t="e">
        <f t="shared" si="172"/>
        <v>#DIV/0!</v>
      </c>
      <c r="F890" s="414"/>
    </row>
    <row r="891" spans="1:6" ht="21" customHeight="1" thickBot="1" x14ac:dyDescent="0.25">
      <c r="A891" s="1138" t="s">
        <v>1289</v>
      </c>
      <c r="B891" s="1139"/>
      <c r="C891" s="1139"/>
      <c r="D891" s="1139"/>
      <c r="E891" s="1140"/>
      <c r="F891" s="414"/>
    </row>
    <row r="892" spans="1:6" ht="21" customHeight="1" x14ac:dyDescent="0.2">
      <c r="A892" s="1095"/>
      <c r="B892" s="511">
        <v>2019</v>
      </c>
      <c r="C892" s="511">
        <v>2020</v>
      </c>
      <c r="D892" s="511">
        <v>2021</v>
      </c>
      <c r="E892" s="511">
        <v>2022</v>
      </c>
      <c r="F892" s="414"/>
    </row>
    <row r="893" spans="1:6" ht="21" customHeight="1" thickBot="1" x14ac:dyDescent="0.25">
      <c r="A893" s="1096"/>
      <c r="B893" s="512" t="s">
        <v>5</v>
      </c>
      <c r="C893" s="512" t="s">
        <v>6</v>
      </c>
      <c r="D893" s="512" t="s">
        <v>6</v>
      </c>
      <c r="E893" s="512" t="s">
        <v>6</v>
      </c>
      <c r="F893" s="414"/>
    </row>
    <row r="894" spans="1:6" ht="21" customHeight="1" thickBot="1" x14ac:dyDescent="0.25">
      <c r="A894" s="517" t="s">
        <v>107</v>
      </c>
      <c r="B894" s="515">
        <f>B895+B896+B897+B898</f>
        <v>0</v>
      </c>
      <c r="C894" s="515">
        <f t="shared" ref="C894:E894" si="173">C895+C896+C897+C898</f>
        <v>0</v>
      </c>
      <c r="D894" s="515">
        <f t="shared" si="173"/>
        <v>0</v>
      </c>
      <c r="E894" s="515">
        <f t="shared" si="173"/>
        <v>0</v>
      </c>
      <c r="F894" s="414"/>
    </row>
    <row r="895" spans="1:6" ht="21" customHeight="1" thickBot="1" x14ac:dyDescent="0.25">
      <c r="A895" s="518" t="s">
        <v>37</v>
      </c>
      <c r="B895" s="515"/>
      <c r="C895" s="515"/>
      <c r="D895" s="515"/>
      <c r="E895" s="515"/>
      <c r="F895" s="414"/>
    </row>
    <row r="896" spans="1:6" ht="21" customHeight="1" thickBot="1" x14ac:dyDescent="0.25">
      <c r="A896" s="518" t="s">
        <v>108</v>
      </c>
      <c r="B896" s="515"/>
      <c r="C896" s="515"/>
      <c r="D896" s="515"/>
      <c r="E896" s="515"/>
      <c r="F896" s="414"/>
    </row>
    <row r="897" spans="1:6" ht="21" customHeight="1" thickBot="1" x14ac:dyDescent="0.25">
      <c r="A897" s="518" t="s">
        <v>72</v>
      </c>
      <c r="B897" s="515"/>
      <c r="C897" s="515"/>
      <c r="D897" s="515"/>
      <c r="E897" s="515"/>
      <c r="F897" s="414"/>
    </row>
    <row r="898" spans="1:6" ht="21" customHeight="1" thickBot="1" x14ac:dyDescent="0.25">
      <c r="A898" s="518" t="s">
        <v>73</v>
      </c>
      <c r="B898" s="515"/>
      <c r="C898" s="515"/>
      <c r="D898" s="515"/>
      <c r="E898" s="515"/>
      <c r="F898" s="414"/>
    </row>
    <row r="899" spans="1:6" ht="21" customHeight="1" thickBot="1" x14ac:dyDescent="0.25">
      <c r="A899" s="517" t="s">
        <v>109</v>
      </c>
      <c r="B899" s="514">
        <f>B900+B901+B902+B903</f>
        <v>591</v>
      </c>
      <c r="C899" s="514">
        <f t="shared" ref="C899:E899" si="174">C900+C901+C902+C903</f>
        <v>0</v>
      </c>
      <c r="D899" s="514">
        <f t="shared" si="174"/>
        <v>0</v>
      </c>
      <c r="E899" s="514">
        <f t="shared" si="174"/>
        <v>0</v>
      </c>
      <c r="F899" s="414"/>
    </row>
    <row r="900" spans="1:6" ht="21" customHeight="1" thickBot="1" x14ac:dyDescent="0.25">
      <c r="A900" s="518" t="s">
        <v>37</v>
      </c>
      <c r="B900" s="515">
        <v>591</v>
      </c>
      <c r="C900" s="515">
        <v>0</v>
      </c>
      <c r="D900" s="515">
        <v>0</v>
      </c>
      <c r="E900" s="515">
        <v>0</v>
      </c>
      <c r="F900" s="414"/>
    </row>
    <row r="901" spans="1:6" ht="21" customHeight="1" thickBot="1" x14ac:dyDescent="0.25">
      <c r="A901" s="518" t="s">
        <v>108</v>
      </c>
      <c r="B901" s="514"/>
      <c r="C901" s="515"/>
      <c r="D901" s="515"/>
      <c r="E901" s="515"/>
      <c r="F901" s="414"/>
    </row>
    <row r="902" spans="1:6" ht="21" customHeight="1" thickBot="1" x14ac:dyDescent="0.25">
      <c r="A902" s="518" t="s">
        <v>72</v>
      </c>
      <c r="B902" s="514"/>
      <c r="C902" s="515"/>
      <c r="D902" s="515"/>
      <c r="E902" s="515"/>
      <c r="F902" s="414"/>
    </row>
    <row r="903" spans="1:6" ht="21" customHeight="1" thickBot="1" x14ac:dyDescent="0.25">
      <c r="A903" s="518" t="s">
        <v>73</v>
      </c>
      <c r="B903" s="514"/>
      <c r="C903" s="515"/>
      <c r="D903" s="515"/>
      <c r="E903" s="515"/>
      <c r="F903" s="414"/>
    </row>
    <row r="904" spans="1:6" ht="21" customHeight="1" thickBot="1" x14ac:dyDescent="0.25">
      <c r="A904" s="519" t="s">
        <v>358</v>
      </c>
      <c r="B904" s="514">
        <f>B894+B899</f>
        <v>591</v>
      </c>
      <c r="C904" s="514">
        <f t="shared" ref="C904:E904" si="175">C894+C899</f>
        <v>0</v>
      </c>
      <c r="D904" s="514">
        <f t="shared" si="175"/>
        <v>0</v>
      </c>
      <c r="E904" s="514">
        <f t="shared" si="175"/>
        <v>0</v>
      </c>
      <c r="F904" s="414"/>
    </row>
    <row r="905" spans="1:6" ht="72" customHeight="1" thickBot="1" x14ac:dyDescent="0.25">
      <c r="A905" s="509" t="s">
        <v>359</v>
      </c>
      <c r="B905" s="509" t="s">
        <v>537</v>
      </c>
      <c r="C905" s="521" t="s">
        <v>538</v>
      </c>
      <c r="D905" s="522"/>
      <c r="E905" s="523"/>
      <c r="F905" s="414"/>
    </row>
    <row r="906" spans="1:6" ht="21" customHeight="1" thickBot="1" x14ac:dyDescent="0.25">
      <c r="A906" s="426" t="s">
        <v>9</v>
      </c>
      <c r="B906" s="1090" t="s">
        <v>462</v>
      </c>
      <c r="C906" s="1091"/>
      <c r="D906" s="1091"/>
      <c r="E906" s="1092"/>
      <c r="F906" s="414"/>
    </row>
    <row r="907" spans="1:6" ht="21" customHeight="1" thickBot="1" x14ac:dyDescent="0.25">
      <c r="A907" s="426" t="s">
        <v>14</v>
      </c>
      <c r="B907" s="1123" t="s">
        <v>463</v>
      </c>
      <c r="C907" s="1093"/>
      <c r="D907" s="1093"/>
      <c r="E907" s="1094"/>
      <c r="F907" s="414"/>
    </row>
    <row r="908" spans="1:6" ht="21" customHeight="1" x14ac:dyDescent="0.2">
      <c r="A908" s="1095"/>
      <c r="B908" s="511">
        <v>2019</v>
      </c>
      <c r="C908" s="511">
        <v>2020</v>
      </c>
      <c r="D908" s="511">
        <v>2021</v>
      </c>
      <c r="E908" s="511">
        <v>2022</v>
      </c>
      <c r="F908" s="414"/>
    </row>
    <row r="909" spans="1:6" ht="21" customHeight="1" thickBot="1" x14ac:dyDescent="0.25">
      <c r="A909" s="1096"/>
      <c r="B909" s="512" t="s">
        <v>5</v>
      </c>
      <c r="C909" s="512" t="s">
        <v>6</v>
      </c>
      <c r="D909" s="512" t="s">
        <v>6</v>
      </c>
      <c r="E909" s="512" t="s">
        <v>6</v>
      </c>
      <c r="F909" s="414"/>
    </row>
    <row r="910" spans="1:6" ht="21" customHeight="1" thickBot="1" x14ac:dyDescent="0.25">
      <c r="A910" s="426" t="s">
        <v>8</v>
      </c>
      <c r="B910" s="513">
        <v>1</v>
      </c>
      <c r="C910" s="513">
        <v>0</v>
      </c>
      <c r="D910" s="422">
        <v>0</v>
      </c>
      <c r="E910" s="422">
        <v>0</v>
      </c>
      <c r="F910" s="414"/>
    </row>
    <row r="911" spans="1:6" ht="21" customHeight="1" thickBot="1" x14ac:dyDescent="0.25">
      <c r="A911" s="426" t="s">
        <v>15</v>
      </c>
      <c r="B911" s="515">
        <f>B929</f>
        <v>604</v>
      </c>
      <c r="C911" s="515">
        <f>C929</f>
        <v>0</v>
      </c>
      <c r="D911" s="515">
        <v>0</v>
      </c>
      <c r="E911" s="515">
        <v>0</v>
      </c>
      <c r="F911" s="414"/>
    </row>
    <row r="912" spans="1:6" ht="21" customHeight="1" thickBot="1" x14ac:dyDescent="0.25">
      <c r="A912" s="426" t="s">
        <v>21</v>
      </c>
      <c r="B912" s="513">
        <f>B911/B910</f>
        <v>604</v>
      </c>
      <c r="C912" s="513" t="e">
        <f t="shared" ref="C912:E912" si="176">C911/C910</f>
        <v>#DIV/0!</v>
      </c>
      <c r="D912" s="513" t="e">
        <f t="shared" si="176"/>
        <v>#DIV/0!</v>
      </c>
      <c r="E912" s="513" t="e">
        <f t="shared" si="176"/>
        <v>#DIV/0!</v>
      </c>
      <c r="F912" s="414"/>
    </row>
    <row r="913" spans="1:6" ht="21" customHeight="1" thickBot="1" x14ac:dyDescent="0.25">
      <c r="A913" s="426" t="s">
        <v>16</v>
      </c>
      <c r="B913" s="422" t="s">
        <v>20</v>
      </c>
      <c r="C913" s="516">
        <f>C910/B910-1</f>
        <v>-1</v>
      </c>
      <c r="D913" s="516" t="e">
        <f t="shared" ref="D913:E915" si="177">D910/C910-1</f>
        <v>#DIV/0!</v>
      </c>
      <c r="E913" s="516" t="e">
        <f t="shared" si="177"/>
        <v>#DIV/0!</v>
      </c>
      <c r="F913" s="414"/>
    </row>
    <row r="914" spans="1:6" ht="21" customHeight="1" thickBot="1" x14ac:dyDescent="0.25">
      <c r="A914" s="426" t="s">
        <v>17</v>
      </c>
      <c r="B914" s="422" t="s">
        <v>20</v>
      </c>
      <c r="C914" s="516">
        <f>C911/B911-1</f>
        <v>-1</v>
      </c>
      <c r="D914" s="516" t="e">
        <f t="shared" si="177"/>
        <v>#DIV/0!</v>
      </c>
      <c r="E914" s="516" t="e">
        <f t="shared" si="177"/>
        <v>#DIV/0!</v>
      </c>
      <c r="F914" s="414"/>
    </row>
    <row r="915" spans="1:6" ht="21" customHeight="1" thickBot="1" x14ac:dyDescent="0.25">
      <c r="A915" s="426" t="s">
        <v>18</v>
      </c>
      <c r="B915" s="422" t="s">
        <v>20</v>
      </c>
      <c r="C915" s="516" t="e">
        <f>C912/B912-1</f>
        <v>#DIV/0!</v>
      </c>
      <c r="D915" s="516" t="e">
        <f t="shared" si="177"/>
        <v>#DIV/0!</v>
      </c>
      <c r="E915" s="516" t="e">
        <f t="shared" si="177"/>
        <v>#DIV/0!</v>
      </c>
      <c r="F915" s="414"/>
    </row>
    <row r="916" spans="1:6" ht="21" customHeight="1" thickBot="1" x14ac:dyDescent="0.25">
      <c r="A916" s="1138" t="s">
        <v>1289</v>
      </c>
      <c r="B916" s="1139"/>
      <c r="C916" s="1139"/>
      <c r="D916" s="1139"/>
      <c r="E916" s="1140"/>
      <c r="F916" s="414"/>
    </row>
    <row r="917" spans="1:6" ht="21" customHeight="1" x14ac:dyDescent="0.2">
      <c r="A917" s="1095"/>
      <c r="B917" s="511">
        <v>2019</v>
      </c>
      <c r="C917" s="511">
        <v>2020</v>
      </c>
      <c r="D917" s="511">
        <v>2021</v>
      </c>
      <c r="E917" s="511">
        <v>2022</v>
      </c>
      <c r="F917" s="414"/>
    </row>
    <row r="918" spans="1:6" ht="21" customHeight="1" thickBot="1" x14ac:dyDescent="0.25">
      <c r="A918" s="1096"/>
      <c r="B918" s="512" t="s">
        <v>5</v>
      </c>
      <c r="C918" s="512" t="s">
        <v>6</v>
      </c>
      <c r="D918" s="512" t="s">
        <v>6</v>
      </c>
      <c r="E918" s="512" t="s">
        <v>6</v>
      </c>
      <c r="F918" s="414"/>
    </row>
    <row r="919" spans="1:6" ht="21" customHeight="1" thickBot="1" x14ac:dyDescent="0.25">
      <c r="A919" s="517" t="s">
        <v>107</v>
      </c>
      <c r="B919" s="515">
        <f>B920+B921+B922+B923</f>
        <v>0</v>
      </c>
      <c r="C919" s="515">
        <f t="shared" ref="C919:E919" si="178">C920+C921+C922+C923</f>
        <v>0</v>
      </c>
      <c r="D919" s="515">
        <f t="shared" si="178"/>
        <v>0</v>
      </c>
      <c r="E919" s="515">
        <f t="shared" si="178"/>
        <v>0</v>
      </c>
      <c r="F919" s="414"/>
    </row>
    <row r="920" spans="1:6" ht="21" customHeight="1" thickBot="1" x14ac:dyDescent="0.25">
      <c r="A920" s="518" t="s">
        <v>37</v>
      </c>
      <c r="B920" s="515"/>
      <c r="C920" s="515"/>
      <c r="D920" s="515"/>
      <c r="E920" s="515"/>
      <c r="F920" s="414"/>
    </row>
    <row r="921" spans="1:6" ht="21" customHeight="1" thickBot="1" x14ac:dyDescent="0.25">
      <c r="A921" s="518" t="s">
        <v>108</v>
      </c>
      <c r="B921" s="515"/>
      <c r="C921" s="515"/>
      <c r="D921" s="515"/>
      <c r="E921" s="515"/>
      <c r="F921" s="414"/>
    </row>
    <row r="922" spans="1:6" ht="21" customHeight="1" thickBot="1" x14ac:dyDescent="0.25">
      <c r="A922" s="518" t="s">
        <v>72</v>
      </c>
      <c r="B922" s="515"/>
      <c r="C922" s="515"/>
      <c r="D922" s="515"/>
      <c r="E922" s="515"/>
      <c r="F922" s="414"/>
    </row>
    <row r="923" spans="1:6" ht="21" customHeight="1" thickBot="1" x14ac:dyDescent="0.25">
      <c r="A923" s="518" t="s">
        <v>73</v>
      </c>
      <c r="B923" s="515"/>
      <c r="C923" s="515"/>
      <c r="D923" s="515"/>
      <c r="E923" s="515"/>
      <c r="F923" s="414"/>
    </row>
    <row r="924" spans="1:6" ht="21" customHeight="1" thickBot="1" x14ac:dyDescent="0.25">
      <c r="A924" s="517" t="s">
        <v>109</v>
      </c>
      <c r="B924" s="514">
        <f>B925+B926+B927+B928</f>
        <v>604</v>
      </c>
      <c r="C924" s="514">
        <f t="shared" ref="C924:E924" si="179">C925+C926+C927+C928</f>
        <v>0</v>
      </c>
      <c r="D924" s="514">
        <f t="shared" si="179"/>
        <v>0</v>
      </c>
      <c r="E924" s="514">
        <f t="shared" si="179"/>
        <v>0</v>
      </c>
      <c r="F924" s="414"/>
    </row>
    <row r="925" spans="1:6" ht="21" customHeight="1" thickBot="1" x14ac:dyDescent="0.25">
      <c r="A925" s="518" t="s">
        <v>37</v>
      </c>
      <c r="B925" s="515">
        <v>604</v>
      </c>
      <c r="C925" s="515">
        <v>0</v>
      </c>
      <c r="D925" s="515">
        <v>0</v>
      </c>
      <c r="E925" s="515">
        <v>0</v>
      </c>
      <c r="F925" s="414"/>
    </row>
    <row r="926" spans="1:6" ht="21" customHeight="1" thickBot="1" x14ac:dyDescent="0.25">
      <c r="A926" s="518" t="s">
        <v>108</v>
      </c>
      <c r="B926" s="514"/>
      <c r="C926" s="515"/>
      <c r="D926" s="515"/>
      <c r="E926" s="515"/>
      <c r="F926" s="414"/>
    </row>
    <row r="927" spans="1:6" ht="21" customHeight="1" thickBot="1" x14ac:dyDescent="0.25">
      <c r="A927" s="518" t="s">
        <v>72</v>
      </c>
      <c r="B927" s="514"/>
      <c r="C927" s="515"/>
      <c r="D927" s="515"/>
      <c r="E927" s="515"/>
      <c r="F927" s="414"/>
    </row>
    <row r="928" spans="1:6" ht="21" customHeight="1" thickBot="1" x14ac:dyDescent="0.25">
      <c r="A928" s="518" t="s">
        <v>73</v>
      </c>
      <c r="B928" s="514"/>
      <c r="C928" s="515"/>
      <c r="D928" s="515"/>
      <c r="E928" s="515"/>
      <c r="F928" s="414"/>
    </row>
    <row r="929" spans="1:6" ht="21" customHeight="1" thickBot="1" x14ac:dyDescent="0.25">
      <c r="A929" s="519" t="s">
        <v>360</v>
      </c>
      <c r="B929" s="514">
        <f>B919+B924</f>
        <v>604</v>
      </c>
      <c r="C929" s="514">
        <f t="shared" ref="C929:E929" si="180">C919+C924</f>
        <v>0</v>
      </c>
      <c r="D929" s="514">
        <f t="shared" si="180"/>
        <v>0</v>
      </c>
      <c r="E929" s="514">
        <f t="shared" si="180"/>
        <v>0</v>
      </c>
      <c r="F929" s="414"/>
    </row>
    <row r="930" spans="1:6" ht="49.5" customHeight="1" thickBot="1" x14ac:dyDescent="0.25">
      <c r="A930" s="509" t="s">
        <v>361</v>
      </c>
      <c r="B930" s="509" t="s">
        <v>539</v>
      </c>
      <c r="C930" s="521" t="s">
        <v>540</v>
      </c>
      <c r="D930" s="522"/>
      <c r="E930" s="523"/>
      <c r="F930" s="414"/>
    </row>
    <row r="931" spans="1:6" ht="28.5" customHeight="1" thickBot="1" x14ac:dyDescent="0.25">
      <c r="A931" s="426" t="s">
        <v>9</v>
      </c>
      <c r="B931" s="1090" t="s">
        <v>541</v>
      </c>
      <c r="C931" s="1091"/>
      <c r="D931" s="1091"/>
      <c r="E931" s="1092"/>
      <c r="F931" s="414"/>
    </row>
    <row r="932" spans="1:6" ht="28.5" customHeight="1" thickBot="1" x14ac:dyDescent="0.25">
      <c r="A932" s="426" t="s">
        <v>14</v>
      </c>
      <c r="B932" s="1123" t="s">
        <v>237</v>
      </c>
      <c r="C932" s="1093"/>
      <c r="D932" s="1093"/>
      <c r="E932" s="1094"/>
      <c r="F932" s="414"/>
    </row>
    <row r="933" spans="1:6" ht="28.5" customHeight="1" x14ac:dyDescent="0.2">
      <c r="A933" s="1095"/>
      <c r="B933" s="511">
        <v>2019</v>
      </c>
      <c r="C933" s="511">
        <v>2020</v>
      </c>
      <c r="D933" s="511">
        <v>2021</v>
      </c>
      <c r="E933" s="511">
        <v>2022</v>
      </c>
      <c r="F933" s="414"/>
    </row>
    <row r="934" spans="1:6" ht="28.5" customHeight="1" thickBot="1" x14ac:dyDescent="0.25">
      <c r="A934" s="1096"/>
      <c r="B934" s="512" t="s">
        <v>5</v>
      </c>
      <c r="C934" s="512" t="s">
        <v>6</v>
      </c>
      <c r="D934" s="512" t="s">
        <v>6</v>
      </c>
      <c r="E934" s="512" t="s">
        <v>6</v>
      </c>
      <c r="F934" s="414"/>
    </row>
    <row r="935" spans="1:6" ht="28.5" customHeight="1" thickBot="1" x14ac:dyDescent="0.25">
      <c r="A935" s="426" t="s">
        <v>8</v>
      </c>
      <c r="B935" s="513">
        <v>1459</v>
      </c>
      <c r="C935" s="513">
        <v>0</v>
      </c>
      <c r="D935" s="422">
        <v>0</v>
      </c>
      <c r="E935" s="422">
        <v>0</v>
      </c>
      <c r="F935" s="414"/>
    </row>
    <row r="936" spans="1:6" ht="28.5" customHeight="1" thickBot="1" x14ac:dyDescent="0.25">
      <c r="A936" s="426" t="s">
        <v>15</v>
      </c>
      <c r="B936" s="514">
        <f>B954</f>
        <v>33529</v>
      </c>
      <c r="C936" s="514">
        <f>C954</f>
        <v>0</v>
      </c>
      <c r="D936" s="515">
        <v>0</v>
      </c>
      <c r="E936" s="515">
        <v>0</v>
      </c>
      <c r="F936" s="414"/>
    </row>
    <row r="937" spans="1:6" ht="28.5" customHeight="1" thickBot="1" x14ac:dyDescent="0.25">
      <c r="A937" s="426" t="s">
        <v>21</v>
      </c>
      <c r="B937" s="513">
        <f>B936/B935</f>
        <v>22.980808773132281</v>
      </c>
      <c r="C937" s="513" t="e">
        <f t="shared" ref="C937:E937" si="181">C936/C935</f>
        <v>#DIV/0!</v>
      </c>
      <c r="D937" s="513" t="e">
        <f t="shared" si="181"/>
        <v>#DIV/0!</v>
      </c>
      <c r="E937" s="513" t="e">
        <f t="shared" si="181"/>
        <v>#DIV/0!</v>
      </c>
      <c r="F937" s="414"/>
    </row>
    <row r="938" spans="1:6" ht="28.5" customHeight="1" thickBot="1" x14ac:dyDescent="0.25">
      <c r="A938" s="426" t="s">
        <v>16</v>
      </c>
      <c r="B938" s="422" t="s">
        <v>20</v>
      </c>
      <c r="C938" s="516">
        <f>C935/B935-1</f>
        <v>-1</v>
      </c>
      <c r="D938" s="516" t="e">
        <f t="shared" ref="D938:E940" si="182">D935/C935-1</f>
        <v>#DIV/0!</v>
      </c>
      <c r="E938" s="516" t="e">
        <f t="shared" si="182"/>
        <v>#DIV/0!</v>
      </c>
      <c r="F938" s="414"/>
    </row>
    <row r="939" spans="1:6" ht="28.5" customHeight="1" thickBot="1" x14ac:dyDescent="0.25">
      <c r="A939" s="426" t="s">
        <v>17</v>
      </c>
      <c r="B939" s="422" t="s">
        <v>20</v>
      </c>
      <c r="C939" s="516">
        <f>C936/B936-1</f>
        <v>-1</v>
      </c>
      <c r="D939" s="516" t="e">
        <f t="shared" si="182"/>
        <v>#DIV/0!</v>
      </c>
      <c r="E939" s="516" t="e">
        <f t="shared" si="182"/>
        <v>#DIV/0!</v>
      </c>
      <c r="F939" s="414"/>
    </row>
    <row r="940" spans="1:6" ht="28.5" customHeight="1" thickBot="1" x14ac:dyDescent="0.25">
      <c r="A940" s="426" t="s">
        <v>18</v>
      </c>
      <c r="B940" s="422" t="s">
        <v>20</v>
      </c>
      <c r="C940" s="516" t="e">
        <f>C937/B937-1</f>
        <v>#DIV/0!</v>
      </c>
      <c r="D940" s="516" t="e">
        <f t="shared" si="182"/>
        <v>#DIV/0!</v>
      </c>
      <c r="E940" s="516" t="e">
        <f t="shared" si="182"/>
        <v>#DIV/0!</v>
      </c>
      <c r="F940" s="414"/>
    </row>
    <row r="941" spans="1:6" ht="28.5" customHeight="1" thickBot="1" x14ac:dyDescent="0.25">
      <c r="A941" s="1138" t="s">
        <v>1289</v>
      </c>
      <c r="B941" s="1139"/>
      <c r="C941" s="1139"/>
      <c r="D941" s="1139"/>
      <c r="E941" s="1140"/>
      <c r="F941" s="414"/>
    </row>
    <row r="942" spans="1:6" ht="28.5" customHeight="1" x14ac:dyDescent="0.2">
      <c r="A942" s="1095"/>
      <c r="B942" s="511">
        <v>2019</v>
      </c>
      <c r="C942" s="511">
        <v>2020</v>
      </c>
      <c r="D942" s="511">
        <v>2021</v>
      </c>
      <c r="E942" s="511">
        <v>2022</v>
      </c>
      <c r="F942" s="414"/>
    </row>
    <row r="943" spans="1:6" ht="28.5" customHeight="1" thickBot="1" x14ac:dyDescent="0.25">
      <c r="A943" s="1096"/>
      <c r="B943" s="512" t="s">
        <v>5</v>
      </c>
      <c r="C943" s="512" t="s">
        <v>6</v>
      </c>
      <c r="D943" s="512" t="s">
        <v>6</v>
      </c>
      <c r="E943" s="512" t="s">
        <v>6</v>
      </c>
      <c r="F943" s="414"/>
    </row>
    <row r="944" spans="1:6" ht="28.5" customHeight="1" thickBot="1" x14ac:dyDescent="0.25">
      <c r="A944" s="517" t="s">
        <v>107</v>
      </c>
      <c r="B944" s="515">
        <f>B945+B946+B947+B948</f>
        <v>0</v>
      </c>
      <c r="C944" s="515">
        <f t="shared" ref="C944:E944" si="183">C945+C946+C947+C948</f>
        <v>0</v>
      </c>
      <c r="D944" s="515">
        <f t="shared" si="183"/>
        <v>0</v>
      </c>
      <c r="E944" s="515">
        <f t="shared" si="183"/>
        <v>0</v>
      </c>
      <c r="F944" s="414"/>
    </row>
    <row r="945" spans="1:6" ht="28.5" customHeight="1" thickBot="1" x14ac:dyDescent="0.25">
      <c r="A945" s="518" t="s">
        <v>37</v>
      </c>
      <c r="B945" s="515"/>
      <c r="C945" s="515"/>
      <c r="D945" s="515"/>
      <c r="E945" s="515"/>
      <c r="F945" s="414"/>
    </row>
    <row r="946" spans="1:6" ht="28.5" customHeight="1" thickBot="1" x14ac:dyDescent="0.25">
      <c r="A946" s="518" t="s">
        <v>108</v>
      </c>
      <c r="B946" s="515"/>
      <c r="C946" s="515"/>
      <c r="D946" s="515"/>
      <c r="E946" s="515"/>
      <c r="F946" s="414"/>
    </row>
    <row r="947" spans="1:6" ht="28.5" customHeight="1" thickBot="1" x14ac:dyDescent="0.25">
      <c r="A947" s="518" t="s">
        <v>72</v>
      </c>
      <c r="B947" s="515"/>
      <c r="C947" s="515"/>
      <c r="D947" s="515"/>
      <c r="E947" s="515"/>
      <c r="F947" s="414"/>
    </row>
    <row r="948" spans="1:6" ht="28.5" customHeight="1" thickBot="1" x14ac:dyDescent="0.25">
      <c r="A948" s="518" t="s">
        <v>73</v>
      </c>
      <c r="B948" s="515"/>
      <c r="C948" s="515"/>
      <c r="D948" s="515"/>
      <c r="E948" s="515"/>
      <c r="F948" s="414"/>
    </row>
    <row r="949" spans="1:6" ht="28.5" customHeight="1" thickBot="1" x14ac:dyDescent="0.25">
      <c r="A949" s="517" t="s">
        <v>109</v>
      </c>
      <c r="B949" s="514">
        <f>B950+B951+B952+B953</f>
        <v>33529</v>
      </c>
      <c r="C949" s="514">
        <f t="shared" ref="C949:E949" si="184">C950+C951+C952+C953</f>
        <v>0</v>
      </c>
      <c r="D949" s="514">
        <f t="shared" si="184"/>
        <v>0</v>
      </c>
      <c r="E949" s="514">
        <f t="shared" si="184"/>
        <v>0</v>
      </c>
      <c r="F949" s="414"/>
    </row>
    <row r="950" spans="1:6" ht="28.5" customHeight="1" thickBot="1" x14ac:dyDescent="0.25">
      <c r="A950" s="518" t="s">
        <v>37</v>
      </c>
      <c r="B950" s="514">
        <v>33529</v>
      </c>
      <c r="C950" s="515">
        <v>0</v>
      </c>
      <c r="D950" s="515">
        <v>0</v>
      </c>
      <c r="E950" s="515">
        <v>0</v>
      </c>
      <c r="F950" s="414"/>
    </row>
    <row r="951" spans="1:6" ht="28.5" customHeight="1" thickBot="1" x14ac:dyDescent="0.25">
      <c r="A951" s="518" t="s">
        <v>108</v>
      </c>
      <c r="B951" s="514"/>
      <c r="C951" s="515"/>
      <c r="D951" s="515"/>
      <c r="E951" s="515"/>
      <c r="F951" s="414"/>
    </row>
    <row r="952" spans="1:6" ht="28.5" customHeight="1" thickBot="1" x14ac:dyDescent="0.25">
      <c r="A952" s="518" t="s">
        <v>72</v>
      </c>
      <c r="B952" s="514"/>
      <c r="C952" s="515"/>
      <c r="D952" s="515"/>
      <c r="E952" s="515"/>
      <c r="F952" s="414"/>
    </row>
    <row r="953" spans="1:6" ht="28.5" customHeight="1" thickBot="1" x14ac:dyDescent="0.25">
      <c r="A953" s="518" t="s">
        <v>73</v>
      </c>
      <c r="B953" s="514"/>
      <c r="C953" s="515"/>
      <c r="D953" s="515"/>
      <c r="E953" s="515"/>
      <c r="F953" s="414"/>
    </row>
    <row r="954" spans="1:6" ht="28.5" customHeight="1" thickBot="1" x14ac:dyDescent="0.25">
      <c r="A954" s="519" t="s">
        <v>363</v>
      </c>
      <c r="B954" s="514">
        <f>B944+B949</f>
        <v>33529</v>
      </c>
      <c r="C954" s="514">
        <f t="shared" ref="C954:E954" si="185">C944+C949</f>
        <v>0</v>
      </c>
      <c r="D954" s="514">
        <f t="shared" si="185"/>
        <v>0</v>
      </c>
      <c r="E954" s="514">
        <f t="shared" si="185"/>
        <v>0</v>
      </c>
      <c r="F954" s="414"/>
    </row>
    <row r="955" spans="1:6" ht="67.5" customHeight="1" thickBot="1" x14ac:dyDescent="0.25">
      <c r="A955" s="509" t="s">
        <v>361</v>
      </c>
      <c r="B955" s="509" t="s">
        <v>542</v>
      </c>
      <c r="C955" s="521" t="s">
        <v>543</v>
      </c>
      <c r="D955" s="522"/>
      <c r="E955" s="523"/>
      <c r="F955" s="414"/>
    </row>
    <row r="956" spans="1:6" ht="21" customHeight="1" thickBot="1" x14ac:dyDescent="0.25">
      <c r="A956" s="426" t="s">
        <v>9</v>
      </c>
      <c r="B956" s="1090" t="s">
        <v>462</v>
      </c>
      <c r="C956" s="1091"/>
      <c r="D956" s="1091"/>
      <c r="E956" s="1092"/>
      <c r="F956" s="414"/>
    </row>
    <row r="957" spans="1:6" ht="21" customHeight="1" thickBot="1" x14ac:dyDescent="0.25">
      <c r="A957" s="426" t="s">
        <v>14</v>
      </c>
      <c r="B957" s="1123" t="s">
        <v>463</v>
      </c>
      <c r="C957" s="1093"/>
      <c r="D957" s="1093"/>
      <c r="E957" s="1094"/>
      <c r="F957" s="414"/>
    </row>
    <row r="958" spans="1:6" ht="21" customHeight="1" x14ac:dyDescent="0.2">
      <c r="A958" s="1095"/>
      <c r="B958" s="511">
        <v>2019</v>
      </c>
      <c r="C958" s="511">
        <v>2020</v>
      </c>
      <c r="D958" s="511">
        <v>2021</v>
      </c>
      <c r="E958" s="511">
        <v>2022</v>
      </c>
      <c r="F958" s="414"/>
    </row>
    <row r="959" spans="1:6" ht="21" customHeight="1" thickBot="1" x14ac:dyDescent="0.25">
      <c r="A959" s="1096"/>
      <c r="B959" s="512" t="s">
        <v>5</v>
      </c>
      <c r="C959" s="512" t="s">
        <v>6</v>
      </c>
      <c r="D959" s="512" t="s">
        <v>6</v>
      </c>
      <c r="E959" s="512" t="s">
        <v>6</v>
      </c>
      <c r="F959" s="414"/>
    </row>
    <row r="960" spans="1:6" ht="21" customHeight="1" thickBot="1" x14ac:dyDescent="0.25">
      <c r="A960" s="426" t="s">
        <v>8</v>
      </c>
      <c r="B960" s="513">
        <v>1</v>
      </c>
      <c r="C960" s="513">
        <v>0</v>
      </c>
      <c r="D960" s="422">
        <v>0</v>
      </c>
      <c r="E960" s="422">
        <v>0</v>
      </c>
      <c r="F960" s="414"/>
    </row>
    <row r="961" spans="1:6" ht="21" customHeight="1" thickBot="1" x14ac:dyDescent="0.25">
      <c r="A961" s="426" t="s">
        <v>15</v>
      </c>
      <c r="B961" s="515">
        <f>B979</f>
        <v>821</v>
      </c>
      <c r="C961" s="515">
        <f>C979</f>
        <v>0</v>
      </c>
      <c r="D961" s="515">
        <v>0</v>
      </c>
      <c r="E961" s="515">
        <v>0</v>
      </c>
      <c r="F961" s="414"/>
    </row>
    <row r="962" spans="1:6" ht="21" customHeight="1" thickBot="1" x14ac:dyDescent="0.25">
      <c r="A962" s="426" t="s">
        <v>21</v>
      </c>
      <c r="B962" s="513">
        <f>B961/B960</f>
        <v>821</v>
      </c>
      <c r="C962" s="513" t="e">
        <f t="shared" ref="C962:E962" si="186">C961/C960</f>
        <v>#DIV/0!</v>
      </c>
      <c r="D962" s="513" t="e">
        <f t="shared" si="186"/>
        <v>#DIV/0!</v>
      </c>
      <c r="E962" s="513" t="e">
        <f t="shared" si="186"/>
        <v>#DIV/0!</v>
      </c>
      <c r="F962" s="414"/>
    </row>
    <row r="963" spans="1:6" ht="21" customHeight="1" thickBot="1" x14ac:dyDescent="0.25">
      <c r="A963" s="426" t="s">
        <v>16</v>
      </c>
      <c r="B963" s="422" t="s">
        <v>20</v>
      </c>
      <c r="C963" s="516">
        <f>C960/B960-1</f>
        <v>-1</v>
      </c>
      <c r="D963" s="516" t="e">
        <f t="shared" ref="D963:E965" si="187">D960/C960-1</f>
        <v>#DIV/0!</v>
      </c>
      <c r="E963" s="516" t="e">
        <f t="shared" si="187"/>
        <v>#DIV/0!</v>
      </c>
      <c r="F963" s="414"/>
    </row>
    <row r="964" spans="1:6" ht="21" customHeight="1" thickBot="1" x14ac:dyDescent="0.25">
      <c r="A964" s="426" t="s">
        <v>17</v>
      </c>
      <c r="B964" s="422" t="s">
        <v>20</v>
      </c>
      <c r="C964" s="516">
        <f>C961/B961-1</f>
        <v>-1</v>
      </c>
      <c r="D964" s="516" t="e">
        <f t="shared" si="187"/>
        <v>#DIV/0!</v>
      </c>
      <c r="E964" s="516" t="e">
        <f t="shared" si="187"/>
        <v>#DIV/0!</v>
      </c>
      <c r="F964" s="414"/>
    </row>
    <row r="965" spans="1:6" ht="21" customHeight="1" thickBot="1" x14ac:dyDescent="0.25">
      <c r="A965" s="426" t="s">
        <v>18</v>
      </c>
      <c r="B965" s="422" t="s">
        <v>20</v>
      </c>
      <c r="C965" s="516" t="e">
        <f>C962/B962-1</f>
        <v>#DIV/0!</v>
      </c>
      <c r="D965" s="516" t="e">
        <f t="shared" si="187"/>
        <v>#DIV/0!</v>
      </c>
      <c r="E965" s="516" t="e">
        <f t="shared" si="187"/>
        <v>#DIV/0!</v>
      </c>
      <c r="F965" s="414"/>
    </row>
    <row r="966" spans="1:6" ht="21" customHeight="1" thickBot="1" x14ac:dyDescent="0.25">
      <c r="A966" s="1138" t="s">
        <v>1289</v>
      </c>
      <c r="B966" s="1139"/>
      <c r="C966" s="1139"/>
      <c r="D966" s="1139"/>
      <c r="E966" s="1140"/>
      <c r="F966" s="414"/>
    </row>
    <row r="967" spans="1:6" ht="21" customHeight="1" x14ac:dyDescent="0.2">
      <c r="A967" s="1095"/>
      <c r="B967" s="511">
        <v>2019</v>
      </c>
      <c r="C967" s="511">
        <v>2020</v>
      </c>
      <c r="D967" s="511">
        <v>2021</v>
      </c>
      <c r="E967" s="511">
        <v>2022</v>
      </c>
      <c r="F967" s="414"/>
    </row>
    <row r="968" spans="1:6" ht="21" customHeight="1" thickBot="1" x14ac:dyDescent="0.25">
      <c r="A968" s="1096"/>
      <c r="B968" s="512" t="s">
        <v>5</v>
      </c>
      <c r="C968" s="512" t="s">
        <v>6</v>
      </c>
      <c r="D968" s="512" t="s">
        <v>6</v>
      </c>
      <c r="E968" s="512" t="s">
        <v>6</v>
      </c>
      <c r="F968" s="414"/>
    </row>
    <row r="969" spans="1:6" ht="21" customHeight="1" thickBot="1" x14ac:dyDescent="0.25">
      <c r="A969" s="517" t="s">
        <v>107</v>
      </c>
      <c r="B969" s="515">
        <f>B970+B971+B972+B973</f>
        <v>0</v>
      </c>
      <c r="C969" s="515">
        <f t="shared" ref="C969:E969" si="188">C970+C971+C972+C973</f>
        <v>0</v>
      </c>
      <c r="D969" s="515">
        <f t="shared" si="188"/>
        <v>0</v>
      </c>
      <c r="E969" s="515">
        <f t="shared" si="188"/>
        <v>0</v>
      </c>
      <c r="F969" s="414"/>
    </row>
    <row r="970" spans="1:6" ht="21" customHeight="1" thickBot="1" x14ac:dyDescent="0.25">
      <c r="A970" s="518" t="s">
        <v>37</v>
      </c>
      <c r="B970" s="515"/>
      <c r="C970" s="515"/>
      <c r="D970" s="515"/>
      <c r="E970" s="515"/>
      <c r="F970" s="414"/>
    </row>
    <row r="971" spans="1:6" ht="21" customHeight="1" thickBot="1" x14ac:dyDescent="0.25">
      <c r="A971" s="518" t="s">
        <v>108</v>
      </c>
      <c r="B971" s="515"/>
      <c r="C971" s="515"/>
      <c r="D971" s="515"/>
      <c r="E971" s="515"/>
      <c r="F971" s="414"/>
    </row>
    <row r="972" spans="1:6" ht="21" customHeight="1" thickBot="1" x14ac:dyDescent="0.25">
      <c r="A972" s="518" t="s">
        <v>72</v>
      </c>
      <c r="B972" s="515"/>
      <c r="C972" s="515"/>
      <c r="D972" s="515"/>
      <c r="E972" s="515"/>
      <c r="F972" s="414"/>
    </row>
    <row r="973" spans="1:6" ht="21" customHeight="1" thickBot="1" x14ac:dyDescent="0.25">
      <c r="A973" s="518" t="s">
        <v>73</v>
      </c>
      <c r="B973" s="515"/>
      <c r="C973" s="515"/>
      <c r="D973" s="515"/>
      <c r="E973" s="515"/>
      <c r="F973" s="414"/>
    </row>
    <row r="974" spans="1:6" ht="21" customHeight="1" thickBot="1" x14ac:dyDescent="0.25">
      <c r="A974" s="517" t="s">
        <v>109</v>
      </c>
      <c r="B974" s="514">
        <f>B975+B976+B977+B978</f>
        <v>821</v>
      </c>
      <c r="C974" s="514">
        <f t="shared" ref="C974:E974" si="189">C975+C976+C977+C978</f>
        <v>0</v>
      </c>
      <c r="D974" s="514">
        <f t="shared" si="189"/>
        <v>0</v>
      </c>
      <c r="E974" s="514">
        <f t="shared" si="189"/>
        <v>0</v>
      </c>
      <c r="F974" s="414"/>
    </row>
    <row r="975" spans="1:6" ht="21" customHeight="1" thickBot="1" x14ac:dyDescent="0.25">
      <c r="A975" s="518" t="s">
        <v>37</v>
      </c>
      <c r="B975" s="515">
        <v>821</v>
      </c>
      <c r="C975" s="515">
        <v>0</v>
      </c>
      <c r="D975" s="515">
        <v>0</v>
      </c>
      <c r="E975" s="515">
        <v>0</v>
      </c>
      <c r="F975" s="414"/>
    </row>
    <row r="976" spans="1:6" ht="21" customHeight="1" thickBot="1" x14ac:dyDescent="0.25">
      <c r="A976" s="518" t="s">
        <v>108</v>
      </c>
      <c r="B976" s="514"/>
      <c r="C976" s="515"/>
      <c r="D976" s="515"/>
      <c r="E976" s="515"/>
      <c r="F976" s="414"/>
    </row>
    <row r="977" spans="1:6" ht="21" customHeight="1" thickBot="1" x14ac:dyDescent="0.25">
      <c r="A977" s="518" t="s">
        <v>72</v>
      </c>
      <c r="B977" s="514"/>
      <c r="C977" s="515"/>
      <c r="D977" s="515"/>
      <c r="E977" s="515"/>
      <c r="F977" s="414"/>
    </row>
    <row r="978" spans="1:6" ht="21" customHeight="1" thickBot="1" x14ac:dyDescent="0.25">
      <c r="A978" s="518" t="s">
        <v>73</v>
      </c>
      <c r="B978" s="514"/>
      <c r="C978" s="515"/>
      <c r="D978" s="515"/>
      <c r="E978" s="515"/>
      <c r="F978" s="414"/>
    </row>
    <row r="979" spans="1:6" ht="21" customHeight="1" thickBot="1" x14ac:dyDescent="0.25">
      <c r="A979" s="519" t="s">
        <v>363</v>
      </c>
      <c r="B979" s="514">
        <f>B969+B974</f>
        <v>821</v>
      </c>
      <c r="C979" s="514">
        <f t="shared" ref="C979:E979" si="190">C969+C974</f>
        <v>0</v>
      </c>
      <c r="D979" s="514">
        <f t="shared" si="190"/>
        <v>0</v>
      </c>
      <c r="E979" s="514">
        <f t="shared" si="190"/>
        <v>0</v>
      </c>
      <c r="F979" s="414"/>
    </row>
    <row r="980" spans="1:6" ht="41.25" customHeight="1" thickBot="1" x14ac:dyDescent="0.25">
      <c r="A980" s="509" t="s">
        <v>364</v>
      </c>
      <c r="B980" s="509" t="s">
        <v>544</v>
      </c>
      <c r="C980" s="521" t="s">
        <v>545</v>
      </c>
      <c r="D980" s="522"/>
      <c r="E980" s="523"/>
      <c r="F980" s="414"/>
    </row>
    <row r="981" spans="1:6" ht="42" customHeight="1" thickBot="1" x14ac:dyDescent="0.25">
      <c r="A981" s="426" t="s">
        <v>9</v>
      </c>
      <c r="B981" s="1090" t="s">
        <v>546</v>
      </c>
      <c r="C981" s="1091"/>
      <c r="D981" s="1091"/>
      <c r="E981" s="1092"/>
      <c r="F981" s="414"/>
    </row>
    <row r="982" spans="1:6" ht="21" customHeight="1" thickBot="1" x14ac:dyDescent="0.25">
      <c r="A982" s="426" t="s">
        <v>14</v>
      </c>
      <c r="B982" s="1123" t="s">
        <v>237</v>
      </c>
      <c r="C982" s="1093"/>
      <c r="D982" s="1093"/>
      <c r="E982" s="1094"/>
      <c r="F982" s="414"/>
    </row>
    <row r="983" spans="1:6" ht="21" customHeight="1" x14ac:dyDescent="0.2">
      <c r="A983" s="1095"/>
      <c r="B983" s="511">
        <v>2019</v>
      </c>
      <c r="C983" s="511">
        <v>2020</v>
      </c>
      <c r="D983" s="511">
        <v>2021</v>
      </c>
      <c r="E983" s="511">
        <v>2022</v>
      </c>
      <c r="F983" s="414"/>
    </row>
    <row r="984" spans="1:6" ht="21" customHeight="1" thickBot="1" x14ac:dyDescent="0.25">
      <c r="A984" s="1096"/>
      <c r="B984" s="512" t="s">
        <v>5</v>
      </c>
      <c r="C984" s="512" t="s">
        <v>6</v>
      </c>
      <c r="D984" s="512" t="s">
        <v>6</v>
      </c>
      <c r="E984" s="512" t="s">
        <v>6</v>
      </c>
      <c r="F984" s="414"/>
    </row>
    <row r="985" spans="1:6" ht="21" customHeight="1" thickBot="1" x14ac:dyDescent="0.25">
      <c r="A985" s="426" t="s">
        <v>8</v>
      </c>
      <c r="B985" s="513">
        <v>10035</v>
      </c>
      <c r="C985" s="513">
        <v>0</v>
      </c>
      <c r="D985" s="422">
        <v>0</v>
      </c>
      <c r="E985" s="422">
        <v>0</v>
      </c>
      <c r="F985" s="414"/>
    </row>
    <row r="986" spans="1:6" ht="21" customHeight="1" thickBot="1" x14ac:dyDescent="0.25">
      <c r="A986" s="426" t="s">
        <v>15</v>
      </c>
      <c r="B986" s="514">
        <f>B1004</f>
        <v>36288</v>
      </c>
      <c r="C986" s="514">
        <f>C1004</f>
        <v>0</v>
      </c>
      <c r="D986" s="515">
        <v>0</v>
      </c>
      <c r="E986" s="515">
        <v>0</v>
      </c>
      <c r="F986" s="414"/>
    </row>
    <row r="987" spans="1:6" ht="21" customHeight="1" thickBot="1" x14ac:dyDescent="0.25">
      <c r="A987" s="426" t="s">
        <v>21</v>
      </c>
      <c r="B987" s="513">
        <f>B986/B985</f>
        <v>3.6161434977578475</v>
      </c>
      <c r="C987" s="513" t="e">
        <f t="shared" ref="C987:E987" si="191">C986/C985</f>
        <v>#DIV/0!</v>
      </c>
      <c r="D987" s="513" t="e">
        <f t="shared" si="191"/>
        <v>#DIV/0!</v>
      </c>
      <c r="E987" s="513" t="e">
        <f t="shared" si="191"/>
        <v>#DIV/0!</v>
      </c>
      <c r="F987" s="414"/>
    </row>
    <row r="988" spans="1:6" ht="21" customHeight="1" thickBot="1" x14ac:dyDescent="0.25">
      <c r="A988" s="426" t="s">
        <v>16</v>
      </c>
      <c r="B988" s="422" t="s">
        <v>20</v>
      </c>
      <c r="C988" s="516">
        <f>C985/B985-1</f>
        <v>-1</v>
      </c>
      <c r="D988" s="516" t="e">
        <f t="shared" ref="D988:E990" si="192">D985/C985-1</f>
        <v>#DIV/0!</v>
      </c>
      <c r="E988" s="516" t="e">
        <f t="shared" si="192"/>
        <v>#DIV/0!</v>
      </c>
      <c r="F988" s="414"/>
    </row>
    <row r="989" spans="1:6" ht="21" customHeight="1" thickBot="1" x14ac:dyDescent="0.25">
      <c r="A989" s="426" t="s">
        <v>17</v>
      </c>
      <c r="B989" s="422" t="s">
        <v>20</v>
      </c>
      <c r="C989" s="516">
        <f>C986/B986-1</f>
        <v>-1</v>
      </c>
      <c r="D989" s="516" t="e">
        <f t="shared" si="192"/>
        <v>#DIV/0!</v>
      </c>
      <c r="E989" s="516" t="e">
        <f t="shared" si="192"/>
        <v>#DIV/0!</v>
      </c>
      <c r="F989" s="414"/>
    </row>
    <row r="990" spans="1:6" ht="21" customHeight="1" thickBot="1" x14ac:dyDescent="0.25">
      <c r="A990" s="426" t="s">
        <v>18</v>
      </c>
      <c r="B990" s="422" t="s">
        <v>20</v>
      </c>
      <c r="C990" s="516" t="e">
        <f>C987/B987-1</f>
        <v>#DIV/0!</v>
      </c>
      <c r="D990" s="516" t="e">
        <f t="shared" si="192"/>
        <v>#DIV/0!</v>
      </c>
      <c r="E990" s="516" t="e">
        <f t="shared" si="192"/>
        <v>#DIV/0!</v>
      </c>
      <c r="F990" s="414"/>
    </row>
    <row r="991" spans="1:6" ht="21" customHeight="1" thickBot="1" x14ac:dyDescent="0.25">
      <c r="A991" s="1138" t="s">
        <v>1289</v>
      </c>
      <c r="B991" s="1139"/>
      <c r="C991" s="1139"/>
      <c r="D991" s="1139"/>
      <c r="E991" s="1140"/>
      <c r="F991" s="414"/>
    </row>
    <row r="992" spans="1:6" ht="21" customHeight="1" x14ac:dyDescent="0.2">
      <c r="A992" s="1095"/>
      <c r="B992" s="511">
        <v>2019</v>
      </c>
      <c r="C992" s="511">
        <v>2020</v>
      </c>
      <c r="D992" s="511">
        <v>2021</v>
      </c>
      <c r="E992" s="511">
        <v>2022</v>
      </c>
      <c r="F992" s="414"/>
    </row>
    <row r="993" spans="1:6" ht="21" customHeight="1" thickBot="1" x14ac:dyDescent="0.25">
      <c r="A993" s="1096"/>
      <c r="B993" s="512" t="s">
        <v>5</v>
      </c>
      <c r="C993" s="512" t="s">
        <v>6</v>
      </c>
      <c r="D993" s="512" t="s">
        <v>6</v>
      </c>
      <c r="E993" s="512" t="s">
        <v>6</v>
      </c>
      <c r="F993" s="414"/>
    </row>
    <row r="994" spans="1:6" ht="21" customHeight="1" thickBot="1" x14ac:dyDescent="0.25">
      <c r="A994" s="517" t="s">
        <v>107</v>
      </c>
      <c r="B994" s="515">
        <f>B995+B996+B997+B998</f>
        <v>0</v>
      </c>
      <c r="C994" s="515">
        <f t="shared" ref="C994:E994" si="193">C995+C996+C997+C998</f>
        <v>0</v>
      </c>
      <c r="D994" s="515">
        <f t="shared" si="193"/>
        <v>0</v>
      </c>
      <c r="E994" s="515">
        <f t="shared" si="193"/>
        <v>0</v>
      </c>
      <c r="F994" s="414"/>
    </row>
    <row r="995" spans="1:6" ht="21" customHeight="1" thickBot="1" x14ac:dyDescent="0.25">
      <c r="A995" s="518" t="s">
        <v>37</v>
      </c>
      <c r="B995" s="515"/>
      <c r="C995" s="515"/>
      <c r="D995" s="515"/>
      <c r="E995" s="515"/>
      <c r="F995" s="414"/>
    </row>
    <row r="996" spans="1:6" ht="21" customHeight="1" thickBot="1" x14ac:dyDescent="0.25">
      <c r="A996" s="518" t="s">
        <v>108</v>
      </c>
      <c r="B996" s="515"/>
      <c r="C996" s="515"/>
      <c r="D996" s="515"/>
      <c r="E996" s="515"/>
      <c r="F996" s="414"/>
    </row>
    <row r="997" spans="1:6" ht="21" customHeight="1" thickBot="1" x14ac:dyDescent="0.25">
      <c r="A997" s="518" t="s">
        <v>72</v>
      </c>
      <c r="B997" s="515"/>
      <c r="C997" s="515"/>
      <c r="D997" s="515"/>
      <c r="E997" s="515"/>
      <c r="F997" s="414"/>
    </row>
    <row r="998" spans="1:6" ht="21" customHeight="1" thickBot="1" x14ac:dyDescent="0.25">
      <c r="A998" s="518" t="s">
        <v>73</v>
      </c>
      <c r="B998" s="515"/>
      <c r="C998" s="515"/>
      <c r="D998" s="515"/>
      <c r="E998" s="515"/>
      <c r="F998" s="414"/>
    </row>
    <row r="999" spans="1:6" ht="21" customHeight="1" thickBot="1" x14ac:dyDescent="0.25">
      <c r="A999" s="517" t="s">
        <v>109</v>
      </c>
      <c r="B999" s="514">
        <f>B1000+B1001+B1002+B1003</f>
        <v>36288</v>
      </c>
      <c r="C999" s="514">
        <f t="shared" ref="C999:E999" si="194">C1000+C1001+C1002+C1003</f>
        <v>0</v>
      </c>
      <c r="D999" s="514">
        <f t="shared" si="194"/>
        <v>0</v>
      </c>
      <c r="E999" s="514">
        <f t="shared" si="194"/>
        <v>0</v>
      </c>
      <c r="F999" s="414"/>
    </row>
    <row r="1000" spans="1:6" ht="21" customHeight="1" thickBot="1" x14ac:dyDescent="0.25">
      <c r="A1000" s="518" t="s">
        <v>37</v>
      </c>
      <c r="B1000" s="514">
        <v>36288</v>
      </c>
      <c r="C1000" s="515">
        <v>0</v>
      </c>
      <c r="D1000" s="515">
        <v>0</v>
      </c>
      <c r="E1000" s="515">
        <v>0</v>
      </c>
      <c r="F1000" s="414"/>
    </row>
    <row r="1001" spans="1:6" ht="21" customHeight="1" thickBot="1" x14ac:dyDescent="0.25">
      <c r="A1001" s="518" t="s">
        <v>108</v>
      </c>
      <c r="B1001" s="514"/>
      <c r="C1001" s="515"/>
      <c r="D1001" s="515"/>
      <c r="E1001" s="515"/>
      <c r="F1001" s="414"/>
    </row>
    <row r="1002" spans="1:6" ht="21" customHeight="1" thickBot="1" x14ac:dyDescent="0.25">
      <c r="A1002" s="518" t="s">
        <v>72</v>
      </c>
      <c r="B1002" s="514"/>
      <c r="C1002" s="515"/>
      <c r="D1002" s="515"/>
      <c r="E1002" s="515"/>
      <c r="F1002" s="414"/>
    </row>
    <row r="1003" spans="1:6" ht="21" customHeight="1" thickBot="1" x14ac:dyDescent="0.25">
      <c r="A1003" s="518" t="s">
        <v>73</v>
      </c>
      <c r="B1003" s="514"/>
      <c r="C1003" s="515"/>
      <c r="D1003" s="515"/>
      <c r="E1003" s="515"/>
      <c r="F1003" s="414"/>
    </row>
    <row r="1004" spans="1:6" ht="21" customHeight="1" thickBot="1" x14ac:dyDescent="0.25">
      <c r="A1004" s="519" t="s">
        <v>366</v>
      </c>
      <c r="B1004" s="514">
        <f>B994+B999</f>
        <v>36288</v>
      </c>
      <c r="C1004" s="514">
        <f t="shared" ref="C1004:E1004" si="195">C994+C999</f>
        <v>0</v>
      </c>
      <c r="D1004" s="525">
        <f t="shared" si="195"/>
        <v>0</v>
      </c>
      <c r="E1004" s="525">
        <f t="shared" si="195"/>
        <v>0</v>
      </c>
      <c r="F1004" s="414"/>
    </row>
    <row r="1005" spans="1:6" ht="51.75" customHeight="1" thickBot="1" x14ac:dyDescent="0.25">
      <c r="A1005" s="509" t="s">
        <v>364</v>
      </c>
      <c r="B1005" s="509" t="s">
        <v>547</v>
      </c>
      <c r="C1005" s="521" t="s">
        <v>548</v>
      </c>
      <c r="D1005" s="522"/>
      <c r="E1005" s="523"/>
      <c r="F1005" s="414"/>
    </row>
    <row r="1006" spans="1:6" ht="21" customHeight="1" thickBot="1" x14ac:dyDescent="0.25">
      <c r="A1006" s="426" t="s">
        <v>9</v>
      </c>
      <c r="B1006" s="1090" t="s">
        <v>462</v>
      </c>
      <c r="C1006" s="1091"/>
      <c r="D1006" s="1091"/>
      <c r="E1006" s="1092"/>
      <c r="F1006" s="414"/>
    </row>
    <row r="1007" spans="1:6" ht="21" customHeight="1" thickBot="1" x14ac:dyDescent="0.25">
      <c r="A1007" s="426" t="s">
        <v>14</v>
      </c>
      <c r="B1007" s="1123" t="s">
        <v>463</v>
      </c>
      <c r="C1007" s="1093"/>
      <c r="D1007" s="1093"/>
      <c r="E1007" s="1094"/>
      <c r="F1007" s="414"/>
    </row>
    <row r="1008" spans="1:6" ht="21" customHeight="1" x14ac:dyDescent="0.2">
      <c r="A1008" s="1095"/>
      <c r="B1008" s="511">
        <v>2019</v>
      </c>
      <c r="C1008" s="511">
        <v>2020</v>
      </c>
      <c r="D1008" s="511">
        <v>2021</v>
      </c>
      <c r="E1008" s="511">
        <v>2022</v>
      </c>
      <c r="F1008" s="414"/>
    </row>
    <row r="1009" spans="1:6" ht="21" customHeight="1" thickBot="1" x14ac:dyDescent="0.25">
      <c r="A1009" s="1096"/>
      <c r="B1009" s="512" t="s">
        <v>5</v>
      </c>
      <c r="C1009" s="512" t="s">
        <v>6</v>
      </c>
      <c r="D1009" s="512" t="s">
        <v>6</v>
      </c>
      <c r="E1009" s="512" t="s">
        <v>6</v>
      </c>
      <c r="F1009" s="414"/>
    </row>
    <row r="1010" spans="1:6" ht="21" customHeight="1" thickBot="1" x14ac:dyDescent="0.25">
      <c r="A1010" s="426" t="s">
        <v>8</v>
      </c>
      <c r="B1010" s="513">
        <v>1</v>
      </c>
      <c r="C1010" s="513">
        <v>0</v>
      </c>
      <c r="D1010" s="422">
        <v>0</v>
      </c>
      <c r="E1010" s="422">
        <v>0</v>
      </c>
      <c r="F1010" s="414"/>
    </row>
    <row r="1011" spans="1:6" ht="21" customHeight="1" thickBot="1" x14ac:dyDescent="0.25">
      <c r="A1011" s="426" t="s">
        <v>15</v>
      </c>
      <c r="B1011" s="515">
        <f>B1029</f>
        <v>759</v>
      </c>
      <c r="C1011" s="515">
        <f>C1029</f>
        <v>0</v>
      </c>
      <c r="D1011" s="515">
        <v>0</v>
      </c>
      <c r="E1011" s="515">
        <v>0</v>
      </c>
      <c r="F1011" s="414"/>
    </row>
    <row r="1012" spans="1:6" ht="21" customHeight="1" thickBot="1" x14ac:dyDescent="0.25">
      <c r="A1012" s="426" t="s">
        <v>21</v>
      </c>
      <c r="B1012" s="513">
        <f>B1011/B1010</f>
        <v>759</v>
      </c>
      <c r="C1012" s="513" t="e">
        <f t="shared" ref="C1012:E1012" si="196">C1011/C1010</f>
        <v>#DIV/0!</v>
      </c>
      <c r="D1012" s="513" t="e">
        <f t="shared" si="196"/>
        <v>#DIV/0!</v>
      </c>
      <c r="E1012" s="513" t="e">
        <f t="shared" si="196"/>
        <v>#DIV/0!</v>
      </c>
      <c r="F1012" s="414"/>
    </row>
    <row r="1013" spans="1:6" ht="21" customHeight="1" thickBot="1" x14ac:dyDescent="0.25">
      <c r="A1013" s="426" t="s">
        <v>16</v>
      </c>
      <c r="B1013" s="422" t="s">
        <v>20</v>
      </c>
      <c r="C1013" s="516">
        <f>C1010/B1010-1</f>
        <v>-1</v>
      </c>
      <c r="D1013" s="516" t="e">
        <f t="shared" ref="D1013:E1015" si="197">D1010/C1010-1</f>
        <v>#DIV/0!</v>
      </c>
      <c r="E1013" s="516" t="e">
        <f t="shared" si="197"/>
        <v>#DIV/0!</v>
      </c>
      <c r="F1013" s="414"/>
    </row>
    <row r="1014" spans="1:6" ht="21" customHeight="1" thickBot="1" x14ac:dyDescent="0.25">
      <c r="A1014" s="426" t="s">
        <v>17</v>
      </c>
      <c r="B1014" s="422" t="s">
        <v>20</v>
      </c>
      <c r="C1014" s="516">
        <f>C1011/B1011-1</f>
        <v>-1</v>
      </c>
      <c r="D1014" s="516" t="e">
        <f t="shared" si="197"/>
        <v>#DIV/0!</v>
      </c>
      <c r="E1014" s="516" t="e">
        <f t="shared" si="197"/>
        <v>#DIV/0!</v>
      </c>
      <c r="F1014" s="414"/>
    </row>
    <row r="1015" spans="1:6" ht="21" customHeight="1" thickBot="1" x14ac:dyDescent="0.25">
      <c r="A1015" s="426" t="s">
        <v>18</v>
      </c>
      <c r="B1015" s="422" t="s">
        <v>20</v>
      </c>
      <c r="C1015" s="516" t="e">
        <f>C1012/B1012-1</f>
        <v>#DIV/0!</v>
      </c>
      <c r="D1015" s="516" t="e">
        <f t="shared" si="197"/>
        <v>#DIV/0!</v>
      </c>
      <c r="E1015" s="516" t="e">
        <f t="shared" si="197"/>
        <v>#DIV/0!</v>
      </c>
      <c r="F1015" s="414"/>
    </row>
    <row r="1016" spans="1:6" ht="21" customHeight="1" thickBot="1" x14ac:dyDescent="0.25">
      <c r="A1016" s="1138" t="s">
        <v>1289</v>
      </c>
      <c r="B1016" s="1139"/>
      <c r="C1016" s="1139"/>
      <c r="D1016" s="1139"/>
      <c r="E1016" s="1140"/>
      <c r="F1016" s="414"/>
    </row>
    <row r="1017" spans="1:6" ht="21" customHeight="1" x14ac:dyDescent="0.2">
      <c r="A1017" s="1095"/>
      <c r="B1017" s="511">
        <v>2019</v>
      </c>
      <c r="C1017" s="511">
        <v>2020</v>
      </c>
      <c r="D1017" s="511">
        <v>2021</v>
      </c>
      <c r="E1017" s="511">
        <v>2022</v>
      </c>
      <c r="F1017" s="414"/>
    </row>
    <row r="1018" spans="1:6" ht="21" customHeight="1" thickBot="1" x14ac:dyDescent="0.25">
      <c r="A1018" s="1096"/>
      <c r="B1018" s="512" t="s">
        <v>5</v>
      </c>
      <c r="C1018" s="512" t="s">
        <v>6</v>
      </c>
      <c r="D1018" s="512" t="s">
        <v>6</v>
      </c>
      <c r="E1018" s="512" t="s">
        <v>6</v>
      </c>
      <c r="F1018" s="414"/>
    </row>
    <row r="1019" spans="1:6" ht="21" customHeight="1" thickBot="1" x14ac:dyDescent="0.25">
      <c r="A1019" s="517" t="s">
        <v>107</v>
      </c>
      <c r="B1019" s="515">
        <f>B1020+B1021+B1022+B1023</f>
        <v>0</v>
      </c>
      <c r="C1019" s="515">
        <f t="shared" ref="C1019:E1019" si="198">C1020+C1021+C1022+C1023</f>
        <v>0</v>
      </c>
      <c r="D1019" s="515">
        <f t="shared" si="198"/>
        <v>0</v>
      </c>
      <c r="E1019" s="515">
        <f t="shared" si="198"/>
        <v>0</v>
      </c>
      <c r="F1019" s="414"/>
    </row>
    <row r="1020" spans="1:6" ht="21" customHeight="1" thickBot="1" x14ac:dyDescent="0.25">
      <c r="A1020" s="518" t="s">
        <v>37</v>
      </c>
      <c r="B1020" s="515"/>
      <c r="C1020" s="515"/>
      <c r="D1020" s="515"/>
      <c r="E1020" s="515"/>
      <c r="F1020" s="414"/>
    </row>
    <row r="1021" spans="1:6" ht="21" customHeight="1" thickBot="1" x14ac:dyDescent="0.25">
      <c r="A1021" s="518" t="s">
        <v>108</v>
      </c>
      <c r="B1021" s="515"/>
      <c r="C1021" s="515"/>
      <c r="D1021" s="515"/>
      <c r="E1021" s="515"/>
      <c r="F1021" s="414"/>
    </row>
    <row r="1022" spans="1:6" ht="21" customHeight="1" thickBot="1" x14ac:dyDescent="0.25">
      <c r="A1022" s="518" t="s">
        <v>72</v>
      </c>
      <c r="B1022" s="515"/>
      <c r="C1022" s="515"/>
      <c r="D1022" s="515"/>
      <c r="E1022" s="515"/>
      <c r="F1022" s="414"/>
    </row>
    <row r="1023" spans="1:6" ht="21" customHeight="1" thickBot="1" x14ac:dyDescent="0.25">
      <c r="A1023" s="518" t="s">
        <v>73</v>
      </c>
      <c r="B1023" s="515"/>
      <c r="C1023" s="515"/>
      <c r="D1023" s="515"/>
      <c r="E1023" s="515"/>
      <c r="F1023" s="414"/>
    </row>
    <row r="1024" spans="1:6" ht="21" customHeight="1" thickBot="1" x14ac:dyDescent="0.25">
      <c r="A1024" s="517" t="s">
        <v>109</v>
      </c>
      <c r="B1024" s="514">
        <f>B1025+B1026+B1027+B1028</f>
        <v>759</v>
      </c>
      <c r="C1024" s="514">
        <f t="shared" ref="C1024:E1024" si="199">C1025+C1026+C1027+C1028</f>
        <v>0</v>
      </c>
      <c r="D1024" s="514">
        <f t="shared" si="199"/>
        <v>0</v>
      </c>
      <c r="E1024" s="514">
        <f t="shared" si="199"/>
        <v>0</v>
      </c>
      <c r="F1024" s="414"/>
    </row>
    <row r="1025" spans="1:6" ht="21" customHeight="1" thickBot="1" x14ac:dyDescent="0.25">
      <c r="A1025" s="518" t="s">
        <v>37</v>
      </c>
      <c r="B1025" s="515">
        <v>759</v>
      </c>
      <c r="C1025" s="515">
        <v>0</v>
      </c>
      <c r="D1025" s="515">
        <v>0</v>
      </c>
      <c r="E1025" s="515">
        <v>0</v>
      </c>
      <c r="F1025" s="414"/>
    </row>
    <row r="1026" spans="1:6" ht="21" customHeight="1" thickBot="1" x14ac:dyDescent="0.25">
      <c r="A1026" s="518" t="s">
        <v>108</v>
      </c>
      <c r="B1026" s="514"/>
      <c r="C1026" s="515"/>
      <c r="D1026" s="515"/>
      <c r="E1026" s="515"/>
      <c r="F1026" s="414"/>
    </row>
    <row r="1027" spans="1:6" ht="21" customHeight="1" thickBot="1" x14ac:dyDescent="0.25">
      <c r="A1027" s="518" t="s">
        <v>72</v>
      </c>
      <c r="B1027" s="514"/>
      <c r="C1027" s="515"/>
      <c r="D1027" s="515"/>
      <c r="E1027" s="515"/>
      <c r="F1027" s="414"/>
    </row>
    <row r="1028" spans="1:6" ht="21" customHeight="1" thickBot="1" x14ac:dyDescent="0.25">
      <c r="A1028" s="518" t="s">
        <v>73</v>
      </c>
      <c r="B1028" s="514"/>
      <c r="C1028" s="515"/>
      <c r="D1028" s="515"/>
      <c r="E1028" s="515"/>
      <c r="F1028" s="414"/>
    </row>
    <row r="1029" spans="1:6" ht="21" customHeight="1" thickBot="1" x14ac:dyDescent="0.25">
      <c r="A1029" s="519" t="s">
        <v>366</v>
      </c>
      <c r="B1029" s="514">
        <f>B1019+B1024</f>
        <v>759</v>
      </c>
      <c r="C1029" s="514">
        <f t="shared" ref="C1029:E1029" si="200">C1019+C1024</f>
        <v>0</v>
      </c>
      <c r="D1029" s="525">
        <f t="shared" si="200"/>
        <v>0</v>
      </c>
      <c r="E1029" s="525">
        <f t="shared" si="200"/>
        <v>0</v>
      </c>
      <c r="F1029" s="414"/>
    </row>
    <row r="1030" spans="1:6" ht="55.5" customHeight="1" thickBot="1" x14ac:dyDescent="0.25">
      <c r="A1030" s="509" t="s">
        <v>367</v>
      </c>
      <c r="B1030" s="509" t="s">
        <v>549</v>
      </c>
      <c r="C1030" s="526" t="s">
        <v>550</v>
      </c>
      <c r="D1030" s="527"/>
      <c r="E1030" s="527"/>
      <c r="F1030" s="414"/>
    </row>
    <row r="1031" spans="1:6" ht="45" customHeight="1" thickBot="1" x14ac:dyDescent="0.25">
      <c r="A1031" s="426" t="s">
        <v>9</v>
      </c>
      <c r="B1031" s="1090" t="s">
        <v>551</v>
      </c>
      <c r="C1031" s="1091"/>
      <c r="D1031" s="1141"/>
      <c r="E1031" s="1142"/>
      <c r="F1031" s="414"/>
    </row>
    <row r="1032" spans="1:6" ht="21" customHeight="1" thickBot="1" x14ac:dyDescent="0.25">
      <c r="A1032" s="426" t="s">
        <v>14</v>
      </c>
      <c r="B1032" s="1123" t="s">
        <v>237</v>
      </c>
      <c r="C1032" s="1093"/>
      <c r="D1032" s="1093"/>
      <c r="E1032" s="1094"/>
      <c r="F1032" s="414"/>
    </row>
    <row r="1033" spans="1:6" ht="21" customHeight="1" x14ac:dyDescent="0.2">
      <c r="A1033" s="1095"/>
      <c r="B1033" s="511">
        <v>2019</v>
      </c>
      <c r="C1033" s="511">
        <v>2020</v>
      </c>
      <c r="D1033" s="511">
        <v>2021</v>
      </c>
      <c r="E1033" s="511">
        <v>2022</v>
      </c>
      <c r="F1033" s="414"/>
    </row>
    <row r="1034" spans="1:6" ht="21" customHeight="1" thickBot="1" x14ac:dyDescent="0.25">
      <c r="A1034" s="1096"/>
      <c r="B1034" s="512" t="s">
        <v>5</v>
      </c>
      <c r="C1034" s="512" t="s">
        <v>6</v>
      </c>
      <c r="D1034" s="512" t="s">
        <v>6</v>
      </c>
      <c r="E1034" s="512" t="s">
        <v>6</v>
      </c>
      <c r="F1034" s="414"/>
    </row>
    <row r="1035" spans="1:6" ht="21" customHeight="1" thickBot="1" x14ac:dyDescent="0.25">
      <c r="A1035" s="426" t="s">
        <v>8</v>
      </c>
      <c r="B1035" s="513">
        <v>13509</v>
      </c>
      <c r="C1035" s="513">
        <v>0</v>
      </c>
      <c r="D1035" s="422">
        <v>0</v>
      </c>
      <c r="E1035" s="422">
        <v>0</v>
      </c>
      <c r="F1035" s="414"/>
    </row>
    <row r="1036" spans="1:6" ht="21" customHeight="1" thickBot="1" x14ac:dyDescent="0.25">
      <c r="A1036" s="426" t="s">
        <v>15</v>
      </c>
      <c r="B1036" s="513">
        <f>B1054</f>
        <v>20778</v>
      </c>
      <c r="C1036" s="513">
        <f t="shared" ref="C1036:E1036" si="201">C1054</f>
        <v>0</v>
      </c>
      <c r="D1036" s="513">
        <f t="shared" si="201"/>
        <v>0</v>
      </c>
      <c r="E1036" s="513">
        <f t="shared" si="201"/>
        <v>0</v>
      </c>
      <c r="F1036" s="414"/>
    </row>
    <row r="1037" spans="1:6" ht="21" customHeight="1" thickBot="1" x14ac:dyDescent="0.25">
      <c r="A1037" s="426" t="s">
        <v>21</v>
      </c>
      <c r="B1037" s="513">
        <f>B1036/B1035</f>
        <v>1.5380857206306906</v>
      </c>
      <c r="C1037" s="513" t="e">
        <f t="shared" ref="C1037:E1037" si="202">C1036/C1035</f>
        <v>#DIV/0!</v>
      </c>
      <c r="D1037" s="513" t="e">
        <f t="shared" si="202"/>
        <v>#DIV/0!</v>
      </c>
      <c r="E1037" s="513" t="e">
        <f t="shared" si="202"/>
        <v>#DIV/0!</v>
      </c>
      <c r="F1037" s="414"/>
    </row>
    <row r="1038" spans="1:6" ht="21" customHeight="1" thickBot="1" x14ac:dyDescent="0.25">
      <c r="A1038" s="426" t="s">
        <v>16</v>
      </c>
      <c r="B1038" s="422" t="s">
        <v>20</v>
      </c>
      <c r="C1038" s="516">
        <f>C1035/B1035-1</f>
        <v>-1</v>
      </c>
      <c r="D1038" s="516" t="e">
        <f t="shared" ref="D1038:E1040" si="203">D1035/C1035-1</f>
        <v>#DIV/0!</v>
      </c>
      <c r="E1038" s="516" t="e">
        <f t="shared" si="203"/>
        <v>#DIV/0!</v>
      </c>
      <c r="F1038" s="414"/>
    </row>
    <row r="1039" spans="1:6" ht="21" customHeight="1" thickBot="1" x14ac:dyDescent="0.25">
      <c r="A1039" s="426" t="s">
        <v>17</v>
      </c>
      <c r="B1039" s="422" t="s">
        <v>20</v>
      </c>
      <c r="C1039" s="516">
        <f>C1036/B1036-1</f>
        <v>-1</v>
      </c>
      <c r="D1039" s="516" t="e">
        <f t="shared" si="203"/>
        <v>#DIV/0!</v>
      </c>
      <c r="E1039" s="516" t="e">
        <f t="shared" si="203"/>
        <v>#DIV/0!</v>
      </c>
      <c r="F1039" s="414"/>
    </row>
    <row r="1040" spans="1:6" ht="21" customHeight="1" thickBot="1" x14ac:dyDescent="0.25">
      <c r="A1040" s="426" t="s">
        <v>18</v>
      </c>
      <c r="B1040" s="422" t="s">
        <v>20</v>
      </c>
      <c r="C1040" s="516" t="e">
        <f>C1037/B1037-1</f>
        <v>#DIV/0!</v>
      </c>
      <c r="D1040" s="516" t="e">
        <f t="shared" si="203"/>
        <v>#DIV/0!</v>
      </c>
      <c r="E1040" s="516" t="e">
        <f t="shared" si="203"/>
        <v>#DIV/0!</v>
      </c>
      <c r="F1040" s="414"/>
    </row>
    <row r="1041" spans="1:6" ht="21" customHeight="1" thickBot="1" x14ac:dyDescent="0.25">
      <c r="A1041" s="1138" t="s">
        <v>1289</v>
      </c>
      <c r="B1041" s="1139"/>
      <c r="C1041" s="1139"/>
      <c r="D1041" s="1139"/>
      <c r="E1041" s="1140"/>
      <c r="F1041" s="414"/>
    </row>
    <row r="1042" spans="1:6" ht="21" customHeight="1" x14ac:dyDescent="0.2">
      <c r="A1042" s="1095"/>
      <c r="B1042" s="511">
        <v>2019</v>
      </c>
      <c r="C1042" s="511">
        <v>2020</v>
      </c>
      <c r="D1042" s="511">
        <v>2021</v>
      </c>
      <c r="E1042" s="511">
        <v>2022</v>
      </c>
      <c r="F1042" s="414"/>
    </row>
    <row r="1043" spans="1:6" ht="21" customHeight="1" thickBot="1" x14ac:dyDescent="0.25">
      <c r="A1043" s="1096"/>
      <c r="B1043" s="512" t="s">
        <v>5</v>
      </c>
      <c r="C1043" s="512" t="s">
        <v>6</v>
      </c>
      <c r="D1043" s="512" t="s">
        <v>6</v>
      </c>
      <c r="E1043" s="512" t="s">
        <v>6</v>
      </c>
      <c r="F1043" s="414"/>
    </row>
    <row r="1044" spans="1:6" ht="21" customHeight="1" thickBot="1" x14ac:dyDescent="0.25">
      <c r="A1044" s="517" t="s">
        <v>107</v>
      </c>
      <c r="B1044" s="515">
        <f>B1045+B1046+B1047+B1048</f>
        <v>0</v>
      </c>
      <c r="C1044" s="515">
        <f t="shared" ref="C1044:E1044" si="204">C1045+C1046+C1047+C1048</f>
        <v>0</v>
      </c>
      <c r="D1044" s="515">
        <f t="shared" si="204"/>
        <v>0</v>
      </c>
      <c r="E1044" s="515">
        <f t="shared" si="204"/>
        <v>0</v>
      </c>
      <c r="F1044" s="414"/>
    </row>
    <row r="1045" spans="1:6" ht="21" customHeight="1" thickBot="1" x14ac:dyDescent="0.25">
      <c r="A1045" s="518" t="s">
        <v>37</v>
      </c>
      <c r="B1045" s="515">
        <v>0</v>
      </c>
      <c r="C1045" s="515">
        <v>0</v>
      </c>
      <c r="D1045" s="515">
        <v>0</v>
      </c>
      <c r="E1045" s="515">
        <v>0</v>
      </c>
      <c r="F1045" s="414"/>
    </row>
    <row r="1046" spans="1:6" ht="21" customHeight="1" thickBot="1" x14ac:dyDescent="0.25">
      <c r="A1046" s="518" t="s">
        <v>108</v>
      </c>
      <c r="B1046" s="515"/>
      <c r="C1046" s="515"/>
      <c r="D1046" s="515"/>
      <c r="E1046" s="515"/>
      <c r="F1046" s="414"/>
    </row>
    <row r="1047" spans="1:6" ht="21" customHeight="1" thickBot="1" x14ac:dyDescent="0.25">
      <c r="A1047" s="518" t="s">
        <v>72</v>
      </c>
      <c r="B1047" s="515"/>
      <c r="C1047" s="515"/>
      <c r="D1047" s="515"/>
      <c r="E1047" s="515"/>
      <c r="F1047" s="414"/>
    </row>
    <row r="1048" spans="1:6" ht="21" customHeight="1" thickBot="1" x14ac:dyDescent="0.25">
      <c r="A1048" s="518" t="s">
        <v>73</v>
      </c>
      <c r="B1048" s="515"/>
      <c r="C1048" s="515"/>
      <c r="D1048" s="515"/>
      <c r="E1048" s="515"/>
      <c r="F1048" s="414"/>
    </row>
    <row r="1049" spans="1:6" ht="21" customHeight="1" thickBot="1" x14ac:dyDescent="0.25">
      <c r="A1049" s="517" t="s">
        <v>109</v>
      </c>
      <c r="B1049" s="514">
        <f>B1050+B1051+B1052+B1053</f>
        <v>20778</v>
      </c>
      <c r="C1049" s="514">
        <f t="shared" ref="C1049:E1049" si="205">C1050+C1051+C1052+C1053</f>
        <v>0</v>
      </c>
      <c r="D1049" s="514">
        <f t="shared" si="205"/>
        <v>0</v>
      </c>
      <c r="E1049" s="514">
        <f t="shared" si="205"/>
        <v>0</v>
      </c>
      <c r="F1049" s="414"/>
    </row>
    <row r="1050" spans="1:6" ht="21" customHeight="1" thickBot="1" x14ac:dyDescent="0.25">
      <c r="A1050" s="518" t="s">
        <v>37</v>
      </c>
      <c r="B1050" s="514">
        <v>20778</v>
      </c>
      <c r="C1050" s="515">
        <v>0</v>
      </c>
      <c r="D1050" s="515">
        <v>0</v>
      </c>
      <c r="E1050" s="515">
        <v>0</v>
      </c>
      <c r="F1050" s="414"/>
    </row>
    <row r="1051" spans="1:6" ht="21" customHeight="1" thickBot="1" x14ac:dyDescent="0.25">
      <c r="A1051" s="518" t="s">
        <v>108</v>
      </c>
      <c r="B1051" s="514"/>
      <c r="C1051" s="515"/>
      <c r="D1051" s="515"/>
      <c r="E1051" s="515"/>
      <c r="F1051" s="414"/>
    </row>
    <row r="1052" spans="1:6" ht="21" customHeight="1" thickBot="1" x14ac:dyDescent="0.25">
      <c r="A1052" s="518" t="s">
        <v>72</v>
      </c>
      <c r="B1052" s="514"/>
      <c r="C1052" s="515"/>
      <c r="D1052" s="515"/>
      <c r="E1052" s="515"/>
      <c r="F1052" s="414"/>
    </row>
    <row r="1053" spans="1:6" ht="21" customHeight="1" thickBot="1" x14ac:dyDescent="0.25">
      <c r="A1053" s="518" t="s">
        <v>73</v>
      </c>
      <c r="B1053" s="514"/>
      <c r="C1053" s="515"/>
      <c r="D1053" s="515"/>
      <c r="E1053" s="515"/>
      <c r="F1053" s="414"/>
    </row>
    <row r="1054" spans="1:6" ht="21" customHeight="1" thickBot="1" x14ac:dyDescent="0.25">
      <c r="A1054" s="519" t="s">
        <v>370</v>
      </c>
      <c r="B1054" s="514">
        <f>B1044+B1049</f>
        <v>20778</v>
      </c>
      <c r="C1054" s="514">
        <f t="shared" ref="C1054:E1054" si="206">C1044+C1049</f>
        <v>0</v>
      </c>
      <c r="D1054" s="514">
        <f t="shared" si="206"/>
        <v>0</v>
      </c>
      <c r="E1054" s="514">
        <f t="shared" si="206"/>
        <v>0</v>
      </c>
      <c r="F1054" s="414"/>
    </row>
    <row r="1055" spans="1:6" ht="45" customHeight="1" thickBot="1" x14ac:dyDescent="0.25">
      <c r="A1055" s="509" t="s">
        <v>371</v>
      </c>
      <c r="B1055" s="509" t="s">
        <v>553</v>
      </c>
      <c r="C1055" s="521" t="s">
        <v>554</v>
      </c>
      <c r="D1055" s="522"/>
      <c r="E1055" s="523"/>
      <c r="F1055" s="414"/>
    </row>
    <row r="1056" spans="1:6" ht="54.75" customHeight="1" thickBot="1" x14ac:dyDescent="0.25">
      <c r="A1056" s="426" t="s">
        <v>9</v>
      </c>
      <c r="B1056" s="1090" t="s">
        <v>555</v>
      </c>
      <c r="C1056" s="1091"/>
      <c r="D1056" s="1091"/>
      <c r="E1056" s="1092"/>
      <c r="F1056" s="414"/>
    </row>
    <row r="1057" spans="1:6" ht="21" customHeight="1" thickBot="1" x14ac:dyDescent="0.25">
      <c r="A1057" s="426" t="s">
        <v>14</v>
      </c>
      <c r="B1057" s="1123" t="s">
        <v>237</v>
      </c>
      <c r="C1057" s="1093"/>
      <c r="D1057" s="1093"/>
      <c r="E1057" s="1094"/>
      <c r="F1057" s="414"/>
    </row>
    <row r="1058" spans="1:6" ht="21" customHeight="1" x14ac:dyDescent="0.2">
      <c r="A1058" s="1095"/>
      <c r="B1058" s="511">
        <v>2019</v>
      </c>
      <c r="C1058" s="511">
        <v>2020</v>
      </c>
      <c r="D1058" s="511">
        <v>2021</v>
      </c>
      <c r="E1058" s="511">
        <v>2022</v>
      </c>
      <c r="F1058" s="414"/>
    </row>
    <row r="1059" spans="1:6" ht="21" customHeight="1" thickBot="1" x14ac:dyDescent="0.25">
      <c r="A1059" s="1096"/>
      <c r="B1059" s="512" t="s">
        <v>5</v>
      </c>
      <c r="C1059" s="512" t="s">
        <v>6</v>
      </c>
      <c r="D1059" s="512" t="s">
        <v>6</v>
      </c>
      <c r="E1059" s="512" t="s">
        <v>6</v>
      </c>
      <c r="F1059" s="414"/>
    </row>
    <row r="1060" spans="1:6" ht="21" customHeight="1" thickBot="1" x14ac:dyDescent="0.25">
      <c r="A1060" s="426" t="s">
        <v>8</v>
      </c>
      <c r="B1060" s="513">
        <v>11586</v>
      </c>
      <c r="C1060" s="513">
        <v>6214</v>
      </c>
      <c r="D1060" s="422">
        <v>0</v>
      </c>
      <c r="E1060" s="422">
        <v>0</v>
      </c>
      <c r="F1060" s="414"/>
    </row>
    <row r="1061" spans="1:6" ht="21" customHeight="1" thickBot="1" x14ac:dyDescent="0.25">
      <c r="A1061" s="426" t="s">
        <v>15</v>
      </c>
      <c r="B1061" s="513">
        <f>B1079</f>
        <v>183895</v>
      </c>
      <c r="C1061" s="513">
        <f>C1079</f>
        <v>245203</v>
      </c>
      <c r="D1061" s="513">
        <f t="shared" ref="D1061:E1061" si="207">D1079</f>
        <v>0</v>
      </c>
      <c r="E1061" s="513">
        <f t="shared" si="207"/>
        <v>0</v>
      </c>
      <c r="F1061" s="414"/>
    </row>
    <row r="1062" spans="1:6" ht="21" customHeight="1" thickBot="1" x14ac:dyDescent="0.25">
      <c r="A1062" s="426" t="s">
        <v>21</v>
      </c>
      <c r="B1062" s="513">
        <f>B1061/B1060</f>
        <v>15.872173312618678</v>
      </c>
      <c r="C1062" s="513">
        <f t="shared" ref="C1062:E1062" si="208">C1061/C1060</f>
        <v>39.459768265207593</v>
      </c>
      <c r="D1062" s="513" t="e">
        <f t="shared" si="208"/>
        <v>#DIV/0!</v>
      </c>
      <c r="E1062" s="513" t="e">
        <f t="shared" si="208"/>
        <v>#DIV/0!</v>
      </c>
      <c r="F1062" s="414"/>
    </row>
    <row r="1063" spans="1:6" ht="21" customHeight="1" thickBot="1" x14ac:dyDescent="0.25">
      <c r="A1063" s="426" t="s">
        <v>16</v>
      </c>
      <c r="B1063" s="422" t="s">
        <v>20</v>
      </c>
      <c r="C1063" s="516">
        <f>C1060/B1060-1</f>
        <v>-0.46366304160193339</v>
      </c>
      <c r="D1063" s="516">
        <f t="shared" ref="D1063:E1065" si="209">D1060/C1060-1</f>
        <v>-1</v>
      </c>
      <c r="E1063" s="516" t="e">
        <f t="shared" si="209"/>
        <v>#DIV/0!</v>
      </c>
      <c r="F1063" s="414"/>
    </row>
    <row r="1064" spans="1:6" ht="21" customHeight="1" thickBot="1" x14ac:dyDescent="0.25">
      <c r="A1064" s="426" t="s">
        <v>17</v>
      </c>
      <c r="B1064" s="422" t="s">
        <v>20</v>
      </c>
      <c r="C1064" s="516">
        <f>C1061/B1061-1</f>
        <v>0.33338589956225029</v>
      </c>
      <c r="D1064" s="516">
        <f t="shared" si="209"/>
        <v>-1</v>
      </c>
      <c r="E1064" s="516" t="e">
        <f t="shared" si="209"/>
        <v>#DIV/0!</v>
      </c>
      <c r="F1064" s="414"/>
    </row>
    <row r="1065" spans="1:6" ht="21" customHeight="1" thickBot="1" x14ac:dyDescent="0.25">
      <c r="A1065" s="426" t="s">
        <v>18</v>
      </c>
      <c r="B1065" s="422" t="s">
        <v>20</v>
      </c>
      <c r="C1065" s="516">
        <f>C1062/B1062-1</f>
        <v>1.4860973660006809</v>
      </c>
      <c r="D1065" s="516" t="e">
        <f t="shared" si="209"/>
        <v>#DIV/0!</v>
      </c>
      <c r="E1065" s="516" t="e">
        <f t="shared" si="209"/>
        <v>#DIV/0!</v>
      </c>
      <c r="F1065" s="414"/>
    </row>
    <row r="1066" spans="1:6" ht="21" customHeight="1" thickBot="1" x14ac:dyDescent="0.25">
      <c r="A1066" s="1138" t="s">
        <v>1289</v>
      </c>
      <c r="B1066" s="1139"/>
      <c r="C1066" s="1139"/>
      <c r="D1066" s="1139"/>
      <c r="E1066" s="1140"/>
      <c r="F1066" s="414"/>
    </row>
    <row r="1067" spans="1:6" ht="21" customHeight="1" x14ac:dyDescent="0.2">
      <c r="A1067" s="1095"/>
      <c r="B1067" s="511">
        <v>2019</v>
      </c>
      <c r="C1067" s="511">
        <v>2020</v>
      </c>
      <c r="D1067" s="511">
        <v>2021</v>
      </c>
      <c r="E1067" s="511">
        <v>2022</v>
      </c>
      <c r="F1067" s="414"/>
    </row>
    <row r="1068" spans="1:6" ht="21" customHeight="1" thickBot="1" x14ac:dyDescent="0.25">
      <c r="A1068" s="1096"/>
      <c r="B1068" s="512" t="s">
        <v>5</v>
      </c>
      <c r="C1068" s="512" t="s">
        <v>6</v>
      </c>
      <c r="D1068" s="512" t="s">
        <v>6</v>
      </c>
      <c r="E1068" s="512" t="s">
        <v>6</v>
      </c>
      <c r="F1068" s="414"/>
    </row>
    <row r="1069" spans="1:6" ht="21" customHeight="1" thickBot="1" x14ac:dyDescent="0.25">
      <c r="A1069" s="517" t="s">
        <v>107</v>
      </c>
      <c r="B1069" s="515">
        <f>B1070+B1071+B1072+B1073</f>
        <v>0</v>
      </c>
      <c r="C1069" s="515">
        <f t="shared" ref="C1069:E1069" si="210">C1070+C1071+C1072+C1073</f>
        <v>0</v>
      </c>
      <c r="D1069" s="515">
        <f t="shared" si="210"/>
        <v>0</v>
      </c>
      <c r="E1069" s="515">
        <f t="shared" si="210"/>
        <v>0</v>
      </c>
      <c r="F1069" s="414"/>
    </row>
    <row r="1070" spans="1:6" ht="21" customHeight="1" thickBot="1" x14ac:dyDescent="0.25">
      <c r="A1070" s="518" t="s">
        <v>37</v>
      </c>
      <c r="B1070" s="515"/>
      <c r="C1070" s="515"/>
      <c r="D1070" s="515"/>
      <c r="E1070" s="515"/>
      <c r="F1070" s="414"/>
    </row>
    <row r="1071" spans="1:6" ht="21" customHeight="1" thickBot="1" x14ac:dyDescent="0.25">
      <c r="A1071" s="518" t="s">
        <v>108</v>
      </c>
      <c r="B1071" s="515"/>
      <c r="C1071" s="515"/>
      <c r="D1071" s="515"/>
      <c r="E1071" s="515"/>
      <c r="F1071" s="414"/>
    </row>
    <row r="1072" spans="1:6" ht="21" customHeight="1" thickBot="1" x14ac:dyDescent="0.25">
      <c r="A1072" s="518" t="s">
        <v>72</v>
      </c>
      <c r="B1072" s="515"/>
      <c r="C1072" s="515"/>
      <c r="D1072" s="515"/>
      <c r="E1072" s="515"/>
      <c r="F1072" s="414"/>
    </row>
    <row r="1073" spans="1:6" ht="21" customHeight="1" thickBot="1" x14ac:dyDescent="0.25">
      <c r="A1073" s="518" t="s">
        <v>73</v>
      </c>
      <c r="B1073" s="515"/>
      <c r="C1073" s="515"/>
      <c r="D1073" s="515"/>
      <c r="E1073" s="515"/>
      <c r="F1073" s="414"/>
    </row>
    <row r="1074" spans="1:6" ht="21" customHeight="1" thickBot="1" x14ac:dyDescent="0.25">
      <c r="A1074" s="517" t="s">
        <v>109</v>
      </c>
      <c r="B1074" s="514">
        <f>B1075+B1076+B1077+B1078</f>
        <v>183895</v>
      </c>
      <c r="C1074" s="514">
        <f t="shared" ref="C1074:E1074" si="211">C1075+C1076+C1077+C1078</f>
        <v>245203</v>
      </c>
      <c r="D1074" s="514">
        <f t="shared" si="211"/>
        <v>0</v>
      </c>
      <c r="E1074" s="514">
        <f t="shared" si="211"/>
        <v>0</v>
      </c>
      <c r="F1074" s="414"/>
    </row>
    <row r="1075" spans="1:6" ht="21" customHeight="1" thickBot="1" x14ac:dyDescent="0.25">
      <c r="A1075" s="518" t="s">
        <v>37</v>
      </c>
      <c r="B1075" s="514">
        <v>183895</v>
      </c>
      <c r="C1075" s="515">
        <v>245203</v>
      </c>
      <c r="D1075" s="515">
        <v>0</v>
      </c>
      <c r="E1075" s="515">
        <v>0</v>
      </c>
      <c r="F1075" s="414"/>
    </row>
    <row r="1076" spans="1:6" ht="21" customHeight="1" thickBot="1" x14ac:dyDescent="0.25">
      <c r="A1076" s="518" t="s">
        <v>108</v>
      </c>
      <c r="B1076" s="514"/>
      <c r="C1076" s="515"/>
      <c r="D1076" s="515"/>
      <c r="E1076" s="515"/>
      <c r="F1076" s="414"/>
    </row>
    <row r="1077" spans="1:6" ht="21" customHeight="1" thickBot="1" x14ac:dyDescent="0.25">
      <c r="A1077" s="518" t="s">
        <v>72</v>
      </c>
      <c r="B1077" s="514"/>
      <c r="C1077" s="515"/>
      <c r="D1077" s="515"/>
      <c r="E1077" s="515"/>
      <c r="F1077" s="414"/>
    </row>
    <row r="1078" spans="1:6" ht="21" customHeight="1" thickBot="1" x14ac:dyDescent="0.25">
      <c r="A1078" s="518" t="s">
        <v>73</v>
      </c>
      <c r="B1078" s="514"/>
      <c r="C1078" s="515"/>
      <c r="D1078" s="515"/>
      <c r="E1078" s="515"/>
      <c r="F1078" s="414"/>
    </row>
    <row r="1079" spans="1:6" ht="21" customHeight="1" thickBot="1" x14ac:dyDescent="0.25">
      <c r="A1079" s="519" t="s">
        <v>374</v>
      </c>
      <c r="B1079" s="514">
        <f>B1069+B1074</f>
        <v>183895</v>
      </c>
      <c r="C1079" s="514">
        <f t="shared" ref="C1079:E1079" si="212">C1069+C1074</f>
        <v>245203</v>
      </c>
      <c r="D1079" s="514">
        <f t="shared" si="212"/>
        <v>0</v>
      </c>
      <c r="E1079" s="514">
        <f t="shared" si="212"/>
        <v>0</v>
      </c>
      <c r="F1079" s="414"/>
    </row>
    <row r="1080" spans="1:6" ht="52.5" customHeight="1" thickBot="1" x14ac:dyDescent="0.25">
      <c r="A1080" s="509" t="s">
        <v>375</v>
      </c>
      <c r="B1080" s="509" t="s">
        <v>557</v>
      </c>
      <c r="C1080" s="521" t="s">
        <v>558</v>
      </c>
      <c r="D1080" s="522"/>
      <c r="E1080" s="523"/>
      <c r="F1080" s="414"/>
    </row>
    <row r="1081" spans="1:6" ht="21" customHeight="1" thickBot="1" x14ac:dyDescent="0.25">
      <c r="A1081" s="426" t="s">
        <v>9</v>
      </c>
      <c r="B1081" s="1143" t="s">
        <v>462</v>
      </c>
      <c r="C1081" s="1144"/>
      <c r="D1081" s="1144"/>
      <c r="E1081" s="1145"/>
      <c r="F1081" s="414"/>
    </row>
    <row r="1082" spans="1:6" ht="21" customHeight="1" thickBot="1" x14ac:dyDescent="0.25">
      <c r="A1082" s="426" t="s">
        <v>14</v>
      </c>
      <c r="B1082" s="1123" t="s">
        <v>463</v>
      </c>
      <c r="C1082" s="1093"/>
      <c r="D1082" s="1093"/>
      <c r="E1082" s="1094"/>
      <c r="F1082" s="414"/>
    </row>
    <row r="1083" spans="1:6" ht="21" customHeight="1" x14ac:dyDescent="0.2">
      <c r="A1083" s="1095"/>
      <c r="B1083" s="511">
        <v>2019</v>
      </c>
      <c r="C1083" s="511">
        <v>2020</v>
      </c>
      <c r="D1083" s="511">
        <v>2021</v>
      </c>
      <c r="E1083" s="511">
        <v>2022</v>
      </c>
      <c r="F1083" s="414"/>
    </row>
    <row r="1084" spans="1:6" ht="21" customHeight="1" thickBot="1" x14ac:dyDescent="0.25">
      <c r="A1084" s="1096"/>
      <c r="B1084" s="512" t="s">
        <v>5</v>
      </c>
      <c r="C1084" s="512" t="s">
        <v>6</v>
      </c>
      <c r="D1084" s="512" t="s">
        <v>6</v>
      </c>
      <c r="E1084" s="512" t="s">
        <v>6</v>
      </c>
      <c r="F1084" s="414"/>
    </row>
    <row r="1085" spans="1:6" ht="21" customHeight="1" thickBot="1" x14ac:dyDescent="0.25">
      <c r="A1085" s="426" t="s">
        <v>8</v>
      </c>
      <c r="B1085" s="513">
        <v>1</v>
      </c>
      <c r="C1085" s="513">
        <v>1</v>
      </c>
      <c r="D1085" s="422">
        <v>0</v>
      </c>
      <c r="E1085" s="422">
        <v>0</v>
      </c>
      <c r="F1085" s="414"/>
    </row>
    <row r="1086" spans="1:6" ht="21" customHeight="1" thickBot="1" x14ac:dyDescent="0.25">
      <c r="A1086" s="426" t="s">
        <v>15</v>
      </c>
      <c r="B1086" s="515">
        <f>B1104</f>
        <v>2208</v>
      </c>
      <c r="C1086" s="515">
        <f t="shared" ref="C1086:D1086" si="213">C1104</f>
        <v>2364</v>
      </c>
      <c r="D1086" s="515">
        <f t="shared" si="213"/>
        <v>0</v>
      </c>
      <c r="E1086" s="515">
        <v>0</v>
      </c>
      <c r="F1086" s="414"/>
    </row>
    <row r="1087" spans="1:6" ht="21" customHeight="1" thickBot="1" x14ac:dyDescent="0.25">
      <c r="A1087" s="426" t="s">
        <v>21</v>
      </c>
      <c r="B1087" s="513">
        <f>B1086/B1085</f>
        <v>2208</v>
      </c>
      <c r="C1087" s="513">
        <f t="shared" ref="C1087:E1087" si="214">C1086/C1085</f>
        <v>2364</v>
      </c>
      <c r="D1087" s="513" t="e">
        <f t="shared" si="214"/>
        <v>#DIV/0!</v>
      </c>
      <c r="E1087" s="513" t="e">
        <f t="shared" si="214"/>
        <v>#DIV/0!</v>
      </c>
      <c r="F1087" s="414"/>
    </row>
    <row r="1088" spans="1:6" ht="21" customHeight="1" thickBot="1" x14ac:dyDescent="0.25">
      <c r="A1088" s="426" t="s">
        <v>16</v>
      </c>
      <c r="B1088" s="422" t="s">
        <v>20</v>
      </c>
      <c r="C1088" s="516">
        <f>C1085/B1085-1</f>
        <v>0</v>
      </c>
      <c r="D1088" s="516">
        <f t="shared" ref="D1088:E1090" si="215">D1085/C1085-1</f>
        <v>-1</v>
      </c>
      <c r="E1088" s="516" t="e">
        <f t="shared" si="215"/>
        <v>#DIV/0!</v>
      </c>
      <c r="F1088" s="414"/>
    </row>
    <row r="1089" spans="1:6" ht="21" customHeight="1" thickBot="1" x14ac:dyDescent="0.25">
      <c r="A1089" s="426" t="s">
        <v>17</v>
      </c>
      <c r="B1089" s="422" t="s">
        <v>20</v>
      </c>
      <c r="C1089" s="516">
        <f>C1086/B1086-1</f>
        <v>7.0652173913043459E-2</v>
      </c>
      <c r="D1089" s="516">
        <f t="shared" si="215"/>
        <v>-1</v>
      </c>
      <c r="E1089" s="516" t="e">
        <f t="shared" si="215"/>
        <v>#DIV/0!</v>
      </c>
      <c r="F1089" s="414"/>
    </row>
    <row r="1090" spans="1:6" ht="21" customHeight="1" thickBot="1" x14ac:dyDescent="0.25">
      <c r="A1090" s="426" t="s">
        <v>18</v>
      </c>
      <c r="B1090" s="422" t="s">
        <v>20</v>
      </c>
      <c r="C1090" s="516">
        <f>C1087/B1087-1</f>
        <v>7.0652173913043459E-2</v>
      </c>
      <c r="D1090" s="516" t="e">
        <f t="shared" si="215"/>
        <v>#DIV/0!</v>
      </c>
      <c r="E1090" s="516" t="e">
        <f t="shared" si="215"/>
        <v>#DIV/0!</v>
      </c>
      <c r="F1090" s="414"/>
    </row>
    <row r="1091" spans="1:6" ht="21" customHeight="1" thickBot="1" x14ac:dyDescent="0.25">
      <c r="A1091" s="1138" t="s">
        <v>1289</v>
      </c>
      <c r="B1091" s="1139"/>
      <c r="C1091" s="1139"/>
      <c r="D1091" s="1139"/>
      <c r="E1091" s="1140"/>
      <c r="F1091" s="414"/>
    </row>
    <row r="1092" spans="1:6" ht="21" customHeight="1" x14ac:dyDescent="0.2">
      <c r="A1092" s="1095"/>
      <c r="B1092" s="511">
        <v>2019</v>
      </c>
      <c r="C1092" s="511">
        <v>2020</v>
      </c>
      <c r="D1092" s="511">
        <v>2021</v>
      </c>
      <c r="E1092" s="511">
        <v>2022</v>
      </c>
      <c r="F1092" s="414"/>
    </row>
    <row r="1093" spans="1:6" ht="21" customHeight="1" thickBot="1" x14ac:dyDescent="0.25">
      <c r="A1093" s="1096"/>
      <c r="B1093" s="512" t="s">
        <v>5</v>
      </c>
      <c r="C1093" s="512" t="s">
        <v>6</v>
      </c>
      <c r="D1093" s="512" t="s">
        <v>6</v>
      </c>
      <c r="E1093" s="512" t="s">
        <v>6</v>
      </c>
      <c r="F1093" s="414"/>
    </row>
    <row r="1094" spans="1:6" ht="21" customHeight="1" thickBot="1" x14ac:dyDescent="0.25">
      <c r="A1094" s="517" t="s">
        <v>107</v>
      </c>
      <c r="B1094" s="515">
        <f>B1095+B1096+B1097+B1098</f>
        <v>0</v>
      </c>
      <c r="C1094" s="515">
        <f t="shared" ref="C1094:E1094" si="216">C1095+C1096+C1097+C1098</f>
        <v>0</v>
      </c>
      <c r="D1094" s="515">
        <f t="shared" si="216"/>
        <v>0</v>
      </c>
      <c r="E1094" s="515">
        <f t="shared" si="216"/>
        <v>0</v>
      </c>
      <c r="F1094" s="414"/>
    </row>
    <row r="1095" spans="1:6" ht="21" customHeight="1" thickBot="1" x14ac:dyDescent="0.25">
      <c r="A1095" s="518" t="s">
        <v>37</v>
      </c>
      <c r="B1095" s="515"/>
      <c r="C1095" s="515"/>
      <c r="D1095" s="515"/>
      <c r="E1095" s="515"/>
      <c r="F1095" s="414"/>
    </row>
    <row r="1096" spans="1:6" ht="21" customHeight="1" thickBot="1" x14ac:dyDescent="0.25">
      <c r="A1096" s="518" t="s">
        <v>108</v>
      </c>
      <c r="B1096" s="515"/>
      <c r="C1096" s="515"/>
      <c r="D1096" s="515"/>
      <c r="E1096" s="515"/>
      <c r="F1096" s="414"/>
    </row>
    <row r="1097" spans="1:6" ht="21" customHeight="1" thickBot="1" x14ac:dyDescent="0.25">
      <c r="A1097" s="518" t="s">
        <v>72</v>
      </c>
      <c r="B1097" s="515"/>
      <c r="C1097" s="515"/>
      <c r="D1097" s="515"/>
      <c r="E1097" s="515"/>
      <c r="F1097" s="414"/>
    </row>
    <row r="1098" spans="1:6" ht="21" customHeight="1" thickBot="1" x14ac:dyDescent="0.25">
      <c r="A1098" s="518" t="s">
        <v>73</v>
      </c>
      <c r="B1098" s="515"/>
      <c r="C1098" s="515"/>
      <c r="D1098" s="515"/>
      <c r="E1098" s="515"/>
      <c r="F1098" s="414"/>
    </row>
    <row r="1099" spans="1:6" ht="21" customHeight="1" thickBot="1" x14ac:dyDescent="0.25">
      <c r="A1099" s="517" t="s">
        <v>109</v>
      </c>
      <c r="B1099" s="514">
        <f>B1100+B1101+B1102+B1103</f>
        <v>2208</v>
      </c>
      <c r="C1099" s="514">
        <f t="shared" ref="C1099:E1099" si="217">C1100+C1101+C1102+C1103</f>
        <v>2364</v>
      </c>
      <c r="D1099" s="514">
        <f t="shared" si="217"/>
        <v>0</v>
      </c>
      <c r="E1099" s="514">
        <f t="shared" si="217"/>
        <v>0</v>
      </c>
      <c r="F1099" s="414"/>
    </row>
    <row r="1100" spans="1:6" ht="21" customHeight="1" thickBot="1" x14ac:dyDescent="0.25">
      <c r="A1100" s="518" t="s">
        <v>37</v>
      </c>
      <c r="B1100" s="515">
        <v>2208</v>
      </c>
      <c r="C1100" s="515">
        <v>2364</v>
      </c>
      <c r="D1100" s="515">
        <v>0</v>
      </c>
      <c r="E1100" s="515">
        <v>0</v>
      </c>
      <c r="F1100" s="414"/>
    </row>
    <row r="1101" spans="1:6" ht="21" customHeight="1" thickBot="1" x14ac:dyDescent="0.25">
      <c r="A1101" s="518" t="s">
        <v>108</v>
      </c>
      <c r="B1101" s="514"/>
      <c r="C1101" s="515"/>
      <c r="D1101" s="515"/>
      <c r="E1101" s="515"/>
      <c r="F1101" s="414"/>
    </row>
    <row r="1102" spans="1:6" ht="21" customHeight="1" thickBot="1" x14ac:dyDescent="0.25">
      <c r="A1102" s="518" t="s">
        <v>72</v>
      </c>
      <c r="B1102" s="514"/>
      <c r="C1102" s="515"/>
      <c r="D1102" s="515"/>
      <c r="E1102" s="515"/>
      <c r="F1102" s="414"/>
    </row>
    <row r="1103" spans="1:6" ht="21" customHeight="1" thickBot="1" x14ac:dyDescent="0.25">
      <c r="A1103" s="518" t="s">
        <v>73</v>
      </c>
      <c r="B1103" s="514"/>
      <c r="C1103" s="515"/>
      <c r="D1103" s="515"/>
      <c r="E1103" s="515"/>
      <c r="F1103" s="414"/>
    </row>
    <row r="1104" spans="1:6" ht="21" customHeight="1" thickBot="1" x14ac:dyDescent="0.25">
      <c r="A1104" s="519" t="s">
        <v>377</v>
      </c>
      <c r="B1104" s="514">
        <f>B1094+B1099</f>
        <v>2208</v>
      </c>
      <c r="C1104" s="514">
        <f t="shared" ref="C1104:E1104" si="218">C1094+C1099</f>
        <v>2364</v>
      </c>
      <c r="D1104" s="514">
        <f t="shared" si="218"/>
        <v>0</v>
      </c>
      <c r="E1104" s="514">
        <f t="shared" si="218"/>
        <v>0</v>
      </c>
      <c r="F1104" s="414"/>
    </row>
    <row r="1105" spans="1:6" ht="42.75" customHeight="1" thickBot="1" x14ac:dyDescent="0.25">
      <c r="A1105" s="509" t="s">
        <v>378</v>
      </c>
      <c r="B1105" s="509" t="s">
        <v>560</v>
      </c>
      <c r="C1105" s="521" t="s">
        <v>561</v>
      </c>
      <c r="D1105" s="522"/>
      <c r="E1105" s="509"/>
      <c r="F1105" s="414"/>
    </row>
    <row r="1106" spans="1:6" ht="21" customHeight="1" thickBot="1" x14ac:dyDescent="0.25">
      <c r="A1106" s="426" t="s">
        <v>9</v>
      </c>
      <c r="B1106" s="1090" t="s">
        <v>562</v>
      </c>
      <c r="C1106" s="1091"/>
      <c r="D1106" s="1091"/>
      <c r="E1106" s="1092"/>
      <c r="F1106" s="414"/>
    </row>
    <row r="1107" spans="1:6" ht="21" customHeight="1" thickBot="1" x14ac:dyDescent="0.25">
      <c r="A1107" s="426" t="s">
        <v>14</v>
      </c>
      <c r="B1107" s="1123" t="s">
        <v>237</v>
      </c>
      <c r="C1107" s="1093"/>
      <c r="D1107" s="1093"/>
      <c r="E1107" s="1094"/>
      <c r="F1107" s="414"/>
    </row>
    <row r="1108" spans="1:6" ht="21" customHeight="1" x14ac:dyDescent="0.2">
      <c r="A1108" s="1095"/>
      <c r="B1108" s="511">
        <v>2019</v>
      </c>
      <c r="C1108" s="511">
        <v>2020</v>
      </c>
      <c r="D1108" s="511">
        <v>2021</v>
      </c>
      <c r="E1108" s="511">
        <v>2022</v>
      </c>
      <c r="F1108" s="414"/>
    </row>
    <row r="1109" spans="1:6" ht="21" customHeight="1" thickBot="1" x14ac:dyDescent="0.25">
      <c r="A1109" s="1096"/>
      <c r="B1109" s="512" t="s">
        <v>5</v>
      </c>
      <c r="C1109" s="512" t="s">
        <v>6</v>
      </c>
      <c r="D1109" s="512" t="s">
        <v>6</v>
      </c>
      <c r="E1109" s="512" t="s">
        <v>6</v>
      </c>
      <c r="F1109" s="414"/>
    </row>
    <row r="1110" spans="1:6" ht="21" customHeight="1" thickBot="1" x14ac:dyDescent="0.25">
      <c r="A1110" s="426" t="s">
        <v>8</v>
      </c>
      <c r="B1110" s="513">
        <v>2128</v>
      </c>
      <c r="C1110" s="513">
        <v>6730</v>
      </c>
      <c r="D1110" s="513">
        <v>0</v>
      </c>
      <c r="E1110" s="422">
        <v>0</v>
      </c>
      <c r="F1110" s="414"/>
    </row>
    <row r="1111" spans="1:6" ht="21" customHeight="1" thickBot="1" x14ac:dyDescent="0.25">
      <c r="A1111" s="426" t="s">
        <v>15</v>
      </c>
      <c r="B1111" s="514">
        <f>B1129</f>
        <v>100445</v>
      </c>
      <c r="C1111" s="514">
        <f t="shared" ref="C1111:D1111" si="219">C1129</f>
        <v>100000</v>
      </c>
      <c r="D1111" s="514">
        <f t="shared" si="219"/>
        <v>0</v>
      </c>
      <c r="E1111" s="515">
        <v>0</v>
      </c>
      <c r="F1111" s="414"/>
    </row>
    <row r="1112" spans="1:6" ht="21" customHeight="1" thickBot="1" x14ac:dyDescent="0.25">
      <c r="A1112" s="426" t="s">
        <v>21</v>
      </c>
      <c r="B1112" s="513">
        <f>B1111/B1110</f>
        <v>47.201597744360903</v>
      </c>
      <c r="C1112" s="513">
        <f t="shared" ref="C1112" si="220">C1111/C1110</f>
        <v>14.858841010401189</v>
      </c>
      <c r="D1112" s="513" t="e">
        <f>D1111/D1110</f>
        <v>#DIV/0!</v>
      </c>
      <c r="E1112" s="513" t="e">
        <f>E1111/E1110</f>
        <v>#DIV/0!</v>
      </c>
      <c r="F1112" s="414"/>
    </row>
    <row r="1113" spans="1:6" ht="21" customHeight="1" thickBot="1" x14ac:dyDescent="0.25">
      <c r="A1113" s="426" t="s">
        <v>16</v>
      </c>
      <c r="B1113" s="422" t="s">
        <v>20</v>
      </c>
      <c r="C1113" s="516">
        <f>C1110/B1110-1</f>
        <v>2.1625939849624061</v>
      </c>
      <c r="D1113" s="516">
        <f>D1110/C1110-1</f>
        <v>-1</v>
      </c>
      <c r="E1113" s="516" t="e">
        <f>E1110/D1110-1</f>
        <v>#DIV/0!</v>
      </c>
      <c r="F1113" s="414"/>
    </row>
    <row r="1114" spans="1:6" ht="21" customHeight="1" thickBot="1" x14ac:dyDescent="0.25">
      <c r="A1114" s="426" t="s">
        <v>17</v>
      </c>
      <c r="B1114" s="422" t="s">
        <v>20</v>
      </c>
      <c r="C1114" s="516">
        <f>C1111/B1111-1</f>
        <v>-4.4302852307233076E-3</v>
      </c>
      <c r="D1114" s="516">
        <f t="shared" ref="D1114:E1115" si="221">D1111/C1111-1</f>
        <v>-1</v>
      </c>
      <c r="E1114" s="516" t="e">
        <f t="shared" si="221"/>
        <v>#DIV/0!</v>
      </c>
      <c r="F1114" s="414"/>
    </row>
    <row r="1115" spans="1:6" ht="21" customHeight="1" thickBot="1" x14ac:dyDescent="0.25">
      <c r="A1115" s="426" t="s">
        <v>18</v>
      </c>
      <c r="B1115" s="422" t="s">
        <v>20</v>
      </c>
      <c r="C1115" s="516">
        <f>C1112/B1112-1</f>
        <v>-0.68520470237310238</v>
      </c>
      <c r="D1115" s="516" t="e">
        <f t="shared" si="221"/>
        <v>#DIV/0!</v>
      </c>
      <c r="E1115" s="516" t="e">
        <f t="shared" si="221"/>
        <v>#DIV/0!</v>
      </c>
      <c r="F1115" s="414"/>
    </row>
    <row r="1116" spans="1:6" ht="21" customHeight="1" thickBot="1" x14ac:dyDescent="0.25">
      <c r="A1116" s="1138" t="s">
        <v>1289</v>
      </c>
      <c r="B1116" s="1139"/>
      <c r="C1116" s="1139"/>
      <c r="D1116" s="1139"/>
      <c r="E1116" s="1140"/>
      <c r="F1116" s="414"/>
    </row>
    <row r="1117" spans="1:6" ht="21" customHeight="1" x14ac:dyDescent="0.2">
      <c r="A1117" s="1095"/>
      <c r="B1117" s="511">
        <v>2019</v>
      </c>
      <c r="C1117" s="511">
        <v>2020</v>
      </c>
      <c r="D1117" s="511">
        <v>2021</v>
      </c>
      <c r="E1117" s="511">
        <v>2022</v>
      </c>
      <c r="F1117" s="414"/>
    </row>
    <row r="1118" spans="1:6" ht="21" customHeight="1" thickBot="1" x14ac:dyDescent="0.25">
      <c r="A1118" s="1096"/>
      <c r="B1118" s="512" t="s">
        <v>5</v>
      </c>
      <c r="C1118" s="512" t="s">
        <v>6</v>
      </c>
      <c r="D1118" s="512" t="s">
        <v>6</v>
      </c>
      <c r="E1118" s="512" t="s">
        <v>6</v>
      </c>
      <c r="F1118" s="414"/>
    </row>
    <row r="1119" spans="1:6" ht="21" customHeight="1" thickBot="1" x14ac:dyDescent="0.25">
      <c r="A1119" s="517" t="s">
        <v>107</v>
      </c>
      <c r="B1119" s="515">
        <f>B1120+B1121+B1122+B1123</f>
        <v>0</v>
      </c>
      <c r="C1119" s="515">
        <f t="shared" ref="C1119:E1119" si="222">C1120+C1121+C1122+C1123</f>
        <v>0</v>
      </c>
      <c r="D1119" s="515">
        <f t="shared" si="222"/>
        <v>0</v>
      </c>
      <c r="E1119" s="515">
        <f t="shared" si="222"/>
        <v>0</v>
      </c>
      <c r="F1119" s="414"/>
    </row>
    <row r="1120" spans="1:6" ht="21" customHeight="1" thickBot="1" x14ac:dyDescent="0.25">
      <c r="A1120" s="518" t="s">
        <v>37</v>
      </c>
      <c r="B1120" s="515"/>
      <c r="C1120" s="515"/>
      <c r="D1120" s="515"/>
      <c r="E1120" s="515"/>
      <c r="F1120" s="414"/>
    </row>
    <row r="1121" spans="1:6" ht="21" customHeight="1" thickBot="1" x14ac:dyDescent="0.25">
      <c r="A1121" s="518" t="s">
        <v>108</v>
      </c>
      <c r="B1121" s="515"/>
      <c r="C1121" s="515"/>
      <c r="D1121" s="515"/>
      <c r="E1121" s="515"/>
      <c r="F1121" s="414"/>
    </row>
    <row r="1122" spans="1:6" ht="21" customHeight="1" thickBot="1" x14ac:dyDescent="0.25">
      <c r="A1122" s="518" t="s">
        <v>72</v>
      </c>
      <c r="B1122" s="515"/>
      <c r="C1122" s="515"/>
      <c r="D1122" s="515"/>
      <c r="E1122" s="515"/>
      <c r="F1122" s="414"/>
    </row>
    <row r="1123" spans="1:6" ht="21" customHeight="1" thickBot="1" x14ac:dyDescent="0.25">
      <c r="A1123" s="518" t="s">
        <v>73</v>
      </c>
      <c r="B1123" s="515"/>
      <c r="C1123" s="515"/>
      <c r="D1123" s="515"/>
      <c r="E1123" s="515"/>
      <c r="F1123" s="414"/>
    </row>
    <row r="1124" spans="1:6" ht="21" customHeight="1" thickBot="1" x14ac:dyDescent="0.25">
      <c r="A1124" s="517" t="s">
        <v>109</v>
      </c>
      <c r="B1124" s="514">
        <v>100445</v>
      </c>
      <c r="C1124" s="514">
        <v>100000</v>
      </c>
      <c r="D1124" s="514">
        <f t="shared" ref="D1124:E1124" si="223">D1125+D1126+D1127+D1128</f>
        <v>0</v>
      </c>
      <c r="E1124" s="514">
        <f t="shared" si="223"/>
        <v>0</v>
      </c>
      <c r="F1124" s="414"/>
    </row>
    <row r="1125" spans="1:6" ht="21" customHeight="1" thickBot="1" x14ac:dyDescent="0.25">
      <c r="A1125" s="518" t="s">
        <v>37</v>
      </c>
      <c r="B1125" s="514">
        <v>100445</v>
      </c>
      <c r="C1125" s="515">
        <v>100000</v>
      </c>
      <c r="D1125" s="515">
        <v>0</v>
      </c>
      <c r="E1125" s="515">
        <v>0</v>
      </c>
      <c r="F1125" s="414"/>
    </row>
    <row r="1126" spans="1:6" ht="21" customHeight="1" thickBot="1" x14ac:dyDescent="0.25">
      <c r="A1126" s="518" t="s">
        <v>108</v>
      </c>
      <c r="B1126" s="514"/>
      <c r="C1126" s="515"/>
      <c r="D1126" s="515"/>
      <c r="E1126" s="515"/>
      <c r="F1126" s="414"/>
    </row>
    <row r="1127" spans="1:6" ht="21" customHeight="1" thickBot="1" x14ac:dyDescent="0.25">
      <c r="A1127" s="518" t="s">
        <v>72</v>
      </c>
      <c r="B1127" s="514"/>
      <c r="C1127" s="515"/>
      <c r="D1127" s="515"/>
      <c r="E1127" s="515"/>
      <c r="F1127" s="414"/>
    </row>
    <row r="1128" spans="1:6" ht="21" customHeight="1" thickBot="1" x14ac:dyDescent="0.25">
      <c r="A1128" s="518" t="s">
        <v>73</v>
      </c>
      <c r="B1128" s="514"/>
      <c r="C1128" s="515"/>
      <c r="D1128" s="515"/>
      <c r="E1128" s="515"/>
      <c r="F1128" s="414"/>
    </row>
    <row r="1129" spans="1:6" ht="21" customHeight="1" thickBot="1" x14ac:dyDescent="0.25">
      <c r="A1129" s="519" t="s">
        <v>380</v>
      </c>
      <c r="B1129" s="514">
        <f>B1119+B1124</f>
        <v>100445</v>
      </c>
      <c r="C1129" s="515">
        <f t="shared" ref="C1129:E1129" si="224">C1119+C1124</f>
        <v>100000</v>
      </c>
      <c r="D1129" s="528">
        <f t="shared" si="224"/>
        <v>0</v>
      </c>
      <c r="E1129" s="515">
        <f t="shared" si="224"/>
        <v>0</v>
      </c>
      <c r="F1129" s="414"/>
    </row>
    <row r="1130" spans="1:6" ht="37.5" customHeight="1" thickBot="1" x14ac:dyDescent="0.25">
      <c r="A1130" s="509" t="s">
        <v>378</v>
      </c>
      <c r="B1130" s="509" t="s">
        <v>564</v>
      </c>
      <c r="C1130" s="521" t="s">
        <v>565</v>
      </c>
      <c r="D1130" s="522"/>
      <c r="E1130" s="509"/>
      <c r="F1130" s="414"/>
    </row>
    <row r="1131" spans="1:6" ht="21" customHeight="1" thickBot="1" x14ac:dyDescent="0.25">
      <c r="A1131" s="426" t="s">
        <v>9</v>
      </c>
      <c r="B1131" s="1090" t="s">
        <v>462</v>
      </c>
      <c r="C1131" s="1091"/>
      <c r="D1131" s="1091"/>
      <c r="E1131" s="1092"/>
      <c r="F1131" s="414"/>
    </row>
    <row r="1132" spans="1:6" ht="21" customHeight="1" thickBot="1" x14ac:dyDescent="0.25">
      <c r="A1132" s="426" t="s">
        <v>14</v>
      </c>
      <c r="B1132" s="1123" t="s">
        <v>463</v>
      </c>
      <c r="C1132" s="1093"/>
      <c r="D1132" s="1093"/>
      <c r="E1132" s="1094"/>
      <c r="F1132" s="414"/>
    </row>
    <row r="1133" spans="1:6" ht="21" customHeight="1" x14ac:dyDescent="0.2">
      <c r="A1133" s="1095"/>
      <c r="B1133" s="511">
        <v>2019</v>
      </c>
      <c r="C1133" s="511">
        <v>2020</v>
      </c>
      <c r="D1133" s="511">
        <v>2021</v>
      </c>
      <c r="E1133" s="511">
        <v>2022</v>
      </c>
      <c r="F1133" s="414"/>
    </row>
    <row r="1134" spans="1:6" ht="21" customHeight="1" thickBot="1" x14ac:dyDescent="0.25">
      <c r="A1134" s="1096"/>
      <c r="B1134" s="512" t="s">
        <v>5</v>
      </c>
      <c r="C1134" s="512" t="s">
        <v>6</v>
      </c>
      <c r="D1134" s="512" t="s">
        <v>6</v>
      </c>
      <c r="E1134" s="512" t="s">
        <v>6</v>
      </c>
      <c r="F1134" s="414"/>
    </row>
    <row r="1135" spans="1:6" ht="21" customHeight="1" thickBot="1" x14ac:dyDescent="0.25">
      <c r="A1135" s="426" t="s">
        <v>8</v>
      </c>
      <c r="B1135" s="513">
        <v>1</v>
      </c>
      <c r="C1135" s="513">
        <v>1</v>
      </c>
      <c r="D1135" s="422">
        <v>0</v>
      </c>
      <c r="E1135" s="422">
        <v>0</v>
      </c>
      <c r="F1135" s="414"/>
    </row>
    <row r="1136" spans="1:6" ht="21" customHeight="1" thickBot="1" x14ac:dyDescent="0.25">
      <c r="A1136" s="426" t="s">
        <v>15</v>
      </c>
      <c r="B1136" s="515">
        <f>B1154</f>
        <v>510</v>
      </c>
      <c r="C1136" s="515">
        <f t="shared" ref="C1136:D1136" si="225">C1154</f>
        <v>500</v>
      </c>
      <c r="D1136" s="515">
        <f t="shared" si="225"/>
        <v>0</v>
      </c>
      <c r="E1136" s="515">
        <v>0</v>
      </c>
      <c r="F1136" s="414"/>
    </row>
    <row r="1137" spans="1:6" ht="21" customHeight="1" thickBot="1" x14ac:dyDescent="0.25">
      <c r="A1137" s="426" t="s">
        <v>21</v>
      </c>
      <c r="B1137" s="513">
        <f>B1136/B1135</f>
        <v>510</v>
      </c>
      <c r="C1137" s="513">
        <f t="shared" ref="C1137" si="226">C1136/C1135</f>
        <v>500</v>
      </c>
      <c r="D1137" s="513" t="e">
        <f>D1136/D1135</f>
        <v>#DIV/0!</v>
      </c>
      <c r="E1137" s="513" t="e">
        <f>E1136/E1135</f>
        <v>#DIV/0!</v>
      </c>
      <c r="F1137" s="414"/>
    </row>
    <row r="1138" spans="1:6" ht="21" customHeight="1" thickBot="1" x14ac:dyDescent="0.25">
      <c r="A1138" s="426" t="s">
        <v>16</v>
      </c>
      <c r="B1138" s="422" t="s">
        <v>20</v>
      </c>
      <c r="C1138" s="516">
        <f>C1135/B1135-1</f>
        <v>0</v>
      </c>
      <c r="D1138" s="516">
        <f>D1135/C1135-1</f>
        <v>-1</v>
      </c>
      <c r="E1138" s="516" t="e">
        <f>E1135/D1135-1</f>
        <v>#DIV/0!</v>
      </c>
      <c r="F1138" s="414"/>
    </row>
    <row r="1139" spans="1:6" ht="21" customHeight="1" thickBot="1" x14ac:dyDescent="0.25">
      <c r="A1139" s="426" t="s">
        <v>17</v>
      </c>
      <c r="B1139" s="422" t="s">
        <v>20</v>
      </c>
      <c r="C1139" s="516">
        <f>C1136/B1136-1</f>
        <v>-1.9607843137254943E-2</v>
      </c>
      <c r="D1139" s="516">
        <f t="shared" ref="D1139:E1140" si="227">D1136/C1136-1</f>
        <v>-1</v>
      </c>
      <c r="E1139" s="516" t="e">
        <f t="shared" si="227"/>
        <v>#DIV/0!</v>
      </c>
      <c r="F1139" s="414"/>
    </row>
    <row r="1140" spans="1:6" ht="21" customHeight="1" thickBot="1" x14ac:dyDescent="0.25">
      <c r="A1140" s="426" t="s">
        <v>18</v>
      </c>
      <c r="B1140" s="422" t="s">
        <v>20</v>
      </c>
      <c r="C1140" s="516">
        <f>C1137/B1137-1</f>
        <v>-1.9607843137254943E-2</v>
      </c>
      <c r="D1140" s="516" t="e">
        <f t="shared" si="227"/>
        <v>#DIV/0!</v>
      </c>
      <c r="E1140" s="516" t="e">
        <f t="shared" si="227"/>
        <v>#DIV/0!</v>
      </c>
      <c r="F1140" s="414"/>
    </row>
    <row r="1141" spans="1:6" ht="21" customHeight="1" thickBot="1" x14ac:dyDescent="0.25">
      <c r="A1141" s="1138" t="s">
        <v>1289</v>
      </c>
      <c r="B1141" s="1139"/>
      <c r="C1141" s="1139"/>
      <c r="D1141" s="1139"/>
      <c r="E1141" s="1140"/>
      <c r="F1141" s="414"/>
    </row>
    <row r="1142" spans="1:6" ht="21" customHeight="1" x14ac:dyDescent="0.2">
      <c r="A1142" s="1095"/>
      <c r="B1142" s="511">
        <v>2019</v>
      </c>
      <c r="C1142" s="511">
        <v>2020</v>
      </c>
      <c r="D1142" s="511">
        <v>2021</v>
      </c>
      <c r="E1142" s="511">
        <v>2022</v>
      </c>
      <c r="F1142" s="414"/>
    </row>
    <row r="1143" spans="1:6" ht="21" customHeight="1" thickBot="1" x14ac:dyDescent="0.25">
      <c r="A1143" s="1096"/>
      <c r="B1143" s="512" t="s">
        <v>5</v>
      </c>
      <c r="C1143" s="512" t="s">
        <v>6</v>
      </c>
      <c r="D1143" s="512" t="s">
        <v>6</v>
      </c>
      <c r="E1143" s="512" t="s">
        <v>6</v>
      </c>
      <c r="F1143" s="414"/>
    </row>
    <row r="1144" spans="1:6" ht="21" customHeight="1" thickBot="1" x14ac:dyDescent="0.25">
      <c r="A1144" s="517" t="s">
        <v>107</v>
      </c>
      <c r="B1144" s="515">
        <f>B1145+B1146+B1147+B1148</f>
        <v>0</v>
      </c>
      <c r="C1144" s="515">
        <f t="shared" ref="C1144:E1144" si="228">C1145+C1146+C1147+C1148</f>
        <v>0</v>
      </c>
      <c r="D1144" s="515">
        <f t="shared" si="228"/>
        <v>0</v>
      </c>
      <c r="E1144" s="515">
        <f t="shared" si="228"/>
        <v>0</v>
      </c>
      <c r="F1144" s="414"/>
    </row>
    <row r="1145" spans="1:6" ht="21" customHeight="1" thickBot="1" x14ac:dyDescent="0.25">
      <c r="A1145" s="518" t="s">
        <v>37</v>
      </c>
      <c r="B1145" s="515"/>
      <c r="C1145" s="515"/>
      <c r="D1145" s="515"/>
      <c r="E1145" s="515"/>
      <c r="F1145" s="414"/>
    </row>
    <row r="1146" spans="1:6" ht="21" customHeight="1" thickBot="1" x14ac:dyDescent="0.25">
      <c r="A1146" s="518" t="s">
        <v>108</v>
      </c>
      <c r="B1146" s="515"/>
      <c r="C1146" s="515"/>
      <c r="D1146" s="515"/>
      <c r="E1146" s="515"/>
      <c r="F1146" s="414"/>
    </row>
    <row r="1147" spans="1:6" ht="21" customHeight="1" thickBot="1" x14ac:dyDescent="0.25">
      <c r="A1147" s="518" t="s">
        <v>72</v>
      </c>
      <c r="B1147" s="515"/>
      <c r="C1147" s="515"/>
      <c r="D1147" s="515"/>
      <c r="E1147" s="515"/>
      <c r="F1147" s="414"/>
    </row>
    <row r="1148" spans="1:6" ht="21" customHeight="1" thickBot="1" x14ac:dyDescent="0.25">
      <c r="A1148" s="518" t="s">
        <v>73</v>
      </c>
      <c r="B1148" s="515"/>
      <c r="C1148" s="515"/>
      <c r="D1148" s="515"/>
      <c r="E1148" s="515"/>
      <c r="F1148" s="414"/>
    </row>
    <row r="1149" spans="1:6" ht="21" customHeight="1" thickBot="1" x14ac:dyDescent="0.25">
      <c r="A1149" s="517" t="s">
        <v>109</v>
      </c>
      <c r="B1149" s="514">
        <v>510</v>
      </c>
      <c r="C1149" s="514">
        <v>500</v>
      </c>
      <c r="D1149" s="514">
        <f t="shared" ref="D1149:E1149" si="229">D1150+D1151+D1152+D1153</f>
        <v>0</v>
      </c>
      <c r="E1149" s="514">
        <f t="shared" si="229"/>
        <v>0</v>
      </c>
      <c r="F1149" s="414"/>
    </row>
    <row r="1150" spans="1:6" ht="21" customHeight="1" thickBot="1" x14ac:dyDescent="0.25">
      <c r="A1150" s="518" t="s">
        <v>37</v>
      </c>
      <c r="B1150" s="515">
        <v>510</v>
      </c>
      <c r="C1150" s="515">
        <v>500</v>
      </c>
      <c r="D1150" s="515">
        <v>0</v>
      </c>
      <c r="E1150" s="515">
        <v>0</v>
      </c>
      <c r="F1150" s="414"/>
    </row>
    <row r="1151" spans="1:6" ht="21" customHeight="1" thickBot="1" x14ac:dyDescent="0.25">
      <c r="A1151" s="518" t="s">
        <v>108</v>
      </c>
      <c r="B1151" s="514"/>
      <c r="C1151" s="515"/>
      <c r="D1151" s="515"/>
      <c r="E1151" s="515"/>
      <c r="F1151" s="414"/>
    </row>
    <row r="1152" spans="1:6" ht="21" customHeight="1" thickBot="1" x14ac:dyDescent="0.25">
      <c r="A1152" s="518" t="s">
        <v>72</v>
      </c>
      <c r="B1152" s="514"/>
      <c r="C1152" s="515"/>
      <c r="D1152" s="515"/>
      <c r="E1152" s="515"/>
      <c r="F1152" s="414"/>
    </row>
    <row r="1153" spans="1:6" ht="21" customHeight="1" thickBot="1" x14ac:dyDescent="0.25">
      <c r="A1153" s="518" t="s">
        <v>73</v>
      </c>
      <c r="B1153" s="514"/>
      <c r="C1153" s="515"/>
      <c r="D1153" s="515"/>
      <c r="E1153" s="515"/>
      <c r="F1153" s="414"/>
    </row>
    <row r="1154" spans="1:6" ht="21" customHeight="1" thickBot="1" x14ac:dyDescent="0.25">
      <c r="A1154" s="519" t="s">
        <v>380</v>
      </c>
      <c r="B1154" s="514">
        <f>B1144+B1149</f>
        <v>510</v>
      </c>
      <c r="C1154" s="515">
        <f t="shared" ref="C1154:E1154" si="230">C1144+C1149</f>
        <v>500</v>
      </c>
      <c r="D1154" s="528">
        <f t="shared" si="230"/>
        <v>0</v>
      </c>
      <c r="E1154" s="515">
        <f t="shared" si="230"/>
        <v>0</v>
      </c>
      <c r="F1154" s="414"/>
    </row>
    <row r="1155" spans="1:6" ht="48" customHeight="1" thickBot="1" x14ac:dyDescent="0.25">
      <c r="A1155" s="509" t="s">
        <v>381</v>
      </c>
      <c r="B1155" s="509" t="s">
        <v>567</v>
      </c>
      <c r="C1155" s="521" t="s">
        <v>1293</v>
      </c>
      <c r="D1155" s="522"/>
      <c r="E1155" s="523"/>
      <c r="F1155" s="414"/>
    </row>
    <row r="1156" spans="1:6" ht="21" customHeight="1" thickBot="1" x14ac:dyDescent="0.25">
      <c r="A1156" s="426" t="s">
        <v>9</v>
      </c>
      <c r="B1156" s="1090" t="s">
        <v>713</v>
      </c>
      <c r="C1156" s="1091"/>
      <c r="D1156" s="1091"/>
      <c r="E1156" s="1092"/>
      <c r="F1156" s="414"/>
    </row>
    <row r="1157" spans="1:6" ht="21" customHeight="1" thickBot="1" x14ac:dyDescent="0.25">
      <c r="A1157" s="426" t="s">
        <v>14</v>
      </c>
      <c r="B1157" s="1123" t="s">
        <v>237</v>
      </c>
      <c r="C1157" s="1093"/>
      <c r="D1157" s="1093"/>
      <c r="E1157" s="1094"/>
      <c r="F1157" s="414"/>
    </row>
    <row r="1158" spans="1:6" ht="21" customHeight="1" x14ac:dyDescent="0.2">
      <c r="A1158" s="1095"/>
      <c r="B1158" s="511">
        <v>2019</v>
      </c>
      <c r="C1158" s="511">
        <v>2020</v>
      </c>
      <c r="D1158" s="511">
        <v>2021</v>
      </c>
      <c r="E1158" s="511">
        <v>2022</v>
      </c>
      <c r="F1158" s="414"/>
    </row>
    <row r="1159" spans="1:6" ht="21" customHeight="1" thickBot="1" x14ac:dyDescent="0.25">
      <c r="A1159" s="1096"/>
      <c r="B1159" s="512" t="s">
        <v>5</v>
      </c>
      <c r="C1159" s="512" t="s">
        <v>6</v>
      </c>
      <c r="D1159" s="512" t="s">
        <v>6</v>
      </c>
      <c r="E1159" s="512" t="s">
        <v>6</v>
      </c>
      <c r="F1159" s="414"/>
    </row>
    <row r="1160" spans="1:6" ht="21" customHeight="1" thickBot="1" x14ac:dyDescent="0.25">
      <c r="A1160" s="426" t="s">
        <v>8</v>
      </c>
      <c r="B1160" s="513">
        <v>702</v>
      </c>
      <c r="C1160" s="513">
        <v>1000</v>
      </c>
      <c r="D1160" s="422">
        <v>1802</v>
      </c>
      <c r="E1160" s="513">
        <v>0</v>
      </c>
      <c r="F1160" s="414"/>
    </row>
    <row r="1161" spans="1:6" ht="21" customHeight="1" thickBot="1" x14ac:dyDescent="0.25">
      <c r="A1161" s="426" t="s">
        <v>15</v>
      </c>
      <c r="B1161" s="513">
        <f>B1169+B1174</f>
        <v>19452.500600000003</v>
      </c>
      <c r="C1161" s="513">
        <f t="shared" ref="C1161:E1161" si="231">C1169+C1174</f>
        <v>30000</v>
      </c>
      <c r="D1161" s="513">
        <f t="shared" si="231"/>
        <v>47810.002400000005</v>
      </c>
      <c r="E1161" s="513">
        <f t="shared" si="231"/>
        <v>0</v>
      </c>
      <c r="F1161" s="414"/>
    </row>
    <row r="1162" spans="1:6" ht="21" customHeight="1" thickBot="1" x14ac:dyDescent="0.25">
      <c r="A1162" s="426" t="s">
        <v>21</v>
      </c>
      <c r="B1162" s="513">
        <f>B1161/B1160</f>
        <v>27.710114814814819</v>
      </c>
      <c r="C1162" s="513">
        <f>C1161/C1160</f>
        <v>30</v>
      </c>
      <c r="D1162" s="513">
        <f t="shared" ref="D1162:E1162" si="232">D1161/D1160</f>
        <v>26.531632852386242</v>
      </c>
      <c r="E1162" s="513" t="e">
        <f t="shared" si="232"/>
        <v>#DIV/0!</v>
      </c>
      <c r="F1162" s="414"/>
    </row>
    <row r="1163" spans="1:6" ht="21" customHeight="1" thickBot="1" x14ac:dyDescent="0.25">
      <c r="A1163" s="426" t="s">
        <v>16</v>
      </c>
      <c r="B1163" s="422" t="s">
        <v>20</v>
      </c>
      <c r="C1163" s="516">
        <f>C1160/B1160-1</f>
        <v>0.42450142450142447</v>
      </c>
      <c r="D1163" s="516">
        <f t="shared" ref="D1163:E1165" si="233">D1160/C1160-1</f>
        <v>0.80200000000000005</v>
      </c>
      <c r="E1163" s="516">
        <f t="shared" si="233"/>
        <v>-1</v>
      </c>
      <c r="F1163" s="414"/>
    </row>
    <row r="1164" spans="1:6" ht="21" customHeight="1" thickBot="1" x14ac:dyDescent="0.25">
      <c r="A1164" s="426" t="s">
        <v>17</v>
      </c>
      <c r="B1164" s="422" t="s">
        <v>20</v>
      </c>
      <c r="C1164" s="516">
        <f>C1161/B1161-1</f>
        <v>0.54221817630993896</v>
      </c>
      <c r="D1164" s="516">
        <f t="shared" si="233"/>
        <v>0.59366674666666674</v>
      </c>
      <c r="E1164" s="516">
        <f t="shared" si="233"/>
        <v>-1</v>
      </c>
      <c r="F1164" s="414"/>
    </row>
    <row r="1165" spans="1:6" ht="21" customHeight="1" thickBot="1" x14ac:dyDescent="0.25">
      <c r="A1165" s="426" t="s">
        <v>18</v>
      </c>
      <c r="B1165" s="422" t="s">
        <v>20</v>
      </c>
      <c r="C1165" s="516">
        <f>C1162/B1162-1</f>
        <v>8.2637159769577195E-2</v>
      </c>
      <c r="D1165" s="516">
        <f t="shared" si="233"/>
        <v>-0.11561223825379197</v>
      </c>
      <c r="E1165" s="516" t="e">
        <f t="shared" si="233"/>
        <v>#DIV/0!</v>
      </c>
      <c r="F1165" s="414"/>
    </row>
    <row r="1166" spans="1:6" ht="21" customHeight="1" thickBot="1" x14ac:dyDescent="0.25">
      <c r="A1166" s="1138" t="s">
        <v>1289</v>
      </c>
      <c r="B1166" s="1139"/>
      <c r="C1166" s="1139"/>
      <c r="D1166" s="1139"/>
      <c r="E1166" s="1140"/>
      <c r="F1166" s="414"/>
    </row>
    <row r="1167" spans="1:6" ht="21" customHeight="1" x14ac:dyDescent="0.2">
      <c r="A1167" s="1095"/>
      <c r="B1167" s="511">
        <v>2019</v>
      </c>
      <c r="C1167" s="511">
        <v>2020</v>
      </c>
      <c r="D1167" s="511">
        <v>2021</v>
      </c>
      <c r="E1167" s="511">
        <v>2022</v>
      </c>
      <c r="F1167" s="414"/>
    </row>
    <row r="1168" spans="1:6" ht="21" customHeight="1" thickBot="1" x14ac:dyDescent="0.25">
      <c r="A1168" s="1096"/>
      <c r="B1168" s="512" t="s">
        <v>5</v>
      </c>
      <c r="C1168" s="512" t="s">
        <v>6</v>
      </c>
      <c r="D1168" s="512" t="s">
        <v>6</v>
      </c>
      <c r="E1168" s="512" t="s">
        <v>6</v>
      </c>
      <c r="F1168" s="414"/>
    </row>
    <row r="1169" spans="1:6" ht="21" customHeight="1" thickBot="1" x14ac:dyDescent="0.25">
      <c r="A1169" s="517" t="s">
        <v>107</v>
      </c>
      <c r="B1169" s="515">
        <f>B1170+B1171+B1172+B1173</f>
        <v>0</v>
      </c>
      <c r="C1169" s="515">
        <f t="shared" ref="C1169:E1169" si="234">C1170+C1171+C1172+C1173</f>
        <v>0</v>
      </c>
      <c r="D1169" s="515">
        <f t="shared" si="234"/>
        <v>0</v>
      </c>
      <c r="E1169" s="515">
        <f t="shared" si="234"/>
        <v>0</v>
      </c>
      <c r="F1169" s="414"/>
    </row>
    <row r="1170" spans="1:6" ht="21" customHeight="1" thickBot="1" x14ac:dyDescent="0.25">
      <c r="A1170" s="518" t="s">
        <v>37</v>
      </c>
      <c r="B1170" s="515"/>
      <c r="C1170" s="515"/>
      <c r="D1170" s="515"/>
      <c r="E1170" s="515"/>
      <c r="F1170" s="414"/>
    </row>
    <row r="1171" spans="1:6" ht="21" customHeight="1" thickBot="1" x14ac:dyDescent="0.25">
      <c r="A1171" s="518" t="s">
        <v>108</v>
      </c>
      <c r="B1171" s="515"/>
      <c r="C1171" s="515"/>
      <c r="D1171" s="515"/>
      <c r="E1171" s="515"/>
      <c r="F1171" s="414"/>
    </row>
    <row r="1172" spans="1:6" ht="21" customHeight="1" thickBot="1" x14ac:dyDescent="0.25">
      <c r="A1172" s="518" t="s">
        <v>72</v>
      </c>
      <c r="B1172" s="515"/>
      <c r="C1172" s="515"/>
      <c r="D1172" s="515"/>
      <c r="E1172" s="515"/>
      <c r="F1172" s="414"/>
    </row>
    <row r="1173" spans="1:6" ht="21" customHeight="1" thickBot="1" x14ac:dyDescent="0.25">
      <c r="A1173" s="518" t="s">
        <v>73</v>
      </c>
      <c r="B1173" s="515"/>
      <c r="C1173" s="515"/>
      <c r="D1173" s="515"/>
      <c r="E1173" s="515"/>
      <c r="F1173" s="414"/>
    </row>
    <row r="1174" spans="1:6" ht="21" customHeight="1" thickBot="1" x14ac:dyDescent="0.25">
      <c r="A1174" s="517" t="s">
        <v>109</v>
      </c>
      <c r="B1174" s="514">
        <f>B1175+B1176+B1177+B1178</f>
        <v>19452.500600000003</v>
      </c>
      <c r="C1174" s="514">
        <f t="shared" ref="C1174:E1174" si="235">C1175+C1176+C1177+C1178</f>
        <v>30000</v>
      </c>
      <c r="D1174" s="514">
        <f t="shared" si="235"/>
        <v>47810.002400000005</v>
      </c>
      <c r="E1174" s="514">
        <f t="shared" si="235"/>
        <v>0</v>
      </c>
      <c r="F1174" s="414"/>
    </row>
    <row r="1175" spans="1:6" ht="21" customHeight="1" thickBot="1" x14ac:dyDescent="0.25">
      <c r="A1175" s="518" t="s">
        <v>37</v>
      </c>
      <c r="B1175" s="514">
        <v>19452.500600000003</v>
      </c>
      <c r="C1175" s="515">
        <v>30000</v>
      </c>
      <c r="D1175" s="513">
        <v>47810.002400000005</v>
      </c>
      <c r="E1175" s="515">
        <v>0</v>
      </c>
      <c r="F1175" s="414"/>
    </row>
    <row r="1176" spans="1:6" ht="21" customHeight="1" thickBot="1" x14ac:dyDescent="0.25">
      <c r="A1176" s="518" t="s">
        <v>108</v>
      </c>
      <c r="B1176" s="514"/>
      <c r="C1176" s="515"/>
      <c r="D1176" s="515"/>
      <c r="E1176" s="515"/>
      <c r="F1176" s="414"/>
    </row>
    <row r="1177" spans="1:6" ht="21" customHeight="1" thickBot="1" x14ac:dyDescent="0.25">
      <c r="A1177" s="518" t="s">
        <v>72</v>
      </c>
      <c r="B1177" s="514"/>
      <c r="C1177" s="515"/>
      <c r="D1177" s="515"/>
      <c r="E1177" s="515"/>
      <c r="F1177" s="414"/>
    </row>
    <row r="1178" spans="1:6" ht="21" customHeight="1" thickBot="1" x14ac:dyDescent="0.25">
      <c r="A1178" s="518" t="s">
        <v>73</v>
      </c>
      <c r="B1178" s="514"/>
      <c r="C1178" s="515"/>
      <c r="D1178" s="515"/>
      <c r="E1178" s="515"/>
      <c r="F1178" s="414"/>
    </row>
    <row r="1179" spans="1:6" ht="21" customHeight="1" thickBot="1" x14ac:dyDescent="0.25">
      <c r="A1179" s="519" t="s">
        <v>382</v>
      </c>
      <c r="B1179" s="514">
        <f>B1169+B1174</f>
        <v>19452.500600000003</v>
      </c>
      <c r="C1179" s="514">
        <f t="shared" ref="C1179:E1179" si="236">C1169+C1174</f>
        <v>30000</v>
      </c>
      <c r="D1179" s="514">
        <f t="shared" si="236"/>
        <v>47810.002400000005</v>
      </c>
      <c r="E1179" s="514">
        <f t="shared" si="236"/>
        <v>0</v>
      </c>
      <c r="F1179" s="414"/>
    </row>
    <row r="1180" spans="1:6" ht="79.5" customHeight="1" thickBot="1" x14ac:dyDescent="0.25">
      <c r="A1180" s="509" t="s">
        <v>381</v>
      </c>
      <c r="B1180" s="509" t="s">
        <v>569</v>
      </c>
      <c r="C1180" s="521" t="s">
        <v>1294</v>
      </c>
      <c r="D1180" s="522"/>
      <c r="E1180" s="523"/>
      <c r="F1180" s="414"/>
    </row>
    <row r="1181" spans="1:6" ht="21" customHeight="1" thickBot="1" x14ac:dyDescent="0.25">
      <c r="A1181" s="426" t="s">
        <v>9</v>
      </c>
      <c r="B1181" s="1090" t="s">
        <v>462</v>
      </c>
      <c r="C1181" s="1091"/>
      <c r="D1181" s="1091"/>
      <c r="E1181" s="1092"/>
      <c r="F1181" s="414"/>
    </row>
    <row r="1182" spans="1:6" ht="21" customHeight="1" thickBot="1" x14ac:dyDescent="0.25">
      <c r="A1182" s="426" t="s">
        <v>14</v>
      </c>
      <c r="B1182" s="1123" t="s">
        <v>463</v>
      </c>
      <c r="C1182" s="1093"/>
      <c r="D1182" s="1093"/>
      <c r="E1182" s="1094"/>
      <c r="F1182" s="414"/>
    </row>
    <row r="1183" spans="1:6" ht="21" customHeight="1" x14ac:dyDescent="0.2">
      <c r="A1183" s="1095"/>
      <c r="B1183" s="511">
        <v>2019</v>
      </c>
      <c r="C1183" s="511">
        <v>2020</v>
      </c>
      <c r="D1183" s="511">
        <v>2021</v>
      </c>
      <c r="E1183" s="511">
        <v>2022</v>
      </c>
      <c r="F1183" s="414"/>
    </row>
    <row r="1184" spans="1:6" ht="21" customHeight="1" thickBot="1" x14ac:dyDescent="0.25">
      <c r="A1184" s="1096"/>
      <c r="B1184" s="512" t="s">
        <v>5</v>
      </c>
      <c r="C1184" s="512" t="s">
        <v>6</v>
      </c>
      <c r="D1184" s="512" t="s">
        <v>6</v>
      </c>
      <c r="E1184" s="512" t="s">
        <v>6</v>
      </c>
      <c r="F1184" s="414"/>
    </row>
    <row r="1185" spans="1:6" ht="21" customHeight="1" thickBot="1" x14ac:dyDescent="0.25">
      <c r="A1185" s="426" t="s">
        <v>8</v>
      </c>
      <c r="B1185" s="513">
        <v>1</v>
      </c>
      <c r="C1185" s="513">
        <v>1</v>
      </c>
      <c r="D1185" s="513">
        <v>1</v>
      </c>
      <c r="E1185" s="422">
        <v>0</v>
      </c>
      <c r="F1185" s="414"/>
    </row>
    <row r="1186" spans="1:6" ht="21" customHeight="1" thickBot="1" x14ac:dyDescent="0.25">
      <c r="A1186" s="426" t="s">
        <v>15</v>
      </c>
      <c r="B1186" s="515">
        <f>B1204</f>
        <v>350</v>
      </c>
      <c r="C1186" s="515">
        <f t="shared" ref="C1186:D1186" si="237">C1204</f>
        <v>771</v>
      </c>
      <c r="D1186" s="515">
        <f t="shared" si="237"/>
        <v>714</v>
      </c>
      <c r="E1186" s="515">
        <f t="shared" ref="E1186" si="238">E1200</f>
        <v>0</v>
      </c>
      <c r="F1186" s="414"/>
    </row>
    <row r="1187" spans="1:6" ht="21" customHeight="1" thickBot="1" x14ac:dyDescent="0.25">
      <c r="A1187" s="426" t="s">
        <v>21</v>
      </c>
      <c r="B1187" s="513">
        <f>B1186/B1185</f>
        <v>350</v>
      </c>
      <c r="C1187" s="513">
        <f>C1186/C1185</f>
        <v>771</v>
      </c>
      <c r="D1187" s="513">
        <f t="shared" ref="D1187:E1187" si="239">D1186/D1185</f>
        <v>714</v>
      </c>
      <c r="E1187" s="513" t="e">
        <f t="shared" si="239"/>
        <v>#DIV/0!</v>
      </c>
      <c r="F1187" s="414"/>
    </row>
    <row r="1188" spans="1:6" ht="21" customHeight="1" thickBot="1" x14ac:dyDescent="0.25">
      <c r="A1188" s="426" t="s">
        <v>16</v>
      </c>
      <c r="B1188" s="422" t="s">
        <v>20</v>
      </c>
      <c r="C1188" s="516">
        <f>C1185/B1185-1</f>
        <v>0</v>
      </c>
      <c r="D1188" s="516">
        <f t="shared" ref="D1188:E1190" si="240">D1185/C1185-1</f>
        <v>0</v>
      </c>
      <c r="E1188" s="516">
        <f t="shared" si="240"/>
        <v>-1</v>
      </c>
      <c r="F1188" s="414"/>
    </row>
    <row r="1189" spans="1:6" ht="21" customHeight="1" thickBot="1" x14ac:dyDescent="0.25">
      <c r="A1189" s="426" t="s">
        <v>17</v>
      </c>
      <c r="B1189" s="422" t="s">
        <v>20</v>
      </c>
      <c r="C1189" s="516">
        <f>C1186/B1186-1</f>
        <v>1.2028571428571428</v>
      </c>
      <c r="D1189" s="516">
        <f t="shared" si="240"/>
        <v>-7.3929961089494123E-2</v>
      </c>
      <c r="E1189" s="516">
        <f t="shared" si="240"/>
        <v>-1</v>
      </c>
      <c r="F1189" s="414"/>
    </row>
    <row r="1190" spans="1:6" ht="21" customHeight="1" thickBot="1" x14ac:dyDescent="0.25">
      <c r="A1190" s="426" t="s">
        <v>18</v>
      </c>
      <c r="B1190" s="422" t="s">
        <v>20</v>
      </c>
      <c r="C1190" s="516">
        <f>C1187/B1187-1</f>
        <v>1.2028571428571428</v>
      </c>
      <c r="D1190" s="516">
        <f t="shared" si="240"/>
        <v>-7.3929961089494123E-2</v>
      </c>
      <c r="E1190" s="516" t="e">
        <f t="shared" si="240"/>
        <v>#DIV/0!</v>
      </c>
      <c r="F1190" s="414"/>
    </row>
    <row r="1191" spans="1:6" ht="21" customHeight="1" thickBot="1" x14ac:dyDescent="0.25">
      <c r="A1191" s="1138" t="s">
        <v>1289</v>
      </c>
      <c r="B1191" s="1139"/>
      <c r="C1191" s="1139"/>
      <c r="D1191" s="1139"/>
      <c r="E1191" s="1140"/>
      <c r="F1191" s="414"/>
    </row>
    <row r="1192" spans="1:6" ht="21" customHeight="1" x14ac:dyDescent="0.2">
      <c r="A1192" s="1095"/>
      <c r="B1192" s="511">
        <v>2019</v>
      </c>
      <c r="C1192" s="511">
        <v>2020</v>
      </c>
      <c r="D1192" s="511">
        <v>2021</v>
      </c>
      <c r="E1192" s="511">
        <v>2022</v>
      </c>
      <c r="F1192" s="414"/>
    </row>
    <row r="1193" spans="1:6" ht="21" customHeight="1" thickBot="1" x14ac:dyDescent="0.25">
      <c r="A1193" s="1096"/>
      <c r="B1193" s="512" t="s">
        <v>5</v>
      </c>
      <c r="C1193" s="512" t="s">
        <v>6</v>
      </c>
      <c r="D1193" s="512" t="s">
        <v>6</v>
      </c>
      <c r="E1193" s="512" t="s">
        <v>6</v>
      </c>
      <c r="F1193" s="414"/>
    </row>
    <row r="1194" spans="1:6" ht="21" customHeight="1" thickBot="1" x14ac:dyDescent="0.25">
      <c r="A1194" s="517" t="s">
        <v>107</v>
      </c>
      <c r="B1194" s="515">
        <f>B1195+B1196+B1197+B1198</f>
        <v>0</v>
      </c>
      <c r="C1194" s="515">
        <f t="shared" ref="C1194:E1194" si="241">C1195+C1196+C1197+C1198</f>
        <v>0</v>
      </c>
      <c r="D1194" s="515">
        <f t="shared" si="241"/>
        <v>0</v>
      </c>
      <c r="E1194" s="515">
        <f t="shared" si="241"/>
        <v>0</v>
      </c>
      <c r="F1194" s="414"/>
    </row>
    <row r="1195" spans="1:6" ht="21" customHeight="1" thickBot="1" x14ac:dyDescent="0.25">
      <c r="A1195" s="518" t="s">
        <v>37</v>
      </c>
      <c r="B1195" s="515"/>
      <c r="C1195" s="515"/>
      <c r="D1195" s="515"/>
      <c r="E1195" s="515"/>
      <c r="F1195" s="414"/>
    </row>
    <row r="1196" spans="1:6" ht="21" customHeight="1" thickBot="1" x14ac:dyDescent="0.25">
      <c r="A1196" s="518" t="s">
        <v>108</v>
      </c>
      <c r="B1196" s="515"/>
      <c r="C1196" s="515"/>
      <c r="D1196" s="515"/>
      <c r="E1196" s="515"/>
      <c r="F1196" s="414"/>
    </row>
    <row r="1197" spans="1:6" ht="21" customHeight="1" thickBot="1" x14ac:dyDescent="0.25">
      <c r="A1197" s="518" t="s">
        <v>72</v>
      </c>
      <c r="B1197" s="515"/>
      <c r="C1197" s="515"/>
      <c r="D1197" s="515"/>
      <c r="E1197" s="515"/>
      <c r="F1197" s="414"/>
    </row>
    <row r="1198" spans="1:6" ht="21" customHeight="1" thickBot="1" x14ac:dyDescent="0.25">
      <c r="A1198" s="518" t="s">
        <v>73</v>
      </c>
      <c r="B1198" s="515"/>
      <c r="C1198" s="515"/>
      <c r="D1198" s="515"/>
      <c r="E1198" s="515"/>
      <c r="F1198" s="414"/>
    </row>
    <row r="1199" spans="1:6" ht="21" customHeight="1" thickBot="1" x14ac:dyDescent="0.25">
      <c r="A1199" s="517" t="s">
        <v>109</v>
      </c>
      <c r="B1199" s="514">
        <v>350</v>
      </c>
      <c r="C1199" s="514">
        <v>771</v>
      </c>
      <c r="D1199" s="514">
        <v>714</v>
      </c>
      <c r="E1199" s="514">
        <f t="shared" ref="E1199" si="242">E1200+E1201+E1202+E1203</f>
        <v>0</v>
      </c>
      <c r="F1199" s="414"/>
    </row>
    <row r="1200" spans="1:6" ht="21" customHeight="1" thickBot="1" x14ac:dyDescent="0.25">
      <c r="A1200" s="518" t="s">
        <v>37</v>
      </c>
      <c r="B1200" s="515">
        <v>350</v>
      </c>
      <c r="C1200" s="515">
        <v>771</v>
      </c>
      <c r="D1200" s="515">
        <v>714</v>
      </c>
      <c r="E1200" s="515">
        <v>0</v>
      </c>
      <c r="F1200" s="414"/>
    </row>
    <row r="1201" spans="1:6" ht="21" customHeight="1" thickBot="1" x14ac:dyDescent="0.25">
      <c r="A1201" s="518" t="s">
        <v>108</v>
      </c>
      <c r="B1201" s="514"/>
      <c r="C1201" s="515"/>
      <c r="D1201" s="515"/>
      <c r="E1201" s="515"/>
      <c r="F1201" s="414"/>
    </row>
    <row r="1202" spans="1:6" ht="21" customHeight="1" thickBot="1" x14ac:dyDescent="0.25">
      <c r="A1202" s="518" t="s">
        <v>72</v>
      </c>
      <c r="B1202" s="514"/>
      <c r="C1202" s="515"/>
      <c r="D1202" s="515"/>
      <c r="E1202" s="515"/>
      <c r="F1202" s="414"/>
    </row>
    <row r="1203" spans="1:6" ht="21" customHeight="1" thickBot="1" x14ac:dyDescent="0.25">
      <c r="A1203" s="518" t="s">
        <v>73</v>
      </c>
      <c r="B1203" s="514"/>
      <c r="C1203" s="515"/>
      <c r="D1203" s="515"/>
      <c r="E1203" s="515"/>
      <c r="F1203" s="414"/>
    </row>
    <row r="1204" spans="1:6" ht="21" customHeight="1" thickBot="1" x14ac:dyDescent="0.25">
      <c r="A1204" s="519" t="s">
        <v>382</v>
      </c>
      <c r="B1204" s="514">
        <f>B1194+B1199</f>
        <v>350</v>
      </c>
      <c r="C1204" s="514">
        <f t="shared" ref="C1204:E1204" si="243">C1194+C1199</f>
        <v>771</v>
      </c>
      <c r="D1204" s="514">
        <f t="shared" si="243"/>
        <v>714</v>
      </c>
      <c r="E1204" s="514">
        <f t="shared" si="243"/>
        <v>0</v>
      </c>
      <c r="F1204" s="414"/>
    </row>
    <row r="1205" spans="1:6" ht="100.5" customHeight="1" thickBot="1" x14ac:dyDescent="0.25">
      <c r="A1205" s="509" t="s">
        <v>383</v>
      </c>
      <c r="B1205" s="509" t="s">
        <v>571</v>
      </c>
      <c r="C1205" s="521" t="s">
        <v>1295</v>
      </c>
      <c r="D1205" s="522"/>
      <c r="E1205" s="509"/>
      <c r="F1205" s="414"/>
    </row>
    <row r="1206" spans="1:6" ht="31.5" customHeight="1" thickBot="1" x14ac:dyDescent="0.25">
      <c r="A1206" s="426" t="s">
        <v>9</v>
      </c>
      <c r="B1206" s="1090" t="s">
        <v>1296</v>
      </c>
      <c r="C1206" s="1091"/>
      <c r="D1206" s="1091"/>
      <c r="E1206" s="1092"/>
      <c r="F1206" s="414"/>
    </row>
    <row r="1207" spans="1:6" ht="21" customHeight="1" thickBot="1" x14ac:dyDescent="0.25">
      <c r="A1207" s="426" t="s">
        <v>14</v>
      </c>
      <c r="B1207" s="1123" t="s">
        <v>237</v>
      </c>
      <c r="C1207" s="1093"/>
      <c r="D1207" s="1093"/>
      <c r="E1207" s="1094"/>
      <c r="F1207" s="414"/>
    </row>
    <row r="1208" spans="1:6" ht="21" customHeight="1" x14ac:dyDescent="0.2">
      <c r="A1208" s="1095"/>
      <c r="B1208" s="511">
        <v>2019</v>
      </c>
      <c r="C1208" s="511">
        <v>2020</v>
      </c>
      <c r="D1208" s="511">
        <v>2021</v>
      </c>
      <c r="E1208" s="511">
        <v>2022</v>
      </c>
      <c r="F1208" s="414"/>
    </row>
    <row r="1209" spans="1:6" ht="21" customHeight="1" thickBot="1" x14ac:dyDescent="0.25">
      <c r="A1209" s="1096"/>
      <c r="B1209" s="512" t="s">
        <v>5</v>
      </c>
      <c r="C1209" s="512" t="s">
        <v>6</v>
      </c>
      <c r="D1209" s="512" t="s">
        <v>6</v>
      </c>
      <c r="E1209" s="512" t="s">
        <v>6</v>
      </c>
      <c r="F1209" s="414"/>
    </row>
    <row r="1210" spans="1:6" ht="21" customHeight="1" thickBot="1" x14ac:dyDescent="0.25">
      <c r="A1210" s="426" t="s">
        <v>8</v>
      </c>
      <c r="B1210" s="513">
        <v>5969</v>
      </c>
      <c r="C1210" s="513">
        <v>12000</v>
      </c>
      <c r="D1210" s="513">
        <v>11374</v>
      </c>
      <c r="E1210" s="513">
        <v>0</v>
      </c>
      <c r="F1210" s="414"/>
    </row>
    <row r="1211" spans="1:6" ht="21" customHeight="1" thickBot="1" x14ac:dyDescent="0.25">
      <c r="A1211" s="426" t="s">
        <v>15</v>
      </c>
      <c r="B1211" s="514">
        <f>B1229</f>
        <v>36217</v>
      </c>
      <c r="C1211" s="514">
        <f t="shared" ref="C1211:D1211" si="244">C1229</f>
        <v>72435</v>
      </c>
      <c r="D1211" s="514">
        <f t="shared" si="244"/>
        <v>72435</v>
      </c>
      <c r="E1211" s="514">
        <f>E1229</f>
        <v>0</v>
      </c>
      <c r="F1211" s="414"/>
    </row>
    <row r="1212" spans="1:6" ht="21" customHeight="1" thickBot="1" x14ac:dyDescent="0.25">
      <c r="A1212" s="426" t="s">
        <v>21</v>
      </c>
      <c r="B1212" s="513">
        <f>B1211/B1210</f>
        <v>6.0675154967331215</v>
      </c>
      <c r="C1212" s="513" t="e">
        <f>C1211/#REF!</f>
        <v>#REF!</v>
      </c>
      <c r="D1212" s="513">
        <f>D1211/C1210</f>
        <v>6.0362499999999999</v>
      </c>
      <c r="E1212" s="513">
        <f>E1211/D1210</f>
        <v>0</v>
      </c>
      <c r="F1212" s="414"/>
    </row>
    <row r="1213" spans="1:6" ht="21" customHeight="1" thickBot="1" x14ac:dyDescent="0.25">
      <c r="A1213" s="426" t="s">
        <v>16</v>
      </c>
      <c r="B1213" s="422" t="s">
        <v>20</v>
      </c>
      <c r="C1213" s="516" t="e">
        <f>#REF!/B1210-1</f>
        <v>#REF!</v>
      </c>
      <c r="D1213" s="516" t="e">
        <f>C1210/#REF!-1</f>
        <v>#REF!</v>
      </c>
      <c r="E1213" s="516">
        <f>D1210/C1210-1</f>
        <v>-5.2166666666666694E-2</v>
      </c>
      <c r="F1213" s="414"/>
    </row>
    <row r="1214" spans="1:6" ht="21" customHeight="1" thickBot="1" x14ac:dyDescent="0.25">
      <c r="A1214" s="426" t="s">
        <v>17</v>
      </c>
      <c r="B1214" s="422" t="s">
        <v>20</v>
      </c>
      <c r="C1214" s="516">
        <f t="shared" ref="C1214:E1215" si="245">C1211/B1211-1</f>
        <v>1.0000276113427398</v>
      </c>
      <c r="D1214" s="516">
        <f t="shared" si="245"/>
        <v>0</v>
      </c>
      <c r="E1214" s="516">
        <f t="shared" si="245"/>
        <v>-1</v>
      </c>
      <c r="F1214" s="414"/>
    </row>
    <row r="1215" spans="1:6" ht="21" customHeight="1" thickBot="1" x14ac:dyDescent="0.25">
      <c r="A1215" s="426" t="s">
        <v>18</v>
      </c>
      <c r="B1215" s="422" t="s">
        <v>20</v>
      </c>
      <c r="C1215" s="516" t="e">
        <f t="shared" si="245"/>
        <v>#REF!</v>
      </c>
      <c r="D1215" s="516" t="e">
        <f t="shared" si="245"/>
        <v>#REF!</v>
      </c>
      <c r="E1215" s="516">
        <f t="shared" si="245"/>
        <v>-1</v>
      </c>
      <c r="F1215" s="414"/>
    </row>
    <row r="1216" spans="1:6" ht="21" customHeight="1" thickBot="1" x14ac:dyDescent="0.25">
      <c r="A1216" s="1138" t="s">
        <v>1289</v>
      </c>
      <c r="B1216" s="1139"/>
      <c r="C1216" s="1139"/>
      <c r="D1216" s="1139"/>
      <c r="E1216" s="1140"/>
      <c r="F1216" s="414"/>
    </row>
    <row r="1217" spans="1:6" ht="21" customHeight="1" x14ac:dyDescent="0.2">
      <c r="A1217" s="1095"/>
      <c r="B1217" s="511">
        <v>2019</v>
      </c>
      <c r="C1217" s="511">
        <v>2020</v>
      </c>
      <c r="D1217" s="511">
        <v>2021</v>
      </c>
      <c r="E1217" s="511">
        <v>2022</v>
      </c>
      <c r="F1217" s="414"/>
    </row>
    <row r="1218" spans="1:6" ht="21" customHeight="1" thickBot="1" x14ac:dyDescent="0.25">
      <c r="A1218" s="1096"/>
      <c r="B1218" s="512" t="s">
        <v>5</v>
      </c>
      <c r="C1218" s="512" t="s">
        <v>6</v>
      </c>
      <c r="D1218" s="512" t="s">
        <v>6</v>
      </c>
      <c r="E1218" s="512" t="s">
        <v>6</v>
      </c>
      <c r="F1218" s="414"/>
    </row>
    <row r="1219" spans="1:6" ht="21" customHeight="1" thickBot="1" x14ac:dyDescent="0.25">
      <c r="A1219" s="517" t="s">
        <v>107</v>
      </c>
      <c r="B1219" s="515">
        <f>B1220+B1221+B1222+B1223</f>
        <v>0</v>
      </c>
      <c r="C1219" s="515">
        <f>C1220+C1221+C1222+C1223</f>
        <v>0</v>
      </c>
      <c r="D1219" s="515">
        <f>D1220+D1221+D1222+D1223</f>
        <v>0</v>
      </c>
      <c r="E1219" s="515">
        <f>E1220+E1221+E1222+E1223</f>
        <v>0</v>
      </c>
      <c r="F1219" s="414"/>
    </row>
    <row r="1220" spans="1:6" ht="21" customHeight="1" thickBot="1" x14ac:dyDescent="0.25">
      <c r="A1220" s="518" t="s">
        <v>37</v>
      </c>
      <c r="B1220" s="515"/>
      <c r="C1220" s="515"/>
      <c r="D1220" s="515"/>
      <c r="E1220" s="515"/>
      <c r="F1220" s="414"/>
    </row>
    <row r="1221" spans="1:6" ht="21" customHeight="1" thickBot="1" x14ac:dyDescent="0.25">
      <c r="A1221" s="518" t="s">
        <v>108</v>
      </c>
      <c r="B1221" s="515"/>
      <c r="C1221" s="515"/>
      <c r="D1221" s="515"/>
      <c r="E1221" s="515"/>
      <c r="F1221" s="414"/>
    </row>
    <row r="1222" spans="1:6" ht="21" customHeight="1" thickBot="1" x14ac:dyDescent="0.25">
      <c r="A1222" s="518" t="s">
        <v>72</v>
      </c>
      <c r="B1222" s="515"/>
      <c r="C1222" s="515"/>
      <c r="D1222" s="515"/>
      <c r="E1222" s="515"/>
      <c r="F1222" s="414"/>
    </row>
    <row r="1223" spans="1:6" ht="21" customHeight="1" thickBot="1" x14ac:dyDescent="0.25">
      <c r="A1223" s="518" t="s">
        <v>73</v>
      </c>
      <c r="B1223" s="515"/>
      <c r="C1223" s="515"/>
      <c r="D1223" s="515"/>
      <c r="E1223" s="515"/>
      <c r="F1223" s="414"/>
    </row>
    <row r="1224" spans="1:6" ht="21" customHeight="1" thickBot="1" x14ac:dyDescent="0.25">
      <c r="A1224" s="517" t="s">
        <v>109</v>
      </c>
      <c r="B1224" s="514">
        <v>36217</v>
      </c>
      <c r="C1224" s="514">
        <v>72435</v>
      </c>
      <c r="D1224" s="514">
        <v>72435</v>
      </c>
      <c r="E1224" s="514">
        <f>E1225+E1226+E1227+E1228</f>
        <v>0</v>
      </c>
      <c r="F1224" s="414"/>
    </row>
    <row r="1225" spans="1:6" ht="21" customHeight="1" thickBot="1" x14ac:dyDescent="0.25">
      <c r="A1225" s="518" t="s">
        <v>37</v>
      </c>
      <c r="B1225" s="514">
        <v>36217</v>
      </c>
      <c r="C1225" s="515">
        <v>72435</v>
      </c>
      <c r="D1225" s="515">
        <v>72435</v>
      </c>
      <c r="E1225" s="515">
        <v>0</v>
      </c>
      <c r="F1225" s="414"/>
    </row>
    <row r="1226" spans="1:6" ht="21" customHeight="1" thickBot="1" x14ac:dyDescent="0.25">
      <c r="A1226" s="518" t="s">
        <v>108</v>
      </c>
      <c r="B1226" s="514"/>
      <c r="C1226" s="515"/>
      <c r="D1226" s="515"/>
      <c r="E1226" s="515"/>
      <c r="F1226" s="414"/>
    </row>
    <row r="1227" spans="1:6" ht="21" customHeight="1" thickBot="1" x14ac:dyDescent="0.25">
      <c r="A1227" s="518" t="s">
        <v>72</v>
      </c>
      <c r="B1227" s="514"/>
      <c r="C1227" s="515"/>
      <c r="D1227" s="515"/>
      <c r="E1227" s="515"/>
      <c r="F1227" s="414"/>
    </row>
    <row r="1228" spans="1:6" ht="21" customHeight="1" thickBot="1" x14ac:dyDescent="0.25">
      <c r="A1228" s="518" t="s">
        <v>73</v>
      </c>
      <c r="B1228" s="514"/>
      <c r="C1228" s="515"/>
      <c r="D1228" s="515"/>
      <c r="E1228" s="515"/>
      <c r="F1228" s="414"/>
    </row>
    <row r="1229" spans="1:6" ht="21" customHeight="1" thickBot="1" x14ac:dyDescent="0.25">
      <c r="A1229" s="519" t="s">
        <v>385</v>
      </c>
      <c r="B1229" s="514">
        <f>B1219+B1224</f>
        <v>36217</v>
      </c>
      <c r="C1229" s="515">
        <f>C1219+C1224</f>
        <v>72435</v>
      </c>
      <c r="D1229" s="528">
        <f>D1219+D1224</f>
        <v>72435</v>
      </c>
      <c r="E1229" s="515">
        <f>E1219+E1224</f>
        <v>0</v>
      </c>
      <c r="F1229" s="414"/>
    </row>
    <row r="1230" spans="1:6" ht="77.25" customHeight="1" thickBot="1" x14ac:dyDescent="0.25">
      <c r="A1230" s="509" t="s">
        <v>383</v>
      </c>
      <c r="B1230" s="509" t="s">
        <v>573</v>
      </c>
      <c r="C1230" s="521" t="s">
        <v>1297</v>
      </c>
      <c r="D1230" s="522"/>
      <c r="E1230" s="509"/>
      <c r="F1230" s="414"/>
    </row>
    <row r="1231" spans="1:6" ht="21" customHeight="1" thickBot="1" x14ac:dyDescent="0.25">
      <c r="A1231" s="426" t="s">
        <v>9</v>
      </c>
      <c r="B1231" s="1090" t="s">
        <v>462</v>
      </c>
      <c r="C1231" s="1091"/>
      <c r="D1231" s="1091"/>
      <c r="E1231" s="1092"/>
      <c r="F1231" s="414"/>
    </row>
    <row r="1232" spans="1:6" ht="21" customHeight="1" thickBot="1" x14ac:dyDescent="0.25">
      <c r="A1232" s="426" t="s">
        <v>14</v>
      </c>
      <c r="B1232" s="1123" t="s">
        <v>463</v>
      </c>
      <c r="C1232" s="1093"/>
      <c r="D1232" s="1093"/>
      <c r="E1232" s="1094"/>
      <c r="F1232" s="414"/>
    </row>
    <row r="1233" spans="1:6" ht="21" customHeight="1" x14ac:dyDescent="0.2">
      <c r="A1233" s="1095"/>
      <c r="B1233" s="511">
        <v>2019</v>
      </c>
      <c r="C1233" s="511">
        <v>2020</v>
      </c>
      <c r="D1233" s="511">
        <v>2021</v>
      </c>
      <c r="E1233" s="511">
        <v>2022</v>
      </c>
      <c r="F1233" s="414"/>
    </row>
    <row r="1234" spans="1:6" ht="21" customHeight="1" thickBot="1" x14ac:dyDescent="0.25">
      <c r="A1234" s="1096"/>
      <c r="B1234" s="512" t="s">
        <v>5</v>
      </c>
      <c r="C1234" s="512" t="s">
        <v>6</v>
      </c>
      <c r="D1234" s="512" t="s">
        <v>6</v>
      </c>
      <c r="E1234" s="512" t="s">
        <v>6</v>
      </c>
      <c r="F1234" s="414"/>
    </row>
    <row r="1235" spans="1:6" ht="21" customHeight="1" thickBot="1" x14ac:dyDescent="0.25">
      <c r="A1235" s="426" t="s">
        <v>8</v>
      </c>
      <c r="B1235" s="513">
        <v>1</v>
      </c>
      <c r="C1235" s="513">
        <v>1</v>
      </c>
      <c r="D1235" s="513">
        <v>1</v>
      </c>
      <c r="E1235" s="513">
        <v>0</v>
      </c>
      <c r="F1235" s="414"/>
    </row>
    <row r="1236" spans="1:6" ht="21" customHeight="1" thickBot="1" x14ac:dyDescent="0.25">
      <c r="A1236" s="426" t="s">
        <v>15</v>
      </c>
      <c r="B1236" s="513">
        <f>B1254</f>
        <v>500</v>
      </c>
      <c r="C1236" s="513">
        <f>C1254</f>
        <v>1079</v>
      </c>
      <c r="D1236" s="513">
        <f>D1254</f>
        <v>1053</v>
      </c>
      <c r="E1236" s="513">
        <f>E1254</f>
        <v>0</v>
      </c>
      <c r="F1236" s="414"/>
    </row>
    <row r="1237" spans="1:6" ht="21" customHeight="1" thickBot="1" x14ac:dyDescent="0.25">
      <c r="A1237" s="426" t="s">
        <v>21</v>
      </c>
      <c r="B1237" s="513">
        <f>B1236/B1235</f>
        <v>500</v>
      </c>
      <c r="C1237" s="513">
        <f>C1236/C1235</f>
        <v>1079</v>
      </c>
      <c r="D1237" s="513">
        <f>D1236/D1235</f>
        <v>1053</v>
      </c>
      <c r="E1237" s="513">
        <f>E1236/D1235</f>
        <v>0</v>
      </c>
      <c r="F1237" s="414"/>
    </row>
    <row r="1238" spans="1:6" ht="21" customHeight="1" thickBot="1" x14ac:dyDescent="0.25">
      <c r="A1238" s="426" t="s">
        <v>16</v>
      </c>
      <c r="B1238" s="516" t="e">
        <f>A1235/#REF!-1</f>
        <v>#VALUE!</v>
      </c>
      <c r="C1238" s="516" t="e">
        <f t="shared" ref="C1238:D1238" si="246">B1235/A1235-1</f>
        <v>#VALUE!</v>
      </c>
      <c r="D1238" s="516">
        <f t="shared" si="246"/>
        <v>0</v>
      </c>
      <c r="E1238" s="516">
        <f>D1235/C1235-1</f>
        <v>0</v>
      </c>
      <c r="F1238" s="414"/>
    </row>
    <row r="1239" spans="1:6" ht="21" customHeight="1" thickBot="1" x14ac:dyDescent="0.25">
      <c r="A1239" s="426" t="s">
        <v>17</v>
      </c>
      <c r="B1239" s="422" t="s">
        <v>20</v>
      </c>
      <c r="C1239" s="516">
        <f t="shared" ref="C1239:E1240" si="247">C1236/B1236-1</f>
        <v>1.1579999999999999</v>
      </c>
      <c r="D1239" s="516">
        <f t="shared" si="247"/>
        <v>-2.4096385542168641E-2</v>
      </c>
      <c r="E1239" s="516">
        <f t="shared" si="247"/>
        <v>-1</v>
      </c>
      <c r="F1239" s="414"/>
    </row>
    <row r="1240" spans="1:6" ht="21" customHeight="1" thickBot="1" x14ac:dyDescent="0.25">
      <c r="A1240" s="426" t="s">
        <v>18</v>
      </c>
      <c r="B1240" s="422" t="s">
        <v>20</v>
      </c>
      <c r="C1240" s="516">
        <f t="shared" si="247"/>
        <v>1.1579999999999999</v>
      </c>
      <c r="D1240" s="516">
        <f t="shared" si="247"/>
        <v>-2.4096385542168641E-2</v>
      </c>
      <c r="E1240" s="516">
        <f t="shared" si="247"/>
        <v>-1</v>
      </c>
      <c r="F1240" s="414"/>
    </row>
    <row r="1241" spans="1:6" ht="21" customHeight="1" thickBot="1" x14ac:dyDescent="0.25">
      <c r="A1241" s="1138" t="s">
        <v>1289</v>
      </c>
      <c r="B1241" s="1139"/>
      <c r="C1241" s="1139"/>
      <c r="D1241" s="1139"/>
      <c r="E1241" s="1140"/>
      <c r="F1241" s="414"/>
    </row>
    <row r="1242" spans="1:6" ht="21" customHeight="1" x14ac:dyDescent="0.2">
      <c r="A1242" s="1095"/>
      <c r="B1242" s="511">
        <v>2019</v>
      </c>
      <c r="C1242" s="511">
        <v>2020</v>
      </c>
      <c r="D1242" s="511">
        <v>2021</v>
      </c>
      <c r="E1242" s="511">
        <v>2022</v>
      </c>
      <c r="F1242" s="414"/>
    </row>
    <row r="1243" spans="1:6" ht="21" customHeight="1" thickBot="1" x14ac:dyDescent="0.25">
      <c r="A1243" s="1096"/>
      <c r="B1243" s="512" t="s">
        <v>5</v>
      </c>
      <c r="C1243" s="512" t="s">
        <v>6</v>
      </c>
      <c r="D1243" s="512" t="s">
        <v>6</v>
      </c>
      <c r="E1243" s="512" t="s">
        <v>6</v>
      </c>
      <c r="F1243" s="414"/>
    </row>
    <row r="1244" spans="1:6" ht="21" customHeight="1" thickBot="1" x14ac:dyDescent="0.25">
      <c r="A1244" s="517" t="s">
        <v>107</v>
      </c>
      <c r="B1244" s="515">
        <f>B1245+B1246+B1247+B1248</f>
        <v>0</v>
      </c>
      <c r="C1244" s="515">
        <f>C1245+C1246+C1247+C1248</f>
        <v>0</v>
      </c>
      <c r="D1244" s="515">
        <f>D1245+D1246+D1247+D1248</f>
        <v>0</v>
      </c>
      <c r="E1244" s="515">
        <f>E1245+E1246+E1247+E1248</f>
        <v>0</v>
      </c>
      <c r="F1244" s="414"/>
    </row>
    <row r="1245" spans="1:6" ht="21" customHeight="1" thickBot="1" x14ac:dyDescent="0.25">
      <c r="A1245" s="518" t="s">
        <v>37</v>
      </c>
      <c r="B1245" s="515"/>
      <c r="C1245" s="515"/>
      <c r="D1245" s="515"/>
      <c r="E1245" s="515"/>
      <c r="F1245" s="414"/>
    </row>
    <row r="1246" spans="1:6" ht="21" customHeight="1" thickBot="1" x14ac:dyDescent="0.25">
      <c r="A1246" s="518" t="s">
        <v>108</v>
      </c>
      <c r="B1246" s="515"/>
      <c r="C1246" s="515"/>
      <c r="D1246" s="515"/>
      <c r="E1246" s="515"/>
      <c r="F1246" s="414"/>
    </row>
    <row r="1247" spans="1:6" ht="21" customHeight="1" thickBot="1" x14ac:dyDescent="0.25">
      <c r="A1247" s="518" t="s">
        <v>72</v>
      </c>
      <c r="B1247" s="515"/>
      <c r="C1247" s="515"/>
      <c r="D1247" s="515"/>
      <c r="E1247" s="515"/>
      <c r="F1247" s="414"/>
    </row>
    <row r="1248" spans="1:6" ht="21" customHeight="1" thickBot="1" x14ac:dyDescent="0.25">
      <c r="A1248" s="518" t="s">
        <v>73</v>
      </c>
      <c r="B1248" s="515"/>
      <c r="C1248" s="515"/>
      <c r="D1248" s="515"/>
      <c r="E1248" s="515"/>
      <c r="F1248" s="414"/>
    </row>
    <row r="1249" spans="1:6" ht="21" customHeight="1" thickBot="1" x14ac:dyDescent="0.25">
      <c r="A1249" s="517" t="s">
        <v>109</v>
      </c>
      <c r="B1249" s="514">
        <f>B1250+B1251+B1252+B1253</f>
        <v>500</v>
      </c>
      <c r="C1249" s="514">
        <f>C1250+C1251+C1252+C1253</f>
        <v>1079</v>
      </c>
      <c r="D1249" s="514">
        <f>D1250+D1251+D1252+D1253</f>
        <v>1053</v>
      </c>
      <c r="E1249" s="514">
        <f>E1250+E1251+E1252+E1253</f>
        <v>0</v>
      </c>
    </row>
    <row r="1250" spans="1:6" ht="21" customHeight="1" thickBot="1" x14ac:dyDescent="0.25">
      <c r="A1250" s="518" t="s">
        <v>37</v>
      </c>
      <c r="B1250" s="513">
        <v>500</v>
      </c>
      <c r="C1250" s="515">
        <v>1079</v>
      </c>
      <c r="D1250" s="515">
        <v>1053</v>
      </c>
      <c r="E1250" s="515">
        <v>0</v>
      </c>
    </row>
    <row r="1251" spans="1:6" ht="21" customHeight="1" thickBot="1" x14ac:dyDescent="0.25">
      <c r="A1251" s="518" t="s">
        <v>108</v>
      </c>
      <c r="B1251" s="514"/>
      <c r="C1251" s="515"/>
      <c r="D1251" s="515"/>
      <c r="E1251" s="515"/>
    </row>
    <row r="1252" spans="1:6" ht="21" customHeight="1" thickBot="1" x14ac:dyDescent="0.25">
      <c r="A1252" s="518" t="s">
        <v>72</v>
      </c>
      <c r="B1252" s="514"/>
      <c r="C1252" s="515"/>
      <c r="D1252" s="515"/>
      <c r="E1252" s="515"/>
    </row>
    <row r="1253" spans="1:6" ht="21" customHeight="1" thickBot="1" x14ac:dyDescent="0.25">
      <c r="A1253" s="518" t="s">
        <v>73</v>
      </c>
      <c r="B1253" s="514"/>
      <c r="C1253" s="515"/>
      <c r="D1253" s="515"/>
      <c r="E1253" s="515"/>
    </row>
    <row r="1254" spans="1:6" ht="21" customHeight="1" thickBot="1" x14ac:dyDescent="0.25">
      <c r="A1254" s="519" t="s">
        <v>385</v>
      </c>
      <c r="B1254" s="514">
        <f>B1244+B1249</f>
        <v>500</v>
      </c>
      <c r="C1254" s="515">
        <f>C1244+C1249</f>
        <v>1079</v>
      </c>
      <c r="D1254" s="528">
        <f>D1244+D1249</f>
        <v>1053</v>
      </c>
      <c r="E1254" s="515">
        <f>E1244+E1249</f>
        <v>0</v>
      </c>
    </row>
    <row r="1255" spans="1:6" ht="90.75" customHeight="1" thickBot="1" x14ac:dyDescent="0.25">
      <c r="A1255" s="509" t="s">
        <v>386</v>
      </c>
      <c r="B1255" s="509" t="s">
        <v>1298</v>
      </c>
      <c r="C1255" s="521" t="s">
        <v>1299</v>
      </c>
      <c r="D1255" s="522"/>
      <c r="E1255" s="509"/>
    </row>
    <row r="1256" spans="1:6" ht="21" customHeight="1" thickBot="1" x14ac:dyDescent="0.25">
      <c r="A1256" s="426" t="s">
        <v>9</v>
      </c>
      <c r="B1256" s="1090" t="s">
        <v>1300</v>
      </c>
      <c r="C1256" s="1091"/>
      <c r="D1256" s="1091"/>
      <c r="E1256" s="1092"/>
    </row>
    <row r="1257" spans="1:6" ht="21" customHeight="1" thickBot="1" x14ac:dyDescent="0.25">
      <c r="A1257" s="426" t="s">
        <v>14</v>
      </c>
      <c r="B1257" s="1123" t="s">
        <v>1301</v>
      </c>
      <c r="C1257" s="1093"/>
      <c r="D1257" s="1093"/>
      <c r="E1257" s="1094"/>
    </row>
    <row r="1258" spans="1:6" ht="21" customHeight="1" x14ac:dyDescent="0.2">
      <c r="A1258" s="1095"/>
      <c r="B1258" s="511">
        <v>2019</v>
      </c>
      <c r="C1258" s="511">
        <v>2020</v>
      </c>
      <c r="D1258" s="511">
        <v>2021</v>
      </c>
      <c r="E1258" s="511">
        <v>2022</v>
      </c>
    </row>
    <row r="1259" spans="1:6" ht="21" customHeight="1" thickBot="1" x14ac:dyDescent="0.25">
      <c r="A1259" s="1096"/>
      <c r="B1259" s="512" t="s">
        <v>5</v>
      </c>
      <c r="C1259" s="512" t="s">
        <v>6</v>
      </c>
      <c r="D1259" s="512" t="s">
        <v>6</v>
      </c>
      <c r="E1259" s="512" t="s">
        <v>6</v>
      </c>
    </row>
    <row r="1260" spans="1:6" ht="21" customHeight="1" thickBot="1" x14ac:dyDescent="0.25">
      <c r="A1260" s="426" t="s">
        <v>8</v>
      </c>
      <c r="B1260" s="513">
        <v>6</v>
      </c>
      <c r="C1260" s="513">
        <v>6</v>
      </c>
      <c r="D1260" s="513">
        <v>6</v>
      </c>
      <c r="E1260" s="513">
        <v>6</v>
      </c>
    </row>
    <row r="1261" spans="1:6" ht="21" customHeight="1" thickBot="1" x14ac:dyDescent="0.25">
      <c r="A1261" s="426" t="s">
        <v>15</v>
      </c>
      <c r="B1261" s="513">
        <f>B1279</f>
        <v>88007</v>
      </c>
      <c r="C1261" s="513">
        <f t="shared" ref="C1261:E1261" si="248">C1279</f>
        <v>367848</v>
      </c>
      <c r="D1261" s="513">
        <f t="shared" si="248"/>
        <v>200000</v>
      </c>
      <c r="E1261" s="513">
        <f t="shared" si="248"/>
        <v>211017</v>
      </c>
      <c r="F1261" s="449"/>
    </row>
    <row r="1262" spans="1:6" ht="21" customHeight="1" thickBot="1" x14ac:dyDescent="0.25">
      <c r="A1262" s="426" t="s">
        <v>21</v>
      </c>
      <c r="B1262" s="513">
        <f>B1261/B1260</f>
        <v>14667.833333333334</v>
      </c>
      <c r="C1262" s="513">
        <f>C1261/C1260</f>
        <v>61308</v>
      </c>
      <c r="D1262" s="513">
        <v>16666.666666666664</v>
      </c>
      <c r="E1262" s="513">
        <v>18502.889166666668</v>
      </c>
    </row>
    <row r="1263" spans="1:6" ht="21" customHeight="1" thickBot="1" x14ac:dyDescent="0.25">
      <c r="A1263" s="426" t="s">
        <v>16</v>
      </c>
      <c r="B1263" s="422" t="s">
        <v>20</v>
      </c>
      <c r="C1263" s="516">
        <f t="shared" ref="C1263:E1265" si="249">C1260/B1260-1</f>
        <v>0</v>
      </c>
      <c r="D1263" s="516">
        <f t="shared" si="249"/>
        <v>0</v>
      </c>
      <c r="E1263" s="516">
        <f t="shared" si="249"/>
        <v>0</v>
      </c>
    </row>
    <row r="1264" spans="1:6" ht="21" customHeight="1" thickBot="1" x14ac:dyDescent="0.25">
      <c r="A1264" s="426" t="s">
        <v>17</v>
      </c>
      <c r="B1264" s="422" t="s">
        <v>20</v>
      </c>
      <c r="C1264" s="516">
        <f t="shared" si="249"/>
        <v>3.1797584283068394</v>
      </c>
      <c r="D1264" s="516">
        <f t="shared" si="249"/>
        <v>-0.45629716622083039</v>
      </c>
      <c r="E1264" s="516">
        <f t="shared" si="249"/>
        <v>5.5085000000000051E-2</v>
      </c>
    </row>
    <row r="1265" spans="1:6" ht="21" customHeight="1" thickBot="1" x14ac:dyDescent="0.25">
      <c r="A1265" s="426" t="s">
        <v>18</v>
      </c>
      <c r="B1265" s="422" t="s">
        <v>20</v>
      </c>
      <c r="C1265" s="516">
        <f t="shared" si="249"/>
        <v>3.1797584283068394</v>
      </c>
      <c r="D1265" s="516">
        <f t="shared" si="249"/>
        <v>-0.72814858311041519</v>
      </c>
      <c r="E1265" s="516">
        <f t="shared" si="249"/>
        <v>0.11017335000000017</v>
      </c>
      <c r="F1265" s="414"/>
    </row>
    <row r="1266" spans="1:6" ht="21" customHeight="1" thickBot="1" x14ac:dyDescent="0.25">
      <c r="A1266" s="1138" t="s">
        <v>1289</v>
      </c>
      <c r="B1266" s="1139"/>
      <c r="C1266" s="1139"/>
      <c r="D1266" s="1139"/>
      <c r="E1266" s="1140"/>
      <c r="F1266" s="414"/>
    </row>
    <row r="1267" spans="1:6" ht="21" customHeight="1" x14ac:dyDescent="0.2">
      <c r="A1267" s="1095"/>
      <c r="B1267" s="511">
        <v>2019</v>
      </c>
      <c r="C1267" s="511">
        <v>2020</v>
      </c>
      <c r="D1267" s="511">
        <v>2021</v>
      </c>
      <c r="E1267" s="511">
        <v>2022</v>
      </c>
      <c r="F1267" s="414"/>
    </row>
    <row r="1268" spans="1:6" ht="21" customHeight="1" thickBot="1" x14ac:dyDescent="0.25">
      <c r="A1268" s="1096"/>
      <c r="B1268" s="512" t="s">
        <v>5</v>
      </c>
      <c r="C1268" s="512" t="s">
        <v>6</v>
      </c>
      <c r="D1268" s="512" t="s">
        <v>6</v>
      </c>
      <c r="E1268" s="512" t="s">
        <v>6</v>
      </c>
      <c r="F1268" s="414"/>
    </row>
    <row r="1269" spans="1:6" ht="21" customHeight="1" thickBot="1" x14ac:dyDescent="0.25">
      <c r="A1269" s="517" t="s">
        <v>107</v>
      </c>
      <c r="B1269" s="515">
        <f>B1270+B1271+B1272+B1273</f>
        <v>0</v>
      </c>
      <c r="C1269" s="515">
        <f>C1270+C1271+C1272+C1273</f>
        <v>0</v>
      </c>
      <c r="D1269" s="515">
        <f>D1270+D1271+D1272+D1273</f>
        <v>0</v>
      </c>
      <c r="E1269" s="515">
        <f>E1270+E1271+E1272+E1273</f>
        <v>0</v>
      </c>
      <c r="F1269" s="414"/>
    </row>
    <row r="1270" spans="1:6" ht="21" customHeight="1" thickBot="1" x14ac:dyDescent="0.25">
      <c r="A1270" s="518" t="s">
        <v>37</v>
      </c>
      <c r="B1270" s="515"/>
      <c r="C1270" s="515"/>
      <c r="D1270" s="515"/>
      <c r="E1270" s="515"/>
      <c r="F1270" s="414"/>
    </row>
    <row r="1271" spans="1:6" ht="21" customHeight="1" thickBot="1" x14ac:dyDescent="0.25">
      <c r="A1271" s="518" t="s">
        <v>108</v>
      </c>
      <c r="B1271" s="515"/>
      <c r="C1271" s="515"/>
      <c r="D1271" s="515"/>
      <c r="E1271" s="515"/>
      <c r="F1271" s="414"/>
    </row>
    <row r="1272" spans="1:6" ht="21" customHeight="1" thickBot="1" x14ac:dyDescent="0.25">
      <c r="A1272" s="518" t="s">
        <v>72</v>
      </c>
      <c r="B1272" s="515"/>
      <c r="C1272" s="515"/>
      <c r="D1272" s="515"/>
      <c r="E1272" s="515"/>
      <c r="F1272" s="414"/>
    </row>
    <row r="1273" spans="1:6" ht="21" customHeight="1" thickBot="1" x14ac:dyDescent="0.25">
      <c r="A1273" s="518" t="s">
        <v>73</v>
      </c>
      <c r="B1273" s="515"/>
      <c r="C1273" s="515"/>
      <c r="D1273" s="515"/>
      <c r="E1273" s="515"/>
      <c r="F1273" s="414"/>
    </row>
    <row r="1274" spans="1:6" ht="21" customHeight="1" thickBot="1" x14ac:dyDescent="0.25">
      <c r="A1274" s="517" t="s">
        <v>109</v>
      </c>
      <c r="B1274" s="514">
        <f>SUM(B1275:B1278)</f>
        <v>88007</v>
      </c>
      <c r="C1274" s="514">
        <f t="shared" ref="C1274:E1274" si="250">SUM(C1275:C1278)</f>
        <v>367848</v>
      </c>
      <c r="D1274" s="514">
        <f t="shared" si="250"/>
        <v>200000</v>
      </c>
      <c r="E1274" s="514">
        <f t="shared" si="250"/>
        <v>211017</v>
      </c>
      <c r="F1274" s="414"/>
    </row>
    <row r="1275" spans="1:6" ht="21" customHeight="1" thickBot="1" x14ac:dyDescent="0.25">
      <c r="A1275" s="518" t="s">
        <v>37</v>
      </c>
      <c r="B1275" s="513">
        <v>88007</v>
      </c>
      <c r="C1275" s="513">
        <f>267848+100000</f>
        <v>367848</v>
      </c>
      <c r="D1275" s="513">
        <f>100000+100000</f>
        <v>200000</v>
      </c>
      <c r="E1275" s="513">
        <f>111017+100000</f>
        <v>211017</v>
      </c>
      <c r="F1275" s="414"/>
    </row>
    <row r="1276" spans="1:6" ht="21" customHeight="1" thickBot="1" x14ac:dyDescent="0.25">
      <c r="A1276" s="518" t="s">
        <v>108</v>
      </c>
      <c r="B1276" s="514"/>
      <c r="C1276" s="515"/>
      <c r="D1276" s="515"/>
      <c r="E1276" s="515"/>
      <c r="F1276" s="414"/>
    </row>
    <row r="1277" spans="1:6" ht="21" customHeight="1" thickBot="1" x14ac:dyDescent="0.25">
      <c r="A1277" s="518" t="s">
        <v>72</v>
      </c>
      <c r="B1277" s="514"/>
      <c r="C1277" s="515"/>
      <c r="D1277" s="515"/>
      <c r="E1277" s="515"/>
      <c r="F1277" s="414"/>
    </row>
    <row r="1278" spans="1:6" ht="21" customHeight="1" thickBot="1" x14ac:dyDescent="0.25">
      <c r="A1278" s="518" t="s">
        <v>73</v>
      </c>
      <c r="B1278" s="514"/>
      <c r="C1278" s="515"/>
      <c r="D1278" s="515"/>
      <c r="E1278" s="515"/>
      <c r="F1278" s="414"/>
    </row>
    <row r="1279" spans="1:6" ht="21" customHeight="1" thickBot="1" x14ac:dyDescent="0.25">
      <c r="A1279" s="519" t="s">
        <v>387</v>
      </c>
      <c r="B1279" s="514">
        <f>B1269+B1274</f>
        <v>88007</v>
      </c>
      <c r="C1279" s="515">
        <f>C1269+C1274</f>
        <v>367848</v>
      </c>
      <c r="D1279" s="528">
        <f>D1269+D1274</f>
        <v>200000</v>
      </c>
      <c r="E1279" s="515">
        <f>E1269+E1274</f>
        <v>211017</v>
      </c>
      <c r="F1279" s="414"/>
    </row>
    <row r="1280" spans="1:6" ht="83.25" customHeight="1" thickBot="1" x14ac:dyDescent="0.25">
      <c r="A1280" s="509" t="s">
        <v>388</v>
      </c>
      <c r="B1280" s="509" t="s">
        <v>1302</v>
      </c>
      <c r="C1280" s="521" t="s">
        <v>658</v>
      </c>
      <c r="D1280" s="522"/>
      <c r="E1280" s="509"/>
      <c r="F1280" s="414"/>
    </row>
    <row r="1281" spans="1:6" ht="90" customHeight="1" thickBot="1" x14ac:dyDescent="0.25">
      <c r="A1281" s="426" t="s">
        <v>9</v>
      </c>
      <c r="B1281" s="1090" t="s">
        <v>1303</v>
      </c>
      <c r="C1281" s="1091"/>
      <c r="D1281" s="1091"/>
      <c r="E1281" s="1092"/>
      <c r="F1281" s="414"/>
    </row>
    <row r="1282" spans="1:6" ht="21" customHeight="1" thickBot="1" x14ac:dyDescent="0.25">
      <c r="A1282" s="426" t="s">
        <v>14</v>
      </c>
      <c r="B1282" s="1123" t="s">
        <v>237</v>
      </c>
      <c r="C1282" s="1093"/>
      <c r="D1282" s="1093"/>
      <c r="E1282" s="1094"/>
      <c r="F1282" s="414"/>
    </row>
    <row r="1283" spans="1:6" ht="21" customHeight="1" x14ac:dyDescent="0.2">
      <c r="A1283" s="1095"/>
      <c r="B1283" s="511">
        <v>2019</v>
      </c>
      <c r="C1283" s="511">
        <v>2020</v>
      </c>
      <c r="D1283" s="511">
        <v>2021</v>
      </c>
      <c r="E1283" s="511">
        <v>2022</v>
      </c>
      <c r="F1283" s="414"/>
    </row>
    <row r="1284" spans="1:6" ht="21" customHeight="1" thickBot="1" x14ac:dyDescent="0.25">
      <c r="A1284" s="1096"/>
      <c r="B1284" s="512" t="s">
        <v>5</v>
      </c>
      <c r="C1284" s="512" t="s">
        <v>6</v>
      </c>
      <c r="D1284" s="512" t="s">
        <v>6</v>
      </c>
      <c r="E1284" s="512" t="s">
        <v>6</v>
      </c>
      <c r="F1284" s="414"/>
    </row>
    <row r="1285" spans="1:6" ht="21" customHeight="1" thickBot="1" x14ac:dyDescent="0.25">
      <c r="A1285" s="426" t="s">
        <v>8</v>
      </c>
      <c r="B1285" s="513">
        <v>676</v>
      </c>
      <c r="C1285" s="513">
        <v>1565</v>
      </c>
      <c r="D1285" s="513">
        <v>1539</v>
      </c>
      <c r="E1285" s="513">
        <v>0</v>
      </c>
      <c r="F1285" s="414"/>
    </row>
    <row r="1286" spans="1:6" ht="21" customHeight="1" thickBot="1" x14ac:dyDescent="0.25">
      <c r="A1286" s="426" t="s">
        <v>15</v>
      </c>
      <c r="B1286" s="513">
        <f>B1304</f>
        <v>67625</v>
      </c>
      <c r="C1286" s="513">
        <f t="shared" ref="C1286:E1286" si="251">C1304</f>
        <v>140000</v>
      </c>
      <c r="D1286" s="513">
        <f t="shared" si="251"/>
        <v>130501</v>
      </c>
      <c r="E1286" s="513">
        <f t="shared" si="251"/>
        <v>0</v>
      </c>
      <c r="F1286" s="414"/>
    </row>
    <row r="1287" spans="1:6" ht="21" customHeight="1" thickBot="1" x14ac:dyDescent="0.25">
      <c r="A1287" s="426" t="s">
        <v>21</v>
      </c>
      <c r="B1287" s="513">
        <f>B1286/B1285</f>
        <v>100.03698224852072</v>
      </c>
      <c r="C1287" s="513">
        <f>C1286/C1285</f>
        <v>89.456869009584665</v>
      </c>
      <c r="D1287" s="513">
        <f>D1286/D1285</f>
        <v>84.795971410006501</v>
      </c>
      <c r="E1287" s="513" t="e">
        <f>E1286/E1285</f>
        <v>#DIV/0!</v>
      </c>
      <c r="F1287" s="414"/>
    </row>
    <row r="1288" spans="1:6" ht="21" customHeight="1" thickBot="1" x14ac:dyDescent="0.25">
      <c r="A1288" s="426" t="s">
        <v>16</v>
      </c>
      <c r="B1288" s="422" t="s">
        <v>20</v>
      </c>
      <c r="C1288" s="516">
        <f t="shared" ref="C1288:E1290" si="252">C1285/B1285-1</f>
        <v>1.3150887573964498</v>
      </c>
      <c r="D1288" s="516">
        <f t="shared" si="252"/>
        <v>-1.6613418530351476E-2</v>
      </c>
      <c r="E1288" s="516">
        <f t="shared" si="252"/>
        <v>-1</v>
      </c>
      <c r="F1288" s="414"/>
    </row>
    <row r="1289" spans="1:6" ht="21" customHeight="1" thickBot="1" x14ac:dyDescent="0.25">
      <c r="A1289" s="426" t="s">
        <v>17</v>
      </c>
      <c r="B1289" s="422" t="s">
        <v>20</v>
      </c>
      <c r="C1289" s="516">
        <f t="shared" si="252"/>
        <v>1.0702402957486137</v>
      </c>
      <c r="D1289" s="516">
        <f t="shared" si="252"/>
        <v>-6.7849999999999966E-2</v>
      </c>
      <c r="E1289" s="516">
        <f t="shared" si="252"/>
        <v>-1</v>
      </c>
      <c r="F1289" s="414"/>
    </row>
    <row r="1290" spans="1:6" ht="21" customHeight="1" thickBot="1" x14ac:dyDescent="0.25">
      <c r="A1290" s="426" t="s">
        <v>18</v>
      </c>
      <c r="B1290" s="422" t="s">
        <v>20</v>
      </c>
      <c r="C1290" s="516">
        <f t="shared" si="252"/>
        <v>-0.10576201921657336</v>
      </c>
      <c r="D1290" s="516">
        <f t="shared" si="252"/>
        <v>-5.2102176738141659E-2</v>
      </c>
      <c r="E1290" s="516" t="e">
        <f t="shared" si="252"/>
        <v>#DIV/0!</v>
      </c>
      <c r="F1290" s="414"/>
    </row>
    <row r="1291" spans="1:6" ht="21" customHeight="1" thickBot="1" x14ac:dyDescent="0.25">
      <c r="A1291" s="1138" t="s">
        <v>1289</v>
      </c>
      <c r="B1291" s="1139"/>
      <c r="C1291" s="1139"/>
      <c r="D1291" s="1139"/>
      <c r="E1291" s="1140"/>
      <c r="F1291" s="414"/>
    </row>
    <row r="1292" spans="1:6" ht="21" customHeight="1" x14ac:dyDescent="0.2">
      <c r="A1292" s="1095"/>
      <c r="B1292" s="511">
        <v>2019</v>
      </c>
      <c r="C1292" s="511">
        <v>2020</v>
      </c>
      <c r="D1292" s="511">
        <v>2021</v>
      </c>
      <c r="E1292" s="511">
        <v>2022</v>
      </c>
      <c r="F1292" s="414"/>
    </row>
    <row r="1293" spans="1:6" ht="21" customHeight="1" thickBot="1" x14ac:dyDescent="0.25">
      <c r="A1293" s="1096"/>
      <c r="B1293" s="512" t="s">
        <v>5</v>
      </c>
      <c r="C1293" s="512" t="s">
        <v>6</v>
      </c>
      <c r="D1293" s="512" t="s">
        <v>6</v>
      </c>
      <c r="E1293" s="512" t="s">
        <v>6</v>
      </c>
      <c r="F1293" s="414"/>
    </row>
    <row r="1294" spans="1:6" ht="21" customHeight="1" thickBot="1" x14ac:dyDescent="0.25">
      <c r="A1294" s="517" t="s">
        <v>107</v>
      </c>
      <c r="B1294" s="515">
        <f>B1295+B1296+B1297+B1298</f>
        <v>0</v>
      </c>
      <c r="C1294" s="515">
        <f>C1295+C1296+C1297+C1298</f>
        <v>0</v>
      </c>
      <c r="D1294" s="515">
        <f>D1295+D1296+D1297+D1298</f>
        <v>0</v>
      </c>
      <c r="E1294" s="515">
        <f>E1295+E1296+E1297+E1298</f>
        <v>0</v>
      </c>
      <c r="F1294" s="414"/>
    </row>
    <row r="1295" spans="1:6" ht="21" customHeight="1" thickBot="1" x14ac:dyDescent="0.25">
      <c r="A1295" s="518" t="s">
        <v>37</v>
      </c>
      <c r="B1295" s="515"/>
      <c r="C1295" s="515"/>
      <c r="D1295" s="515"/>
      <c r="E1295" s="515"/>
      <c r="F1295" s="414"/>
    </row>
    <row r="1296" spans="1:6" ht="21" customHeight="1" thickBot="1" x14ac:dyDescent="0.25">
      <c r="A1296" s="518" t="s">
        <v>108</v>
      </c>
      <c r="B1296" s="515"/>
      <c r="C1296" s="515"/>
      <c r="D1296" s="515"/>
      <c r="E1296" s="515"/>
      <c r="F1296" s="414"/>
    </row>
    <row r="1297" spans="1:6" ht="21" customHeight="1" thickBot="1" x14ac:dyDescent="0.25">
      <c r="A1297" s="518" t="s">
        <v>72</v>
      </c>
      <c r="B1297" s="515"/>
      <c r="C1297" s="515"/>
      <c r="D1297" s="515"/>
      <c r="E1297" s="515"/>
      <c r="F1297" s="414"/>
    </row>
    <row r="1298" spans="1:6" ht="21" customHeight="1" thickBot="1" x14ac:dyDescent="0.25">
      <c r="A1298" s="518" t="s">
        <v>73</v>
      </c>
      <c r="B1298" s="515"/>
      <c r="C1298" s="515"/>
      <c r="D1298" s="515"/>
      <c r="E1298" s="515"/>
      <c r="F1298" s="414"/>
    </row>
    <row r="1299" spans="1:6" ht="21" customHeight="1" thickBot="1" x14ac:dyDescent="0.25">
      <c r="A1299" s="517" t="s">
        <v>109</v>
      </c>
      <c r="B1299" s="514">
        <f>B1300+B1301+B1302+B1303</f>
        <v>67625</v>
      </c>
      <c r="C1299" s="514">
        <f t="shared" ref="C1299:D1299" si="253">C1300+C1301+C1302+C1303</f>
        <v>140000</v>
      </c>
      <c r="D1299" s="514">
        <f t="shared" si="253"/>
        <v>130501</v>
      </c>
      <c r="E1299" s="514">
        <f>E1300+E1301+E1302+E1303</f>
        <v>0</v>
      </c>
      <c r="F1299" s="414"/>
    </row>
    <row r="1300" spans="1:6" ht="21" customHeight="1" thickBot="1" x14ac:dyDescent="0.25">
      <c r="A1300" s="518" t="s">
        <v>37</v>
      </c>
      <c r="B1300" s="513">
        <v>67625</v>
      </c>
      <c r="C1300" s="513">
        <v>140000</v>
      </c>
      <c r="D1300" s="513">
        <v>130501</v>
      </c>
      <c r="E1300" s="513"/>
      <c r="F1300" s="414"/>
    </row>
    <row r="1301" spans="1:6" ht="21" customHeight="1" thickBot="1" x14ac:dyDescent="0.25">
      <c r="A1301" s="518" t="s">
        <v>108</v>
      </c>
      <c r="B1301" s="514"/>
      <c r="C1301" s="515"/>
      <c r="D1301" s="515"/>
      <c r="E1301" s="515"/>
      <c r="F1301" s="414"/>
    </row>
    <row r="1302" spans="1:6" ht="21" customHeight="1" thickBot="1" x14ac:dyDescent="0.25">
      <c r="A1302" s="518" t="s">
        <v>72</v>
      </c>
      <c r="B1302" s="514"/>
      <c r="C1302" s="515"/>
      <c r="D1302" s="515"/>
      <c r="E1302" s="515"/>
      <c r="F1302" s="414"/>
    </row>
    <row r="1303" spans="1:6" ht="21" customHeight="1" thickBot="1" x14ac:dyDescent="0.25">
      <c r="A1303" s="518" t="s">
        <v>73</v>
      </c>
      <c r="B1303" s="514"/>
      <c r="C1303" s="515"/>
      <c r="D1303" s="515"/>
      <c r="E1303" s="515"/>
      <c r="F1303" s="414"/>
    </row>
    <row r="1304" spans="1:6" ht="21" customHeight="1" thickBot="1" x14ac:dyDescent="0.25">
      <c r="A1304" s="519" t="s">
        <v>387</v>
      </c>
      <c r="B1304" s="514">
        <f>B1294+B1299</f>
        <v>67625</v>
      </c>
      <c r="C1304" s="515">
        <f>C1294+C1299</f>
        <v>140000</v>
      </c>
      <c r="D1304" s="528">
        <f>D1294+D1299</f>
        <v>130501</v>
      </c>
      <c r="E1304" s="515">
        <f>E1294+E1299</f>
        <v>0</v>
      </c>
      <c r="F1304" s="414"/>
    </row>
    <row r="1305" spans="1:6" ht="45.75" customHeight="1" thickBot="1" x14ac:dyDescent="0.25">
      <c r="A1305" s="509" t="s">
        <v>386</v>
      </c>
      <c r="B1305" s="509" t="s">
        <v>659</v>
      </c>
      <c r="C1305" s="521" t="s">
        <v>660</v>
      </c>
      <c r="D1305" s="522"/>
      <c r="E1305" s="509"/>
      <c r="F1305" s="414"/>
    </row>
    <row r="1306" spans="1:6" ht="21" customHeight="1" thickBot="1" x14ac:dyDescent="0.25">
      <c r="A1306" s="426" t="s">
        <v>9</v>
      </c>
      <c r="B1306" s="1090" t="s">
        <v>462</v>
      </c>
      <c r="C1306" s="1091"/>
      <c r="D1306" s="1091"/>
      <c r="E1306" s="1092"/>
      <c r="F1306" s="414"/>
    </row>
    <row r="1307" spans="1:6" ht="21" customHeight="1" thickBot="1" x14ac:dyDescent="0.25">
      <c r="A1307" s="426" t="s">
        <v>14</v>
      </c>
      <c r="B1307" s="1123" t="s">
        <v>463</v>
      </c>
      <c r="C1307" s="1093"/>
      <c r="D1307" s="1093"/>
      <c r="E1307" s="1094"/>
      <c r="F1307" s="414"/>
    </row>
    <row r="1308" spans="1:6" ht="21" customHeight="1" x14ac:dyDescent="0.2">
      <c r="A1308" s="1095"/>
      <c r="B1308" s="511">
        <v>2019</v>
      </c>
      <c r="C1308" s="511">
        <v>2020</v>
      </c>
      <c r="D1308" s="511">
        <v>2021</v>
      </c>
      <c r="E1308" s="511">
        <v>2022</v>
      </c>
      <c r="F1308" s="414"/>
    </row>
    <row r="1309" spans="1:6" ht="21" customHeight="1" thickBot="1" x14ac:dyDescent="0.25">
      <c r="A1309" s="1096"/>
      <c r="B1309" s="512" t="s">
        <v>5</v>
      </c>
      <c r="C1309" s="512" t="s">
        <v>6</v>
      </c>
      <c r="D1309" s="512" t="s">
        <v>6</v>
      </c>
      <c r="E1309" s="512" t="s">
        <v>6</v>
      </c>
      <c r="F1309" s="414"/>
    </row>
    <row r="1310" spans="1:6" ht="21" customHeight="1" thickBot="1" x14ac:dyDescent="0.25">
      <c r="A1310" s="426" t="s">
        <v>8</v>
      </c>
      <c r="B1310" s="513">
        <v>1</v>
      </c>
      <c r="C1310" s="513">
        <v>1</v>
      </c>
      <c r="D1310" s="513">
        <v>1</v>
      </c>
      <c r="E1310" s="513">
        <v>0</v>
      </c>
      <c r="F1310" s="414"/>
    </row>
    <row r="1311" spans="1:6" ht="21" customHeight="1" thickBot="1" x14ac:dyDescent="0.25">
      <c r="A1311" s="426" t="s">
        <v>15</v>
      </c>
      <c r="B1311" s="514">
        <f>B1329</f>
        <v>737</v>
      </c>
      <c r="C1311" s="514">
        <v>1000</v>
      </c>
      <c r="D1311" s="514">
        <f t="shared" ref="D1311" si="254">D1329</f>
        <v>1948</v>
      </c>
      <c r="E1311" s="515">
        <f>2000-2000</f>
        <v>0</v>
      </c>
      <c r="F1311" s="414"/>
    </row>
    <row r="1312" spans="1:6" ht="21" customHeight="1" thickBot="1" x14ac:dyDescent="0.25">
      <c r="A1312" s="426" t="s">
        <v>21</v>
      </c>
      <c r="B1312" s="513">
        <f>B1311/B1310</f>
        <v>737</v>
      </c>
      <c r="C1312" s="513">
        <f>C1311/C1310</f>
        <v>1000</v>
      </c>
      <c r="D1312" s="513">
        <f>D1311/D1310</f>
        <v>1948</v>
      </c>
      <c r="E1312" s="513" t="e">
        <f>E1311/E1310</f>
        <v>#DIV/0!</v>
      </c>
      <c r="F1312" s="414"/>
    </row>
    <row r="1313" spans="1:6" ht="21" customHeight="1" thickBot="1" x14ac:dyDescent="0.25">
      <c r="A1313" s="426" t="s">
        <v>16</v>
      </c>
      <c r="B1313" s="422" t="s">
        <v>20</v>
      </c>
      <c r="C1313" s="516">
        <f t="shared" ref="C1313:E1315" si="255">C1310/B1310-1</f>
        <v>0</v>
      </c>
      <c r="D1313" s="516">
        <f t="shared" si="255"/>
        <v>0</v>
      </c>
      <c r="E1313" s="516">
        <f t="shared" si="255"/>
        <v>-1</v>
      </c>
      <c r="F1313" s="414"/>
    </row>
    <row r="1314" spans="1:6" ht="21" customHeight="1" thickBot="1" x14ac:dyDescent="0.25">
      <c r="A1314" s="426" t="s">
        <v>17</v>
      </c>
      <c r="B1314" s="422" t="s">
        <v>20</v>
      </c>
      <c r="C1314" s="516">
        <f t="shared" si="255"/>
        <v>0.35685210312075988</v>
      </c>
      <c r="D1314" s="516">
        <f t="shared" si="255"/>
        <v>0.94799999999999995</v>
      </c>
      <c r="E1314" s="516">
        <f t="shared" si="255"/>
        <v>-1</v>
      </c>
      <c r="F1314" s="414"/>
    </row>
    <row r="1315" spans="1:6" ht="21" customHeight="1" thickBot="1" x14ac:dyDescent="0.25">
      <c r="A1315" s="426" t="s">
        <v>18</v>
      </c>
      <c r="B1315" s="422" t="s">
        <v>20</v>
      </c>
      <c r="C1315" s="516">
        <f t="shared" si="255"/>
        <v>0.35685210312075988</v>
      </c>
      <c r="D1315" s="516">
        <f t="shared" si="255"/>
        <v>0.94799999999999995</v>
      </c>
      <c r="E1315" s="516" t="e">
        <f t="shared" si="255"/>
        <v>#DIV/0!</v>
      </c>
      <c r="F1315" s="414"/>
    </row>
    <row r="1316" spans="1:6" ht="21" customHeight="1" thickBot="1" x14ac:dyDescent="0.25">
      <c r="A1316" s="1138" t="s">
        <v>1289</v>
      </c>
      <c r="B1316" s="1139"/>
      <c r="C1316" s="1139"/>
      <c r="D1316" s="1139"/>
      <c r="E1316" s="1140"/>
      <c r="F1316" s="414"/>
    </row>
    <row r="1317" spans="1:6" ht="21" customHeight="1" x14ac:dyDescent="0.2">
      <c r="A1317" s="1095"/>
      <c r="B1317" s="511">
        <v>2019</v>
      </c>
      <c r="C1317" s="511">
        <v>2019</v>
      </c>
      <c r="D1317" s="511">
        <v>2021</v>
      </c>
      <c r="E1317" s="511">
        <v>2022</v>
      </c>
      <c r="F1317" s="414"/>
    </row>
    <row r="1318" spans="1:6" ht="21" customHeight="1" thickBot="1" x14ac:dyDescent="0.25">
      <c r="A1318" s="1096"/>
      <c r="B1318" s="512" t="s">
        <v>5</v>
      </c>
      <c r="C1318" s="512" t="s">
        <v>6</v>
      </c>
      <c r="D1318" s="512" t="s">
        <v>6</v>
      </c>
      <c r="E1318" s="512" t="s">
        <v>6</v>
      </c>
      <c r="F1318" s="414"/>
    </row>
    <row r="1319" spans="1:6" ht="21" customHeight="1" thickBot="1" x14ac:dyDescent="0.25">
      <c r="A1319" s="517" t="s">
        <v>107</v>
      </c>
      <c r="B1319" s="515">
        <f>B1320+B1321+B1322+B1323</f>
        <v>0</v>
      </c>
      <c r="C1319" s="515">
        <f>C1320+C1321+C1322+C1323</f>
        <v>0</v>
      </c>
      <c r="D1319" s="515">
        <f>D1320+D1321+D1322+D1323</f>
        <v>0</v>
      </c>
      <c r="E1319" s="515">
        <f>E1320+E1321+E1322+E1323</f>
        <v>0</v>
      </c>
      <c r="F1319" s="414"/>
    </row>
    <row r="1320" spans="1:6" ht="21" customHeight="1" thickBot="1" x14ac:dyDescent="0.25">
      <c r="A1320" s="518" t="s">
        <v>37</v>
      </c>
      <c r="B1320" s="515"/>
      <c r="C1320" s="515"/>
      <c r="D1320" s="515"/>
      <c r="E1320" s="515"/>
      <c r="F1320" s="414"/>
    </row>
    <row r="1321" spans="1:6" ht="21" customHeight="1" thickBot="1" x14ac:dyDescent="0.25">
      <c r="A1321" s="518" t="s">
        <v>108</v>
      </c>
      <c r="B1321" s="515"/>
      <c r="C1321" s="515"/>
      <c r="D1321" s="515"/>
      <c r="E1321" s="515"/>
      <c r="F1321" s="414"/>
    </row>
    <row r="1322" spans="1:6" ht="21" customHeight="1" thickBot="1" x14ac:dyDescent="0.25">
      <c r="A1322" s="518" t="s">
        <v>72</v>
      </c>
      <c r="B1322" s="515"/>
      <c r="C1322" s="515"/>
      <c r="D1322" s="515"/>
      <c r="E1322" s="515"/>
      <c r="F1322" s="414"/>
    </row>
    <row r="1323" spans="1:6" ht="21" customHeight="1" thickBot="1" x14ac:dyDescent="0.25">
      <c r="A1323" s="518" t="s">
        <v>73</v>
      </c>
      <c r="B1323" s="515"/>
      <c r="C1323" s="515"/>
      <c r="D1323" s="515"/>
      <c r="E1323" s="515"/>
      <c r="F1323" s="414"/>
    </row>
    <row r="1324" spans="1:6" ht="21" customHeight="1" thickBot="1" x14ac:dyDescent="0.25">
      <c r="A1324" s="517" t="s">
        <v>109</v>
      </c>
      <c r="B1324" s="514">
        <f>SUM(B1325:B1328)</f>
        <v>737</v>
      </c>
      <c r="C1324" s="514">
        <v>1000</v>
      </c>
      <c r="D1324" s="514">
        <f t="shared" ref="D1324:E1324" si="256">SUM(D1325:D1328)</f>
        <v>1948</v>
      </c>
      <c r="E1324" s="514">
        <f t="shared" si="256"/>
        <v>0</v>
      </c>
      <c r="F1324" s="414"/>
    </row>
    <row r="1325" spans="1:6" ht="21" customHeight="1" thickBot="1" x14ac:dyDescent="0.25">
      <c r="A1325" s="518" t="s">
        <v>37</v>
      </c>
      <c r="B1325" s="514">
        <v>737</v>
      </c>
      <c r="C1325" s="514">
        <v>1000</v>
      </c>
      <c r="D1325" s="515">
        <v>1948</v>
      </c>
      <c r="E1325" s="515"/>
      <c r="F1325" s="414"/>
    </row>
    <row r="1326" spans="1:6" ht="21" customHeight="1" thickBot="1" x14ac:dyDescent="0.25">
      <c r="A1326" s="518" t="s">
        <v>108</v>
      </c>
      <c r="B1326" s="514"/>
      <c r="C1326" s="515"/>
      <c r="D1326" s="515"/>
      <c r="E1326" s="515"/>
      <c r="F1326" s="414"/>
    </row>
    <row r="1327" spans="1:6" ht="21" customHeight="1" thickBot="1" x14ac:dyDescent="0.25">
      <c r="A1327" s="518" t="s">
        <v>72</v>
      </c>
      <c r="B1327" s="514"/>
      <c r="C1327" s="515"/>
      <c r="D1327" s="515"/>
      <c r="E1327" s="515"/>
      <c r="F1327" s="414"/>
    </row>
    <row r="1328" spans="1:6" ht="21" customHeight="1" thickBot="1" x14ac:dyDescent="0.25">
      <c r="A1328" s="518" t="s">
        <v>73</v>
      </c>
      <c r="B1328" s="514"/>
      <c r="C1328" s="515"/>
      <c r="D1328" s="515"/>
      <c r="E1328" s="515"/>
      <c r="F1328" s="414"/>
    </row>
    <row r="1329" spans="1:6" ht="21" customHeight="1" thickBot="1" x14ac:dyDescent="0.25">
      <c r="A1329" s="519" t="s">
        <v>387</v>
      </c>
      <c r="B1329" s="514">
        <f>B1319+B1324</f>
        <v>737</v>
      </c>
      <c r="C1329" s="515">
        <f>C1319+C1324</f>
        <v>1000</v>
      </c>
      <c r="D1329" s="528">
        <f>D1319+D1324</f>
        <v>1948</v>
      </c>
      <c r="E1329" s="515">
        <f>E1319+E1324</f>
        <v>0</v>
      </c>
      <c r="F1329" s="414"/>
    </row>
    <row r="1330" spans="1:6" ht="34.5" customHeight="1" thickBot="1" x14ac:dyDescent="0.25">
      <c r="A1330" s="509" t="s">
        <v>388</v>
      </c>
      <c r="B1330" s="509" t="s">
        <v>669</v>
      </c>
      <c r="C1330" s="521" t="s">
        <v>1304</v>
      </c>
      <c r="D1330" s="522"/>
      <c r="E1330" s="509"/>
      <c r="F1330" s="414"/>
    </row>
    <row r="1331" spans="1:6" ht="42" customHeight="1" thickBot="1" x14ac:dyDescent="0.25">
      <c r="A1331" s="426" t="s">
        <v>9</v>
      </c>
      <c r="B1331" s="1090" t="s">
        <v>1305</v>
      </c>
      <c r="C1331" s="1091"/>
      <c r="D1331" s="1091"/>
      <c r="E1331" s="1092"/>
      <c r="F1331" s="414"/>
    </row>
    <row r="1332" spans="1:6" ht="21" customHeight="1" thickBot="1" x14ac:dyDescent="0.25">
      <c r="A1332" s="426" t="s">
        <v>14</v>
      </c>
      <c r="B1332" s="1123" t="s">
        <v>237</v>
      </c>
      <c r="C1332" s="1093"/>
      <c r="D1332" s="1093"/>
      <c r="E1332" s="1094"/>
      <c r="F1332" s="414"/>
    </row>
    <row r="1333" spans="1:6" ht="21" customHeight="1" x14ac:dyDescent="0.2">
      <c r="A1333" s="1095"/>
      <c r="B1333" s="511">
        <v>2019</v>
      </c>
      <c r="C1333" s="511">
        <v>2020</v>
      </c>
      <c r="D1333" s="511">
        <v>2021</v>
      </c>
      <c r="E1333" s="511">
        <v>2022</v>
      </c>
      <c r="F1333" s="414"/>
    </row>
    <row r="1334" spans="1:6" ht="21" customHeight="1" thickBot="1" x14ac:dyDescent="0.25">
      <c r="A1334" s="1096"/>
      <c r="B1334" s="512" t="s">
        <v>5</v>
      </c>
      <c r="C1334" s="512" t="s">
        <v>6</v>
      </c>
      <c r="D1334" s="512" t="s">
        <v>6</v>
      </c>
      <c r="E1334" s="512" t="s">
        <v>6</v>
      </c>
      <c r="F1334" s="414"/>
    </row>
    <row r="1335" spans="1:6" ht="21" customHeight="1" thickBot="1" x14ac:dyDescent="0.25">
      <c r="A1335" s="426" t="s">
        <v>8</v>
      </c>
      <c r="B1335" s="513">
        <v>13998</v>
      </c>
      <c r="C1335" s="513">
        <v>2419</v>
      </c>
      <c r="D1335" s="513">
        <v>3197</v>
      </c>
      <c r="E1335" s="513">
        <v>0</v>
      </c>
      <c r="F1335" s="414"/>
    </row>
    <row r="1336" spans="1:6" ht="21" customHeight="1" thickBot="1" x14ac:dyDescent="0.25">
      <c r="A1336" s="426" t="s">
        <v>15</v>
      </c>
      <c r="B1336" s="513">
        <f>B1354</f>
        <v>17355</v>
      </c>
      <c r="C1336" s="513">
        <f t="shared" ref="C1336:E1336" si="257">C1354</f>
        <v>30000</v>
      </c>
      <c r="D1336" s="513">
        <f t="shared" si="257"/>
        <v>39420</v>
      </c>
      <c r="E1336" s="513">
        <f t="shared" si="257"/>
        <v>0</v>
      </c>
      <c r="F1336" s="414"/>
    </row>
    <row r="1337" spans="1:6" ht="21" customHeight="1" thickBot="1" x14ac:dyDescent="0.25">
      <c r="A1337" s="426" t="s">
        <v>21</v>
      </c>
      <c r="B1337" s="513">
        <f>B1336/B1335</f>
        <v>1.2398199742820404</v>
      </c>
      <c r="C1337" s="513">
        <f>C1336/C1335</f>
        <v>12.401818933443572</v>
      </c>
      <c r="D1337" s="513">
        <f>D1336/D1335</f>
        <v>12.33030966531123</v>
      </c>
      <c r="E1337" s="513" t="e">
        <f>E1336/E1335</f>
        <v>#DIV/0!</v>
      </c>
      <c r="F1337" s="414"/>
    </row>
    <row r="1338" spans="1:6" ht="21" customHeight="1" thickBot="1" x14ac:dyDescent="0.25">
      <c r="A1338" s="426" t="s">
        <v>16</v>
      </c>
      <c r="B1338" s="422" t="s">
        <v>20</v>
      </c>
      <c r="C1338" s="516">
        <f t="shared" ref="C1338:E1340" si="258">C1335/B1335-1</f>
        <v>-0.82718959851407348</v>
      </c>
      <c r="D1338" s="516">
        <f t="shared" si="258"/>
        <v>0.3216205043406366</v>
      </c>
      <c r="E1338" s="516">
        <f t="shared" si="258"/>
        <v>-1</v>
      </c>
      <c r="F1338" s="414"/>
    </row>
    <row r="1339" spans="1:6" ht="21" customHeight="1" thickBot="1" x14ac:dyDescent="0.25">
      <c r="A1339" s="426" t="s">
        <v>17</v>
      </c>
      <c r="B1339" s="422" t="s">
        <v>20</v>
      </c>
      <c r="C1339" s="516">
        <f t="shared" si="258"/>
        <v>0.72860847018150388</v>
      </c>
      <c r="D1339" s="516">
        <f t="shared" si="258"/>
        <v>0.31400000000000006</v>
      </c>
      <c r="E1339" s="516">
        <f t="shared" si="258"/>
        <v>-1</v>
      </c>
      <c r="F1339" s="414"/>
    </row>
    <row r="1340" spans="1:6" ht="21" customHeight="1" thickBot="1" x14ac:dyDescent="0.25">
      <c r="A1340" s="426" t="s">
        <v>18</v>
      </c>
      <c r="B1340" s="422" t="s">
        <v>20</v>
      </c>
      <c r="C1340" s="516">
        <f t="shared" si="258"/>
        <v>9.0029191259200871</v>
      </c>
      <c r="D1340" s="516">
        <f t="shared" si="258"/>
        <v>-5.7660306537378192E-3</v>
      </c>
      <c r="E1340" s="516" t="e">
        <f t="shared" si="258"/>
        <v>#DIV/0!</v>
      </c>
      <c r="F1340" s="414"/>
    </row>
    <row r="1341" spans="1:6" ht="21" customHeight="1" thickBot="1" x14ac:dyDescent="0.25">
      <c r="A1341" s="1138" t="s">
        <v>1289</v>
      </c>
      <c r="B1341" s="1139"/>
      <c r="C1341" s="1139"/>
      <c r="D1341" s="1139"/>
      <c r="E1341" s="1140"/>
      <c r="F1341" s="414"/>
    </row>
    <row r="1342" spans="1:6" ht="21" customHeight="1" x14ac:dyDescent="0.2">
      <c r="A1342" s="1095"/>
      <c r="B1342" s="511">
        <v>2019</v>
      </c>
      <c r="C1342" s="511">
        <v>2020</v>
      </c>
      <c r="D1342" s="511">
        <v>2021</v>
      </c>
      <c r="E1342" s="511">
        <v>2022</v>
      </c>
      <c r="F1342" s="414"/>
    </row>
    <row r="1343" spans="1:6" ht="21" customHeight="1" thickBot="1" x14ac:dyDescent="0.25">
      <c r="A1343" s="1096"/>
      <c r="B1343" s="512" t="s">
        <v>5</v>
      </c>
      <c r="C1343" s="512" t="s">
        <v>6</v>
      </c>
      <c r="D1343" s="512" t="s">
        <v>6</v>
      </c>
      <c r="E1343" s="512" t="s">
        <v>6</v>
      </c>
      <c r="F1343" s="414"/>
    </row>
    <row r="1344" spans="1:6" ht="21" customHeight="1" thickBot="1" x14ac:dyDescent="0.25">
      <c r="A1344" s="517" t="s">
        <v>107</v>
      </c>
      <c r="B1344" s="515">
        <f>B1345+B1346+B1347+B1348</f>
        <v>0</v>
      </c>
      <c r="C1344" s="515">
        <f>C1345+C1346+C1347+C1348</f>
        <v>0</v>
      </c>
      <c r="D1344" s="515">
        <f>D1345+D1346+D1347+D1348</f>
        <v>0</v>
      </c>
      <c r="E1344" s="515">
        <f>E1345+E1346+E1347+E1348</f>
        <v>0</v>
      </c>
      <c r="F1344" s="414"/>
    </row>
    <row r="1345" spans="1:6" ht="21" customHeight="1" thickBot="1" x14ac:dyDescent="0.25">
      <c r="A1345" s="518" t="s">
        <v>37</v>
      </c>
      <c r="B1345" s="515"/>
      <c r="C1345" s="515"/>
      <c r="D1345" s="515"/>
      <c r="E1345" s="515"/>
      <c r="F1345" s="414"/>
    </row>
    <row r="1346" spans="1:6" ht="21" customHeight="1" thickBot="1" x14ac:dyDescent="0.25">
      <c r="A1346" s="518" t="s">
        <v>108</v>
      </c>
      <c r="B1346" s="515"/>
      <c r="C1346" s="515"/>
      <c r="D1346" s="515"/>
      <c r="E1346" s="515"/>
      <c r="F1346" s="414"/>
    </row>
    <row r="1347" spans="1:6" ht="21" customHeight="1" thickBot="1" x14ac:dyDescent="0.25">
      <c r="A1347" s="518" t="s">
        <v>72</v>
      </c>
      <c r="B1347" s="515"/>
      <c r="C1347" s="515"/>
      <c r="D1347" s="515"/>
      <c r="E1347" s="515"/>
      <c r="F1347" s="414"/>
    </row>
    <row r="1348" spans="1:6" ht="21" customHeight="1" thickBot="1" x14ac:dyDescent="0.25">
      <c r="A1348" s="518" t="s">
        <v>73</v>
      </c>
      <c r="B1348" s="515"/>
      <c r="C1348" s="515"/>
      <c r="D1348" s="515"/>
      <c r="E1348" s="515"/>
      <c r="F1348" s="414"/>
    </row>
    <row r="1349" spans="1:6" ht="21" customHeight="1" thickBot="1" x14ac:dyDescent="0.25">
      <c r="A1349" s="517" t="s">
        <v>109</v>
      </c>
      <c r="B1349" s="514">
        <f>B1350+B1351+B1352+B1353</f>
        <v>17355</v>
      </c>
      <c r="C1349" s="514">
        <f t="shared" ref="C1349:D1349" si="259">C1350+C1351+C1352+C1353</f>
        <v>30000</v>
      </c>
      <c r="D1349" s="514">
        <f t="shared" si="259"/>
        <v>39420</v>
      </c>
      <c r="E1349" s="514">
        <f>E1350+E1351+E1352+E1353</f>
        <v>0</v>
      </c>
      <c r="F1349" s="414"/>
    </row>
    <row r="1350" spans="1:6" ht="21" customHeight="1" thickBot="1" x14ac:dyDescent="0.25">
      <c r="A1350" s="518" t="s">
        <v>37</v>
      </c>
      <c r="B1350" s="513">
        <v>17355</v>
      </c>
      <c r="C1350" s="513">
        <v>30000</v>
      </c>
      <c r="D1350" s="513">
        <v>39420</v>
      </c>
      <c r="E1350" s="513"/>
      <c r="F1350" s="414"/>
    </row>
    <row r="1351" spans="1:6" ht="21" customHeight="1" thickBot="1" x14ac:dyDescent="0.25">
      <c r="A1351" s="518" t="s">
        <v>108</v>
      </c>
      <c r="B1351" s="514"/>
      <c r="C1351" s="515"/>
      <c r="D1351" s="515"/>
      <c r="E1351" s="515"/>
      <c r="F1351" s="414"/>
    </row>
    <row r="1352" spans="1:6" ht="21" customHeight="1" thickBot="1" x14ac:dyDescent="0.25">
      <c r="A1352" s="518" t="s">
        <v>72</v>
      </c>
      <c r="B1352" s="514"/>
      <c r="C1352" s="515"/>
      <c r="D1352" s="515"/>
      <c r="E1352" s="515"/>
      <c r="F1352" s="414"/>
    </row>
    <row r="1353" spans="1:6" ht="21" customHeight="1" thickBot="1" x14ac:dyDescent="0.25">
      <c r="A1353" s="518" t="s">
        <v>73</v>
      </c>
      <c r="B1353" s="514"/>
      <c r="C1353" s="515"/>
      <c r="D1353" s="515"/>
      <c r="E1353" s="515"/>
      <c r="F1353" s="414"/>
    </row>
    <row r="1354" spans="1:6" ht="21" customHeight="1" thickBot="1" x14ac:dyDescent="0.25">
      <c r="A1354" s="519" t="s">
        <v>391</v>
      </c>
      <c r="B1354" s="514">
        <f>B1344+B1349</f>
        <v>17355</v>
      </c>
      <c r="C1354" s="515">
        <f>C1344+C1349</f>
        <v>30000</v>
      </c>
      <c r="D1354" s="528">
        <f>D1344+D1349</f>
        <v>39420</v>
      </c>
      <c r="E1354" s="515">
        <f>E1344+E1349</f>
        <v>0</v>
      </c>
      <c r="F1354" s="414"/>
    </row>
    <row r="1355" spans="1:6" ht="45" customHeight="1" thickBot="1" x14ac:dyDescent="0.25">
      <c r="A1355" s="509" t="s">
        <v>388</v>
      </c>
      <c r="B1355" s="509" t="s">
        <v>670</v>
      </c>
      <c r="C1355" s="521" t="s">
        <v>1306</v>
      </c>
      <c r="D1355" s="522"/>
      <c r="E1355" s="509"/>
      <c r="F1355" s="414"/>
    </row>
    <row r="1356" spans="1:6" ht="21" customHeight="1" thickBot="1" x14ac:dyDescent="0.25">
      <c r="A1356" s="426" t="s">
        <v>9</v>
      </c>
      <c r="B1356" s="1090" t="s">
        <v>462</v>
      </c>
      <c r="C1356" s="1091"/>
      <c r="D1356" s="1091"/>
      <c r="E1356" s="1092"/>
      <c r="F1356" s="414"/>
    </row>
    <row r="1357" spans="1:6" ht="21" customHeight="1" thickBot="1" x14ac:dyDescent="0.25">
      <c r="A1357" s="426" t="s">
        <v>14</v>
      </c>
      <c r="B1357" s="1123" t="s">
        <v>463</v>
      </c>
      <c r="C1357" s="1093"/>
      <c r="D1357" s="1093"/>
      <c r="E1357" s="1094"/>
      <c r="F1357" s="414"/>
    </row>
    <row r="1358" spans="1:6" ht="21" customHeight="1" x14ac:dyDescent="0.2">
      <c r="A1358" s="1095"/>
      <c r="B1358" s="511">
        <v>2019</v>
      </c>
      <c r="C1358" s="511">
        <v>2019</v>
      </c>
      <c r="D1358" s="511">
        <v>2021</v>
      </c>
      <c r="E1358" s="511">
        <v>2022</v>
      </c>
      <c r="F1358" s="414"/>
    </row>
    <row r="1359" spans="1:6" ht="21" customHeight="1" thickBot="1" x14ac:dyDescent="0.25">
      <c r="A1359" s="1096"/>
      <c r="B1359" s="512" t="s">
        <v>5</v>
      </c>
      <c r="C1359" s="512" t="s">
        <v>6</v>
      </c>
      <c r="D1359" s="512" t="s">
        <v>6</v>
      </c>
      <c r="E1359" s="512" t="s">
        <v>6</v>
      </c>
      <c r="F1359" s="414"/>
    </row>
    <row r="1360" spans="1:6" ht="21" customHeight="1" thickBot="1" x14ac:dyDescent="0.25">
      <c r="A1360" s="426" t="s">
        <v>8</v>
      </c>
      <c r="B1360" s="513">
        <v>1</v>
      </c>
      <c r="C1360" s="513">
        <v>1</v>
      </c>
      <c r="D1360" s="513">
        <v>1</v>
      </c>
      <c r="E1360" s="513">
        <v>0</v>
      </c>
      <c r="F1360" s="414"/>
    </row>
    <row r="1361" spans="1:6" ht="21" customHeight="1" thickBot="1" x14ac:dyDescent="0.25">
      <c r="A1361" s="426" t="s">
        <v>15</v>
      </c>
      <c r="B1361" s="514">
        <f>B1379</f>
        <v>360</v>
      </c>
      <c r="C1361" s="514">
        <f t="shared" ref="C1361:D1361" si="260">C1379</f>
        <v>720</v>
      </c>
      <c r="D1361" s="514">
        <f t="shared" si="260"/>
        <v>720</v>
      </c>
      <c r="E1361" s="515">
        <f>2000-2000</f>
        <v>0</v>
      </c>
      <c r="F1361" s="414"/>
    </row>
    <row r="1362" spans="1:6" ht="21" customHeight="1" thickBot="1" x14ac:dyDescent="0.25">
      <c r="A1362" s="426" t="s">
        <v>21</v>
      </c>
      <c r="B1362" s="513">
        <f>B1361/B1360</f>
        <v>360</v>
      </c>
      <c r="C1362" s="513">
        <f>C1361/C1360</f>
        <v>720</v>
      </c>
      <c r="D1362" s="513">
        <f>D1361/D1360</f>
        <v>720</v>
      </c>
      <c r="E1362" s="513" t="e">
        <f>E1361/E1360</f>
        <v>#DIV/0!</v>
      </c>
      <c r="F1362" s="414"/>
    </row>
    <row r="1363" spans="1:6" ht="21" customHeight="1" thickBot="1" x14ac:dyDescent="0.25">
      <c r="A1363" s="426" t="s">
        <v>16</v>
      </c>
      <c r="B1363" s="422" t="s">
        <v>20</v>
      </c>
      <c r="C1363" s="516">
        <f t="shared" ref="C1363:E1365" si="261">C1360/B1360-1</f>
        <v>0</v>
      </c>
      <c r="D1363" s="516">
        <f t="shared" si="261"/>
        <v>0</v>
      </c>
      <c r="E1363" s="516">
        <f t="shared" si="261"/>
        <v>-1</v>
      </c>
      <c r="F1363" s="414"/>
    </row>
    <row r="1364" spans="1:6" ht="21" customHeight="1" thickBot="1" x14ac:dyDescent="0.25">
      <c r="A1364" s="426" t="s">
        <v>17</v>
      </c>
      <c r="B1364" s="422" t="s">
        <v>20</v>
      </c>
      <c r="C1364" s="516">
        <f t="shared" si="261"/>
        <v>1</v>
      </c>
      <c r="D1364" s="516">
        <f t="shared" si="261"/>
        <v>0</v>
      </c>
      <c r="E1364" s="516">
        <f t="shared" si="261"/>
        <v>-1</v>
      </c>
      <c r="F1364" s="414"/>
    </row>
    <row r="1365" spans="1:6" ht="21" customHeight="1" thickBot="1" x14ac:dyDescent="0.25">
      <c r="A1365" s="426" t="s">
        <v>18</v>
      </c>
      <c r="B1365" s="422" t="s">
        <v>20</v>
      </c>
      <c r="C1365" s="516">
        <f t="shared" si="261"/>
        <v>1</v>
      </c>
      <c r="D1365" s="516">
        <f t="shared" si="261"/>
        <v>0</v>
      </c>
      <c r="E1365" s="516" t="e">
        <f t="shared" si="261"/>
        <v>#DIV/0!</v>
      </c>
      <c r="F1365" s="414"/>
    </row>
    <row r="1366" spans="1:6" ht="21" customHeight="1" thickBot="1" x14ac:dyDescent="0.25">
      <c r="A1366" s="1138" t="s">
        <v>1289</v>
      </c>
      <c r="B1366" s="1139"/>
      <c r="C1366" s="1139"/>
      <c r="D1366" s="1139"/>
      <c r="E1366" s="1140"/>
      <c r="F1366" s="414"/>
    </row>
    <row r="1367" spans="1:6" ht="21" customHeight="1" x14ac:dyDescent="0.2">
      <c r="A1367" s="1095"/>
      <c r="B1367" s="511">
        <v>2019</v>
      </c>
      <c r="C1367" s="511">
        <v>2020</v>
      </c>
      <c r="D1367" s="511">
        <v>2021</v>
      </c>
      <c r="E1367" s="511">
        <v>2022</v>
      </c>
      <c r="F1367" s="414"/>
    </row>
    <row r="1368" spans="1:6" ht="21" customHeight="1" thickBot="1" x14ac:dyDescent="0.25">
      <c r="A1368" s="1096"/>
      <c r="B1368" s="512" t="s">
        <v>5</v>
      </c>
      <c r="C1368" s="512" t="s">
        <v>6</v>
      </c>
      <c r="D1368" s="512" t="s">
        <v>6</v>
      </c>
      <c r="E1368" s="512" t="s">
        <v>6</v>
      </c>
      <c r="F1368" s="414"/>
    </row>
    <row r="1369" spans="1:6" ht="21" customHeight="1" thickBot="1" x14ac:dyDescent="0.25">
      <c r="A1369" s="517" t="s">
        <v>107</v>
      </c>
      <c r="B1369" s="515">
        <f>B1370+B1371+B1372+B1373</f>
        <v>0</v>
      </c>
      <c r="C1369" s="515">
        <f>C1370+C1371+C1372+C1373</f>
        <v>0</v>
      </c>
      <c r="D1369" s="515">
        <f>D1370+D1371+D1372+D1373</f>
        <v>0</v>
      </c>
      <c r="E1369" s="515">
        <f>E1370+E1371+E1372+E1373</f>
        <v>0</v>
      </c>
      <c r="F1369" s="414"/>
    </row>
    <row r="1370" spans="1:6" ht="21" customHeight="1" thickBot="1" x14ac:dyDescent="0.25">
      <c r="A1370" s="518" t="s">
        <v>37</v>
      </c>
      <c r="B1370" s="515"/>
      <c r="C1370" s="515"/>
      <c r="D1370" s="515"/>
      <c r="E1370" s="515"/>
      <c r="F1370" s="414"/>
    </row>
    <row r="1371" spans="1:6" ht="21" customHeight="1" thickBot="1" x14ac:dyDescent="0.25">
      <c r="A1371" s="518" t="s">
        <v>108</v>
      </c>
      <c r="B1371" s="515"/>
      <c r="C1371" s="515"/>
      <c r="D1371" s="515"/>
      <c r="E1371" s="515"/>
      <c r="F1371" s="414"/>
    </row>
    <row r="1372" spans="1:6" ht="21" customHeight="1" thickBot="1" x14ac:dyDescent="0.25">
      <c r="A1372" s="518" t="s">
        <v>72</v>
      </c>
      <c r="B1372" s="515"/>
      <c r="C1372" s="515"/>
      <c r="D1372" s="515"/>
      <c r="E1372" s="515"/>
      <c r="F1372" s="414"/>
    </row>
    <row r="1373" spans="1:6" ht="21" customHeight="1" thickBot="1" x14ac:dyDescent="0.25">
      <c r="A1373" s="518" t="s">
        <v>73</v>
      </c>
      <c r="B1373" s="515"/>
      <c r="C1373" s="515"/>
      <c r="D1373" s="515"/>
      <c r="E1373" s="515"/>
      <c r="F1373" s="414"/>
    </row>
    <row r="1374" spans="1:6" ht="21" customHeight="1" thickBot="1" x14ac:dyDescent="0.25">
      <c r="A1374" s="517" t="s">
        <v>109</v>
      </c>
      <c r="B1374" s="514">
        <f>SUM(B1375:B1378)</f>
        <v>360</v>
      </c>
      <c r="C1374" s="514">
        <f t="shared" ref="C1374:E1374" si="262">SUM(C1375:C1378)</f>
        <v>720</v>
      </c>
      <c r="D1374" s="514">
        <f t="shared" si="262"/>
        <v>720</v>
      </c>
      <c r="E1374" s="514">
        <f t="shared" si="262"/>
        <v>0</v>
      </c>
      <c r="F1374" s="414"/>
    </row>
    <row r="1375" spans="1:6" ht="21" customHeight="1" thickBot="1" x14ac:dyDescent="0.25">
      <c r="A1375" s="518" t="s">
        <v>37</v>
      </c>
      <c r="B1375" s="514">
        <v>360</v>
      </c>
      <c r="C1375" s="514">
        <v>720</v>
      </c>
      <c r="D1375" s="515">
        <v>720</v>
      </c>
      <c r="E1375" s="515"/>
      <c r="F1375" s="414"/>
    </row>
    <row r="1376" spans="1:6" ht="21" customHeight="1" thickBot="1" x14ac:dyDescent="0.25">
      <c r="A1376" s="518" t="s">
        <v>108</v>
      </c>
      <c r="B1376" s="514"/>
      <c r="C1376" s="515"/>
      <c r="D1376" s="515"/>
      <c r="E1376" s="515"/>
      <c r="F1376" s="414"/>
    </row>
    <row r="1377" spans="1:6" ht="21" customHeight="1" thickBot="1" x14ac:dyDescent="0.25">
      <c r="A1377" s="518" t="s">
        <v>72</v>
      </c>
      <c r="B1377" s="514"/>
      <c r="C1377" s="515"/>
      <c r="D1377" s="515"/>
      <c r="E1377" s="515"/>
      <c r="F1377" s="414"/>
    </row>
    <row r="1378" spans="1:6" ht="21" customHeight="1" thickBot="1" x14ac:dyDescent="0.25">
      <c r="A1378" s="518" t="s">
        <v>73</v>
      </c>
      <c r="B1378" s="514"/>
      <c r="C1378" s="515"/>
      <c r="D1378" s="515"/>
      <c r="E1378" s="515"/>
      <c r="F1378" s="414"/>
    </row>
    <row r="1379" spans="1:6" ht="21" customHeight="1" thickBot="1" x14ac:dyDescent="0.25">
      <c r="A1379" s="519" t="s">
        <v>391</v>
      </c>
      <c r="B1379" s="514">
        <f>B1369+B1374</f>
        <v>360</v>
      </c>
      <c r="C1379" s="515">
        <f>C1369+C1374</f>
        <v>720</v>
      </c>
      <c r="D1379" s="528">
        <f>D1369+D1374</f>
        <v>720</v>
      </c>
      <c r="E1379" s="515">
        <f>E1369+E1374</f>
        <v>0</v>
      </c>
      <c r="F1379" s="414"/>
    </row>
    <row r="1380" spans="1:6" ht="53.25" customHeight="1" thickBot="1" x14ac:dyDescent="0.25">
      <c r="A1380" s="509" t="s">
        <v>552</v>
      </c>
      <c r="B1380" s="509" t="s">
        <v>1307</v>
      </c>
      <c r="C1380" s="521" t="s">
        <v>1308</v>
      </c>
      <c r="D1380" s="522"/>
      <c r="E1380" s="509"/>
      <c r="F1380" s="414"/>
    </row>
    <row r="1381" spans="1:6" ht="45.75" customHeight="1" thickBot="1" x14ac:dyDescent="0.25">
      <c r="A1381" s="426" t="s">
        <v>9</v>
      </c>
      <c r="B1381" s="1090" t="s">
        <v>1309</v>
      </c>
      <c r="C1381" s="1091"/>
      <c r="D1381" s="1091"/>
      <c r="E1381" s="1092"/>
      <c r="F1381" s="414"/>
    </row>
    <row r="1382" spans="1:6" ht="21" customHeight="1" thickBot="1" x14ac:dyDescent="0.25">
      <c r="A1382" s="426" t="s">
        <v>14</v>
      </c>
      <c r="B1382" s="1123" t="s">
        <v>237</v>
      </c>
      <c r="C1382" s="1093"/>
      <c r="D1382" s="1093"/>
      <c r="E1382" s="1094"/>
      <c r="F1382" s="414"/>
    </row>
    <row r="1383" spans="1:6" ht="21" customHeight="1" x14ac:dyDescent="0.2">
      <c r="A1383" s="1095"/>
      <c r="B1383" s="511">
        <v>2019</v>
      </c>
      <c r="C1383" s="511">
        <v>2020</v>
      </c>
      <c r="D1383" s="511">
        <v>2021</v>
      </c>
      <c r="E1383" s="511">
        <v>2022</v>
      </c>
      <c r="F1383" s="414"/>
    </row>
    <row r="1384" spans="1:6" ht="21" customHeight="1" thickBot="1" x14ac:dyDescent="0.25">
      <c r="A1384" s="1096"/>
      <c r="B1384" s="512" t="s">
        <v>5</v>
      </c>
      <c r="C1384" s="512" t="s">
        <v>6</v>
      </c>
      <c r="D1384" s="512" t="s">
        <v>6</v>
      </c>
      <c r="E1384" s="512" t="s">
        <v>6</v>
      </c>
      <c r="F1384" s="414"/>
    </row>
    <row r="1385" spans="1:6" ht="21" customHeight="1" thickBot="1" x14ac:dyDescent="0.25">
      <c r="A1385" s="426" t="s">
        <v>8</v>
      </c>
      <c r="B1385" s="513">
        <v>1171</v>
      </c>
      <c r="C1385" s="513">
        <v>2708</v>
      </c>
      <c r="D1385" s="513">
        <v>0</v>
      </c>
      <c r="E1385" s="513">
        <v>0</v>
      </c>
      <c r="F1385" s="414"/>
    </row>
    <row r="1386" spans="1:6" ht="21" customHeight="1" thickBot="1" x14ac:dyDescent="0.25">
      <c r="A1386" s="426" t="s">
        <v>15</v>
      </c>
      <c r="B1386" s="513">
        <v>22013</v>
      </c>
      <c r="C1386" s="513">
        <v>50916</v>
      </c>
      <c r="D1386" s="513">
        <f t="shared" ref="D1386:E1386" si="263">D1404</f>
        <v>0</v>
      </c>
      <c r="E1386" s="513">
        <f t="shared" si="263"/>
        <v>0</v>
      </c>
      <c r="F1386" s="414"/>
    </row>
    <row r="1387" spans="1:6" ht="21" customHeight="1" thickBot="1" x14ac:dyDescent="0.25">
      <c r="A1387" s="426" t="s">
        <v>21</v>
      </c>
      <c r="B1387" s="513">
        <f>B1386/B1385</f>
        <v>18.798462852263022</v>
      </c>
      <c r="C1387" s="513">
        <f>C1386/C1385</f>
        <v>18.802067946824224</v>
      </c>
      <c r="D1387" s="513" t="e">
        <f>D1386/D1385</f>
        <v>#DIV/0!</v>
      </c>
      <c r="E1387" s="513" t="e">
        <f>E1386/E1385</f>
        <v>#DIV/0!</v>
      </c>
      <c r="F1387" s="414"/>
    </row>
    <row r="1388" spans="1:6" ht="21" customHeight="1" thickBot="1" x14ac:dyDescent="0.25">
      <c r="A1388" s="426" t="s">
        <v>16</v>
      </c>
      <c r="B1388" s="422" t="s">
        <v>20</v>
      </c>
      <c r="C1388" s="516">
        <f t="shared" ref="C1388:E1390" si="264">C1385/B1385-1</f>
        <v>1.3125533731853118</v>
      </c>
      <c r="D1388" s="516">
        <f t="shared" si="264"/>
        <v>-1</v>
      </c>
      <c r="E1388" s="516" t="e">
        <f t="shared" si="264"/>
        <v>#DIV/0!</v>
      </c>
      <c r="F1388" s="414"/>
    </row>
    <row r="1389" spans="1:6" ht="21" customHeight="1" thickBot="1" x14ac:dyDescent="0.25">
      <c r="A1389" s="426" t="s">
        <v>17</v>
      </c>
      <c r="B1389" s="422" t="s">
        <v>20</v>
      </c>
      <c r="C1389" s="516">
        <f t="shared" si="264"/>
        <v>1.3129968654885751</v>
      </c>
      <c r="D1389" s="516">
        <f t="shared" si="264"/>
        <v>-1</v>
      </c>
      <c r="E1389" s="516" t="e">
        <f t="shared" si="264"/>
        <v>#DIV/0!</v>
      </c>
      <c r="F1389" s="414"/>
    </row>
    <row r="1390" spans="1:6" ht="21" customHeight="1" thickBot="1" x14ac:dyDescent="0.25">
      <c r="A1390" s="426" t="s">
        <v>18</v>
      </c>
      <c r="B1390" s="422" t="s">
        <v>20</v>
      </c>
      <c r="C1390" s="516">
        <f t="shared" si="264"/>
        <v>1.9177602921760517E-4</v>
      </c>
      <c r="D1390" s="516" t="e">
        <f t="shared" si="264"/>
        <v>#DIV/0!</v>
      </c>
      <c r="E1390" s="516" t="e">
        <f t="shared" si="264"/>
        <v>#DIV/0!</v>
      </c>
      <c r="F1390" s="414"/>
    </row>
    <row r="1391" spans="1:6" ht="21" customHeight="1" thickBot="1" x14ac:dyDescent="0.25">
      <c r="A1391" s="1138" t="s">
        <v>1289</v>
      </c>
      <c r="B1391" s="1139"/>
      <c r="C1391" s="1139"/>
      <c r="D1391" s="1139"/>
      <c r="E1391" s="1140"/>
      <c r="F1391" s="414"/>
    </row>
    <row r="1392" spans="1:6" ht="21" customHeight="1" x14ac:dyDescent="0.2">
      <c r="A1392" s="1095"/>
      <c r="B1392" s="511">
        <v>2019</v>
      </c>
      <c r="C1392" s="511">
        <v>2020</v>
      </c>
      <c r="D1392" s="511">
        <v>2021</v>
      </c>
      <c r="E1392" s="511">
        <v>2022</v>
      </c>
      <c r="F1392" s="414"/>
    </row>
    <row r="1393" spans="1:6" ht="21" customHeight="1" thickBot="1" x14ac:dyDescent="0.25">
      <c r="A1393" s="1096"/>
      <c r="B1393" s="512" t="s">
        <v>5</v>
      </c>
      <c r="C1393" s="512" t="s">
        <v>6</v>
      </c>
      <c r="D1393" s="512" t="s">
        <v>6</v>
      </c>
      <c r="E1393" s="512" t="s">
        <v>6</v>
      </c>
      <c r="F1393" s="414"/>
    </row>
    <row r="1394" spans="1:6" ht="21" customHeight="1" thickBot="1" x14ac:dyDescent="0.25">
      <c r="A1394" s="517" t="s">
        <v>107</v>
      </c>
      <c r="B1394" s="515">
        <f>B1395+B1396+B1397+B1398</f>
        <v>0</v>
      </c>
      <c r="C1394" s="515">
        <f>C1395+C1396+C1397+C1398</f>
        <v>0</v>
      </c>
      <c r="D1394" s="515">
        <f>D1395+D1396+D1397+D1398</f>
        <v>0</v>
      </c>
      <c r="E1394" s="515">
        <f>E1395+E1396+E1397+E1398</f>
        <v>0</v>
      </c>
      <c r="F1394" s="414"/>
    </row>
    <row r="1395" spans="1:6" ht="21" customHeight="1" thickBot="1" x14ac:dyDescent="0.25">
      <c r="A1395" s="518" t="s">
        <v>37</v>
      </c>
      <c r="B1395" s="515"/>
      <c r="C1395" s="515"/>
      <c r="D1395" s="515"/>
      <c r="E1395" s="515"/>
      <c r="F1395" s="414"/>
    </row>
    <row r="1396" spans="1:6" ht="21" customHeight="1" thickBot="1" x14ac:dyDescent="0.25">
      <c r="A1396" s="518" t="s">
        <v>108</v>
      </c>
      <c r="B1396" s="515"/>
      <c r="C1396" s="515"/>
      <c r="D1396" s="515"/>
      <c r="E1396" s="515"/>
      <c r="F1396" s="414"/>
    </row>
    <row r="1397" spans="1:6" ht="21" customHeight="1" thickBot="1" x14ac:dyDescent="0.25">
      <c r="A1397" s="518" t="s">
        <v>72</v>
      </c>
      <c r="B1397" s="515"/>
      <c r="C1397" s="515"/>
      <c r="D1397" s="515"/>
      <c r="E1397" s="515"/>
      <c r="F1397" s="414"/>
    </row>
    <row r="1398" spans="1:6" ht="21" customHeight="1" thickBot="1" x14ac:dyDescent="0.25">
      <c r="A1398" s="518" t="s">
        <v>73</v>
      </c>
      <c r="B1398" s="515"/>
      <c r="C1398" s="515"/>
      <c r="D1398" s="515"/>
      <c r="E1398" s="515"/>
      <c r="F1398" s="414"/>
    </row>
    <row r="1399" spans="1:6" ht="21" customHeight="1" thickBot="1" x14ac:dyDescent="0.25">
      <c r="A1399" s="517" t="s">
        <v>109</v>
      </c>
      <c r="B1399" s="513">
        <v>22013</v>
      </c>
      <c r="C1399" s="513">
        <v>50916</v>
      </c>
      <c r="D1399" s="514">
        <f t="shared" ref="D1399" si="265">D1400+D1401+D1402+D1403</f>
        <v>0</v>
      </c>
      <c r="E1399" s="514">
        <f>E1400+E1401+E1402+E1403</f>
        <v>0</v>
      </c>
      <c r="F1399" s="414"/>
    </row>
    <row r="1400" spans="1:6" ht="21" customHeight="1" thickBot="1" x14ac:dyDescent="0.25">
      <c r="A1400" s="518" t="s">
        <v>37</v>
      </c>
      <c r="B1400" s="513">
        <v>22013</v>
      </c>
      <c r="C1400" s="513">
        <v>50916</v>
      </c>
      <c r="D1400" s="513">
        <v>0</v>
      </c>
      <c r="E1400" s="513"/>
      <c r="F1400" s="414"/>
    </row>
    <row r="1401" spans="1:6" ht="21" customHeight="1" thickBot="1" x14ac:dyDescent="0.25">
      <c r="A1401" s="518" t="s">
        <v>108</v>
      </c>
      <c r="B1401" s="514"/>
      <c r="C1401" s="515"/>
      <c r="D1401" s="515"/>
      <c r="E1401" s="515"/>
      <c r="F1401" s="414"/>
    </row>
    <row r="1402" spans="1:6" ht="21" customHeight="1" thickBot="1" x14ac:dyDescent="0.25">
      <c r="A1402" s="518" t="s">
        <v>72</v>
      </c>
      <c r="B1402" s="514"/>
      <c r="C1402" s="515"/>
      <c r="D1402" s="515"/>
      <c r="E1402" s="515"/>
      <c r="F1402" s="414"/>
    </row>
    <row r="1403" spans="1:6" ht="21" customHeight="1" thickBot="1" x14ac:dyDescent="0.25">
      <c r="A1403" s="518" t="s">
        <v>73</v>
      </c>
      <c r="B1403" s="514"/>
      <c r="C1403" s="515"/>
      <c r="D1403" s="515"/>
      <c r="E1403" s="515"/>
      <c r="F1403" s="414"/>
    </row>
    <row r="1404" spans="1:6" ht="21" customHeight="1" thickBot="1" x14ac:dyDescent="0.25">
      <c r="A1404" s="519" t="s">
        <v>556</v>
      </c>
      <c r="B1404" s="514">
        <f>B1394+B1399</f>
        <v>22013</v>
      </c>
      <c r="C1404" s="515">
        <f>C1394+C1399</f>
        <v>50916</v>
      </c>
      <c r="D1404" s="528">
        <f>D1394+D1399</f>
        <v>0</v>
      </c>
      <c r="E1404" s="515">
        <f>E1394+E1399</f>
        <v>0</v>
      </c>
      <c r="F1404" s="414"/>
    </row>
    <row r="1405" spans="1:6" ht="85.5" customHeight="1" thickBot="1" x14ac:dyDescent="0.25">
      <c r="A1405" s="509" t="s">
        <v>388</v>
      </c>
      <c r="B1405" s="509" t="s">
        <v>1310</v>
      </c>
      <c r="C1405" s="521" t="s">
        <v>1311</v>
      </c>
      <c r="D1405" s="522"/>
      <c r="E1405" s="509"/>
      <c r="F1405" s="414"/>
    </row>
    <row r="1406" spans="1:6" ht="21" customHeight="1" thickBot="1" x14ac:dyDescent="0.25">
      <c r="A1406" s="426" t="s">
        <v>9</v>
      </c>
      <c r="B1406" s="1090" t="s">
        <v>462</v>
      </c>
      <c r="C1406" s="1091"/>
      <c r="D1406" s="1091"/>
      <c r="E1406" s="1092"/>
      <c r="F1406" s="414"/>
    </row>
    <row r="1407" spans="1:6" ht="21" customHeight="1" thickBot="1" x14ac:dyDescent="0.25">
      <c r="A1407" s="426" t="s">
        <v>14</v>
      </c>
      <c r="B1407" s="1123" t="s">
        <v>463</v>
      </c>
      <c r="C1407" s="1093"/>
      <c r="D1407" s="1093"/>
      <c r="E1407" s="1094"/>
      <c r="F1407" s="414"/>
    </row>
    <row r="1408" spans="1:6" ht="21" customHeight="1" x14ac:dyDescent="0.2">
      <c r="A1408" s="1095"/>
      <c r="B1408" s="511">
        <v>2019</v>
      </c>
      <c r="C1408" s="511">
        <v>2020</v>
      </c>
      <c r="D1408" s="511">
        <v>2021</v>
      </c>
      <c r="E1408" s="511">
        <v>2022</v>
      </c>
      <c r="F1408" s="414"/>
    </row>
    <row r="1409" spans="1:6" ht="21" customHeight="1" thickBot="1" x14ac:dyDescent="0.25">
      <c r="A1409" s="1096"/>
      <c r="B1409" s="512" t="s">
        <v>5</v>
      </c>
      <c r="C1409" s="512" t="s">
        <v>6</v>
      </c>
      <c r="D1409" s="512" t="s">
        <v>6</v>
      </c>
      <c r="E1409" s="512" t="s">
        <v>6</v>
      </c>
      <c r="F1409" s="414"/>
    </row>
    <row r="1410" spans="1:6" ht="21" customHeight="1" thickBot="1" x14ac:dyDescent="0.25">
      <c r="A1410" s="426" t="s">
        <v>8</v>
      </c>
      <c r="B1410" s="513">
        <v>1</v>
      </c>
      <c r="C1410" s="513">
        <v>1</v>
      </c>
      <c r="D1410" s="513">
        <v>0</v>
      </c>
      <c r="E1410" s="513">
        <v>0</v>
      </c>
      <c r="F1410" s="414"/>
    </row>
    <row r="1411" spans="1:6" ht="21" customHeight="1" thickBot="1" x14ac:dyDescent="0.25">
      <c r="A1411" s="426" t="s">
        <v>15</v>
      </c>
      <c r="B1411" s="514">
        <v>288</v>
      </c>
      <c r="C1411" s="514">
        <f t="shared" ref="C1411:D1411" si="266">C1429</f>
        <v>1153</v>
      </c>
      <c r="D1411" s="514">
        <f t="shared" si="266"/>
        <v>0</v>
      </c>
      <c r="E1411" s="515">
        <f>2000-2000</f>
        <v>0</v>
      </c>
      <c r="F1411" s="414"/>
    </row>
    <row r="1412" spans="1:6" ht="21" customHeight="1" thickBot="1" x14ac:dyDescent="0.25">
      <c r="A1412" s="426" t="s">
        <v>21</v>
      </c>
      <c r="B1412" s="513">
        <f>B1411/B1410</f>
        <v>288</v>
      </c>
      <c r="C1412" s="513">
        <f>C1411/C1410</f>
        <v>1153</v>
      </c>
      <c r="D1412" s="513" t="e">
        <f>D1411/D1410</f>
        <v>#DIV/0!</v>
      </c>
      <c r="E1412" s="513" t="e">
        <f>E1411/E1410</f>
        <v>#DIV/0!</v>
      </c>
      <c r="F1412" s="414"/>
    </row>
    <row r="1413" spans="1:6" ht="21" customHeight="1" thickBot="1" x14ac:dyDescent="0.25">
      <c r="A1413" s="426" t="s">
        <v>16</v>
      </c>
      <c r="B1413" s="422" t="s">
        <v>20</v>
      </c>
      <c r="C1413" s="516">
        <f t="shared" ref="C1413:E1415" si="267">C1410/B1410-1</f>
        <v>0</v>
      </c>
      <c r="D1413" s="516">
        <f t="shared" si="267"/>
        <v>-1</v>
      </c>
      <c r="E1413" s="516" t="e">
        <f t="shared" si="267"/>
        <v>#DIV/0!</v>
      </c>
      <c r="F1413" s="414"/>
    </row>
    <row r="1414" spans="1:6" ht="21" customHeight="1" thickBot="1" x14ac:dyDescent="0.25">
      <c r="A1414" s="426" t="s">
        <v>17</v>
      </c>
      <c r="B1414" s="422" t="s">
        <v>20</v>
      </c>
      <c r="C1414" s="516">
        <f t="shared" si="267"/>
        <v>3.0034722222222223</v>
      </c>
      <c r="D1414" s="516">
        <f t="shared" si="267"/>
        <v>-1</v>
      </c>
      <c r="E1414" s="516" t="e">
        <f t="shared" si="267"/>
        <v>#DIV/0!</v>
      </c>
      <c r="F1414" s="414"/>
    </row>
    <row r="1415" spans="1:6" ht="21" customHeight="1" thickBot="1" x14ac:dyDescent="0.25">
      <c r="A1415" s="426" t="s">
        <v>18</v>
      </c>
      <c r="B1415" s="422" t="s">
        <v>20</v>
      </c>
      <c r="C1415" s="516">
        <f t="shared" si="267"/>
        <v>3.0034722222222223</v>
      </c>
      <c r="D1415" s="516" t="e">
        <f t="shared" si="267"/>
        <v>#DIV/0!</v>
      </c>
      <c r="E1415" s="516" t="e">
        <f t="shared" si="267"/>
        <v>#DIV/0!</v>
      </c>
      <c r="F1415" s="414"/>
    </row>
    <row r="1416" spans="1:6" ht="21" customHeight="1" thickBot="1" x14ac:dyDescent="0.25">
      <c r="A1416" s="1138" t="s">
        <v>1289</v>
      </c>
      <c r="B1416" s="1139"/>
      <c r="C1416" s="1139"/>
      <c r="D1416" s="1139"/>
      <c r="E1416" s="1140"/>
      <c r="F1416" s="414"/>
    </row>
    <row r="1417" spans="1:6" ht="21" customHeight="1" x14ac:dyDescent="0.2">
      <c r="A1417" s="1095"/>
      <c r="B1417" s="511">
        <v>2019</v>
      </c>
      <c r="C1417" s="511">
        <v>2020</v>
      </c>
      <c r="D1417" s="511">
        <v>2021</v>
      </c>
      <c r="E1417" s="511">
        <v>2022</v>
      </c>
      <c r="F1417" s="414"/>
    </row>
    <row r="1418" spans="1:6" ht="21" customHeight="1" thickBot="1" x14ac:dyDescent="0.25">
      <c r="A1418" s="1096"/>
      <c r="B1418" s="512" t="s">
        <v>5</v>
      </c>
      <c r="C1418" s="512" t="s">
        <v>6</v>
      </c>
      <c r="D1418" s="512" t="s">
        <v>6</v>
      </c>
      <c r="E1418" s="512" t="s">
        <v>6</v>
      </c>
      <c r="F1418" s="414"/>
    </row>
    <row r="1419" spans="1:6" ht="21" customHeight="1" thickBot="1" x14ac:dyDescent="0.25">
      <c r="A1419" s="517" t="s">
        <v>107</v>
      </c>
      <c r="B1419" s="515">
        <f>B1420+B1421+B1422+B1423</f>
        <v>0</v>
      </c>
      <c r="C1419" s="515">
        <f>C1420+C1421+C1422+C1423</f>
        <v>0</v>
      </c>
      <c r="D1419" s="515">
        <f>D1420+D1421+D1422+D1423</f>
        <v>0</v>
      </c>
      <c r="E1419" s="515">
        <f>E1420+E1421+E1422+E1423</f>
        <v>0</v>
      </c>
      <c r="F1419" s="414"/>
    </row>
    <row r="1420" spans="1:6" ht="21" customHeight="1" thickBot="1" x14ac:dyDescent="0.25">
      <c r="A1420" s="518" t="s">
        <v>37</v>
      </c>
      <c r="B1420" s="515"/>
      <c r="C1420" s="515"/>
      <c r="D1420" s="515"/>
      <c r="E1420" s="515"/>
      <c r="F1420" s="414"/>
    </row>
    <row r="1421" spans="1:6" ht="21" customHeight="1" thickBot="1" x14ac:dyDescent="0.25">
      <c r="A1421" s="518" t="s">
        <v>108</v>
      </c>
      <c r="B1421" s="515"/>
      <c r="C1421" s="515"/>
      <c r="D1421" s="515"/>
      <c r="E1421" s="515"/>
      <c r="F1421" s="414"/>
    </row>
    <row r="1422" spans="1:6" ht="21" customHeight="1" thickBot="1" x14ac:dyDescent="0.25">
      <c r="A1422" s="518" t="s">
        <v>72</v>
      </c>
      <c r="B1422" s="515"/>
      <c r="C1422" s="515"/>
      <c r="D1422" s="515"/>
      <c r="E1422" s="515"/>
      <c r="F1422" s="414"/>
    </row>
    <row r="1423" spans="1:6" ht="21" customHeight="1" thickBot="1" x14ac:dyDescent="0.25">
      <c r="A1423" s="518" t="s">
        <v>73</v>
      </c>
      <c r="B1423" s="515"/>
      <c r="C1423" s="515"/>
      <c r="D1423" s="515"/>
      <c r="E1423" s="515"/>
      <c r="F1423" s="414"/>
    </row>
    <row r="1424" spans="1:6" ht="21" customHeight="1" thickBot="1" x14ac:dyDescent="0.25">
      <c r="A1424" s="517" t="s">
        <v>109</v>
      </c>
      <c r="B1424" s="514">
        <v>288</v>
      </c>
      <c r="C1424" s="514">
        <f t="shared" ref="C1424:E1424" si="268">SUM(C1425:C1428)</f>
        <v>1153</v>
      </c>
      <c r="D1424" s="514">
        <f t="shared" si="268"/>
        <v>0</v>
      </c>
      <c r="E1424" s="514">
        <f t="shared" si="268"/>
        <v>0</v>
      </c>
      <c r="F1424" s="414"/>
    </row>
    <row r="1425" spans="1:6" ht="21" customHeight="1" thickBot="1" x14ac:dyDescent="0.25">
      <c r="A1425" s="518" t="s">
        <v>37</v>
      </c>
      <c r="B1425" s="514">
        <v>288</v>
      </c>
      <c r="C1425" s="514">
        <v>1153</v>
      </c>
      <c r="D1425" s="515">
        <v>0</v>
      </c>
      <c r="E1425" s="515"/>
      <c r="F1425" s="414"/>
    </row>
    <row r="1426" spans="1:6" ht="21" customHeight="1" thickBot="1" x14ac:dyDescent="0.25">
      <c r="A1426" s="518" t="s">
        <v>108</v>
      </c>
      <c r="B1426" s="514"/>
      <c r="C1426" s="515"/>
      <c r="D1426" s="515"/>
      <c r="E1426" s="515"/>
      <c r="F1426" s="414"/>
    </row>
    <row r="1427" spans="1:6" ht="21" customHeight="1" thickBot="1" x14ac:dyDescent="0.25">
      <c r="A1427" s="518" t="s">
        <v>72</v>
      </c>
      <c r="B1427" s="514"/>
      <c r="C1427" s="515"/>
      <c r="D1427" s="515"/>
      <c r="E1427" s="515"/>
      <c r="F1427" s="414"/>
    </row>
    <row r="1428" spans="1:6" ht="21" customHeight="1" thickBot="1" x14ac:dyDescent="0.25">
      <c r="A1428" s="518" t="s">
        <v>73</v>
      </c>
      <c r="B1428" s="514"/>
      <c r="C1428" s="515"/>
      <c r="D1428" s="515"/>
      <c r="E1428" s="515"/>
      <c r="F1428" s="414"/>
    </row>
    <row r="1429" spans="1:6" ht="21" customHeight="1" thickBot="1" x14ac:dyDescent="0.25">
      <c r="A1429" s="519" t="s">
        <v>391</v>
      </c>
      <c r="B1429" s="514">
        <f>B1419+B1424</f>
        <v>288</v>
      </c>
      <c r="C1429" s="515">
        <f>C1419+C1424</f>
        <v>1153</v>
      </c>
      <c r="D1429" s="528">
        <f>D1419+D1424</f>
        <v>0</v>
      </c>
      <c r="E1429" s="515">
        <f>E1419+E1424</f>
        <v>0</v>
      </c>
      <c r="F1429" s="414"/>
    </row>
    <row r="1430" spans="1:6" ht="48" customHeight="1" thickBot="1" x14ac:dyDescent="0.25">
      <c r="A1430" s="509" t="s">
        <v>552</v>
      </c>
      <c r="B1430" s="509" t="s">
        <v>1312</v>
      </c>
      <c r="C1430" s="521" t="s">
        <v>1313</v>
      </c>
      <c r="D1430" s="522"/>
      <c r="E1430" s="509"/>
      <c r="F1430" s="414"/>
    </row>
    <row r="1431" spans="1:6" ht="47.25" customHeight="1" thickBot="1" x14ac:dyDescent="0.25">
      <c r="A1431" s="426" t="s">
        <v>9</v>
      </c>
      <c r="B1431" s="1090" t="s">
        <v>1314</v>
      </c>
      <c r="C1431" s="1091"/>
      <c r="D1431" s="1091"/>
      <c r="E1431" s="1092"/>
      <c r="F1431" s="414"/>
    </row>
    <row r="1432" spans="1:6" ht="21" customHeight="1" thickBot="1" x14ac:dyDescent="0.25">
      <c r="A1432" s="426" t="s">
        <v>14</v>
      </c>
      <c r="B1432" s="1123" t="s">
        <v>237</v>
      </c>
      <c r="C1432" s="1093"/>
      <c r="D1432" s="1093"/>
      <c r="E1432" s="1094"/>
      <c r="F1432" s="414"/>
    </row>
    <row r="1433" spans="1:6" ht="21" customHeight="1" x14ac:dyDescent="0.2">
      <c r="A1433" s="1095"/>
      <c r="B1433" s="511">
        <v>2019</v>
      </c>
      <c r="C1433" s="511">
        <v>2020</v>
      </c>
      <c r="D1433" s="511">
        <v>2021</v>
      </c>
      <c r="E1433" s="511">
        <v>2022</v>
      </c>
      <c r="F1433" s="414"/>
    </row>
    <row r="1434" spans="1:6" ht="21" customHeight="1" thickBot="1" x14ac:dyDescent="0.25">
      <c r="A1434" s="1096"/>
      <c r="B1434" s="512" t="s">
        <v>5</v>
      </c>
      <c r="C1434" s="512" t="s">
        <v>6</v>
      </c>
      <c r="D1434" s="512" t="s">
        <v>6</v>
      </c>
      <c r="E1434" s="512" t="s">
        <v>6</v>
      </c>
      <c r="F1434" s="414"/>
    </row>
    <row r="1435" spans="1:6" ht="21" customHeight="1" thickBot="1" x14ac:dyDescent="0.25">
      <c r="A1435" s="426" t="s">
        <v>8</v>
      </c>
      <c r="B1435" s="513">
        <v>1376</v>
      </c>
      <c r="C1435" s="513">
        <v>1400</v>
      </c>
      <c r="D1435" s="513">
        <v>4104</v>
      </c>
      <c r="E1435" s="513">
        <v>0</v>
      </c>
      <c r="F1435" s="414"/>
    </row>
    <row r="1436" spans="1:6" ht="21" customHeight="1" thickBot="1" x14ac:dyDescent="0.25">
      <c r="A1436" s="426" t="s">
        <v>15</v>
      </c>
      <c r="B1436" s="513">
        <f>B1454</f>
        <v>76633</v>
      </c>
      <c r="C1436" s="513">
        <f t="shared" ref="C1436:E1436" si="269">C1454</f>
        <v>87229.731748701102</v>
      </c>
      <c r="D1436" s="513">
        <f t="shared" si="269"/>
        <v>219302.60265129889</v>
      </c>
      <c r="E1436" s="513">
        <f t="shared" si="269"/>
        <v>0</v>
      </c>
      <c r="F1436" s="414"/>
    </row>
    <row r="1437" spans="1:6" ht="21" customHeight="1" thickBot="1" x14ac:dyDescent="0.25">
      <c r="A1437" s="426" t="s">
        <v>21</v>
      </c>
      <c r="B1437" s="513">
        <f>B1436/B1435</f>
        <v>55.692587209302324</v>
      </c>
      <c r="C1437" s="513">
        <f>C1436/C1435</f>
        <v>62.306951249072213</v>
      </c>
      <c r="D1437" s="513">
        <f>D1436/D1435</f>
        <v>53.436306688912985</v>
      </c>
      <c r="E1437" s="513" t="e">
        <f>E1436/E1435</f>
        <v>#DIV/0!</v>
      </c>
      <c r="F1437" s="414"/>
    </row>
    <row r="1438" spans="1:6" ht="21" customHeight="1" thickBot="1" x14ac:dyDescent="0.25">
      <c r="A1438" s="426" t="s">
        <v>16</v>
      </c>
      <c r="B1438" s="422" t="s">
        <v>20</v>
      </c>
      <c r="C1438" s="516">
        <f t="shared" ref="C1438:E1440" si="270">C1435/B1435-1</f>
        <v>1.744186046511631E-2</v>
      </c>
      <c r="D1438" s="516">
        <f t="shared" si="270"/>
        <v>1.9314285714285715</v>
      </c>
      <c r="E1438" s="516">
        <f t="shared" si="270"/>
        <v>-1</v>
      </c>
      <c r="F1438" s="414"/>
    </row>
    <row r="1439" spans="1:6" ht="21" customHeight="1" thickBot="1" x14ac:dyDescent="0.25">
      <c r="A1439" s="426" t="s">
        <v>17</v>
      </c>
      <c r="B1439" s="422" t="s">
        <v>20</v>
      </c>
      <c r="C1439" s="516">
        <f t="shared" si="270"/>
        <v>0.13827896270146156</v>
      </c>
      <c r="D1439" s="516">
        <f t="shared" si="270"/>
        <v>1.514080901716913</v>
      </c>
      <c r="E1439" s="516">
        <f t="shared" si="270"/>
        <v>-1</v>
      </c>
      <c r="F1439" s="414"/>
    </row>
    <row r="1440" spans="1:6" ht="21" customHeight="1" thickBot="1" x14ac:dyDescent="0.25">
      <c r="A1440" s="426" t="s">
        <v>18</v>
      </c>
      <c r="B1440" s="422" t="s">
        <v>20</v>
      </c>
      <c r="C1440" s="516">
        <f t="shared" si="270"/>
        <v>0.11876560905515077</v>
      </c>
      <c r="D1440" s="516">
        <f t="shared" si="270"/>
        <v>-0.14237006276713493</v>
      </c>
      <c r="E1440" s="516" t="e">
        <f t="shared" si="270"/>
        <v>#DIV/0!</v>
      </c>
      <c r="F1440" s="414"/>
    </row>
    <row r="1441" spans="1:6" ht="21" customHeight="1" thickBot="1" x14ac:dyDescent="0.25">
      <c r="A1441" s="1138" t="s">
        <v>1289</v>
      </c>
      <c r="B1441" s="1139"/>
      <c r="C1441" s="1139"/>
      <c r="D1441" s="1139"/>
      <c r="E1441" s="1140"/>
      <c r="F1441" s="414"/>
    </row>
    <row r="1442" spans="1:6" ht="21" customHeight="1" x14ac:dyDescent="0.2">
      <c r="A1442" s="1095"/>
      <c r="B1442" s="511">
        <v>2019</v>
      </c>
      <c r="C1442" s="511">
        <v>2020</v>
      </c>
      <c r="D1442" s="511">
        <v>2021</v>
      </c>
      <c r="E1442" s="511">
        <v>2022</v>
      </c>
      <c r="F1442" s="414"/>
    </row>
    <row r="1443" spans="1:6" ht="21" customHeight="1" thickBot="1" x14ac:dyDescent="0.25">
      <c r="A1443" s="1096"/>
      <c r="B1443" s="512" t="s">
        <v>5</v>
      </c>
      <c r="C1443" s="512" t="s">
        <v>6</v>
      </c>
      <c r="D1443" s="512" t="s">
        <v>6</v>
      </c>
      <c r="E1443" s="512" t="s">
        <v>6</v>
      </c>
      <c r="F1443" s="414"/>
    </row>
    <row r="1444" spans="1:6" ht="21" customHeight="1" thickBot="1" x14ac:dyDescent="0.25">
      <c r="A1444" s="517" t="s">
        <v>107</v>
      </c>
      <c r="B1444" s="515">
        <f>B1445+B1446+B1447+B1448</f>
        <v>0</v>
      </c>
      <c r="C1444" s="515">
        <f>C1445+C1446+C1447+C1448</f>
        <v>0</v>
      </c>
      <c r="D1444" s="515">
        <f>D1445+D1446+D1447+D1448</f>
        <v>0</v>
      </c>
      <c r="E1444" s="515">
        <f>E1445+E1446+E1447+E1448</f>
        <v>0</v>
      </c>
      <c r="F1444" s="414"/>
    </row>
    <row r="1445" spans="1:6" ht="21" customHeight="1" thickBot="1" x14ac:dyDescent="0.25">
      <c r="A1445" s="518" t="s">
        <v>37</v>
      </c>
      <c r="B1445" s="515"/>
      <c r="C1445" s="515"/>
      <c r="D1445" s="515"/>
      <c r="E1445" s="515"/>
      <c r="F1445" s="414"/>
    </row>
    <row r="1446" spans="1:6" ht="21" customHeight="1" thickBot="1" x14ac:dyDescent="0.25">
      <c r="A1446" s="518" t="s">
        <v>108</v>
      </c>
      <c r="B1446" s="515"/>
      <c r="C1446" s="515"/>
      <c r="D1446" s="515"/>
      <c r="E1446" s="515"/>
      <c r="F1446" s="414"/>
    </row>
    <row r="1447" spans="1:6" ht="21" customHeight="1" thickBot="1" x14ac:dyDescent="0.25">
      <c r="A1447" s="518" t="s">
        <v>72</v>
      </c>
      <c r="B1447" s="515"/>
      <c r="C1447" s="515"/>
      <c r="D1447" s="515"/>
      <c r="E1447" s="515"/>
      <c r="F1447" s="414"/>
    </row>
    <row r="1448" spans="1:6" ht="21" customHeight="1" thickBot="1" x14ac:dyDescent="0.25">
      <c r="A1448" s="518" t="s">
        <v>73</v>
      </c>
      <c r="B1448" s="515"/>
      <c r="C1448" s="515"/>
      <c r="D1448" s="515"/>
      <c r="E1448" s="515"/>
      <c r="F1448" s="414"/>
    </row>
    <row r="1449" spans="1:6" ht="21" customHeight="1" thickBot="1" x14ac:dyDescent="0.25">
      <c r="A1449" s="517" t="s">
        <v>109</v>
      </c>
      <c r="B1449" s="514">
        <f>B1450+B1451+B1452+B1453</f>
        <v>76633</v>
      </c>
      <c r="C1449" s="514">
        <f t="shared" ref="C1449:D1449" si="271">C1450+C1451+C1452+C1453</f>
        <v>87229.731748701102</v>
      </c>
      <c r="D1449" s="514">
        <f t="shared" si="271"/>
        <v>219302.60265129889</v>
      </c>
      <c r="E1449" s="514">
        <f>E1450+E1451+E1452+E1453</f>
        <v>0</v>
      </c>
      <c r="F1449" s="414"/>
    </row>
    <row r="1450" spans="1:6" ht="21" customHeight="1" thickBot="1" x14ac:dyDescent="0.25">
      <c r="A1450" s="518" t="s">
        <v>37</v>
      </c>
      <c r="B1450" s="513">
        <v>76633</v>
      </c>
      <c r="C1450" s="513">
        <v>87229.731748701102</v>
      </c>
      <c r="D1450" s="513">
        <v>219302.60265129889</v>
      </c>
      <c r="E1450" s="513"/>
      <c r="F1450" s="414"/>
    </row>
    <row r="1451" spans="1:6" ht="21" customHeight="1" thickBot="1" x14ac:dyDescent="0.25">
      <c r="A1451" s="518" t="s">
        <v>108</v>
      </c>
      <c r="B1451" s="514"/>
      <c r="C1451" s="515"/>
      <c r="D1451" s="515"/>
      <c r="E1451" s="515"/>
      <c r="F1451" s="414"/>
    </row>
    <row r="1452" spans="1:6" ht="21" customHeight="1" thickBot="1" x14ac:dyDescent="0.25">
      <c r="A1452" s="518" t="s">
        <v>72</v>
      </c>
      <c r="B1452" s="514"/>
      <c r="C1452" s="515"/>
      <c r="D1452" s="515"/>
      <c r="E1452" s="515"/>
      <c r="F1452" s="414"/>
    </row>
    <row r="1453" spans="1:6" ht="21" customHeight="1" thickBot="1" x14ac:dyDescent="0.25">
      <c r="A1453" s="518" t="s">
        <v>73</v>
      </c>
      <c r="B1453" s="514"/>
      <c r="C1453" s="515"/>
      <c r="D1453" s="515"/>
      <c r="E1453" s="515"/>
      <c r="F1453" s="414"/>
    </row>
    <row r="1454" spans="1:6" ht="21" customHeight="1" thickBot="1" x14ac:dyDescent="0.25">
      <c r="A1454" s="519" t="s">
        <v>556</v>
      </c>
      <c r="B1454" s="514">
        <f>B1444+B1449</f>
        <v>76633</v>
      </c>
      <c r="C1454" s="515">
        <f>C1444+C1449</f>
        <v>87229.731748701102</v>
      </c>
      <c r="D1454" s="528">
        <f>D1444+D1449</f>
        <v>219302.60265129889</v>
      </c>
      <c r="E1454" s="515">
        <f>E1444+E1449</f>
        <v>0</v>
      </c>
      <c r="F1454" s="414"/>
    </row>
    <row r="1455" spans="1:6" ht="51" customHeight="1" thickBot="1" x14ac:dyDescent="0.25">
      <c r="A1455" s="509" t="s">
        <v>552</v>
      </c>
      <c r="B1455" s="509" t="s">
        <v>1315</v>
      </c>
      <c r="C1455" s="529" t="s">
        <v>1316</v>
      </c>
      <c r="D1455" s="522"/>
      <c r="E1455" s="509"/>
      <c r="F1455" s="414"/>
    </row>
    <row r="1456" spans="1:6" ht="21" customHeight="1" thickBot="1" x14ac:dyDescent="0.25">
      <c r="A1456" s="426" t="s">
        <v>9</v>
      </c>
      <c r="B1456" s="1090" t="s">
        <v>462</v>
      </c>
      <c r="C1456" s="1091"/>
      <c r="D1456" s="1091"/>
      <c r="E1456" s="1092"/>
      <c r="F1456" s="414"/>
    </row>
    <row r="1457" spans="1:6" ht="21" customHeight="1" thickBot="1" x14ac:dyDescent="0.25">
      <c r="A1457" s="426" t="s">
        <v>14</v>
      </c>
      <c r="B1457" s="1123" t="s">
        <v>463</v>
      </c>
      <c r="C1457" s="1093"/>
      <c r="D1457" s="1093"/>
      <c r="E1457" s="1094"/>
      <c r="F1457" s="414"/>
    </row>
    <row r="1458" spans="1:6" ht="21" customHeight="1" x14ac:dyDescent="0.2">
      <c r="A1458" s="1095"/>
      <c r="B1458" s="511">
        <v>2019</v>
      </c>
      <c r="C1458" s="511">
        <v>2020</v>
      </c>
      <c r="D1458" s="511">
        <v>2021</v>
      </c>
      <c r="E1458" s="511">
        <v>2022</v>
      </c>
      <c r="F1458" s="414"/>
    </row>
    <row r="1459" spans="1:6" ht="21" customHeight="1" thickBot="1" x14ac:dyDescent="0.25">
      <c r="A1459" s="1096"/>
      <c r="B1459" s="512" t="s">
        <v>5</v>
      </c>
      <c r="C1459" s="512" t="s">
        <v>6</v>
      </c>
      <c r="D1459" s="512" t="s">
        <v>6</v>
      </c>
      <c r="E1459" s="512" t="s">
        <v>6</v>
      </c>
      <c r="F1459" s="414"/>
    </row>
    <row r="1460" spans="1:6" ht="21" customHeight="1" thickBot="1" x14ac:dyDescent="0.25">
      <c r="A1460" s="426" t="s">
        <v>8</v>
      </c>
      <c r="B1460" s="513">
        <v>1</v>
      </c>
      <c r="C1460" s="513">
        <v>1</v>
      </c>
      <c r="D1460" s="513">
        <v>1</v>
      </c>
      <c r="E1460" s="513">
        <v>0</v>
      </c>
      <c r="F1460" s="414"/>
    </row>
    <row r="1461" spans="1:6" ht="21" customHeight="1" thickBot="1" x14ac:dyDescent="0.25">
      <c r="A1461" s="426" t="s">
        <v>15</v>
      </c>
      <c r="B1461" s="514">
        <f>B1479</f>
        <v>779</v>
      </c>
      <c r="C1461" s="514">
        <f t="shared" ref="C1461:D1461" si="272">C1479</f>
        <v>1000</v>
      </c>
      <c r="D1461" s="514">
        <f t="shared" si="272"/>
        <v>2116</v>
      </c>
      <c r="E1461" s="515">
        <f>2000-2000</f>
        <v>0</v>
      </c>
      <c r="F1461" s="414"/>
    </row>
    <row r="1462" spans="1:6" ht="21" customHeight="1" thickBot="1" x14ac:dyDescent="0.25">
      <c r="A1462" s="426" t="s">
        <v>21</v>
      </c>
      <c r="B1462" s="513">
        <f>B1461/B1460</f>
        <v>779</v>
      </c>
      <c r="C1462" s="513">
        <f>C1461/C1460</f>
        <v>1000</v>
      </c>
      <c r="D1462" s="513">
        <f>D1461/D1460</f>
        <v>2116</v>
      </c>
      <c r="E1462" s="513" t="e">
        <f>E1461/E1460</f>
        <v>#DIV/0!</v>
      </c>
      <c r="F1462" s="414"/>
    </row>
    <row r="1463" spans="1:6" ht="21" customHeight="1" thickBot="1" x14ac:dyDescent="0.25">
      <c r="A1463" s="426" t="s">
        <v>16</v>
      </c>
      <c r="B1463" s="422" t="s">
        <v>20</v>
      </c>
      <c r="C1463" s="516">
        <f t="shared" ref="C1463:E1465" si="273">C1460/B1460-1</f>
        <v>0</v>
      </c>
      <c r="D1463" s="516">
        <f t="shared" si="273"/>
        <v>0</v>
      </c>
      <c r="E1463" s="516">
        <f t="shared" si="273"/>
        <v>-1</v>
      </c>
      <c r="F1463" s="414"/>
    </row>
    <row r="1464" spans="1:6" ht="21" customHeight="1" thickBot="1" x14ac:dyDescent="0.25">
      <c r="A1464" s="426" t="s">
        <v>17</v>
      </c>
      <c r="B1464" s="422" t="s">
        <v>20</v>
      </c>
      <c r="C1464" s="516">
        <f t="shared" si="273"/>
        <v>0.28369704749679081</v>
      </c>
      <c r="D1464" s="516">
        <f t="shared" si="273"/>
        <v>1.1160000000000001</v>
      </c>
      <c r="E1464" s="516">
        <f t="shared" si="273"/>
        <v>-1</v>
      </c>
      <c r="F1464" s="414"/>
    </row>
    <row r="1465" spans="1:6" ht="21" customHeight="1" thickBot="1" x14ac:dyDescent="0.25">
      <c r="A1465" s="426" t="s">
        <v>18</v>
      </c>
      <c r="B1465" s="422" t="s">
        <v>20</v>
      </c>
      <c r="C1465" s="516">
        <f t="shared" si="273"/>
        <v>0.28369704749679081</v>
      </c>
      <c r="D1465" s="516">
        <f t="shared" si="273"/>
        <v>1.1160000000000001</v>
      </c>
      <c r="E1465" s="516" t="e">
        <f t="shared" si="273"/>
        <v>#DIV/0!</v>
      </c>
      <c r="F1465" s="414"/>
    </row>
    <row r="1466" spans="1:6" ht="21" customHeight="1" thickBot="1" x14ac:dyDescent="0.25">
      <c r="A1466" s="1138" t="s">
        <v>1289</v>
      </c>
      <c r="B1466" s="1139"/>
      <c r="C1466" s="1139"/>
      <c r="D1466" s="1139"/>
      <c r="E1466" s="1140"/>
      <c r="F1466" s="414"/>
    </row>
    <row r="1467" spans="1:6" ht="21" customHeight="1" x14ac:dyDescent="0.2">
      <c r="A1467" s="1095"/>
      <c r="B1467" s="511">
        <v>2019</v>
      </c>
      <c r="C1467" s="511">
        <v>2020</v>
      </c>
      <c r="D1467" s="511">
        <v>2021</v>
      </c>
      <c r="E1467" s="511">
        <v>2022</v>
      </c>
      <c r="F1467" s="414"/>
    </row>
    <row r="1468" spans="1:6" ht="21" customHeight="1" thickBot="1" x14ac:dyDescent="0.25">
      <c r="A1468" s="1096"/>
      <c r="B1468" s="512" t="s">
        <v>5</v>
      </c>
      <c r="C1468" s="512" t="s">
        <v>6</v>
      </c>
      <c r="D1468" s="512" t="s">
        <v>6</v>
      </c>
      <c r="E1468" s="512" t="s">
        <v>6</v>
      </c>
      <c r="F1468" s="414"/>
    </row>
    <row r="1469" spans="1:6" ht="21" customHeight="1" thickBot="1" x14ac:dyDescent="0.25">
      <c r="A1469" s="517" t="s">
        <v>107</v>
      </c>
      <c r="B1469" s="515">
        <f>B1470+B1471+B1472+B1473</f>
        <v>0</v>
      </c>
      <c r="C1469" s="515">
        <f>C1470+C1471+C1472+C1473</f>
        <v>0</v>
      </c>
      <c r="D1469" s="515">
        <f>D1470+D1471+D1472+D1473</f>
        <v>0</v>
      </c>
      <c r="E1469" s="515">
        <f>E1470+E1471+E1472+E1473</f>
        <v>0</v>
      </c>
      <c r="F1469" s="414"/>
    </row>
    <row r="1470" spans="1:6" ht="21" customHeight="1" thickBot="1" x14ac:dyDescent="0.25">
      <c r="A1470" s="518" t="s">
        <v>37</v>
      </c>
      <c r="B1470" s="515"/>
      <c r="C1470" s="515"/>
      <c r="D1470" s="515"/>
      <c r="E1470" s="515"/>
      <c r="F1470" s="414"/>
    </row>
    <row r="1471" spans="1:6" ht="21" customHeight="1" thickBot="1" x14ac:dyDescent="0.25">
      <c r="A1471" s="518" t="s">
        <v>108</v>
      </c>
      <c r="B1471" s="515"/>
      <c r="C1471" s="515"/>
      <c r="D1471" s="515"/>
      <c r="E1471" s="515"/>
      <c r="F1471" s="414"/>
    </row>
    <row r="1472" spans="1:6" ht="21" customHeight="1" thickBot="1" x14ac:dyDescent="0.25">
      <c r="A1472" s="518" t="s">
        <v>72</v>
      </c>
      <c r="B1472" s="515"/>
      <c r="C1472" s="515"/>
      <c r="D1472" s="515"/>
      <c r="E1472" s="515"/>
      <c r="F1472" s="414"/>
    </row>
    <row r="1473" spans="1:6" ht="21" customHeight="1" thickBot="1" x14ac:dyDescent="0.25">
      <c r="A1473" s="518" t="s">
        <v>73</v>
      </c>
      <c r="B1473" s="515"/>
      <c r="C1473" s="515"/>
      <c r="D1473" s="515"/>
      <c r="E1473" s="515"/>
      <c r="F1473" s="414"/>
    </row>
    <row r="1474" spans="1:6" ht="21" customHeight="1" thickBot="1" x14ac:dyDescent="0.25">
      <c r="A1474" s="517" t="s">
        <v>109</v>
      </c>
      <c r="B1474" s="514">
        <f>SUM(B1475:B1478)</f>
        <v>779</v>
      </c>
      <c r="C1474" s="514">
        <f t="shared" ref="C1474:E1474" si="274">SUM(C1475:C1478)</f>
        <v>1000</v>
      </c>
      <c r="D1474" s="514">
        <f t="shared" si="274"/>
        <v>2116</v>
      </c>
      <c r="E1474" s="514">
        <f t="shared" si="274"/>
        <v>0</v>
      </c>
      <c r="F1474" s="414"/>
    </row>
    <row r="1475" spans="1:6" ht="21" customHeight="1" thickBot="1" x14ac:dyDescent="0.25">
      <c r="A1475" s="518" t="s">
        <v>37</v>
      </c>
      <c r="B1475" s="514">
        <v>779</v>
      </c>
      <c r="C1475" s="514">
        <v>1000</v>
      </c>
      <c r="D1475" s="515">
        <v>2116</v>
      </c>
      <c r="E1475" s="515"/>
      <c r="F1475" s="414"/>
    </row>
    <row r="1476" spans="1:6" ht="21" customHeight="1" thickBot="1" x14ac:dyDescent="0.25">
      <c r="A1476" s="518" t="s">
        <v>108</v>
      </c>
      <c r="B1476" s="514"/>
      <c r="C1476" s="515"/>
      <c r="D1476" s="515"/>
      <c r="E1476" s="515"/>
      <c r="F1476" s="414"/>
    </row>
    <row r="1477" spans="1:6" ht="21" customHeight="1" thickBot="1" x14ac:dyDescent="0.25">
      <c r="A1477" s="518" t="s">
        <v>72</v>
      </c>
      <c r="B1477" s="514"/>
      <c r="C1477" s="515"/>
      <c r="D1477" s="515"/>
      <c r="E1477" s="515"/>
      <c r="F1477" s="414"/>
    </row>
    <row r="1478" spans="1:6" ht="21" customHeight="1" thickBot="1" x14ac:dyDescent="0.25">
      <c r="A1478" s="518" t="s">
        <v>73</v>
      </c>
      <c r="B1478" s="514"/>
      <c r="C1478" s="515"/>
      <c r="D1478" s="515"/>
      <c r="E1478" s="515"/>
      <c r="F1478" s="414"/>
    </row>
    <row r="1479" spans="1:6" ht="21" customHeight="1" thickBot="1" x14ac:dyDescent="0.25">
      <c r="A1479" s="519" t="s">
        <v>556</v>
      </c>
      <c r="B1479" s="514">
        <f>B1469+B1474</f>
        <v>779</v>
      </c>
      <c r="C1479" s="515">
        <f>C1469+C1474</f>
        <v>1000</v>
      </c>
      <c r="D1479" s="528">
        <f>D1469+D1474</f>
        <v>2116</v>
      </c>
      <c r="E1479" s="515">
        <f>E1469+E1474</f>
        <v>0</v>
      </c>
      <c r="F1479" s="414"/>
    </row>
    <row r="1480" spans="1:6" ht="30.75" customHeight="1" thickBot="1" x14ac:dyDescent="0.25">
      <c r="A1480" s="509" t="s">
        <v>559</v>
      </c>
      <c r="B1480" s="509" t="s">
        <v>1317</v>
      </c>
      <c r="C1480" s="521" t="s">
        <v>1318</v>
      </c>
      <c r="D1480" s="522"/>
      <c r="E1480" s="509"/>
      <c r="F1480" s="414"/>
    </row>
    <row r="1481" spans="1:6" ht="56.25" customHeight="1" thickBot="1" x14ac:dyDescent="0.25">
      <c r="A1481" s="426" t="s">
        <v>9</v>
      </c>
      <c r="B1481" s="1090" t="s">
        <v>1319</v>
      </c>
      <c r="C1481" s="1091"/>
      <c r="D1481" s="1091"/>
      <c r="E1481" s="1092"/>
      <c r="F1481" s="414"/>
    </row>
    <row r="1482" spans="1:6" ht="21" customHeight="1" thickBot="1" x14ac:dyDescent="0.25">
      <c r="A1482" s="426" t="s">
        <v>14</v>
      </c>
      <c r="B1482" s="1123" t="s">
        <v>123</v>
      </c>
      <c r="C1482" s="1093"/>
      <c r="D1482" s="1093"/>
      <c r="E1482" s="1094"/>
      <c r="F1482" s="414"/>
    </row>
    <row r="1483" spans="1:6" ht="21" customHeight="1" x14ac:dyDescent="0.2">
      <c r="A1483" s="1095"/>
      <c r="B1483" s="511">
        <v>2019</v>
      </c>
      <c r="C1483" s="511">
        <v>2020</v>
      </c>
      <c r="D1483" s="511">
        <v>2021</v>
      </c>
      <c r="E1483" s="511">
        <v>2022</v>
      </c>
      <c r="F1483" s="414"/>
    </row>
    <row r="1484" spans="1:6" ht="21" customHeight="1" thickBot="1" x14ac:dyDescent="0.25">
      <c r="A1484" s="1096"/>
      <c r="B1484" s="512" t="s">
        <v>5</v>
      </c>
      <c r="C1484" s="512" t="s">
        <v>6</v>
      </c>
      <c r="D1484" s="512" t="s">
        <v>6</v>
      </c>
      <c r="E1484" s="512" t="s">
        <v>6</v>
      </c>
      <c r="F1484" s="414"/>
    </row>
    <row r="1485" spans="1:6" ht="21" customHeight="1" thickBot="1" x14ac:dyDescent="0.25">
      <c r="A1485" s="426" t="s">
        <v>8</v>
      </c>
      <c r="B1485" s="513">
        <v>1</v>
      </c>
      <c r="C1485" s="513">
        <v>1</v>
      </c>
      <c r="D1485" s="513">
        <v>0</v>
      </c>
      <c r="E1485" s="513">
        <v>0</v>
      </c>
      <c r="F1485" s="414"/>
    </row>
    <row r="1486" spans="1:6" ht="21" customHeight="1" thickBot="1" x14ac:dyDescent="0.25">
      <c r="A1486" s="426" t="s">
        <v>15</v>
      </c>
      <c r="B1486" s="513">
        <f>B1504</f>
        <v>4743</v>
      </c>
      <c r="C1486" s="513">
        <f t="shared" ref="C1486:E1486" si="275">C1504</f>
        <v>18973.632799999999</v>
      </c>
      <c r="D1486" s="513">
        <f t="shared" si="275"/>
        <v>0</v>
      </c>
      <c r="E1486" s="513">
        <f t="shared" si="275"/>
        <v>0</v>
      </c>
      <c r="F1486" s="414"/>
    </row>
    <row r="1487" spans="1:6" ht="21" customHeight="1" thickBot="1" x14ac:dyDescent="0.25">
      <c r="A1487" s="426" t="s">
        <v>21</v>
      </c>
      <c r="B1487" s="513">
        <f>B1486/B1485</f>
        <v>4743</v>
      </c>
      <c r="C1487" s="513">
        <f>C1486/C1485</f>
        <v>18973.632799999999</v>
      </c>
      <c r="D1487" s="513" t="e">
        <f>D1486/D1485</f>
        <v>#DIV/0!</v>
      </c>
      <c r="E1487" s="513" t="e">
        <f>E1486/E1485</f>
        <v>#DIV/0!</v>
      </c>
      <c r="F1487" s="414"/>
    </row>
    <row r="1488" spans="1:6" ht="21" customHeight="1" thickBot="1" x14ac:dyDescent="0.25">
      <c r="A1488" s="426" t="s">
        <v>16</v>
      </c>
      <c r="B1488" s="422" t="s">
        <v>20</v>
      </c>
      <c r="C1488" s="516">
        <f t="shared" ref="C1488:E1490" si="276">C1485/B1485-1</f>
        <v>0</v>
      </c>
      <c r="D1488" s="516">
        <f t="shared" si="276"/>
        <v>-1</v>
      </c>
      <c r="E1488" s="516" t="e">
        <f t="shared" si="276"/>
        <v>#DIV/0!</v>
      </c>
      <c r="F1488" s="414"/>
    </row>
    <row r="1489" spans="1:6" ht="21" customHeight="1" thickBot="1" x14ac:dyDescent="0.25">
      <c r="A1489" s="426" t="s">
        <v>17</v>
      </c>
      <c r="B1489" s="422" t="s">
        <v>20</v>
      </c>
      <c r="C1489" s="516">
        <f t="shared" si="276"/>
        <v>3.0003442546911234</v>
      </c>
      <c r="D1489" s="516">
        <f t="shared" si="276"/>
        <v>-1</v>
      </c>
      <c r="E1489" s="516" t="e">
        <f t="shared" si="276"/>
        <v>#DIV/0!</v>
      </c>
      <c r="F1489" s="414"/>
    </row>
    <row r="1490" spans="1:6" ht="21" customHeight="1" thickBot="1" x14ac:dyDescent="0.25">
      <c r="A1490" s="426" t="s">
        <v>18</v>
      </c>
      <c r="B1490" s="422" t="s">
        <v>20</v>
      </c>
      <c r="C1490" s="516">
        <f t="shared" si="276"/>
        <v>3.0003442546911234</v>
      </c>
      <c r="D1490" s="516" t="e">
        <f t="shared" si="276"/>
        <v>#DIV/0!</v>
      </c>
      <c r="E1490" s="516" t="e">
        <f t="shared" si="276"/>
        <v>#DIV/0!</v>
      </c>
      <c r="F1490" s="414"/>
    </row>
    <row r="1491" spans="1:6" ht="21" customHeight="1" thickBot="1" x14ac:dyDescent="0.25">
      <c r="A1491" s="1138" t="s">
        <v>1289</v>
      </c>
      <c r="B1491" s="1139"/>
      <c r="C1491" s="1139"/>
      <c r="D1491" s="1139"/>
      <c r="E1491" s="1140"/>
      <c r="F1491" s="414"/>
    </row>
    <row r="1492" spans="1:6" ht="21" customHeight="1" x14ac:dyDescent="0.2">
      <c r="A1492" s="1095"/>
      <c r="B1492" s="511">
        <v>2019</v>
      </c>
      <c r="C1492" s="511">
        <v>2020</v>
      </c>
      <c r="D1492" s="511">
        <v>2021</v>
      </c>
      <c r="E1492" s="511">
        <v>2022</v>
      </c>
      <c r="F1492" s="414"/>
    </row>
    <row r="1493" spans="1:6" ht="21" customHeight="1" thickBot="1" x14ac:dyDescent="0.25">
      <c r="A1493" s="1096"/>
      <c r="B1493" s="512" t="s">
        <v>5</v>
      </c>
      <c r="C1493" s="512" t="s">
        <v>6</v>
      </c>
      <c r="D1493" s="512" t="s">
        <v>6</v>
      </c>
      <c r="E1493" s="512" t="s">
        <v>6</v>
      </c>
      <c r="F1493" s="414"/>
    </row>
    <row r="1494" spans="1:6" ht="21" customHeight="1" thickBot="1" x14ac:dyDescent="0.25">
      <c r="A1494" s="517" t="s">
        <v>107</v>
      </c>
      <c r="B1494" s="515">
        <f>B1495+B1496+B1497+B1498</f>
        <v>0</v>
      </c>
      <c r="C1494" s="515">
        <f>C1495+C1496+C1497+C1498</f>
        <v>0</v>
      </c>
      <c r="D1494" s="515">
        <f>D1495+D1496+D1497+D1498</f>
        <v>0</v>
      </c>
      <c r="E1494" s="515">
        <f>E1495+E1496+E1497+E1498</f>
        <v>0</v>
      </c>
      <c r="F1494" s="414"/>
    </row>
    <row r="1495" spans="1:6" ht="21" customHeight="1" thickBot="1" x14ac:dyDescent="0.25">
      <c r="A1495" s="518" t="s">
        <v>37</v>
      </c>
      <c r="B1495" s="515"/>
      <c r="C1495" s="515"/>
      <c r="D1495" s="515"/>
      <c r="E1495" s="515"/>
      <c r="F1495" s="414"/>
    </row>
    <row r="1496" spans="1:6" ht="21" customHeight="1" thickBot="1" x14ac:dyDescent="0.25">
      <c r="A1496" s="518" t="s">
        <v>108</v>
      </c>
      <c r="B1496" s="515"/>
      <c r="C1496" s="515"/>
      <c r="D1496" s="515"/>
      <c r="E1496" s="515"/>
      <c r="F1496" s="414"/>
    </row>
    <row r="1497" spans="1:6" ht="21" customHeight="1" thickBot="1" x14ac:dyDescent="0.25">
      <c r="A1497" s="518" t="s">
        <v>72</v>
      </c>
      <c r="B1497" s="515"/>
      <c r="C1497" s="515"/>
      <c r="D1497" s="515"/>
      <c r="E1497" s="515"/>
      <c r="F1497" s="414"/>
    </row>
    <row r="1498" spans="1:6" ht="21" customHeight="1" thickBot="1" x14ac:dyDescent="0.25">
      <c r="A1498" s="518" t="s">
        <v>73</v>
      </c>
      <c r="B1498" s="515"/>
      <c r="C1498" s="515"/>
      <c r="D1498" s="515"/>
      <c r="E1498" s="515"/>
      <c r="F1498" s="414"/>
    </row>
    <row r="1499" spans="1:6" ht="21" customHeight="1" thickBot="1" x14ac:dyDescent="0.25">
      <c r="A1499" s="517" t="s">
        <v>109</v>
      </c>
      <c r="B1499" s="514">
        <f>B1500+B1501+B1502+B1503</f>
        <v>4743</v>
      </c>
      <c r="C1499" s="514">
        <f t="shared" ref="C1499:D1499" si="277">C1500+C1501+C1502+C1503</f>
        <v>18973.632799999999</v>
      </c>
      <c r="D1499" s="514">
        <f t="shared" si="277"/>
        <v>0</v>
      </c>
      <c r="E1499" s="514">
        <f>E1500+E1501+E1502+E1503</f>
        <v>0</v>
      </c>
      <c r="F1499" s="414"/>
    </row>
    <row r="1500" spans="1:6" ht="21" customHeight="1" thickBot="1" x14ac:dyDescent="0.25">
      <c r="A1500" s="518" t="s">
        <v>37</v>
      </c>
      <c r="B1500" s="513">
        <v>4743</v>
      </c>
      <c r="C1500" s="513">
        <v>18973.632799999999</v>
      </c>
      <c r="D1500" s="513">
        <v>0</v>
      </c>
      <c r="E1500" s="513"/>
      <c r="F1500" s="414"/>
    </row>
    <row r="1501" spans="1:6" ht="21" customHeight="1" thickBot="1" x14ac:dyDescent="0.25">
      <c r="A1501" s="518" t="s">
        <v>108</v>
      </c>
      <c r="B1501" s="514"/>
      <c r="C1501" s="515"/>
      <c r="D1501" s="515"/>
      <c r="E1501" s="515"/>
      <c r="F1501" s="414"/>
    </row>
    <row r="1502" spans="1:6" ht="21" customHeight="1" thickBot="1" x14ac:dyDescent="0.25">
      <c r="A1502" s="518" t="s">
        <v>72</v>
      </c>
      <c r="B1502" s="514"/>
      <c r="C1502" s="515"/>
      <c r="D1502" s="515"/>
      <c r="E1502" s="515"/>
      <c r="F1502" s="414"/>
    </row>
    <row r="1503" spans="1:6" ht="21" customHeight="1" thickBot="1" x14ac:dyDescent="0.25">
      <c r="A1503" s="518" t="s">
        <v>73</v>
      </c>
      <c r="B1503" s="514"/>
      <c r="C1503" s="515"/>
      <c r="D1503" s="515"/>
      <c r="E1503" s="515"/>
      <c r="F1503" s="414"/>
    </row>
    <row r="1504" spans="1:6" ht="21" customHeight="1" thickBot="1" x14ac:dyDescent="0.25">
      <c r="A1504" s="519" t="s">
        <v>556</v>
      </c>
      <c r="B1504" s="514">
        <f>B1494+B1499</f>
        <v>4743</v>
      </c>
      <c r="C1504" s="515">
        <f>C1494+C1499</f>
        <v>18973.632799999999</v>
      </c>
      <c r="D1504" s="528">
        <f>D1494+D1499</f>
        <v>0</v>
      </c>
      <c r="E1504" s="515">
        <f>E1494+E1499</f>
        <v>0</v>
      </c>
      <c r="F1504" s="414"/>
    </row>
    <row r="1505" spans="1:6" ht="42.75" customHeight="1" thickBot="1" x14ac:dyDescent="0.25">
      <c r="A1505" s="509" t="s">
        <v>559</v>
      </c>
      <c r="B1505" s="509" t="s">
        <v>1320</v>
      </c>
      <c r="C1505" s="521" t="s">
        <v>1321</v>
      </c>
      <c r="D1505" s="522"/>
      <c r="E1505" s="509"/>
      <c r="F1505" s="414"/>
    </row>
    <row r="1506" spans="1:6" ht="21" customHeight="1" thickBot="1" x14ac:dyDescent="0.25">
      <c r="A1506" s="426" t="s">
        <v>9</v>
      </c>
      <c r="B1506" s="1090" t="s">
        <v>462</v>
      </c>
      <c r="C1506" s="1091"/>
      <c r="D1506" s="1091"/>
      <c r="E1506" s="1092"/>
      <c r="F1506" s="414"/>
    </row>
    <row r="1507" spans="1:6" ht="21" customHeight="1" thickBot="1" x14ac:dyDescent="0.25">
      <c r="A1507" s="426" t="s">
        <v>14</v>
      </c>
      <c r="B1507" s="1123" t="s">
        <v>463</v>
      </c>
      <c r="C1507" s="1093"/>
      <c r="D1507" s="1093"/>
      <c r="E1507" s="1094"/>
      <c r="F1507" s="414"/>
    </row>
    <row r="1508" spans="1:6" ht="21" customHeight="1" x14ac:dyDescent="0.2">
      <c r="A1508" s="1095"/>
      <c r="B1508" s="511">
        <v>2019</v>
      </c>
      <c r="C1508" s="511">
        <v>2020</v>
      </c>
      <c r="D1508" s="511">
        <v>2021</v>
      </c>
      <c r="E1508" s="511">
        <v>2022</v>
      </c>
      <c r="F1508" s="414"/>
    </row>
    <row r="1509" spans="1:6" ht="21" customHeight="1" thickBot="1" x14ac:dyDescent="0.25">
      <c r="A1509" s="1096"/>
      <c r="B1509" s="512" t="s">
        <v>5</v>
      </c>
      <c r="C1509" s="512" t="s">
        <v>6</v>
      </c>
      <c r="D1509" s="512" t="s">
        <v>6</v>
      </c>
      <c r="E1509" s="512" t="s">
        <v>6</v>
      </c>
      <c r="F1509" s="414"/>
    </row>
    <row r="1510" spans="1:6" ht="21" customHeight="1" thickBot="1" x14ac:dyDescent="0.25">
      <c r="A1510" s="426" t="s">
        <v>8</v>
      </c>
      <c r="B1510" s="513">
        <v>1</v>
      </c>
      <c r="C1510" s="513">
        <v>1</v>
      </c>
      <c r="D1510" s="513">
        <v>0</v>
      </c>
      <c r="E1510" s="513">
        <v>0</v>
      </c>
      <c r="F1510" s="414"/>
    </row>
    <row r="1511" spans="1:6" ht="21" customHeight="1" thickBot="1" x14ac:dyDescent="0.25">
      <c r="A1511" s="426" t="s">
        <v>15</v>
      </c>
      <c r="B1511" s="514">
        <f>B1529</f>
        <v>113</v>
      </c>
      <c r="C1511" s="514">
        <f t="shared" ref="C1511:D1511" si="278">C1529</f>
        <v>453.73359999999997</v>
      </c>
      <c r="D1511" s="514">
        <f t="shared" si="278"/>
        <v>0</v>
      </c>
      <c r="E1511" s="515">
        <f>2000-2000</f>
        <v>0</v>
      </c>
      <c r="F1511" s="414"/>
    </row>
    <row r="1512" spans="1:6" ht="21" customHeight="1" thickBot="1" x14ac:dyDescent="0.25">
      <c r="A1512" s="426" t="s">
        <v>21</v>
      </c>
      <c r="B1512" s="513">
        <f>B1511/B1510</f>
        <v>113</v>
      </c>
      <c r="C1512" s="513">
        <f>C1511/C1510</f>
        <v>453.73359999999997</v>
      </c>
      <c r="D1512" s="513" t="e">
        <f>D1511/D1510</f>
        <v>#DIV/0!</v>
      </c>
      <c r="E1512" s="513" t="e">
        <f>E1511/E1510</f>
        <v>#DIV/0!</v>
      </c>
      <c r="F1512" s="414"/>
    </row>
    <row r="1513" spans="1:6" ht="21" customHeight="1" thickBot="1" x14ac:dyDescent="0.25">
      <c r="A1513" s="426" t="s">
        <v>16</v>
      </c>
      <c r="B1513" s="422" t="s">
        <v>20</v>
      </c>
      <c r="C1513" s="516">
        <f t="shared" ref="C1513:E1515" si="279">C1510/B1510-1</f>
        <v>0</v>
      </c>
      <c r="D1513" s="516">
        <f t="shared" si="279"/>
        <v>-1</v>
      </c>
      <c r="E1513" s="516" t="e">
        <f t="shared" si="279"/>
        <v>#DIV/0!</v>
      </c>
      <c r="F1513" s="414"/>
    </row>
    <row r="1514" spans="1:6" ht="21" customHeight="1" thickBot="1" x14ac:dyDescent="0.25">
      <c r="A1514" s="426" t="s">
        <v>17</v>
      </c>
      <c r="B1514" s="422" t="s">
        <v>20</v>
      </c>
      <c r="C1514" s="516">
        <f t="shared" si="279"/>
        <v>3.015341592920354</v>
      </c>
      <c r="D1514" s="516">
        <f t="shared" si="279"/>
        <v>-1</v>
      </c>
      <c r="E1514" s="516" t="e">
        <f t="shared" si="279"/>
        <v>#DIV/0!</v>
      </c>
      <c r="F1514" s="414"/>
    </row>
    <row r="1515" spans="1:6" ht="21" customHeight="1" thickBot="1" x14ac:dyDescent="0.25">
      <c r="A1515" s="426" t="s">
        <v>18</v>
      </c>
      <c r="B1515" s="422" t="s">
        <v>20</v>
      </c>
      <c r="C1515" s="516">
        <f t="shared" si="279"/>
        <v>3.015341592920354</v>
      </c>
      <c r="D1515" s="516" t="e">
        <f t="shared" si="279"/>
        <v>#DIV/0!</v>
      </c>
      <c r="E1515" s="516" t="e">
        <f t="shared" si="279"/>
        <v>#DIV/0!</v>
      </c>
      <c r="F1515" s="414"/>
    </row>
    <row r="1516" spans="1:6" ht="21" customHeight="1" thickBot="1" x14ac:dyDescent="0.25">
      <c r="A1516" s="1138" t="s">
        <v>1289</v>
      </c>
      <c r="B1516" s="1139"/>
      <c r="C1516" s="1139"/>
      <c r="D1516" s="1139"/>
      <c r="E1516" s="1140"/>
      <c r="F1516" s="414"/>
    </row>
    <row r="1517" spans="1:6" ht="21" customHeight="1" x14ac:dyDescent="0.2">
      <c r="A1517" s="1095"/>
      <c r="B1517" s="511">
        <v>2019</v>
      </c>
      <c r="C1517" s="511">
        <v>2020</v>
      </c>
      <c r="D1517" s="511">
        <v>2021</v>
      </c>
      <c r="E1517" s="511">
        <v>2022</v>
      </c>
      <c r="F1517" s="414"/>
    </row>
    <row r="1518" spans="1:6" ht="21" customHeight="1" thickBot="1" x14ac:dyDescent="0.25">
      <c r="A1518" s="1096"/>
      <c r="B1518" s="512" t="s">
        <v>5</v>
      </c>
      <c r="C1518" s="512" t="s">
        <v>6</v>
      </c>
      <c r="D1518" s="512" t="s">
        <v>6</v>
      </c>
      <c r="E1518" s="512" t="s">
        <v>6</v>
      </c>
      <c r="F1518" s="414"/>
    </row>
    <row r="1519" spans="1:6" ht="21" customHeight="1" thickBot="1" x14ac:dyDescent="0.25">
      <c r="A1519" s="517" t="s">
        <v>107</v>
      </c>
      <c r="B1519" s="515">
        <f>B1520+B1521+B1522+B1523</f>
        <v>0</v>
      </c>
      <c r="C1519" s="515">
        <f>C1520+C1521+C1522+C1523</f>
        <v>0</v>
      </c>
      <c r="D1519" s="515">
        <f>D1520+D1521+D1522+D1523</f>
        <v>0</v>
      </c>
      <c r="E1519" s="515">
        <f>E1520+E1521+E1522+E1523</f>
        <v>0</v>
      </c>
      <c r="F1519" s="414"/>
    </row>
    <row r="1520" spans="1:6" ht="21" customHeight="1" thickBot="1" x14ac:dyDescent="0.25">
      <c r="A1520" s="518" t="s">
        <v>37</v>
      </c>
      <c r="B1520" s="515"/>
      <c r="C1520" s="515"/>
      <c r="D1520" s="515"/>
      <c r="E1520" s="515"/>
      <c r="F1520" s="414"/>
    </row>
    <row r="1521" spans="1:6" ht="21" customHeight="1" thickBot="1" x14ac:dyDescent="0.25">
      <c r="A1521" s="518" t="s">
        <v>108</v>
      </c>
      <c r="B1521" s="515"/>
      <c r="C1521" s="515"/>
      <c r="D1521" s="515"/>
      <c r="E1521" s="515"/>
      <c r="F1521" s="414"/>
    </row>
    <row r="1522" spans="1:6" ht="21" customHeight="1" thickBot="1" x14ac:dyDescent="0.25">
      <c r="A1522" s="518" t="s">
        <v>72</v>
      </c>
      <c r="B1522" s="515"/>
      <c r="C1522" s="515"/>
      <c r="D1522" s="515"/>
      <c r="E1522" s="515"/>
      <c r="F1522" s="414"/>
    </row>
    <row r="1523" spans="1:6" ht="21" customHeight="1" thickBot="1" x14ac:dyDescent="0.25">
      <c r="A1523" s="518" t="s">
        <v>73</v>
      </c>
      <c r="B1523" s="515"/>
      <c r="C1523" s="515"/>
      <c r="D1523" s="515"/>
      <c r="E1523" s="515"/>
      <c r="F1523" s="414"/>
    </row>
    <row r="1524" spans="1:6" ht="21" customHeight="1" thickBot="1" x14ac:dyDescent="0.25">
      <c r="A1524" s="517" t="s">
        <v>109</v>
      </c>
      <c r="B1524" s="514">
        <f>SUM(B1525:B1528)</f>
        <v>113</v>
      </c>
      <c r="C1524" s="514">
        <f t="shared" ref="C1524:E1524" si="280">SUM(C1525:C1528)</f>
        <v>453.73359999999997</v>
      </c>
      <c r="D1524" s="514">
        <f t="shared" si="280"/>
        <v>0</v>
      </c>
      <c r="E1524" s="514">
        <f t="shared" si="280"/>
        <v>0</v>
      </c>
      <c r="F1524" s="414"/>
    </row>
    <row r="1525" spans="1:6" ht="21" customHeight="1" thickBot="1" x14ac:dyDescent="0.25">
      <c r="A1525" s="518" t="s">
        <v>37</v>
      </c>
      <c r="B1525" s="514">
        <v>113</v>
      </c>
      <c r="C1525" s="514">
        <v>453.73359999999997</v>
      </c>
      <c r="D1525" s="515">
        <v>0</v>
      </c>
      <c r="E1525" s="515"/>
      <c r="F1525" s="414"/>
    </row>
    <row r="1526" spans="1:6" ht="21" customHeight="1" thickBot="1" x14ac:dyDescent="0.25">
      <c r="A1526" s="518" t="s">
        <v>108</v>
      </c>
      <c r="B1526" s="514"/>
      <c r="C1526" s="515"/>
      <c r="D1526" s="515"/>
      <c r="E1526" s="515"/>
      <c r="F1526" s="414"/>
    </row>
    <row r="1527" spans="1:6" ht="21" customHeight="1" thickBot="1" x14ac:dyDescent="0.25">
      <c r="A1527" s="518" t="s">
        <v>72</v>
      </c>
      <c r="B1527" s="514"/>
      <c r="C1527" s="515"/>
      <c r="D1527" s="515"/>
      <c r="E1527" s="515"/>
      <c r="F1527" s="414"/>
    </row>
    <row r="1528" spans="1:6" ht="21" customHeight="1" thickBot="1" x14ac:dyDescent="0.25">
      <c r="A1528" s="518" t="s">
        <v>73</v>
      </c>
      <c r="B1528" s="514"/>
      <c r="C1528" s="515"/>
      <c r="D1528" s="515"/>
      <c r="E1528" s="515"/>
      <c r="F1528" s="414"/>
    </row>
    <row r="1529" spans="1:6" ht="21" customHeight="1" thickBot="1" x14ac:dyDescent="0.25">
      <c r="A1529" s="519" t="s">
        <v>563</v>
      </c>
      <c r="B1529" s="514">
        <f>B1519+B1524</f>
        <v>113</v>
      </c>
      <c r="C1529" s="515">
        <f>C1519+C1524</f>
        <v>453.73359999999997</v>
      </c>
      <c r="D1529" s="528">
        <f>D1519+D1524</f>
        <v>0</v>
      </c>
      <c r="E1529" s="515">
        <f>E1519+E1524</f>
        <v>0</v>
      </c>
      <c r="F1529" s="414"/>
    </row>
    <row r="1530" spans="1:6" ht="39" customHeight="1" thickBot="1" x14ac:dyDescent="0.25">
      <c r="A1530" s="509" t="s">
        <v>566</v>
      </c>
      <c r="B1530" s="509" t="s">
        <v>1322</v>
      </c>
      <c r="C1530" s="521" t="s">
        <v>1323</v>
      </c>
      <c r="D1530" s="522"/>
      <c r="E1530" s="509"/>
      <c r="F1530" s="414"/>
    </row>
    <row r="1531" spans="1:6" ht="119.25" customHeight="1" thickBot="1" x14ac:dyDescent="0.25">
      <c r="A1531" s="426" t="s">
        <v>9</v>
      </c>
      <c r="B1531" s="1090" t="s">
        <v>1324</v>
      </c>
      <c r="C1531" s="1091"/>
      <c r="D1531" s="1091"/>
      <c r="E1531" s="1092"/>
      <c r="F1531" s="414"/>
    </row>
    <row r="1532" spans="1:6" ht="21" customHeight="1" thickBot="1" x14ac:dyDescent="0.25">
      <c r="A1532" s="426" t="s">
        <v>14</v>
      </c>
      <c r="B1532" s="1123" t="s">
        <v>237</v>
      </c>
      <c r="C1532" s="1093"/>
      <c r="D1532" s="1093"/>
      <c r="E1532" s="1094"/>
      <c r="F1532" s="414"/>
    </row>
    <row r="1533" spans="1:6" ht="21" customHeight="1" x14ac:dyDescent="0.2">
      <c r="A1533" s="1095"/>
      <c r="B1533" s="511">
        <v>2019</v>
      </c>
      <c r="C1533" s="511">
        <v>2020</v>
      </c>
      <c r="D1533" s="511">
        <v>2021</v>
      </c>
      <c r="E1533" s="511">
        <v>2022</v>
      </c>
      <c r="F1533" s="414"/>
    </row>
    <row r="1534" spans="1:6" ht="21" customHeight="1" thickBot="1" x14ac:dyDescent="0.25">
      <c r="A1534" s="1096"/>
      <c r="B1534" s="512" t="s">
        <v>5</v>
      </c>
      <c r="C1534" s="512" t="s">
        <v>6</v>
      </c>
      <c r="D1534" s="512" t="s">
        <v>6</v>
      </c>
      <c r="E1534" s="512" t="s">
        <v>6</v>
      </c>
      <c r="F1534" s="414"/>
    </row>
    <row r="1535" spans="1:6" ht="21" customHeight="1" thickBot="1" x14ac:dyDescent="0.25">
      <c r="A1535" s="426" t="s">
        <v>8</v>
      </c>
      <c r="B1535" s="513">
        <v>4247</v>
      </c>
      <c r="C1535" s="513">
        <v>3710</v>
      </c>
      <c r="D1535" s="513">
        <v>13283</v>
      </c>
      <c r="E1535" s="513">
        <v>0</v>
      </c>
      <c r="F1535" s="414"/>
    </row>
    <row r="1536" spans="1:6" ht="21" customHeight="1" thickBot="1" x14ac:dyDescent="0.25">
      <c r="A1536" s="426" t="s">
        <v>15</v>
      </c>
      <c r="B1536" s="513">
        <f>B1554</f>
        <v>85871.845000000001</v>
      </c>
      <c r="C1536" s="513">
        <f t="shared" ref="C1536:E1536" si="281">C1554</f>
        <v>75000</v>
      </c>
      <c r="D1536" s="513">
        <f t="shared" si="281"/>
        <v>268487</v>
      </c>
      <c r="E1536" s="513">
        <f t="shared" si="281"/>
        <v>0</v>
      </c>
      <c r="F1536" s="414"/>
    </row>
    <row r="1537" spans="1:6" ht="21" customHeight="1" thickBot="1" x14ac:dyDescent="0.25">
      <c r="A1537" s="426" t="s">
        <v>21</v>
      </c>
      <c r="B1537" s="513">
        <f>B1536/B1535</f>
        <v>20.219412526489286</v>
      </c>
      <c r="C1537" s="513">
        <f>C1536/C1535</f>
        <v>20.215633423180591</v>
      </c>
      <c r="D1537" s="513">
        <f>D1536/D1535</f>
        <v>20.212828427313106</v>
      </c>
      <c r="E1537" s="513" t="e">
        <f>E1536/E1535</f>
        <v>#DIV/0!</v>
      </c>
      <c r="F1537" s="414"/>
    </row>
    <row r="1538" spans="1:6" ht="21" customHeight="1" thickBot="1" x14ac:dyDescent="0.25">
      <c r="A1538" s="426" t="s">
        <v>16</v>
      </c>
      <c r="B1538" s="422" t="s">
        <v>20</v>
      </c>
      <c r="C1538" s="516">
        <f t="shared" ref="C1538:E1540" si="282">C1535/B1535-1</f>
        <v>-0.12644219449022842</v>
      </c>
      <c r="D1538" s="516">
        <f t="shared" si="282"/>
        <v>2.5803234501347707</v>
      </c>
      <c r="E1538" s="516">
        <f t="shared" si="282"/>
        <v>-1</v>
      </c>
      <c r="F1538" s="414"/>
    </row>
    <row r="1539" spans="1:6" ht="21" customHeight="1" thickBot="1" x14ac:dyDescent="0.25">
      <c r="A1539" s="426" t="s">
        <v>17</v>
      </c>
      <c r="B1539" s="422" t="s">
        <v>20</v>
      </c>
      <c r="C1539" s="516">
        <f t="shared" si="282"/>
        <v>-0.12660546655309435</v>
      </c>
      <c r="D1539" s="516">
        <f t="shared" si="282"/>
        <v>2.5798266666666665</v>
      </c>
      <c r="E1539" s="516">
        <f t="shared" si="282"/>
        <v>-1</v>
      </c>
      <c r="F1539" s="414"/>
    </row>
    <row r="1540" spans="1:6" ht="21" customHeight="1" thickBot="1" x14ac:dyDescent="0.25">
      <c r="A1540" s="426" t="s">
        <v>18</v>
      </c>
      <c r="B1540" s="422" t="s">
        <v>20</v>
      </c>
      <c r="C1540" s="516">
        <f t="shared" si="282"/>
        <v>-1.8690470377136226E-4</v>
      </c>
      <c r="D1540" s="516">
        <f t="shared" si="282"/>
        <v>-1.387537955782614E-4</v>
      </c>
      <c r="E1540" s="516" t="e">
        <f t="shared" si="282"/>
        <v>#DIV/0!</v>
      </c>
      <c r="F1540" s="414"/>
    </row>
    <row r="1541" spans="1:6" ht="21" customHeight="1" thickBot="1" x14ac:dyDescent="0.25">
      <c r="A1541" s="1138" t="s">
        <v>1289</v>
      </c>
      <c r="B1541" s="1139"/>
      <c r="C1541" s="1139"/>
      <c r="D1541" s="1139"/>
      <c r="E1541" s="1140"/>
      <c r="F1541" s="414"/>
    </row>
    <row r="1542" spans="1:6" ht="21" customHeight="1" x14ac:dyDescent="0.2">
      <c r="A1542" s="1095"/>
      <c r="B1542" s="511">
        <v>2019</v>
      </c>
      <c r="C1542" s="511">
        <v>2020</v>
      </c>
      <c r="D1542" s="511">
        <v>2021</v>
      </c>
      <c r="E1542" s="511">
        <v>2022</v>
      </c>
      <c r="F1542" s="414"/>
    </row>
    <row r="1543" spans="1:6" ht="21" customHeight="1" thickBot="1" x14ac:dyDescent="0.25">
      <c r="A1543" s="1096"/>
      <c r="B1543" s="512" t="s">
        <v>5</v>
      </c>
      <c r="C1543" s="512" t="s">
        <v>6</v>
      </c>
      <c r="D1543" s="512" t="s">
        <v>6</v>
      </c>
      <c r="E1543" s="512" t="s">
        <v>6</v>
      </c>
      <c r="F1543" s="414"/>
    </row>
    <row r="1544" spans="1:6" ht="21" customHeight="1" thickBot="1" x14ac:dyDescent="0.25">
      <c r="A1544" s="517" t="s">
        <v>107</v>
      </c>
      <c r="B1544" s="515">
        <f>B1545+B1546+B1547+B1548</f>
        <v>0</v>
      </c>
      <c r="C1544" s="515">
        <f>C1545+C1546+C1547+C1548</f>
        <v>0</v>
      </c>
      <c r="D1544" s="515">
        <f>D1545+D1546+D1547+D1548</f>
        <v>0</v>
      </c>
      <c r="E1544" s="515">
        <f>E1545+E1546+E1547+E1548</f>
        <v>0</v>
      </c>
      <c r="F1544" s="414"/>
    </row>
    <row r="1545" spans="1:6" ht="21" customHeight="1" thickBot="1" x14ac:dyDescent="0.25">
      <c r="A1545" s="518" t="s">
        <v>37</v>
      </c>
      <c r="B1545" s="515"/>
      <c r="C1545" s="515"/>
      <c r="D1545" s="515"/>
      <c r="E1545" s="515"/>
      <c r="F1545" s="414"/>
    </row>
    <row r="1546" spans="1:6" ht="21" customHeight="1" thickBot="1" x14ac:dyDescent="0.25">
      <c r="A1546" s="518" t="s">
        <v>108</v>
      </c>
      <c r="B1546" s="515"/>
      <c r="C1546" s="515"/>
      <c r="D1546" s="515"/>
      <c r="E1546" s="515"/>
      <c r="F1546" s="414"/>
    </row>
    <row r="1547" spans="1:6" ht="21" customHeight="1" thickBot="1" x14ac:dyDescent="0.25">
      <c r="A1547" s="518" t="s">
        <v>72</v>
      </c>
      <c r="B1547" s="515"/>
      <c r="C1547" s="515"/>
      <c r="D1547" s="515"/>
      <c r="E1547" s="515"/>
      <c r="F1547" s="414"/>
    </row>
    <row r="1548" spans="1:6" ht="21" customHeight="1" thickBot="1" x14ac:dyDescent="0.25">
      <c r="A1548" s="518" t="s">
        <v>73</v>
      </c>
      <c r="B1548" s="515"/>
      <c r="C1548" s="515"/>
      <c r="D1548" s="515"/>
      <c r="E1548" s="515"/>
      <c r="F1548" s="414"/>
    </row>
    <row r="1549" spans="1:6" ht="21" customHeight="1" thickBot="1" x14ac:dyDescent="0.25">
      <c r="A1549" s="517" t="s">
        <v>109</v>
      </c>
      <c r="B1549" s="514">
        <f>B1550+B1551+B1552+B1553</f>
        <v>85871.845000000001</v>
      </c>
      <c r="C1549" s="514">
        <f t="shared" ref="C1549:D1549" si="283">C1550+C1551+C1552+C1553</f>
        <v>75000</v>
      </c>
      <c r="D1549" s="514">
        <f t="shared" si="283"/>
        <v>268487</v>
      </c>
      <c r="E1549" s="514">
        <f>E1550+E1551+E1552+E1553</f>
        <v>0</v>
      </c>
      <c r="F1549" s="414"/>
    </row>
    <row r="1550" spans="1:6" ht="21" customHeight="1" thickBot="1" x14ac:dyDescent="0.25">
      <c r="A1550" s="518" t="s">
        <v>37</v>
      </c>
      <c r="B1550" s="513">
        <v>85871.845000000001</v>
      </c>
      <c r="C1550" s="513">
        <v>75000</v>
      </c>
      <c r="D1550" s="513">
        <v>268487</v>
      </c>
      <c r="E1550" s="513"/>
      <c r="F1550" s="414"/>
    </row>
    <row r="1551" spans="1:6" ht="21" customHeight="1" thickBot="1" x14ac:dyDescent="0.25">
      <c r="A1551" s="518" t="s">
        <v>108</v>
      </c>
      <c r="B1551" s="514"/>
      <c r="C1551" s="515"/>
      <c r="D1551" s="515"/>
      <c r="E1551" s="515"/>
      <c r="F1551" s="414"/>
    </row>
    <row r="1552" spans="1:6" ht="21" customHeight="1" thickBot="1" x14ac:dyDescent="0.25">
      <c r="A1552" s="518" t="s">
        <v>72</v>
      </c>
      <c r="B1552" s="514"/>
      <c r="C1552" s="515"/>
      <c r="D1552" s="515"/>
      <c r="E1552" s="515"/>
      <c r="F1552" s="414"/>
    </row>
    <row r="1553" spans="1:6" ht="21" customHeight="1" thickBot="1" x14ac:dyDescent="0.25">
      <c r="A1553" s="518" t="s">
        <v>73</v>
      </c>
      <c r="B1553" s="514"/>
      <c r="C1553" s="515"/>
      <c r="D1553" s="515"/>
      <c r="E1553" s="515"/>
      <c r="F1553" s="414"/>
    </row>
    <row r="1554" spans="1:6" ht="21" customHeight="1" thickBot="1" x14ac:dyDescent="0.25">
      <c r="A1554" s="519" t="s">
        <v>568</v>
      </c>
      <c r="B1554" s="514">
        <f>B1544+B1549</f>
        <v>85871.845000000001</v>
      </c>
      <c r="C1554" s="515">
        <f>C1544+C1549</f>
        <v>75000</v>
      </c>
      <c r="D1554" s="528">
        <f>D1544+D1549</f>
        <v>268487</v>
      </c>
      <c r="E1554" s="515">
        <f>E1544+E1549</f>
        <v>0</v>
      </c>
      <c r="F1554" s="414"/>
    </row>
    <row r="1555" spans="1:6" ht="72" customHeight="1" thickBot="1" x14ac:dyDescent="0.25">
      <c r="A1555" s="509" t="s">
        <v>566</v>
      </c>
      <c r="B1555" s="509" t="s">
        <v>1325</v>
      </c>
      <c r="C1555" s="521" t="s">
        <v>1326</v>
      </c>
      <c r="D1555" s="522"/>
      <c r="E1555" s="509"/>
      <c r="F1555" s="414"/>
    </row>
    <row r="1556" spans="1:6" ht="21" customHeight="1" thickBot="1" x14ac:dyDescent="0.25">
      <c r="A1556" s="426" t="s">
        <v>9</v>
      </c>
      <c r="B1556" s="1090" t="s">
        <v>462</v>
      </c>
      <c r="C1556" s="1091"/>
      <c r="D1556" s="1091"/>
      <c r="E1556" s="1092"/>
      <c r="F1556" s="414"/>
    </row>
    <row r="1557" spans="1:6" ht="21" customHeight="1" thickBot="1" x14ac:dyDescent="0.25">
      <c r="A1557" s="426" t="s">
        <v>14</v>
      </c>
      <c r="B1557" s="1123" t="s">
        <v>463</v>
      </c>
      <c r="C1557" s="1093"/>
      <c r="D1557" s="1093"/>
      <c r="E1557" s="1094"/>
      <c r="F1557" s="414"/>
    </row>
    <row r="1558" spans="1:6" ht="21" customHeight="1" x14ac:dyDescent="0.2">
      <c r="A1558" s="1095"/>
      <c r="B1558" s="511">
        <v>2019</v>
      </c>
      <c r="C1558" s="511">
        <v>2020</v>
      </c>
      <c r="D1558" s="511">
        <v>2021</v>
      </c>
      <c r="E1558" s="511">
        <v>2022</v>
      </c>
      <c r="F1558" s="414"/>
    </row>
    <row r="1559" spans="1:6" ht="21" customHeight="1" thickBot="1" x14ac:dyDescent="0.25">
      <c r="A1559" s="1096"/>
      <c r="B1559" s="512" t="s">
        <v>5</v>
      </c>
      <c r="C1559" s="512" t="s">
        <v>6</v>
      </c>
      <c r="D1559" s="512" t="s">
        <v>6</v>
      </c>
      <c r="E1559" s="512" t="s">
        <v>6</v>
      </c>
      <c r="F1559" s="414"/>
    </row>
    <row r="1560" spans="1:6" ht="21" customHeight="1" thickBot="1" x14ac:dyDescent="0.25">
      <c r="A1560" s="426" t="s">
        <v>8</v>
      </c>
      <c r="B1560" s="513">
        <v>1</v>
      </c>
      <c r="C1560" s="513">
        <v>1</v>
      </c>
      <c r="D1560" s="513">
        <v>1</v>
      </c>
      <c r="E1560" s="513">
        <v>0</v>
      </c>
      <c r="F1560" s="414"/>
    </row>
    <row r="1561" spans="1:6" ht="21" customHeight="1" thickBot="1" x14ac:dyDescent="0.25">
      <c r="A1561" s="426" t="s">
        <v>15</v>
      </c>
      <c r="B1561" s="514">
        <f>B1579</f>
        <v>815</v>
      </c>
      <c r="C1561" s="514">
        <f t="shared" ref="C1561:D1561" si="284">C1579</f>
        <v>1000</v>
      </c>
      <c r="D1561" s="514">
        <f t="shared" si="284"/>
        <v>2261</v>
      </c>
      <c r="E1561" s="515">
        <f>2000-2000</f>
        <v>0</v>
      </c>
      <c r="F1561" s="414"/>
    </row>
    <row r="1562" spans="1:6" ht="21" customHeight="1" thickBot="1" x14ac:dyDescent="0.25">
      <c r="A1562" s="426" t="s">
        <v>21</v>
      </c>
      <c r="B1562" s="513">
        <f>B1561/B1560</f>
        <v>815</v>
      </c>
      <c r="C1562" s="513">
        <f>C1561/C1560</f>
        <v>1000</v>
      </c>
      <c r="D1562" s="513">
        <f>D1561/D1560</f>
        <v>2261</v>
      </c>
      <c r="E1562" s="513" t="e">
        <f>E1561/E1560</f>
        <v>#DIV/0!</v>
      </c>
      <c r="F1562" s="414"/>
    </row>
    <row r="1563" spans="1:6" ht="21" customHeight="1" thickBot="1" x14ac:dyDescent="0.25">
      <c r="A1563" s="426" t="s">
        <v>16</v>
      </c>
      <c r="B1563" s="422" t="s">
        <v>20</v>
      </c>
      <c r="C1563" s="516">
        <f t="shared" ref="C1563:E1565" si="285">C1560/B1560-1</f>
        <v>0</v>
      </c>
      <c r="D1563" s="516">
        <f t="shared" si="285"/>
        <v>0</v>
      </c>
      <c r="E1563" s="516">
        <f t="shared" si="285"/>
        <v>-1</v>
      </c>
      <c r="F1563" s="414"/>
    </row>
    <row r="1564" spans="1:6" ht="21" customHeight="1" thickBot="1" x14ac:dyDescent="0.25">
      <c r="A1564" s="426" t="s">
        <v>17</v>
      </c>
      <c r="B1564" s="422" t="s">
        <v>20</v>
      </c>
      <c r="C1564" s="516">
        <f t="shared" si="285"/>
        <v>0.22699386503067487</v>
      </c>
      <c r="D1564" s="516">
        <f t="shared" si="285"/>
        <v>1.2610000000000001</v>
      </c>
      <c r="E1564" s="516">
        <f t="shared" si="285"/>
        <v>-1</v>
      </c>
      <c r="F1564" s="414"/>
    </row>
    <row r="1565" spans="1:6" ht="21" customHeight="1" thickBot="1" x14ac:dyDescent="0.25">
      <c r="A1565" s="426" t="s">
        <v>18</v>
      </c>
      <c r="B1565" s="422" t="s">
        <v>20</v>
      </c>
      <c r="C1565" s="516">
        <f t="shared" si="285"/>
        <v>0.22699386503067487</v>
      </c>
      <c r="D1565" s="516">
        <f t="shared" si="285"/>
        <v>1.2610000000000001</v>
      </c>
      <c r="E1565" s="516" t="e">
        <f t="shared" si="285"/>
        <v>#DIV/0!</v>
      </c>
      <c r="F1565" s="414"/>
    </row>
    <row r="1566" spans="1:6" ht="21" customHeight="1" thickBot="1" x14ac:dyDescent="0.25">
      <c r="A1566" s="1138" t="s">
        <v>1289</v>
      </c>
      <c r="B1566" s="1139"/>
      <c r="C1566" s="1139"/>
      <c r="D1566" s="1139"/>
      <c r="E1566" s="1140"/>
      <c r="F1566" s="414"/>
    </row>
    <row r="1567" spans="1:6" ht="21" customHeight="1" x14ac:dyDescent="0.2">
      <c r="A1567" s="1095"/>
      <c r="B1567" s="511">
        <v>2019</v>
      </c>
      <c r="C1567" s="511">
        <v>2020</v>
      </c>
      <c r="D1567" s="511">
        <v>2021</v>
      </c>
      <c r="E1567" s="511">
        <v>2022</v>
      </c>
      <c r="F1567" s="414"/>
    </row>
    <row r="1568" spans="1:6" ht="21" customHeight="1" thickBot="1" x14ac:dyDescent="0.25">
      <c r="A1568" s="1096"/>
      <c r="B1568" s="512" t="s">
        <v>5</v>
      </c>
      <c r="C1568" s="512" t="s">
        <v>6</v>
      </c>
      <c r="D1568" s="512" t="s">
        <v>6</v>
      </c>
      <c r="E1568" s="512" t="s">
        <v>6</v>
      </c>
      <c r="F1568" s="414"/>
    </row>
    <row r="1569" spans="1:6" ht="21" customHeight="1" thickBot="1" x14ac:dyDescent="0.25">
      <c r="A1569" s="517" t="s">
        <v>107</v>
      </c>
      <c r="B1569" s="515">
        <f>B1570+B1571+B1572+B1573</f>
        <v>0</v>
      </c>
      <c r="C1569" s="515">
        <f>C1570+C1571+C1572+C1573</f>
        <v>0</v>
      </c>
      <c r="D1569" s="515">
        <f>D1570+D1571+D1572+D1573</f>
        <v>0</v>
      </c>
      <c r="E1569" s="515">
        <f>E1570+E1571+E1572+E1573</f>
        <v>0</v>
      </c>
      <c r="F1569" s="414"/>
    </row>
    <row r="1570" spans="1:6" ht="21" customHeight="1" thickBot="1" x14ac:dyDescent="0.25">
      <c r="A1570" s="518" t="s">
        <v>37</v>
      </c>
      <c r="B1570" s="515"/>
      <c r="C1570" s="515"/>
      <c r="D1570" s="515"/>
      <c r="E1570" s="515"/>
      <c r="F1570" s="414"/>
    </row>
    <row r="1571" spans="1:6" ht="21" customHeight="1" thickBot="1" x14ac:dyDescent="0.25">
      <c r="A1571" s="518" t="s">
        <v>108</v>
      </c>
      <c r="B1571" s="515"/>
      <c r="C1571" s="515"/>
      <c r="D1571" s="515"/>
      <c r="E1571" s="515"/>
      <c r="F1571" s="414"/>
    </row>
    <row r="1572" spans="1:6" ht="21" customHeight="1" thickBot="1" x14ac:dyDescent="0.25">
      <c r="A1572" s="518" t="s">
        <v>72</v>
      </c>
      <c r="B1572" s="515"/>
      <c r="C1572" s="515"/>
      <c r="D1572" s="515"/>
      <c r="E1572" s="515"/>
      <c r="F1572" s="414"/>
    </row>
    <row r="1573" spans="1:6" ht="21" customHeight="1" thickBot="1" x14ac:dyDescent="0.25">
      <c r="A1573" s="518" t="s">
        <v>73</v>
      </c>
      <c r="B1573" s="515"/>
      <c r="C1573" s="515"/>
      <c r="D1573" s="515"/>
      <c r="E1573" s="515"/>
      <c r="F1573" s="414"/>
    </row>
    <row r="1574" spans="1:6" ht="21" customHeight="1" thickBot="1" x14ac:dyDescent="0.25">
      <c r="A1574" s="517" t="s">
        <v>109</v>
      </c>
      <c r="B1574" s="514">
        <f>SUM(B1575:B1578)</f>
        <v>815</v>
      </c>
      <c r="C1574" s="514">
        <f t="shared" ref="C1574:E1574" si="286">SUM(C1575:C1578)</f>
        <v>1000</v>
      </c>
      <c r="D1574" s="514">
        <f t="shared" si="286"/>
        <v>2261</v>
      </c>
      <c r="E1574" s="514">
        <f t="shared" si="286"/>
        <v>0</v>
      </c>
      <c r="F1574" s="414"/>
    </row>
    <row r="1575" spans="1:6" ht="21" customHeight="1" thickBot="1" x14ac:dyDescent="0.25">
      <c r="A1575" s="518" t="s">
        <v>37</v>
      </c>
      <c r="B1575" s="514">
        <v>815</v>
      </c>
      <c r="C1575" s="514">
        <v>1000</v>
      </c>
      <c r="D1575" s="515">
        <v>2261</v>
      </c>
      <c r="E1575" s="515"/>
      <c r="F1575" s="414"/>
    </row>
    <row r="1576" spans="1:6" ht="21" customHeight="1" thickBot="1" x14ac:dyDescent="0.25">
      <c r="A1576" s="518" t="s">
        <v>108</v>
      </c>
      <c r="B1576" s="514"/>
      <c r="C1576" s="515"/>
      <c r="D1576" s="515"/>
      <c r="E1576" s="515"/>
      <c r="F1576" s="414"/>
    </row>
    <row r="1577" spans="1:6" ht="21" customHeight="1" thickBot="1" x14ac:dyDescent="0.25">
      <c r="A1577" s="518" t="s">
        <v>72</v>
      </c>
      <c r="B1577" s="514"/>
      <c r="C1577" s="515"/>
      <c r="D1577" s="515"/>
      <c r="E1577" s="515"/>
      <c r="F1577" s="414"/>
    </row>
    <row r="1578" spans="1:6" ht="21" customHeight="1" thickBot="1" x14ac:dyDescent="0.25">
      <c r="A1578" s="518" t="s">
        <v>73</v>
      </c>
      <c r="B1578" s="514"/>
      <c r="C1578" s="515"/>
      <c r="D1578" s="515"/>
      <c r="E1578" s="515"/>
      <c r="F1578" s="414"/>
    </row>
    <row r="1579" spans="1:6" ht="21" customHeight="1" thickBot="1" x14ac:dyDescent="0.25">
      <c r="A1579" s="519" t="s">
        <v>568</v>
      </c>
      <c r="B1579" s="514">
        <f>B1569+B1574</f>
        <v>815</v>
      </c>
      <c r="C1579" s="515">
        <f>C1569+C1574</f>
        <v>1000</v>
      </c>
      <c r="D1579" s="528">
        <f>D1569+D1574</f>
        <v>2261</v>
      </c>
      <c r="E1579" s="515">
        <f>E1569+E1574</f>
        <v>0</v>
      </c>
      <c r="F1579" s="414"/>
    </row>
    <row r="1580" spans="1:6" ht="51" customHeight="1" thickBot="1" x14ac:dyDescent="0.25">
      <c r="A1580" s="509" t="s">
        <v>570</v>
      </c>
      <c r="B1580" s="509" t="s">
        <v>1327</v>
      </c>
      <c r="C1580" s="521" t="s">
        <v>1328</v>
      </c>
      <c r="D1580" s="522"/>
      <c r="E1580" s="509"/>
      <c r="F1580" s="414"/>
    </row>
    <row r="1581" spans="1:6" ht="21" customHeight="1" thickBot="1" x14ac:dyDescent="0.25">
      <c r="A1581" s="426" t="s">
        <v>9</v>
      </c>
      <c r="B1581" s="1090" t="s">
        <v>1329</v>
      </c>
      <c r="C1581" s="1091"/>
      <c r="D1581" s="1091"/>
      <c r="E1581" s="1092"/>
      <c r="F1581" s="414"/>
    </row>
    <row r="1582" spans="1:6" ht="21" customHeight="1" thickBot="1" x14ac:dyDescent="0.25">
      <c r="A1582" s="426" t="s">
        <v>14</v>
      </c>
      <c r="B1582" s="1123" t="s">
        <v>123</v>
      </c>
      <c r="C1582" s="1093"/>
      <c r="D1582" s="1093"/>
      <c r="E1582" s="1094"/>
      <c r="F1582" s="414"/>
    </row>
    <row r="1583" spans="1:6" ht="21" customHeight="1" x14ac:dyDescent="0.2">
      <c r="A1583" s="1095"/>
      <c r="B1583" s="511">
        <v>2019</v>
      </c>
      <c r="C1583" s="511">
        <v>2020</v>
      </c>
      <c r="D1583" s="511">
        <v>2021</v>
      </c>
      <c r="E1583" s="511">
        <v>2022</v>
      </c>
      <c r="F1583" s="414"/>
    </row>
    <row r="1584" spans="1:6" ht="21" customHeight="1" thickBot="1" x14ac:dyDescent="0.25">
      <c r="A1584" s="1096"/>
      <c r="B1584" s="512" t="s">
        <v>5</v>
      </c>
      <c r="C1584" s="512" t="s">
        <v>6</v>
      </c>
      <c r="D1584" s="512" t="s">
        <v>6</v>
      </c>
      <c r="E1584" s="512" t="s">
        <v>6</v>
      </c>
      <c r="F1584" s="414"/>
    </row>
    <row r="1585" spans="1:6" ht="21" customHeight="1" thickBot="1" x14ac:dyDescent="0.25">
      <c r="A1585" s="426" t="s">
        <v>8</v>
      </c>
      <c r="B1585" s="513">
        <v>400</v>
      </c>
      <c r="C1585" s="513">
        <v>400</v>
      </c>
      <c r="D1585" s="513">
        <v>1200</v>
      </c>
      <c r="E1585" s="513">
        <v>0</v>
      </c>
    </row>
    <row r="1586" spans="1:6" ht="21" customHeight="1" thickBot="1" x14ac:dyDescent="0.25">
      <c r="A1586" s="426" t="s">
        <v>15</v>
      </c>
      <c r="B1586" s="513">
        <v>10033</v>
      </c>
      <c r="C1586" s="513">
        <v>10033</v>
      </c>
      <c r="D1586" s="513">
        <v>30099</v>
      </c>
      <c r="E1586" s="513">
        <f t="shared" ref="E1586" si="287">E1604</f>
        <v>0</v>
      </c>
      <c r="F1586" s="448"/>
    </row>
    <row r="1587" spans="1:6" ht="21" customHeight="1" thickBot="1" x14ac:dyDescent="0.25">
      <c r="A1587" s="426" t="s">
        <v>21</v>
      </c>
      <c r="B1587" s="513">
        <f>B1586/B1585</f>
        <v>25.0825</v>
      </c>
      <c r="C1587" s="513">
        <f>C1586/C1585</f>
        <v>25.0825</v>
      </c>
      <c r="D1587" s="513">
        <f>D1586/D1585</f>
        <v>25.0825</v>
      </c>
      <c r="E1587" s="513" t="e">
        <f>E1586/E1585</f>
        <v>#DIV/0!</v>
      </c>
    </row>
    <row r="1588" spans="1:6" ht="21" customHeight="1" thickBot="1" x14ac:dyDescent="0.25">
      <c r="A1588" s="426" t="s">
        <v>16</v>
      </c>
      <c r="B1588" s="422" t="s">
        <v>20</v>
      </c>
      <c r="C1588" s="516">
        <f t="shared" ref="C1588:E1590" si="288">C1585/B1585-1</f>
        <v>0</v>
      </c>
      <c r="D1588" s="516">
        <f t="shared" si="288"/>
        <v>2</v>
      </c>
      <c r="E1588" s="516">
        <f t="shared" si="288"/>
        <v>-1</v>
      </c>
    </row>
    <row r="1589" spans="1:6" ht="21" customHeight="1" thickBot="1" x14ac:dyDescent="0.25">
      <c r="A1589" s="426" t="s">
        <v>17</v>
      </c>
      <c r="B1589" s="422" t="s">
        <v>20</v>
      </c>
      <c r="C1589" s="516">
        <f t="shared" si="288"/>
        <v>0</v>
      </c>
      <c r="D1589" s="516">
        <f t="shared" si="288"/>
        <v>2</v>
      </c>
      <c r="E1589" s="516">
        <f t="shared" si="288"/>
        <v>-1</v>
      </c>
    </row>
    <row r="1590" spans="1:6" ht="21" customHeight="1" thickBot="1" x14ac:dyDescent="0.25">
      <c r="A1590" s="426" t="s">
        <v>18</v>
      </c>
      <c r="B1590" s="422" t="s">
        <v>20</v>
      </c>
      <c r="C1590" s="516">
        <f t="shared" si="288"/>
        <v>0</v>
      </c>
      <c r="D1590" s="516">
        <f t="shared" si="288"/>
        <v>0</v>
      </c>
      <c r="E1590" s="516" t="e">
        <f t="shared" si="288"/>
        <v>#DIV/0!</v>
      </c>
    </row>
    <row r="1591" spans="1:6" ht="21" customHeight="1" thickBot="1" x14ac:dyDescent="0.25">
      <c r="A1591" s="1138" t="s">
        <v>1289</v>
      </c>
      <c r="B1591" s="1139"/>
      <c r="C1591" s="1139"/>
      <c r="D1591" s="1139"/>
      <c r="E1591" s="1140"/>
    </row>
    <row r="1592" spans="1:6" ht="21" customHeight="1" x14ac:dyDescent="0.2">
      <c r="A1592" s="1095"/>
      <c r="B1592" s="511">
        <v>2019</v>
      </c>
      <c r="C1592" s="511">
        <v>2020</v>
      </c>
      <c r="D1592" s="511">
        <v>2021</v>
      </c>
      <c r="E1592" s="511">
        <v>2022</v>
      </c>
    </row>
    <row r="1593" spans="1:6" ht="21" customHeight="1" thickBot="1" x14ac:dyDescent="0.25">
      <c r="A1593" s="1096"/>
      <c r="B1593" s="512" t="s">
        <v>5</v>
      </c>
      <c r="C1593" s="512" t="s">
        <v>6</v>
      </c>
      <c r="D1593" s="512" t="s">
        <v>6</v>
      </c>
      <c r="E1593" s="512" t="s">
        <v>6</v>
      </c>
    </row>
    <row r="1594" spans="1:6" ht="21" customHeight="1" thickBot="1" x14ac:dyDescent="0.25">
      <c r="A1594" s="517" t="s">
        <v>107</v>
      </c>
      <c r="B1594" s="515">
        <f>B1595+B1596+B1597+B1598</f>
        <v>0</v>
      </c>
      <c r="C1594" s="515">
        <f>C1595+C1596+C1597+C1598</f>
        <v>0</v>
      </c>
      <c r="D1594" s="515">
        <f>D1595+D1596+D1597+D1598</f>
        <v>0</v>
      </c>
      <c r="E1594" s="515">
        <f>E1595+E1596+E1597+E1598</f>
        <v>0</v>
      </c>
    </row>
    <row r="1595" spans="1:6" ht="21" customHeight="1" thickBot="1" x14ac:dyDescent="0.25">
      <c r="A1595" s="518" t="s">
        <v>37</v>
      </c>
      <c r="B1595" s="515"/>
      <c r="C1595" s="515"/>
      <c r="D1595" s="515"/>
      <c r="E1595" s="515"/>
    </row>
    <row r="1596" spans="1:6" ht="21" customHeight="1" thickBot="1" x14ac:dyDescent="0.25">
      <c r="A1596" s="518" t="s">
        <v>108</v>
      </c>
      <c r="B1596" s="515"/>
      <c r="C1596" s="515"/>
      <c r="D1596" s="515"/>
      <c r="E1596" s="515"/>
    </row>
    <row r="1597" spans="1:6" ht="21" customHeight="1" thickBot="1" x14ac:dyDescent="0.25">
      <c r="A1597" s="518" t="s">
        <v>72</v>
      </c>
      <c r="B1597" s="515"/>
      <c r="C1597" s="515"/>
      <c r="D1597" s="515"/>
      <c r="E1597" s="515"/>
    </row>
    <row r="1598" spans="1:6" ht="21" customHeight="1" thickBot="1" x14ac:dyDescent="0.25">
      <c r="A1598" s="518" t="s">
        <v>73</v>
      </c>
      <c r="B1598" s="515"/>
      <c r="C1598" s="515"/>
      <c r="D1598" s="515"/>
      <c r="E1598" s="515"/>
    </row>
    <row r="1599" spans="1:6" ht="21" customHeight="1" thickBot="1" x14ac:dyDescent="0.25">
      <c r="A1599" s="517" t="s">
        <v>109</v>
      </c>
      <c r="B1599" s="513">
        <v>10033</v>
      </c>
      <c r="C1599" s="513">
        <v>10033</v>
      </c>
      <c r="D1599" s="513">
        <v>30099</v>
      </c>
      <c r="E1599" s="514">
        <f>E1600+E1601+E1602+E1603</f>
        <v>0</v>
      </c>
    </row>
    <row r="1600" spans="1:6" ht="21" customHeight="1" thickBot="1" x14ac:dyDescent="0.25">
      <c r="A1600" s="518" t="s">
        <v>37</v>
      </c>
      <c r="B1600" s="513">
        <v>10033</v>
      </c>
      <c r="C1600" s="513">
        <v>10033</v>
      </c>
      <c r="D1600" s="513">
        <v>30099</v>
      </c>
      <c r="E1600" s="513"/>
    </row>
    <row r="1601" spans="1:6" ht="21" customHeight="1" thickBot="1" x14ac:dyDescent="0.25">
      <c r="A1601" s="518" t="s">
        <v>108</v>
      </c>
      <c r="B1601" s="514"/>
      <c r="C1601" s="515"/>
      <c r="D1601" s="515"/>
      <c r="E1601" s="515"/>
      <c r="F1601" s="414"/>
    </row>
    <row r="1602" spans="1:6" ht="21" customHeight="1" thickBot="1" x14ac:dyDescent="0.25">
      <c r="A1602" s="518" t="s">
        <v>72</v>
      </c>
      <c r="B1602" s="514"/>
      <c r="C1602" s="515"/>
      <c r="D1602" s="515"/>
      <c r="E1602" s="515"/>
      <c r="F1602" s="414"/>
    </row>
    <row r="1603" spans="1:6" ht="21" customHeight="1" thickBot="1" x14ac:dyDescent="0.25">
      <c r="A1603" s="518" t="s">
        <v>73</v>
      </c>
      <c r="B1603" s="514"/>
      <c r="C1603" s="515"/>
      <c r="D1603" s="515"/>
      <c r="E1603" s="515"/>
      <c r="F1603" s="414"/>
    </row>
    <row r="1604" spans="1:6" ht="21" customHeight="1" thickBot="1" x14ac:dyDescent="0.25">
      <c r="A1604" s="519" t="s">
        <v>572</v>
      </c>
      <c r="B1604" s="514">
        <f>B1594+B1599</f>
        <v>10033</v>
      </c>
      <c r="C1604" s="515">
        <f>C1594+C1599</f>
        <v>10033</v>
      </c>
      <c r="D1604" s="528">
        <f>D1594+D1599</f>
        <v>30099</v>
      </c>
      <c r="E1604" s="515">
        <f>E1594+E1599</f>
        <v>0</v>
      </c>
      <c r="F1604" s="414"/>
    </row>
    <row r="1605" spans="1:6" ht="78.75" customHeight="1" thickBot="1" x14ac:dyDescent="0.25">
      <c r="A1605" s="509" t="s">
        <v>570</v>
      </c>
      <c r="B1605" s="509" t="s">
        <v>1330</v>
      </c>
      <c r="C1605" s="521" t="s">
        <v>1331</v>
      </c>
      <c r="D1605" s="522"/>
      <c r="E1605" s="509"/>
      <c r="F1605" s="414"/>
    </row>
    <row r="1606" spans="1:6" ht="21" customHeight="1" thickBot="1" x14ac:dyDescent="0.25">
      <c r="A1606" s="426" t="s">
        <v>9</v>
      </c>
      <c r="B1606" s="1090" t="s">
        <v>462</v>
      </c>
      <c r="C1606" s="1091"/>
      <c r="D1606" s="1091"/>
      <c r="E1606" s="1092"/>
      <c r="F1606" s="414"/>
    </row>
    <row r="1607" spans="1:6" ht="21" customHeight="1" thickBot="1" x14ac:dyDescent="0.25">
      <c r="A1607" s="426" t="s">
        <v>14</v>
      </c>
      <c r="B1607" s="1123" t="s">
        <v>463</v>
      </c>
      <c r="C1607" s="1093"/>
      <c r="D1607" s="1093"/>
      <c r="E1607" s="1094"/>
      <c r="F1607" s="414"/>
    </row>
    <row r="1608" spans="1:6" ht="21" customHeight="1" x14ac:dyDescent="0.2">
      <c r="A1608" s="1095"/>
      <c r="B1608" s="511">
        <v>2019</v>
      </c>
      <c r="C1608" s="511">
        <v>2020</v>
      </c>
      <c r="D1608" s="511">
        <v>2021</v>
      </c>
      <c r="E1608" s="511">
        <v>2022</v>
      </c>
      <c r="F1608" s="414"/>
    </row>
    <row r="1609" spans="1:6" ht="21" customHeight="1" thickBot="1" x14ac:dyDescent="0.25">
      <c r="A1609" s="1096"/>
      <c r="B1609" s="512" t="s">
        <v>5</v>
      </c>
      <c r="C1609" s="512" t="s">
        <v>6</v>
      </c>
      <c r="D1609" s="512" t="s">
        <v>6</v>
      </c>
      <c r="E1609" s="512" t="s">
        <v>6</v>
      </c>
      <c r="F1609" s="414"/>
    </row>
    <row r="1610" spans="1:6" ht="21" customHeight="1" thickBot="1" x14ac:dyDescent="0.25">
      <c r="A1610" s="426" t="s">
        <v>8</v>
      </c>
      <c r="B1610" s="513">
        <v>1</v>
      </c>
      <c r="C1610" s="513">
        <v>1</v>
      </c>
      <c r="D1610" s="513">
        <v>1</v>
      </c>
      <c r="E1610" s="513">
        <v>0</v>
      </c>
      <c r="F1610" s="414"/>
    </row>
    <row r="1611" spans="1:6" ht="21" customHeight="1" thickBot="1" x14ac:dyDescent="0.25">
      <c r="A1611" s="426" t="s">
        <v>15</v>
      </c>
      <c r="B1611" s="514">
        <f>B1629</f>
        <v>221</v>
      </c>
      <c r="C1611" s="514">
        <f t="shared" ref="C1611:D1611" si="289">C1629</f>
        <v>221</v>
      </c>
      <c r="D1611" s="514">
        <f t="shared" si="289"/>
        <v>663</v>
      </c>
      <c r="E1611" s="515">
        <f>2000-2000</f>
        <v>0</v>
      </c>
      <c r="F1611" s="414"/>
    </row>
    <row r="1612" spans="1:6" ht="21" customHeight="1" thickBot="1" x14ac:dyDescent="0.25">
      <c r="A1612" s="426" t="s">
        <v>21</v>
      </c>
      <c r="B1612" s="513">
        <f>B1611/B1610</f>
        <v>221</v>
      </c>
      <c r="C1612" s="513">
        <f>C1611/C1610</f>
        <v>221</v>
      </c>
      <c r="D1612" s="513">
        <f>D1611/D1610</f>
        <v>663</v>
      </c>
      <c r="E1612" s="513" t="e">
        <f>E1611/E1610</f>
        <v>#DIV/0!</v>
      </c>
      <c r="F1612" s="414"/>
    </row>
    <row r="1613" spans="1:6" ht="21" customHeight="1" thickBot="1" x14ac:dyDescent="0.25">
      <c r="A1613" s="426" t="s">
        <v>16</v>
      </c>
      <c r="B1613" s="422" t="s">
        <v>20</v>
      </c>
      <c r="C1613" s="516">
        <f t="shared" ref="C1613:E1615" si="290">C1610/B1610-1</f>
        <v>0</v>
      </c>
      <c r="D1613" s="516">
        <f t="shared" si="290"/>
        <v>0</v>
      </c>
      <c r="E1613" s="516">
        <f t="shared" si="290"/>
        <v>-1</v>
      </c>
      <c r="F1613" s="414"/>
    </row>
    <row r="1614" spans="1:6" ht="21" customHeight="1" thickBot="1" x14ac:dyDescent="0.25">
      <c r="A1614" s="426" t="s">
        <v>17</v>
      </c>
      <c r="B1614" s="422" t="s">
        <v>20</v>
      </c>
      <c r="C1614" s="516">
        <f t="shared" si="290"/>
        <v>0</v>
      </c>
      <c r="D1614" s="516">
        <f t="shared" si="290"/>
        <v>2</v>
      </c>
      <c r="E1614" s="516">
        <f t="shared" si="290"/>
        <v>-1</v>
      </c>
      <c r="F1614" s="414"/>
    </row>
    <row r="1615" spans="1:6" ht="21" customHeight="1" thickBot="1" x14ac:dyDescent="0.25">
      <c r="A1615" s="426" t="s">
        <v>18</v>
      </c>
      <c r="B1615" s="422" t="s">
        <v>20</v>
      </c>
      <c r="C1615" s="516">
        <f t="shared" si="290"/>
        <v>0</v>
      </c>
      <c r="D1615" s="516">
        <f t="shared" si="290"/>
        <v>2</v>
      </c>
      <c r="E1615" s="516" t="e">
        <f t="shared" si="290"/>
        <v>#DIV/0!</v>
      </c>
      <c r="F1615" s="414"/>
    </row>
    <row r="1616" spans="1:6" ht="21" customHeight="1" thickBot="1" x14ac:dyDescent="0.25">
      <c r="A1616" s="1138" t="s">
        <v>1289</v>
      </c>
      <c r="B1616" s="1139"/>
      <c r="C1616" s="1139"/>
      <c r="D1616" s="1139"/>
      <c r="E1616" s="1140"/>
      <c r="F1616" s="414"/>
    </row>
    <row r="1617" spans="1:6" ht="21" customHeight="1" x14ac:dyDescent="0.2">
      <c r="A1617" s="1095"/>
      <c r="B1617" s="511">
        <v>2019</v>
      </c>
      <c r="C1617" s="511">
        <v>2020</v>
      </c>
      <c r="D1617" s="511">
        <v>2021</v>
      </c>
      <c r="E1617" s="511">
        <v>2022</v>
      </c>
      <c r="F1617" s="414"/>
    </row>
    <row r="1618" spans="1:6" ht="21" customHeight="1" thickBot="1" x14ac:dyDescent="0.25">
      <c r="A1618" s="1096"/>
      <c r="B1618" s="512" t="s">
        <v>5</v>
      </c>
      <c r="C1618" s="512" t="s">
        <v>6</v>
      </c>
      <c r="D1618" s="512" t="s">
        <v>6</v>
      </c>
      <c r="E1618" s="512" t="s">
        <v>6</v>
      </c>
      <c r="F1618" s="414"/>
    </row>
    <row r="1619" spans="1:6" ht="21" customHeight="1" thickBot="1" x14ac:dyDescent="0.25">
      <c r="A1619" s="517" t="s">
        <v>107</v>
      </c>
      <c r="B1619" s="515">
        <f>B1620+B1621+B1622+B1623</f>
        <v>0</v>
      </c>
      <c r="C1619" s="515">
        <f>C1620+C1621+C1622+C1623</f>
        <v>0</v>
      </c>
      <c r="D1619" s="515">
        <f>D1620+D1621+D1622+D1623</f>
        <v>0</v>
      </c>
      <c r="E1619" s="515">
        <f>E1620+E1621+E1622+E1623</f>
        <v>0</v>
      </c>
      <c r="F1619" s="414"/>
    </row>
    <row r="1620" spans="1:6" ht="21" customHeight="1" thickBot="1" x14ac:dyDescent="0.25">
      <c r="A1620" s="518" t="s">
        <v>37</v>
      </c>
      <c r="B1620" s="515"/>
      <c r="C1620" s="515"/>
      <c r="D1620" s="515"/>
      <c r="E1620" s="515"/>
      <c r="F1620" s="414"/>
    </row>
    <row r="1621" spans="1:6" ht="21" customHeight="1" thickBot="1" x14ac:dyDescent="0.25">
      <c r="A1621" s="518" t="s">
        <v>108</v>
      </c>
      <c r="B1621" s="515"/>
      <c r="C1621" s="515"/>
      <c r="D1621" s="515"/>
      <c r="E1621" s="515"/>
      <c r="F1621" s="414"/>
    </row>
    <row r="1622" spans="1:6" ht="21" customHeight="1" thickBot="1" x14ac:dyDescent="0.25">
      <c r="A1622" s="518" t="s">
        <v>72</v>
      </c>
      <c r="B1622" s="515"/>
      <c r="C1622" s="515"/>
      <c r="D1622" s="515"/>
      <c r="E1622" s="515"/>
      <c r="F1622" s="414"/>
    </row>
    <row r="1623" spans="1:6" ht="18.75" customHeight="1" thickBot="1" x14ac:dyDescent="0.25">
      <c r="A1623" s="518" t="s">
        <v>73</v>
      </c>
      <c r="B1623" s="515"/>
      <c r="C1623" s="515"/>
      <c r="D1623" s="515"/>
      <c r="E1623" s="515"/>
      <c r="F1623" s="414"/>
    </row>
    <row r="1624" spans="1:6" ht="21" customHeight="1" thickBot="1" x14ac:dyDescent="0.25">
      <c r="A1624" s="517" t="s">
        <v>109</v>
      </c>
      <c r="B1624" s="514">
        <f>SUM(B1625:B1628)</f>
        <v>221</v>
      </c>
      <c r="C1624" s="514">
        <f t="shared" ref="C1624:E1624" si="291">SUM(C1625:C1628)</f>
        <v>221</v>
      </c>
      <c r="D1624" s="514">
        <f t="shared" si="291"/>
        <v>663</v>
      </c>
      <c r="E1624" s="514">
        <f t="shared" si="291"/>
        <v>0</v>
      </c>
      <c r="F1624" s="414"/>
    </row>
    <row r="1625" spans="1:6" ht="21" customHeight="1" thickBot="1" x14ac:dyDescent="0.25">
      <c r="A1625" s="518" t="s">
        <v>37</v>
      </c>
      <c r="B1625" s="514">
        <v>221</v>
      </c>
      <c r="C1625" s="514">
        <v>221</v>
      </c>
      <c r="D1625" s="514">
        <v>663</v>
      </c>
      <c r="E1625" s="515"/>
      <c r="F1625" s="414"/>
    </row>
    <row r="1626" spans="1:6" ht="21" customHeight="1" thickBot="1" x14ac:dyDescent="0.25">
      <c r="A1626" s="518" t="s">
        <v>108</v>
      </c>
      <c r="B1626" s="514"/>
      <c r="C1626" s="515"/>
      <c r="D1626" s="515"/>
      <c r="E1626" s="515"/>
      <c r="F1626" s="414"/>
    </row>
    <row r="1627" spans="1:6" ht="21" customHeight="1" thickBot="1" x14ac:dyDescent="0.25">
      <c r="A1627" s="518" t="s">
        <v>72</v>
      </c>
      <c r="B1627" s="514"/>
      <c r="C1627" s="515"/>
      <c r="D1627" s="515"/>
      <c r="E1627" s="515"/>
      <c r="F1627" s="414"/>
    </row>
    <row r="1628" spans="1:6" ht="21" customHeight="1" thickBot="1" x14ac:dyDescent="0.25">
      <c r="A1628" s="518" t="s">
        <v>73</v>
      </c>
      <c r="B1628" s="514"/>
      <c r="C1628" s="515"/>
      <c r="D1628" s="515"/>
      <c r="E1628" s="515"/>
      <c r="F1628" s="414"/>
    </row>
    <row r="1629" spans="1:6" ht="21" customHeight="1" thickBot="1" x14ac:dyDescent="0.25">
      <c r="A1629" s="519" t="s">
        <v>572</v>
      </c>
      <c r="B1629" s="514">
        <f>B1619+B1624</f>
        <v>221</v>
      </c>
      <c r="C1629" s="515">
        <f>C1619+C1624</f>
        <v>221</v>
      </c>
      <c r="D1629" s="528">
        <f>D1619+D1624</f>
        <v>663</v>
      </c>
      <c r="E1629" s="515">
        <f>E1619+E1624</f>
        <v>0</v>
      </c>
      <c r="F1629" s="414"/>
    </row>
    <row r="1630" spans="1:6" ht="53.25" customHeight="1" thickBot="1" x14ac:dyDescent="0.25">
      <c r="A1630" s="509" t="s">
        <v>574</v>
      </c>
      <c r="B1630" s="509" t="s">
        <v>1332</v>
      </c>
      <c r="C1630" s="521" t="s">
        <v>1333</v>
      </c>
      <c r="D1630" s="522"/>
      <c r="E1630" s="509"/>
      <c r="F1630" s="414"/>
    </row>
    <row r="1631" spans="1:6" ht="45.75" customHeight="1" thickBot="1" x14ac:dyDescent="0.25">
      <c r="A1631" s="426" t="s">
        <v>9</v>
      </c>
      <c r="B1631" s="1090" t="s">
        <v>1334</v>
      </c>
      <c r="C1631" s="1091"/>
      <c r="D1631" s="1091"/>
      <c r="E1631" s="1092"/>
      <c r="F1631" s="414"/>
    </row>
    <row r="1632" spans="1:6" ht="21" customHeight="1" thickBot="1" x14ac:dyDescent="0.25">
      <c r="A1632" s="426" t="s">
        <v>14</v>
      </c>
      <c r="B1632" s="1123" t="s">
        <v>237</v>
      </c>
      <c r="C1632" s="1093"/>
      <c r="D1632" s="1093"/>
      <c r="E1632" s="1094"/>
      <c r="F1632" s="414"/>
    </row>
    <row r="1633" spans="1:6" ht="21" customHeight="1" x14ac:dyDescent="0.2">
      <c r="A1633" s="1095"/>
      <c r="B1633" s="511">
        <v>2019</v>
      </c>
      <c r="C1633" s="511">
        <v>2020</v>
      </c>
      <c r="D1633" s="511">
        <v>2021</v>
      </c>
      <c r="E1633" s="511">
        <v>2022</v>
      </c>
      <c r="F1633" s="414"/>
    </row>
    <row r="1634" spans="1:6" ht="21" customHeight="1" thickBot="1" x14ac:dyDescent="0.25">
      <c r="A1634" s="1096"/>
      <c r="B1634" s="512" t="s">
        <v>5</v>
      </c>
      <c r="C1634" s="512" t="s">
        <v>6</v>
      </c>
      <c r="D1634" s="512" t="s">
        <v>6</v>
      </c>
      <c r="E1634" s="512" t="s">
        <v>6</v>
      </c>
      <c r="F1634" s="414"/>
    </row>
    <row r="1635" spans="1:6" ht="21" customHeight="1" thickBot="1" x14ac:dyDescent="0.25">
      <c r="A1635" s="426" t="s">
        <v>8</v>
      </c>
      <c r="B1635" s="513">
        <v>4549</v>
      </c>
      <c r="C1635" s="513">
        <v>2512</v>
      </c>
      <c r="D1635" s="513">
        <v>3426</v>
      </c>
      <c r="E1635" s="513">
        <v>12263</v>
      </c>
      <c r="F1635" s="414"/>
    </row>
    <row r="1636" spans="1:6" ht="21" customHeight="1" thickBot="1" x14ac:dyDescent="0.25">
      <c r="A1636" s="426" t="s">
        <v>15</v>
      </c>
      <c r="B1636" s="513">
        <f>B1654</f>
        <v>140136.60940000002</v>
      </c>
      <c r="C1636" s="513">
        <f t="shared" ref="C1636:E1636" si="292">C1654</f>
        <v>77376</v>
      </c>
      <c r="D1636" s="513">
        <f t="shared" si="292"/>
        <v>100000</v>
      </c>
      <c r="E1636" s="513">
        <f t="shared" si="292"/>
        <v>383170</v>
      </c>
      <c r="F1636" s="414"/>
    </row>
    <row r="1637" spans="1:6" ht="21" customHeight="1" thickBot="1" x14ac:dyDescent="0.25">
      <c r="A1637" s="426" t="s">
        <v>21</v>
      </c>
      <c r="B1637" s="513">
        <f>B1636/B1635</f>
        <v>30.806025368212797</v>
      </c>
      <c r="C1637" s="513">
        <f>C1636/C1635</f>
        <v>30.802547770700638</v>
      </c>
      <c r="D1637" s="513">
        <f>D1636/D1635</f>
        <v>29.188558085230589</v>
      </c>
      <c r="E1637" s="513">
        <f>E1636/E1635</f>
        <v>31.246024626926527</v>
      </c>
      <c r="F1637" s="414"/>
    </row>
    <row r="1638" spans="1:6" ht="21" customHeight="1" thickBot="1" x14ac:dyDescent="0.25">
      <c r="A1638" s="426" t="s">
        <v>16</v>
      </c>
      <c r="B1638" s="422" t="s">
        <v>20</v>
      </c>
      <c r="C1638" s="516">
        <f t="shared" ref="C1638:E1640" si="293">C1635/B1635-1</f>
        <v>-0.44779072323587599</v>
      </c>
      <c r="D1638" s="516">
        <f t="shared" si="293"/>
        <v>0.36385350318471343</v>
      </c>
      <c r="E1638" s="516">
        <f t="shared" si="293"/>
        <v>2.5793928779918271</v>
      </c>
      <c r="F1638" s="414"/>
    </row>
    <row r="1639" spans="1:6" ht="21" customHeight="1" thickBot="1" x14ac:dyDescent="0.25">
      <c r="A1639" s="426" t="s">
        <v>17</v>
      </c>
      <c r="B1639" s="422" t="s">
        <v>20</v>
      </c>
      <c r="C1639" s="516">
        <f t="shared" si="293"/>
        <v>-0.44785306044374729</v>
      </c>
      <c r="D1639" s="516">
        <f t="shared" si="293"/>
        <v>0.29239040529363103</v>
      </c>
      <c r="E1639" s="516">
        <f t="shared" si="293"/>
        <v>2.8317000000000001</v>
      </c>
      <c r="F1639" s="414"/>
    </row>
    <row r="1640" spans="1:6" ht="21" customHeight="1" thickBot="1" x14ac:dyDescent="0.25">
      <c r="A1640" s="426" t="s">
        <v>18</v>
      </c>
      <c r="B1640" s="422" t="s">
        <v>20</v>
      </c>
      <c r="C1640" s="516">
        <f t="shared" si="293"/>
        <v>-1.1288692619682017E-4</v>
      </c>
      <c r="D1640" s="516">
        <f t="shared" si="293"/>
        <v>-5.2397928167658758E-2</v>
      </c>
      <c r="E1640" s="516">
        <f t="shared" si="293"/>
        <v>7.0488803718502746E-2</v>
      </c>
      <c r="F1640" s="414"/>
    </row>
    <row r="1641" spans="1:6" ht="21" customHeight="1" thickBot="1" x14ac:dyDescent="0.25">
      <c r="A1641" s="1138" t="s">
        <v>1289</v>
      </c>
      <c r="B1641" s="1139"/>
      <c r="C1641" s="1139"/>
      <c r="D1641" s="1139"/>
      <c r="E1641" s="1140"/>
      <c r="F1641" s="414"/>
    </row>
    <row r="1642" spans="1:6" ht="21" customHeight="1" x14ac:dyDescent="0.2">
      <c r="A1642" s="1095"/>
      <c r="B1642" s="511">
        <v>2019</v>
      </c>
      <c r="C1642" s="511">
        <v>2020</v>
      </c>
      <c r="D1642" s="511">
        <v>2021</v>
      </c>
      <c r="E1642" s="511">
        <v>2022</v>
      </c>
      <c r="F1642" s="414"/>
    </row>
    <row r="1643" spans="1:6" ht="21" customHeight="1" thickBot="1" x14ac:dyDescent="0.25">
      <c r="A1643" s="1096"/>
      <c r="B1643" s="512" t="s">
        <v>5</v>
      </c>
      <c r="C1643" s="512" t="s">
        <v>6</v>
      </c>
      <c r="D1643" s="512" t="s">
        <v>6</v>
      </c>
      <c r="E1643" s="512" t="s">
        <v>6</v>
      </c>
      <c r="F1643" s="414"/>
    </row>
    <row r="1644" spans="1:6" ht="21" customHeight="1" thickBot="1" x14ac:dyDescent="0.25">
      <c r="A1644" s="517" t="s">
        <v>107</v>
      </c>
      <c r="B1644" s="515">
        <f>B1645+B1646+B1647+B1648</f>
        <v>0</v>
      </c>
      <c r="C1644" s="515">
        <f>C1645+C1646+C1647+C1648</f>
        <v>0</v>
      </c>
      <c r="D1644" s="515">
        <f>D1645+D1646+D1647+D1648</f>
        <v>0</v>
      </c>
      <c r="E1644" s="515">
        <f>E1645+E1646+E1647+E1648</f>
        <v>0</v>
      </c>
      <c r="F1644" s="414"/>
    </row>
    <row r="1645" spans="1:6" ht="21" customHeight="1" thickBot="1" x14ac:dyDescent="0.25">
      <c r="A1645" s="518" t="s">
        <v>37</v>
      </c>
      <c r="B1645" s="515"/>
      <c r="C1645" s="515"/>
      <c r="D1645" s="515"/>
      <c r="E1645" s="515"/>
      <c r="F1645" s="414"/>
    </row>
    <row r="1646" spans="1:6" ht="21" customHeight="1" thickBot="1" x14ac:dyDescent="0.25">
      <c r="A1646" s="518" t="s">
        <v>108</v>
      </c>
      <c r="B1646" s="515"/>
      <c r="C1646" s="515"/>
      <c r="D1646" s="515"/>
      <c r="E1646" s="515"/>
      <c r="F1646" s="414"/>
    </row>
    <row r="1647" spans="1:6" ht="21" customHeight="1" thickBot="1" x14ac:dyDescent="0.25">
      <c r="A1647" s="518" t="s">
        <v>72</v>
      </c>
      <c r="B1647" s="515"/>
      <c r="C1647" s="515"/>
      <c r="D1647" s="515"/>
      <c r="E1647" s="515"/>
      <c r="F1647" s="414"/>
    </row>
    <row r="1648" spans="1:6" ht="21" customHeight="1" thickBot="1" x14ac:dyDescent="0.25">
      <c r="A1648" s="518" t="s">
        <v>73</v>
      </c>
      <c r="B1648" s="515"/>
      <c r="C1648" s="515"/>
      <c r="D1648" s="515"/>
      <c r="E1648" s="515"/>
      <c r="F1648" s="414"/>
    </row>
    <row r="1649" spans="1:6" ht="21" customHeight="1" thickBot="1" x14ac:dyDescent="0.25">
      <c r="A1649" s="517" t="s">
        <v>109</v>
      </c>
      <c r="B1649" s="514">
        <f>B1650+B1651+B1652+B1653</f>
        <v>140136.60940000002</v>
      </c>
      <c r="C1649" s="514">
        <f t="shared" ref="C1649:D1649" si="294">C1650+C1651+C1652+C1653</f>
        <v>77376</v>
      </c>
      <c r="D1649" s="514">
        <f t="shared" si="294"/>
        <v>100000</v>
      </c>
      <c r="E1649" s="514">
        <f>E1650+E1651+E1652+E1653</f>
        <v>383170</v>
      </c>
      <c r="F1649" s="414"/>
    </row>
    <row r="1650" spans="1:6" ht="21" customHeight="1" thickBot="1" x14ac:dyDescent="0.25">
      <c r="A1650" s="518" t="s">
        <v>37</v>
      </c>
      <c r="B1650" s="513">
        <v>140136.60940000002</v>
      </c>
      <c r="C1650" s="513">
        <v>77376</v>
      </c>
      <c r="D1650" s="513">
        <v>100000</v>
      </c>
      <c r="E1650" s="513">
        <v>383170</v>
      </c>
      <c r="F1650" s="414"/>
    </row>
    <row r="1651" spans="1:6" ht="21" customHeight="1" thickBot="1" x14ac:dyDescent="0.25">
      <c r="A1651" s="518" t="s">
        <v>108</v>
      </c>
      <c r="B1651" s="514"/>
      <c r="C1651" s="515"/>
      <c r="D1651" s="515"/>
      <c r="E1651" s="515"/>
      <c r="F1651" s="414"/>
    </row>
    <row r="1652" spans="1:6" ht="21" customHeight="1" thickBot="1" x14ac:dyDescent="0.25">
      <c r="A1652" s="518" t="s">
        <v>72</v>
      </c>
      <c r="B1652" s="514"/>
      <c r="C1652" s="515"/>
      <c r="D1652" s="515"/>
      <c r="E1652" s="515"/>
      <c r="F1652" s="414"/>
    </row>
    <row r="1653" spans="1:6" ht="21" customHeight="1" thickBot="1" x14ac:dyDescent="0.25">
      <c r="A1653" s="518" t="s">
        <v>73</v>
      </c>
      <c r="B1653" s="514"/>
      <c r="C1653" s="515"/>
      <c r="D1653" s="515"/>
      <c r="E1653" s="515"/>
      <c r="F1653" s="414"/>
    </row>
    <row r="1654" spans="1:6" ht="21" customHeight="1" thickBot="1" x14ac:dyDescent="0.25">
      <c r="A1654" s="519" t="s">
        <v>575</v>
      </c>
      <c r="B1654" s="514">
        <f>B1644+B1649</f>
        <v>140136.60940000002</v>
      </c>
      <c r="C1654" s="515">
        <f>C1644+C1649</f>
        <v>77376</v>
      </c>
      <c r="D1654" s="528">
        <f>D1644+D1649</f>
        <v>100000</v>
      </c>
      <c r="E1654" s="515">
        <f>E1644+E1649</f>
        <v>383170</v>
      </c>
      <c r="F1654" s="414"/>
    </row>
    <row r="1655" spans="1:6" ht="69.75" customHeight="1" thickBot="1" x14ac:dyDescent="0.25">
      <c r="A1655" s="509" t="s">
        <v>574</v>
      </c>
      <c r="B1655" s="509" t="s">
        <v>1335</v>
      </c>
      <c r="C1655" s="521" t="s">
        <v>1336</v>
      </c>
      <c r="D1655" s="522"/>
      <c r="E1655" s="509"/>
      <c r="F1655" s="414"/>
    </row>
    <row r="1656" spans="1:6" ht="21" customHeight="1" thickBot="1" x14ac:dyDescent="0.25">
      <c r="A1656" s="426" t="s">
        <v>9</v>
      </c>
      <c r="B1656" s="1090" t="s">
        <v>462</v>
      </c>
      <c r="C1656" s="1091"/>
      <c r="D1656" s="1091"/>
      <c r="E1656" s="1092"/>
      <c r="F1656" s="414"/>
    </row>
    <row r="1657" spans="1:6" ht="21" customHeight="1" thickBot="1" x14ac:dyDescent="0.25">
      <c r="A1657" s="426" t="s">
        <v>14</v>
      </c>
      <c r="B1657" s="1123" t="s">
        <v>463</v>
      </c>
      <c r="C1657" s="1093"/>
      <c r="D1657" s="1093"/>
      <c r="E1657" s="1094"/>
      <c r="F1657" s="414"/>
    </row>
    <row r="1658" spans="1:6" ht="21" customHeight="1" x14ac:dyDescent="0.2">
      <c r="A1658" s="1095"/>
      <c r="B1658" s="511">
        <v>2019</v>
      </c>
      <c r="C1658" s="511">
        <v>2020</v>
      </c>
      <c r="D1658" s="511">
        <v>2021</v>
      </c>
      <c r="E1658" s="511">
        <v>2022</v>
      </c>
      <c r="F1658" s="414"/>
    </row>
    <row r="1659" spans="1:6" ht="21" customHeight="1" thickBot="1" x14ac:dyDescent="0.25">
      <c r="A1659" s="1096"/>
      <c r="B1659" s="512" t="s">
        <v>5</v>
      </c>
      <c r="C1659" s="512" t="s">
        <v>6</v>
      </c>
      <c r="D1659" s="512" t="s">
        <v>6</v>
      </c>
      <c r="E1659" s="512" t="s">
        <v>6</v>
      </c>
      <c r="F1659" s="414"/>
    </row>
    <row r="1660" spans="1:6" ht="21" customHeight="1" thickBot="1" x14ac:dyDescent="0.25">
      <c r="A1660" s="426" t="s">
        <v>8</v>
      </c>
      <c r="B1660" s="513">
        <v>1</v>
      </c>
      <c r="C1660" s="513">
        <v>1</v>
      </c>
      <c r="D1660" s="513">
        <v>1</v>
      </c>
      <c r="E1660" s="513">
        <v>1</v>
      </c>
      <c r="F1660" s="414"/>
    </row>
    <row r="1661" spans="1:6" ht="21" customHeight="1" thickBot="1" x14ac:dyDescent="0.25">
      <c r="A1661" s="426" t="s">
        <v>15</v>
      </c>
      <c r="B1661" s="514">
        <f>B1679</f>
        <v>1072.8631959552001</v>
      </c>
      <c r="C1661" s="514">
        <f t="shared" ref="C1661:E1661" si="295">C1679</f>
        <v>1072.8631959552001</v>
      </c>
      <c r="D1661" s="514">
        <f t="shared" si="295"/>
        <v>1072.8631959552001</v>
      </c>
      <c r="E1661" s="514">
        <f t="shared" si="295"/>
        <v>2145.7263919104003</v>
      </c>
      <c r="F1661" s="414"/>
    </row>
    <row r="1662" spans="1:6" ht="21" customHeight="1" thickBot="1" x14ac:dyDescent="0.25">
      <c r="A1662" s="426" t="s">
        <v>21</v>
      </c>
      <c r="B1662" s="513">
        <f>B1661/B1660</f>
        <v>1072.8631959552001</v>
      </c>
      <c r="C1662" s="513">
        <f>C1661/C1660</f>
        <v>1072.8631959552001</v>
      </c>
      <c r="D1662" s="513">
        <f>D1661/D1660</f>
        <v>1072.8631959552001</v>
      </c>
      <c r="E1662" s="513">
        <f>E1661/E1660</f>
        <v>2145.7263919104003</v>
      </c>
      <c r="F1662" s="414"/>
    </row>
    <row r="1663" spans="1:6" ht="21" customHeight="1" thickBot="1" x14ac:dyDescent="0.25">
      <c r="A1663" s="426" t="s">
        <v>16</v>
      </c>
      <c r="B1663" s="422" t="s">
        <v>20</v>
      </c>
      <c r="C1663" s="516">
        <f t="shared" ref="C1663:E1665" si="296">C1660/B1660-1</f>
        <v>0</v>
      </c>
      <c r="D1663" s="516">
        <f t="shared" si="296"/>
        <v>0</v>
      </c>
      <c r="E1663" s="516">
        <f t="shared" si="296"/>
        <v>0</v>
      </c>
      <c r="F1663" s="414"/>
    </row>
    <row r="1664" spans="1:6" ht="21" customHeight="1" thickBot="1" x14ac:dyDescent="0.25">
      <c r="A1664" s="426" t="s">
        <v>17</v>
      </c>
      <c r="B1664" s="422" t="s">
        <v>20</v>
      </c>
      <c r="C1664" s="516">
        <f t="shared" si="296"/>
        <v>0</v>
      </c>
      <c r="D1664" s="516">
        <f t="shared" si="296"/>
        <v>0</v>
      </c>
      <c r="E1664" s="516">
        <f t="shared" si="296"/>
        <v>1</v>
      </c>
      <c r="F1664" s="414"/>
    </row>
    <row r="1665" spans="1:6" ht="21" customHeight="1" thickBot="1" x14ac:dyDescent="0.25">
      <c r="A1665" s="426" t="s">
        <v>18</v>
      </c>
      <c r="B1665" s="422" t="s">
        <v>20</v>
      </c>
      <c r="C1665" s="516">
        <f t="shared" si="296"/>
        <v>0</v>
      </c>
      <c r="D1665" s="516">
        <f t="shared" si="296"/>
        <v>0</v>
      </c>
      <c r="E1665" s="516">
        <f t="shared" si="296"/>
        <v>1</v>
      </c>
      <c r="F1665" s="414"/>
    </row>
    <row r="1666" spans="1:6" ht="21" customHeight="1" thickBot="1" x14ac:dyDescent="0.25">
      <c r="A1666" s="1138" t="s">
        <v>1289</v>
      </c>
      <c r="B1666" s="1139"/>
      <c r="C1666" s="1139"/>
      <c r="D1666" s="1139"/>
      <c r="E1666" s="1140"/>
      <c r="F1666" s="414"/>
    </row>
    <row r="1667" spans="1:6" ht="21" customHeight="1" x14ac:dyDescent="0.2">
      <c r="A1667" s="1095"/>
      <c r="B1667" s="511">
        <v>2019</v>
      </c>
      <c r="C1667" s="511">
        <v>2020</v>
      </c>
      <c r="D1667" s="511">
        <v>2021</v>
      </c>
      <c r="E1667" s="511">
        <v>2022</v>
      </c>
      <c r="F1667" s="414"/>
    </row>
    <row r="1668" spans="1:6" ht="21" customHeight="1" thickBot="1" x14ac:dyDescent="0.25">
      <c r="A1668" s="1096"/>
      <c r="B1668" s="512" t="s">
        <v>5</v>
      </c>
      <c r="C1668" s="512" t="s">
        <v>6</v>
      </c>
      <c r="D1668" s="512" t="s">
        <v>6</v>
      </c>
      <c r="E1668" s="512" t="s">
        <v>6</v>
      </c>
      <c r="F1668" s="414"/>
    </row>
    <row r="1669" spans="1:6" ht="21" customHeight="1" thickBot="1" x14ac:dyDescent="0.25">
      <c r="A1669" s="517" t="s">
        <v>107</v>
      </c>
      <c r="B1669" s="515">
        <f>B1670+B1671+B1672+B1673</f>
        <v>0</v>
      </c>
      <c r="C1669" s="515">
        <f>C1670+C1671+C1672+C1673</f>
        <v>0</v>
      </c>
      <c r="D1669" s="515">
        <f>D1670+D1671+D1672+D1673</f>
        <v>0</v>
      </c>
      <c r="E1669" s="515">
        <f>E1670+E1671+E1672+E1673</f>
        <v>0</v>
      </c>
      <c r="F1669" s="414"/>
    </row>
    <row r="1670" spans="1:6" ht="21" customHeight="1" thickBot="1" x14ac:dyDescent="0.25">
      <c r="A1670" s="518" t="s">
        <v>37</v>
      </c>
      <c r="B1670" s="515"/>
      <c r="C1670" s="515"/>
      <c r="D1670" s="515"/>
      <c r="E1670" s="515"/>
      <c r="F1670" s="414"/>
    </row>
    <row r="1671" spans="1:6" ht="21" customHeight="1" thickBot="1" x14ac:dyDescent="0.25">
      <c r="A1671" s="518" t="s">
        <v>108</v>
      </c>
      <c r="B1671" s="515"/>
      <c r="C1671" s="515"/>
      <c r="D1671" s="515"/>
      <c r="E1671" s="515"/>
      <c r="F1671" s="414"/>
    </row>
    <row r="1672" spans="1:6" ht="21" customHeight="1" thickBot="1" x14ac:dyDescent="0.25">
      <c r="A1672" s="518" t="s">
        <v>72</v>
      </c>
      <c r="B1672" s="515"/>
      <c r="C1672" s="515"/>
      <c r="D1672" s="515"/>
      <c r="E1672" s="515"/>
      <c r="F1672" s="414"/>
    </row>
    <row r="1673" spans="1:6" ht="21" customHeight="1" thickBot="1" x14ac:dyDescent="0.25">
      <c r="A1673" s="518" t="s">
        <v>73</v>
      </c>
      <c r="B1673" s="515"/>
      <c r="C1673" s="515"/>
      <c r="D1673" s="515"/>
      <c r="E1673" s="515"/>
      <c r="F1673" s="414"/>
    </row>
    <row r="1674" spans="1:6" ht="21" customHeight="1" thickBot="1" x14ac:dyDescent="0.25">
      <c r="A1674" s="517" t="s">
        <v>109</v>
      </c>
      <c r="B1674" s="514">
        <f>SUM(B1675:B1678)</f>
        <v>1072.8631959552001</v>
      </c>
      <c r="C1674" s="514">
        <f t="shared" ref="C1674:E1674" si="297">SUM(C1675:C1678)</f>
        <v>1072.8631959552001</v>
      </c>
      <c r="D1674" s="514">
        <f t="shared" si="297"/>
        <v>1072.8631959552001</v>
      </c>
      <c r="E1674" s="514">
        <f t="shared" si="297"/>
        <v>2145.7263919104003</v>
      </c>
      <c r="F1674" s="414"/>
    </row>
    <row r="1675" spans="1:6" ht="21" customHeight="1" thickBot="1" x14ac:dyDescent="0.25">
      <c r="A1675" s="518" t="s">
        <v>37</v>
      </c>
      <c r="B1675" s="514">
        <v>1072.8631959552001</v>
      </c>
      <c r="C1675" s="514">
        <v>1072.8631959552001</v>
      </c>
      <c r="D1675" s="514">
        <v>1072.8631959552001</v>
      </c>
      <c r="E1675" s="515">
        <v>2145.7263919104003</v>
      </c>
      <c r="F1675" s="414"/>
    </row>
    <row r="1676" spans="1:6" ht="21" customHeight="1" thickBot="1" x14ac:dyDescent="0.25">
      <c r="A1676" s="518" t="s">
        <v>108</v>
      </c>
      <c r="B1676" s="514"/>
      <c r="C1676" s="515"/>
      <c r="D1676" s="515"/>
      <c r="E1676" s="515"/>
      <c r="F1676" s="414"/>
    </row>
    <row r="1677" spans="1:6" ht="21" customHeight="1" thickBot="1" x14ac:dyDescent="0.25">
      <c r="A1677" s="518" t="s">
        <v>72</v>
      </c>
      <c r="B1677" s="514"/>
      <c r="C1677" s="515"/>
      <c r="D1677" s="515"/>
      <c r="E1677" s="515"/>
      <c r="F1677" s="414"/>
    </row>
    <row r="1678" spans="1:6" ht="21" customHeight="1" thickBot="1" x14ac:dyDescent="0.25">
      <c r="A1678" s="518" t="s">
        <v>73</v>
      </c>
      <c r="B1678" s="514"/>
      <c r="C1678" s="515"/>
      <c r="D1678" s="515"/>
      <c r="E1678" s="515"/>
      <c r="F1678" s="414"/>
    </row>
    <row r="1679" spans="1:6" ht="21" customHeight="1" thickBot="1" x14ac:dyDescent="0.25">
      <c r="A1679" s="519" t="s">
        <v>575</v>
      </c>
      <c r="B1679" s="514">
        <f>B1669+B1674</f>
        <v>1072.8631959552001</v>
      </c>
      <c r="C1679" s="515">
        <f>C1669+C1674</f>
        <v>1072.8631959552001</v>
      </c>
      <c r="D1679" s="528">
        <f>D1669+D1674</f>
        <v>1072.8631959552001</v>
      </c>
      <c r="E1679" s="515">
        <f>E1669+E1674</f>
        <v>2145.7263919104003</v>
      </c>
      <c r="F1679" s="414"/>
    </row>
    <row r="1680" spans="1:6" ht="50.25" customHeight="1" thickBot="1" x14ac:dyDescent="0.25">
      <c r="A1680" s="509" t="s">
        <v>576</v>
      </c>
      <c r="B1680" s="509" t="s">
        <v>587</v>
      </c>
      <c r="C1680" s="521" t="s">
        <v>1337</v>
      </c>
      <c r="D1680" s="522"/>
      <c r="E1680" s="509"/>
      <c r="F1680" s="414"/>
    </row>
    <row r="1681" spans="1:6" ht="57" customHeight="1" thickBot="1" x14ac:dyDescent="0.25">
      <c r="A1681" s="426" t="s">
        <v>9</v>
      </c>
      <c r="B1681" s="1090" t="s">
        <v>588</v>
      </c>
      <c r="C1681" s="1091"/>
      <c r="D1681" s="1091"/>
      <c r="E1681" s="1092"/>
      <c r="F1681" s="414"/>
    </row>
    <row r="1682" spans="1:6" ht="21" customHeight="1" thickBot="1" x14ac:dyDescent="0.25">
      <c r="A1682" s="426" t="s">
        <v>14</v>
      </c>
      <c r="B1682" s="1123" t="s">
        <v>237</v>
      </c>
      <c r="C1682" s="1093"/>
      <c r="D1682" s="1093"/>
      <c r="E1682" s="1094"/>
      <c r="F1682" s="414"/>
    </row>
    <row r="1683" spans="1:6" ht="21" customHeight="1" x14ac:dyDescent="0.2">
      <c r="A1683" s="1095"/>
      <c r="B1683" s="511">
        <v>2019</v>
      </c>
      <c r="C1683" s="511">
        <v>2020</v>
      </c>
      <c r="D1683" s="511">
        <v>2021</v>
      </c>
      <c r="E1683" s="511">
        <v>2022</v>
      </c>
      <c r="F1683" s="414"/>
    </row>
    <row r="1684" spans="1:6" ht="21" customHeight="1" thickBot="1" x14ac:dyDescent="0.25">
      <c r="A1684" s="1096"/>
      <c r="B1684" s="512" t="s">
        <v>5</v>
      </c>
      <c r="C1684" s="512" t="s">
        <v>6</v>
      </c>
      <c r="D1684" s="512" t="s">
        <v>6</v>
      </c>
      <c r="E1684" s="512" t="s">
        <v>6</v>
      </c>
      <c r="F1684" s="414"/>
    </row>
    <row r="1685" spans="1:6" ht="21" customHeight="1" thickBot="1" x14ac:dyDescent="0.25">
      <c r="A1685" s="426" t="s">
        <v>8</v>
      </c>
      <c r="B1685" s="513">
        <v>4000</v>
      </c>
      <c r="C1685" s="513">
        <v>4571.6000000000004</v>
      </c>
      <c r="D1685" s="513">
        <v>11000</v>
      </c>
      <c r="E1685" s="513"/>
      <c r="F1685" s="414"/>
    </row>
    <row r="1686" spans="1:6" ht="21" customHeight="1" thickBot="1" x14ac:dyDescent="0.25">
      <c r="A1686" s="426" t="s">
        <v>15</v>
      </c>
      <c r="B1686" s="514">
        <f>B1704</f>
        <v>34497</v>
      </c>
      <c r="C1686" s="514">
        <f t="shared" ref="C1686:E1686" si="298">C1704</f>
        <v>39750</v>
      </c>
      <c r="D1686" s="514">
        <f t="shared" si="298"/>
        <v>98240</v>
      </c>
      <c r="E1686" s="514">
        <f t="shared" si="298"/>
        <v>0</v>
      </c>
      <c r="F1686" s="414"/>
    </row>
    <row r="1687" spans="1:6" ht="21" customHeight="1" thickBot="1" x14ac:dyDescent="0.25">
      <c r="A1687" s="426" t="s">
        <v>21</v>
      </c>
      <c r="B1687" s="513">
        <f>B1686/B1685</f>
        <v>8.62425</v>
      </c>
      <c r="C1687" s="513">
        <f>C1686/C1685</f>
        <v>8.6949864380085735</v>
      </c>
      <c r="D1687" s="513">
        <f>D1686/D1685</f>
        <v>8.9309090909090916</v>
      </c>
      <c r="E1687" s="513" t="e">
        <f>E1686/E1685</f>
        <v>#DIV/0!</v>
      </c>
      <c r="F1687" s="414"/>
    </row>
    <row r="1688" spans="1:6" ht="21" customHeight="1" thickBot="1" x14ac:dyDescent="0.25">
      <c r="A1688" s="426" t="s">
        <v>16</v>
      </c>
      <c r="B1688" s="422" t="s">
        <v>20</v>
      </c>
      <c r="C1688" s="516">
        <f t="shared" ref="C1688:E1690" si="299">C1685/B1685-1</f>
        <v>0.14290000000000003</v>
      </c>
      <c r="D1688" s="516">
        <f t="shared" si="299"/>
        <v>1.4061597690086618</v>
      </c>
      <c r="E1688" s="516">
        <f t="shared" si="299"/>
        <v>-1</v>
      </c>
      <c r="F1688" s="414"/>
    </row>
    <row r="1689" spans="1:6" ht="21" customHeight="1" thickBot="1" x14ac:dyDescent="0.25">
      <c r="A1689" s="426" t="s">
        <v>17</v>
      </c>
      <c r="B1689" s="422" t="s">
        <v>20</v>
      </c>
      <c r="C1689" s="516">
        <f t="shared" si="299"/>
        <v>0.15227411079224273</v>
      </c>
      <c r="D1689" s="516">
        <f t="shared" si="299"/>
        <v>1.4714465408805033</v>
      </c>
      <c r="E1689" s="516">
        <f t="shared" si="299"/>
        <v>-1</v>
      </c>
      <c r="F1689" s="414"/>
    </row>
    <row r="1690" spans="1:6" ht="21" customHeight="1" thickBot="1" x14ac:dyDescent="0.25">
      <c r="A1690" s="426" t="s">
        <v>18</v>
      </c>
      <c r="B1690" s="422" t="s">
        <v>20</v>
      </c>
      <c r="C1690" s="516">
        <f t="shared" si="299"/>
        <v>8.2020393667361358E-3</v>
      </c>
      <c r="D1690" s="516">
        <f t="shared" si="299"/>
        <v>2.7133182389937227E-2</v>
      </c>
      <c r="E1690" s="516" t="e">
        <f t="shared" si="299"/>
        <v>#DIV/0!</v>
      </c>
      <c r="F1690" s="414"/>
    </row>
    <row r="1691" spans="1:6" ht="21" customHeight="1" thickBot="1" x14ac:dyDescent="0.25">
      <c r="A1691" s="1138" t="s">
        <v>1289</v>
      </c>
      <c r="B1691" s="1139"/>
      <c r="C1691" s="1139"/>
      <c r="D1691" s="1139"/>
      <c r="E1691" s="1140"/>
      <c r="F1691" s="414"/>
    </row>
    <row r="1692" spans="1:6" ht="21" customHeight="1" x14ac:dyDescent="0.2">
      <c r="A1692" s="1095"/>
      <c r="B1692" s="511">
        <v>2019</v>
      </c>
      <c r="C1692" s="511">
        <v>2020</v>
      </c>
      <c r="D1692" s="511">
        <v>2021</v>
      </c>
      <c r="E1692" s="511">
        <v>2022</v>
      </c>
      <c r="F1692" s="414"/>
    </row>
    <row r="1693" spans="1:6" ht="21" customHeight="1" thickBot="1" x14ac:dyDescent="0.25">
      <c r="A1693" s="1096"/>
      <c r="B1693" s="512" t="s">
        <v>5</v>
      </c>
      <c r="C1693" s="512" t="s">
        <v>6</v>
      </c>
      <c r="D1693" s="512" t="s">
        <v>6</v>
      </c>
      <c r="E1693" s="512" t="s">
        <v>6</v>
      </c>
      <c r="F1693" s="414"/>
    </row>
    <row r="1694" spans="1:6" ht="21" customHeight="1" thickBot="1" x14ac:dyDescent="0.25">
      <c r="A1694" s="517" t="s">
        <v>107</v>
      </c>
      <c r="B1694" s="515">
        <f>B1695+B1696+B1697+B1698</f>
        <v>0</v>
      </c>
      <c r="C1694" s="515">
        <f>C1695+C1696+C1697+C1698</f>
        <v>0</v>
      </c>
      <c r="D1694" s="515">
        <f>D1695+D1696+D1697+D1698</f>
        <v>0</v>
      </c>
      <c r="E1694" s="515">
        <f>E1695+E1696+E1697+E1698</f>
        <v>0</v>
      </c>
      <c r="F1694" s="414"/>
    </row>
    <row r="1695" spans="1:6" ht="21" customHeight="1" thickBot="1" x14ac:dyDescent="0.25">
      <c r="A1695" s="518" t="s">
        <v>37</v>
      </c>
      <c r="B1695" s="515"/>
      <c r="C1695" s="515"/>
      <c r="D1695" s="515"/>
      <c r="E1695" s="515"/>
      <c r="F1695" s="414"/>
    </row>
    <row r="1696" spans="1:6" ht="21" customHeight="1" thickBot="1" x14ac:dyDescent="0.25">
      <c r="A1696" s="518" t="s">
        <v>108</v>
      </c>
      <c r="B1696" s="515"/>
      <c r="C1696" s="515"/>
      <c r="D1696" s="515"/>
      <c r="E1696" s="515"/>
      <c r="F1696" s="414"/>
    </row>
    <row r="1697" spans="1:6" ht="21" customHeight="1" thickBot="1" x14ac:dyDescent="0.25">
      <c r="A1697" s="518" t="s">
        <v>72</v>
      </c>
      <c r="B1697" s="515"/>
      <c r="C1697" s="515"/>
      <c r="D1697" s="515"/>
      <c r="E1697" s="515"/>
      <c r="F1697" s="414"/>
    </row>
    <row r="1698" spans="1:6" ht="21" customHeight="1" thickBot="1" x14ac:dyDescent="0.25">
      <c r="A1698" s="518" t="s">
        <v>73</v>
      </c>
      <c r="B1698" s="515"/>
      <c r="C1698" s="515"/>
      <c r="D1698" s="515"/>
      <c r="E1698" s="515"/>
      <c r="F1698" s="414"/>
    </row>
    <row r="1699" spans="1:6" ht="21" customHeight="1" thickBot="1" x14ac:dyDescent="0.25">
      <c r="A1699" s="517" t="s">
        <v>109</v>
      </c>
      <c r="B1699" s="514">
        <f>B1700+B1701+B1702+B1703</f>
        <v>34497</v>
      </c>
      <c r="C1699" s="514">
        <f>C1700+C1701+C1702+C1703</f>
        <v>39750</v>
      </c>
      <c r="D1699" s="514">
        <f>D1700+D1701+D1702+D1703</f>
        <v>98240</v>
      </c>
      <c r="E1699" s="514">
        <f>E1700+E1701+E1702+E1703</f>
        <v>0</v>
      </c>
      <c r="F1699" s="414"/>
    </row>
    <row r="1700" spans="1:6" ht="21" customHeight="1" thickBot="1" x14ac:dyDescent="0.25">
      <c r="A1700" s="518" t="s">
        <v>37</v>
      </c>
      <c r="B1700" s="514">
        <v>34497</v>
      </c>
      <c r="C1700" s="515">
        <v>39750</v>
      </c>
      <c r="D1700" s="515">
        <v>98240</v>
      </c>
      <c r="E1700" s="515">
        <v>0</v>
      </c>
      <c r="F1700" s="414"/>
    </row>
    <row r="1701" spans="1:6" ht="21" customHeight="1" thickBot="1" x14ac:dyDescent="0.25">
      <c r="A1701" s="518" t="s">
        <v>108</v>
      </c>
      <c r="B1701" s="514"/>
      <c r="C1701" s="515"/>
      <c r="D1701" s="515"/>
      <c r="E1701" s="515"/>
      <c r="F1701" s="414"/>
    </row>
    <row r="1702" spans="1:6" ht="21" customHeight="1" thickBot="1" x14ac:dyDescent="0.25">
      <c r="A1702" s="518" t="s">
        <v>72</v>
      </c>
      <c r="B1702" s="514"/>
      <c r="C1702" s="515"/>
      <c r="D1702" s="515"/>
      <c r="E1702" s="515"/>
      <c r="F1702" s="414"/>
    </row>
    <row r="1703" spans="1:6" ht="21" customHeight="1" thickBot="1" x14ac:dyDescent="0.25">
      <c r="A1703" s="518" t="s">
        <v>73</v>
      </c>
      <c r="B1703" s="514"/>
      <c r="C1703" s="515"/>
      <c r="D1703" s="515"/>
      <c r="E1703" s="515"/>
      <c r="F1703" s="414"/>
    </row>
    <row r="1704" spans="1:6" ht="21" customHeight="1" thickBot="1" x14ac:dyDescent="0.25">
      <c r="A1704" s="519" t="s">
        <v>578</v>
      </c>
      <c r="B1704" s="514">
        <f>B1694+B1699</f>
        <v>34497</v>
      </c>
      <c r="C1704" s="515">
        <f>C1694+C1699</f>
        <v>39750</v>
      </c>
      <c r="D1704" s="528">
        <f>D1694+D1699</f>
        <v>98240</v>
      </c>
      <c r="E1704" s="515">
        <f>E1694+E1699</f>
        <v>0</v>
      </c>
      <c r="F1704" s="414"/>
    </row>
    <row r="1705" spans="1:6" ht="45" customHeight="1" thickBot="1" x14ac:dyDescent="0.25">
      <c r="A1705" s="509" t="s">
        <v>580</v>
      </c>
      <c r="B1705" s="509" t="s">
        <v>591</v>
      </c>
      <c r="C1705" s="521" t="s">
        <v>1338</v>
      </c>
      <c r="D1705" s="522"/>
      <c r="E1705" s="509"/>
      <c r="F1705" s="414"/>
    </row>
    <row r="1706" spans="1:6" ht="21" customHeight="1" thickBot="1" x14ac:dyDescent="0.25">
      <c r="A1706" s="426" t="s">
        <v>9</v>
      </c>
      <c r="B1706" s="1090" t="s">
        <v>462</v>
      </c>
      <c r="C1706" s="1091"/>
      <c r="D1706" s="1091"/>
      <c r="E1706" s="1092"/>
      <c r="F1706" s="414"/>
    </row>
    <row r="1707" spans="1:6" ht="21" customHeight="1" thickBot="1" x14ac:dyDescent="0.25">
      <c r="A1707" s="426" t="s">
        <v>14</v>
      </c>
      <c r="B1707" s="1123" t="s">
        <v>463</v>
      </c>
      <c r="C1707" s="1093"/>
      <c r="D1707" s="1093"/>
      <c r="E1707" s="1094"/>
      <c r="F1707" s="414"/>
    </row>
    <row r="1708" spans="1:6" ht="21" customHeight="1" x14ac:dyDescent="0.2">
      <c r="A1708" s="1095"/>
      <c r="B1708" s="511">
        <v>2019</v>
      </c>
      <c r="C1708" s="511">
        <v>2020</v>
      </c>
      <c r="D1708" s="511">
        <v>2021</v>
      </c>
      <c r="E1708" s="511">
        <v>2022</v>
      </c>
      <c r="F1708" s="414"/>
    </row>
    <row r="1709" spans="1:6" ht="21" customHeight="1" thickBot="1" x14ac:dyDescent="0.25">
      <c r="A1709" s="1096"/>
      <c r="B1709" s="512" t="s">
        <v>5</v>
      </c>
      <c r="C1709" s="512" t="s">
        <v>6</v>
      </c>
      <c r="D1709" s="512" t="s">
        <v>6</v>
      </c>
      <c r="E1709" s="512" t="s">
        <v>6</v>
      </c>
      <c r="F1709" s="414"/>
    </row>
    <row r="1710" spans="1:6" ht="21" customHeight="1" thickBot="1" x14ac:dyDescent="0.25">
      <c r="A1710" s="426" t="s">
        <v>8</v>
      </c>
      <c r="B1710" s="513">
        <v>1</v>
      </c>
      <c r="C1710" s="513">
        <v>1</v>
      </c>
      <c r="D1710" s="513">
        <v>1</v>
      </c>
      <c r="E1710" s="513">
        <v>0</v>
      </c>
      <c r="F1710" s="414"/>
    </row>
    <row r="1711" spans="1:6" ht="21" customHeight="1" thickBot="1" x14ac:dyDescent="0.25">
      <c r="A1711" s="426" t="s">
        <v>15</v>
      </c>
      <c r="B1711" s="515">
        <f>B1729</f>
        <v>276</v>
      </c>
      <c r="C1711" s="515">
        <f>C1725</f>
        <v>300</v>
      </c>
      <c r="D1711" s="515">
        <f t="shared" ref="D1711:E1711" si="300">D1725</f>
        <v>803</v>
      </c>
      <c r="E1711" s="515">
        <f t="shared" si="300"/>
        <v>0</v>
      </c>
      <c r="F1711" s="414"/>
    </row>
    <row r="1712" spans="1:6" ht="21" customHeight="1" thickBot="1" x14ac:dyDescent="0.25">
      <c r="A1712" s="426" t="s">
        <v>21</v>
      </c>
      <c r="B1712" s="513">
        <f>B1711/B1710</f>
        <v>276</v>
      </c>
      <c r="C1712" s="513">
        <f>C1711/C1710</f>
        <v>300</v>
      </c>
      <c r="D1712" s="513">
        <f>D1711/D1710</f>
        <v>803</v>
      </c>
      <c r="E1712" s="513" t="e">
        <f>E1711/E1710</f>
        <v>#DIV/0!</v>
      </c>
      <c r="F1712" s="414"/>
    </row>
    <row r="1713" spans="1:6" ht="21" customHeight="1" thickBot="1" x14ac:dyDescent="0.25">
      <c r="A1713" s="426" t="s">
        <v>16</v>
      </c>
      <c r="B1713" s="422" t="s">
        <v>20</v>
      </c>
      <c r="C1713" s="516">
        <f t="shared" ref="C1713:E1715" si="301">C1710/B1710-1</f>
        <v>0</v>
      </c>
      <c r="D1713" s="516">
        <f t="shared" si="301"/>
        <v>0</v>
      </c>
      <c r="E1713" s="516">
        <f t="shared" si="301"/>
        <v>-1</v>
      </c>
      <c r="F1713" s="414"/>
    </row>
    <row r="1714" spans="1:6" ht="21" customHeight="1" thickBot="1" x14ac:dyDescent="0.25">
      <c r="A1714" s="426" t="s">
        <v>17</v>
      </c>
      <c r="B1714" s="422" t="s">
        <v>20</v>
      </c>
      <c r="C1714" s="516">
        <f t="shared" si="301"/>
        <v>8.6956521739130377E-2</v>
      </c>
      <c r="D1714" s="516">
        <f t="shared" si="301"/>
        <v>1.6766666666666667</v>
      </c>
      <c r="E1714" s="516">
        <f t="shared" si="301"/>
        <v>-1</v>
      </c>
      <c r="F1714" s="414"/>
    </row>
    <row r="1715" spans="1:6" ht="21" customHeight="1" thickBot="1" x14ac:dyDescent="0.25">
      <c r="A1715" s="426" t="s">
        <v>18</v>
      </c>
      <c r="B1715" s="422" t="s">
        <v>20</v>
      </c>
      <c r="C1715" s="516">
        <f t="shared" si="301"/>
        <v>8.6956521739130377E-2</v>
      </c>
      <c r="D1715" s="516">
        <f t="shared" si="301"/>
        <v>1.6766666666666667</v>
      </c>
      <c r="E1715" s="516" t="e">
        <f t="shared" si="301"/>
        <v>#DIV/0!</v>
      </c>
      <c r="F1715" s="414"/>
    </row>
    <row r="1716" spans="1:6" ht="21" customHeight="1" thickBot="1" x14ac:dyDescent="0.25">
      <c r="A1716" s="1138" t="s">
        <v>1289</v>
      </c>
      <c r="B1716" s="1139"/>
      <c r="C1716" s="1139"/>
      <c r="D1716" s="1139"/>
      <c r="E1716" s="1140"/>
      <c r="F1716" s="414"/>
    </row>
    <row r="1717" spans="1:6" ht="21" customHeight="1" x14ac:dyDescent="0.2">
      <c r="A1717" s="1095"/>
      <c r="B1717" s="511">
        <v>2019</v>
      </c>
      <c r="C1717" s="511">
        <v>2020</v>
      </c>
      <c r="D1717" s="511">
        <v>2021</v>
      </c>
      <c r="E1717" s="511">
        <v>2022</v>
      </c>
      <c r="F1717" s="414"/>
    </row>
    <row r="1718" spans="1:6" ht="21" customHeight="1" thickBot="1" x14ac:dyDescent="0.25">
      <c r="A1718" s="1096"/>
      <c r="B1718" s="512" t="s">
        <v>5</v>
      </c>
      <c r="C1718" s="512" t="s">
        <v>6</v>
      </c>
      <c r="D1718" s="512" t="s">
        <v>6</v>
      </c>
      <c r="E1718" s="512" t="s">
        <v>6</v>
      </c>
      <c r="F1718" s="414"/>
    </row>
    <row r="1719" spans="1:6" ht="21" customHeight="1" thickBot="1" x14ac:dyDescent="0.25">
      <c r="A1719" s="517" t="s">
        <v>107</v>
      </c>
      <c r="B1719" s="515">
        <f>B1720+B1721+B1722+B1723</f>
        <v>0</v>
      </c>
      <c r="C1719" s="515">
        <f>C1720+C1721+C1722+C1723</f>
        <v>0</v>
      </c>
      <c r="D1719" s="515">
        <f>D1720+D1721+D1722+D1723</f>
        <v>0</v>
      </c>
      <c r="E1719" s="515">
        <f>E1720+E1721+E1722+E1723</f>
        <v>0</v>
      </c>
      <c r="F1719" s="414"/>
    </row>
    <row r="1720" spans="1:6" ht="21" customHeight="1" thickBot="1" x14ac:dyDescent="0.25">
      <c r="A1720" s="518" t="s">
        <v>37</v>
      </c>
      <c r="B1720" s="515"/>
      <c r="C1720" s="515"/>
      <c r="D1720" s="515"/>
      <c r="E1720" s="515"/>
      <c r="F1720" s="414"/>
    </row>
    <row r="1721" spans="1:6" ht="21" customHeight="1" thickBot="1" x14ac:dyDescent="0.25">
      <c r="A1721" s="518" t="s">
        <v>108</v>
      </c>
      <c r="B1721" s="515"/>
      <c r="C1721" s="515"/>
      <c r="D1721" s="515"/>
      <c r="E1721" s="515"/>
      <c r="F1721" s="414"/>
    </row>
    <row r="1722" spans="1:6" ht="21" customHeight="1" thickBot="1" x14ac:dyDescent="0.25">
      <c r="A1722" s="518" t="s">
        <v>72</v>
      </c>
      <c r="B1722" s="515"/>
      <c r="C1722" s="515"/>
      <c r="D1722" s="515"/>
      <c r="E1722" s="515"/>
      <c r="F1722" s="414"/>
    </row>
    <row r="1723" spans="1:6" ht="21" customHeight="1" thickBot="1" x14ac:dyDescent="0.25">
      <c r="A1723" s="518" t="s">
        <v>73</v>
      </c>
      <c r="B1723" s="515"/>
      <c r="C1723" s="515"/>
      <c r="D1723" s="515"/>
      <c r="E1723" s="515"/>
      <c r="F1723" s="414"/>
    </row>
    <row r="1724" spans="1:6" ht="21" customHeight="1" thickBot="1" x14ac:dyDescent="0.25">
      <c r="A1724" s="517" t="s">
        <v>109</v>
      </c>
      <c r="B1724" s="514">
        <f>B1725+B1726+B1727+B1728</f>
        <v>276</v>
      </c>
      <c r="C1724" s="514">
        <f>C1725+C1726+C1727+C1728</f>
        <v>300</v>
      </c>
      <c r="D1724" s="514">
        <f>D1725+D1726+D1727+D1728</f>
        <v>803</v>
      </c>
      <c r="E1724" s="514">
        <f>E1725+E1726+E1727+E1728</f>
        <v>0</v>
      </c>
      <c r="F1724" s="414"/>
    </row>
    <row r="1725" spans="1:6" ht="21" customHeight="1" thickBot="1" x14ac:dyDescent="0.25">
      <c r="A1725" s="518" t="s">
        <v>37</v>
      </c>
      <c r="B1725" s="515">
        <v>276</v>
      </c>
      <c r="C1725" s="515">
        <v>300</v>
      </c>
      <c r="D1725" s="515">
        <v>803</v>
      </c>
      <c r="E1725" s="515"/>
      <c r="F1725" s="414"/>
    </row>
    <row r="1726" spans="1:6" ht="21" customHeight="1" thickBot="1" x14ac:dyDescent="0.25">
      <c r="A1726" s="518" t="s">
        <v>108</v>
      </c>
      <c r="B1726" s="514"/>
      <c r="C1726" s="515"/>
      <c r="D1726" s="515"/>
      <c r="E1726" s="515"/>
      <c r="F1726" s="414"/>
    </row>
    <row r="1727" spans="1:6" ht="21" customHeight="1" thickBot="1" x14ac:dyDescent="0.25">
      <c r="A1727" s="518" t="s">
        <v>72</v>
      </c>
      <c r="B1727" s="514"/>
      <c r="C1727" s="515"/>
      <c r="D1727" s="515"/>
      <c r="E1727" s="515"/>
      <c r="F1727" s="414"/>
    </row>
    <row r="1728" spans="1:6" ht="21" customHeight="1" thickBot="1" x14ac:dyDescent="0.25">
      <c r="A1728" s="518" t="s">
        <v>73</v>
      </c>
      <c r="B1728" s="514"/>
      <c r="C1728" s="515"/>
      <c r="D1728" s="515"/>
      <c r="E1728" s="515"/>
      <c r="F1728" s="414"/>
    </row>
    <row r="1729" spans="1:6" ht="21" customHeight="1" thickBot="1" x14ac:dyDescent="0.25">
      <c r="A1729" s="519" t="s">
        <v>584</v>
      </c>
      <c r="B1729" s="514">
        <f>B1719+B1724</f>
        <v>276</v>
      </c>
      <c r="C1729" s="515">
        <f>C1719+C1724</f>
        <v>300</v>
      </c>
      <c r="D1729" s="528">
        <f>D1719+D1724</f>
        <v>803</v>
      </c>
      <c r="E1729" s="515">
        <f>E1719+E1724</f>
        <v>0</v>
      </c>
      <c r="F1729" s="414"/>
    </row>
    <row r="1730" spans="1:6" ht="39" customHeight="1" thickBot="1" x14ac:dyDescent="0.25">
      <c r="A1730" s="509" t="s">
        <v>590</v>
      </c>
      <c r="B1730" s="509" t="s">
        <v>1339</v>
      </c>
      <c r="C1730" s="521" t="s">
        <v>1340</v>
      </c>
      <c r="D1730" s="522"/>
      <c r="E1730" s="509"/>
      <c r="F1730" s="414"/>
    </row>
    <row r="1731" spans="1:6" ht="45" customHeight="1" thickBot="1" x14ac:dyDescent="0.25">
      <c r="A1731" s="426" t="s">
        <v>9</v>
      </c>
      <c r="B1731" s="1090" t="s">
        <v>1341</v>
      </c>
      <c r="C1731" s="1091"/>
      <c r="D1731" s="1091"/>
      <c r="E1731" s="1092"/>
      <c r="F1731" s="414"/>
    </row>
    <row r="1732" spans="1:6" ht="21" customHeight="1" thickBot="1" x14ac:dyDescent="0.25">
      <c r="A1732" s="426" t="s">
        <v>14</v>
      </c>
      <c r="B1732" s="1123" t="s">
        <v>237</v>
      </c>
      <c r="C1732" s="1093"/>
      <c r="D1732" s="1093"/>
      <c r="E1732" s="1094"/>
      <c r="F1732" s="414"/>
    </row>
    <row r="1733" spans="1:6" ht="21" customHeight="1" x14ac:dyDescent="0.2">
      <c r="A1733" s="1095"/>
      <c r="B1733" s="511">
        <v>2019</v>
      </c>
      <c r="C1733" s="511">
        <v>2020</v>
      </c>
      <c r="D1733" s="511">
        <v>2021</v>
      </c>
      <c r="E1733" s="511">
        <v>2022</v>
      </c>
      <c r="F1733" s="414"/>
    </row>
    <row r="1734" spans="1:6" ht="21" customHeight="1" thickBot="1" x14ac:dyDescent="0.25">
      <c r="A1734" s="1096"/>
      <c r="B1734" s="512" t="s">
        <v>5</v>
      </c>
      <c r="C1734" s="512" t="s">
        <v>6</v>
      </c>
      <c r="D1734" s="512" t="s">
        <v>6</v>
      </c>
      <c r="E1734" s="512" t="s">
        <v>6</v>
      </c>
      <c r="F1734" s="414"/>
    </row>
    <row r="1735" spans="1:6" ht="21" customHeight="1" thickBot="1" x14ac:dyDescent="0.25">
      <c r="A1735" s="426" t="s">
        <v>8</v>
      </c>
      <c r="B1735" s="513">
        <v>5355</v>
      </c>
      <c r="C1735" s="513">
        <v>8032</v>
      </c>
      <c r="D1735" s="513">
        <v>13389</v>
      </c>
      <c r="E1735" s="513">
        <v>0</v>
      </c>
      <c r="F1735" s="414"/>
    </row>
    <row r="1736" spans="1:6" ht="21" customHeight="1" thickBot="1" x14ac:dyDescent="0.25">
      <c r="A1736" s="426" t="s">
        <v>15</v>
      </c>
      <c r="B1736" s="514">
        <f>B1754</f>
        <v>35625</v>
      </c>
      <c r="C1736" s="514">
        <f t="shared" ref="C1736:E1736" si="302">C1754</f>
        <v>53437.829399999995</v>
      </c>
      <c r="D1736" s="514">
        <f t="shared" si="302"/>
        <v>89063</v>
      </c>
      <c r="E1736" s="514">
        <f t="shared" si="302"/>
        <v>0</v>
      </c>
      <c r="F1736" s="414"/>
    </row>
    <row r="1737" spans="1:6" ht="21" customHeight="1" thickBot="1" x14ac:dyDescent="0.25">
      <c r="A1737" s="426" t="s">
        <v>21</v>
      </c>
      <c r="B1737" s="513">
        <f>B1736/B1735</f>
        <v>6.6526610644257707</v>
      </c>
      <c r="C1737" s="513">
        <f>C1736/C1735</f>
        <v>6.6531162101593617</v>
      </c>
      <c r="D1737" s="513">
        <f>D1736/D1735</f>
        <v>6.6519530958249309</v>
      </c>
      <c r="E1737" s="513" t="e">
        <f>E1736/E1735</f>
        <v>#DIV/0!</v>
      </c>
      <c r="F1737" s="414"/>
    </row>
    <row r="1738" spans="1:6" ht="21" customHeight="1" thickBot="1" x14ac:dyDescent="0.25">
      <c r="A1738" s="426" t="s">
        <v>16</v>
      </c>
      <c r="B1738" s="422" t="s">
        <v>20</v>
      </c>
      <c r="C1738" s="516">
        <f t="shared" ref="C1738:E1740" si="303">C1735/B1735-1</f>
        <v>0.49990662931839402</v>
      </c>
      <c r="D1738" s="516">
        <f t="shared" si="303"/>
        <v>0.66695717131474108</v>
      </c>
      <c r="E1738" s="516">
        <f t="shared" si="303"/>
        <v>-1</v>
      </c>
      <c r="F1738" s="414"/>
    </row>
    <row r="1739" spans="1:6" ht="21" customHeight="1" thickBot="1" x14ac:dyDescent="0.25">
      <c r="A1739" s="426" t="s">
        <v>17</v>
      </c>
      <c r="B1739" s="422" t="s">
        <v>20</v>
      </c>
      <c r="C1739" s="516">
        <f t="shared" si="303"/>
        <v>0.50000924631578925</v>
      </c>
      <c r="D1739" s="516">
        <f t="shared" si="303"/>
        <v>0.66666574971325487</v>
      </c>
      <c r="E1739" s="516">
        <f t="shared" si="303"/>
        <v>-1</v>
      </c>
      <c r="F1739" s="414"/>
    </row>
    <row r="1740" spans="1:6" ht="21" customHeight="1" thickBot="1" x14ac:dyDescent="0.25">
      <c r="A1740" s="426" t="s">
        <v>18</v>
      </c>
      <c r="B1740" s="422" t="s">
        <v>20</v>
      </c>
      <c r="C1740" s="516">
        <f t="shared" si="303"/>
        <v>6.841559027037647E-5</v>
      </c>
      <c r="D1740" s="516">
        <f t="shared" si="303"/>
        <v>-1.7482248884437279E-4</v>
      </c>
      <c r="E1740" s="516" t="e">
        <f t="shared" si="303"/>
        <v>#DIV/0!</v>
      </c>
      <c r="F1740" s="414"/>
    </row>
    <row r="1741" spans="1:6" ht="21" customHeight="1" thickBot="1" x14ac:dyDescent="0.25">
      <c r="A1741" s="1138" t="s">
        <v>1289</v>
      </c>
      <c r="B1741" s="1139"/>
      <c r="C1741" s="1139"/>
      <c r="D1741" s="1139"/>
      <c r="E1741" s="1140"/>
      <c r="F1741" s="414"/>
    </row>
    <row r="1742" spans="1:6" ht="21" customHeight="1" x14ac:dyDescent="0.2">
      <c r="A1742" s="1095"/>
      <c r="B1742" s="511">
        <v>2019</v>
      </c>
      <c r="C1742" s="511">
        <v>2020</v>
      </c>
      <c r="D1742" s="511">
        <v>2021</v>
      </c>
      <c r="E1742" s="511">
        <v>2022</v>
      </c>
      <c r="F1742" s="414"/>
    </row>
    <row r="1743" spans="1:6" ht="21" customHeight="1" thickBot="1" x14ac:dyDescent="0.25">
      <c r="A1743" s="1096"/>
      <c r="B1743" s="512" t="s">
        <v>5</v>
      </c>
      <c r="C1743" s="512" t="s">
        <v>6</v>
      </c>
      <c r="D1743" s="512" t="s">
        <v>6</v>
      </c>
      <c r="E1743" s="512" t="s">
        <v>6</v>
      </c>
      <c r="F1743" s="414"/>
    </row>
    <row r="1744" spans="1:6" ht="21" customHeight="1" thickBot="1" x14ac:dyDescent="0.25">
      <c r="A1744" s="517" t="s">
        <v>107</v>
      </c>
      <c r="B1744" s="515">
        <f>B1745+B1746+B1747+B1748</f>
        <v>0</v>
      </c>
      <c r="C1744" s="515">
        <f>C1745+C1746+C1747+C1748</f>
        <v>0</v>
      </c>
      <c r="D1744" s="515">
        <f>D1745+D1746+D1747+D1748</f>
        <v>0</v>
      </c>
      <c r="E1744" s="515">
        <f>E1745+E1746+E1747+E1748</f>
        <v>0</v>
      </c>
      <c r="F1744" s="414"/>
    </row>
    <row r="1745" spans="1:6" ht="21" customHeight="1" thickBot="1" x14ac:dyDescent="0.25">
      <c r="A1745" s="518" t="s">
        <v>37</v>
      </c>
      <c r="B1745" s="515"/>
      <c r="C1745" s="515"/>
      <c r="D1745" s="515"/>
      <c r="E1745" s="515"/>
      <c r="F1745" s="414"/>
    </row>
    <row r="1746" spans="1:6" ht="21" customHeight="1" thickBot="1" x14ac:dyDescent="0.25">
      <c r="A1746" s="518" t="s">
        <v>108</v>
      </c>
      <c r="B1746" s="515"/>
      <c r="C1746" s="515"/>
      <c r="D1746" s="515"/>
      <c r="E1746" s="515"/>
      <c r="F1746" s="414"/>
    </row>
    <row r="1747" spans="1:6" ht="21" customHeight="1" thickBot="1" x14ac:dyDescent="0.25">
      <c r="A1747" s="518" t="s">
        <v>72</v>
      </c>
      <c r="B1747" s="515"/>
      <c r="C1747" s="515"/>
      <c r="D1747" s="515"/>
      <c r="E1747" s="515"/>
      <c r="F1747" s="414"/>
    </row>
    <row r="1748" spans="1:6" ht="21" customHeight="1" thickBot="1" x14ac:dyDescent="0.25">
      <c r="A1748" s="518" t="s">
        <v>73</v>
      </c>
      <c r="B1748" s="515"/>
      <c r="C1748" s="515"/>
      <c r="D1748" s="515"/>
      <c r="E1748" s="515"/>
      <c r="F1748" s="414"/>
    </row>
    <row r="1749" spans="1:6" ht="21" customHeight="1" thickBot="1" x14ac:dyDescent="0.25">
      <c r="A1749" s="517" t="s">
        <v>109</v>
      </c>
      <c r="B1749" s="514">
        <f>B1750+B1751+B1752+B1753</f>
        <v>35625</v>
      </c>
      <c r="C1749" s="514">
        <f>C1750+C1751+C1752+C1753</f>
        <v>53437.829399999995</v>
      </c>
      <c r="D1749" s="514">
        <f>D1750+D1751+D1752+D1753</f>
        <v>89063</v>
      </c>
      <c r="E1749" s="514">
        <f>E1750+E1751+E1752+E1753</f>
        <v>0</v>
      </c>
      <c r="F1749" s="414"/>
    </row>
    <row r="1750" spans="1:6" ht="21" customHeight="1" thickBot="1" x14ac:dyDescent="0.25">
      <c r="A1750" s="518" t="s">
        <v>37</v>
      </c>
      <c r="B1750" s="515">
        <v>35625</v>
      </c>
      <c r="C1750" s="515">
        <v>53437.829399999995</v>
      </c>
      <c r="D1750" s="515">
        <v>89063</v>
      </c>
      <c r="E1750" s="515">
        <v>0</v>
      </c>
      <c r="F1750" s="414"/>
    </row>
    <row r="1751" spans="1:6" ht="21" customHeight="1" thickBot="1" x14ac:dyDescent="0.25">
      <c r="A1751" s="518" t="s">
        <v>108</v>
      </c>
      <c r="B1751" s="514"/>
      <c r="C1751" s="515"/>
      <c r="D1751" s="515"/>
      <c r="E1751" s="515"/>
      <c r="F1751" s="414"/>
    </row>
    <row r="1752" spans="1:6" ht="21" customHeight="1" thickBot="1" x14ac:dyDescent="0.25">
      <c r="A1752" s="518" t="s">
        <v>72</v>
      </c>
      <c r="B1752" s="514"/>
      <c r="C1752" s="515"/>
      <c r="D1752" s="515"/>
      <c r="E1752" s="515"/>
      <c r="F1752" s="414"/>
    </row>
    <row r="1753" spans="1:6" ht="21" customHeight="1" thickBot="1" x14ac:dyDescent="0.25">
      <c r="A1753" s="518" t="s">
        <v>73</v>
      </c>
      <c r="B1753" s="514"/>
      <c r="C1753" s="515"/>
      <c r="D1753" s="515"/>
      <c r="E1753" s="515"/>
      <c r="F1753" s="414"/>
    </row>
    <row r="1754" spans="1:6" ht="21" customHeight="1" thickBot="1" x14ac:dyDescent="0.25">
      <c r="A1754" s="519" t="s">
        <v>589</v>
      </c>
      <c r="B1754" s="514">
        <f>B1744+B1749</f>
        <v>35625</v>
      </c>
      <c r="C1754" s="515">
        <f>C1744+C1749</f>
        <v>53437.829399999995</v>
      </c>
      <c r="D1754" s="528">
        <f>D1744+D1749</f>
        <v>89063</v>
      </c>
      <c r="E1754" s="515">
        <f>E1744+E1749</f>
        <v>0</v>
      </c>
      <c r="F1754" s="414"/>
    </row>
    <row r="1755" spans="1:6" ht="43.5" customHeight="1" thickBot="1" x14ac:dyDescent="0.25">
      <c r="A1755" s="509" t="s">
        <v>590</v>
      </c>
      <c r="B1755" s="509" t="s">
        <v>1342</v>
      </c>
      <c r="C1755" s="521" t="s">
        <v>1343</v>
      </c>
      <c r="D1755" s="522"/>
      <c r="E1755" s="509"/>
      <c r="F1755" s="414"/>
    </row>
    <row r="1756" spans="1:6" ht="21" customHeight="1" thickBot="1" x14ac:dyDescent="0.25">
      <c r="A1756" s="426" t="s">
        <v>9</v>
      </c>
      <c r="B1756" s="1090" t="s">
        <v>462</v>
      </c>
      <c r="C1756" s="1091"/>
      <c r="D1756" s="1091"/>
      <c r="E1756" s="1092"/>
      <c r="F1756" s="414"/>
    </row>
    <row r="1757" spans="1:6" ht="21" customHeight="1" thickBot="1" x14ac:dyDescent="0.25">
      <c r="A1757" s="426" t="s">
        <v>14</v>
      </c>
      <c r="B1757" s="1123" t="s">
        <v>463</v>
      </c>
      <c r="C1757" s="1093"/>
      <c r="D1757" s="1093"/>
      <c r="E1757" s="1094"/>
      <c r="F1757" s="414"/>
    </row>
    <row r="1758" spans="1:6" ht="21" customHeight="1" x14ac:dyDescent="0.2">
      <c r="A1758" s="1095"/>
      <c r="B1758" s="511">
        <v>2019</v>
      </c>
      <c r="C1758" s="511">
        <v>2020</v>
      </c>
      <c r="D1758" s="511">
        <v>2021</v>
      </c>
      <c r="E1758" s="511">
        <v>2022</v>
      </c>
      <c r="F1758" s="414"/>
    </row>
    <row r="1759" spans="1:6" ht="21" customHeight="1" thickBot="1" x14ac:dyDescent="0.25">
      <c r="A1759" s="1096"/>
      <c r="B1759" s="512" t="s">
        <v>5</v>
      </c>
      <c r="C1759" s="512" t="s">
        <v>6</v>
      </c>
      <c r="D1759" s="512" t="s">
        <v>6</v>
      </c>
      <c r="E1759" s="512" t="s">
        <v>6</v>
      </c>
      <c r="F1759" s="414"/>
    </row>
    <row r="1760" spans="1:6" ht="21" customHeight="1" thickBot="1" x14ac:dyDescent="0.25">
      <c r="A1760" s="426" t="s">
        <v>8</v>
      </c>
      <c r="B1760" s="513">
        <v>1</v>
      </c>
      <c r="C1760" s="513">
        <v>1</v>
      </c>
      <c r="D1760" s="513">
        <v>1</v>
      </c>
      <c r="E1760" s="513">
        <v>0</v>
      </c>
      <c r="F1760" s="414"/>
    </row>
    <row r="1761" spans="1:6" ht="21" customHeight="1" thickBot="1" x14ac:dyDescent="0.25">
      <c r="A1761" s="426" t="s">
        <v>15</v>
      </c>
      <c r="B1761" s="515">
        <f>B1779</f>
        <v>521</v>
      </c>
      <c r="C1761" s="515">
        <f>C1775</f>
        <v>782</v>
      </c>
      <c r="D1761" s="515">
        <f t="shared" ref="D1761:E1761" si="304">D1775</f>
        <v>1303</v>
      </c>
      <c r="E1761" s="515">
        <f t="shared" si="304"/>
        <v>0</v>
      </c>
      <c r="F1761" s="414"/>
    </row>
    <row r="1762" spans="1:6" ht="21" customHeight="1" thickBot="1" x14ac:dyDescent="0.25">
      <c r="A1762" s="426" t="s">
        <v>21</v>
      </c>
      <c r="B1762" s="513">
        <f>B1761/B1760</f>
        <v>521</v>
      </c>
      <c r="C1762" s="513">
        <f>C1761/C1760</f>
        <v>782</v>
      </c>
      <c r="D1762" s="513">
        <f>D1761/D1760</f>
        <v>1303</v>
      </c>
      <c r="E1762" s="513" t="e">
        <f>E1761/E1760</f>
        <v>#DIV/0!</v>
      </c>
      <c r="F1762" s="414"/>
    </row>
    <row r="1763" spans="1:6" ht="21" customHeight="1" thickBot="1" x14ac:dyDescent="0.25">
      <c r="A1763" s="426" t="s">
        <v>16</v>
      </c>
      <c r="B1763" s="422" t="s">
        <v>20</v>
      </c>
      <c r="C1763" s="516">
        <f t="shared" ref="C1763:E1765" si="305">C1760/B1760-1</f>
        <v>0</v>
      </c>
      <c r="D1763" s="516">
        <f t="shared" si="305"/>
        <v>0</v>
      </c>
      <c r="E1763" s="516">
        <f t="shared" si="305"/>
        <v>-1</v>
      </c>
      <c r="F1763" s="414"/>
    </row>
    <row r="1764" spans="1:6" ht="21" customHeight="1" thickBot="1" x14ac:dyDescent="0.25">
      <c r="A1764" s="426" t="s">
        <v>17</v>
      </c>
      <c r="B1764" s="422" t="s">
        <v>20</v>
      </c>
      <c r="C1764" s="516">
        <f t="shared" si="305"/>
        <v>0.50095969289827247</v>
      </c>
      <c r="D1764" s="516">
        <f t="shared" si="305"/>
        <v>0.66624040920716121</v>
      </c>
      <c r="E1764" s="516">
        <f t="shared" si="305"/>
        <v>-1</v>
      </c>
      <c r="F1764" s="414"/>
    </row>
    <row r="1765" spans="1:6" ht="21" customHeight="1" thickBot="1" x14ac:dyDescent="0.25">
      <c r="A1765" s="426" t="s">
        <v>18</v>
      </c>
      <c r="B1765" s="422" t="s">
        <v>20</v>
      </c>
      <c r="C1765" s="516">
        <f t="shared" si="305"/>
        <v>0.50095969289827247</v>
      </c>
      <c r="D1765" s="516">
        <f t="shared" si="305"/>
        <v>0.66624040920716121</v>
      </c>
      <c r="E1765" s="516" t="e">
        <f t="shared" si="305"/>
        <v>#DIV/0!</v>
      </c>
      <c r="F1765" s="414"/>
    </row>
    <row r="1766" spans="1:6" ht="21" customHeight="1" thickBot="1" x14ac:dyDescent="0.25">
      <c r="A1766" s="1138" t="s">
        <v>1289</v>
      </c>
      <c r="B1766" s="1139"/>
      <c r="C1766" s="1139"/>
      <c r="D1766" s="1139"/>
      <c r="E1766" s="1140"/>
      <c r="F1766" s="414"/>
    </row>
    <row r="1767" spans="1:6" ht="21" customHeight="1" x14ac:dyDescent="0.2">
      <c r="A1767" s="1095"/>
      <c r="B1767" s="511">
        <v>2019</v>
      </c>
      <c r="C1767" s="511">
        <v>2020</v>
      </c>
      <c r="D1767" s="511">
        <v>2021</v>
      </c>
      <c r="E1767" s="511">
        <v>2022</v>
      </c>
      <c r="F1767" s="414"/>
    </row>
    <row r="1768" spans="1:6" ht="21" customHeight="1" thickBot="1" x14ac:dyDescent="0.25">
      <c r="A1768" s="1096"/>
      <c r="B1768" s="512" t="s">
        <v>5</v>
      </c>
      <c r="C1768" s="512" t="s">
        <v>6</v>
      </c>
      <c r="D1768" s="512" t="s">
        <v>6</v>
      </c>
      <c r="E1768" s="512" t="s">
        <v>6</v>
      </c>
      <c r="F1768" s="414"/>
    </row>
    <row r="1769" spans="1:6" ht="21" customHeight="1" thickBot="1" x14ac:dyDescent="0.25">
      <c r="A1769" s="517" t="s">
        <v>107</v>
      </c>
      <c r="B1769" s="515">
        <f>B1770+B1771+B1772+B1773</f>
        <v>0</v>
      </c>
      <c r="C1769" s="515">
        <f>C1770+C1771+C1772+C1773</f>
        <v>0</v>
      </c>
      <c r="D1769" s="515">
        <f>D1770+D1771+D1772+D1773</f>
        <v>0</v>
      </c>
      <c r="E1769" s="515">
        <f>E1770+E1771+E1772+E1773</f>
        <v>0</v>
      </c>
      <c r="F1769" s="414"/>
    </row>
    <row r="1770" spans="1:6" ht="21" customHeight="1" thickBot="1" x14ac:dyDescent="0.25">
      <c r="A1770" s="518" t="s">
        <v>37</v>
      </c>
      <c r="B1770" s="515"/>
      <c r="C1770" s="515"/>
      <c r="D1770" s="515"/>
      <c r="E1770" s="515"/>
      <c r="F1770" s="414"/>
    </row>
    <row r="1771" spans="1:6" ht="21" customHeight="1" thickBot="1" x14ac:dyDescent="0.25">
      <c r="A1771" s="518" t="s">
        <v>108</v>
      </c>
      <c r="B1771" s="515"/>
      <c r="C1771" s="515"/>
      <c r="D1771" s="515"/>
      <c r="E1771" s="515"/>
      <c r="F1771" s="414"/>
    </row>
    <row r="1772" spans="1:6" ht="21" customHeight="1" thickBot="1" x14ac:dyDescent="0.25">
      <c r="A1772" s="518" t="s">
        <v>72</v>
      </c>
      <c r="B1772" s="515"/>
      <c r="C1772" s="515"/>
      <c r="D1772" s="515"/>
      <c r="E1772" s="515"/>
      <c r="F1772" s="414"/>
    </row>
    <row r="1773" spans="1:6" ht="21" customHeight="1" thickBot="1" x14ac:dyDescent="0.25">
      <c r="A1773" s="518" t="s">
        <v>73</v>
      </c>
      <c r="B1773" s="515"/>
      <c r="C1773" s="515"/>
      <c r="D1773" s="515"/>
      <c r="E1773" s="515"/>
      <c r="F1773" s="414"/>
    </row>
    <row r="1774" spans="1:6" ht="21" customHeight="1" thickBot="1" x14ac:dyDescent="0.25">
      <c r="A1774" s="517" t="s">
        <v>109</v>
      </c>
      <c r="B1774" s="514">
        <f>B1775+B1776+B1777+B1778</f>
        <v>521</v>
      </c>
      <c r="C1774" s="514">
        <f>C1775+C1776+C1777+C1778</f>
        <v>782</v>
      </c>
      <c r="D1774" s="514">
        <f>D1775+D1776+D1777+D1778</f>
        <v>1303</v>
      </c>
      <c r="E1774" s="514">
        <f>E1775+E1776+E1777+E1778</f>
        <v>0</v>
      </c>
      <c r="F1774" s="414"/>
    </row>
    <row r="1775" spans="1:6" ht="21" customHeight="1" thickBot="1" x14ac:dyDescent="0.25">
      <c r="A1775" s="518" t="s">
        <v>37</v>
      </c>
      <c r="B1775" s="515">
        <v>521</v>
      </c>
      <c r="C1775" s="515">
        <v>782</v>
      </c>
      <c r="D1775" s="515">
        <v>1303</v>
      </c>
      <c r="E1775" s="515"/>
      <c r="F1775" s="414"/>
    </row>
    <row r="1776" spans="1:6" ht="21" customHeight="1" thickBot="1" x14ac:dyDescent="0.25">
      <c r="A1776" s="518" t="s">
        <v>108</v>
      </c>
      <c r="B1776" s="514"/>
      <c r="C1776" s="515"/>
      <c r="D1776" s="515"/>
      <c r="E1776" s="515"/>
      <c r="F1776" s="414"/>
    </row>
    <row r="1777" spans="1:6" ht="21" customHeight="1" thickBot="1" x14ac:dyDescent="0.25">
      <c r="A1777" s="518" t="s">
        <v>72</v>
      </c>
      <c r="B1777" s="514"/>
      <c r="C1777" s="515"/>
      <c r="D1777" s="515"/>
      <c r="E1777" s="515"/>
      <c r="F1777" s="414"/>
    </row>
    <row r="1778" spans="1:6" ht="21" customHeight="1" thickBot="1" x14ac:dyDescent="0.25">
      <c r="A1778" s="518" t="s">
        <v>73</v>
      </c>
      <c r="B1778" s="514"/>
      <c r="C1778" s="515"/>
      <c r="D1778" s="515"/>
      <c r="E1778" s="515"/>
      <c r="F1778" s="414"/>
    </row>
    <row r="1779" spans="1:6" ht="21" customHeight="1" thickBot="1" x14ac:dyDescent="0.25">
      <c r="A1779" s="519" t="s">
        <v>589</v>
      </c>
      <c r="B1779" s="514">
        <f>B1769+B1774</f>
        <v>521</v>
      </c>
      <c r="C1779" s="514">
        <f t="shared" ref="C1779:E1779" si="306">C1769+C1774</f>
        <v>782</v>
      </c>
      <c r="D1779" s="514">
        <f t="shared" si="306"/>
        <v>1303</v>
      </c>
      <c r="E1779" s="514">
        <f t="shared" si="306"/>
        <v>0</v>
      </c>
      <c r="F1779" s="414"/>
    </row>
    <row r="1780" spans="1:6" ht="21" customHeight="1" thickBot="1" x14ac:dyDescent="0.25">
      <c r="A1780" s="530" t="s">
        <v>456</v>
      </c>
      <c r="B1780" s="1146" t="s">
        <v>457</v>
      </c>
      <c r="C1780" s="1147"/>
      <c r="D1780" s="1147"/>
      <c r="E1780" s="1148"/>
      <c r="F1780" s="414"/>
    </row>
    <row r="1781" spans="1:6" ht="38.25" customHeight="1" thickBot="1" x14ac:dyDescent="0.25">
      <c r="A1781" s="530" t="s">
        <v>26</v>
      </c>
      <c r="B1781" s="530" t="s">
        <v>1344</v>
      </c>
      <c r="C1781" s="531" t="s">
        <v>1345</v>
      </c>
      <c r="D1781" s="532"/>
      <c r="E1781" s="530"/>
      <c r="F1781" s="414"/>
    </row>
    <row r="1782" spans="1:6" ht="21" customHeight="1" thickBot="1" x14ac:dyDescent="0.25">
      <c r="A1782" s="533" t="s">
        <v>9</v>
      </c>
      <c r="B1782" s="1149" t="s">
        <v>1346</v>
      </c>
      <c r="C1782" s="1150"/>
      <c r="D1782" s="1150"/>
      <c r="E1782" s="1151"/>
      <c r="F1782" s="414"/>
    </row>
    <row r="1783" spans="1:6" ht="21" customHeight="1" thickBot="1" x14ac:dyDescent="0.25">
      <c r="A1783" s="533" t="s">
        <v>14</v>
      </c>
      <c r="B1783" s="1157" t="s">
        <v>237</v>
      </c>
      <c r="C1783" s="1158"/>
      <c r="D1783" s="1158"/>
      <c r="E1783" s="1159"/>
      <c r="F1783" s="414"/>
    </row>
    <row r="1784" spans="1:6" ht="21" customHeight="1" x14ac:dyDescent="0.2">
      <c r="A1784" s="1155"/>
      <c r="B1784" s="534">
        <v>2019</v>
      </c>
      <c r="C1784" s="534">
        <v>2020</v>
      </c>
      <c r="D1784" s="534">
        <v>2021</v>
      </c>
      <c r="E1784" s="534">
        <v>2022</v>
      </c>
      <c r="F1784" s="414"/>
    </row>
    <row r="1785" spans="1:6" ht="21" customHeight="1" thickBot="1" x14ac:dyDescent="0.25">
      <c r="A1785" s="1156"/>
      <c r="B1785" s="535" t="s">
        <v>5</v>
      </c>
      <c r="C1785" s="535" t="s">
        <v>6</v>
      </c>
      <c r="D1785" s="535" t="s">
        <v>6</v>
      </c>
      <c r="E1785" s="535" t="s">
        <v>6</v>
      </c>
      <c r="F1785" s="414"/>
    </row>
    <row r="1786" spans="1:6" ht="21" customHeight="1" thickBot="1" x14ac:dyDescent="0.25">
      <c r="A1786" s="533" t="s">
        <v>8</v>
      </c>
      <c r="B1786" s="536">
        <v>0</v>
      </c>
      <c r="C1786" s="536">
        <v>10000</v>
      </c>
      <c r="D1786" s="536">
        <v>10000</v>
      </c>
      <c r="E1786" s="536">
        <v>10000</v>
      </c>
      <c r="F1786" s="414"/>
    </row>
    <row r="1787" spans="1:6" ht="21" customHeight="1" thickBot="1" x14ac:dyDescent="0.25">
      <c r="A1787" s="533" t="s">
        <v>15</v>
      </c>
      <c r="B1787" s="452">
        <f>B1805</f>
        <v>0</v>
      </c>
      <c r="C1787" s="452">
        <f t="shared" ref="C1787:E1787" si="307">C1805</f>
        <v>100000</v>
      </c>
      <c r="D1787" s="452">
        <f t="shared" si="307"/>
        <v>100000</v>
      </c>
      <c r="E1787" s="452">
        <f t="shared" si="307"/>
        <v>100000</v>
      </c>
      <c r="F1787" s="414"/>
    </row>
    <row r="1788" spans="1:6" ht="21" customHeight="1" thickBot="1" x14ac:dyDescent="0.25">
      <c r="A1788" s="533" t="s">
        <v>21</v>
      </c>
      <c r="B1788" s="536" t="e">
        <f>B1787/B1786</f>
        <v>#DIV/0!</v>
      </c>
      <c r="C1788" s="536">
        <f>C1787/C1786</f>
        <v>10</v>
      </c>
      <c r="D1788" s="536">
        <f>D1787/D1786</f>
        <v>10</v>
      </c>
      <c r="E1788" s="536">
        <f>E1787/E1786</f>
        <v>10</v>
      </c>
      <c r="F1788" s="414"/>
    </row>
    <row r="1789" spans="1:6" ht="21" customHeight="1" thickBot="1" x14ac:dyDescent="0.25">
      <c r="A1789" s="533" t="s">
        <v>16</v>
      </c>
      <c r="B1789" s="537" t="s">
        <v>20</v>
      </c>
      <c r="C1789" s="538" t="e">
        <f t="shared" ref="C1789:E1791" si="308">C1786/B1786-1</f>
        <v>#DIV/0!</v>
      </c>
      <c r="D1789" s="538">
        <f t="shared" si="308"/>
        <v>0</v>
      </c>
      <c r="E1789" s="538">
        <f t="shared" si="308"/>
        <v>0</v>
      </c>
      <c r="F1789" s="414"/>
    </row>
    <row r="1790" spans="1:6" ht="21" customHeight="1" thickBot="1" x14ac:dyDescent="0.25">
      <c r="A1790" s="533" t="s">
        <v>17</v>
      </c>
      <c r="B1790" s="537" t="s">
        <v>20</v>
      </c>
      <c r="C1790" s="538" t="e">
        <f t="shared" si="308"/>
        <v>#DIV/0!</v>
      </c>
      <c r="D1790" s="538">
        <f t="shared" si="308"/>
        <v>0</v>
      </c>
      <c r="E1790" s="538">
        <f t="shared" si="308"/>
        <v>0</v>
      </c>
      <c r="F1790" s="414"/>
    </row>
    <row r="1791" spans="1:6" ht="21" customHeight="1" thickBot="1" x14ac:dyDescent="0.25">
      <c r="A1791" s="533" t="s">
        <v>18</v>
      </c>
      <c r="B1791" s="537" t="s">
        <v>20</v>
      </c>
      <c r="C1791" s="538" t="e">
        <f t="shared" si="308"/>
        <v>#DIV/0!</v>
      </c>
      <c r="D1791" s="538">
        <f t="shared" si="308"/>
        <v>0</v>
      </c>
      <c r="E1791" s="538">
        <f t="shared" si="308"/>
        <v>0</v>
      </c>
      <c r="F1791" s="414"/>
    </row>
    <row r="1792" spans="1:6" ht="21" customHeight="1" thickBot="1" x14ac:dyDescent="0.25">
      <c r="A1792" s="1152" t="s">
        <v>1347</v>
      </c>
      <c r="B1792" s="1153"/>
      <c r="C1792" s="1153"/>
      <c r="D1792" s="1153"/>
      <c r="E1792" s="1154"/>
      <c r="F1792" s="414"/>
    </row>
    <row r="1793" spans="1:6" ht="21" customHeight="1" x14ac:dyDescent="0.2">
      <c r="A1793" s="1155"/>
      <c r="B1793" s="534">
        <v>2019</v>
      </c>
      <c r="C1793" s="534">
        <v>2020</v>
      </c>
      <c r="D1793" s="534">
        <v>2021</v>
      </c>
      <c r="E1793" s="534">
        <v>2022</v>
      </c>
      <c r="F1793" s="414"/>
    </row>
    <row r="1794" spans="1:6" ht="21" customHeight="1" thickBot="1" x14ac:dyDescent="0.25">
      <c r="A1794" s="1156"/>
      <c r="B1794" s="535" t="s">
        <v>5</v>
      </c>
      <c r="C1794" s="535" t="s">
        <v>6</v>
      </c>
      <c r="D1794" s="535" t="s">
        <v>6</v>
      </c>
      <c r="E1794" s="535" t="s">
        <v>6</v>
      </c>
      <c r="F1794" s="414"/>
    </row>
    <row r="1795" spans="1:6" ht="21" customHeight="1" thickBot="1" x14ac:dyDescent="0.25">
      <c r="A1795" s="539" t="s">
        <v>107</v>
      </c>
      <c r="B1795" s="540">
        <f>B1796+B1797+B1798+B1799</f>
        <v>0</v>
      </c>
      <c r="C1795" s="540">
        <f>C1796+C1797+C1798+C1799</f>
        <v>0</v>
      </c>
      <c r="D1795" s="540">
        <f>D1796+D1797+D1798+D1799</f>
        <v>0</v>
      </c>
      <c r="E1795" s="540">
        <f>E1796+E1797+E1798+E1799</f>
        <v>0</v>
      </c>
      <c r="F1795" s="414"/>
    </row>
    <row r="1796" spans="1:6" ht="21" customHeight="1" thickBot="1" x14ac:dyDescent="0.25">
      <c r="A1796" s="541" t="s">
        <v>37</v>
      </c>
      <c r="B1796" s="540"/>
      <c r="C1796" s="540"/>
      <c r="D1796" s="540"/>
      <c r="E1796" s="540"/>
      <c r="F1796" s="414"/>
    </row>
    <row r="1797" spans="1:6" ht="21" customHeight="1" thickBot="1" x14ac:dyDescent="0.25">
      <c r="A1797" s="541" t="s">
        <v>108</v>
      </c>
      <c r="B1797" s="540"/>
      <c r="C1797" s="540"/>
      <c r="D1797" s="540"/>
      <c r="E1797" s="540"/>
      <c r="F1797" s="414"/>
    </row>
    <row r="1798" spans="1:6" ht="21" customHeight="1" thickBot="1" x14ac:dyDescent="0.25">
      <c r="A1798" s="541" t="s">
        <v>72</v>
      </c>
      <c r="B1798" s="540"/>
      <c r="C1798" s="540"/>
      <c r="D1798" s="540"/>
      <c r="E1798" s="540"/>
      <c r="F1798" s="414"/>
    </row>
    <row r="1799" spans="1:6" ht="21" customHeight="1" thickBot="1" x14ac:dyDescent="0.25">
      <c r="A1799" s="541" t="s">
        <v>73</v>
      </c>
      <c r="B1799" s="540"/>
      <c r="C1799" s="540"/>
      <c r="D1799" s="540"/>
      <c r="E1799" s="540"/>
      <c r="F1799" s="414"/>
    </row>
    <row r="1800" spans="1:6" ht="21" customHeight="1" thickBot="1" x14ac:dyDescent="0.25">
      <c r="A1800" s="539" t="s">
        <v>109</v>
      </c>
      <c r="B1800" s="452">
        <f>B1801+B1802+B1803+B1804</f>
        <v>0</v>
      </c>
      <c r="C1800" s="452">
        <f>C1801+C1802+C1803+C1804</f>
        <v>100000</v>
      </c>
      <c r="D1800" s="452">
        <f>D1801+D1802+D1803+D1804</f>
        <v>100000</v>
      </c>
      <c r="E1800" s="452">
        <f>E1801+E1802+E1803+E1804</f>
        <v>100000</v>
      </c>
      <c r="F1800" s="414"/>
    </row>
    <row r="1801" spans="1:6" ht="21" customHeight="1" thickBot="1" x14ac:dyDescent="0.25">
      <c r="A1801" s="541" t="s">
        <v>37</v>
      </c>
      <c r="B1801" s="540">
        <v>0</v>
      </c>
      <c r="C1801" s="540">
        <v>100000</v>
      </c>
      <c r="D1801" s="540">
        <v>100000</v>
      </c>
      <c r="E1801" s="540">
        <v>100000</v>
      </c>
      <c r="F1801" s="414"/>
    </row>
    <row r="1802" spans="1:6" ht="21" customHeight="1" thickBot="1" x14ac:dyDescent="0.25">
      <c r="A1802" s="541" t="s">
        <v>108</v>
      </c>
      <c r="B1802" s="452"/>
      <c r="C1802" s="540"/>
      <c r="D1802" s="540"/>
      <c r="E1802" s="540"/>
      <c r="F1802" s="414"/>
    </row>
    <row r="1803" spans="1:6" ht="21" customHeight="1" thickBot="1" x14ac:dyDescent="0.25">
      <c r="A1803" s="541" t="s">
        <v>72</v>
      </c>
      <c r="B1803" s="452"/>
      <c r="C1803" s="540"/>
      <c r="D1803" s="540"/>
      <c r="E1803" s="540"/>
      <c r="F1803" s="414"/>
    </row>
    <row r="1804" spans="1:6" ht="21" customHeight="1" thickBot="1" x14ac:dyDescent="0.25">
      <c r="A1804" s="541" t="s">
        <v>73</v>
      </c>
      <c r="B1804" s="452"/>
      <c r="C1804" s="540"/>
      <c r="D1804" s="540"/>
      <c r="E1804" s="540"/>
      <c r="F1804" s="414"/>
    </row>
    <row r="1805" spans="1:6" ht="21" customHeight="1" thickBot="1" x14ac:dyDescent="0.25">
      <c r="A1805" s="542" t="s">
        <v>33</v>
      </c>
      <c r="B1805" s="452">
        <f>B1795+B1800</f>
        <v>0</v>
      </c>
      <c r="C1805" s="540">
        <f>C1795+C1800</f>
        <v>100000</v>
      </c>
      <c r="D1805" s="543">
        <f>D1795+D1800</f>
        <v>100000</v>
      </c>
      <c r="E1805" s="540">
        <f>E1795+E1800</f>
        <v>100000</v>
      </c>
      <c r="F1805" s="414"/>
    </row>
    <row r="1806" spans="1:6" ht="87" customHeight="1" thickBot="1" x14ac:dyDescent="0.25">
      <c r="A1806" s="530" t="s">
        <v>26</v>
      </c>
      <c r="B1806" s="530" t="s">
        <v>579</v>
      </c>
      <c r="C1806" s="531" t="s">
        <v>1348</v>
      </c>
      <c r="D1806" s="532"/>
      <c r="E1806" s="530"/>
      <c r="F1806" s="414"/>
    </row>
    <row r="1807" spans="1:6" ht="21" customHeight="1" thickBot="1" x14ac:dyDescent="0.25">
      <c r="A1807" s="533" t="s">
        <v>9</v>
      </c>
      <c r="B1807" s="1149" t="s">
        <v>462</v>
      </c>
      <c r="C1807" s="1150"/>
      <c r="D1807" s="1150"/>
      <c r="E1807" s="1151"/>
      <c r="F1807" s="414"/>
    </row>
    <row r="1808" spans="1:6" ht="21" customHeight="1" thickBot="1" x14ac:dyDescent="0.25">
      <c r="A1808" s="533" t="s">
        <v>14</v>
      </c>
      <c r="B1808" s="1157" t="s">
        <v>463</v>
      </c>
      <c r="C1808" s="1158"/>
      <c r="D1808" s="1158"/>
      <c r="E1808" s="1159"/>
      <c r="F1808" s="414"/>
    </row>
    <row r="1809" spans="1:6" ht="21" customHeight="1" x14ac:dyDescent="0.2">
      <c r="A1809" s="1155"/>
      <c r="B1809" s="534">
        <v>2019</v>
      </c>
      <c r="C1809" s="534">
        <v>2020</v>
      </c>
      <c r="D1809" s="534">
        <v>2021</v>
      </c>
      <c r="E1809" s="534">
        <v>2022</v>
      </c>
      <c r="F1809" s="414"/>
    </row>
    <row r="1810" spans="1:6" ht="21" customHeight="1" thickBot="1" x14ac:dyDescent="0.25">
      <c r="A1810" s="1156"/>
      <c r="B1810" s="535" t="s">
        <v>5</v>
      </c>
      <c r="C1810" s="535" t="s">
        <v>6</v>
      </c>
      <c r="D1810" s="535" t="s">
        <v>6</v>
      </c>
      <c r="E1810" s="535" t="s">
        <v>6</v>
      </c>
      <c r="F1810" s="414"/>
    </row>
    <row r="1811" spans="1:6" ht="21" customHeight="1" thickBot="1" x14ac:dyDescent="0.25">
      <c r="A1811" s="533" t="s">
        <v>8</v>
      </c>
      <c r="B1811" s="536">
        <v>0</v>
      </c>
      <c r="C1811" s="536">
        <v>1</v>
      </c>
      <c r="D1811" s="536">
        <v>1</v>
      </c>
      <c r="E1811" s="536">
        <v>1</v>
      </c>
      <c r="F1811" s="414"/>
    </row>
    <row r="1812" spans="1:6" ht="21" customHeight="1" thickBot="1" x14ac:dyDescent="0.25">
      <c r="A1812" s="533" t="s">
        <v>15</v>
      </c>
      <c r="B1812" s="540">
        <f>B1830</f>
        <v>0</v>
      </c>
      <c r="C1812" s="540">
        <f>C1826</f>
        <v>10000</v>
      </c>
      <c r="D1812" s="540">
        <f t="shared" ref="D1812:E1812" si="309">D1826</f>
        <v>15000</v>
      </c>
      <c r="E1812" s="540">
        <f t="shared" si="309"/>
        <v>15000</v>
      </c>
      <c r="F1812" s="414"/>
    </row>
    <row r="1813" spans="1:6" ht="21" customHeight="1" thickBot="1" x14ac:dyDescent="0.25">
      <c r="A1813" s="533" t="s">
        <v>21</v>
      </c>
      <c r="B1813" s="536" t="e">
        <f>B1812/B1811</f>
        <v>#DIV/0!</v>
      </c>
      <c r="C1813" s="536">
        <f>C1812/C1811</f>
        <v>10000</v>
      </c>
      <c r="D1813" s="536">
        <f>D1812/D1811</f>
        <v>15000</v>
      </c>
      <c r="E1813" s="536">
        <f>E1812/E1811</f>
        <v>15000</v>
      </c>
      <c r="F1813" s="414"/>
    </row>
    <row r="1814" spans="1:6" ht="21" customHeight="1" thickBot="1" x14ac:dyDescent="0.25">
      <c r="A1814" s="533" t="s">
        <v>16</v>
      </c>
      <c r="B1814" s="537" t="s">
        <v>20</v>
      </c>
      <c r="C1814" s="538" t="e">
        <f t="shared" ref="C1814:E1816" si="310">C1811/B1811-1</f>
        <v>#DIV/0!</v>
      </c>
      <c r="D1814" s="538">
        <f t="shared" si="310"/>
        <v>0</v>
      </c>
      <c r="E1814" s="538">
        <f t="shared" si="310"/>
        <v>0</v>
      </c>
      <c r="F1814" s="414"/>
    </row>
    <row r="1815" spans="1:6" ht="21" customHeight="1" thickBot="1" x14ac:dyDescent="0.25">
      <c r="A1815" s="533" t="s">
        <v>17</v>
      </c>
      <c r="B1815" s="537" t="s">
        <v>20</v>
      </c>
      <c r="C1815" s="538" t="e">
        <f t="shared" si="310"/>
        <v>#DIV/0!</v>
      </c>
      <c r="D1815" s="538">
        <f t="shared" si="310"/>
        <v>0.5</v>
      </c>
      <c r="E1815" s="538">
        <f t="shared" si="310"/>
        <v>0</v>
      </c>
      <c r="F1815" s="414"/>
    </row>
    <row r="1816" spans="1:6" ht="21" customHeight="1" thickBot="1" x14ac:dyDescent="0.25">
      <c r="A1816" s="533" t="s">
        <v>18</v>
      </c>
      <c r="B1816" s="537" t="s">
        <v>20</v>
      </c>
      <c r="C1816" s="538" t="e">
        <f t="shared" si="310"/>
        <v>#DIV/0!</v>
      </c>
      <c r="D1816" s="538">
        <f t="shared" si="310"/>
        <v>0.5</v>
      </c>
      <c r="E1816" s="538">
        <f t="shared" si="310"/>
        <v>0</v>
      </c>
      <c r="F1816" s="414"/>
    </row>
    <row r="1817" spans="1:6" ht="21" customHeight="1" thickBot="1" x14ac:dyDescent="0.25">
      <c r="A1817" s="1152" t="s">
        <v>1347</v>
      </c>
      <c r="B1817" s="1153"/>
      <c r="C1817" s="1153"/>
      <c r="D1817" s="1153"/>
      <c r="E1817" s="1154"/>
      <c r="F1817" s="414"/>
    </row>
    <row r="1818" spans="1:6" ht="21" customHeight="1" x14ac:dyDescent="0.2">
      <c r="A1818" s="1155"/>
      <c r="B1818" s="534">
        <v>2019</v>
      </c>
      <c r="C1818" s="534">
        <v>2020</v>
      </c>
      <c r="D1818" s="534">
        <v>2021</v>
      </c>
      <c r="E1818" s="534">
        <v>2022</v>
      </c>
      <c r="F1818" s="414"/>
    </row>
    <row r="1819" spans="1:6" ht="21" customHeight="1" thickBot="1" x14ac:dyDescent="0.25">
      <c r="A1819" s="1156"/>
      <c r="B1819" s="535" t="s">
        <v>5</v>
      </c>
      <c r="C1819" s="535" t="s">
        <v>6</v>
      </c>
      <c r="D1819" s="535" t="s">
        <v>6</v>
      </c>
      <c r="E1819" s="535" t="s">
        <v>6</v>
      </c>
      <c r="F1819" s="414"/>
    </row>
    <row r="1820" spans="1:6" ht="21" customHeight="1" thickBot="1" x14ac:dyDescent="0.25">
      <c r="A1820" s="539" t="s">
        <v>107</v>
      </c>
      <c r="B1820" s="540">
        <f>B1821+B1822+B1823+B1824</f>
        <v>0</v>
      </c>
      <c r="C1820" s="540">
        <f>C1821+C1822+C1823+C1824</f>
        <v>0</v>
      </c>
      <c r="D1820" s="540">
        <f>D1821+D1822+D1823+D1824</f>
        <v>0</v>
      </c>
      <c r="E1820" s="540">
        <f>E1821+E1822+E1823+E1824</f>
        <v>0</v>
      </c>
      <c r="F1820" s="414"/>
    </row>
    <row r="1821" spans="1:6" ht="21" customHeight="1" thickBot="1" x14ac:dyDescent="0.25">
      <c r="A1821" s="541" t="s">
        <v>37</v>
      </c>
      <c r="B1821" s="540"/>
      <c r="C1821" s="540"/>
      <c r="D1821" s="540"/>
      <c r="E1821" s="540"/>
      <c r="F1821" s="414"/>
    </row>
    <row r="1822" spans="1:6" ht="21" customHeight="1" thickBot="1" x14ac:dyDescent="0.25">
      <c r="A1822" s="541" t="s">
        <v>108</v>
      </c>
      <c r="B1822" s="540"/>
      <c r="C1822" s="540"/>
      <c r="D1822" s="540"/>
      <c r="E1822" s="540"/>
      <c r="F1822" s="414"/>
    </row>
    <row r="1823" spans="1:6" ht="21" customHeight="1" thickBot="1" x14ac:dyDescent="0.25">
      <c r="A1823" s="541" t="s">
        <v>72</v>
      </c>
      <c r="B1823" s="540"/>
      <c r="C1823" s="540"/>
      <c r="D1823" s="540"/>
      <c r="E1823" s="540"/>
      <c r="F1823" s="414"/>
    </row>
    <row r="1824" spans="1:6" ht="21" customHeight="1" thickBot="1" x14ac:dyDescent="0.25">
      <c r="A1824" s="541" t="s">
        <v>73</v>
      </c>
      <c r="B1824" s="540"/>
      <c r="C1824" s="540"/>
      <c r="D1824" s="540"/>
      <c r="E1824" s="540"/>
      <c r="F1824" s="414"/>
    </row>
    <row r="1825" spans="1:6" ht="21" customHeight="1" thickBot="1" x14ac:dyDescent="0.25">
      <c r="A1825" s="539" t="s">
        <v>109</v>
      </c>
      <c r="B1825" s="452">
        <f>B1826+B1827+B1828+B1829</f>
        <v>0</v>
      </c>
      <c r="C1825" s="452">
        <f>C1826+C1827+C1828+C1829</f>
        <v>10000</v>
      </c>
      <c r="D1825" s="452">
        <f>D1826+D1827+D1828+D1829</f>
        <v>15000</v>
      </c>
      <c r="E1825" s="452">
        <f>E1826+E1827+E1828+E1829</f>
        <v>15000</v>
      </c>
      <c r="F1825" s="414"/>
    </row>
    <row r="1826" spans="1:6" ht="21" customHeight="1" thickBot="1" x14ac:dyDescent="0.25">
      <c r="A1826" s="541" t="s">
        <v>37</v>
      </c>
      <c r="B1826" s="540">
        <v>0</v>
      </c>
      <c r="C1826" s="540">
        <v>10000</v>
      </c>
      <c r="D1826" s="540">
        <v>15000</v>
      </c>
      <c r="E1826" s="540">
        <v>15000</v>
      </c>
      <c r="F1826" s="414"/>
    </row>
    <row r="1827" spans="1:6" ht="21" customHeight="1" thickBot="1" x14ac:dyDescent="0.25">
      <c r="A1827" s="541" t="s">
        <v>108</v>
      </c>
      <c r="B1827" s="452"/>
      <c r="C1827" s="540"/>
      <c r="D1827" s="540"/>
      <c r="E1827" s="540"/>
      <c r="F1827" s="414"/>
    </row>
    <row r="1828" spans="1:6" ht="21" customHeight="1" thickBot="1" x14ac:dyDescent="0.25">
      <c r="A1828" s="541" t="s">
        <v>72</v>
      </c>
      <c r="B1828" s="452"/>
      <c r="C1828" s="540"/>
      <c r="D1828" s="540"/>
      <c r="E1828" s="540"/>
      <c r="F1828" s="414"/>
    </row>
    <row r="1829" spans="1:6" ht="21" customHeight="1" thickBot="1" x14ac:dyDescent="0.25">
      <c r="A1829" s="541" t="s">
        <v>73</v>
      </c>
      <c r="B1829" s="452"/>
      <c r="C1829" s="540"/>
      <c r="D1829" s="540"/>
      <c r="E1829" s="540"/>
      <c r="F1829" s="414"/>
    </row>
    <row r="1830" spans="1:6" ht="21" customHeight="1" thickBot="1" x14ac:dyDescent="0.25">
      <c r="A1830" s="542" t="s">
        <v>33</v>
      </c>
      <c r="B1830" s="452">
        <f>B1820+B1825</f>
        <v>0</v>
      </c>
      <c r="C1830" s="540">
        <f>C1820+C1825</f>
        <v>10000</v>
      </c>
      <c r="D1830" s="543">
        <f>D1820+D1825</f>
        <v>15000</v>
      </c>
      <c r="E1830" s="540">
        <f>E1820+E1825</f>
        <v>15000</v>
      </c>
      <c r="F1830" s="414"/>
    </row>
    <row r="1831" spans="1:6" ht="21" customHeight="1" thickBot="1" x14ac:dyDescent="0.25">
      <c r="A1831" s="530" t="s">
        <v>70</v>
      </c>
      <c r="B1831" s="530" t="s">
        <v>653</v>
      </c>
      <c r="C1831" s="531" t="s">
        <v>654</v>
      </c>
      <c r="D1831" s="532"/>
      <c r="E1831" s="530"/>
      <c r="F1831" s="414"/>
    </row>
    <row r="1832" spans="1:6" ht="21" customHeight="1" thickBot="1" x14ac:dyDescent="0.25">
      <c r="A1832" s="533" t="s">
        <v>9</v>
      </c>
      <c r="B1832" s="1149" t="s">
        <v>655</v>
      </c>
      <c r="C1832" s="1150"/>
      <c r="D1832" s="1150"/>
      <c r="E1832" s="1151"/>
      <c r="F1832" s="414"/>
    </row>
    <row r="1833" spans="1:6" ht="21" customHeight="1" thickBot="1" x14ac:dyDescent="0.25">
      <c r="A1833" s="533" t="s">
        <v>14</v>
      </c>
      <c r="B1833" s="1157" t="s">
        <v>237</v>
      </c>
      <c r="C1833" s="1158"/>
      <c r="D1833" s="1158"/>
      <c r="E1833" s="1159"/>
      <c r="F1833" s="414"/>
    </row>
    <row r="1834" spans="1:6" ht="21" customHeight="1" x14ac:dyDescent="0.2">
      <c r="A1834" s="1155"/>
      <c r="B1834" s="534">
        <v>2019</v>
      </c>
      <c r="C1834" s="534">
        <v>2020</v>
      </c>
      <c r="D1834" s="534">
        <v>2021</v>
      </c>
      <c r="E1834" s="534">
        <v>2022</v>
      </c>
      <c r="F1834" s="414"/>
    </row>
    <row r="1835" spans="1:6" ht="21" customHeight="1" thickBot="1" x14ac:dyDescent="0.25">
      <c r="A1835" s="1156"/>
      <c r="B1835" s="535" t="s">
        <v>5</v>
      </c>
      <c r="C1835" s="535" t="s">
        <v>6</v>
      </c>
      <c r="D1835" s="535" t="s">
        <v>6</v>
      </c>
      <c r="E1835" s="535" t="s">
        <v>6</v>
      </c>
      <c r="F1835" s="414"/>
    </row>
    <row r="1836" spans="1:6" ht="21" customHeight="1" thickBot="1" x14ac:dyDescent="0.25">
      <c r="A1836" s="533" t="s">
        <v>8</v>
      </c>
      <c r="B1836" s="536">
        <v>0</v>
      </c>
      <c r="C1836" s="536">
        <v>3149.4</v>
      </c>
      <c r="D1836" s="536">
        <v>3149.4</v>
      </c>
      <c r="E1836" s="536">
        <v>9448.2000000000007</v>
      </c>
      <c r="F1836" s="414"/>
    </row>
    <row r="1837" spans="1:6" ht="21" customHeight="1" thickBot="1" x14ac:dyDescent="0.25">
      <c r="A1837" s="533" t="s">
        <v>15</v>
      </c>
      <c r="B1837" s="452">
        <f>B1855</f>
        <v>0</v>
      </c>
      <c r="C1837" s="452">
        <f t="shared" ref="C1837:E1837" si="311">C1855</f>
        <v>44600</v>
      </c>
      <c r="D1837" s="452">
        <f t="shared" si="311"/>
        <v>44600</v>
      </c>
      <c r="E1837" s="452">
        <f t="shared" si="311"/>
        <v>134367</v>
      </c>
      <c r="F1837" s="414"/>
    </row>
    <row r="1838" spans="1:6" ht="21" customHeight="1" thickBot="1" x14ac:dyDescent="0.25">
      <c r="A1838" s="533" t="s">
        <v>21</v>
      </c>
      <c r="B1838" s="536" t="e">
        <f>B1837/B1836</f>
        <v>#DIV/0!</v>
      </c>
      <c r="C1838" s="536">
        <f>C1837/C1836</f>
        <v>14.161427573506064</v>
      </c>
      <c r="D1838" s="536">
        <f>D1837/D1836</f>
        <v>14.161427573506064</v>
      </c>
      <c r="E1838" s="536">
        <f>E1837/E1836</f>
        <v>14.221439004254778</v>
      </c>
      <c r="F1838" s="414"/>
    </row>
    <row r="1839" spans="1:6" ht="21" customHeight="1" thickBot="1" x14ac:dyDescent="0.25">
      <c r="A1839" s="533" t="s">
        <v>16</v>
      </c>
      <c r="B1839" s="537" t="s">
        <v>20</v>
      </c>
      <c r="C1839" s="538" t="e">
        <f t="shared" ref="C1839:E1841" si="312">C1836/B1836-1</f>
        <v>#DIV/0!</v>
      </c>
      <c r="D1839" s="538">
        <f t="shared" si="312"/>
        <v>0</v>
      </c>
      <c r="E1839" s="538">
        <f t="shared" si="312"/>
        <v>2</v>
      </c>
      <c r="F1839" s="414"/>
    </row>
    <row r="1840" spans="1:6" ht="21" customHeight="1" thickBot="1" x14ac:dyDescent="0.25">
      <c r="A1840" s="533" t="s">
        <v>17</v>
      </c>
      <c r="B1840" s="537" t="s">
        <v>20</v>
      </c>
      <c r="C1840" s="538" t="e">
        <f t="shared" si="312"/>
        <v>#DIV/0!</v>
      </c>
      <c r="D1840" s="538">
        <f t="shared" si="312"/>
        <v>0</v>
      </c>
      <c r="E1840" s="538">
        <f t="shared" si="312"/>
        <v>2.0127130044843051</v>
      </c>
      <c r="F1840" s="414"/>
    </row>
    <row r="1841" spans="1:6" ht="21" customHeight="1" thickBot="1" x14ac:dyDescent="0.25">
      <c r="A1841" s="533" t="s">
        <v>18</v>
      </c>
      <c r="B1841" s="537" t="s">
        <v>20</v>
      </c>
      <c r="C1841" s="538" t="e">
        <f t="shared" si="312"/>
        <v>#DIV/0!</v>
      </c>
      <c r="D1841" s="538">
        <f t="shared" si="312"/>
        <v>0</v>
      </c>
      <c r="E1841" s="538">
        <f t="shared" si="312"/>
        <v>4.2376681614348932E-3</v>
      </c>
      <c r="F1841" s="414"/>
    </row>
    <row r="1842" spans="1:6" ht="21" customHeight="1" thickBot="1" x14ac:dyDescent="0.25">
      <c r="A1842" s="1152" t="s">
        <v>1347</v>
      </c>
      <c r="B1842" s="1153"/>
      <c r="C1842" s="1153"/>
      <c r="D1842" s="1153"/>
      <c r="E1842" s="1154"/>
      <c r="F1842" s="414"/>
    </row>
    <row r="1843" spans="1:6" ht="21" customHeight="1" x14ac:dyDescent="0.2">
      <c r="A1843" s="1155"/>
      <c r="B1843" s="534">
        <v>2019</v>
      </c>
      <c r="C1843" s="534">
        <v>2020</v>
      </c>
      <c r="D1843" s="534">
        <v>2021</v>
      </c>
      <c r="E1843" s="534">
        <v>2022</v>
      </c>
      <c r="F1843" s="414"/>
    </row>
    <row r="1844" spans="1:6" ht="21" customHeight="1" thickBot="1" x14ac:dyDescent="0.25">
      <c r="A1844" s="1156"/>
      <c r="B1844" s="535" t="s">
        <v>5</v>
      </c>
      <c r="C1844" s="535" t="s">
        <v>6</v>
      </c>
      <c r="D1844" s="535" t="s">
        <v>6</v>
      </c>
      <c r="E1844" s="535" t="s">
        <v>6</v>
      </c>
      <c r="F1844" s="414"/>
    </row>
    <row r="1845" spans="1:6" ht="21" customHeight="1" thickBot="1" x14ac:dyDescent="0.25">
      <c r="A1845" s="539" t="s">
        <v>107</v>
      </c>
      <c r="B1845" s="540">
        <f>B1846+B1847+B1848+B1849</f>
        <v>0</v>
      </c>
      <c r="C1845" s="540">
        <f>C1846+C1847+C1848+C1849</f>
        <v>0</v>
      </c>
      <c r="D1845" s="540">
        <f>D1846+D1847+D1848+D1849</f>
        <v>0</v>
      </c>
      <c r="E1845" s="540">
        <f>E1846+E1847+E1848+E1849</f>
        <v>0</v>
      </c>
      <c r="F1845" s="414"/>
    </row>
    <row r="1846" spans="1:6" ht="21" customHeight="1" thickBot="1" x14ac:dyDescent="0.25">
      <c r="A1846" s="541" t="s">
        <v>37</v>
      </c>
      <c r="B1846" s="540"/>
      <c r="C1846" s="540"/>
      <c r="D1846" s="540"/>
      <c r="E1846" s="540"/>
      <c r="F1846" s="414"/>
    </row>
    <row r="1847" spans="1:6" ht="21" customHeight="1" thickBot="1" x14ac:dyDescent="0.25">
      <c r="A1847" s="541" t="s">
        <v>108</v>
      </c>
      <c r="B1847" s="540"/>
      <c r="C1847" s="540"/>
      <c r="D1847" s="540"/>
      <c r="E1847" s="540"/>
      <c r="F1847" s="414"/>
    </row>
    <row r="1848" spans="1:6" ht="21" customHeight="1" thickBot="1" x14ac:dyDescent="0.25">
      <c r="A1848" s="541" t="s">
        <v>72</v>
      </c>
      <c r="B1848" s="540"/>
      <c r="C1848" s="540"/>
      <c r="D1848" s="540"/>
      <c r="E1848" s="540"/>
      <c r="F1848" s="414"/>
    </row>
    <row r="1849" spans="1:6" ht="21" customHeight="1" thickBot="1" x14ac:dyDescent="0.25">
      <c r="A1849" s="541" t="s">
        <v>73</v>
      </c>
      <c r="B1849" s="540"/>
      <c r="C1849" s="540"/>
      <c r="D1849" s="540"/>
      <c r="E1849" s="540"/>
      <c r="F1849" s="414"/>
    </row>
    <row r="1850" spans="1:6" ht="21" customHeight="1" thickBot="1" x14ac:dyDescent="0.25">
      <c r="A1850" s="539" t="s">
        <v>109</v>
      </c>
      <c r="B1850" s="452">
        <f>B1851+B1852+B1853+B1854</f>
        <v>0</v>
      </c>
      <c r="C1850" s="452">
        <f>C1851+C1852+C1853+C1854</f>
        <v>44600</v>
      </c>
      <c r="D1850" s="452">
        <f>D1851+D1852+D1853+D1854</f>
        <v>44600</v>
      </c>
      <c r="E1850" s="452">
        <f>E1851+E1852+E1853+E1854</f>
        <v>134367</v>
      </c>
      <c r="F1850" s="414"/>
    </row>
    <row r="1851" spans="1:6" ht="21" customHeight="1" thickBot="1" x14ac:dyDescent="0.25">
      <c r="A1851" s="541" t="s">
        <v>37</v>
      </c>
      <c r="B1851" s="540">
        <v>0</v>
      </c>
      <c r="C1851" s="540">
        <v>44600</v>
      </c>
      <c r="D1851" s="540">
        <v>44600</v>
      </c>
      <c r="E1851" s="540">
        <v>134367</v>
      </c>
      <c r="F1851" s="414"/>
    </row>
    <row r="1852" spans="1:6" ht="21" customHeight="1" thickBot="1" x14ac:dyDescent="0.25">
      <c r="A1852" s="541" t="s">
        <v>108</v>
      </c>
      <c r="B1852" s="452"/>
      <c r="C1852" s="540"/>
      <c r="D1852" s="540"/>
      <c r="E1852" s="540"/>
      <c r="F1852" s="414"/>
    </row>
    <row r="1853" spans="1:6" ht="21" customHeight="1" thickBot="1" x14ac:dyDescent="0.25">
      <c r="A1853" s="541" t="s">
        <v>72</v>
      </c>
      <c r="B1853" s="452"/>
      <c r="C1853" s="540"/>
      <c r="D1853" s="540"/>
      <c r="E1853" s="540"/>
      <c r="F1853" s="414"/>
    </row>
    <row r="1854" spans="1:6" ht="21" customHeight="1" thickBot="1" x14ac:dyDescent="0.25">
      <c r="A1854" s="541" t="s">
        <v>73</v>
      </c>
      <c r="B1854" s="452"/>
      <c r="C1854" s="540"/>
      <c r="D1854" s="540"/>
      <c r="E1854" s="540"/>
      <c r="F1854" s="414"/>
    </row>
    <row r="1855" spans="1:6" ht="21" customHeight="1" thickBot="1" x14ac:dyDescent="0.25">
      <c r="A1855" s="542" t="s">
        <v>1349</v>
      </c>
      <c r="B1855" s="452">
        <f>B1845+B1850</f>
        <v>0</v>
      </c>
      <c r="C1855" s="540">
        <f>C1845+C1850</f>
        <v>44600</v>
      </c>
      <c r="D1855" s="543">
        <f>D1845+D1850</f>
        <v>44600</v>
      </c>
      <c r="E1855" s="540">
        <f>E1845+E1850</f>
        <v>134367</v>
      </c>
      <c r="F1855" s="414"/>
    </row>
    <row r="1856" spans="1:6" ht="21" customHeight="1" thickBot="1" x14ac:dyDescent="0.25">
      <c r="A1856" s="530" t="s">
        <v>70</v>
      </c>
      <c r="B1856" s="530" t="s">
        <v>656</v>
      </c>
      <c r="C1856" s="531" t="s">
        <v>657</v>
      </c>
      <c r="D1856" s="532"/>
      <c r="E1856" s="530"/>
      <c r="F1856" s="414"/>
    </row>
    <row r="1857" spans="1:6" ht="21" customHeight="1" thickBot="1" x14ac:dyDescent="0.25">
      <c r="A1857" s="533" t="s">
        <v>9</v>
      </c>
      <c r="B1857" s="1149" t="s">
        <v>462</v>
      </c>
      <c r="C1857" s="1150"/>
      <c r="D1857" s="1150"/>
      <c r="E1857" s="1151"/>
      <c r="F1857" s="414"/>
    </row>
    <row r="1858" spans="1:6" ht="21" customHeight="1" thickBot="1" x14ac:dyDescent="0.25">
      <c r="A1858" s="533" t="s">
        <v>14</v>
      </c>
      <c r="B1858" s="1157" t="s">
        <v>463</v>
      </c>
      <c r="C1858" s="1158"/>
      <c r="D1858" s="1158"/>
      <c r="E1858" s="1159"/>
      <c r="F1858" s="414"/>
    </row>
    <row r="1859" spans="1:6" ht="21" customHeight="1" x14ac:dyDescent="0.2">
      <c r="A1859" s="1155"/>
      <c r="B1859" s="534">
        <v>2019</v>
      </c>
      <c r="C1859" s="534">
        <v>2020</v>
      </c>
      <c r="D1859" s="534">
        <v>2021</v>
      </c>
      <c r="E1859" s="534">
        <v>2022</v>
      </c>
      <c r="F1859" s="414"/>
    </row>
    <row r="1860" spans="1:6" ht="21" customHeight="1" thickBot="1" x14ac:dyDescent="0.25">
      <c r="A1860" s="1156"/>
      <c r="B1860" s="535" t="s">
        <v>5</v>
      </c>
      <c r="C1860" s="535" t="s">
        <v>6</v>
      </c>
      <c r="D1860" s="535" t="s">
        <v>6</v>
      </c>
      <c r="E1860" s="535" t="s">
        <v>6</v>
      </c>
      <c r="F1860" s="414"/>
    </row>
    <row r="1861" spans="1:6" ht="21" customHeight="1" thickBot="1" x14ac:dyDescent="0.25">
      <c r="A1861" s="533" t="s">
        <v>8</v>
      </c>
      <c r="B1861" s="536">
        <v>0</v>
      </c>
      <c r="C1861" s="536">
        <v>1</v>
      </c>
      <c r="D1861" s="536">
        <v>1</v>
      </c>
      <c r="E1861" s="536">
        <v>1</v>
      </c>
      <c r="F1861" s="414"/>
    </row>
    <row r="1862" spans="1:6" ht="21" customHeight="1" thickBot="1" x14ac:dyDescent="0.25">
      <c r="A1862" s="533" t="s">
        <v>15</v>
      </c>
      <c r="B1862" s="540">
        <f>B1880</f>
        <v>0</v>
      </c>
      <c r="C1862" s="540">
        <f>C1876</f>
        <v>596</v>
      </c>
      <c r="D1862" s="540">
        <f t="shared" ref="D1862:E1862" si="313">D1876</f>
        <v>596</v>
      </c>
      <c r="E1862" s="540">
        <f t="shared" si="313"/>
        <v>1787</v>
      </c>
      <c r="F1862" s="414"/>
    </row>
    <row r="1863" spans="1:6" ht="21" customHeight="1" thickBot="1" x14ac:dyDescent="0.25">
      <c r="A1863" s="533" t="s">
        <v>21</v>
      </c>
      <c r="B1863" s="536" t="e">
        <f>B1862/B1861</f>
        <v>#DIV/0!</v>
      </c>
      <c r="C1863" s="536">
        <f>C1862/C1861</f>
        <v>596</v>
      </c>
      <c r="D1863" s="536">
        <f>D1862/D1861</f>
        <v>596</v>
      </c>
      <c r="E1863" s="536">
        <f>E1862/E1861</f>
        <v>1787</v>
      </c>
      <c r="F1863" s="414"/>
    </row>
    <row r="1864" spans="1:6" ht="21" customHeight="1" thickBot="1" x14ac:dyDescent="0.25">
      <c r="A1864" s="533" t="s">
        <v>16</v>
      </c>
      <c r="B1864" s="537" t="s">
        <v>20</v>
      </c>
      <c r="C1864" s="538" t="e">
        <f t="shared" ref="C1864:E1866" si="314">C1861/B1861-1</f>
        <v>#DIV/0!</v>
      </c>
      <c r="D1864" s="538">
        <f t="shared" si="314"/>
        <v>0</v>
      </c>
      <c r="E1864" s="538">
        <f t="shared" si="314"/>
        <v>0</v>
      </c>
      <c r="F1864" s="414"/>
    </row>
    <row r="1865" spans="1:6" ht="21" customHeight="1" thickBot="1" x14ac:dyDescent="0.25">
      <c r="A1865" s="533" t="s">
        <v>17</v>
      </c>
      <c r="B1865" s="537" t="s">
        <v>20</v>
      </c>
      <c r="C1865" s="538" t="e">
        <f t="shared" si="314"/>
        <v>#DIV/0!</v>
      </c>
      <c r="D1865" s="538">
        <f t="shared" si="314"/>
        <v>0</v>
      </c>
      <c r="E1865" s="538">
        <f t="shared" si="314"/>
        <v>1.9983221476510069</v>
      </c>
      <c r="F1865" s="414"/>
    </row>
    <row r="1866" spans="1:6" ht="21" customHeight="1" thickBot="1" x14ac:dyDescent="0.25">
      <c r="A1866" s="533" t="s">
        <v>18</v>
      </c>
      <c r="B1866" s="537" t="s">
        <v>20</v>
      </c>
      <c r="C1866" s="538" t="e">
        <f t="shared" si="314"/>
        <v>#DIV/0!</v>
      </c>
      <c r="D1866" s="538">
        <f t="shared" si="314"/>
        <v>0</v>
      </c>
      <c r="E1866" s="538">
        <f t="shared" si="314"/>
        <v>1.9983221476510069</v>
      </c>
      <c r="F1866" s="414"/>
    </row>
    <row r="1867" spans="1:6" ht="21" customHeight="1" thickBot="1" x14ac:dyDescent="0.25">
      <c r="A1867" s="1152" t="s">
        <v>1347</v>
      </c>
      <c r="B1867" s="1153"/>
      <c r="C1867" s="1153"/>
      <c r="D1867" s="1153"/>
      <c r="E1867" s="1154"/>
      <c r="F1867" s="414"/>
    </row>
    <row r="1868" spans="1:6" ht="21" customHeight="1" x14ac:dyDescent="0.2">
      <c r="A1868" s="1155"/>
      <c r="B1868" s="534">
        <v>2019</v>
      </c>
      <c r="C1868" s="534">
        <v>2020</v>
      </c>
      <c r="D1868" s="534">
        <v>2021</v>
      </c>
      <c r="E1868" s="534">
        <v>2022</v>
      </c>
      <c r="F1868" s="414"/>
    </row>
    <row r="1869" spans="1:6" ht="21" customHeight="1" thickBot="1" x14ac:dyDescent="0.25">
      <c r="A1869" s="1156"/>
      <c r="B1869" s="535" t="s">
        <v>5</v>
      </c>
      <c r="C1869" s="535" t="s">
        <v>6</v>
      </c>
      <c r="D1869" s="535" t="s">
        <v>6</v>
      </c>
      <c r="E1869" s="535" t="s">
        <v>6</v>
      </c>
      <c r="F1869" s="414"/>
    </row>
    <row r="1870" spans="1:6" ht="21" customHeight="1" thickBot="1" x14ac:dyDescent="0.25">
      <c r="A1870" s="539" t="s">
        <v>107</v>
      </c>
      <c r="B1870" s="540">
        <f>B1871+B1872+B1873+B1874</f>
        <v>0</v>
      </c>
      <c r="C1870" s="540">
        <f>C1871+C1872+C1873+C1874</f>
        <v>0</v>
      </c>
      <c r="D1870" s="540">
        <f>D1871+D1872+D1873+D1874</f>
        <v>0</v>
      </c>
      <c r="E1870" s="540">
        <f>E1871+E1872+E1873+E1874</f>
        <v>0</v>
      </c>
      <c r="F1870" s="414"/>
    </row>
    <row r="1871" spans="1:6" ht="21" customHeight="1" thickBot="1" x14ac:dyDescent="0.25">
      <c r="A1871" s="541" t="s">
        <v>37</v>
      </c>
      <c r="B1871" s="540"/>
      <c r="C1871" s="540"/>
      <c r="D1871" s="540"/>
      <c r="E1871" s="540"/>
      <c r="F1871" s="414"/>
    </row>
    <row r="1872" spans="1:6" ht="21" customHeight="1" thickBot="1" x14ac:dyDescent="0.25">
      <c r="A1872" s="541" t="s">
        <v>108</v>
      </c>
      <c r="B1872" s="540"/>
      <c r="C1872" s="540"/>
      <c r="D1872" s="540"/>
      <c r="E1872" s="540"/>
      <c r="F1872" s="414"/>
    </row>
    <row r="1873" spans="1:6" ht="21" customHeight="1" thickBot="1" x14ac:dyDescent="0.25">
      <c r="A1873" s="541" t="s">
        <v>72</v>
      </c>
      <c r="B1873" s="540"/>
      <c r="C1873" s="540"/>
      <c r="D1873" s="540"/>
      <c r="E1873" s="540"/>
      <c r="F1873" s="414"/>
    </row>
    <row r="1874" spans="1:6" ht="21" customHeight="1" thickBot="1" x14ac:dyDescent="0.25">
      <c r="A1874" s="541" t="s">
        <v>73</v>
      </c>
      <c r="B1874" s="540"/>
      <c r="C1874" s="540"/>
      <c r="D1874" s="540"/>
      <c r="E1874" s="540"/>
      <c r="F1874" s="414"/>
    </row>
    <row r="1875" spans="1:6" ht="21" customHeight="1" thickBot="1" x14ac:dyDescent="0.25">
      <c r="A1875" s="539" t="s">
        <v>109</v>
      </c>
      <c r="B1875" s="452">
        <f>B1876+B1877+B1878+B1879</f>
        <v>0</v>
      </c>
      <c r="C1875" s="452">
        <f>C1876+C1877+C1878+C1879</f>
        <v>596</v>
      </c>
      <c r="D1875" s="452">
        <f>D1876+D1877+D1878+D1879</f>
        <v>596</v>
      </c>
      <c r="E1875" s="452">
        <f>E1876+E1877+E1878+E1879</f>
        <v>1787</v>
      </c>
      <c r="F1875" s="414"/>
    </row>
    <row r="1876" spans="1:6" ht="21" customHeight="1" thickBot="1" x14ac:dyDescent="0.25">
      <c r="A1876" s="541" t="s">
        <v>37</v>
      </c>
      <c r="B1876" s="540">
        <v>0</v>
      </c>
      <c r="C1876" s="540">
        <v>596</v>
      </c>
      <c r="D1876" s="540">
        <v>596</v>
      </c>
      <c r="E1876" s="540">
        <v>1787</v>
      </c>
      <c r="F1876" s="414"/>
    </row>
    <row r="1877" spans="1:6" ht="21" customHeight="1" thickBot="1" x14ac:dyDescent="0.25">
      <c r="A1877" s="541" t="s">
        <v>108</v>
      </c>
      <c r="B1877" s="452"/>
      <c r="C1877" s="540"/>
      <c r="D1877" s="540"/>
      <c r="E1877" s="540"/>
      <c r="F1877" s="414"/>
    </row>
    <row r="1878" spans="1:6" ht="21" customHeight="1" thickBot="1" x14ac:dyDescent="0.25">
      <c r="A1878" s="541" t="s">
        <v>72</v>
      </c>
      <c r="B1878" s="452"/>
      <c r="C1878" s="540"/>
      <c r="D1878" s="540"/>
      <c r="E1878" s="540"/>
      <c r="F1878" s="414"/>
    </row>
    <row r="1879" spans="1:6" ht="21" customHeight="1" thickBot="1" x14ac:dyDescent="0.25">
      <c r="A1879" s="541" t="s">
        <v>73</v>
      </c>
      <c r="B1879" s="452"/>
      <c r="C1879" s="540"/>
      <c r="D1879" s="540"/>
      <c r="E1879" s="540"/>
      <c r="F1879" s="414"/>
    </row>
    <row r="1880" spans="1:6" ht="21" customHeight="1" thickBot="1" x14ac:dyDescent="0.25">
      <c r="A1880" s="542" t="s">
        <v>49</v>
      </c>
      <c r="B1880" s="452">
        <f>B1870+B1875</f>
        <v>0</v>
      </c>
      <c r="C1880" s="540">
        <f>C1870+C1875</f>
        <v>596</v>
      </c>
      <c r="D1880" s="543">
        <f>D1870+D1875</f>
        <v>596</v>
      </c>
      <c r="E1880" s="540">
        <f>E1870+E1875</f>
        <v>1787</v>
      </c>
      <c r="F1880" s="414"/>
    </row>
    <row r="1881" spans="1:6" ht="21" customHeight="1" thickBot="1" x14ac:dyDescent="0.25">
      <c r="A1881" s="530" t="s">
        <v>100</v>
      </c>
      <c r="B1881" s="530" t="s">
        <v>581</v>
      </c>
      <c r="C1881" s="544" t="s">
        <v>582</v>
      </c>
      <c r="D1881" s="532"/>
      <c r="E1881" s="530"/>
      <c r="F1881" s="414"/>
    </row>
    <row r="1882" spans="1:6" ht="21" customHeight="1" thickBot="1" x14ac:dyDescent="0.25">
      <c r="A1882" s="533" t="s">
        <v>9</v>
      </c>
      <c r="B1882" s="1149" t="s">
        <v>583</v>
      </c>
      <c r="C1882" s="1150"/>
      <c r="D1882" s="1150"/>
      <c r="E1882" s="1151"/>
      <c r="F1882" s="414"/>
    </row>
    <row r="1883" spans="1:6" ht="21" customHeight="1" thickBot="1" x14ac:dyDescent="0.25">
      <c r="A1883" s="533" t="s">
        <v>14</v>
      </c>
      <c r="B1883" s="1157" t="s">
        <v>237</v>
      </c>
      <c r="C1883" s="1158"/>
      <c r="D1883" s="1158"/>
      <c r="E1883" s="1159"/>
      <c r="F1883" s="414"/>
    </row>
    <row r="1884" spans="1:6" ht="21" customHeight="1" x14ac:dyDescent="0.2">
      <c r="A1884" s="1155"/>
      <c r="B1884" s="534">
        <v>2019</v>
      </c>
      <c r="C1884" s="534">
        <v>2020</v>
      </c>
      <c r="D1884" s="534">
        <v>2021</v>
      </c>
      <c r="E1884" s="534">
        <v>2022</v>
      </c>
      <c r="F1884" s="414"/>
    </row>
    <row r="1885" spans="1:6" ht="21" customHeight="1" thickBot="1" x14ac:dyDescent="0.25">
      <c r="A1885" s="1156"/>
      <c r="B1885" s="535" t="s">
        <v>5</v>
      </c>
      <c r="C1885" s="535" t="s">
        <v>6</v>
      </c>
      <c r="D1885" s="535" t="s">
        <v>6</v>
      </c>
      <c r="E1885" s="535" t="s">
        <v>6</v>
      </c>
      <c r="F1885" s="414"/>
    </row>
    <row r="1886" spans="1:6" ht="21" customHeight="1" thickBot="1" x14ac:dyDescent="0.25">
      <c r="A1886" s="533" t="s">
        <v>8</v>
      </c>
      <c r="B1886" s="536">
        <v>0</v>
      </c>
      <c r="C1886" s="536">
        <v>1860</v>
      </c>
      <c r="D1886" s="536">
        <v>4650</v>
      </c>
      <c r="E1886" s="536">
        <v>4650</v>
      </c>
      <c r="F1886" s="414"/>
    </row>
    <row r="1887" spans="1:6" ht="21" customHeight="1" thickBot="1" x14ac:dyDescent="0.25">
      <c r="A1887" s="533" t="s">
        <v>15</v>
      </c>
      <c r="B1887" s="452">
        <v>0</v>
      </c>
      <c r="C1887" s="540">
        <f>C1905</f>
        <v>20000</v>
      </c>
      <c r="D1887" s="540">
        <f>D1901</f>
        <v>20000</v>
      </c>
      <c r="E1887" s="540">
        <f>E1901</f>
        <v>59946</v>
      </c>
      <c r="F1887" s="414"/>
    </row>
    <row r="1888" spans="1:6" ht="21" customHeight="1" thickBot="1" x14ac:dyDescent="0.25">
      <c r="A1888" s="533" t="s">
        <v>21</v>
      </c>
      <c r="B1888" s="536" t="e">
        <f>B1887/B1886</f>
        <v>#DIV/0!</v>
      </c>
      <c r="C1888" s="536">
        <f>C1887/C1886</f>
        <v>10.75268817204301</v>
      </c>
      <c r="D1888" s="536">
        <f>D1887/C1886</f>
        <v>10.75268817204301</v>
      </c>
      <c r="E1888" s="536">
        <f>E1887/D1886</f>
        <v>12.891612903225807</v>
      </c>
      <c r="F1888" s="414"/>
    </row>
    <row r="1889" spans="1:6" ht="21" customHeight="1" thickBot="1" x14ac:dyDescent="0.25">
      <c r="A1889" s="533" t="s">
        <v>16</v>
      </c>
      <c r="B1889" s="537" t="s">
        <v>20</v>
      </c>
      <c r="C1889" s="538" t="e">
        <f>#REF!/B1886-1</f>
        <v>#REF!</v>
      </c>
      <c r="D1889" s="538" t="e">
        <f>C1886/#REF!-1</f>
        <v>#REF!</v>
      </c>
      <c r="E1889" s="538">
        <f>D1886/C1886-1</f>
        <v>1.5</v>
      </c>
      <c r="F1889" s="414"/>
    </row>
    <row r="1890" spans="1:6" ht="21" customHeight="1" thickBot="1" x14ac:dyDescent="0.25">
      <c r="A1890" s="533" t="s">
        <v>17</v>
      </c>
      <c r="B1890" s="537" t="s">
        <v>20</v>
      </c>
      <c r="C1890" s="538" t="e">
        <f t="shared" ref="C1890:E1891" si="315">C1887/B1887-1</f>
        <v>#DIV/0!</v>
      </c>
      <c r="D1890" s="538">
        <f t="shared" si="315"/>
        <v>0</v>
      </c>
      <c r="E1890" s="538">
        <f t="shared" si="315"/>
        <v>1.9973000000000001</v>
      </c>
      <c r="F1890" s="414"/>
    </row>
    <row r="1891" spans="1:6" ht="21" customHeight="1" thickBot="1" x14ac:dyDescent="0.25">
      <c r="A1891" s="533" t="s">
        <v>18</v>
      </c>
      <c r="B1891" s="537" t="s">
        <v>20</v>
      </c>
      <c r="C1891" s="538" t="e">
        <f t="shared" si="315"/>
        <v>#DIV/0!</v>
      </c>
      <c r="D1891" s="538">
        <f t="shared" si="315"/>
        <v>0</v>
      </c>
      <c r="E1891" s="538">
        <f t="shared" si="315"/>
        <v>0.19892000000000021</v>
      </c>
      <c r="F1891" s="414"/>
    </row>
    <row r="1892" spans="1:6" ht="21" customHeight="1" thickBot="1" x14ac:dyDescent="0.25">
      <c r="A1892" s="1152" t="s">
        <v>1347</v>
      </c>
      <c r="B1892" s="1153"/>
      <c r="C1892" s="1153"/>
      <c r="D1892" s="1153"/>
      <c r="E1892" s="1154"/>
      <c r="F1892" s="414"/>
    </row>
    <row r="1893" spans="1:6" ht="21" customHeight="1" x14ac:dyDescent="0.2">
      <c r="A1893" s="1155"/>
      <c r="B1893" s="534">
        <v>2019</v>
      </c>
      <c r="C1893" s="534">
        <v>2020</v>
      </c>
      <c r="D1893" s="534">
        <v>2021</v>
      </c>
      <c r="E1893" s="534">
        <v>2022</v>
      </c>
      <c r="F1893" s="414"/>
    </row>
    <row r="1894" spans="1:6" ht="21" customHeight="1" thickBot="1" x14ac:dyDescent="0.25">
      <c r="A1894" s="1156"/>
      <c r="B1894" s="535" t="s">
        <v>5</v>
      </c>
      <c r="C1894" s="535" t="s">
        <v>6</v>
      </c>
      <c r="D1894" s="535" t="s">
        <v>6</v>
      </c>
      <c r="E1894" s="535" t="s">
        <v>6</v>
      </c>
      <c r="F1894" s="414"/>
    </row>
    <row r="1895" spans="1:6" ht="21" customHeight="1" thickBot="1" x14ac:dyDescent="0.25">
      <c r="A1895" s="539" t="s">
        <v>107</v>
      </c>
      <c r="B1895" s="540">
        <f>B1896+B1897+B1898+B1899</f>
        <v>0</v>
      </c>
      <c r="C1895" s="540">
        <f>C1896+C1897+C1898+C1899</f>
        <v>0</v>
      </c>
      <c r="D1895" s="540">
        <f>D1896+D1897+D1898+D1899</f>
        <v>0</v>
      </c>
      <c r="E1895" s="540">
        <f>E1896+E1897+E1898+E1899</f>
        <v>0</v>
      </c>
      <c r="F1895" s="414"/>
    </row>
    <row r="1896" spans="1:6" ht="21" customHeight="1" thickBot="1" x14ac:dyDescent="0.25">
      <c r="A1896" s="541" t="s">
        <v>37</v>
      </c>
      <c r="B1896" s="540"/>
      <c r="C1896" s="540"/>
      <c r="D1896" s="540"/>
      <c r="E1896" s="540"/>
      <c r="F1896" s="414"/>
    </row>
    <row r="1897" spans="1:6" ht="21" customHeight="1" thickBot="1" x14ac:dyDescent="0.25">
      <c r="A1897" s="541" t="s">
        <v>108</v>
      </c>
      <c r="B1897" s="540"/>
      <c r="C1897" s="540"/>
      <c r="D1897" s="540"/>
      <c r="E1897" s="540"/>
      <c r="F1897" s="414"/>
    </row>
    <row r="1898" spans="1:6" ht="21" customHeight="1" thickBot="1" x14ac:dyDescent="0.25">
      <c r="A1898" s="541" t="s">
        <v>72</v>
      </c>
      <c r="B1898" s="540"/>
      <c r="C1898" s="540"/>
      <c r="D1898" s="540"/>
      <c r="E1898" s="540"/>
      <c r="F1898" s="414"/>
    </row>
    <row r="1899" spans="1:6" ht="21" customHeight="1" thickBot="1" x14ac:dyDescent="0.25">
      <c r="A1899" s="541" t="s">
        <v>73</v>
      </c>
      <c r="B1899" s="540"/>
      <c r="C1899" s="540"/>
      <c r="D1899" s="540"/>
      <c r="E1899" s="540"/>
      <c r="F1899" s="414"/>
    </row>
    <row r="1900" spans="1:6" ht="21" customHeight="1" thickBot="1" x14ac:dyDescent="0.25">
      <c r="A1900" s="539" t="s">
        <v>109</v>
      </c>
      <c r="B1900" s="452">
        <f>B1901+B1902+B1903+B1904</f>
        <v>0</v>
      </c>
      <c r="C1900" s="452">
        <f>C1901+C1902+C1903+C1904</f>
        <v>20000</v>
      </c>
      <c r="D1900" s="452">
        <f>D1901+D1902+D1903+D1904</f>
        <v>20000</v>
      </c>
      <c r="E1900" s="452">
        <f>E1901+E1902+E1903+E1904</f>
        <v>59946</v>
      </c>
      <c r="F1900" s="414"/>
    </row>
    <row r="1901" spans="1:6" ht="21" customHeight="1" thickBot="1" x14ac:dyDescent="0.25">
      <c r="A1901" s="541" t="s">
        <v>37</v>
      </c>
      <c r="B1901" s="452">
        <v>0</v>
      </c>
      <c r="C1901" s="540">
        <v>20000</v>
      </c>
      <c r="D1901" s="540">
        <v>20000</v>
      </c>
      <c r="E1901" s="540">
        <v>59946</v>
      </c>
      <c r="F1901" s="414"/>
    </row>
    <row r="1902" spans="1:6" ht="21" customHeight="1" thickBot="1" x14ac:dyDescent="0.25">
      <c r="A1902" s="541" t="s">
        <v>108</v>
      </c>
      <c r="B1902" s="452"/>
      <c r="C1902" s="540"/>
      <c r="D1902" s="540"/>
      <c r="E1902" s="540"/>
      <c r="F1902" s="414"/>
    </row>
    <row r="1903" spans="1:6" ht="21" customHeight="1" thickBot="1" x14ac:dyDescent="0.25">
      <c r="A1903" s="541" t="s">
        <v>72</v>
      </c>
      <c r="B1903" s="452"/>
      <c r="C1903" s="540"/>
      <c r="D1903" s="540"/>
      <c r="E1903" s="540"/>
      <c r="F1903" s="414"/>
    </row>
    <row r="1904" spans="1:6" ht="21" customHeight="1" thickBot="1" x14ac:dyDescent="0.25">
      <c r="A1904" s="541" t="s">
        <v>73</v>
      </c>
      <c r="B1904" s="452"/>
      <c r="C1904" s="540"/>
      <c r="D1904" s="540"/>
      <c r="E1904" s="540"/>
      <c r="F1904" s="414"/>
    </row>
    <row r="1905" spans="1:6" ht="21" customHeight="1" thickBot="1" x14ac:dyDescent="0.25">
      <c r="A1905" s="542" t="s">
        <v>50</v>
      </c>
      <c r="B1905" s="452">
        <f>B1895+B1900</f>
        <v>0</v>
      </c>
      <c r="C1905" s="540">
        <f>C1895+C1900</f>
        <v>20000</v>
      </c>
      <c r="D1905" s="543">
        <f>D1895+D1900</f>
        <v>20000</v>
      </c>
      <c r="E1905" s="540">
        <f>E1895+E1900</f>
        <v>59946</v>
      </c>
      <c r="F1905" s="414"/>
    </row>
    <row r="1906" spans="1:6" ht="21" customHeight="1" thickBot="1" x14ac:dyDescent="0.25">
      <c r="A1906" s="530" t="s">
        <v>100</v>
      </c>
      <c r="B1906" s="530" t="s">
        <v>585</v>
      </c>
      <c r="C1906" s="544" t="s">
        <v>586</v>
      </c>
      <c r="D1906" s="532"/>
      <c r="E1906" s="530"/>
      <c r="F1906" s="414"/>
    </row>
    <row r="1907" spans="1:6" ht="21" customHeight="1" thickBot="1" x14ac:dyDescent="0.25">
      <c r="A1907" s="533" t="s">
        <v>9</v>
      </c>
      <c r="B1907" s="1149" t="s">
        <v>462</v>
      </c>
      <c r="C1907" s="1150"/>
      <c r="D1907" s="1150"/>
      <c r="E1907" s="1151"/>
      <c r="F1907" s="414"/>
    </row>
    <row r="1908" spans="1:6" ht="21" customHeight="1" thickBot="1" x14ac:dyDescent="0.25">
      <c r="A1908" s="533" t="s">
        <v>14</v>
      </c>
      <c r="B1908" s="1157" t="s">
        <v>463</v>
      </c>
      <c r="C1908" s="1158"/>
      <c r="D1908" s="1158"/>
      <c r="E1908" s="1159"/>
      <c r="F1908" s="414"/>
    </row>
    <row r="1909" spans="1:6" ht="21" customHeight="1" x14ac:dyDescent="0.2">
      <c r="A1909" s="1155"/>
      <c r="B1909" s="534">
        <v>2019</v>
      </c>
      <c r="C1909" s="534">
        <v>2020</v>
      </c>
      <c r="D1909" s="534">
        <v>2021</v>
      </c>
      <c r="E1909" s="534">
        <v>2022</v>
      </c>
      <c r="F1909" s="414"/>
    </row>
    <row r="1910" spans="1:6" ht="21" customHeight="1" thickBot="1" x14ac:dyDescent="0.25">
      <c r="A1910" s="1156"/>
      <c r="B1910" s="535" t="s">
        <v>5</v>
      </c>
      <c r="C1910" s="535" t="s">
        <v>6</v>
      </c>
      <c r="D1910" s="535" t="s">
        <v>6</v>
      </c>
      <c r="E1910" s="535" t="s">
        <v>6</v>
      </c>
      <c r="F1910" s="414"/>
    </row>
    <row r="1911" spans="1:6" ht="21" customHeight="1" thickBot="1" x14ac:dyDescent="0.25">
      <c r="A1911" s="533" t="s">
        <v>8</v>
      </c>
      <c r="B1911" s="536">
        <v>0</v>
      </c>
      <c r="C1911" s="536">
        <v>1</v>
      </c>
      <c r="D1911" s="536">
        <v>1</v>
      </c>
      <c r="E1911" s="536">
        <v>1</v>
      </c>
      <c r="F1911" s="414"/>
    </row>
    <row r="1912" spans="1:6" ht="21" customHeight="1" thickBot="1" x14ac:dyDescent="0.25">
      <c r="A1912" s="533" t="s">
        <v>15</v>
      </c>
      <c r="B1912" s="540">
        <v>0</v>
      </c>
      <c r="C1912" s="540">
        <v>400</v>
      </c>
      <c r="D1912" s="540">
        <v>400</v>
      </c>
      <c r="E1912" s="540">
        <f>E1926</f>
        <v>1193</v>
      </c>
      <c r="F1912" s="414"/>
    </row>
    <row r="1913" spans="1:6" ht="21" customHeight="1" thickBot="1" x14ac:dyDescent="0.25">
      <c r="A1913" s="533" t="s">
        <v>21</v>
      </c>
      <c r="B1913" s="536" t="e">
        <f>B1912/B1911</f>
        <v>#DIV/0!</v>
      </c>
      <c r="C1913" s="536">
        <f>C1912/C1911</f>
        <v>400</v>
      </c>
      <c r="D1913" s="536">
        <f>D1912/D1911</f>
        <v>400</v>
      </c>
      <c r="E1913" s="536">
        <f>E1912/E1911</f>
        <v>1193</v>
      </c>
      <c r="F1913" s="414"/>
    </row>
    <row r="1914" spans="1:6" ht="21" customHeight="1" thickBot="1" x14ac:dyDescent="0.25">
      <c r="A1914" s="533" t="s">
        <v>16</v>
      </c>
      <c r="B1914" s="537" t="s">
        <v>20</v>
      </c>
      <c r="C1914" s="538" t="e">
        <f t="shared" ref="C1914:E1916" si="316">C1911/B1911-1</f>
        <v>#DIV/0!</v>
      </c>
      <c r="D1914" s="538">
        <f t="shared" si="316"/>
        <v>0</v>
      </c>
      <c r="E1914" s="538">
        <f t="shared" si="316"/>
        <v>0</v>
      </c>
      <c r="F1914" s="414"/>
    </row>
    <row r="1915" spans="1:6" ht="21" customHeight="1" thickBot="1" x14ac:dyDescent="0.25">
      <c r="A1915" s="533" t="s">
        <v>17</v>
      </c>
      <c r="B1915" s="537" t="s">
        <v>20</v>
      </c>
      <c r="C1915" s="538" t="e">
        <f t="shared" si="316"/>
        <v>#DIV/0!</v>
      </c>
      <c r="D1915" s="538">
        <f t="shared" si="316"/>
        <v>0</v>
      </c>
      <c r="E1915" s="538">
        <f t="shared" si="316"/>
        <v>1.9824999999999999</v>
      </c>
      <c r="F1915" s="414"/>
    </row>
    <row r="1916" spans="1:6" ht="21" customHeight="1" thickBot="1" x14ac:dyDescent="0.25">
      <c r="A1916" s="533" t="s">
        <v>18</v>
      </c>
      <c r="B1916" s="537" t="s">
        <v>20</v>
      </c>
      <c r="C1916" s="538" t="e">
        <f t="shared" si="316"/>
        <v>#DIV/0!</v>
      </c>
      <c r="D1916" s="538">
        <f t="shared" si="316"/>
        <v>0</v>
      </c>
      <c r="E1916" s="538">
        <f t="shared" si="316"/>
        <v>1.9824999999999999</v>
      </c>
      <c r="F1916" s="414"/>
    </row>
    <row r="1917" spans="1:6" ht="21" customHeight="1" thickBot="1" x14ac:dyDescent="0.25">
      <c r="A1917" s="1152" t="s">
        <v>1347</v>
      </c>
      <c r="B1917" s="1153"/>
      <c r="C1917" s="1153"/>
      <c r="D1917" s="1153"/>
      <c r="E1917" s="1154"/>
      <c r="F1917" s="414"/>
    </row>
    <row r="1918" spans="1:6" ht="21" customHeight="1" x14ac:dyDescent="0.2">
      <c r="A1918" s="1155"/>
      <c r="B1918" s="534">
        <v>2019</v>
      </c>
      <c r="C1918" s="534">
        <v>2020</v>
      </c>
      <c r="D1918" s="534">
        <v>2021</v>
      </c>
      <c r="E1918" s="534">
        <v>2022</v>
      </c>
      <c r="F1918" s="414"/>
    </row>
    <row r="1919" spans="1:6" ht="21" customHeight="1" thickBot="1" x14ac:dyDescent="0.25">
      <c r="A1919" s="1156"/>
      <c r="B1919" s="535" t="s">
        <v>5</v>
      </c>
      <c r="C1919" s="535" t="s">
        <v>6</v>
      </c>
      <c r="D1919" s="535" t="s">
        <v>6</v>
      </c>
      <c r="E1919" s="535" t="s">
        <v>6</v>
      </c>
      <c r="F1919" s="414"/>
    </row>
    <row r="1920" spans="1:6" ht="21" customHeight="1" thickBot="1" x14ac:dyDescent="0.25">
      <c r="A1920" s="539" t="s">
        <v>107</v>
      </c>
      <c r="B1920" s="540">
        <f>B1921+B1922+B1923+B1924</f>
        <v>0</v>
      </c>
      <c r="C1920" s="540">
        <f>C1921+C1922+C1923+C1924</f>
        <v>0</v>
      </c>
      <c r="D1920" s="540">
        <f>D1921+D1922+D1923+D1924</f>
        <v>0</v>
      </c>
      <c r="E1920" s="540">
        <f>E1921+E1922+E1923+E1924</f>
        <v>0</v>
      </c>
      <c r="F1920" s="414"/>
    </row>
    <row r="1921" spans="1:6" ht="21" customHeight="1" thickBot="1" x14ac:dyDescent="0.25">
      <c r="A1921" s="541" t="s">
        <v>37</v>
      </c>
      <c r="B1921" s="540"/>
      <c r="C1921" s="540"/>
      <c r="D1921" s="540"/>
      <c r="E1921" s="540"/>
      <c r="F1921" s="414"/>
    </row>
    <row r="1922" spans="1:6" ht="21" customHeight="1" thickBot="1" x14ac:dyDescent="0.25">
      <c r="A1922" s="541" t="s">
        <v>108</v>
      </c>
      <c r="B1922" s="540"/>
      <c r="C1922" s="540"/>
      <c r="D1922" s="540"/>
      <c r="E1922" s="540"/>
      <c r="F1922" s="414"/>
    </row>
    <row r="1923" spans="1:6" ht="21" customHeight="1" thickBot="1" x14ac:dyDescent="0.25">
      <c r="A1923" s="541" t="s">
        <v>72</v>
      </c>
      <c r="B1923" s="540"/>
      <c r="C1923" s="540"/>
      <c r="D1923" s="540"/>
      <c r="E1923" s="540"/>
      <c r="F1923" s="414"/>
    </row>
    <row r="1924" spans="1:6" ht="21" customHeight="1" thickBot="1" x14ac:dyDescent="0.25">
      <c r="A1924" s="541" t="s">
        <v>73</v>
      </c>
      <c r="B1924" s="540"/>
      <c r="C1924" s="540"/>
      <c r="D1924" s="540"/>
      <c r="E1924" s="540"/>
      <c r="F1924" s="414"/>
    </row>
    <row r="1925" spans="1:6" ht="21" customHeight="1" thickBot="1" x14ac:dyDescent="0.25">
      <c r="A1925" s="539" t="s">
        <v>109</v>
      </c>
      <c r="B1925" s="452">
        <f>B1926+B1927+B1928+B1929</f>
        <v>0</v>
      </c>
      <c r="C1925" s="452">
        <f>C1926+C1927+C1928+C1929</f>
        <v>400</v>
      </c>
      <c r="D1925" s="452">
        <v>400</v>
      </c>
      <c r="E1925" s="452">
        <f>E1926+E1927+E1928+E1929</f>
        <v>1193</v>
      </c>
      <c r="F1925" s="414"/>
    </row>
    <row r="1926" spans="1:6" ht="21" customHeight="1" thickBot="1" x14ac:dyDescent="0.25">
      <c r="A1926" s="541" t="s">
        <v>37</v>
      </c>
      <c r="B1926" s="540">
        <v>0</v>
      </c>
      <c r="C1926" s="540">
        <v>400</v>
      </c>
      <c r="D1926" s="540">
        <v>400</v>
      </c>
      <c r="E1926" s="540">
        <v>1193</v>
      </c>
      <c r="F1926" s="414"/>
    </row>
    <row r="1927" spans="1:6" ht="21" customHeight="1" thickBot="1" x14ac:dyDescent="0.25">
      <c r="A1927" s="541" t="s">
        <v>108</v>
      </c>
      <c r="B1927" s="452"/>
      <c r="C1927" s="540"/>
      <c r="D1927" s="540"/>
      <c r="E1927" s="540"/>
      <c r="F1927" s="414"/>
    </row>
    <row r="1928" spans="1:6" ht="21" customHeight="1" thickBot="1" x14ac:dyDescent="0.25">
      <c r="A1928" s="541" t="s">
        <v>72</v>
      </c>
      <c r="B1928" s="452"/>
      <c r="C1928" s="540"/>
      <c r="D1928" s="540"/>
      <c r="E1928" s="540"/>
      <c r="F1928" s="414"/>
    </row>
    <row r="1929" spans="1:6" ht="21" customHeight="1" thickBot="1" x14ac:dyDescent="0.25">
      <c r="A1929" s="541" t="s">
        <v>73</v>
      </c>
      <c r="B1929" s="452"/>
      <c r="C1929" s="540"/>
      <c r="D1929" s="540"/>
      <c r="E1929" s="540"/>
      <c r="F1929" s="414"/>
    </row>
    <row r="1930" spans="1:6" ht="21" customHeight="1" thickBot="1" x14ac:dyDescent="0.25">
      <c r="A1930" s="542" t="s">
        <v>50</v>
      </c>
      <c r="B1930" s="452">
        <f>B1920+B1925</f>
        <v>0</v>
      </c>
      <c r="C1930" s="540">
        <f>C1920+C1925</f>
        <v>400</v>
      </c>
      <c r="D1930" s="543">
        <f>D1920+D1925</f>
        <v>400</v>
      </c>
      <c r="E1930" s="540">
        <f>E1920+E1925</f>
        <v>1193</v>
      </c>
      <c r="F1930" s="414"/>
    </row>
    <row r="1931" spans="1:6" ht="21" customHeight="1" thickBot="1" x14ac:dyDescent="0.25">
      <c r="A1931" s="530" t="s">
        <v>114</v>
      </c>
      <c r="B1931" s="530" t="s">
        <v>1350</v>
      </c>
      <c r="C1931" s="531" t="s">
        <v>661</v>
      </c>
      <c r="D1931" s="532"/>
      <c r="E1931" s="530"/>
      <c r="F1931" s="414"/>
    </row>
    <row r="1932" spans="1:6" ht="21" customHeight="1" thickBot="1" x14ac:dyDescent="0.25">
      <c r="A1932" s="533" t="s">
        <v>9</v>
      </c>
      <c r="B1932" s="1149" t="s">
        <v>674</v>
      </c>
      <c r="C1932" s="1150"/>
      <c r="D1932" s="1150"/>
      <c r="E1932" s="1151"/>
      <c r="F1932" s="414"/>
    </row>
    <row r="1933" spans="1:6" ht="21" customHeight="1" thickBot="1" x14ac:dyDescent="0.25">
      <c r="A1933" s="533" t="s">
        <v>14</v>
      </c>
      <c r="B1933" s="1157" t="s">
        <v>237</v>
      </c>
      <c r="C1933" s="1158"/>
      <c r="D1933" s="1158"/>
      <c r="E1933" s="1159"/>
      <c r="F1933" s="414"/>
    </row>
    <row r="1934" spans="1:6" ht="21" customHeight="1" x14ac:dyDescent="0.2">
      <c r="A1934" s="1155"/>
      <c r="B1934" s="534">
        <v>2019</v>
      </c>
      <c r="C1934" s="534">
        <v>2020</v>
      </c>
      <c r="D1934" s="534">
        <v>2021</v>
      </c>
      <c r="E1934" s="534">
        <v>2022</v>
      </c>
      <c r="F1934" s="414"/>
    </row>
    <row r="1935" spans="1:6" ht="21" customHeight="1" thickBot="1" x14ac:dyDescent="0.25">
      <c r="A1935" s="1156"/>
      <c r="B1935" s="535" t="s">
        <v>5</v>
      </c>
      <c r="C1935" s="535" t="s">
        <v>6</v>
      </c>
      <c r="D1935" s="535" t="s">
        <v>6</v>
      </c>
      <c r="E1935" s="535" t="s">
        <v>6</v>
      </c>
      <c r="F1935" s="414"/>
    </row>
    <row r="1936" spans="1:6" ht="21" customHeight="1" thickBot="1" x14ac:dyDescent="0.25">
      <c r="A1936" s="533" t="s">
        <v>8</v>
      </c>
      <c r="B1936" s="536">
        <v>0</v>
      </c>
      <c r="C1936" s="536">
        <v>2000</v>
      </c>
      <c r="D1936" s="536">
        <v>2000</v>
      </c>
      <c r="E1936" s="536">
        <v>8000</v>
      </c>
      <c r="F1936" s="414"/>
    </row>
    <row r="1937" spans="1:6" ht="21" customHeight="1" thickBot="1" x14ac:dyDescent="0.25">
      <c r="A1937" s="533" t="s">
        <v>15</v>
      </c>
      <c r="B1937" s="452">
        <v>0</v>
      </c>
      <c r="C1937" s="540">
        <f>C1951</f>
        <v>26000</v>
      </c>
      <c r="D1937" s="540">
        <f>D1951</f>
        <v>26000</v>
      </c>
      <c r="E1937" s="540">
        <f>E1951</f>
        <v>78000</v>
      </c>
      <c r="F1937" s="414"/>
    </row>
    <row r="1938" spans="1:6" ht="21" customHeight="1" thickBot="1" x14ac:dyDescent="0.25">
      <c r="A1938" s="533" t="s">
        <v>21</v>
      </c>
      <c r="B1938" s="536" t="e">
        <f>B1937/B1936</f>
        <v>#DIV/0!</v>
      </c>
      <c r="C1938" s="536">
        <f>C1937/C1936</f>
        <v>13</v>
      </c>
      <c r="D1938" s="536">
        <f>D1937/D1936</f>
        <v>13</v>
      </c>
      <c r="E1938" s="536">
        <f>E1937/E1936</f>
        <v>9.75</v>
      </c>
      <c r="F1938" s="414"/>
    </row>
    <row r="1939" spans="1:6" ht="21" customHeight="1" thickBot="1" x14ac:dyDescent="0.25">
      <c r="A1939" s="533" t="s">
        <v>16</v>
      </c>
      <c r="B1939" s="537" t="s">
        <v>20</v>
      </c>
      <c r="C1939" s="538" t="e">
        <f t="shared" ref="C1939:E1941" si="317">C1936/B1936-1</f>
        <v>#DIV/0!</v>
      </c>
      <c r="D1939" s="538">
        <f t="shared" si="317"/>
        <v>0</v>
      </c>
      <c r="E1939" s="538">
        <f t="shared" si="317"/>
        <v>3</v>
      </c>
      <c r="F1939" s="414"/>
    </row>
    <row r="1940" spans="1:6" ht="21" customHeight="1" thickBot="1" x14ac:dyDescent="0.25">
      <c r="A1940" s="533" t="s">
        <v>17</v>
      </c>
      <c r="B1940" s="537" t="s">
        <v>20</v>
      </c>
      <c r="C1940" s="538" t="e">
        <f t="shared" si="317"/>
        <v>#DIV/0!</v>
      </c>
      <c r="D1940" s="538">
        <f t="shared" si="317"/>
        <v>0</v>
      </c>
      <c r="E1940" s="538">
        <f t="shared" si="317"/>
        <v>2</v>
      </c>
      <c r="F1940" s="414"/>
    </row>
    <row r="1941" spans="1:6" ht="21" customHeight="1" thickBot="1" x14ac:dyDescent="0.25">
      <c r="A1941" s="533" t="s">
        <v>18</v>
      </c>
      <c r="B1941" s="537" t="s">
        <v>20</v>
      </c>
      <c r="C1941" s="538" t="e">
        <f t="shared" si="317"/>
        <v>#DIV/0!</v>
      </c>
      <c r="D1941" s="538">
        <f t="shared" si="317"/>
        <v>0</v>
      </c>
      <c r="E1941" s="538">
        <f t="shared" si="317"/>
        <v>-0.25</v>
      </c>
      <c r="F1941" s="414"/>
    </row>
    <row r="1942" spans="1:6" ht="21" customHeight="1" thickBot="1" x14ac:dyDescent="0.25">
      <c r="A1942" s="1152" t="s">
        <v>1347</v>
      </c>
      <c r="B1942" s="1153"/>
      <c r="C1942" s="1153"/>
      <c r="D1942" s="1153"/>
      <c r="E1942" s="1154"/>
      <c r="F1942" s="414"/>
    </row>
    <row r="1943" spans="1:6" ht="21" customHeight="1" x14ac:dyDescent="0.2">
      <c r="A1943" s="1155"/>
      <c r="B1943" s="534">
        <v>2019</v>
      </c>
      <c r="C1943" s="534">
        <v>2020</v>
      </c>
      <c r="D1943" s="534">
        <v>2021</v>
      </c>
      <c r="E1943" s="534">
        <v>2022</v>
      </c>
      <c r="F1943" s="414"/>
    </row>
    <row r="1944" spans="1:6" ht="21" customHeight="1" thickBot="1" x14ac:dyDescent="0.25">
      <c r="A1944" s="1156"/>
      <c r="B1944" s="535" t="s">
        <v>5</v>
      </c>
      <c r="C1944" s="535" t="s">
        <v>6</v>
      </c>
      <c r="D1944" s="535" t="s">
        <v>6</v>
      </c>
      <c r="E1944" s="535" t="s">
        <v>6</v>
      </c>
      <c r="F1944" s="414"/>
    </row>
    <row r="1945" spans="1:6" ht="21" customHeight="1" thickBot="1" x14ac:dyDescent="0.25">
      <c r="A1945" s="539" t="s">
        <v>107</v>
      </c>
      <c r="B1945" s="540">
        <f>B1946+B1947+B1948+B1949</f>
        <v>0</v>
      </c>
      <c r="C1945" s="540">
        <f>C1946+C1947+C1948+C1949</f>
        <v>0</v>
      </c>
      <c r="D1945" s="540">
        <f>D1946+D1947+D1948+D1949</f>
        <v>0</v>
      </c>
      <c r="E1945" s="540">
        <f>E1946+E1947+E1948+E1949</f>
        <v>0</v>
      </c>
      <c r="F1945" s="414"/>
    </row>
    <row r="1946" spans="1:6" ht="21" customHeight="1" thickBot="1" x14ac:dyDescent="0.25">
      <c r="A1946" s="541" t="s">
        <v>37</v>
      </c>
      <c r="B1946" s="540"/>
      <c r="C1946" s="540"/>
      <c r="D1946" s="540"/>
      <c r="E1946" s="540"/>
      <c r="F1946" s="414"/>
    </row>
    <row r="1947" spans="1:6" ht="21" customHeight="1" thickBot="1" x14ac:dyDescent="0.25">
      <c r="A1947" s="541" t="s">
        <v>108</v>
      </c>
      <c r="B1947" s="540"/>
      <c r="C1947" s="540"/>
      <c r="D1947" s="540"/>
      <c r="E1947" s="540"/>
      <c r="F1947" s="414"/>
    </row>
    <row r="1948" spans="1:6" ht="21" customHeight="1" thickBot="1" x14ac:dyDescent="0.25">
      <c r="A1948" s="541" t="s">
        <v>72</v>
      </c>
      <c r="B1948" s="540"/>
      <c r="C1948" s="540"/>
      <c r="D1948" s="540"/>
      <c r="E1948" s="540"/>
      <c r="F1948" s="414"/>
    </row>
    <row r="1949" spans="1:6" ht="21" customHeight="1" thickBot="1" x14ac:dyDescent="0.25">
      <c r="A1949" s="541" t="s">
        <v>73</v>
      </c>
      <c r="B1949" s="540"/>
      <c r="C1949" s="540"/>
      <c r="D1949" s="540"/>
      <c r="E1949" s="540"/>
      <c r="F1949" s="414"/>
    </row>
    <row r="1950" spans="1:6" ht="21" customHeight="1" thickBot="1" x14ac:dyDescent="0.25">
      <c r="A1950" s="539" t="s">
        <v>109</v>
      </c>
      <c r="B1950" s="452">
        <f>B1951+B1952+B1953+B1954</f>
        <v>0</v>
      </c>
      <c r="C1950" s="452">
        <f>C1951+C1952+C1953+C1954</f>
        <v>26000</v>
      </c>
      <c r="D1950" s="452">
        <f>D1951+D1952+D1953+D1954</f>
        <v>26000</v>
      </c>
      <c r="E1950" s="452">
        <f>E1951+E1952+E1953+E1954</f>
        <v>78000</v>
      </c>
      <c r="F1950" s="414"/>
    </row>
    <row r="1951" spans="1:6" ht="21" customHeight="1" thickBot="1" x14ac:dyDescent="0.25">
      <c r="A1951" s="541" t="s">
        <v>37</v>
      </c>
      <c r="B1951" s="452">
        <v>0</v>
      </c>
      <c r="C1951" s="540">
        <v>26000</v>
      </c>
      <c r="D1951" s="540">
        <v>26000</v>
      </c>
      <c r="E1951" s="540">
        <v>78000</v>
      </c>
      <c r="F1951" s="414"/>
    </row>
    <row r="1952" spans="1:6" ht="21" customHeight="1" thickBot="1" x14ac:dyDescent="0.25">
      <c r="A1952" s="541" t="s">
        <v>108</v>
      </c>
      <c r="B1952" s="452"/>
      <c r="C1952" s="540"/>
      <c r="D1952" s="540"/>
      <c r="E1952" s="540"/>
      <c r="F1952" s="414"/>
    </row>
    <row r="1953" spans="1:6" ht="21" customHeight="1" thickBot="1" x14ac:dyDescent="0.25">
      <c r="A1953" s="541" t="s">
        <v>72</v>
      </c>
      <c r="B1953" s="452"/>
      <c r="C1953" s="540"/>
      <c r="D1953" s="540"/>
      <c r="E1953" s="540"/>
      <c r="F1953" s="414"/>
    </row>
    <row r="1954" spans="1:6" ht="21" customHeight="1" thickBot="1" x14ac:dyDescent="0.25">
      <c r="A1954" s="541" t="s">
        <v>73</v>
      </c>
      <c r="B1954" s="452"/>
      <c r="C1954" s="540"/>
      <c r="D1954" s="540"/>
      <c r="E1954" s="540"/>
      <c r="F1954" s="414"/>
    </row>
    <row r="1955" spans="1:6" ht="21" customHeight="1" thickBot="1" x14ac:dyDescent="0.25">
      <c r="A1955" s="542" t="s">
        <v>250</v>
      </c>
      <c r="B1955" s="452">
        <f>B1945+B1950</f>
        <v>0</v>
      </c>
      <c r="C1955" s="540">
        <f>C1945+C1950</f>
        <v>26000</v>
      </c>
      <c r="D1955" s="543">
        <f>D1945+D1950</f>
        <v>26000</v>
      </c>
      <c r="E1955" s="540">
        <f>E1945+E1950</f>
        <v>78000</v>
      </c>
      <c r="F1955" s="414"/>
    </row>
    <row r="1956" spans="1:6" ht="21" customHeight="1" thickBot="1" x14ac:dyDescent="0.25">
      <c r="A1956" s="530" t="s">
        <v>114</v>
      </c>
      <c r="B1956" s="530" t="s">
        <v>1351</v>
      </c>
      <c r="C1956" s="531" t="s">
        <v>662</v>
      </c>
      <c r="D1956" s="532"/>
      <c r="E1956" s="530"/>
      <c r="F1956" s="414"/>
    </row>
    <row r="1957" spans="1:6" ht="21" customHeight="1" thickBot="1" x14ac:dyDescent="0.25">
      <c r="A1957" s="533" t="s">
        <v>9</v>
      </c>
      <c r="B1957" s="1149" t="s">
        <v>462</v>
      </c>
      <c r="C1957" s="1150"/>
      <c r="D1957" s="1150"/>
      <c r="E1957" s="1151"/>
      <c r="F1957" s="414"/>
    </row>
    <row r="1958" spans="1:6" ht="21" customHeight="1" thickBot="1" x14ac:dyDescent="0.25">
      <c r="A1958" s="533" t="s">
        <v>14</v>
      </c>
      <c r="B1958" s="1157" t="s">
        <v>463</v>
      </c>
      <c r="C1958" s="1158"/>
      <c r="D1958" s="1158"/>
      <c r="E1958" s="1159"/>
      <c r="F1958" s="414"/>
    </row>
    <row r="1959" spans="1:6" ht="21" customHeight="1" x14ac:dyDescent="0.2">
      <c r="A1959" s="1155"/>
      <c r="B1959" s="534">
        <v>2019</v>
      </c>
      <c r="C1959" s="534">
        <v>2020</v>
      </c>
      <c r="D1959" s="534">
        <v>2021</v>
      </c>
      <c r="E1959" s="534">
        <v>2022</v>
      </c>
      <c r="F1959" s="414"/>
    </row>
    <row r="1960" spans="1:6" ht="21" customHeight="1" thickBot="1" x14ac:dyDescent="0.25">
      <c r="A1960" s="1156"/>
      <c r="B1960" s="535" t="s">
        <v>5</v>
      </c>
      <c r="C1960" s="535" t="s">
        <v>6</v>
      </c>
      <c r="D1960" s="535" t="s">
        <v>6</v>
      </c>
      <c r="E1960" s="535" t="s">
        <v>6</v>
      </c>
      <c r="F1960" s="414"/>
    </row>
    <row r="1961" spans="1:6" ht="21" customHeight="1" thickBot="1" x14ac:dyDescent="0.25">
      <c r="A1961" s="533" t="s">
        <v>8</v>
      </c>
      <c r="B1961" s="536">
        <v>0</v>
      </c>
      <c r="C1961" s="536">
        <v>1</v>
      </c>
      <c r="D1961" s="536">
        <v>1</v>
      </c>
      <c r="E1961" s="536">
        <v>1</v>
      </c>
      <c r="F1961" s="414"/>
    </row>
    <row r="1962" spans="1:6" ht="21" customHeight="1" thickBot="1" x14ac:dyDescent="0.25">
      <c r="A1962" s="533" t="s">
        <v>15</v>
      </c>
      <c r="B1962" s="540">
        <v>0</v>
      </c>
      <c r="C1962" s="540">
        <f>C1976</f>
        <v>280</v>
      </c>
      <c r="D1962" s="540">
        <f t="shared" ref="D1962:E1962" si="318">D1976</f>
        <v>280</v>
      </c>
      <c r="E1962" s="540">
        <f t="shared" si="318"/>
        <v>840</v>
      </c>
      <c r="F1962" s="414"/>
    </row>
    <row r="1963" spans="1:6" ht="21" customHeight="1" thickBot="1" x14ac:dyDescent="0.25">
      <c r="A1963" s="533" t="s">
        <v>21</v>
      </c>
      <c r="B1963" s="536" t="e">
        <f>B1962/B1961</f>
        <v>#DIV/0!</v>
      </c>
      <c r="C1963" s="536">
        <f>C1962/C1961</f>
        <v>280</v>
      </c>
      <c r="D1963" s="536">
        <f>D1962/D1961</f>
        <v>280</v>
      </c>
      <c r="E1963" s="536">
        <f>E1962/E1961</f>
        <v>840</v>
      </c>
      <c r="F1963" s="414"/>
    </row>
    <row r="1964" spans="1:6" ht="21" customHeight="1" thickBot="1" x14ac:dyDescent="0.25">
      <c r="A1964" s="533" t="s">
        <v>16</v>
      </c>
      <c r="B1964" s="537" t="s">
        <v>20</v>
      </c>
      <c r="C1964" s="538" t="e">
        <f t="shared" ref="C1964:E1966" si="319">C1961/B1961-1</f>
        <v>#DIV/0!</v>
      </c>
      <c r="D1964" s="538">
        <f t="shared" si="319"/>
        <v>0</v>
      </c>
      <c r="E1964" s="538">
        <f t="shared" si="319"/>
        <v>0</v>
      </c>
      <c r="F1964" s="414"/>
    </row>
    <row r="1965" spans="1:6" ht="21" customHeight="1" thickBot="1" x14ac:dyDescent="0.25">
      <c r="A1965" s="533" t="s">
        <v>17</v>
      </c>
      <c r="B1965" s="537" t="s">
        <v>20</v>
      </c>
      <c r="C1965" s="538" t="e">
        <f t="shared" si="319"/>
        <v>#DIV/0!</v>
      </c>
      <c r="D1965" s="538">
        <f t="shared" si="319"/>
        <v>0</v>
      </c>
      <c r="E1965" s="538">
        <f t="shared" si="319"/>
        <v>2</v>
      </c>
      <c r="F1965" s="414"/>
    </row>
    <row r="1966" spans="1:6" ht="21" customHeight="1" thickBot="1" x14ac:dyDescent="0.25">
      <c r="A1966" s="533" t="s">
        <v>18</v>
      </c>
      <c r="B1966" s="537" t="s">
        <v>20</v>
      </c>
      <c r="C1966" s="538" t="e">
        <f t="shared" si="319"/>
        <v>#DIV/0!</v>
      </c>
      <c r="D1966" s="538">
        <f t="shared" si="319"/>
        <v>0</v>
      </c>
      <c r="E1966" s="538">
        <f t="shared" si="319"/>
        <v>2</v>
      </c>
      <c r="F1966" s="414"/>
    </row>
    <row r="1967" spans="1:6" ht="21" customHeight="1" thickBot="1" x14ac:dyDescent="0.25">
      <c r="A1967" s="1152" t="s">
        <v>1347</v>
      </c>
      <c r="B1967" s="1153"/>
      <c r="C1967" s="1153"/>
      <c r="D1967" s="1153"/>
      <c r="E1967" s="1154"/>
      <c r="F1967" s="414"/>
    </row>
    <row r="1968" spans="1:6" ht="21" customHeight="1" x14ac:dyDescent="0.2">
      <c r="A1968" s="1155"/>
      <c r="B1968" s="534">
        <v>2019</v>
      </c>
      <c r="C1968" s="534">
        <v>2020</v>
      </c>
      <c r="D1968" s="534">
        <v>2021</v>
      </c>
      <c r="E1968" s="534">
        <v>2022</v>
      </c>
      <c r="F1968" s="414"/>
    </row>
    <row r="1969" spans="1:6" ht="21" customHeight="1" thickBot="1" x14ac:dyDescent="0.25">
      <c r="A1969" s="1156"/>
      <c r="B1969" s="535" t="s">
        <v>5</v>
      </c>
      <c r="C1969" s="535" t="s">
        <v>6</v>
      </c>
      <c r="D1969" s="535" t="s">
        <v>6</v>
      </c>
      <c r="E1969" s="535" t="s">
        <v>6</v>
      </c>
      <c r="F1969" s="414"/>
    </row>
    <row r="1970" spans="1:6" ht="21" customHeight="1" thickBot="1" x14ac:dyDescent="0.25">
      <c r="A1970" s="539" t="s">
        <v>107</v>
      </c>
      <c r="B1970" s="540">
        <f>B1971+B1972+B1973+B1974</f>
        <v>0</v>
      </c>
      <c r="C1970" s="540">
        <f>C1971+C1972+C1973+C1974</f>
        <v>0</v>
      </c>
      <c r="D1970" s="540">
        <f>D1971+D1972+D1973+D1974</f>
        <v>0</v>
      </c>
      <c r="E1970" s="540">
        <f>E1971+E1972+E1973+E1974</f>
        <v>0</v>
      </c>
      <c r="F1970" s="414"/>
    </row>
    <row r="1971" spans="1:6" ht="21" customHeight="1" thickBot="1" x14ac:dyDescent="0.25">
      <c r="A1971" s="541" t="s">
        <v>37</v>
      </c>
      <c r="B1971" s="540"/>
      <c r="C1971" s="540"/>
      <c r="D1971" s="540"/>
      <c r="E1971" s="540"/>
      <c r="F1971" s="414"/>
    </row>
    <row r="1972" spans="1:6" ht="21" customHeight="1" thickBot="1" x14ac:dyDescent="0.25">
      <c r="A1972" s="541" t="s">
        <v>108</v>
      </c>
      <c r="B1972" s="540"/>
      <c r="C1972" s="540"/>
      <c r="D1972" s="540"/>
      <c r="E1972" s="540"/>
      <c r="F1972" s="414"/>
    </row>
    <row r="1973" spans="1:6" ht="21" customHeight="1" thickBot="1" x14ac:dyDescent="0.25">
      <c r="A1973" s="541" t="s">
        <v>72</v>
      </c>
      <c r="B1973" s="540"/>
      <c r="C1973" s="540"/>
      <c r="D1973" s="540"/>
      <c r="E1973" s="540"/>
      <c r="F1973" s="414"/>
    </row>
    <row r="1974" spans="1:6" ht="21" customHeight="1" thickBot="1" x14ac:dyDescent="0.25">
      <c r="A1974" s="541" t="s">
        <v>73</v>
      </c>
      <c r="B1974" s="540"/>
      <c r="C1974" s="540"/>
      <c r="D1974" s="540"/>
      <c r="E1974" s="540"/>
      <c r="F1974" s="414"/>
    </row>
    <row r="1975" spans="1:6" ht="21" customHeight="1" thickBot="1" x14ac:dyDescent="0.25">
      <c r="A1975" s="539" t="s">
        <v>109</v>
      </c>
      <c r="B1975" s="452">
        <f>B1976+B1977+B1978+B1979</f>
        <v>0</v>
      </c>
      <c r="C1975" s="452">
        <f>C1976+C1977+C1978+C1979</f>
        <v>280</v>
      </c>
      <c r="D1975" s="452">
        <f>D1976+D1977+D1978+D1979</f>
        <v>280</v>
      </c>
      <c r="E1975" s="452">
        <f>E1976+E1977+E1978+E1979</f>
        <v>840</v>
      </c>
      <c r="F1975" s="414"/>
    </row>
    <row r="1976" spans="1:6" ht="21" customHeight="1" thickBot="1" x14ac:dyDescent="0.25">
      <c r="A1976" s="541" t="s">
        <v>37</v>
      </c>
      <c r="B1976" s="540">
        <v>0</v>
      </c>
      <c r="C1976" s="540">
        <v>280</v>
      </c>
      <c r="D1976" s="540">
        <v>280</v>
      </c>
      <c r="E1976" s="540">
        <v>840</v>
      </c>
      <c r="F1976" s="414"/>
    </row>
    <row r="1977" spans="1:6" ht="21" customHeight="1" thickBot="1" x14ac:dyDescent="0.25">
      <c r="A1977" s="541" t="s">
        <v>108</v>
      </c>
      <c r="B1977" s="452"/>
      <c r="C1977" s="540"/>
      <c r="D1977" s="540"/>
      <c r="E1977" s="540"/>
      <c r="F1977" s="414"/>
    </row>
    <row r="1978" spans="1:6" ht="21" customHeight="1" thickBot="1" x14ac:dyDescent="0.25">
      <c r="A1978" s="541" t="s">
        <v>72</v>
      </c>
      <c r="B1978" s="452"/>
      <c r="C1978" s="540"/>
      <c r="D1978" s="540"/>
      <c r="E1978" s="540"/>
      <c r="F1978" s="414"/>
    </row>
    <row r="1979" spans="1:6" ht="21" customHeight="1" thickBot="1" x14ac:dyDescent="0.25">
      <c r="A1979" s="541" t="s">
        <v>73</v>
      </c>
      <c r="B1979" s="452"/>
      <c r="C1979" s="540"/>
      <c r="D1979" s="540"/>
      <c r="E1979" s="540"/>
      <c r="F1979" s="414"/>
    </row>
    <row r="1980" spans="1:6" ht="21" customHeight="1" thickBot="1" x14ac:dyDescent="0.25">
      <c r="A1980" s="542" t="s">
        <v>117</v>
      </c>
      <c r="B1980" s="452">
        <f>B1970+B1975</f>
        <v>0</v>
      </c>
      <c r="C1980" s="540">
        <f>C1970+C1975</f>
        <v>280</v>
      </c>
      <c r="D1980" s="543">
        <f>D1970+D1975</f>
        <v>280</v>
      </c>
      <c r="E1980" s="540">
        <f>E1970+E1975</f>
        <v>840</v>
      </c>
      <c r="F1980" s="414"/>
    </row>
    <row r="1981" spans="1:6" ht="21" customHeight="1" thickBot="1" x14ac:dyDescent="0.25">
      <c r="A1981" s="530" t="s">
        <v>118</v>
      </c>
      <c r="B1981" s="530" t="s">
        <v>1352</v>
      </c>
      <c r="C1981" s="545" t="s">
        <v>1353</v>
      </c>
      <c r="D1981" s="532"/>
      <c r="E1981" s="530"/>
      <c r="F1981" s="414"/>
    </row>
    <row r="1982" spans="1:6" ht="21" customHeight="1" thickBot="1" x14ac:dyDescent="0.25">
      <c r="A1982" s="533" t="s">
        <v>9</v>
      </c>
      <c r="B1982" s="1149" t="s">
        <v>668</v>
      </c>
      <c r="C1982" s="1150"/>
      <c r="D1982" s="1150"/>
      <c r="E1982" s="1151"/>
      <c r="F1982" s="414"/>
    </row>
    <row r="1983" spans="1:6" ht="21" customHeight="1" thickBot="1" x14ac:dyDescent="0.25">
      <c r="A1983" s="533" t="s">
        <v>14</v>
      </c>
      <c r="B1983" s="1157" t="s">
        <v>237</v>
      </c>
      <c r="C1983" s="1158"/>
      <c r="D1983" s="1158"/>
      <c r="E1983" s="1159"/>
      <c r="F1983" s="414"/>
    </row>
    <row r="1984" spans="1:6" ht="21" customHeight="1" x14ac:dyDescent="0.2">
      <c r="A1984" s="1155"/>
      <c r="B1984" s="534">
        <v>2019</v>
      </c>
      <c r="C1984" s="534">
        <v>2020</v>
      </c>
      <c r="D1984" s="534">
        <v>2021</v>
      </c>
      <c r="E1984" s="534">
        <v>2022</v>
      </c>
      <c r="F1984" s="414"/>
    </row>
    <row r="1985" spans="1:6" ht="21" customHeight="1" thickBot="1" x14ac:dyDescent="0.25">
      <c r="A1985" s="1156"/>
      <c r="B1985" s="535" t="s">
        <v>5</v>
      </c>
      <c r="C1985" s="535" t="s">
        <v>6</v>
      </c>
      <c r="D1985" s="535" t="s">
        <v>6</v>
      </c>
      <c r="E1985" s="535" t="s">
        <v>6</v>
      </c>
      <c r="F1985" s="414"/>
    </row>
    <row r="1986" spans="1:6" ht="21" customHeight="1" thickBot="1" x14ac:dyDescent="0.25">
      <c r="A1986" s="533" t="s">
        <v>8</v>
      </c>
      <c r="B1986" s="536">
        <v>0</v>
      </c>
      <c r="C1986" s="536">
        <v>1196.4000000000001</v>
      </c>
      <c r="D1986" s="536">
        <v>1196.4000000000001</v>
      </c>
      <c r="E1986" s="536">
        <v>3589.2000000000003</v>
      </c>
      <c r="F1986" s="414"/>
    </row>
    <row r="1987" spans="1:6" ht="21" customHeight="1" thickBot="1" x14ac:dyDescent="0.25">
      <c r="A1987" s="533" t="s">
        <v>15</v>
      </c>
      <c r="B1987" s="452">
        <v>0</v>
      </c>
      <c r="C1987" s="540">
        <v>83519</v>
      </c>
      <c r="D1987" s="540">
        <v>80000</v>
      </c>
      <c r="E1987" s="540">
        <v>254076</v>
      </c>
      <c r="F1987" s="414"/>
    </row>
    <row r="1988" spans="1:6" ht="21" customHeight="1" thickBot="1" x14ac:dyDescent="0.25">
      <c r="A1988" s="533" t="s">
        <v>21</v>
      </c>
      <c r="B1988" s="536" t="e">
        <f>B1987/B1986</f>
        <v>#DIV/0!</v>
      </c>
      <c r="C1988" s="536">
        <f>C1987/C1986</f>
        <v>69.808592443998663</v>
      </c>
      <c r="D1988" s="536">
        <f>D1987/D1986</f>
        <v>66.867268472082912</v>
      </c>
      <c r="E1988" s="536">
        <f>E1987/E1986</f>
        <v>70.789033767970579</v>
      </c>
      <c r="F1988" s="414"/>
    </row>
    <row r="1989" spans="1:6" ht="21" customHeight="1" thickBot="1" x14ac:dyDescent="0.25">
      <c r="A1989" s="533" t="s">
        <v>16</v>
      </c>
      <c r="B1989" s="537" t="s">
        <v>20</v>
      </c>
      <c r="C1989" s="538" t="e">
        <f t="shared" ref="C1989:E1991" si="320">C1986/B1986-1</f>
        <v>#DIV/0!</v>
      </c>
      <c r="D1989" s="538">
        <f t="shared" si="320"/>
        <v>0</v>
      </c>
      <c r="E1989" s="538">
        <f t="shared" si="320"/>
        <v>2</v>
      </c>
      <c r="F1989" s="414"/>
    </row>
    <row r="1990" spans="1:6" ht="21" customHeight="1" thickBot="1" x14ac:dyDescent="0.25">
      <c r="A1990" s="533" t="s">
        <v>17</v>
      </c>
      <c r="B1990" s="537" t="s">
        <v>20</v>
      </c>
      <c r="C1990" s="538" t="e">
        <f t="shared" si="320"/>
        <v>#DIV/0!</v>
      </c>
      <c r="D1990" s="538">
        <f t="shared" si="320"/>
        <v>-4.2134125169123182E-2</v>
      </c>
      <c r="E1990" s="538">
        <f t="shared" si="320"/>
        <v>2.1759499999999998</v>
      </c>
      <c r="F1990" s="414"/>
    </row>
    <row r="1991" spans="1:6" ht="21" customHeight="1" thickBot="1" x14ac:dyDescent="0.25">
      <c r="A1991" s="533" t="s">
        <v>18</v>
      </c>
      <c r="B1991" s="537" t="s">
        <v>20</v>
      </c>
      <c r="C1991" s="538" t="e">
        <f t="shared" si="320"/>
        <v>#DIV/0!</v>
      </c>
      <c r="D1991" s="538">
        <f t="shared" si="320"/>
        <v>-4.2134125169123182E-2</v>
      </c>
      <c r="E1991" s="538">
        <f t="shared" si="320"/>
        <v>5.8650000000000091E-2</v>
      </c>
      <c r="F1991" s="414"/>
    </row>
    <row r="1992" spans="1:6" ht="21" customHeight="1" thickBot="1" x14ac:dyDescent="0.25">
      <c r="A1992" s="1152" t="s">
        <v>1347</v>
      </c>
      <c r="B1992" s="1153"/>
      <c r="C1992" s="1153"/>
      <c r="D1992" s="1153"/>
      <c r="E1992" s="1154"/>
      <c r="F1992" s="414"/>
    </row>
    <row r="1993" spans="1:6" ht="21" customHeight="1" x14ac:dyDescent="0.2">
      <c r="A1993" s="1155"/>
      <c r="B1993" s="534">
        <v>2019</v>
      </c>
      <c r="C1993" s="534">
        <v>2020</v>
      </c>
      <c r="D1993" s="534">
        <v>2021</v>
      </c>
      <c r="E1993" s="534">
        <v>2022</v>
      </c>
      <c r="F1993" s="414"/>
    </row>
    <row r="1994" spans="1:6" ht="21" customHeight="1" thickBot="1" x14ac:dyDescent="0.25">
      <c r="A1994" s="1156"/>
      <c r="B1994" s="535" t="s">
        <v>5</v>
      </c>
      <c r="C1994" s="535" t="s">
        <v>6</v>
      </c>
      <c r="D1994" s="535" t="s">
        <v>6</v>
      </c>
      <c r="E1994" s="535" t="s">
        <v>6</v>
      </c>
      <c r="F1994" s="414"/>
    </row>
    <row r="1995" spans="1:6" ht="21" customHeight="1" thickBot="1" x14ac:dyDescent="0.25">
      <c r="A1995" s="539" t="s">
        <v>107</v>
      </c>
      <c r="B1995" s="540">
        <f>B1996+B1997+B1998+B1999</f>
        <v>0</v>
      </c>
      <c r="C1995" s="540">
        <f>C1996+C1997+C1998+C1999</f>
        <v>0</v>
      </c>
      <c r="D1995" s="540">
        <f>D1996+D1997+D1998+D1999</f>
        <v>0</v>
      </c>
      <c r="E1995" s="540">
        <f>E1996+E1997+E1998+E1999</f>
        <v>0</v>
      </c>
      <c r="F1995" s="414"/>
    </row>
    <row r="1996" spans="1:6" ht="21" customHeight="1" thickBot="1" x14ac:dyDescent="0.25">
      <c r="A1996" s="541" t="s">
        <v>37</v>
      </c>
      <c r="B1996" s="540"/>
      <c r="C1996" s="540"/>
      <c r="D1996" s="540"/>
      <c r="E1996" s="540"/>
      <c r="F1996" s="414"/>
    </row>
    <row r="1997" spans="1:6" ht="21" customHeight="1" thickBot="1" x14ac:dyDescent="0.25">
      <c r="A1997" s="541" t="s">
        <v>108</v>
      </c>
      <c r="B1997" s="540"/>
      <c r="C1997" s="540"/>
      <c r="D1997" s="540"/>
      <c r="E1997" s="540"/>
      <c r="F1997" s="414"/>
    </row>
    <row r="1998" spans="1:6" ht="21" customHeight="1" thickBot="1" x14ac:dyDescent="0.25">
      <c r="A1998" s="541" t="s">
        <v>72</v>
      </c>
      <c r="B1998" s="540"/>
      <c r="C1998" s="540"/>
      <c r="D1998" s="540"/>
      <c r="E1998" s="540"/>
      <c r="F1998" s="414"/>
    </row>
    <row r="1999" spans="1:6" ht="21" customHeight="1" thickBot="1" x14ac:dyDescent="0.25">
      <c r="A1999" s="541" t="s">
        <v>73</v>
      </c>
      <c r="B1999" s="540"/>
      <c r="C1999" s="540"/>
      <c r="D1999" s="540"/>
      <c r="E1999" s="540"/>
      <c r="F1999" s="414"/>
    </row>
    <row r="2000" spans="1:6" ht="21" customHeight="1" thickBot="1" x14ac:dyDescent="0.25">
      <c r="A2000" s="539" t="s">
        <v>109</v>
      </c>
      <c r="B2000" s="452">
        <f>B2001+B2002+B2003+B2004</f>
        <v>0</v>
      </c>
      <c r="C2000" s="540">
        <v>83519</v>
      </c>
      <c r="D2000" s="452">
        <v>80000</v>
      </c>
      <c r="E2000" s="540">
        <v>254076</v>
      </c>
      <c r="F2000" s="414"/>
    </row>
    <row r="2001" spans="1:6" ht="21" customHeight="1" thickBot="1" x14ac:dyDescent="0.25">
      <c r="A2001" s="541" t="s">
        <v>37</v>
      </c>
      <c r="B2001" s="452">
        <v>0</v>
      </c>
      <c r="C2001" s="540">
        <v>83519</v>
      </c>
      <c r="D2001" s="540">
        <v>80000</v>
      </c>
      <c r="E2001" s="540">
        <v>254076</v>
      </c>
      <c r="F2001" s="414"/>
    </row>
    <row r="2002" spans="1:6" ht="21" customHeight="1" thickBot="1" x14ac:dyDescent="0.25">
      <c r="A2002" s="541" t="s">
        <v>108</v>
      </c>
      <c r="B2002" s="452"/>
      <c r="C2002" s="540"/>
      <c r="D2002" s="540"/>
      <c r="E2002" s="540"/>
      <c r="F2002" s="414"/>
    </row>
    <row r="2003" spans="1:6" ht="21" customHeight="1" thickBot="1" x14ac:dyDescent="0.25">
      <c r="A2003" s="541" t="s">
        <v>72</v>
      </c>
      <c r="B2003" s="452"/>
      <c r="C2003" s="540"/>
      <c r="D2003" s="540"/>
      <c r="E2003" s="540"/>
      <c r="F2003" s="414"/>
    </row>
    <row r="2004" spans="1:6" ht="21" customHeight="1" thickBot="1" x14ac:dyDescent="0.25">
      <c r="A2004" s="541" t="s">
        <v>73</v>
      </c>
      <c r="B2004" s="452"/>
      <c r="C2004" s="540"/>
      <c r="D2004" s="540"/>
      <c r="E2004" s="540"/>
      <c r="F2004" s="414"/>
    </row>
    <row r="2005" spans="1:6" ht="21" customHeight="1" thickBot="1" x14ac:dyDescent="0.25">
      <c r="A2005" s="542" t="s">
        <v>120</v>
      </c>
      <c r="B2005" s="452">
        <f>B1995+B2000</f>
        <v>0</v>
      </c>
      <c r="C2005" s="540">
        <f>C1995+C2000</f>
        <v>83519</v>
      </c>
      <c r="D2005" s="543">
        <f>D1995+D2000</f>
        <v>80000</v>
      </c>
      <c r="E2005" s="540">
        <f>E1995+E2000</f>
        <v>254076</v>
      </c>
      <c r="F2005" s="414"/>
    </row>
    <row r="2006" spans="1:6" ht="21" customHeight="1" thickBot="1" x14ac:dyDescent="0.25">
      <c r="A2006" s="530" t="s">
        <v>118</v>
      </c>
      <c r="B2006" s="530" t="s">
        <v>1354</v>
      </c>
      <c r="C2006" s="531" t="s">
        <v>1355</v>
      </c>
      <c r="D2006" s="532"/>
      <c r="E2006" s="530"/>
      <c r="F2006" s="414"/>
    </row>
    <row r="2007" spans="1:6" ht="21" customHeight="1" thickBot="1" x14ac:dyDescent="0.25">
      <c r="A2007" s="533" t="s">
        <v>9</v>
      </c>
      <c r="B2007" s="1149" t="s">
        <v>462</v>
      </c>
      <c r="C2007" s="1150"/>
      <c r="D2007" s="1150"/>
      <c r="E2007" s="1151"/>
      <c r="F2007" s="414"/>
    </row>
    <row r="2008" spans="1:6" ht="21" customHeight="1" thickBot="1" x14ac:dyDescent="0.25">
      <c r="A2008" s="533" t="s">
        <v>14</v>
      </c>
      <c r="B2008" s="1157" t="s">
        <v>463</v>
      </c>
      <c r="C2008" s="1158"/>
      <c r="D2008" s="1158"/>
      <c r="E2008" s="1159"/>
      <c r="F2008" s="414"/>
    </row>
    <row r="2009" spans="1:6" ht="21" customHeight="1" x14ac:dyDescent="0.2">
      <c r="A2009" s="1155"/>
      <c r="B2009" s="534">
        <v>2019</v>
      </c>
      <c r="C2009" s="534">
        <v>2020</v>
      </c>
      <c r="D2009" s="534">
        <v>2021</v>
      </c>
      <c r="E2009" s="534">
        <v>2022</v>
      </c>
      <c r="F2009" s="414"/>
    </row>
    <row r="2010" spans="1:6" ht="21" customHeight="1" thickBot="1" x14ac:dyDescent="0.25">
      <c r="A2010" s="1156"/>
      <c r="B2010" s="535" t="s">
        <v>5</v>
      </c>
      <c r="C2010" s="535" t="s">
        <v>6</v>
      </c>
      <c r="D2010" s="535" t="s">
        <v>6</v>
      </c>
      <c r="E2010" s="535" t="s">
        <v>6</v>
      </c>
      <c r="F2010" s="414"/>
    </row>
    <row r="2011" spans="1:6" ht="21" customHeight="1" thickBot="1" x14ac:dyDescent="0.25">
      <c r="A2011" s="533" t="s">
        <v>8</v>
      </c>
      <c r="B2011" s="536">
        <v>0</v>
      </c>
      <c r="C2011" s="536">
        <v>1</v>
      </c>
      <c r="D2011" s="536">
        <v>1</v>
      </c>
      <c r="E2011" s="536">
        <v>1</v>
      </c>
      <c r="F2011" s="414"/>
    </row>
    <row r="2012" spans="1:6" ht="21" customHeight="1" thickBot="1" x14ac:dyDescent="0.25">
      <c r="A2012" s="533" t="s">
        <v>15</v>
      </c>
      <c r="B2012" s="540">
        <v>0</v>
      </c>
      <c r="C2012" s="540">
        <f>C2026</f>
        <v>420</v>
      </c>
      <c r="D2012" s="540">
        <f t="shared" ref="D2012:E2012" si="321">D2026</f>
        <v>420</v>
      </c>
      <c r="E2012" s="540">
        <f t="shared" si="321"/>
        <v>1261</v>
      </c>
      <c r="F2012" s="414"/>
    </row>
    <row r="2013" spans="1:6" ht="21" customHeight="1" thickBot="1" x14ac:dyDescent="0.25">
      <c r="A2013" s="533" t="s">
        <v>21</v>
      </c>
      <c r="B2013" s="536" t="e">
        <f>B2012/B2011</f>
        <v>#DIV/0!</v>
      </c>
      <c r="C2013" s="536">
        <f>C2012/C2011</f>
        <v>420</v>
      </c>
      <c r="D2013" s="536">
        <f>D2012/D2011</f>
        <v>420</v>
      </c>
      <c r="E2013" s="536">
        <f>E2012/E2011</f>
        <v>1261</v>
      </c>
      <c r="F2013" s="414"/>
    </row>
    <row r="2014" spans="1:6" ht="21" customHeight="1" thickBot="1" x14ac:dyDescent="0.25">
      <c r="A2014" s="533" t="s">
        <v>16</v>
      </c>
      <c r="B2014" s="537" t="s">
        <v>20</v>
      </c>
      <c r="C2014" s="538" t="e">
        <f t="shared" ref="C2014:E2016" si="322">C2011/B2011-1</f>
        <v>#DIV/0!</v>
      </c>
      <c r="D2014" s="538">
        <f t="shared" si="322"/>
        <v>0</v>
      </c>
      <c r="E2014" s="538">
        <f t="shared" si="322"/>
        <v>0</v>
      </c>
      <c r="F2014" s="414"/>
    </row>
    <row r="2015" spans="1:6" ht="21" customHeight="1" thickBot="1" x14ac:dyDescent="0.25">
      <c r="A2015" s="533" t="s">
        <v>17</v>
      </c>
      <c r="B2015" s="537" t="s">
        <v>20</v>
      </c>
      <c r="C2015" s="538" t="e">
        <f t="shared" si="322"/>
        <v>#DIV/0!</v>
      </c>
      <c r="D2015" s="538">
        <f t="shared" si="322"/>
        <v>0</v>
      </c>
      <c r="E2015" s="538">
        <f t="shared" si="322"/>
        <v>2.0023809523809524</v>
      </c>
      <c r="F2015" s="414"/>
    </row>
    <row r="2016" spans="1:6" ht="21" customHeight="1" thickBot="1" x14ac:dyDescent="0.25">
      <c r="A2016" s="533" t="s">
        <v>18</v>
      </c>
      <c r="B2016" s="537" t="s">
        <v>20</v>
      </c>
      <c r="C2016" s="538" t="e">
        <f t="shared" si="322"/>
        <v>#DIV/0!</v>
      </c>
      <c r="D2016" s="538">
        <f t="shared" si="322"/>
        <v>0</v>
      </c>
      <c r="E2016" s="538">
        <f t="shared" si="322"/>
        <v>2.0023809523809524</v>
      </c>
      <c r="F2016" s="414"/>
    </row>
    <row r="2017" spans="1:6" ht="21" customHeight="1" thickBot="1" x14ac:dyDescent="0.25">
      <c r="A2017" s="1152" t="s">
        <v>1347</v>
      </c>
      <c r="B2017" s="1153"/>
      <c r="C2017" s="1153"/>
      <c r="D2017" s="1153"/>
      <c r="E2017" s="1154"/>
      <c r="F2017" s="414"/>
    </row>
    <row r="2018" spans="1:6" ht="21" customHeight="1" x14ac:dyDescent="0.2">
      <c r="A2018" s="1155"/>
      <c r="B2018" s="534">
        <v>2019</v>
      </c>
      <c r="C2018" s="534">
        <v>2020</v>
      </c>
      <c r="D2018" s="534">
        <v>2021</v>
      </c>
      <c r="E2018" s="534">
        <v>2022</v>
      </c>
      <c r="F2018" s="414"/>
    </row>
    <row r="2019" spans="1:6" ht="21" customHeight="1" thickBot="1" x14ac:dyDescent="0.25">
      <c r="A2019" s="1156"/>
      <c r="B2019" s="535" t="s">
        <v>5</v>
      </c>
      <c r="C2019" s="535" t="s">
        <v>6</v>
      </c>
      <c r="D2019" s="535" t="s">
        <v>6</v>
      </c>
      <c r="E2019" s="535" t="s">
        <v>6</v>
      </c>
      <c r="F2019" s="414"/>
    </row>
    <row r="2020" spans="1:6" ht="21" customHeight="1" thickBot="1" x14ac:dyDescent="0.25">
      <c r="A2020" s="539" t="s">
        <v>107</v>
      </c>
      <c r="B2020" s="540">
        <f>B2021+B2022+B2023+B2024</f>
        <v>0</v>
      </c>
      <c r="C2020" s="540">
        <f>C2021+C2022+C2023+C2024</f>
        <v>0</v>
      </c>
      <c r="D2020" s="540">
        <f>D2021+D2022+D2023+D2024</f>
        <v>0</v>
      </c>
      <c r="E2020" s="540">
        <f>E2021+E2022+E2023+E2024</f>
        <v>0</v>
      </c>
      <c r="F2020" s="414"/>
    </row>
    <row r="2021" spans="1:6" ht="21" customHeight="1" thickBot="1" x14ac:dyDescent="0.25">
      <c r="A2021" s="541" t="s">
        <v>37</v>
      </c>
      <c r="B2021" s="540"/>
      <c r="C2021" s="540"/>
      <c r="D2021" s="540"/>
      <c r="E2021" s="540"/>
      <c r="F2021" s="414"/>
    </row>
    <row r="2022" spans="1:6" ht="21" customHeight="1" thickBot="1" x14ac:dyDescent="0.25">
      <c r="A2022" s="541" t="s">
        <v>108</v>
      </c>
      <c r="B2022" s="540"/>
      <c r="C2022" s="540"/>
      <c r="D2022" s="540"/>
      <c r="E2022" s="540"/>
      <c r="F2022" s="414"/>
    </row>
    <row r="2023" spans="1:6" ht="21" customHeight="1" thickBot="1" x14ac:dyDescent="0.25">
      <c r="A2023" s="541" t="s">
        <v>72</v>
      </c>
      <c r="B2023" s="540"/>
      <c r="C2023" s="540"/>
      <c r="D2023" s="540"/>
      <c r="E2023" s="540"/>
      <c r="F2023" s="414"/>
    </row>
    <row r="2024" spans="1:6" ht="21" customHeight="1" thickBot="1" x14ac:dyDescent="0.25">
      <c r="A2024" s="541" t="s">
        <v>73</v>
      </c>
      <c r="B2024" s="540"/>
      <c r="C2024" s="540"/>
      <c r="D2024" s="540"/>
      <c r="E2024" s="540"/>
      <c r="F2024" s="414"/>
    </row>
    <row r="2025" spans="1:6" ht="21" customHeight="1" thickBot="1" x14ac:dyDescent="0.25">
      <c r="A2025" s="539" t="s">
        <v>109</v>
      </c>
      <c r="B2025" s="452">
        <f>B2026+B2027+B2028+B2029</f>
        <v>0</v>
      </c>
      <c r="C2025" s="452">
        <f>C2026+C2027+C2028+C2029</f>
        <v>420</v>
      </c>
      <c r="D2025" s="452">
        <f>D2026+D2027+D2028+D2029</f>
        <v>420</v>
      </c>
      <c r="E2025" s="452">
        <f>E2026+E2027+E2028+E2029</f>
        <v>1261</v>
      </c>
      <c r="F2025" s="414"/>
    </row>
    <row r="2026" spans="1:6" ht="21" customHeight="1" thickBot="1" x14ac:dyDescent="0.25">
      <c r="A2026" s="541" t="s">
        <v>37</v>
      </c>
      <c r="B2026" s="540">
        <v>0</v>
      </c>
      <c r="C2026" s="540">
        <v>420</v>
      </c>
      <c r="D2026" s="540">
        <v>420</v>
      </c>
      <c r="E2026" s="540">
        <v>1261</v>
      </c>
      <c r="F2026" s="414"/>
    </row>
    <row r="2027" spans="1:6" ht="21" customHeight="1" thickBot="1" x14ac:dyDescent="0.25">
      <c r="A2027" s="541" t="s">
        <v>108</v>
      </c>
      <c r="B2027" s="452"/>
      <c r="C2027" s="540"/>
      <c r="D2027" s="540"/>
      <c r="E2027" s="540"/>
      <c r="F2027" s="414"/>
    </row>
    <row r="2028" spans="1:6" ht="21" customHeight="1" thickBot="1" x14ac:dyDescent="0.25">
      <c r="A2028" s="541" t="s">
        <v>72</v>
      </c>
      <c r="B2028" s="452"/>
      <c r="C2028" s="540"/>
      <c r="D2028" s="540"/>
      <c r="E2028" s="540"/>
      <c r="F2028" s="414"/>
    </row>
    <row r="2029" spans="1:6" ht="21" customHeight="1" thickBot="1" x14ac:dyDescent="0.25">
      <c r="A2029" s="541" t="s">
        <v>73</v>
      </c>
      <c r="B2029" s="452"/>
      <c r="C2029" s="540"/>
      <c r="D2029" s="540"/>
      <c r="E2029" s="540"/>
      <c r="F2029" s="414"/>
    </row>
    <row r="2030" spans="1:6" ht="21" customHeight="1" thickBot="1" x14ac:dyDescent="0.25">
      <c r="A2030" s="542" t="s">
        <v>120</v>
      </c>
      <c r="B2030" s="452">
        <f>B2020+B2025</f>
        <v>0</v>
      </c>
      <c r="C2030" s="540">
        <f>C2020+C2025</f>
        <v>420</v>
      </c>
      <c r="D2030" s="543">
        <f>D2020+D2025</f>
        <v>420</v>
      </c>
      <c r="E2030" s="540">
        <f>E2020+E2025</f>
        <v>1261</v>
      </c>
      <c r="F2030" s="414"/>
    </row>
    <row r="2031" spans="1:6" ht="54" customHeight="1" thickBot="1" x14ac:dyDescent="0.25">
      <c r="A2031" s="530" t="s">
        <v>121</v>
      </c>
      <c r="B2031" s="530" t="s">
        <v>1356</v>
      </c>
      <c r="C2031" s="545" t="s">
        <v>1357</v>
      </c>
      <c r="D2031" s="532"/>
      <c r="E2031" s="530"/>
      <c r="F2031" s="414"/>
    </row>
    <row r="2032" spans="1:6" ht="21" customHeight="1" thickBot="1" x14ac:dyDescent="0.25">
      <c r="A2032" s="533" t="s">
        <v>9</v>
      </c>
      <c r="B2032" s="1149" t="s">
        <v>1358</v>
      </c>
      <c r="C2032" s="1150"/>
      <c r="D2032" s="1150"/>
      <c r="E2032" s="1151"/>
      <c r="F2032" s="414"/>
    </row>
    <row r="2033" spans="1:6" ht="21" customHeight="1" thickBot="1" x14ac:dyDescent="0.25">
      <c r="A2033" s="533" t="s">
        <v>14</v>
      </c>
      <c r="B2033" s="1157" t="s">
        <v>237</v>
      </c>
      <c r="C2033" s="1158"/>
      <c r="D2033" s="1158"/>
      <c r="E2033" s="1159"/>
      <c r="F2033" s="414"/>
    </row>
    <row r="2034" spans="1:6" ht="21" customHeight="1" x14ac:dyDescent="0.2">
      <c r="A2034" s="1155"/>
      <c r="B2034" s="534">
        <v>2019</v>
      </c>
      <c r="C2034" s="534">
        <v>2020</v>
      </c>
      <c r="D2034" s="534">
        <v>2021</v>
      </c>
      <c r="E2034" s="534">
        <v>2022</v>
      </c>
      <c r="F2034" s="414"/>
    </row>
    <row r="2035" spans="1:6" ht="21" customHeight="1" thickBot="1" x14ac:dyDescent="0.25">
      <c r="A2035" s="1156"/>
      <c r="B2035" s="535" t="s">
        <v>5</v>
      </c>
      <c r="C2035" s="535" t="s">
        <v>6</v>
      </c>
      <c r="D2035" s="535" t="s">
        <v>6</v>
      </c>
      <c r="E2035" s="535" t="s">
        <v>6</v>
      </c>
      <c r="F2035" s="414"/>
    </row>
    <row r="2036" spans="1:6" ht="21" customHeight="1" thickBot="1" x14ac:dyDescent="0.25">
      <c r="A2036" s="533" t="s">
        <v>8</v>
      </c>
      <c r="B2036" s="536">
        <v>0</v>
      </c>
      <c r="C2036" s="536">
        <v>1500</v>
      </c>
      <c r="D2036" s="536">
        <v>1500</v>
      </c>
      <c r="E2036" s="536">
        <v>7000</v>
      </c>
      <c r="F2036" s="414"/>
    </row>
    <row r="2037" spans="1:6" ht="21" customHeight="1" thickBot="1" x14ac:dyDescent="0.25">
      <c r="A2037" s="533" t="s">
        <v>15</v>
      </c>
      <c r="B2037" s="452">
        <v>0</v>
      </c>
      <c r="C2037" s="540">
        <f>C2051</f>
        <v>50000</v>
      </c>
      <c r="D2037" s="540">
        <f>D2051</f>
        <v>50000</v>
      </c>
      <c r="E2037" s="540">
        <f>E2051</f>
        <v>150000</v>
      </c>
      <c r="F2037" s="414"/>
    </row>
    <row r="2038" spans="1:6" ht="21" customHeight="1" thickBot="1" x14ac:dyDescent="0.25">
      <c r="A2038" s="533" t="s">
        <v>21</v>
      </c>
      <c r="B2038" s="536" t="e">
        <f>B2037/B2036</f>
        <v>#DIV/0!</v>
      </c>
      <c r="C2038" s="536">
        <f>C2037/C2036</f>
        <v>33.333333333333336</v>
      </c>
      <c r="D2038" s="536">
        <f>D2037/D2036</f>
        <v>33.333333333333336</v>
      </c>
      <c r="E2038" s="536">
        <f>E2037/E2036</f>
        <v>21.428571428571427</v>
      </c>
      <c r="F2038" s="414"/>
    </row>
    <row r="2039" spans="1:6" ht="21" customHeight="1" thickBot="1" x14ac:dyDescent="0.25">
      <c r="A2039" s="533" t="s">
        <v>16</v>
      </c>
      <c r="B2039" s="537" t="s">
        <v>20</v>
      </c>
      <c r="C2039" s="538" t="e">
        <f t="shared" ref="C2039:E2041" si="323">C2036/B2036-1</f>
        <v>#DIV/0!</v>
      </c>
      <c r="D2039" s="538">
        <f t="shared" si="323"/>
        <v>0</v>
      </c>
      <c r="E2039" s="538">
        <f t="shared" si="323"/>
        <v>3.666666666666667</v>
      </c>
      <c r="F2039" s="414"/>
    </row>
    <row r="2040" spans="1:6" ht="21" customHeight="1" thickBot="1" x14ac:dyDescent="0.25">
      <c r="A2040" s="533" t="s">
        <v>17</v>
      </c>
      <c r="B2040" s="537" t="s">
        <v>20</v>
      </c>
      <c r="C2040" s="538" t="e">
        <f t="shared" si="323"/>
        <v>#DIV/0!</v>
      </c>
      <c r="D2040" s="538">
        <f t="shared" si="323"/>
        <v>0</v>
      </c>
      <c r="E2040" s="538">
        <f t="shared" si="323"/>
        <v>2</v>
      </c>
      <c r="F2040" s="414"/>
    </row>
    <row r="2041" spans="1:6" ht="21" customHeight="1" thickBot="1" x14ac:dyDescent="0.25">
      <c r="A2041" s="533" t="s">
        <v>18</v>
      </c>
      <c r="B2041" s="537" t="s">
        <v>20</v>
      </c>
      <c r="C2041" s="538" t="e">
        <f t="shared" si="323"/>
        <v>#DIV/0!</v>
      </c>
      <c r="D2041" s="538">
        <f t="shared" si="323"/>
        <v>0</v>
      </c>
      <c r="E2041" s="538">
        <f t="shared" si="323"/>
        <v>-0.35714285714285721</v>
      </c>
      <c r="F2041" s="414"/>
    </row>
    <row r="2042" spans="1:6" ht="21" customHeight="1" thickBot="1" x14ac:dyDescent="0.25">
      <c r="A2042" s="1152" t="s">
        <v>1347</v>
      </c>
      <c r="B2042" s="1153"/>
      <c r="C2042" s="1153"/>
      <c r="D2042" s="1153"/>
      <c r="E2042" s="1154"/>
      <c r="F2042" s="414"/>
    </row>
    <row r="2043" spans="1:6" ht="21" customHeight="1" x14ac:dyDescent="0.2">
      <c r="A2043" s="1155"/>
      <c r="B2043" s="534">
        <v>2019</v>
      </c>
      <c r="C2043" s="534">
        <v>2020</v>
      </c>
      <c r="D2043" s="534">
        <v>2021</v>
      </c>
      <c r="E2043" s="534">
        <v>2022</v>
      </c>
      <c r="F2043" s="414"/>
    </row>
    <row r="2044" spans="1:6" ht="21" customHeight="1" thickBot="1" x14ac:dyDescent="0.25">
      <c r="A2044" s="1156"/>
      <c r="B2044" s="535" t="s">
        <v>5</v>
      </c>
      <c r="C2044" s="535" t="s">
        <v>6</v>
      </c>
      <c r="D2044" s="535" t="s">
        <v>6</v>
      </c>
      <c r="E2044" s="535" t="s">
        <v>6</v>
      </c>
      <c r="F2044" s="414"/>
    </row>
    <row r="2045" spans="1:6" ht="21" customHeight="1" thickBot="1" x14ac:dyDescent="0.25">
      <c r="A2045" s="539" t="s">
        <v>107</v>
      </c>
      <c r="B2045" s="540">
        <f>B2046+B2047+B2048+B2049</f>
        <v>0</v>
      </c>
      <c r="C2045" s="540">
        <f>C2046+C2047+C2048+C2049</f>
        <v>0</v>
      </c>
      <c r="D2045" s="540">
        <f>D2046+D2047+D2048+D2049</f>
        <v>0</v>
      </c>
      <c r="E2045" s="540">
        <f>E2046+E2047+E2048+E2049</f>
        <v>0</v>
      </c>
      <c r="F2045" s="414"/>
    </row>
    <row r="2046" spans="1:6" ht="21" customHeight="1" thickBot="1" x14ac:dyDescent="0.25">
      <c r="A2046" s="541" t="s">
        <v>37</v>
      </c>
      <c r="B2046" s="540"/>
      <c r="C2046" s="540"/>
      <c r="D2046" s="540"/>
      <c r="E2046" s="540"/>
      <c r="F2046" s="414"/>
    </row>
    <row r="2047" spans="1:6" ht="21" customHeight="1" thickBot="1" x14ac:dyDescent="0.25">
      <c r="A2047" s="541" t="s">
        <v>108</v>
      </c>
      <c r="B2047" s="540"/>
      <c r="C2047" s="540"/>
      <c r="D2047" s="540"/>
      <c r="E2047" s="540"/>
      <c r="F2047" s="414"/>
    </row>
    <row r="2048" spans="1:6" ht="21" customHeight="1" thickBot="1" x14ac:dyDescent="0.25">
      <c r="A2048" s="541" t="s">
        <v>72</v>
      </c>
      <c r="B2048" s="540"/>
      <c r="C2048" s="540"/>
      <c r="D2048" s="540"/>
      <c r="E2048" s="540"/>
      <c r="F2048" s="414"/>
    </row>
    <row r="2049" spans="1:6" ht="21" customHeight="1" thickBot="1" x14ac:dyDescent="0.25">
      <c r="A2049" s="541" t="s">
        <v>73</v>
      </c>
      <c r="B2049" s="540"/>
      <c r="C2049" s="540"/>
      <c r="D2049" s="540"/>
      <c r="E2049" s="540"/>
      <c r="F2049" s="414"/>
    </row>
    <row r="2050" spans="1:6" ht="21" customHeight="1" thickBot="1" x14ac:dyDescent="0.25">
      <c r="A2050" s="539" t="s">
        <v>109</v>
      </c>
      <c r="B2050" s="452">
        <f>B2051+B2052+B2053+B2054</f>
        <v>0</v>
      </c>
      <c r="C2050" s="452">
        <f>C2051+C2052+C2053+C2054</f>
        <v>50000</v>
      </c>
      <c r="D2050" s="452">
        <f>D2051+D2052+D2053+D2054</f>
        <v>50000</v>
      </c>
      <c r="E2050" s="452">
        <f>E2051+E2052+E2053+E2054</f>
        <v>150000</v>
      </c>
      <c r="F2050" s="414"/>
    </row>
    <row r="2051" spans="1:6" ht="21" customHeight="1" thickBot="1" x14ac:dyDescent="0.25">
      <c r="A2051" s="541" t="s">
        <v>37</v>
      </c>
      <c r="B2051" s="452">
        <v>0</v>
      </c>
      <c r="C2051" s="540">
        <v>50000</v>
      </c>
      <c r="D2051" s="540">
        <v>50000</v>
      </c>
      <c r="E2051" s="540">
        <v>150000</v>
      </c>
      <c r="F2051" s="414"/>
    </row>
    <row r="2052" spans="1:6" ht="21" customHeight="1" thickBot="1" x14ac:dyDescent="0.25">
      <c r="A2052" s="541" t="s">
        <v>108</v>
      </c>
      <c r="B2052" s="452"/>
      <c r="C2052" s="540"/>
      <c r="D2052" s="540"/>
      <c r="E2052" s="540"/>
      <c r="F2052" s="414"/>
    </row>
    <row r="2053" spans="1:6" ht="21" customHeight="1" thickBot="1" x14ac:dyDescent="0.25">
      <c r="A2053" s="541" t="s">
        <v>72</v>
      </c>
      <c r="B2053" s="452"/>
      <c r="C2053" s="540"/>
      <c r="D2053" s="540"/>
      <c r="E2053" s="540"/>
      <c r="F2053" s="414"/>
    </row>
    <row r="2054" spans="1:6" ht="21" customHeight="1" thickBot="1" x14ac:dyDescent="0.25">
      <c r="A2054" s="541" t="s">
        <v>73</v>
      </c>
      <c r="B2054" s="452"/>
      <c r="C2054" s="540"/>
      <c r="D2054" s="540"/>
      <c r="E2054" s="540"/>
      <c r="F2054" s="414"/>
    </row>
    <row r="2055" spans="1:6" ht="21" customHeight="1" thickBot="1" x14ac:dyDescent="0.25">
      <c r="A2055" s="542" t="s">
        <v>125</v>
      </c>
      <c r="B2055" s="452">
        <f>B2045+B2050</f>
        <v>0</v>
      </c>
      <c r="C2055" s="540">
        <f>C2045+C2050</f>
        <v>50000</v>
      </c>
      <c r="D2055" s="543">
        <f>D2045+D2050</f>
        <v>50000</v>
      </c>
      <c r="E2055" s="540">
        <f>E2045+E2050</f>
        <v>150000</v>
      </c>
      <c r="F2055" s="414"/>
    </row>
    <row r="2056" spans="1:6" ht="44.25" customHeight="1" thickBot="1" x14ac:dyDescent="0.25">
      <c r="A2056" s="530" t="s">
        <v>121</v>
      </c>
      <c r="B2056" s="530" t="s">
        <v>1359</v>
      </c>
      <c r="C2056" s="531" t="s">
        <v>1357</v>
      </c>
      <c r="D2056" s="532"/>
      <c r="E2056" s="530"/>
      <c r="F2056" s="414"/>
    </row>
    <row r="2057" spans="1:6" ht="21" customHeight="1" thickBot="1" x14ac:dyDescent="0.25">
      <c r="A2057" s="533" t="s">
        <v>9</v>
      </c>
      <c r="B2057" s="1149" t="s">
        <v>462</v>
      </c>
      <c r="C2057" s="1150"/>
      <c r="D2057" s="1150"/>
      <c r="E2057" s="1151"/>
      <c r="F2057" s="414"/>
    </row>
    <row r="2058" spans="1:6" ht="21" customHeight="1" thickBot="1" x14ac:dyDescent="0.25">
      <c r="A2058" s="533" t="s">
        <v>14</v>
      </c>
      <c r="B2058" s="1157" t="s">
        <v>463</v>
      </c>
      <c r="C2058" s="1158"/>
      <c r="D2058" s="1158"/>
      <c r="E2058" s="1159"/>
      <c r="F2058" s="414"/>
    </row>
    <row r="2059" spans="1:6" ht="21" customHeight="1" x14ac:dyDescent="0.2">
      <c r="A2059" s="1155"/>
      <c r="B2059" s="534">
        <v>2019</v>
      </c>
      <c r="C2059" s="534">
        <v>2020</v>
      </c>
      <c r="D2059" s="534">
        <v>2021</v>
      </c>
      <c r="E2059" s="534">
        <v>2022</v>
      </c>
      <c r="F2059" s="414"/>
    </row>
    <row r="2060" spans="1:6" ht="21" customHeight="1" thickBot="1" x14ac:dyDescent="0.25">
      <c r="A2060" s="1156"/>
      <c r="B2060" s="535" t="s">
        <v>5</v>
      </c>
      <c r="C2060" s="535" t="s">
        <v>6</v>
      </c>
      <c r="D2060" s="535" t="s">
        <v>6</v>
      </c>
      <c r="E2060" s="535" t="s">
        <v>6</v>
      </c>
      <c r="F2060" s="414"/>
    </row>
    <row r="2061" spans="1:6" ht="21" customHeight="1" thickBot="1" x14ac:dyDescent="0.25">
      <c r="A2061" s="533" t="s">
        <v>8</v>
      </c>
      <c r="B2061" s="536">
        <v>0</v>
      </c>
      <c r="C2061" s="536">
        <v>1</v>
      </c>
      <c r="D2061" s="536">
        <v>1</v>
      </c>
      <c r="E2061" s="536">
        <v>1</v>
      </c>
      <c r="F2061" s="414"/>
    </row>
    <row r="2062" spans="1:6" ht="21" customHeight="1" thickBot="1" x14ac:dyDescent="0.25">
      <c r="A2062" s="533" t="s">
        <v>15</v>
      </c>
      <c r="B2062" s="540">
        <v>0</v>
      </c>
      <c r="C2062" s="540">
        <f>C2076</f>
        <v>634</v>
      </c>
      <c r="D2062" s="540">
        <f t="shared" ref="D2062:E2062" si="324">D2076</f>
        <v>634</v>
      </c>
      <c r="E2062" s="540">
        <f t="shared" si="324"/>
        <v>1902</v>
      </c>
      <c r="F2062" s="414"/>
    </row>
    <row r="2063" spans="1:6" ht="21" customHeight="1" thickBot="1" x14ac:dyDescent="0.25">
      <c r="A2063" s="533" t="s">
        <v>21</v>
      </c>
      <c r="B2063" s="536" t="e">
        <f>B2062/B2061</f>
        <v>#DIV/0!</v>
      </c>
      <c r="C2063" s="536">
        <f>C2062/C2061</f>
        <v>634</v>
      </c>
      <c r="D2063" s="536">
        <f>D2062/D2061</f>
        <v>634</v>
      </c>
      <c r="E2063" s="536">
        <f>E2062/E2061</f>
        <v>1902</v>
      </c>
      <c r="F2063" s="414"/>
    </row>
    <row r="2064" spans="1:6" ht="21" customHeight="1" thickBot="1" x14ac:dyDescent="0.25">
      <c r="A2064" s="533" t="s">
        <v>16</v>
      </c>
      <c r="B2064" s="537" t="s">
        <v>20</v>
      </c>
      <c r="C2064" s="538" t="e">
        <f t="shared" ref="C2064:E2066" si="325">C2061/B2061-1</f>
        <v>#DIV/0!</v>
      </c>
      <c r="D2064" s="538">
        <f t="shared" si="325"/>
        <v>0</v>
      </c>
      <c r="E2064" s="538">
        <f t="shared" si="325"/>
        <v>0</v>
      </c>
      <c r="F2064" s="414"/>
    </row>
    <row r="2065" spans="1:6" ht="21" customHeight="1" thickBot="1" x14ac:dyDescent="0.25">
      <c r="A2065" s="533" t="s">
        <v>17</v>
      </c>
      <c r="B2065" s="537" t="s">
        <v>20</v>
      </c>
      <c r="C2065" s="538" t="e">
        <f t="shared" si="325"/>
        <v>#DIV/0!</v>
      </c>
      <c r="D2065" s="538">
        <f t="shared" si="325"/>
        <v>0</v>
      </c>
      <c r="E2065" s="538">
        <f t="shared" si="325"/>
        <v>2</v>
      </c>
      <c r="F2065" s="414"/>
    </row>
    <row r="2066" spans="1:6" ht="21" customHeight="1" thickBot="1" x14ac:dyDescent="0.25">
      <c r="A2066" s="533" t="s">
        <v>18</v>
      </c>
      <c r="B2066" s="537" t="s">
        <v>20</v>
      </c>
      <c r="C2066" s="538" t="e">
        <f t="shared" si="325"/>
        <v>#DIV/0!</v>
      </c>
      <c r="D2066" s="538">
        <f t="shared" si="325"/>
        <v>0</v>
      </c>
      <c r="E2066" s="538">
        <f t="shared" si="325"/>
        <v>2</v>
      </c>
      <c r="F2066" s="414"/>
    </row>
    <row r="2067" spans="1:6" ht="21" customHeight="1" thickBot="1" x14ac:dyDescent="0.25">
      <c r="A2067" s="1152" t="s">
        <v>1347</v>
      </c>
      <c r="B2067" s="1153"/>
      <c r="C2067" s="1153"/>
      <c r="D2067" s="1153"/>
      <c r="E2067" s="1154"/>
      <c r="F2067" s="414"/>
    </row>
    <row r="2068" spans="1:6" ht="21" customHeight="1" x14ac:dyDescent="0.2">
      <c r="A2068" s="1155"/>
      <c r="B2068" s="534">
        <v>2019</v>
      </c>
      <c r="C2068" s="534">
        <v>2020</v>
      </c>
      <c r="D2068" s="534">
        <v>2021</v>
      </c>
      <c r="E2068" s="534">
        <v>2022</v>
      </c>
      <c r="F2068" s="414"/>
    </row>
    <row r="2069" spans="1:6" ht="21" customHeight="1" thickBot="1" x14ac:dyDescent="0.25">
      <c r="A2069" s="1156"/>
      <c r="B2069" s="535" t="s">
        <v>5</v>
      </c>
      <c r="C2069" s="535" t="s">
        <v>6</v>
      </c>
      <c r="D2069" s="535" t="s">
        <v>6</v>
      </c>
      <c r="E2069" s="535" t="s">
        <v>6</v>
      </c>
      <c r="F2069" s="414"/>
    </row>
    <row r="2070" spans="1:6" ht="21" customHeight="1" thickBot="1" x14ac:dyDescent="0.25">
      <c r="A2070" s="539" t="s">
        <v>107</v>
      </c>
      <c r="B2070" s="540">
        <f>B2071+B2072+B2073+B2074</f>
        <v>0</v>
      </c>
      <c r="C2070" s="540">
        <f>C2071+C2072+C2073+C2074</f>
        <v>0</v>
      </c>
      <c r="D2070" s="540">
        <f>D2071+D2072+D2073+D2074</f>
        <v>0</v>
      </c>
      <c r="E2070" s="540">
        <f>E2071+E2072+E2073+E2074</f>
        <v>0</v>
      </c>
      <c r="F2070" s="414"/>
    </row>
    <row r="2071" spans="1:6" ht="21" customHeight="1" thickBot="1" x14ac:dyDescent="0.25">
      <c r="A2071" s="541" t="s">
        <v>37</v>
      </c>
      <c r="B2071" s="540"/>
      <c r="C2071" s="540"/>
      <c r="D2071" s="540"/>
      <c r="E2071" s="540"/>
      <c r="F2071" s="414"/>
    </row>
    <row r="2072" spans="1:6" ht="21" customHeight="1" thickBot="1" x14ac:dyDescent="0.25">
      <c r="A2072" s="541" t="s">
        <v>108</v>
      </c>
      <c r="B2072" s="540"/>
      <c r="C2072" s="540"/>
      <c r="D2072" s="540"/>
      <c r="E2072" s="540"/>
      <c r="F2072" s="414"/>
    </row>
    <row r="2073" spans="1:6" ht="21" customHeight="1" thickBot="1" x14ac:dyDescent="0.25">
      <c r="A2073" s="541" t="s">
        <v>72</v>
      </c>
      <c r="B2073" s="540"/>
      <c r="C2073" s="540"/>
      <c r="D2073" s="540"/>
      <c r="E2073" s="540"/>
      <c r="F2073" s="414"/>
    </row>
    <row r="2074" spans="1:6" ht="21" customHeight="1" thickBot="1" x14ac:dyDescent="0.25">
      <c r="A2074" s="541" t="s">
        <v>73</v>
      </c>
      <c r="B2074" s="540"/>
      <c r="C2074" s="540"/>
      <c r="D2074" s="540"/>
      <c r="E2074" s="540"/>
      <c r="F2074" s="414"/>
    </row>
    <row r="2075" spans="1:6" ht="21" customHeight="1" thickBot="1" x14ac:dyDescent="0.25">
      <c r="A2075" s="539" t="s">
        <v>109</v>
      </c>
      <c r="B2075" s="452">
        <f>B2076+B2077+B2078+B2079</f>
        <v>0</v>
      </c>
      <c r="C2075" s="452">
        <f>C2076+C2077+C2078+C2079</f>
        <v>634</v>
      </c>
      <c r="D2075" s="452">
        <f>D2076+D2077+D2078+D2079</f>
        <v>634</v>
      </c>
      <c r="E2075" s="452">
        <f>E2076+E2077+E2078+E2079</f>
        <v>1902</v>
      </c>
      <c r="F2075" s="414"/>
    </row>
    <row r="2076" spans="1:6" ht="21" customHeight="1" thickBot="1" x14ac:dyDescent="0.25">
      <c r="A2076" s="541" t="s">
        <v>37</v>
      </c>
      <c r="B2076" s="540">
        <v>0</v>
      </c>
      <c r="C2076" s="540">
        <v>634</v>
      </c>
      <c r="D2076" s="540">
        <v>634</v>
      </c>
      <c r="E2076" s="540">
        <v>1902</v>
      </c>
      <c r="F2076" s="414"/>
    </row>
    <row r="2077" spans="1:6" ht="21" customHeight="1" thickBot="1" x14ac:dyDescent="0.25">
      <c r="A2077" s="541" t="s">
        <v>108</v>
      </c>
      <c r="B2077" s="452"/>
      <c r="C2077" s="540"/>
      <c r="D2077" s="540"/>
      <c r="E2077" s="540"/>
      <c r="F2077" s="414"/>
    </row>
    <row r="2078" spans="1:6" ht="21" customHeight="1" thickBot="1" x14ac:dyDescent="0.25">
      <c r="A2078" s="541" t="s">
        <v>72</v>
      </c>
      <c r="B2078" s="452"/>
      <c r="C2078" s="540"/>
      <c r="D2078" s="540"/>
      <c r="E2078" s="540"/>
      <c r="F2078" s="414"/>
    </row>
    <row r="2079" spans="1:6" ht="21" customHeight="1" thickBot="1" x14ac:dyDescent="0.25">
      <c r="A2079" s="541" t="s">
        <v>73</v>
      </c>
      <c r="B2079" s="452"/>
      <c r="C2079" s="540"/>
      <c r="D2079" s="540"/>
      <c r="E2079" s="540"/>
      <c r="F2079" s="414"/>
    </row>
    <row r="2080" spans="1:6" ht="21" customHeight="1" thickBot="1" x14ac:dyDescent="0.25">
      <c r="A2080" s="542" t="s">
        <v>125</v>
      </c>
      <c r="B2080" s="452">
        <f>B2070+B2075</f>
        <v>0</v>
      </c>
      <c r="C2080" s="540">
        <f>C2070+C2075</f>
        <v>634</v>
      </c>
      <c r="D2080" s="543">
        <f>D2070+D2075</f>
        <v>634</v>
      </c>
      <c r="E2080" s="540">
        <f>E2070+E2075</f>
        <v>1902</v>
      </c>
      <c r="F2080" s="414"/>
    </row>
    <row r="2081" spans="1:6" ht="21" customHeight="1" thickBot="1" x14ac:dyDescent="0.25">
      <c r="A2081" s="530" t="s">
        <v>1360</v>
      </c>
      <c r="B2081" s="530" t="s">
        <v>1361</v>
      </c>
      <c r="C2081" s="545" t="s">
        <v>1357</v>
      </c>
      <c r="D2081" s="532"/>
      <c r="E2081" s="530"/>
      <c r="F2081" s="414"/>
    </row>
    <row r="2082" spans="1:6" ht="21" customHeight="1" thickBot="1" x14ac:dyDescent="0.25">
      <c r="A2082" s="533" t="s">
        <v>9</v>
      </c>
      <c r="B2082" s="1149" t="s">
        <v>1362</v>
      </c>
      <c r="C2082" s="1150"/>
      <c r="D2082" s="1150"/>
      <c r="E2082" s="1151"/>
      <c r="F2082" s="414"/>
    </row>
    <row r="2083" spans="1:6" ht="21" customHeight="1" thickBot="1" x14ac:dyDescent="0.25">
      <c r="A2083" s="533" t="s">
        <v>14</v>
      </c>
      <c r="B2083" s="1157" t="s">
        <v>237</v>
      </c>
      <c r="C2083" s="1158"/>
      <c r="D2083" s="1158"/>
      <c r="E2083" s="1159"/>
      <c r="F2083" s="414"/>
    </row>
    <row r="2084" spans="1:6" ht="21" customHeight="1" x14ac:dyDescent="0.2">
      <c r="A2084" s="1155"/>
      <c r="B2084" s="534">
        <v>2019</v>
      </c>
      <c r="C2084" s="534">
        <v>2020</v>
      </c>
      <c r="D2084" s="534">
        <v>2021</v>
      </c>
      <c r="E2084" s="534">
        <v>2022</v>
      </c>
      <c r="F2084" s="414"/>
    </row>
    <row r="2085" spans="1:6" ht="21" customHeight="1" thickBot="1" x14ac:dyDescent="0.25">
      <c r="A2085" s="1156"/>
      <c r="B2085" s="535" t="s">
        <v>5</v>
      </c>
      <c r="C2085" s="535" t="s">
        <v>6</v>
      </c>
      <c r="D2085" s="535" t="s">
        <v>6</v>
      </c>
      <c r="E2085" s="535" t="s">
        <v>6</v>
      </c>
      <c r="F2085" s="414"/>
    </row>
    <row r="2086" spans="1:6" ht="21" customHeight="1" thickBot="1" x14ac:dyDescent="0.25">
      <c r="A2086" s="533" t="s">
        <v>8</v>
      </c>
      <c r="B2086" s="536">
        <v>0</v>
      </c>
      <c r="C2086" s="536">
        <v>1000</v>
      </c>
      <c r="D2086" s="536">
        <v>600</v>
      </c>
      <c r="E2086" s="536">
        <v>1000</v>
      </c>
      <c r="F2086" s="414"/>
    </row>
    <row r="2087" spans="1:6" ht="21" customHeight="1" thickBot="1" x14ac:dyDescent="0.25">
      <c r="A2087" s="533" t="s">
        <v>15</v>
      </c>
      <c r="B2087" s="452">
        <v>0</v>
      </c>
      <c r="C2087" s="540">
        <f>C2101</f>
        <v>28000</v>
      </c>
      <c r="D2087" s="540">
        <f>D2101</f>
        <v>14000</v>
      </c>
      <c r="E2087" s="540">
        <f>E2101</f>
        <v>28000</v>
      </c>
      <c r="F2087" s="414"/>
    </row>
    <row r="2088" spans="1:6" ht="21" customHeight="1" thickBot="1" x14ac:dyDescent="0.25">
      <c r="A2088" s="533" t="s">
        <v>21</v>
      </c>
      <c r="B2088" s="536" t="e">
        <f>B2087/B2086</f>
        <v>#DIV/0!</v>
      </c>
      <c r="C2088" s="536">
        <f>C2087/C2086</f>
        <v>28</v>
      </c>
      <c r="D2088" s="536">
        <f>D2087/D2086</f>
        <v>23.333333333333332</v>
      </c>
      <c r="E2088" s="536">
        <f>E2087/E2086</f>
        <v>28</v>
      </c>
      <c r="F2088" s="414"/>
    </row>
    <row r="2089" spans="1:6" ht="21" customHeight="1" thickBot="1" x14ac:dyDescent="0.25">
      <c r="A2089" s="533" t="s">
        <v>16</v>
      </c>
      <c r="B2089" s="537" t="s">
        <v>20</v>
      </c>
      <c r="C2089" s="538" t="e">
        <f t="shared" ref="C2089:E2091" si="326">C2086/B2086-1</f>
        <v>#DIV/0!</v>
      </c>
      <c r="D2089" s="538">
        <f t="shared" si="326"/>
        <v>-0.4</v>
      </c>
      <c r="E2089" s="538">
        <f t="shared" si="326"/>
        <v>0.66666666666666674</v>
      </c>
      <c r="F2089" s="414"/>
    </row>
    <row r="2090" spans="1:6" ht="21" customHeight="1" thickBot="1" x14ac:dyDescent="0.25">
      <c r="A2090" s="533" t="s">
        <v>17</v>
      </c>
      <c r="B2090" s="537" t="s">
        <v>20</v>
      </c>
      <c r="C2090" s="538" t="e">
        <f t="shared" si="326"/>
        <v>#DIV/0!</v>
      </c>
      <c r="D2090" s="538">
        <f t="shared" si="326"/>
        <v>-0.5</v>
      </c>
      <c r="E2090" s="538">
        <f t="shared" si="326"/>
        <v>1</v>
      </c>
      <c r="F2090" s="414"/>
    </row>
    <row r="2091" spans="1:6" ht="21" customHeight="1" thickBot="1" x14ac:dyDescent="0.25">
      <c r="A2091" s="533" t="s">
        <v>18</v>
      </c>
      <c r="B2091" s="537" t="s">
        <v>20</v>
      </c>
      <c r="C2091" s="538" t="e">
        <f t="shared" si="326"/>
        <v>#DIV/0!</v>
      </c>
      <c r="D2091" s="538">
        <f t="shared" si="326"/>
        <v>-0.16666666666666674</v>
      </c>
      <c r="E2091" s="538">
        <f t="shared" si="326"/>
        <v>0.19999999999999996</v>
      </c>
      <c r="F2091" s="414"/>
    </row>
    <row r="2092" spans="1:6" ht="21" customHeight="1" thickBot="1" x14ac:dyDescent="0.25">
      <c r="A2092" s="1152" t="s">
        <v>1347</v>
      </c>
      <c r="B2092" s="1153"/>
      <c r="C2092" s="1153"/>
      <c r="D2092" s="1153"/>
      <c r="E2092" s="1154"/>
      <c r="F2092" s="414"/>
    </row>
    <row r="2093" spans="1:6" ht="21" customHeight="1" x14ac:dyDescent="0.2">
      <c r="A2093" s="1155"/>
      <c r="B2093" s="534">
        <v>2019</v>
      </c>
      <c r="C2093" s="534">
        <v>2020</v>
      </c>
      <c r="D2093" s="534">
        <v>2021</v>
      </c>
      <c r="E2093" s="534">
        <v>2022</v>
      </c>
      <c r="F2093" s="414"/>
    </row>
    <row r="2094" spans="1:6" ht="21" customHeight="1" thickBot="1" x14ac:dyDescent="0.25">
      <c r="A2094" s="1156"/>
      <c r="B2094" s="535" t="s">
        <v>5</v>
      </c>
      <c r="C2094" s="535" t="s">
        <v>6</v>
      </c>
      <c r="D2094" s="535" t="s">
        <v>6</v>
      </c>
      <c r="E2094" s="535" t="s">
        <v>6</v>
      </c>
      <c r="F2094" s="414"/>
    </row>
    <row r="2095" spans="1:6" ht="21" customHeight="1" thickBot="1" x14ac:dyDescent="0.25">
      <c r="A2095" s="539" t="s">
        <v>107</v>
      </c>
      <c r="B2095" s="540">
        <f>B2096+B2097+B2098+B2099</f>
        <v>0</v>
      </c>
      <c r="C2095" s="540">
        <f>C2096+C2097+C2098+C2099</f>
        <v>0</v>
      </c>
      <c r="D2095" s="540">
        <f>D2096+D2097+D2098+D2099</f>
        <v>0</v>
      </c>
      <c r="E2095" s="540">
        <f>E2096+E2097+E2098+E2099</f>
        <v>0</v>
      </c>
      <c r="F2095" s="414"/>
    </row>
    <row r="2096" spans="1:6" ht="21" customHeight="1" thickBot="1" x14ac:dyDescent="0.25">
      <c r="A2096" s="541" t="s">
        <v>37</v>
      </c>
      <c r="B2096" s="540"/>
      <c r="C2096" s="540"/>
      <c r="D2096" s="540"/>
      <c r="E2096" s="540"/>
      <c r="F2096" s="414"/>
    </row>
    <row r="2097" spans="1:6" ht="21" customHeight="1" thickBot="1" x14ac:dyDescent="0.25">
      <c r="A2097" s="541" t="s">
        <v>108</v>
      </c>
      <c r="B2097" s="540"/>
      <c r="C2097" s="540"/>
      <c r="D2097" s="540"/>
      <c r="E2097" s="540"/>
      <c r="F2097" s="414"/>
    </row>
    <row r="2098" spans="1:6" ht="21" customHeight="1" thickBot="1" x14ac:dyDescent="0.25">
      <c r="A2098" s="541" t="s">
        <v>72</v>
      </c>
      <c r="B2098" s="540"/>
      <c r="C2098" s="540"/>
      <c r="D2098" s="540"/>
      <c r="E2098" s="540"/>
      <c r="F2098" s="414"/>
    </row>
    <row r="2099" spans="1:6" ht="21" customHeight="1" thickBot="1" x14ac:dyDescent="0.25">
      <c r="A2099" s="541" t="s">
        <v>73</v>
      </c>
      <c r="B2099" s="540"/>
      <c r="C2099" s="540"/>
      <c r="D2099" s="540"/>
      <c r="E2099" s="540"/>
      <c r="F2099" s="414"/>
    </row>
    <row r="2100" spans="1:6" ht="21" customHeight="1" thickBot="1" x14ac:dyDescent="0.25">
      <c r="A2100" s="539" t="s">
        <v>109</v>
      </c>
      <c r="B2100" s="452">
        <f>B2101+B2102+B2103+B2104</f>
        <v>0</v>
      </c>
      <c r="C2100" s="452">
        <f>C2101+C2102+C2103+C2104</f>
        <v>28000</v>
      </c>
      <c r="D2100" s="452">
        <f>D2101+D2102+D2103+D2104</f>
        <v>14000</v>
      </c>
      <c r="E2100" s="452">
        <f>E2101+E2102+E2103+E2104</f>
        <v>28000</v>
      </c>
      <c r="F2100" s="414"/>
    </row>
    <row r="2101" spans="1:6" ht="21" customHeight="1" thickBot="1" x14ac:dyDescent="0.25">
      <c r="A2101" s="541" t="s">
        <v>37</v>
      </c>
      <c r="B2101" s="452">
        <v>0</v>
      </c>
      <c r="C2101" s="452">
        <v>28000</v>
      </c>
      <c r="D2101" s="452">
        <v>14000</v>
      </c>
      <c r="E2101" s="452">
        <v>28000</v>
      </c>
      <c r="F2101" s="414"/>
    </row>
    <row r="2102" spans="1:6" ht="21" customHeight="1" thickBot="1" x14ac:dyDescent="0.25">
      <c r="A2102" s="541" t="s">
        <v>108</v>
      </c>
      <c r="B2102" s="452"/>
      <c r="C2102" s="540"/>
      <c r="D2102" s="540"/>
      <c r="E2102" s="540"/>
      <c r="F2102" s="414"/>
    </row>
    <row r="2103" spans="1:6" ht="21" customHeight="1" thickBot="1" x14ac:dyDescent="0.25">
      <c r="A2103" s="541" t="s">
        <v>72</v>
      </c>
      <c r="B2103" s="452"/>
      <c r="C2103" s="540"/>
      <c r="D2103" s="540"/>
      <c r="E2103" s="540"/>
      <c r="F2103" s="414"/>
    </row>
    <row r="2104" spans="1:6" ht="21" customHeight="1" thickBot="1" x14ac:dyDescent="0.25">
      <c r="A2104" s="541" t="s">
        <v>73</v>
      </c>
      <c r="B2104" s="452"/>
      <c r="C2104" s="540"/>
      <c r="D2104" s="540"/>
      <c r="E2104" s="540"/>
      <c r="F2104" s="414"/>
    </row>
    <row r="2105" spans="1:6" ht="21" customHeight="1" thickBot="1" x14ac:dyDescent="0.25">
      <c r="A2105" s="542" t="s">
        <v>129</v>
      </c>
      <c r="B2105" s="452">
        <f>B2095+B2100</f>
        <v>0</v>
      </c>
      <c r="C2105" s="540">
        <f>C2095+C2100</f>
        <v>28000</v>
      </c>
      <c r="D2105" s="543">
        <f>D2095+D2100</f>
        <v>14000</v>
      </c>
      <c r="E2105" s="540">
        <f>E2095+E2100</f>
        <v>28000</v>
      </c>
      <c r="F2105" s="414"/>
    </row>
    <row r="2106" spans="1:6" ht="53.25" customHeight="1" thickBot="1" x14ac:dyDescent="0.25">
      <c r="A2106" s="530" t="s">
        <v>1360</v>
      </c>
      <c r="B2106" s="530" t="s">
        <v>1363</v>
      </c>
      <c r="C2106" s="531" t="s">
        <v>1357</v>
      </c>
      <c r="D2106" s="532"/>
      <c r="E2106" s="530"/>
      <c r="F2106" s="414"/>
    </row>
    <row r="2107" spans="1:6" ht="21" customHeight="1" thickBot="1" x14ac:dyDescent="0.25">
      <c r="A2107" s="533" t="s">
        <v>9</v>
      </c>
      <c r="B2107" s="1149" t="s">
        <v>462</v>
      </c>
      <c r="C2107" s="1150"/>
      <c r="D2107" s="1150"/>
      <c r="E2107" s="1151"/>
      <c r="F2107" s="414"/>
    </row>
    <row r="2108" spans="1:6" ht="21" customHeight="1" thickBot="1" x14ac:dyDescent="0.25">
      <c r="A2108" s="533" t="s">
        <v>14</v>
      </c>
      <c r="B2108" s="1157" t="s">
        <v>463</v>
      </c>
      <c r="C2108" s="1158"/>
      <c r="D2108" s="1158"/>
      <c r="E2108" s="1159"/>
      <c r="F2108" s="414"/>
    </row>
    <row r="2109" spans="1:6" ht="21" customHeight="1" x14ac:dyDescent="0.2">
      <c r="A2109" s="1155"/>
      <c r="B2109" s="534">
        <v>2019</v>
      </c>
      <c r="C2109" s="534">
        <v>2020</v>
      </c>
      <c r="D2109" s="534">
        <v>2021</v>
      </c>
      <c r="E2109" s="534">
        <v>2022</v>
      </c>
      <c r="F2109" s="414"/>
    </row>
    <row r="2110" spans="1:6" ht="21" customHeight="1" thickBot="1" x14ac:dyDescent="0.25">
      <c r="A2110" s="1156"/>
      <c r="B2110" s="535" t="s">
        <v>5</v>
      </c>
      <c r="C2110" s="535" t="s">
        <v>6</v>
      </c>
      <c r="D2110" s="535" t="s">
        <v>6</v>
      </c>
      <c r="E2110" s="535" t="s">
        <v>6</v>
      </c>
      <c r="F2110" s="414"/>
    </row>
    <row r="2111" spans="1:6" ht="21" customHeight="1" thickBot="1" x14ac:dyDescent="0.25">
      <c r="A2111" s="533" t="s">
        <v>8</v>
      </c>
      <c r="B2111" s="536">
        <v>0</v>
      </c>
      <c r="C2111" s="536">
        <v>1</v>
      </c>
      <c r="D2111" s="536">
        <v>1</v>
      </c>
      <c r="E2111" s="536">
        <v>1</v>
      </c>
      <c r="F2111" s="414"/>
    </row>
    <row r="2112" spans="1:6" ht="21" customHeight="1" thickBot="1" x14ac:dyDescent="0.25">
      <c r="A2112" s="533" t="s">
        <v>15</v>
      </c>
      <c r="B2112" s="540">
        <v>0</v>
      </c>
      <c r="C2112" s="540">
        <f>C2126</f>
        <v>282</v>
      </c>
      <c r="D2112" s="540">
        <f t="shared" ref="D2112:E2112" si="327">D2126</f>
        <v>282</v>
      </c>
      <c r="E2112" s="540">
        <f t="shared" si="327"/>
        <v>845</v>
      </c>
      <c r="F2112" s="414"/>
    </row>
    <row r="2113" spans="1:6" ht="21" customHeight="1" thickBot="1" x14ac:dyDescent="0.25">
      <c r="A2113" s="533" t="s">
        <v>21</v>
      </c>
      <c r="B2113" s="536" t="e">
        <f>B2112/B2111</f>
        <v>#DIV/0!</v>
      </c>
      <c r="C2113" s="536">
        <f>C2112/C2111</f>
        <v>282</v>
      </c>
      <c r="D2113" s="536">
        <f>D2112/D2111</f>
        <v>282</v>
      </c>
      <c r="E2113" s="536">
        <f>E2112/E2111</f>
        <v>845</v>
      </c>
      <c r="F2113" s="414"/>
    </row>
    <row r="2114" spans="1:6" ht="21" customHeight="1" thickBot="1" x14ac:dyDescent="0.25">
      <c r="A2114" s="533" t="s">
        <v>16</v>
      </c>
      <c r="B2114" s="537" t="s">
        <v>20</v>
      </c>
      <c r="C2114" s="538" t="e">
        <f t="shared" ref="C2114:E2116" si="328">C2111/B2111-1</f>
        <v>#DIV/0!</v>
      </c>
      <c r="D2114" s="538">
        <f t="shared" si="328"/>
        <v>0</v>
      </c>
      <c r="E2114" s="538">
        <f t="shared" si="328"/>
        <v>0</v>
      </c>
      <c r="F2114" s="414"/>
    </row>
    <row r="2115" spans="1:6" ht="21" customHeight="1" thickBot="1" x14ac:dyDescent="0.25">
      <c r="A2115" s="533" t="s">
        <v>17</v>
      </c>
      <c r="B2115" s="537" t="s">
        <v>20</v>
      </c>
      <c r="C2115" s="538" t="e">
        <f t="shared" si="328"/>
        <v>#DIV/0!</v>
      </c>
      <c r="D2115" s="538">
        <f t="shared" si="328"/>
        <v>0</v>
      </c>
      <c r="E2115" s="538">
        <f t="shared" si="328"/>
        <v>1.9964539007092199</v>
      </c>
      <c r="F2115" s="414"/>
    </row>
    <row r="2116" spans="1:6" ht="21" customHeight="1" thickBot="1" x14ac:dyDescent="0.25">
      <c r="A2116" s="533" t="s">
        <v>18</v>
      </c>
      <c r="B2116" s="537" t="s">
        <v>20</v>
      </c>
      <c r="C2116" s="538" t="e">
        <f t="shared" si="328"/>
        <v>#DIV/0!</v>
      </c>
      <c r="D2116" s="538">
        <f t="shared" si="328"/>
        <v>0</v>
      </c>
      <c r="E2116" s="538">
        <f t="shared" si="328"/>
        <v>1.9964539007092199</v>
      </c>
      <c r="F2116" s="414"/>
    </row>
    <row r="2117" spans="1:6" ht="21" customHeight="1" thickBot="1" x14ac:dyDescent="0.25">
      <c r="A2117" s="1152" t="s">
        <v>1347</v>
      </c>
      <c r="B2117" s="1153"/>
      <c r="C2117" s="1153"/>
      <c r="D2117" s="1153"/>
      <c r="E2117" s="1154"/>
      <c r="F2117" s="414"/>
    </row>
    <row r="2118" spans="1:6" ht="21" customHeight="1" x14ac:dyDescent="0.2">
      <c r="A2118" s="1155"/>
      <c r="B2118" s="534">
        <v>2019</v>
      </c>
      <c r="C2118" s="534">
        <v>2019</v>
      </c>
      <c r="D2118" s="534">
        <v>2021</v>
      </c>
      <c r="E2118" s="534">
        <v>2022</v>
      </c>
      <c r="F2118" s="414"/>
    </row>
    <row r="2119" spans="1:6" ht="21" customHeight="1" thickBot="1" x14ac:dyDescent="0.25">
      <c r="A2119" s="1156"/>
      <c r="B2119" s="535" t="s">
        <v>5</v>
      </c>
      <c r="C2119" s="535" t="s">
        <v>6</v>
      </c>
      <c r="D2119" s="535" t="s">
        <v>6</v>
      </c>
      <c r="E2119" s="535" t="s">
        <v>6</v>
      </c>
      <c r="F2119" s="414"/>
    </row>
    <row r="2120" spans="1:6" ht="21" customHeight="1" thickBot="1" x14ac:dyDescent="0.25">
      <c r="A2120" s="539" t="s">
        <v>107</v>
      </c>
      <c r="B2120" s="540">
        <f>B2121+B2122+B2123+B2124</f>
        <v>0</v>
      </c>
      <c r="C2120" s="540">
        <f>C2121+C2122+C2123+C2124</f>
        <v>0</v>
      </c>
      <c r="D2120" s="540">
        <f>D2121+D2122+D2123+D2124</f>
        <v>0</v>
      </c>
      <c r="E2120" s="540">
        <f>E2121+E2122+E2123+E2124</f>
        <v>0</v>
      </c>
      <c r="F2120" s="414"/>
    </row>
    <row r="2121" spans="1:6" ht="21" customHeight="1" thickBot="1" x14ac:dyDescent="0.25">
      <c r="A2121" s="541" t="s">
        <v>37</v>
      </c>
      <c r="B2121" s="540"/>
      <c r="C2121" s="540"/>
      <c r="D2121" s="540"/>
      <c r="E2121" s="540"/>
      <c r="F2121" s="414"/>
    </row>
    <row r="2122" spans="1:6" ht="21" customHeight="1" thickBot="1" x14ac:dyDescent="0.25">
      <c r="A2122" s="541" t="s">
        <v>108</v>
      </c>
      <c r="B2122" s="540"/>
      <c r="C2122" s="540"/>
      <c r="D2122" s="540"/>
      <c r="E2122" s="540"/>
      <c r="F2122" s="414"/>
    </row>
    <row r="2123" spans="1:6" ht="21" customHeight="1" thickBot="1" x14ac:dyDescent="0.25">
      <c r="A2123" s="541" t="s">
        <v>72</v>
      </c>
      <c r="B2123" s="540"/>
      <c r="C2123" s="540"/>
      <c r="D2123" s="540"/>
      <c r="E2123" s="540"/>
      <c r="F2123" s="414"/>
    </row>
    <row r="2124" spans="1:6" ht="21" customHeight="1" thickBot="1" x14ac:dyDescent="0.25">
      <c r="A2124" s="541" t="s">
        <v>73</v>
      </c>
      <c r="B2124" s="540"/>
      <c r="C2124" s="540"/>
      <c r="D2124" s="540"/>
      <c r="E2124" s="540"/>
      <c r="F2124" s="414"/>
    </row>
    <row r="2125" spans="1:6" ht="21" customHeight="1" thickBot="1" x14ac:dyDescent="0.25">
      <c r="A2125" s="539" t="s">
        <v>109</v>
      </c>
      <c r="B2125" s="452">
        <f>B2126+B2127+B2128+B2129</f>
        <v>0</v>
      </c>
      <c r="C2125" s="452">
        <f>C2126+C2127+C2128+C2129</f>
        <v>282</v>
      </c>
      <c r="D2125" s="452">
        <f>D2126+D2127+D2128+D2129</f>
        <v>282</v>
      </c>
      <c r="E2125" s="452">
        <f>E2126+E2127+E2128+E2129</f>
        <v>845</v>
      </c>
      <c r="F2125" s="414"/>
    </row>
    <row r="2126" spans="1:6" ht="21" customHeight="1" thickBot="1" x14ac:dyDescent="0.25">
      <c r="A2126" s="541" t="s">
        <v>37</v>
      </c>
      <c r="B2126" s="540">
        <v>0</v>
      </c>
      <c r="C2126" s="540">
        <v>282</v>
      </c>
      <c r="D2126" s="540">
        <v>282</v>
      </c>
      <c r="E2126" s="540">
        <v>845</v>
      </c>
      <c r="F2126" s="414"/>
    </row>
    <row r="2127" spans="1:6" ht="21" customHeight="1" thickBot="1" x14ac:dyDescent="0.25">
      <c r="A2127" s="541" t="s">
        <v>108</v>
      </c>
      <c r="B2127" s="452"/>
      <c r="C2127" s="540"/>
      <c r="D2127" s="540"/>
      <c r="E2127" s="540"/>
      <c r="F2127" s="414"/>
    </row>
    <row r="2128" spans="1:6" ht="21" customHeight="1" thickBot="1" x14ac:dyDescent="0.25">
      <c r="A2128" s="541" t="s">
        <v>72</v>
      </c>
      <c r="B2128" s="452"/>
      <c r="C2128" s="540"/>
      <c r="D2128" s="540"/>
      <c r="E2128" s="540"/>
      <c r="F2128" s="414"/>
    </row>
    <row r="2129" spans="1:6" ht="21" customHeight="1" thickBot="1" x14ac:dyDescent="0.25">
      <c r="A2129" s="541" t="s">
        <v>73</v>
      </c>
      <c r="B2129" s="452"/>
      <c r="C2129" s="540"/>
      <c r="D2129" s="540"/>
      <c r="E2129" s="540"/>
      <c r="F2129" s="414"/>
    </row>
    <row r="2130" spans="1:6" ht="21" customHeight="1" thickBot="1" x14ac:dyDescent="0.25">
      <c r="A2130" s="542" t="s">
        <v>129</v>
      </c>
      <c r="B2130" s="452">
        <f>B2120+B2125</f>
        <v>0</v>
      </c>
      <c r="C2130" s="540">
        <f>C2120+C2125</f>
        <v>282</v>
      </c>
      <c r="D2130" s="543">
        <f>D2120+D2125</f>
        <v>282</v>
      </c>
      <c r="E2130" s="540">
        <f>E2120+E2125</f>
        <v>845</v>
      </c>
      <c r="F2130" s="414"/>
    </row>
    <row r="2131" spans="1:6" ht="36.75" customHeight="1" thickBot="1" x14ac:dyDescent="0.25">
      <c r="A2131" s="530" t="s">
        <v>130</v>
      </c>
      <c r="B2131" s="530" t="s">
        <v>1364</v>
      </c>
      <c r="C2131" s="545" t="s">
        <v>1357</v>
      </c>
      <c r="D2131" s="532"/>
      <c r="E2131" s="530"/>
      <c r="F2131" s="414"/>
    </row>
    <row r="2132" spans="1:6" ht="21" customHeight="1" thickBot="1" x14ac:dyDescent="0.25">
      <c r="A2132" s="533" t="s">
        <v>9</v>
      </c>
      <c r="B2132" s="1149" t="s">
        <v>1365</v>
      </c>
      <c r="C2132" s="1150"/>
      <c r="D2132" s="1150"/>
      <c r="E2132" s="1151"/>
      <c r="F2132" s="414"/>
    </row>
    <row r="2133" spans="1:6" ht="21" customHeight="1" thickBot="1" x14ac:dyDescent="0.25">
      <c r="A2133" s="533" t="s">
        <v>14</v>
      </c>
      <c r="B2133" s="1157" t="s">
        <v>237</v>
      </c>
      <c r="C2133" s="1158"/>
      <c r="D2133" s="1158"/>
      <c r="E2133" s="1159"/>
      <c r="F2133" s="414"/>
    </row>
    <row r="2134" spans="1:6" ht="21" customHeight="1" x14ac:dyDescent="0.2">
      <c r="A2134" s="1155"/>
      <c r="B2134" s="534">
        <v>2019</v>
      </c>
      <c r="C2134" s="534">
        <v>2020</v>
      </c>
      <c r="D2134" s="534">
        <v>2021</v>
      </c>
      <c r="E2134" s="534">
        <v>2022</v>
      </c>
      <c r="F2134" s="414"/>
    </row>
    <row r="2135" spans="1:6" ht="21" customHeight="1" thickBot="1" x14ac:dyDescent="0.25">
      <c r="A2135" s="1156"/>
      <c r="B2135" s="535" t="s">
        <v>5</v>
      </c>
      <c r="C2135" s="535" t="s">
        <v>6</v>
      </c>
      <c r="D2135" s="535" t="s">
        <v>6</v>
      </c>
      <c r="E2135" s="535" t="s">
        <v>6</v>
      </c>
      <c r="F2135" s="414"/>
    </row>
    <row r="2136" spans="1:6" ht="21" customHeight="1" thickBot="1" x14ac:dyDescent="0.25">
      <c r="A2136" s="533" t="s">
        <v>8</v>
      </c>
      <c r="B2136" s="536">
        <v>0</v>
      </c>
      <c r="C2136" s="536">
        <v>1800</v>
      </c>
      <c r="D2136" s="536">
        <v>1800</v>
      </c>
      <c r="E2136" s="536">
        <v>4800</v>
      </c>
      <c r="F2136" s="414"/>
    </row>
    <row r="2137" spans="1:6" ht="21" customHeight="1" thickBot="1" x14ac:dyDescent="0.25">
      <c r="A2137" s="533" t="s">
        <v>15</v>
      </c>
      <c r="B2137" s="452">
        <v>0</v>
      </c>
      <c r="C2137" s="540">
        <f>C2151</f>
        <v>60000</v>
      </c>
      <c r="D2137" s="540">
        <f>D2151</f>
        <v>60000</v>
      </c>
      <c r="E2137" s="540">
        <f>E2151</f>
        <v>180000</v>
      </c>
      <c r="F2137" s="414"/>
    </row>
    <row r="2138" spans="1:6" ht="21" customHeight="1" thickBot="1" x14ac:dyDescent="0.25">
      <c r="A2138" s="533" t="s">
        <v>21</v>
      </c>
      <c r="B2138" s="536" t="e">
        <f>B2137/B2136</f>
        <v>#DIV/0!</v>
      </c>
      <c r="C2138" s="536">
        <f>C2137/C2136</f>
        <v>33.333333333333336</v>
      </c>
      <c r="D2138" s="536">
        <f>D2137/D2136</f>
        <v>33.333333333333336</v>
      </c>
      <c r="E2138" s="536">
        <f>E2137/E2136</f>
        <v>37.5</v>
      </c>
      <c r="F2138" s="414"/>
    </row>
    <row r="2139" spans="1:6" ht="21" customHeight="1" thickBot="1" x14ac:dyDescent="0.25">
      <c r="A2139" s="533" t="s">
        <v>16</v>
      </c>
      <c r="B2139" s="537" t="s">
        <v>20</v>
      </c>
      <c r="C2139" s="538" t="e">
        <f t="shared" ref="C2139:E2141" si="329">C2136/B2136-1</f>
        <v>#DIV/0!</v>
      </c>
      <c r="D2139" s="538">
        <f t="shared" si="329"/>
        <v>0</v>
      </c>
      <c r="E2139" s="538">
        <f t="shared" si="329"/>
        <v>1.6666666666666665</v>
      </c>
      <c r="F2139" s="414"/>
    </row>
    <row r="2140" spans="1:6" ht="21" customHeight="1" thickBot="1" x14ac:dyDescent="0.25">
      <c r="A2140" s="533" t="s">
        <v>17</v>
      </c>
      <c r="B2140" s="537" t="s">
        <v>20</v>
      </c>
      <c r="C2140" s="538" t="e">
        <f t="shared" si="329"/>
        <v>#DIV/0!</v>
      </c>
      <c r="D2140" s="538">
        <f t="shared" si="329"/>
        <v>0</v>
      </c>
      <c r="E2140" s="538">
        <f t="shared" si="329"/>
        <v>2</v>
      </c>
      <c r="F2140" s="414"/>
    </row>
    <row r="2141" spans="1:6" ht="21" customHeight="1" thickBot="1" x14ac:dyDescent="0.25">
      <c r="A2141" s="533" t="s">
        <v>18</v>
      </c>
      <c r="B2141" s="537" t="s">
        <v>20</v>
      </c>
      <c r="C2141" s="538" t="e">
        <f t="shared" si="329"/>
        <v>#DIV/0!</v>
      </c>
      <c r="D2141" s="538">
        <f t="shared" si="329"/>
        <v>0</v>
      </c>
      <c r="E2141" s="538">
        <f t="shared" si="329"/>
        <v>0.125</v>
      </c>
      <c r="F2141" s="414"/>
    </row>
    <row r="2142" spans="1:6" ht="21" customHeight="1" thickBot="1" x14ac:dyDescent="0.25">
      <c r="A2142" s="1152" t="s">
        <v>1347</v>
      </c>
      <c r="B2142" s="1153"/>
      <c r="C2142" s="1153"/>
      <c r="D2142" s="1153"/>
      <c r="E2142" s="1154"/>
      <c r="F2142" s="414"/>
    </row>
    <row r="2143" spans="1:6" ht="21" customHeight="1" x14ac:dyDescent="0.2">
      <c r="A2143" s="1155"/>
      <c r="B2143" s="534">
        <v>2019</v>
      </c>
      <c r="C2143" s="534">
        <v>2020</v>
      </c>
      <c r="D2143" s="534">
        <v>2021</v>
      </c>
      <c r="E2143" s="534">
        <v>2022</v>
      </c>
      <c r="F2143" s="414"/>
    </row>
    <row r="2144" spans="1:6" ht="21" customHeight="1" thickBot="1" x14ac:dyDescent="0.25">
      <c r="A2144" s="1156"/>
      <c r="B2144" s="535" t="s">
        <v>5</v>
      </c>
      <c r="C2144" s="535" t="s">
        <v>6</v>
      </c>
      <c r="D2144" s="535" t="s">
        <v>6</v>
      </c>
      <c r="E2144" s="535" t="s">
        <v>6</v>
      </c>
      <c r="F2144" s="414"/>
    </row>
    <row r="2145" spans="1:6" ht="21" customHeight="1" thickBot="1" x14ac:dyDescent="0.25">
      <c r="A2145" s="539" t="s">
        <v>107</v>
      </c>
      <c r="B2145" s="540">
        <f>B2146+B2147+B2148+B2149</f>
        <v>0</v>
      </c>
      <c r="C2145" s="540">
        <f>C2146+C2147+C2148+C2149</f>
        <v>0</v>
      </c>
      <c r="D2145" s="540">
        <f>D2146+D2147+D2148+D2149</f>
        <v>0</v>
      </c>
      <c r="E2145" s="540">
        <f>E2146+E2147+E2148+E2149</f>
        <v>0</v>
      </c>
      <c r="F2145" s="414"/>
    </row>
    <row r="2146" spans="1:6" ht="21" customHeight="1" thickBot="1" x14ac:dyDescent="0.25">
      <c r="A2146" s="541" t="s">
        <v>37</v>
      </c>
      <c r="B2146" s="540"/>
      <c r="C2146" s="540"/>
      <c r="D2146" s="540"/>
      <c r="E2146" s="540"/>
      <c r="F2146" s="414"/>
    </row>
    <row r="2147" spans="1:6" ht="21" customHeight="1" thickBot="1" x14ac:dyDescent="0.25">
      <c r="A2147" s="541" t="s">
        <v>108</v>
      </c>
      <c r="B2147" s="540"/>
      <c r="C2147" s="540"/>
      <c r="D2147" s="540"/>
      <c r="E2147" s="540"/>
      <c r="F2147" s="414"/>
    </row>
    <row r="2148" spans="1:6" ht="21" customHeight="1" thickBot="1" x14ac:dyDescent="0.25">
      <c r="A2148" s="541" t="s">
        <v>72</v>
      </c>
      <c r="B2148" s="540"/>
      <c r="C2148" s="540"/>
      <c r="D2148" s="540"/>
      <c r="E2148" s="540"/>
      <c r="F2148" s="414"/>
    </row>
    <row r="2149" spans="1:6" ht="21" customHeight="1" thickBot="1" x14ac:dyDescent="0.25">
      <c r="A2149" s="541" t="s">
        <v>73</v>
      </c>
      <c r="B2149" s="540"/>
      <c r="C2149" s="540"/>
      <c r="D2149" s="540"/>
      <c r="E2149" s="540"/>
      <c r="F2149" s="414"/>
    </row>
    <row r="2150" spans="1:6" ht="21" customHeight="1" thickBot="1" x14ac:dyDescent="0.25">
      <c r="A2150" s="539" t="s">
        <v>109</v>
      </c>
      <c r="B2150" s="452">
        <f>B2151+B2152+B2153+B2154</f>
        <v>0</v>
      </c>
      <c r="C2150" s="452">
        <f>C2151+C2152+C2153+C2154</f>
        <v>60000</v>
      </c>
      <c r="D2150" s="452">
        <f>D2151+D2152+D2153+D2154</f>
        <v>60000</v>
      </c>
      <c r="E2150" s="452">
        <f>E2151+E2152+E2153+E2154</f>
        <v>180000</v>
      </c>
      <c r="F2150" s="414"/>
    </row>
    <row r="2151" spans="1:6" ht="21" customHeight="1" thickBot="1" x14ac:dyDescent="0.25">
      <c r="A2151" s="541" t="s">
        <v>37</v>
      </c>
      <c r="B2151" s="452">
        <v>0</v>
      </c>
      <c r="C2151" s="452">
        <v>60000</v>
      </c>
      <c r="D2151" s="452">
        <v>60000</v>
      </c>
      <c r="E2151" s="452">
        <v>180000</v>
      </c>
      <c r="F2151" s="414"/>
    </row>
    <row r="2152" spans="1:6" ht="21" customHeight="1" thickBot="1" x14ac:dyDescent="0.25">
      <c r="A2152" s="541" t="s">
        <v>108</v>
      </c>
      <c r="B2152" s="452"/>
      <c r="C2152" s="540"/>
      <c r="D2152" s="540"/>
      <c r="E2152" s="540"/>
      <c r="F2152" s="414"/>
    </row>
    <row r="2153" spans="1:6" ht="21" customHeight="1" thickBot="1" x14ac:dyDescent="0.25">
      <c r="A2153" s="541" t="s">
        <v>72</v>
      </c>
      <c r="B2153" s="452"/>
      <c r="C2153" s="540"/>
      <c r="D2153" s="540"/>
      <c r="E2153" s="540"/>
      <c r="F2153" s="414"/>
    </row>
    <row r="2154" spans="1:6" ht="21" customHeight="1" thickBot="1" x14ac:dyDescent="0.25">
      <c r="A2154" s="541" t="s">
        <v>73</v>
      </c>
      <c r="B2154" s="452"/>
      <c r="C2154" s="540"/>
      <c r="D2154" s="540"/>
      <c r="E2154" s="540"/>
      <c r="F2154" s="414"/>
    </row>
    <row r="2155" spans="1:6" ht="21" customHeight="1" thickBot="1" x14ac:dyDescent="0.25">
      <c r="A2155" s="542" t="s">
        <v>133</v>
      </c>
      <c r="B2155" s="452">
        <f>B2145+B2150</f>
        <v>0</v>
      </c>
      <c r="C2155" s="540">
        <f>C2145+C2150</f>
        <v>60000</v>
      </c>
      <c r="D2155" s="543">
        <f>D2145+D2150</f>
        <v>60000</v>
      </c>
      <c r="E2155" s="540">
        <f>E2145+E2150</f>
        <v>180000</v>
      </c>
      <c r="F2155" s="414"/>
    </row>
    <row r="2156" spans="1:6" ht="40.5" customHeight="1" thickBot="1" x14ac:dyDescent="0.25">
      <c r="A2156" s="530" t="s">
        <v>130</v>
      </c>
      <c r="B2156" s="530" t="s">
        <v>1366</v>
      </c>
      <c r="C2156" s="531" t="s">
        <v>1357</v>
      </c>
      <c r="D2156" s="532"/>
      <c r="E2156" s="530"/>
      <c r="F2156" s="414"/>
    </row>
    <row r="2157" spans="1:6" ht="21" customHeight="1" thickBot="1" x14ac:dyDescent="0.25">
      <c r="A2157" s="533" t="s">
        <v>9</v>
      </c>
      <c r="B2157" s="1149" t="s">
        <v>462</v>
      </c>
      <c r="C2157" s="1150"/>
      <c r="D2157" s="1150"/>
      <c r="E2157" s="1151"/>
      <c r="F2157" s="414"/>
    </row>
    <row r="2158" spans="1:6" ht="21" customHeight="1" thickBot="1" x14ac:dyDescent="0.25">
      <c r="A2158" s="533" t="s">
        <v>14</v>
      </c>
      <c r="B2158" s="1157" t="s">
        <v>463</v>
      </c>
      <c r="C2158" s="1158"/>
      <c r="D2158" s="1158"/>
      <c r="E2158" s="1159"/>
      <c r="F2158" s="414"/>
    </row>
    <row r="2159" spans="1:6" ht="21" customHeight="1" x14ac:dyDescent="0.2">
      <c r="A2159" s="1155"/>
      <c r="B2159" s="534">
        <v>2019</v>
      </c>
      <c r="C2159" s="534">
        <v>2020</v>
      </c>
      <c r="D2159" s="534">
        <v>2021</v>
      </c>
      <c r="E2159" s="534">
        <v>2022</v>
      </c>
      <c r="F2159" s="414"/>
    </row>
    <row r="2160" spans="1:6" ht="21" customHeight="1" thickBot="1" x14ac:dyDescent="0.25">
      <c r="A2160" s="1156"/>
      <c r="B2160" s="535" t="s">
        <v>5</v>
      </c>
      <c r="C2160" s="535" t="s">
        <v>6</v>
      </c>
      <c r="D2160" s="535" t="s">
        <v>6</v>
      </c>
      <c r="E2160" s="535" t="s">
        <v>6</v>
      </c>
      <c r="F2160" s="414"/>
    </row>
    <row r="2161" spans="1:6" ht="21" customHeight="1" thickBot="1" x14ac:dyDescent="0.25">
      <c r="A2161" s="533" t="s">
        <v>8</v>
      </c>
      <c r="B2161" s="536">
        <v>0</v>
      </c>
      <c r="C2161" s="536">
        <v>1</v>
      </c>
      <c r="D2161" s="536">
        <v>1</v>
      </c>
      <c r="E2161" s="536">
        <v>1</v>
      </c>
      <c r="F2161" s="414"/>
    </row>
    <row r="2162" spans="1:6" ht="21" customHeight="1" thickBot="1" x14ac:dyDescent="0.25">
      <c r="A2162" s="533" t="s">
        <v>15</v>
      </c>
      <c r="B2162" s="540">
        <v>0</v>
      </c>
      <c r="C2162" s="540">
        <f>C2176</f>
        <v>695</v>
      </c>
      <c r="D2162" s="540">
        <f t="shared" ref="D2162:E2162" si="330">D2176</f>
        <v>695</v>
      </c>
      <c r="E2162" s="540">
        <f t="shared" si="330"/>
        <v>2084</v>
      </c>
      <c r="F2162" s="414"/>
    </row>
    <row r="2163" spans="1:6" ht="21" customHeight="1" thickBot="1" x14ac:dyDescent="0.25">
      <c r="A2163" s="533" t="s">
        <v>21</v>
      </c>
      <c r="B2163" s="536" t="e">
        <f>B2162/B2161</f>
        <v>#DIV/0!</v>
      </c>
      <c r="C2163" s="536">
        <f>C2162/C2161</f>
        <v>695</v>
      </c>
      <c r="D2163" s="536">
        <f>D2162/D2161</f>
        <v>695</v>
      </c>
      <c r="E2163" s="536">
        <f>E2162/E2161</f>
        <v>2084</v>
      </c>
      <c r="F2163" s="414"/>
    </row>
    <row r="2164" spans="1:6" ht="21" customHeight="1" thickBot="1" x14ac:dyDescent="0.25">
      <c r="A2164" s="533" t="s">
        <v>16</v>
      </c>
      <c r="B2164" s="537" t="s">
        <v>20</v>
      </c>
      <c r="C2164" s="538" t="e">
        <f t="shared" ref="C2164:E2166" si="331">C2161/B2161-1</f>
        <v>#DIV/0!</v>
      </c>
      <c r="D2164" s="538">
        <f t="shared" si="331"/>
        <v>0</v>
      </c>
      <c r="E2164" s="538">
        <f t="shared" si="331"/>
        <v>0</v>
      </c>
      <c r="F2164" s="414"/>
    </row>
    <row r="2165" spans="1:6" ht="21" customHeight="1" thickBot="1" x14ac:dyDescent="0.25">
      <c r="A2165" s="533" t="s">
        <v>17</v>
      </c>
      <c r="B2165" s="537" t="s">
        <v>20</v>
      </c>
      <c r="C2165" s="538" t="e">
        <f t="shared" si="331"/>
        <v>#DIV/0!</v>
      </c>
      <c r="D2165" s="538">
        <f t="shared" si="331"/>
        <v>0</v>
      </c>
      <c r="E2165" s="538">
        <f t="shared" si="331"/>
        <v>1.9985611510791368</v>
      </c>
      <c r="F2165" s="414"/>
    </row>
    <row r="2166" spans="1:6" ht="21" customHeight="1" thickBot="1" x14ac:dyDescent="0.25">
      <c r="A2166" s="533" t="s">
        <v>18</v>
      </c>
      <c r="B2166" s="537" t="s">
        <v>20</v>
      </c>
      <c r="C2166" s="538" t="e">
        <f t="shared" si="331"/>
        <v>#DIV/0!</v>
      </c>
      <c r="D2166" s="538">
        <f t="shared" si="331"/>
        <v>0</v>
      </c>
      <c r="E2166" s="538">
        <f t="shared" si="331"/>
        <v>1.9985611510791368</v>
      </c>
      <c r="F2166" s="414"/>
    </row>
    <row r="2167" spans="1:6" ht="21" customHeight="1" thickBot="1" x14ac:dyDescent="0.25">
      <c r="A2167" s="1152" t="s">
        <v>1347</v>
      </c>
      <c r="B2167" s="1153"/>
      <c r="C2167" s="1153"/>
      <c r="D2167" s="1153"/>
      <c r="E2167" s="1154"/>
      <c r="F2167" s="414"/>
    </row>
    <row r="2168" spans="1:6" ht="21" customHeight="1" x14ac:dyDescent="0.2">
      <c r="A2168" s="1155"/>
      <c r="B2168" s="534">
        <v>2019</v>
      </c>
      <c r="C2168" s="534">
        <v>2020</v>
      </c>
      <c r="D2168" s="534">
        <v>2021</v>
      </c>
      <c r="E2168" s="534">
        <v>2022</v>
      </c>
      <c r="F2168" s="414"/>
    </row>
    <row r="2169" spans="1:6" ht="21" customHeight="1" thickBot="1" x14ac:dyDescent="0.25">
      <c r="A2169" s="1156"/>
      <c r="B2169" s="535" t="s">
        <v>5</v>
      </c>
      <c r="C2169" s="535" t="s">
        <v>6</v>
      </c>
      <c r="D2169" s="535" t="s">
        <v>6</v>
      </c>
      <c r="E2169" s="535" t="s">
        <v>6</v>
      </c>
      <c r="F2169" s="414"/>
    </row>
    <row r="2170" spans="1:6" ht="21" customHeight="1" thickBot="1" x14ac:dyDescent="0.25">
      <c r="A2170" s="539" t="s">
        <v>107</v>
      </c>
      <c r="B2170" s="540">
        <f>B2171+B2172+B2173+B2174</f>
        <v>0</v>
      </c>
      <c r="C2170" s="540">
        <f>C2171+C2172+C2173+C2174</f>
        <v>0</v>
      </c>
      <c r="D2170" s="540">
        <f>D2171+D2172+D2173+D2174</f>
        <v>0</v>
      </c>
      <c r="E2170" s="540">
        <f>E2171+E2172+E2173+E2174</f>
        <v>0</v>
      </c>
      <c r="F2170" s="414"/>
    </row>
    <row r="2171" spans="1:6" ht="21" customHeight="1" thickBot="1" x14ac:dyDescent="0.25">
      <c r="A2171" s="541" t="s">
        <v>37</v>
      </c>
      <c r="B2171" s="540"/>
      <c r="C2171" s="540"/>
      <c r="D2171" s="540"/>
      <c r="E2171" s="540"/>
      <c r="F2171" s="414"/>
    </row>
    <row r="2172" spans="1:6" ht="21" customHeight="1" thickBot="1" x14ac:dyDescent="0.25">
      <c r="A2172" s="541" t="s">
        <v>108</v>
      </c>
      <c r="B2172" s="540"/>
      <c r="C2172" s="540"/>
      <c r="D2172" s="540"/>
      <c r="E2172" s="540"/>
      <c r="F2172" s="414"/>
    </row>
    <row r="2173" spans="1:6" ht="21" customHeight="1" thickBot="1" x14ac:dyDescent="0.25">
      <c r="A2173" s="541" t="s">
        <v>72</v>
      </c>
      <c r="B2173" s="540"/>
      <c r="C2173" s="540"/>
      <c r="D2173" s="540"/>
      <c r="E2173" s="540"/>
      <c r="F2173" s="414"/>
    </row>
    <row r="2174" spans="1:6" ht="21" customHeight="1" thickBot="1" x14ac:dyDescent="0.25">
      <c r="A2174" s="541" t="s">
        <v>73</v>
      </c>
      <c r="B2174" s="540"/>
      <c r="C2174" s="540"/>
      <c r="D2174" s="540"/>
      <c r="E2174" s="540"/>
      <c r="F2174" s="414"/>
    </row>
    <row r="2175" spans="1:6" ht="21" customHeight="1" thickBot="1" x14ac:dyDescent="0.25">
      <c r="A2175" s="539" t="s">
        <v>109</v>
      </c>
      <c r="B2175" s="452">
        <f>B2176+B2177+B2178+B2179</f>
        <v>0</v>
      </c>
      <c r="C2175" s="452">
        <f>C2176+C2177+C2178+C2179</f>
        <v>695</v>
      </c>
      <c r="D2175" s="452">
        <f>D2176+D2177+D2178+D2179</f>
        <v>695</v>
      </c>
      <c r="E2175" s="452">
        <f>E2176+E2177+E2178+E2179</f>
        <v>2084</v>
      </c>
      <c r="F2175" s="414"/>
    </row>
    <row r="2176" spans="1:6" ht="21" customHeight="1" thickBot="1" x14ac:dyDescent="0.25">
      <c r="A2176" s="541" t="s">
        <v>37</v>
      </c>
      <c r="B2176" s="540">
        <v>0</v>
      </c>
      <c r="C2176" s="540">
        <v>695</v>
      </c>
      <c r="D2176" s="540">
        <v>695</v>
      </c>
      <c r="E2176" s="540">
        <v>2084</v>
      </c>
      <c r="F2176" s="414"/>
    </row>
    <row r="2177" spans="1:6" ht="21" customHeight="1" thickBot="1" x14ac:dyDescent="0.25">
      <c r="A2177" s="541" t="s">
        <v>108</v>
      </c>
      <c r="B2177" s="452"/>
      <c r="C2177" s="540"/>
      <c r="D2177" s="540"/>
      <c r="E2177" s="540"/>
      <c r="F2177" s="414"/>
    </row>
    <row r="2178" spans="1:6" ht="21" customHeight="1" thickBot="1" x14ac:dyDescent="0.25">
      <c r="A2178" s="541" t="s">
        <v>72</v>
      </c>
      <c r="B2178" s="452"/>
      <c r="C2178" s="540"/>
      <c r="D2178" s="540"/>
      <c r="E2178" s="540"/>
      <c r="F2178" s="414"/>
    </row>
    <row r="2179" spans="1:6" ht="21" customHeight="1" thickBot="1" x14ac:dyDescent="0.25">
      <c r="A2179" s="541" t="s">
        <v>73</v>
      </c>
      <c r="B2179" s="452"/>
      <c r="C2179" s="540"/>
      <c r="D2179" s="540"/>
      <c r="E2179" s="540"/>
      <c r="F2179" s="414"/>
    </row>
    <row r="2180" spans="1:6" ht="21" customHeight="1" thickBot="1" x14ac:dyDescent="0.25">
      <c r="A2180" s="542" t="s">
        <v>268</v>
      </c>
      <c r="B2180" s="452">
        <f>B2170+B2175</f>
        <v>0</v>
      </c>
      <c r="C2180" s="540">
        <f>C2170+C2175</f>
        <v>695</v>
      </c>
      <c r="D2180" s="543">
        <f>D2170+D2175</f>
        <v>695</v>
      </c>
      <c r="E2180" s="540">
        <f>E2170+E2175</f>
        <v>2084</v>
      </c>
      <c r="F2180" s="414"/>
    </row>
    <row r="2181" spans="1:6" ht="59.25" customHeight="1" thickBot="1" x14ac:dyDescent="0.25">
      <c r="A2181" s="530" t="s">
        <v>304</v>
      </c>
      <c r="B2181" s="530" t="s">
        <v>1367</v>
      </c>
      <c r="C2181" s="545" t="s">
        <v>1357</v>
      </c>
      <c r="D2181" s="532"/>
      <c r="E2181" s="530"/>
      <c r="F2181" s="414"/>
    </row>
    <row r="2182" spans="1:6" ht="21" customHeight="1" thickBot="1" x14ac:dyDescent="0.25">
      <c r="A2182" s="533" t="s">
        <v>9</v>
      </c>
      <c r="B2182" s="1149" t="s">
        <v>1368</v>
      </c>
      <c r="C2182" s="1150"/>
      <c r="D2182" s="1150"/>
      <c r="E2182" s="1151"/>
      <c r="F2182" s="414"/>
    </row>
    <row r="2183" spans="1:6" ht="21" customHeight="1" thickBot="1" x14ac:dyDescent="0.25">
      <c r="A2183" s="533" t="s">
        <v>14</v>
      </c>
      <c r="B2183" s="1157" t="s">
        <v>237</v>
      </c>
      <c r="C2183" s="1158"/>
      <c r="D2183" s="1158"/>
      <c r="E2183" s="1159"/>
      <c r="F2183" s="414"/>
    </row>
    <row r="2184" spans="1:6" ht="21" customHeight="1" x14ac:dyDescent="0.2">
      <c r="A2184" s="1155"/>
      <c r="B2184" s="534">
        <v>2019</v>
      </c>
      <c r="C2184" s="534">
        <v>2020</v>
      </c>
      <c r="D2184" s="534">
        <v>2021</v>
      </c>
      <c r="E2184" s="534">
        <v>2022</v>
      </c>
      <c r="F2184" s="414"/>
    </row>
    <row r="2185" spans="1:6" ht="21" customHeight="1" thickBot="1" x14ac:dyDescent="0.25">
      <c r="A2185" s="1156"/>
      <c r="B2185" s="535" t="s">
        <v>5</v>
      </c>
      <c r="C2185" s="535" t="s">
        <v>6</v>
      </c>
      <c r="D2185" s="535" t="s">
        <v>6</v>
      </c>
      <c r="E2185" s="535" t="s">
        <v>6</v>
      </c>
      <c r="F2185" s="414"/>
    </row>
    <row r="2186" spans="1:6" ht="21" customHeight="1" thickBot="1" x14ac:dyDescent="0.25">
      <c r="A2186" s="533" t="s">
        <v>8</v>
      </c>
      <c r="B2186" s="536">
        <v>0</v>
      </c>
      <c r="C2186" s="536">
        <v>800</v>
      </c>
      <c r="D2186" s="536">
        <v>800</v>
      </c>
      <c r="E2186" s="536">
        <v>2400</v>
      </c>
      <c r="F2186" s="414"/>
    </row>
    <row r="2187" spans="1:6" ht="21" customHeight="1" thickBot="1" x14ac:dyDescent="0.25">
      <c r="A2187" s="533" t="s">
        <v>15</v>
      </c>
      <c r="B2187" s="452">
        <v>0</v>
      </c>
      <c r="C2187" s="540">
        <f>C2201</f>
        <v>18000</v>
      </c>
      <c r="D2187" s="540">
        <f>D2201</f>
        <v>18000</v>
      </c>
      <c r="E2187" s="540">
        <f>E2201</f>
        <v>54000</v>
      </c>
      <c r="F2187" s="414"/>
    </row>
    <row r="2188" spans="1:6" ht="21" customHeight="1" thickBot="1" x14ac:dyDescent="0.25">
      <c r="A2188" s="533" t="s">
        <v>21</v>
      </c>
      <c r="B2188" s="536" t="e">
        <f>B2187/B2186</f>
        <v>#DIV/0!</v>
      </c>
      <c r="C2188" s="536">
        <f>C2187/C2186</f>
        <v>22.5</v>
      </c>
      <c r="D2188" s="536">
        <f>D2187/D2186</f>
        <v>22.5</v>
      </c>
      <c r="E2188" s="536">
        <f>E2187/E2186</f>
        <v>22.5</v>
      </c>
      <c r="F2188" s="414"/>
    </row>
    <row r="2189" spans="1:6" ht="21" customHeight="1" thickBot="1" x14ac:dyDescent="0.25">
      <c r="A2189" s="533" t="s">
        <v>16</v>
      </c>
      <c r="B2189" s="537" t="s">
        <v>20</v>
      </c>
      <c r="C2189" s="538" t="e">
        <f t="shared" ref="C2189:E2191" si="332">C2186/B2186-1</f>
        <v>#DIV/0!</v>
      </c>
      <c r="D2189" s="538">
        <f t="shared" si="332"/>
        <v>0</v>
      </c>
      <c r="E2189" s="538">
        <f t="shared" si="332"/>
        <v>2</v>
      </c>
      <c r="F2189" s="414"/>
    </row>
    <row r="2190" spans="1:6" ht="21" customHeight="1" thickBot="1" x14ac:dyDescent="0.25">
      <c r="A2190" s="533" t="s">
        <v>17</v>
      </c>
      <c r="B2190" s="537" t="s">
        <v>20</v>
      </c>
      <c r="C2190" s="538" t="e">
        <f t="shared" si="332"/>
        <v>#DIV/0!</v>
      </c>
      <c r="D2190" s="538">
        <f t="shared" si="332"/>
        <v>0</v>
      </c>
      <c r="E2190" s="538">
        <f t="shared" si="332"/>
        <v>2</v>
      </c>
      <c r="F2190" s="414"/>
    </row>
    <row r="2191" spans="1:6" ht="21" customHeight="1" thickBot="1" x14ac:dyDescent="0.25">
      <c r="A2191" s="533" t="s">
        <v>18</v>
      </c>
      <c r="B2191" s="537" t="s">
        <v>20</v>
      </c>
      <c r="C2191" s="538" t="e">
        <f t="shared" si="332"/>
        <v>#DIV/0!</v>
      </c>
      <c r="D2191" s="538">
        <f t="shared" si="332"/>
        <v>0</v>
      </c>
      <c r="E2191" s="538">
        <f t="shared" si="332"/>
        <v>0</v>
      </c>
      <c r="F2191" s="414"/>
    </row>
    <row r="2192" spans="1:6" ht="21" customHeight="1" thickBot="1" x14ac:dyDescent="0.25">
      <c r="A2192" s="1152" t="s">
        <v>1347</v>
      </c>
      <c r="B2192" s="1153"/>
      <c r="C2192" s="1153"/>
      <c r="D2192" s="1153"/>
      <c r="E2192" s="1154"/>
      <c r="F2192" s="414"/>
    </row>
    <row r="2193" spans="1:6" ht="21" customHeight="1" x14ac:dyDescent="0.2">
      <c r="A2193" s="1155"/>
      <c r="B2193" s="534">
        <v>2019</v>
      </c>
      <c r="C2193" s="534">
        <v>2020</v>
      </c>
      <c r="D2193" s="534">
        <v>2021</v>
      </c>
      <c r="E2193" s="534">
        <v>2022</v>
      </c>
      <c r="F2193" s="414"/>
    </row>
    <row r="2194" spans="1:6" ht="21" customHeight="1" thickBot="1" x14ac:dyDescent="0.25">
      <c r="A2194" s="1156"/>
      <c r="B2194" s="535" t="s">
        <v>5</v>
      </c>
      <c r="C2194" s="535" t="s">
        <v>6</v>
      </c>
      <c r="D2194" s="535" t="s">
        <v>6</v>
      </c>
      <c r="E2194" s="535" t="s">
        <v>6</v>
      </c>
      <c r="F2194" s="414"/>
    </row>
    <row r="2195" spans="1:6" ht="21" customHeight="1" thickBot="1" x14ac:dyDescent="0.25">
      <c r="A2195" s="539" t="s">
        <v>107</v>
      </c>
      <c r="B2195" s="540">
        <f>B2196+B2197+B2198+B2199</f>
        <v>0</v>
      </c>
      <c r="C2195" s="540">
        <f>C2196+C2197+C2198+C2199</f>
        <v>0</v>
      </c>
      <c r="D2195" s="540">
        <f>D2196+D2197+D2198+D2199</f>
        <v>0</v>
      </c>
      <c r="E2195" s="540">
        <f>E2196+E2197+E2198+E2199</f>
        <v>0</v>
      </c>
      <c r="F2195" s="414"/>
    </row>
    <row r="2196" spans="1:6" ht="21" customHeight="1" thickBot="1" x14ac:dyDescent="0.25">
      <c r="A2196" s="541" t="s">
        <v>37</v>
      </c>
      <c r="B2196" s="540"/>
      <c r="C2196" s="540"/>
      <c r="D2196" s="540"/>
      <c r="E2196" s="540"/>
      <c r="F2196" s="414"/>
    </row>
    <row r="2197" spans="1:6" ht="21" customHeight="1" thickBot="1" x14ac:dyDescent="0.25">
      <c r="A2197" s="541" t="s">
        <v>108</v>
      </c>
      <c r="B2197" s="540"/>
      <c r="C2197" s="540"/>
      <c r="D2197" s="540"/>
      <c r="E2197" s="540"/>
      <c r="F2197" s="414"/>
    </row>
    <row r="2198" spans="1:6" ht="21" customHeight="1" thickBot="1" x14ac:dyDescent="0.25">
      <c r="A2198" s="541" t="s">
        <v>72</v>
      </c>
      <c r="B2198" s="540"/>
      <c r="C2198" s="540"/>
      <c r="D2198" s="540"/>
      <c r="E2198" s="540"/>
      <c r="F2198" s="414"/>
    </row>
    <row r="2199" spans="1:6" ht="21" customHeight="1" thickBot="1" x14ac:dyDescent="0.25">
      <c r="A2199" s="541" t="s">
        <v>73</v>
      </c>
      <c r="B2199" s="540"/>
      <c r="C2199" s="540"/>
      <c r="D2199" s="540"/>
      <c r="E2199" s="540"/>
      <c r="F2199" s="414"/>
    </row>
    <row r="2200" spans="1:6" ht="21" customHeight="1" thickBot="1" x14ac:dyDescent="0.25">
      <c r="A2200" s="539" t="s">
        <v>109</v>
      </c>
      <c r="B2200" s="452">
        <f>B2201+B2202+B2203+B2204</f>
        <v>0</v>
      </c>
      <c r="C2200" s="452">
        <f>C2201+C2202+C2203+C2204</f>
        <v>18000</v>
      </c>
      <c r="D2200" s="452">
        <f>D2201+D2202+D2203+D2204</f>
        <v>18000</v>
      </c>
      <c r="E2200" s="452">
        <f>E2201+E2202+E2203+E2204</f>
        <v>54000</v>
      </c>
      <c r="F2200" s="414"/>
    </row>
    <row r="2201" spans="1:6" ht="21" customHeight="1" thickBot="1" x14ac:dyDescent="0.25">
      <c r="A2201" s="541" t="s">
        <v>37</v>
      </c>
      <c r="B2201" s="452">
        <v>0</v>
      </c>
      <c r="C2201" s="452">
        <v>18000</v>
      </c>
      <c r="D2201" s="452">
        <v>18000</v>
      </c>
      <c r="E2201" s="452">
        <v>54000</v>
      </c>
      <c r="F2201" s="414"/>
    </row>
    <row r="2202" spans="1:6" ht="21" customHeight="1" thickBot="1" x14ac:dyDescent="0.25">
      <c r="A2202" s="541" t="s">
        <v>108</v>
      </c>
      <c r="B2202" s="452"/>
      <c r="C2202" s="540"/>
      <c r="D2202" s="540"/>
      <c r="E2202" s="540"/>
      <c r="F2202" s="414"/>
    </row>
    <row r="2203" spans="1:6" ht="21" customHeight="1" thickBot="1" x14ac:dyDescent="0.25">
      <c r="A2203" s="541" t="s">
        <v>72</v>
      </c>
      <c r="B2203" s="452"/>
      <c r="C2203" s="540"/>
      <c r="D2203" s="540"/>
      <c r="E2203" s="540"/>
      <c r="F2203" s="414"/>
    </row>
    <row r="2204" spans="1:6" ht="21" customHeight="1" thickBot="1" x14ac:dyDescent="0.25">
      <c r="A2204" s="541" t="s">
        <v>73</v>
      </c>
      <c r="B2204" s="452"/>
      <c r="C2204" s="540"/>
      <c r="D2204" s="540"/>
      <c r="E2204" s="540"/>
      <c r="F2204" s="414"/>
    </row>
    <row r="2205" spans="1:6" ht="21" customHeight="1" thickBot="1" x14ac:dyDescent="0.25">
      <c r="A2205" s="542" t="s">
        <v>268</v>
      </c>
      <c r="B2205" s="452">
        <f>B2195+B2200</f>
        <v>0</v>
      </c>
      <c r="C2205" s="540">
        <f>C2195+C2200</f>
        <v>18000</v>
      </c>
      <c r="D2205" s="543">
        <f>D2195+D2200</f>
        <v>18000</v>
      </c>
      <c r="E2205" s="540">
        <f>E2195+E2200</f>
        <v>54000</v>
      </c>
      <c r="F2205" s="414"/>
    </row>
    <row r="2206" spans="1:6" ht="21" customHeight="1" thickBot="1" x14ac:dyDescent="0.25">
      <c r="A2206" s="530" t="s">
        <v>304</v>
      </c>
      <c r="B2206" s="530" t="s">
        <v>1369</v>
      </c>
      <c r="C2206" s="531" t="s">
        <v>1357</v>
      </c>
      <c r="D2206" s="532"/>
      <c r="E2206" s="530"/>
      <c r="F2206" s="414"/>
    </row>
    <row r="2207" spans="1:6" ht="21" customHeight="1" thickBot="1" x14ac:dyDescent="0.25">
      <c r="A2207" s="533" t="s">
        <v>9</v>
      </c>
      <c r="B2207" s="1149" t="s">
        <v>462</v>
      </c>
      <c r="C2207" s="1150"/>
      <c r="D2207" s="1150"/>
      <c r="E2207" s="1151"/>
      <c r="F2207" s="414"/>
    </row>
    <row r="2208" spans="1:6" ht="21" customHeight="1" thickBot="1" x14ac:dyDescent="0.25">
      <c r="A2208" s="533" t="s">
        <v>14</v>
      </c>
      <c r="B2208" s="1157" t="s">
        <v>463</v>
      </c>
      <c r="C2208" s="1158"/>
      <c r="D2208" s="1158"/>
      <c r="E2208" s="1159"/>
      <c r="F2208" s="414"/>
    </row>
    <row r="2209" spans="1:6" ht="21" customHeight="1" x14ac:dyDescent="0.2">
      <c r="A2209" s="1155"/>
      <c r="B2209" s="534">
        <v>2019</v>
      </c>
      <c r="C2209" s="534">
        <v>2020</v>
      </c>
      <c r="D2209" s="534">
        <v>2021</v>
      </c>
      <c r="E2209" s="534">
        <v>2022</v>
      </c>
      <c r="F2209" s="414"/>
    </row>
    <row r="2210" spans="1:6" ht="21" customHeight="1" thickBot="1" x14ac:dyDescent="0.25">
      <c r="A2210" s="1156"/>
      <c r="B2210" s="535" t="s">
        <v>5</v>
      </c>
      <c r="C2210" s="535" t="s">
        <v>6</v>
      </c>
      <c r="D2210" s="535" t="s">
        <v>6</v>
      </c>
      <c r="E2210" s="535" t="s">
        <v>6</v>
      </c>
      <c r="F2210" s="414"/>
    </row>
    <row r="2211" spans="1:6" ht="21" customHeight="1" thickBot="1" x14ac:dyDescent="0.25">
      <c r="A2211" s="533" t="s">
        <v>8</v>
      </c>
      <c r="B2211" s="536">
        <v>0</v>
      </c>
      <c r="C2211" s="536">
        <v>1</v>
      </c>
      <c r="D2211" s="536">
        <v>1</v>
      </c>
      <c r="E2211" s="536">
        <v>1</v>
      </c>
      <c r="F2211" s="414"/>
    </row>
    <row r="2212" spans="1:6" ht="21" customHeight="1" thickBot="1" x14ac:dyDescent="0.25">
      <c r="A2212" s="533" t="s">
        <v>15</v>
      </c>
      <c r="B2212" s="540">
        <v>0</v>
      </c>
      <c r="C2212" s="540">
        <f>C2226</f>
        <v>336</v>
      </c>
      <c r="D2212" s="540">
        <f t="shared" ref="D2212:E2212" si="333">D2226</f>
        <v>354</v>
      </c>
      <c r="E2212" s="540">
        <f t="shared" si="333"/>
        <v>988</v>
      </c>
      <c r="F2212" s="414"/>
    </row>
    <row r="2213" spans="1:6" ht="21" customHeight="1" thickBot="1" x14ac:dyDescent="0.25">
      <c r="A2213" s="533" t="s">
        <v>21</v>
      </c>
      <c r="B2213" s="536" t="e">
        <f>B2212/B2211</f>
        <v>#DIV/0!</v>
      </c>
      <c r="C2213" s="536">
        <f>C2212/C2211</f>
        <v>336</v>
      </c>
      <c r="D2213" s="536">
        <f>D2212/D2211</f>
        <v>354</v>
      </c>
      <c r="E2213" s="536">
        <f>E2212/E2211</f>
        <v>988</v>
      </c>
      <c r="F2213" s="414"/>
    </row>
    <row r="2214" spans="1:6" ht="21" customHeight="1" thickBot="1" x14ac:dyDescent="0.25">
      <c r="A2214" s="533" t="s">
        <v>16</v>
      </c>
      <c r="B2214" s="537" t="s">
        <v>20</v>
      </c>
      <c r="C2214" s="538" t="e">
        <f t="shared" ref="C2214:E2216" si="334">C2211/B2211-1</f>
        <v>#DIV/0!</v>
      </c>
      <c r="D2214" s="538">
        <f t="shared" si="334"/>
        <v>0</v>
      </c>
      <c r="E2214" s="538">
        <f t="shared" si="334"/>
        <v>0</v>
      </c>
      <c r="F2214" s="414"/>
    </row>
    <row r="2215" spans="1:6" ht="21" customHeight="1" thickBot="1" x14ac:dyDescent="0.25">
      <c r="A2215" s="533" t="s">
        <v>17</v>
      </c>
      <c r="B2215" s="537" t="s">
        <v>20</v>
      </c>
      <c r="C2215" s="538" t="e">
        <f t="shared" si="334"/>
        <v>#DIV/0!</v>
      </c>
      <c r="D2215" s="538">
        <f t="shared" si="334"/>
        <v>5.3571428571428603E-2</v>
      </c>
      <c r="E2215" s="538">
        <f t="shared" si="334"/>
        <v>1.7909604519774009</v>
      </c>
      <c r="F2215" s="414"/>
    </row>
    <row r="2216" spans="1:6" ht="21" customHeight="1" thickBot="1" x14ac:dyDescent="0.25">
      <c r="A2216" s="533" t="s">
        <v>18</v>
      </c>
      <c r="B2216" s="537" t="s">
        <v>20</v>
      </c>
      <c r="C2216" s="538" t="e">
        <f t="shared" si="334"/>
        <v>#DIV/0!</v>
      </c>
      <c r="D2216" s="538">
        <f t="shared" si="334"/>
        <v>5.3571428571428603E-2</v>
      </c>
      <c r="E2216" s="538">
        <f t="shared" si="334"/>
        <v>1.7909604519774009</v>
      </c>
      <c r="F2216" s="414"/>
    </row>
    <row r="2217" spans="1:6" ht="21" customHeight="1" thickBot="1" x14ac:dyDescent="0.25">
      <c r="A2217" s="1152" t="s">
        <v>1347</v>
      </c>
      <c r="B2217" s="1153"/>
      <c r="C2217" s="1153"/>
      <c r="D2217" s="1153"/>
      <c r="E2217" s="1154"/>
      <c r="F2217" s="414"/>
    </row>
    <row r="2218" spans="1:6" ht="21" customHeight="1" x14ac:dyDescent="0.2">
      <c r="A2218" s="1155"/>
      <c r="B2218" s="534">
        <v>2019</v>
      </c>
      <c r="C2218" s="534">
        <v>2020</v>
      </c>
      <c r="D2218" s="534">
        <v>2021</v>
      </c>
      <c r="E2218" s="534">
        <v>2022</v>
      </c>
      <c r="F2218" s="414"/>
    </row>
    <row r="2219" spans="1:6" ht="21" customHeight="1" thickBot="1" x14ac:dyDescent="0.25">
      <c r="A2219" s="1156"/>
      <c r="B2219" s="535" t="s">
        <v>5</v>
      </c>
      <c r="C2219" s="535" t="s">
        <v>6</v>
      </c>
      <c r="D2219" s="535" t="s">
        <v>6</v>
      </c>
      <c r="E2219" s="535" t="s">
        <v>6</v>
      </c>
      <c r="F2219" s="414"/>
    </row>
    <row r="2220" spans="1:6" ht="21" customHeight="1" thickBot="1" x14ac:dyDescent="0.25">
      <c r="A2220" s="539" t="s">
        <v>107</v>
      </c>
      <c r="B2220" s="540">
        <f>B2221+B2222+B2223+B2224</f>
        <v>0</v>
      </c>
      <c r="C2220" s="540">
        <f>C2221+C2222+C2223+C2224</f>
        <v>0</v>
      </c>
      <c r="D2220" s="540">
        <f>D2221+D2222+D2223+D2224</f>
        <v>0</v>
      </c>
      <c r="E2220" s="540">
        <f>E2221+E2222+E2223+E2224</f>
        <v>0</v>
      </c>
      <c r="F2220" s="414"/>
    </row>
    <row r="2221" spans="1:6" ht="21" customHeight="1" thickBot="1" x14ac:dyDescent="0.25">
      <c r="A2221" s="541" t="s">
        <v>37</v>
      </c>
      <c r="B2221" s="540"/>
      <c r="C2221" s="540"/>
      <c r="D2221" s="540"/>
      <c r="E2221" s="540"/>
      <c r="F2221" s="414"/>
    </row>
    <row r="2222" spans="1:6" ht="21" customHeight="1" thickBot="1" x14ac:dyDescent="0.25">
      <c r="A2222" s="541" t="s">
        <v>108</v>
      </c>
      <c r="B2222" s="540"/>
      <c r="C2222" s="540"/>
      <c r="D2222" s="540"/>
      <c r="E2222" s="540"/>
      <c r="F2222" s="414"/>
    </row>
    <row r="2223" spans="1:6" ht="21" customHeight="1" thickBot="1" x14ac:dyDescent="0.25">
      <c r="A2223" s="541" t="s">
        <v>72</v>
      </c>
      <c r="B2223" s="540"/>
      <c r="C2223" s="540"/>
      <c r="D2223" s="540"/>
      <c r="E2223" s="540"/>
      <c r="F2223" s="414"/>
    </row>
    <row r="2224" spans="1:6" ht="21" customHeight="1" thickBot="1" x14ac:dyDescent="0.25">
      <c r="A2224" s="541" t="s">
        <v>73</v>
      </c>
      <c r="B2224" s="540"/>
      <c r="C2224" s="540"/>
      <c r="D2224" s="540"/>
      <c r="E2224" s="540"/>
      <c r="F2224" s="414"/>
    </row>
    <row r="2225" spans="1:6" ht="21" customHeight="1" thickBot="1" x14ac:dyDescent="0.25">
      <c r="A2225" s="539" t="s">
        <v>109</v>
      </c>
      <c r="B2225" s="452">
        <f>B2226+B2227+B2228+B2229</f>
        <v>0</v>
      </c>
      <c r="C2225" s="452">
        <f>C2226+C2227+C2228+C2229</f>
        <v>336</v>
      </c>
      <c r="D2225" s="452">
        <f>D2226+D2227+D2228+D2229</f>
        <v>354</v>
      </c>
      <c r="E2225" s="452">
        <f>E2226+E2227+E2228+E2229</f>
        <v>988</v>
      </c>
      <c r="F2225" s="414"/>
    </row>
    <row r="2226" spans="1:6" ht="21" customHeight="1" thickBot="1" x14ac:dyDescent="0.25">
      <c r="A2226" s="541" t="s">
        <v>37</v>
      </c>
      <c r="B2226" s="540">
        <v>0</v>
      </c>
      <c r="C2226" s="540">
        <v>336</v>
      </c>
      <c r="D2226" s="540">
        <v>354</v>
      </c>
      <c r="E2226" s="540">
        <v>988</v>
      </c>
      <c r="F2226" s="414"/>
    </row>
    <row r="2227" spans="1:6" ht="21" customHeight="1" thickBot="1" x14ac:dyDescent="0.25">
      <c r="A2227" s="541" t="s">
        <v>108</v>
      </c>
      <c r="B2227" s="452"/>
      <c r="C2227" s="540"/>
      <c r="D2227" s="540"/>
      <c r="E2227" s="540"/>
      <c r="F2227" s="414"/>
    </row>
    <row r="2228" spans="1:6" ht="21" customHeight="1" thickBot="1" x14ac:dyDescent="0.25">
      <c r="A2228" s="541" t="s">
        <v>72</v>
      </c>
      <c r="B2228" s="452"/>
      <c r="C2228" s="540"/>
      <c r="D2228" s="540"/>
      <c r="E2228" s="540"/>
      <c r="F2228" s="414"/>
    </row>
    <row r="2229" spans="1:6" ht="21" customHeight="1" thickBot="1" x14ac:dyDescent="0.25">
      <c r="A2229" s="541" t="s">
        <v>73</v>
      </c>
      <c r="B2229" s="452"/>
      <c r="C2229" s="540"/>
      <c r="D2229" s="540"/>
      <c r="E2229" s="540"/>
      <c r="F2229" s="414"/>
    </row>
    <row r="2230" spans="1:6" ht="21" customHeight="1" thickBot="1" x14ac:dyDescent="0.25">
      <c r="A2230" s="542" t="s">
        <v>268</v>
      </c>
      <c r="B2230" s="452">
        <f>B2220+B2225</f>
        <v>0</v>
      </c>
      <c r="C2230" s="540">
        <f>C2220+C2225</f>
        <v>336</v>
      </c>
      <c r="D2230" s="543">
        <f>D2220+D2225</f>
        <v>354</v>
      </c>
      <c r="E2230" s="540">
        <f>E2220+E2225</f>
        <v>988</v>
      </c>
      <c r="F2230" s="414"/>
    </row>
    <row r="2231" spans="1:6" ht="21" customHeight="1" thickBot="1" x14ac:dyDescent="0.25">
      <c r="A2231" s="530" t="s">
        <v>305</v>
      </c>
      <c r="B2231" s="530" t="s">
        <v>1370</v>
      </c>
      <c r="C2231" s="545" t="s">
        <v>1357</v>
      </c>
      <c r="D2231" s="532"/>
      <c r="E2231" s="530"/>
      <c r="F2231" s="414"/>
    </row>
    <row r="2232" spans="1:6" ht="21" customHeight="1" thickBot="1" x14ac:dyDescent="0.25">
      <c r="A2232" s="533" t="s">
        <v>9</v>
      </c>
      <c r="B2232" s="1149" t="s">
        <v>1371</v>
      </c>
      <c r="C2232" s="1150"/>
      <c r="D2232" s="1150"/>
      <c r="E2232" s="1151"/>
      <c r="F2232" s="414"/>
    </row>
    <row r="2233" spans="1:6" ht="21" customHeight="1" thickBot="1" x14ac:dyDescent="0.25">
      <c r="A2233" s="533" t="s">
        <v>14</v>
      </c>
      <c r="B2233" s="1157" t="s">
        <v>237</v>
      </c>
      <c r="C2233" s="1158"/>
      <c r="D2233" s="1158"/>
      <c r="E2233" s="1159"/>
      <c r="F2233" s="414"/>
    </row>
    <row r="2234" spans="1:6" ht="21" customHeight="1" x14ac:dyDescent="0.2">
      <c r="A2234" s="1155"/>
      <c r="B2234" s="534">
        <v>2019</v>
      </c>
      <c r="C2234" s="534">
        <v>2020</v>
      </c>
      <c r="D2234" s="534">
        <v>2021</v>
      </c>
      <c r="E2234" s="534">
        <v>2022</v>
      </c>
      <c r="F2234" s="414"/>
    </row>
    <row r="2235" spans="1:6" ht="21" customHeight="1" thickBot="1" x14ac:dyDescent="0.25">
      <c r="A2235" s="1156"/>
      <c r="B2235" s="535" t="s">
        <v>5</v>
      </c>
      <c r="C2235" s="535" t="s">
        <v>6</v>
      </c>
      <c r="D2235" s="535" t="s">
        <v>6</v>
      </c>
      <c r="E2235" s="535" t="s">
        <v>6</v>
      </c>
      <c r="F2235" s="414"/>
    </row>
    <row r="2236" spans="1:6" ht="21" customHeight="1" thickBot="1" x14ac:dyDescent="0.25">
      <c r="A2236" s="533" t="s">
        <v>8</v>
      </c>
      <c r="B2236" s="536">
        <v>0</v>
      </c>
      <c r="C2236" s="536">
        <v>1200</v>
      </c>
      <c r="D2236" s="536">
        <v>1200</v>
      </c>
      <c r="E2236" s="536">
        <v>2500</v>
      </c>
      <c r="F2236" s="414"/>
    </row>
    <row r="2237" spans="1:6" ht="21" customHeight="1" thickBot="1" x14ac:dyDescent="0.25">
      <c r="A2237" s="533" t="s">
        <v>15</v>
      </c>
      <c r="B2237" s="452">
        <v>0</v>
      </c>
      <c r="C2237" s="540">
        <f>C2251</f>
        <v>30000</v>
      </c>
      <c r="D2237" s="540">
        <f>D2251</f>
        <v>30000</v>
      </c>
      <c r="E2237" s="540">
        <f>E2251</f>
        <v>78923</v>
      </c>
      <c r="F2237" s="414"/>
    </row>
    <row r="2238" spans="1:6" ht="21" customHeight="1" thickBot="1" x14ac:dyDescent="0.25">
      <c r="A2238" s="533" t="s">
        <v>21</v>
      </c>
      <c r="B2238" s="536" t="e">
        <f>B2237/B2236</f>
        <v>#DIV/0!</v>
      </c>
      <c r="C2238" s="536">
        <f>C2237/C2236</f>
        <v>25</v>
      </c>
      <c r="D2238" s="536">
        <f>D2237/D2236</f>
        <v>25</v>
      </c>
      <c r="E2238" s="536">
        <f>E2237/E2236</f>
        <v>31.569199999999999</v>
      </c>
      <c r="F2238" s="414"/>
    </row>
    <row r="2239" spans="1:6" ht="21" customHeight="1" thickBot="1" x14ac:dyDescent="0.25">
      <c r="A2239" s="533" t="s">
        <v>16</v>
      </c>
      <c r="B2239" s="537" t="s">
        <v>20</v>
      </c>
      <c r="C2239" s="538" t="e">
        <f t="shared" ref="C2239:E2241" si="335">C2236/B2236-1</f>
        <v>#DIV/0!</v>
      </c>
      <c r="D2239" s="538">
        <f t="shared" si="335"/>
        <v>0</v>
      </c>
      <c r="E2239" s="538">
        <f t="shared" si="335"/>
        <v>1.0833333333333335</v>
      </c>
      <c r="F2239" s="414"/>
    </row>
    <row r="2240" spans="1:6" ht="21" customHeight="1" thickBot="1" x14ac:dyDescent="0.25">
      <c r="A2240" s="533" t="s">
        <v>17</v>
      </c>
      <c r="B2240" s="537" t="s">
        <v>20</v>
      </c>
      <c r="C2240" s="538" t="e">
        <f t="shared" si="335"/>
        <v>#DIV/0!</v>
      </c>
      <c r="D2240" s="538">
        <f t="shared" si="335"/>
        <v>0</v>
      </c>
      <c r="E2240" s="538">
        <f t="shared" si="335"/>
        <v>1.6307666666666667</v>
      </c>
      <c r="F2240" s="414"/>
    </row>
    <row r="2241" spans="1:6" ht="21" customHeight="1" thickBot="1" x14ac:dyDescent="0.25">
      <c r="A2241" s="533" t="s">
        <v>18</v>
      </c>
      <c r="B2241" s="537" t="s">
        <v>20</v>
      </c>
      <c r="C2241" s="538" t="e">
        <f t="shared" si="335"/>
        <v>#DIV/0!</v>
      </c>
      <c r="D2241" s="538">
        <f t="shared" si="335"/>
        <v>0</v>
      </c>
      <c r="E2241" s="538">
        <f t="shared" si="335"/>
        <v>0.26276799999999989</v>
      </c>
      <c r="F2241" s="414"/>
    </row>
    <row r="2242" spans="1:6" ht="21" customHeight="1" thickBot="1" x14ac:dyDescent="0.25">
      <c r="A2242" s="1152" t="s">
        <v>1347</v>
      </c>
      <c r="B2242" s="1153"/>
      <c r="C2242" s="1153"/>
      <c r="D2242" s="1153"/>
      <c r="E2242" s="1154"/>
      <c r="F2242" s="414"/>
    </row>
    <row r="2243" spans="1:6" ht="21" customHeight="1" x14ac:dyDescent="0.2">
      <c r="A2243" s="1155"/>
      <c r="B2243" s="534">
        <v>2019</v>
      </c>
      <c r="C2243" s="534">
        <v>2020</v>
      </c>
      <c r="D2243" s="534">
        <v>2021</v>
      </c>
      <c r="E2243" s="534">
        <v>2022</v>
      </c>
      <c r="F2243" s="414"/>
    </row>
    <row r="2244" spans="1:6" ht="21" customHeight="1" thickBot="1" x14ac:dyDescent="0.25">
      <c r="A2244" s="1156"/>
      <c r="B2244" s="535" t="s">
        <v>5</v>
      </c>
      <c r="C2244" s="535" t="s">
        <v>6</v>
      </c>
      <c r="D2244" s="535" t="s">
        <v>6</v>
      </c>
      <c r="E2244" s="535" t="s">
        <v>6</v>
      </c>
      <c r="F2244" s="414"/>
    </row>
    <row r="2245" spans="1:6" ht="21" customHeight="1" thickBot="1" x14ac:dyDescent="0.25">
      <c r="A2245" s="539" t="s">
        <v>107</v>
      </c>
      <c r="B2245" s="540">
        <f>B2246+B2247+B2248+B2249</f>
        <v>0</v>
      </c>
      <c r="C2245" s="540">
        <f>C2246+C2247+C2248+C2249</f>
        <v>0</v>
      </c>
      <c r="D2245" s="540">
        <f>D2246+D2247+D2248+D2249</f>
        <v>0</v>
      </c>
      <c r="E2245" s="540">
        <f>E2246+E2247+E2248+E2249</f>
        <v>0</v>
      </c>
      <c r="F2245" s="414"/>
    </row>
    <row r="2246" spans="1:6" ht="21" customHeight="1" thickBot="1" x14ac:dyDescent="0.25">
      <c r="A2246" s="541" t="s">
        <v>37</v>
      </c>
      <c r="B2246" s="540"/>
      <c r="C2246" s="540"/>
      <c r="D2246" s="540"/>
      <c r="E2246" s="540"/>
      <c r="F2246" s="414"/>
    </row>
    <row r="2247" spans="1:6" ht="21" customHeight="1" thickBot="1" x14ac:dyDescent="0.25">
      <c r="A2247" s="541" t="s">
        <v>108</v>
      </c>
      <c r="B2247" s="540"/>
      <c r="C2247" s="540"/>
      <c r="D2247" s="540"/>
      <c r="E2247" s="540"/>
      <c r="F2247" s="414"/>
    </row>
    <row r="2248" spans="1:6" ht="21" customHeight="1" thickBot="1" x14ac:dyDescent="0.25">
      <c r="A2248" s="541" t="s">
        <v>72</v>
      </c>
      <c r="B2248" s="540"/>
      <c r="C2248" s="540"/>
      <c r="D2248" s="540"/>
      <c r="E2248" s="540"/>
      <c r="F2248" s="414"/>
    </row>
    <row r="2249" spans="1:6" ht="21" customHeight="1" thickBot="1" x14ac:dyDescent="0.25">
      <c r="A2249" s="541" t="s">
        <v>73</v>
      </c>
      <c r="B2249" s="540"/>
      <c r="C2249" s="540"/>
      <c r="D2249" s="540"/>
      <c r="E2249" s="540"/>
      <c r="F2249" s="414"/>
    </row>
    <row r="2250" spans="1:6" ht="21" customHeight="1" thickBot="1" x14ac:dyDescent="0.25">
      <c r="A2250" s="539" t="s">
        <v>109</v>
      </c>
      <c r="B2250" s="452">
        <f>B2251+B2252+B2253+B2254</f>
        <v>0</v>
      </c>
      <c r="C2250" s="452">
        <f>C2251+C2252+C2253+C2254</f>
        <v>30000</v>
      </c>
      <c r="D2250" s="452">
        <f>D2251+D2252+D2253+D2254</f>
        <v>30000</v>
      </c>
      <c r="E2250" s="452">
        <f>E2251+E2252+E2253+E2254</f>
        <v>78923</v>
      </c>
      <c r="F2250" s="414"/>
    </row>
    <row r="2251" spans="1:6" ht="21" customHeight="1" thickBot="1" x14ac:dyDescent="0.25">
      <c r="A2251" s="541" t="s">
        <v>37</v>
      </c>
      <c r="B2251" s="452">
        <v>0</v>
      </c>
      <c r="C2251" s="452">
        <v>30000</v>
      </c>
      <c r="D2251" s="452">
        <v>30000</v>
      </c>
      <c r="E2251" s="452">
        <v>78923</v>
      </c>
      <c r="F2251" s="414"/>
    </row>
    <row r="2252" spans="1:6" ht="21" customHeight="1" thickBot="1" x14ac:dyDescent="0.25">
      <c r="A2252" s="541" t="s">
        <v>108</v>
      </c>
      <c r="B2252" s="452"/>
      <c r="C2252" s="540"/>
      <c r="D2252" s="540"/>
      <c r="E2252" s="540"/>
      <c r="F2252" s="414"/>
    </row>
    <row r="2253" spans="1:6" ht="21" customHeight="1" thickBot="1" x14ac:dyDescent="0.25">
      <c r="A2253" s="541" t="s">
        <v>72</v>
      </c>
      <c r="B2253" s="452"/>
      <c r="C2253" s="540"/>
      <c r="D2253" s="540"/>
      <c r="E2253" s="540"/>
      <c r="F2253" s="414"/>
    </row>
    <row r="2254" spans="1:6" ht="21" customHeight="1" thickBot="1" x14ac:dyDescent="0.25">
      <c r="A2254" s="541" t="s">
        <v>73</v>
      </c>
      <c r="B2254" s="452"/>
      <c r="C2254" s="540"/>
      <c r="D2254" s="540"/>
      <c r="E2254" s="540"/>
      <c r="F2254" s="414"/>
    </row>
    <row r="2255" spans="1:6" ht="21" customHeight="1" thickBot="1" x14ac:dyDescent="0.25">
      <c r="A2255" s="542" t="s">
        <v>271</v>
      </c>
      <c r="B2255" s="452">
        <f>B2245+B2250</f>
        <v>0</v>
      </c>
      <c r="C2255" s="540">
        <f>C2245+C2250</f>
        <v>30000</v>
      </c>
      <c r="D2255" s="543">
        <f>D2245+D2250</f>
        <v>30000</v>
      </c>
      <c r="E2255" s="540">
        <f>E2245+E2250</f>
        <v>78923</v>
      </c>
      <c r="F2255" s="414"/>
    </row>
    <row r="2256" spans="1:6" ht="21" customHeight="1" thickBot="1" x14ac:dyDescent="0.25">
      <c r="A2256" s="530" t="s">
        <v>1372</v>
      </c>
      <c r="B2256" s="530" t="s">
        <v>1373</v>
      </c>
      <c r="C2256" s="531" t="s">
        <v>1357</v>
      </c>
      <c r="D2256" s="532"/>
      <c r="E2256" s="530"/>
      <c r="F2256" s="414"/>
    </row>
    <row r="2257" spans="1:6" ht="21" customHeight="1" thickBot="1" x14ac:dyDescent="0.25">
      <c r="A2257" s="533" t="s">
        <v>9</v>
      </c>
      <c r="B2257" s="1149" t="s">
        <v>462</v>
      </c>
      <c r="C2257" s="1150"/>
      <c r="D2257" s="1150"/>
      <c r="E2257" s="1151"/>
      <c r="F2257" s="414"/>
    </row>
    <row r="2258" spans="1:6" ht="21" customHeight="1" thickBot="1" x14ac:dyDescent="0.25">
      <c r="A2258" s="533" t="s">
        <v>14</v>
      </c>
      <c r="B2258" s="1157" t="s">
        <v>463</v>
      </c>
      <c r="C2258" s="1158"/>
      <c r="D2258" s="1158"/>
      <c r="E2258" s="1159"/>
      <c r="F2258" s="414"/>
    </row>
    <row r="2259" spans="1:6" ht="21" customHeight="1" x14ac:dyDescent="0.2">
      <c r="A2259" s="1155"/>
      <c r="B2259" s="534">
        <v>2019</v>
      </c>
      <c r="C2259" s="534">
        <v>2019</v>
      </c>
      <c r="D2259" s="534">
        <v>2021</v>
      </c>
      <c r="E2259" s="534">
        <v>2022</v>
      </c>
      <c r="F2259" s="414"/>
    </row>
    <row r="2260" spans="1:6" ht="21" customHeight="1" thickBot="1" x14ac:dyDescent="0.25">
      <c r="A2260" s="1156"/>
      <c r="B2260" s="535" t="s">
        <v>5</v>
      </c>
      <c r="C2260" s="535" t="s">
        <v>6</v>
      </c>
      <c r="D2260" s="535" t="s">
        <v>6</v>
      </c>
      <c r="E2260" s="535" t="s">
        <v>6</v>
      </c>
      <c r="F2260" s="414"/>
    </row>
    <row r="2261" spans="1:6" ht="21" customHeight="1" thickBot="1" x14ac:dyDescent="0.25">
      <c r="A2261" s="533" t="s">
        <v>8</v>
      </c>
      <c r="B2261" s="536">
        <v>0</v>
      </c>
      <c r="C2261" s="536">
        <v>1</v>
      </c>
      <c r="D2261" s="536">
        <v>1</v>
      </c>
      <c r="E2261" s="536">
        <v>1</v>
      </c>
      <c r="F2261" s="414"/>
    </row>
    <row r="2262" spans="1:6" ht="21" customHeight="1" thickBot="1" x14ac:dyDescent="0.25">
      <c r="A2262" s="533" t="s">
        <v>15</v>
      </c>
      <c r="B2262" s="540">
        <v>0</v>
      </c>
      <c r="C2262" s="540">
        <f>C2276</f>
        <v>695</v>
      </c>
      <c r="D2262" s="540">
        <f t="shared" ref="D2262" si="336">D2276</f>
        <v>447</v>
      </c>
      <c r="E2262" s="540">
        <v>2332</v>
      </c>
      <c r="F2262" s="414"/>
    </row>
    <row r="2263" spans="1:6" ht="21" customHeight="1" thickBot="1" x14ac:dyDescent="0.25">
      <c r="A2263" s="533" t="s">
        <v>21</v>
      </c>
      <c r="B2263" s="536" t="e">
        <f>B2262/B2261</f>
        <v>#DIV/0!</v>
      </c>
      <c r="C2263" s="536">
        <f>C2262/C2261</f>
        <v>695</v>
      </c>
      <c r="D2263" s="536">
        <f>D2262/D2261</f>
        <v>447</v>
      </c>
      <c r="E2263" s="536">
        <f>E2262/E2261</f>
        <v>2332</v>
      </c>
      <c r="F2263" s="414"/>
    </row>
    <row r="2264" spans="1:6" ht="21" customHeight="1" thickBot="1" x14ac:dyDescent="0.25">
      <c r="A2264" s="533" t="s">
        <v>16</v>
      </c>
      <c r="B2264" s="537" t="s">
        <v>20</v>
      </c>
      <c r="C2264" s="538" t="e">
        <f t="shared" ref="C2264:E2266" si="337">C2261/B2261-1</f>
        <v>#DIV/0!</v>
      </c>
      <c r="D2264" s="538">
        <f t="shared" si="337"/>
        <v>0</v>
      </c>
      <c r="E2264" s="538">
        <f t="shared" si="337"/>
        <v>0</v>
      </c>
      <c r="F2264" s="414"/>
    </row>
    <row r="2265" spans="1:6" ht="21" customHeight="1" thickBot="1" x14ac:dyDescent="0.25">
      <c r="A2265" s="533" t="s">
        <v>17</v>
      </c>
      <c r="B2265" s="537" t="s">
        <v>20</v>
      </c>
      <c r="C2265" s="538" t="e">
        <f t="shared" si="337"/>
        <v>#DIV/0!</v>
      </c>
      <c r="D2265" s="538">
        <f t="shared" si="337"/>
        <v>-0.35683453237410068</v>
      </c>
      <c r="E2265" s="538">
        <f t="shared" si="337"/>
        <v>4.217002237136465</v>
      </c>
      <c r="F2265" s="414"/>
    </row>
    <row r="2266" spans="1:6" ht="21" customHeight="1" thickBot="1" x14ac:dyDescent="0.25">
      <c r="A2266" s="533" t="s">
        <v>18</v>
      </c>
      <c r="B2266" s="537" t="s">
        <v>20</v>
      </c>
      <c r="C2266" s="538" t="e">
        <f t="shared" si="337"/>
        <v>#DIV/0!</v>
      </c>
      <c r="D2266" s="538">
        <f t="shared" si="337"/>
        <v>-0.35683453237410068</v>
      </c>
      <c r="E2266" s="538">
        <f t="shared" si="337"/>
        <v>4.217002237136465</v>
      </c>
      <c r="F2266" s="414"/>
    </row>
    <row r="2267" spans="1:6" ht="21" customHeight="1" thickBot="1" x14ac:dyDescent="0.25">
      <c r="A2267" s="1152" t="s">
        <v>1347</v>
      </c>
      <c r="B2267" s="1153"/>
      <c r="C2267" s="1153"/>
      <c r="D2267" s="1153"/>
      <c r="E2267" s="1154"/>
      <c r="F2267" s="414"/>
    </row>
    <row r="2268" spans="1:6" ht="21" customHeight="1" x14ac:dyDescent="0.2">
      <c r="A2268" s="1155"/>
      <c r="B2268" s="534">
        <v>2019</v>
      </c>
      <c r="C2268" s="534">
        <v>2019</v>
      </c>
      <c r="D2268" s="534">
        <v>2021</v>
      </c>
      <c r="E2268" s="534">
        <v>2022</v>
      </c>
      <c r="F2268" s="414"/>
    </row>
    <row r="2269" spans="1:6" ht="21" customHeight="1" thickBot="1" x14ac:dyDescent="0.25">
      <c r="A2269" s="1156"/>
      <c r="B2269" s="535" t="s">
        <v>5</v>
      </c>
      <c r="C2269" s="535" t="s">
        <v>6</v>
      </c>
      <c r="D2269" s="535" t="s">
        <v>6</v>
      </c>
      <c r="E2269" s="535" t="s">
        <v>6</v>
      </c>
      <c r="F2269" s="414"/>
    </row>
    <row r="2270" spans="1:6" ht="21" customHeight="1" thickBot="1" x14ac:dyDescent="0.25">
      <c r="A2270" s="539" t="s">
        <v>107</v>
      </c>
      <c r="B2270" s="540">
        <f>B2271+B2272+B2273+B2274</f>
        <v>0</v>
      </c>
      <c r="C2270" s="540">
        <f>C2271+C2272+C2273+C2274</f>
        <v>0</v>
      </c>
      <c r="D2270" s="540">
        <f>D2271+D2272+D2273+D2274</f>
        <v>0</v>
      </c>
      <c r="E2270" s="540">
        <f>E2271+E2272+E2273+E2274</f>
        <v>0</v>
      </c>
      <c r="F2270" s="414"/>
    </row>
    <row r="2271" spans="1:6" ht="21" customHeight="1" thickBot="1" x14ac:dyDescent="0.25">
      <c r="A2271" s="541" t="s">
        <v>37</v>
      </c>
      <c r="B2271" s="540"/>
      <c r="C2271" s="540"/>
      <c r="D2271" s="540"/>
      <c r="E2271" s="540"/>
      <c r="F2271" s="414"/>
    </row>
    <row r="2272" spans="1:6" ht="21" customHeight="1" thickBot="1" x14ac:dyDescent="0.25">
      <c r="A2272" s="541" t="s">
        <v>108</v>
      </c>
      <c r="B2272" s="540"/>
      <c r="C2272" s="540"/>
      <c r="D2272" s="540"/>
      <c r="E2272" s="540"/>
      <c r="F2272" s="414"/>
    </row>
    <row r="2273" spans="1:6" ht="21" customHeight="1" thickBot="1" x14ac:dyDescent="0.25">
      <c r="A2273" s="541" t="s">
        <v>72</v>
      </c>
      <c r="B2273" s="540"/>
      <c r="C2273" s="540"/>
      <c r="D2273" s="540"/>
      <c r="E2273" s="540"/>
      <c r="F2273" s="414"/>
    </row>
    <row r="2274" spans="1:6" ht="21" customHeight="1" thickBot="1" x14ac:dyDescent="0.25">
      <c r="A2274" s="541" t="s">
        <v>73</v>
      </c>
      <c r="B2274" s="540"/>
      <c r="C2274" s="540"/>
      <c r="D2274" s="540"/>
      <c r="E2274" s="540"/>
      <c r="F2274" s="414"/>
    </row>
    <row r="2275" spans="1:6" ht="21" customHeight="1" thickBot="1" x14ac:dyDescent="0.25">
      <c r="A2275" s="539" t="s">
        <v>109</v>
      </c>
      <c r="B2275" s="452">
        <f>B2276+B2277+B2278+B2279</f>
        <v>0</v>
      </c>
      <c r="C2275" s="452">
        <f>C2276+C2277+C2278+C2279</f>
        <v>695</v>
      </c>
      <c r="D2275" s="452">
        <f>D2276+D2277+D2278+D2279</f>
        <v>447</v>
      </c>
      <c r="E2275" s="452">
        <f>E2276+E2277+E2278+E2279</f>
        <v>2332</v>
      </c>
      <c r="F2275" s="414"/>
    </row>
    <row r="2276" spans="1:6" ht="21" customHeight="1" thickBot="1" x14ac:dyDescent="0.25">
      <c r="A2276" s="541" t="s">
        <v>37</v>
      </c>
      <c r="B2276" s="540">
        <v>0</v>
      </c>
      <c r="C2276" s="540">
        <v>695</v>
      </c>
      <c r="D2276" s="540">
        <v>447</v>
      </c>
      <c r="E2276" s="540">
        <v>2332</v>
      </c>
      <c r="F2276" s="414"/>
    </row>
    <row r="2277" spans="1:6" ht="21" customHeight="1" thickBot="1" x14ac:dyDescent="0.25">
      <c r="A2277" s="541" t="s">
        <v>108</v>
      </c>
      <c r="B2277" s="452"/>
      <c r="C2277" s="540"/>
      <c r="D2277" s="540"/>
      <c r="E2277" s="540"/>
      <c r="F2277" s="414"/>
    </row>
    <row r="2278" spans="1:6" ht="21" customHeight="1" thickBot="1" x14ac:dyDescent="0.25">
      <c r="A2278" s="541" t="s">
        <v>72</v>
      </c>
      <c r="B2278" s="452"/>
      <c r="C2278" s="540"/>
      <c r="D2278" s="540"/>
      <c r="E2278" s="540"/>
      <c r="F2278" s="414"/>
    </row>
    <row r="2279" spans="1:6" ht="21" customHeight="1" thickBot="1" x14ac:dyDescent="0.25">
      <c r="A2279" s="541" t="s">
        <v>73</v>
      </c>
      <c r="B2279" s="452"/>
      <c r="C2279" s="540"/>
      <c r="D2279" s="540"/>
      <c r="E2279" s="540"/>
      <c r="F2279" s="414"/>
    </row>
    <row r="2280" spans="1:6" ht="21" customHeight="1" thickBot="1" x14ac:dyDescent="0.25">
      <c r="A2280" s="542" t="s">
        <v>271</v>
      </c>
      <c r="B2280" s="452">
        <f>B2270+B2275</f>
        <v>0</v>
      </c>
      <c r="C2280" s="540">
        <f>C2270+C2275</f>
        <v>695</v>
      </c>
      <c r="D2280" s="543">
        <f>D2270+D2275</f>
        <v>447</v>
      </c>
      <c r="E2280" s="540">
        <f>E2270+E2275</f>
        <v>2332</v>
      </c>
      <c r="F2280" s="414"/>
    </row>
    <row r="2281" spans="1:6" ht="35.25" customHeight="1" thickBot="1" x14ac:dyDescent="0.25">
      <c r="A2281" s="530" t="s">
        <v>1374</v>
      </c>
      <c r="B2281" s="530" t="s">
        <v>1375</v>
      </c>
      <c r="C2281" s="545" t="s">
        <v>1357</v>
      </c>
      <c r="D2281" s="532"/>
      <c r="E2281" s="530"/>
      <c r="F2281" s="414"/>
    </row>
    <row r="2282" spans="1:6" ht="21" customHeight="1" thickBot="1" x14ac:dyDescent="0.25">
      <c r="A2282" s="533" t="s">
        <v>9</v>
      </c>
      <c r="B2282" s="1149" t="s">
        <v>1376</v>
      </c>
      <c r="C2282" s="1150"/>
      <c r="D2282" s="1150"/>
      <c r="E2282" s="1151"/>
      <c r="F2282" s="414"/>
    </row>
    <row r="2283" spans="1:6" ht="21" customHeight="1" thickBot="1" x14ac:dyDescent="0.25">
      <c r="A2283" s="533" t="s">
        <v>14</v>
      </c>
      <c r="B2283" s="1157" t="s">
        <v>237</v>
      </c>
      <c r="C2283" s="1158"/>
      <c r="D2283" s="1158"/>
      <c r="E2283" s="1159"/>
      <c r="F2283" s="414"/>
    </row>
    <row r="2284" spans="1:6" ht="21" customHeight="1" x14ac:dyDescent="0.2">
      <c r="A2284" s="1155"/>
      <c r="B2284" s="534">
        <v>2019</v>
      </c>
      <c r="C2284" s="534">
        <v>2020</v>
      </c>
      <c r="D2284" s="534">
        <v>2021</v>
      </c>
      <c r="E2284" s="534">
        <v>2022</v>
      </c>
      <c r="F2284" s="414"/>
    </row>
    <row r="2285" spans="1:6" ht="21" customHeight="1" thickBot="1" x14ac:dyDescent="0.25">
      <c r="A2285" s="1156"/>
      <c r="B2285" s="535" t="s">
        <v>5</v>
      </c>
      <c r="C2285" s="535" t="s">
        <v>6</v>
      </c>
      <c r="D2285" s="535" t="s">
        <v>6</v>
      </c>
      <c r="E2285" s="535" t="s">
        <v>6</v>
      </c>
      <c r="F2285" s="414"/>
    </row>
    <row r="2286" spans="1:6" ht="21" customHeight="1" thickBot="1" x14ac:dyDescent="0.25">
      <c r="A2286" s="533" t="s">
        <v>8</v>
      </c>
      <c r="B2286" s="536">
        <v>0</v>
      </c>
      <c r="C2286" s="536">
        <v>3000</v>
      </c>
      <c r="D2286" s="536">
        <v>3000</v>
      </c>
      <c r="E2286" s="536">
        <v>2000</v>
      </c>
      <c r="F2286" s="414"/>
    </row>
    <row r="2287" spans="1:6" ht="21" customHeight="1" thickBot="1" x14ac:dyDescent="0.25">
      <c r="A2287" s="533" t="s">
        <v>15</v>
      </c>
      <c r="B2287" s="452">
        <v>0</v>
      </c>
      <c r="C2287" s="540">
        <f>C2301</f>
        <v>120000</v>
      </c>
      <c r="D2287" s="540">
        <f>D2301</f>
        <v>120000</v>
      </c>
      <c r="E2287" s="540">
        <f>E2301</f>
        <v>100000</v>
      </c>
      <c r="F2287" s="414"/>
    </row>
    <row r="2288" spans="1:6" ht="21" customHeight="1" thickBot="1" x14ac:dyDescent="0.25">
      <c r="A2288" s="533" t="s">
        <v>21</v>
      </c>
      <c r="B2288" s="536" t="e">
        <f>B2287/B2286</f>
        <v>#DIV/0!</v>
      </c>
      <c r="C2288" s="536">
        <f>C2287/C2286</f>
        <v>40</v>
      </c>
      <c r="D2288" s="536">
        <f>D2287/D2286</f>
        <v>40</v>
      </c>
      <c r="E2288" s="536">
        <f>E2287/E2286</f>
        <v>50</v>
      </c>
      <c r="F2288" s="414"/>
    </row>
    <row r="2289" spans="1:6" ht="21" customHeight="1" thickBot="1" x14ac:dyDescent="0.25">
      <c r="A2289" s="533" t="s">
        <v>16</v>
      </c>
      <c r="B2289" s="537" t="s">
        <v>20</v>
      </c>
      <c r="C2289" s="538" t="e">
        <f t="shared" ref="C2289:E2291" si="338">C2286/B2286-1</f>
        <v>#DIV/0!</v>
      </c>
      <c r="D2289" s="538">
        <f t="shared" si="338"/>
        <v>0</v>
      </c>
      <c r="E2289" s="538">
        <f t="shared" si="338"/>
        <v>-0.33333333333333337</v>
      </c>
      <c r="F2289" s="414"/>
    </row>
    <row r="2290" spans="1:6" ht="21" customHeight="1" thickBot="1" x14ac:dyDescent="0.25">
      <c r="A2290" s="533" t="s">
        <v>17</v>
      </c>
      <c r="B2290" s="537" t="s">
        <v>20</v>
      </c>
      <c r="C2290" s="538" t="e">
        <f t="shared" si="338"/>
        <v>#DIV/0!</v>
      </c>
      <c r="D2290" s="538">
        <f t="shared" si="338"/>
        <v>0</v>
      </c>
      <c r="E2290" s="538">
        <f t="shared" si="338"/>
        <v>-0.16666666666666663</v>
      </c>
      <c r="F2290" s="414"/>
    </row>
    <row r="2291" spans="1:6" ht="21" customHeight="1" thickBot="1" x14ac:dyDescent="0.25">
      <c r="A2291" s="533" t="s">
        <v>18</v>
      </c>
      <c r="B2291" s="537" t="s">
        <v>20</v>
      </c>
      <c r="C2291" s="538" t="e">
        <f t="shared" si="338"/>
        <v>#DIV/0!</v>
      </c>
      <c r="D2291" s="538">
        <f t="shared" si="338"/>
        <v>0</v>
      </c>
      <c r="E2291" s="538">
        <f t="shared" si="338"/>
        <v>0.25</v>
      </c>
      <c r="F2291" s="414"/>
    </row>
    <row r="2292" spans="1:6" ht="21" customHeight="1" thickBot="1" x14ac:dyDescent="0.25">
      <c r="A2292" s="1152" t="s">
        <v>1347</v>
      </c>
      <c r="B2292" s="1153"/>
      <c r="C2292" s="1153"/>
      <c r="D2292" s="1153"/>
      <c r="E2292" s="1154"/>
      <c r="F2292" s="414"/>
    </row>
    <row r="2293" spans="1:6" ht="21" customHeight="1" x14ac:dyDescent="0.2">
      <c r="A2293" s="1155"/>
      <c r="B2293" s="534">
        <v>2019</v>
      </c>
      <c r="C2293" s="534">
        <v>2020</v>
      </c>
      <c r="D2293" s="534">
        <v>2021</v>
      </c>
      <c r="E2293" s="534">
        <v>2022</v>
      </c>
      <c r="F2293" s="414"/>
    </row>
    <row r="2294" spans="1:6" ht="21" customHeight="1" thickBot="1" x14ac:dyDescent="0.25">
      <c r="A2294" s="1156"/>
      <c r="B2294" s="535" t="s">
        <v>5</v>
      </c>
      <c r="C2294" s="535" t="s">
        <v>6</v>
      </c>
      <c r="D2294" s="535" t="s">
        <v>6</v>
      </c>
      <c r="E2294" s="535" t="s">
        <v>6</v>
      </c>
      <c r="F2294" s="414"/>
    </row>
    <row r="2295" spans="1:6" ht="21" customHeight="1" thickBot="1" x14ac:dyDescent="0.25">
      <c r="A2295" s="539" t="s">
        <v>107</v>
      </c>
      <c r="B2295" s="540">
        <f>B2296+B2297+B2298+B2299</f>
        <v>0</v>
      </c>
      <c r="C2295" s="540">
        <f>C2296+C2297+C2298+C2299</f>
        <v>0</v>
      </c>
      <c r="D2295" s="540">
        <f>D2296+D2297+D2298+D2299</f>
        <v>0</v>
      </c>
      <c r="E2295" s="540">
        <f>E2296+E2297+E2298+E2299</f>
        <v>0</v>
      </c>
      <c r="F2295" s="414"/>
    </row>
    <row r="2296" spans="1:6" ht="21" customHeight="1" thickBot="1" x14ac:dyDescent="0.25">
      <c r="A2296" s="541" t="s">
        <v>37</v>
      </c>
      <c r="B2296" s="540"/>
      <c r="C2296" s="540"/>
      <c r="D2296" s="540"/>
      <c r="E2296" s="540"/>
      <c r="F2296" s="414"/>
    </row>
    <row r="2297" spans="1:6" ht="21" customHeight="1" thickBot="1" x14ac:dyDescent="0.25">
      <c r="A2297" s="541" t="s">
        <v>108</v>
      </c>
      <c r="B2297" s="540"/>
      <c r="C2297" s="540"/>
      <c r="D2297" s="540"/>
      <c r="E2297" s="540"/>
      <c r="F2297" s="414"/>
    </row>
    <row r="2298" spans="1:6" ht="21" customHeight="1" thickBot="1" x14ac:dyDescent="0.25">
      <c r="A2298" s="541" t="s">
        <v>72</v>
      </c>
      <c r="B2298" s="540"/>
      <c r="C2298" s="540"/>
      <c r="D2298" s="540"/>
      <c r="E2298" s="540"/>
      <c r="F2298" s="414"/>
    </row>
    <row r="2299" spans="1:6" ht="21" customHeight="1" thickBot="1" x14ac:dyDescent="0.25">
      <c r="A2299" s="541" t="s">
        <v>73</v>
      </c>
      <c r="B2299" s="540"/>
      <c r="C2299" s="540"/>
      <c r="D2299" s="540"/>
      <c r="E2299" s="540"/>
      <c r="F2299" s="414"/>
    </row>
    <row r="2300" spans="1:6" ht="21" customHeight="1" thickBot="1" x14ac:dyDescent="0.25">
      <c r="A2300" s="539" t="s">
        <v>109</v>
      </c>
      <c r="B2300" s="452">
        <f>B2301+B2302+B2303+B2304</f>
        <v>0</v>
      </c>
      <c r="C2300" s="452">
        <f>C2301+C2302+C2303+C2304</f>
        <v>120000</v>
      </c>
      <c r="D2300" s="452">
        <f>D2301+D2302+D2303+D2304</f>
        <v>120000</v>
      </c>
      <c r="E2300" s="452">
        <f>E2301+E2302+E2303+E2304</f>
        <v>100000</v>
      </c>
      <c r="F2300" s="414"/>
    </row>
    <row r="2301" spans="1:6" ht="21" customHeight="1" thickBot="1" x14ac:dyDescent="0.25">
      <c r="A2301" s="541" t="s">
        <v>37</v>
      </c>
      <c r="B2301" s="452">
        <v>0</v>
      </c>
      <c r="C2301" s="452">
        <v>120000</v>
      </c>
      <c r="D2301" s="452">
        <v>120000</v>
      </c>
      <c r="E2301" s="452">
        <v>100000</v>
      </c>
      <c r="F2301" s="414"/>
    </row>
    <row r="2302" spans="1:6" ht="21" customHeight="1" thickBot="1" x14ac:dyDescent="0.25">
      <c r="A2302" s="541" t="s">
        <v>108</v>
      </c>
      <c r="B2302" s="452"/>
      <c r="C2302" s="540"/>
      <c r="D2302" s="540"/>
      <c r="E2302" s="540"/>
      <c r="F2302" s="414"/>
    </row>
    <row r="2303" spans="1:6" ht="21" customHeight="1" thickBot="1" x14ac:dyDescent="0.25">
      <c r="A2303" s="541" t="s">
        <v>72</v>
      </c>
      <c r="B2303" s="452"/>
      <c r="C2303" s="540"/>
      <c r="D2303" s="540"/>
      <c r="E2303" s="540"/>
      <c r="F2303" s="414"/>
    </row>
    <row r="2304" spans="1:6" ht="21" customHeight="1" thickBot="1" x14ac:dyDescent="0.25">
      <c r="A2304" s="541" t="s">
        <v>73</v>
      </c>
      <c r="B2304" s="452"/>
      <c r="C2304" s="540"/>
      <c r="D2304" s="540"/>
      <c r="E2304" s="540"/>
      <c r="F2304" s="414"/>
    </row>
    <row r="2305" spans="1:6" ht="21" customHeight="1" thickBot="1" x14ac:dyDescent="0.25">
      <c r="A2305" s="542" t="s">
        <v>274</v>
      </c>
      <c r="B2305" s="452">
        <f>B2295+B2300</f>
        <v>0</v>
      </c>
      <c r="C2305" s="540">
        <f>C2295+C2300</f>
        <v>120000</v>
      </c>
      <c r="D2305" s="543">
        <f>D2295+D2300</f>
        <v>120000</v>
      </c>
      <c r="E2305" s="540">
        <f>E2295+E2300</f>
        <v>100000</v>
      </c>
      <c r="F2305" s="414"/>
    </row>
    <row r="2306" spans="1:6" ht="21" customHeight="1" thickBot="1" x14ac:dyDescent="0.25">
      <c r="A2306" s="530" t="s">
        <v>306</v>
      </c>
      <c r="B2306" s="530" t="s">
        <v>1377</v>
      </c>
      <c r="C2306" s="531" t="s">
        <v>1357</v>
      </c>
      <c r="D2306" s="532"/>
      <c r="E2306" s="530"/>
      <c r="F2306" s="414"/>
    </row>
    <row r="2307" spans="1:6" ht="21" customHeight="1" thickBot="1" x14ac:dyDescent="0.25">
      <c r="A2307" s="533" t="s">
        <v>9</v>
      </c>
      <c r="B2307" s="1149" t="s">
        <v>462</v>
      </c>
      <c r="C2307" s="1150"/>
      <c r="D2307" s="1150"/>
      <c r="E2307" s="1151"/>
      <c r="F2307" s="414"/>
    </row>
    <row r="2308" spans="1:6" ht="21" customHeight="1" thickBot="1" x14ac:dyDescent="0.25">
      <c r="A2308" s="533" t="s">
        <v>14</v>
      </c>
      <c r="B2308" s="1157" t="s">
        <v>463</v>
      </c>
      <c r="C2308" s="1158"/>
      <c r="D2308" s="1158"/>
      <c r="E2308" s="1159"/>
      <c r="F2308" s="414"/>
    </row>
    <row r="2309" spans="1:6" ht="21" customHeight="1" x14ac:dyDescent="0.2">
      <c r="A2309" s="1155"/>
      <c r="B2309" s="534">
        <v>2019</v>
      </c>
      <c r="C2309" s="534">
        <v>2020</v>
      </c>
      <c r="D2309" s="534">
        <v>2021</v>
      </c>
      <c r="E2309" s="534">
        <v>2022</v>
      </c>
      <c r="F2309" s="414"/>
    </row>
    <row r="2310" spans="1:6" ht="21" customHeight="1" thickBot="1" x14ac:dyDescent="0.25">
      <c r="A2310" s="1156"/>
      <c r="B2310" s="535" t="s">
        <v>5</v>
      </c>
      <c r="C2310" s="535" t="s">
        <v>6</v>
      </c>
      <c r="D2310" s="535" t="s">
        <v>6</v>
      </c>
      <c r="E2310" s="535" t="s">
        <v>6</v>
      </c>
      <c r="F2310" s="414"/>
    </row>
    <row r="2311" spans="1:6" ht="21" customHeight="1" thickBot="1" x14ac:dyDescent="0.25">
      <c r="A2311" s="533" t="s">
        <v>8</v>
      </c>
      <c r="B2311" s="536">
        <v>0</v>
      </c>
      <c r="C2311" s="536">
        <v>1</v>
      </c>
      <c r="D2311" s="536">
        <v>1</v>
      </c>
      <c r="E2311" s="536">
        <v>1</v>
      </c>
      <c r="F2311" s="414"/>
    </row>
    <row r="2312" spans="1:6" ht="21" customHeight="1" thickBot="1" x14ac:dyDescent="0.25">
      <c r="A2312" s="533" t="s">
        <v>15</v>
      </c>
      <c r="B2312" s="540">
        <v>0</v>
      </c>
      <c r="C2312" s="540">
        <f>C2326</f>
        <v>905</v>
      </c>
      <c r="D2312" s="540">
        <f t="shared" ref="D2312:E2312" si="339">D2326</f>
        <v>905</v>
      </c>
      <c r="E2312" s="540">
        <f t="shared" si="339"/>
        <v>8500</v>
      </c>
      <c r="F2312" s="414"/>
    </row>
    <row r="2313" spans="1:6" ht="21" customHeight="1" thickBot="1" x14ac:dyDescent="0.25">
      <c r="A2313" s="533" t="s">
        <v>21</v>
      </c>
      <c r="B2313" s="536" t="e">
        <f>B2312/B2311</f>
        <v>#DIV/0!</v>
      </c>
      <c r="C2313" s="536">
        <f>C2312/C2311</f>
        <v>905</v>
      </c>
      <c r="D2313" s="536">
        <f>D2312/D2311</f>
        <v>905</v>
      </c>
      <c r="E2313" s="536">
        <f>E2312/E2311</f>
        <v>8500</v>
      </c>
      <c r="F2313" s="414"/>
    </row>
    <row r="2314" spans="1:6" ht="21" customHeight="1" thickBot="1" x14ac:dyDescent="0.25">
      <c r="A2314" s="533" t="s">
        <v>16</v>
      </c>
      <c r="B2314" s="537" t="s">
        <v>20</v>
      </c>
      <c r="C2314" s="538" t="e">
        <f t="shared" ref="C2314:E2316" si="340">C2311/B2311-1</f>
        <v>#DIV/0!</v>
      </c>
      <c r="D2314" s="538">
        <f t="shared" si="340"/>
        <v>0</v>
      </c>
      <c r="E2314" s="538">
        <f t="shared" si="340"/>
        <v>0</v>
      </c>
      <c r="F2314" s="414"/>
    </row>
    <row r="2315" spans="1:6" ht="21" customHeight="1" thickBot="1" x14ac:dyDescent="0.25">
      <c r="A2315" s="533" t="s">
        <v>17</v>
      </c>
      <c r="B2315" s="537" t="s">
        <v>20</v>
      </c>
      <c r="C2315" s="538" t="e">
        <f t="shared" si="340"/>
        <v>#DIV/0!</v>
      </c>
      <c r="D2315" s="538">
        <f t="shared" si="340"/>
        <v>0</v>
      </c>
      <c r="E2315" s="538">
        <f t="shared" si="340"/>
        <v>8.3922651933701662</v>
      </c>
      <c r="F2315" s="414"/>
    </row>
    <row r="2316" spans="1:6" ht="21" customHeight="1" thickBot="1" x14ac:dyDescent="0.25">
      <c r="A2316" s="533" t="s">
        <v>18</v>
      </c>
      <c r="B2316" s="537" t="s">
        <v>20</v>
      </c>
      <c r="C2316" s="538" t="e">
        <f t="shared" si="340"/>
        <v>#DIV/0!</v>
      </c>
      <c r="D2316" s="538">
        <f t="shared" si="340"/>
        <v>0</v>
      </c>
      <c r="E2316" s="538">
        <f t="shared" si="340"/>
        <v>8.3922651933701662</v>
      </c>
      <c r="F2316" s="414"/>
    </row>
    <row r="2317" spans="1:6" ht="21" customHeight="1" thickBot="1" x14ac:dyDescent="0.25">
      <c r="A2317" s="1152" t="s">
        <v>1347</v>
      </c>
      <c r="B2317" s="1153"/>
      <c r="C2317" s="1153"/>
      <c r="D2317" s="1153"/>
      <c r="E2317" s="1154"/>
      <c r="F2317" s="414"/>
    </row>
    <row r="2318" spans="1:6" ht="21" customHeight="1" x14ac:dyDescent="0.2">
      <c r="A2318" s="1155"/>
      <c r="B2318" s="534">
        <v>2019</v>
      </c>
      <c r="C2318" s="534">
        <v>2020</v>
      </c>
      <c r="D2318" s="534">
        <v>2021</v>
      </c>
      <c r="E2318" s="534">
        <v>2022</v>
      </c>
      <c r="F2318" s="414"/>
    </row>
    <row r="2319" spans="1:6" ht="21" customHeight="1" thickBot="1" x14ac:dyDescent="0.25">
      <c r="A2319" s="1156"/>
      <c r="B2319" s="535" t="s">
        <v>5</v>
      </c>
      <c r="C2319" s="535" t="s">
        <v>6</v>
      </c>
      <c r="D2319" s="535" t="s">
        <v>6</v>
      </c>
      <c r="E2319" s="535" t="s">
        <v>6</v>
      </c>
      <c r="F2319" s="414"/>
    </row>
    <row r="2320" spans="1:6" ht="21" customHeight="1" thickBot="1" x14ac:dyDescent="0.25">
      <c r="A2320" s="539" t="s">
        <v>107</v>
      </c>
      <c r="B2320" s="540">
        <f>B2321+B2322+B2323+B2324</f>
        <v>0</v>
      </c>
      <c r="C2320" s="540">
        <f>C2321+C2322+C2323+C2324</f>
        <v>0</v>
      </c>
      <c r="D2320" s="540">
        <f>D2321+D2322+D2323+D2324</f>
        <v>0</v>
      </c>
      <c r="E2320" s="540">
        <f>E2321+E2322+E2323+E2324</f>
        <v>0</v>
      </c>
      <c r="F2320" s="414"/>
    </row>
    <row r="2321" spans="1:6" ht="21" customHeight="1" thickBot="1" x14ac:dyDescent="0.25">
      <c r="A2321" s="541" t="s">
        <v>37</v>
      </c>
      <c r="B2321" s="540"/>
      <c r="C2321" s="540"/>
      <c r="D2321" s="540"/>
      <c r="E2321" s="540"/>
      <c r="F2321" s="414"/>
    </row>
    <row r="2322" spans="1:6" ht="21" customHeight="1" thickBot="1" x14ac:dyDescent="0.25">
      <c r="A2322" s="541" t="s">
        <v>108</v>
      </c>
      <c r="B2322" s="540"/>
      <c r="C2322" s="540"/>
      <c r="D2322" s="540"/>
      <c r="E2322" s="540"/>
      <c r="F2322" s="414"/>
    </row>
    <row r="2323" spans="1:6" ht="21" customHeight="1" thickBot="1" x14ac:dyDescent="0.25">
      <c r="A2323" s="541" t="s">
        <v>72</v>
      </c>
      <c r="B2323" s="540"/>
      <c r="C2323" s="540"/>
      <c r="D2323" s="540"/>
      <c r="E2323" s="540"/>
      <c r="F2323" s="414"/>
    </row>
    <row r="2324" spans="1:6" ht="21" customHeight="1" thickBot="1" x14ac:dyDescent="0.25">
      <c r="A2324" s="541" t="s">
        <v>73</v>
      </c>
      <c r="B2324" s="540"/>
      <c r="C2324" s="540"/>
      <c r="D2324" s="540"/>
      <c r="E2324" s="540"/>
      <c r="F2324" s="414"/>
    </row>
    <row r="2325" spans="1:6" ht="21" customHeight="1" thickBot="1" x14ac:dyDescent="0.25">
      <c r="A2325" s="539" t="s">
        <v>109</v>
      </c>
      <c r="B2325" s="452">
        <f>B2326+B2327+B2328+B2329</f>
        <v>0</v>
      </c>
      <c r="C2325" s="452">
        <f>C2326+C2327+C2328+C2329</f>
        <v>905</v>
      </c>
      <c r="D2325" s="452">
        <f>D2326+D2327+D2328+D2329</f>
        <v>905</v>
      </c>
      <c r="E2325" s="452">
        <f>E2326+E2327+E2328+E2329</f>
        <v>8500</v>
      </c>
      <c r="F2325" s="414"/>
    </row>
    <row r="2326" spans="1:6" ht="21" customHeight="1" thickBot="1" x14ac:dyDescent="0.25">
      <c r="A2326" s="541" t="s">
        <v>37</v>
      </c>
      <c r="B2326" s="540">
        <v>0</v>
      </c>
      <c r="C2326" s="540">
        <v>905</v>
      </c>
      <c r="D2326" s="540">
        <v>905</v>
      </c>
      <c r="E2326" s="540">
        <v>8500</v>
      </c>
      <c r="F2326" s="414"/>
    </row>
    <row r="2327" spans="1:6" ht="21" customHeight="1" thickBot="1" x14ac:dyDescent="0.25">
      <c r="A2327" s="541" t="s">
        <v>108</v>
      </c>
      <c r="B2327" s="452"/>
      <c r="C2327" s="540"/>
      <c r="D2327" s="540"/>
      <c r="E2327" s="540"/>
      <c r="F2327" s="414"/>
    </row>
    <row r="2328" spans="1:6" ht="21" customHeight="1" thickBot="1" x14ac:dyDescent="0.25">
      <c r="A2328" s="541" t="s">
        <v>72</v>
      </c>
      <c r="B2328" s="452"/>
      <c r="C2328" s="540"/>
      <c r="D2328" s="540"/>
      <c r="E2328" s="540"/>
      <c r="F2328" s="414"/>
    </row>
    <row r="2329" spans="1:6" ht="21" customHeight="1" thickBot="1" x14ac:dyDescent="0.25">
      <c r="A2329" s="541" t="s">
        <v>73</v>
      </c>
      <c r="B2329" s="452"/>
      <c r="C2329" s="540"/>
      <c r="D2329" s="540"/>
      <c r="E2329" s="540"/>
      <c r="F2329" s="414"/>
    </row>
    <row r="2330" spans="1:6" ht="21" customHeight="1" thickBot="1" x14ac:dyDescent="0.25">
      <c r="A2330" s="542" t="s">
        <v>1378</v>
      </c>
      <c r="B2330" s="452">
        <f>B2320+B2325</f>
        <v>0</v>
      </c>
      <c r="C2330" s="540">
        <f>C2320+C2325</f>
        <v>905</v>
      </c>
      <c r="D2330" s="543">
        <f>D2320+D2325</f>
        <v>905</v>
      </c>
      <c r="E2330" s="540">
        <f>E2320+E2325</f>
        <v>8500</v>
      </c>
      <c r="F2330" s="414"/>
    </row>
    <row r="2331" spans="1:6" ht="50.25" customHeight="1" thickBot="1" x14ac:dyDescent="0.25">
      <c r="A2331" s="530" t="s">
        <v>310</v>
      </c>
      <c r="B2331" s="530" t="s">
        <v>1379</v>
      </c>
      <c r="C2331" s="545" t="s">
        <v>1357</v>
      </c>
      <c r="D2331" s="532"/>
      <c r="E2331" s="530"/>
      <c r="F2331" s="414"/>
    </row>
    <row r="2332" spans="1:6" ht="21" customHeight="1" thickBot="1" x14ac:dyDescent="0.25">
      <c r="A2332" s="533" t="s">
        <v>9</v>
      </c>
      <c r="B2332" s="1149" t="s">
        <v>1380</v>
      </c>
      <c r="C2332" s="1150"/>
      <c r="D2332" s="1150"/>
      <c r="E2332" s="1151"/>
      <c r="F2332" s="414"/>
    </row>
    <row r="2333" spans="1:6" ht="21" customHeight="1" thickBot="1" x14ac:dyDescent="0.25">
      <c r="A2333" s="533" t="s">
        <v>14</v>
      </c>
      <c r="B2333" s="1157" t="s">
        <v>237</v>
      </c>
      <c r="C2333" s="1158"/>
      <c r="D2333" s="1158"/>
      <c r="E2333" s="1159"/>
      <c r="F2333" s="414"/>
    </row>
    <row r="2334" spans="1:6" ht="21" customHeight="1" x14ac:dyDescent="0.2">
      <c r="A2334" s="1155"/>
      <c r="B2334" s="534">
        <v>2019</v>
      </c>
      <c r="C2334" s="534">
        <v>2020</v>
      </c>
      <c r="D2334" s="534">
        <v>2021</v>
      </c>
      <c r="E2334" s="534">
        <v>2022</v>
      </c>
      <c r="F2334" s="414"/>
    </row>
    <row r="2335" spans="1:6" ht="21" customHeight="1" thickBot="1" x14ac:dyDescent="0.25">
      <c r="A2335" s="1156"/>
      <c r="B2335" s="535" t="s">
        <v>5</v>
      </c>
      <c r="C2335" s="535" t="s">
        <v>6</v>
      </c>
      <c r="D2335" s="535" t="s">
        <v>6</v>
      </c>
      <c r="E2335" s="535" t="s">
        <v>6</v>
      </c>
      <c r="F2335" s="414"/>
    </row>
    <row r="2336" spans="1:6" ht="21" customHeight="1" thickBot="1" x14ac:dyDescent="0.25">
      <c r="A2336" s="533" t="s">
        <v>8</v>
      </c>
      <c r="B2336" s="536">
        <v>0</v>
      </c>
      <c r="C2336" s="536">
        <v>8000</v>
      </c>
      <c r="D2336" s="536">
        <v>8200</v>
      </c>
      <c r="E2336" s="536">
        <v>8200</v>
      </c>
      <c r="F2336" s="414"/>
    </row>
    <row r="2337" spans="1:6" ht="21" customHeight="1" thickBot="1" x14ac:dyDescent="0.25">
      <c r="A2337" s="533" t="s">
        <v>15</v>
      </c>
      <c r="B2337" s="452">
        <v>0</v>
      </c>
      <c r="C2337" s="540">
        <f>C2351</f>
        <v>98000</v>
      </c>
      <c r="D2337" s="540">
        <f>D2351</f>
        <v>100000</v>
      </c>
      <c r="E2337" s="540">
        <f>E2351</f>
        <v>100000</v>
      </c>
      <c r="F2337" s="414"/>
    </row>
    <row r="2338" spans="1:6" ht="21" customHeight="1" thickBot="1" x14ac:dyDescent="0.25">
      <c r="A2338" s="533" t="s">
        <v>21</v>
      </c>
      <c r="B2338" s="536" t="e">
        <f>B2337/B2336</f>
        <v>#DIV/0!</v>
      </c>
      <c r="C2338" s="536">
        <f>C2337/C2336</f>
        <v>12.25</v>
      </c>
      <c r="D2338" s="536">
        <f>D2337/D2336</f>
        <v>12.195121951219512</v>
      </c>
      <c r="E2338" s="536">
        <f>E2337/E2336</f>
        <v>12.195121951219512</v>
      </c>
      <c r="F2338" s="414"/>
    </row>
    <row r="2339" spans="1:6" ht="21" customHeight="1" thickBot="1" x14ac:dyDescent="0.25">
      <c r="A2339" s="533" t="s">
        <v>16</v>
      </c>
      <c r="B2339" s="537" t="s">
        <v>20</v>
      </c>
      <c r="C2339" s="538" t="e">
        <f t="shared" ref="C2339:E2341" si="341">C2336/B2336-1</f>
        <v>#DIV/0!</v>
      </c>
      <c r="D2339" s="538">
        <f t="shared" si="341"/>
        <v>2.4999999999999911E-2</v>
      </c>
      <c r="E2339" s="538">
        <f t="shared" si="341"/>
        <v>0</v>
      </c>
      <c r="F2339" s="414"/>
    </row>
    <row r="2340" spans="1:6" ht="21" customHeight="1" thickBot="1" x14ac:dyDescent="0.25">
      <c r="A2340" s="533" t="s">
        <v>17</v>
      </c>
      <c r="B2340" s="537" t="s">
        <v>20</v>
      </c>
      <c r="C2340" s="538" t="e">
        <f t="shared" si="341"/>
        <v>#DIV/0!</v>
      </c>
      <c r="D2340" s="538">
        <f t="shared" si="341"/>
        <v>2.0408163265306145E-2</v>
      </c>
      <c r="E2340" s="538">
        <f t="shared" si="341"/>
        <v>0</v>
      </c>
      <c r="F2340" s="414"/>
    </row>
    <row r="2341" spans="1:6" ht="21" customHeight="1" thickBot="1" x14ac:dyDescent="0.25">
      <c r="A2341" s="533" t="s">
        <v>18</v>
      </c>
      <c r="B2341" s="537" t="s">
        <v>20</v>
      </c>
      <c r="C2341" s="538" t="e">
        <f t="shared" si="341"/>
        <v>#DIV/0!</v>
      </c>
      <c r="D2341" s="538">
        <f t="shared" si="341"/>
        <v>-4.4798407167745413E-3</v>
      </c>
      <c r="E2341" s="538">
        <f t="shared" si="341"/>
        <v>0</v>
      </c>
      <c r="F2341" s="414"/>
    </row>
    <row r="2342" spans="1:6" ht="21" customHeight="1" thickBot="1" x14ac:dyDescent="0.25">
      <c r="A2342" s="1152" t="s">
        <v>1347</v>
      </c>
      <c r="B2342" s="1153"/>
      <c r="C2342" s="1153"/>
      <c r="D2342" s="1153"/>
      <c r="E2342" s="1154"/>
      <c r="F2342" s="414"/>
    </row>
    <row r="2343" spans="1:6" ht="21" customHeight="1" x14ac:dyDescent="0.2">
      <c r="A2343" s="1155"/>
      <c r="B2343" s="534">
        <v>2019</v>
      </c>
      <c r="C2343" s="534">
        <v>2020</v>
      </c>
      <c r="D2343" s="534">
        <v>2021</v>
      </c>
      <c r="E2343" s="534">
        <v>2022</v>
      </c>
      <c r="F2343" s="414"/>
    </row>
    <row r="2344" spans="1:6" ht="21" customHeight="1" thickBot="1" x14ac:dyDescent="0.25">
      <c r="A2344" s="1156"/>
      <c r="B2344" s="535" t="s">
        <v>5</v>
      </c>
      <c r="C2344" s="535" t="s">
        <v>6</v>
      </c>
      <c r="D2344" s="535" t="s">
        <v>6</v>
      </c>
      <c r="E2344" s="535" t="s">
        <v>6</v>
      </c>
      <c r="F2344" s="414"/>
    </row>
    <row r="2345" spans="1:6" ht="21" customHeight="1" thickBot="1" x14ac:dyDescent="0.25">
      <c r="A2345" s="539" t="s">
        <v>107</v>
      </c>
      <c r="B2345" s="540">
        <f>B2346+B2347+B2348+B2349</f>
        <v>0</v>
      </c>
      <c r="C2345" s="540">
        <f>C2346+C2347+C2348+C2349</f>
        <v>0</v>
      </c>
      <c r="D2345" s="540">
        <f>D2346+D2347+D2348+D2349</f>
        <v>0</v>
      </c>
      <c r="E2345" s="540">
        <f>E2346+E2347+E2348+E2349</f>
        <v>0</v>
      </c>
      <c r="F2345" s="414"/>
    </row>
    <row r="2346" spans="1:6" ht="21" customHeight="1" thickBot="1" x14ac:dyDescent="0.25">
      <c r="A2346" s="541" t="s">
        <v>37</v>
      </c>
      <c r="B2346" s="540"/>
      <c r="C2346" s="540"/>
      <c r="D2346" s="540"/>
      <c r="E2346" s="540"/>
      <c r="F2346" s="414"/>
    </row>
    <row r="2347" spans="1:6" ht="21" customHeight="1" thickBot="1" x14ac:dyDescent="0.25">
      <c r="A2347" s="541" t="s">
        <v>108</v>
      </c>
      <c r="B2347" s="540"/>
      <c r="C2347" s="540"/>
      <c r="D2347" s="540"/>
      <c r="E2347" s="540"/>
      <c r="F2347" s="414"/>
    </row>
    <row r="2348" spans="1:6" ht="21" customHeight="1" thickBot="1" x14ac:dyDescent="0.25">
      <c r="A2348" s="541" t="s">
        <v>72</v>
      </c>
      <c r="B2348" s="540"/>
      <c r="C2348" s="540"/>
      <c r="D2348" s="540"/>
      <c r="E2348" s="540"/>
      <c r="F2348" s="414"/>
    </row>
    <row r="2349" spans="1:6" ht="21" customHeight="1" thickBot="1" x14ac:dyDescent="0.25">
      <c r="A2349" s="541" t="s">
        <v>73</v>
      </c>
      <c r="B2349" s="540"/>
      <c r="C2349" s="540"/>
      <c r="D2349" s="540"/>
      <c r="E2349" s="540"/>
      <c r="F2349" s="414"/>
    </row>
    <row r="2350" spans="1:6" ht="21" customHeight="1" thickBot="1" x14ac:dyDescent="0.25">
      <c r="A2350" s="539" t="s">
        <v>109</v>
      </c>
      <c r="B2350" s="452">
        <f>B2351+B2352+B2353+B2354</f>
        <v>0</v>
      </c>
      <c r="C2350" s="452">
        <f>C2351+C2352+C2353+C2354</f>
        <v>98000</v>
      </c>
      <c r="D2350" s="452">
        <f>D2351+D2352+D2353+D2354</f>
        <v>100000</v>
      </c>
      <c r="E2350" s="452">
        <f>E2351+E2352+E2353+E2354</f>
        <v>100000</v>
      </c>
      <c r="F2350" s="414"/>
    </row>
    <row r="2351" spans="1:6" ht="21" customHeight="1" thickBot="1" x14ac:dyDescent="0.25">
      <c r="A2351" s="541" t="s">
        <v>37</v>
      </c>
      <c r="B2351" s="452">
        <v>0</v>
      </c>
      <c r="C2351" s="452">
        <v>98000</v>
      </c>
      <c r="D2351" s="452">
        <v>100000</v>
      </c>
      <c r="E2351" s="452">
        <v>100000</v>
      </c>
      <c r="F2351" s="414"/>
    </row>
    <row r="2352" spans="1:6" ht="21" customHeight="1" thickBot="1" x14ac:dyDescent="0.25">
      <c r="A2352" s="541" t="s">
        <v>108</v>
      </c>
      <c r="B2352" s="452"/>
      <c r="C2352" s="540"/>
      <c r="D2352" s="540"/>
      <c r="E2352" s="540"/>
      <c r="F2352" s="414"/>
    </row>
    <row r="2353" spans="1:6" ht="21" customHeight="1" thickBot="1" x14ac:dyDescent="0.25">
      <c r="A2353" s="541" t="s">
        <v>72</v>
      </c>
      <c r="B2353" s="452"/>
      <c r="C2353" s="540"/>
      <c r="D2353" s="540"/>
      <c r="E2353" s="540"/>
      <c r="F2353" s="414"/>
    </row>
    <row r="2354" spans="1:6" ht="21" customHeight="1" thickBot="1" x14ac:dyDescent="0.25">
      <c r="A2354" s="541" t="s">
        <v>73</v>
      </c>
      <c r="B2354" s="452"/>
      <c r="C2354" s="540"/>
      <c r="D2354" s="540"/>
      <c r="E2354" s="540"/>
      <c r="F2354" s="414"/>
    </row>
    <row r="2355" spans="1:6" ht="21" customHeight="1" thickBot="1" x14ac:dyDescent="0.25">
      <c r="A2355" s="542" t="s">
        <v>276</v>
      </c>
      <c r="B2355" s="452">
        <f>B2345+B2350</f>
        <v>0</v>
      </c>
      <c r="C2355" s="540">
        <f>C2345+C2350</f>
        <v>98000</v>
      </c>
      <c r="D2355" s="543">
        <f>D2345+D2350</f>
        <v>100000</v>
      </c>
      <c r="E2355" s="540">
        <f>E2345+E2350</f>
        <v>100000</v>
      </c>
      <c r="F2355" s="414"/>
    </row>
    <row r="2356" spans="1:6" ht="36" customHeight="1" thickBot="1" x14ac:dyDescent="0.25">
      <c r="A2356" s="530" t="s">
        <v>310</v>
      </c>
      <c r="B2356" s="530" t="s">
        <v>1381</v>
      </c>
      <c r="C2356" s="531" t="s">
        <v>1357</v>
      </c>
      <c r="D2356" s="532"/>
      <c r="E2356" s="530"/>
      <c r="F2356" s="414"/>
    </row>
    <row r="2357" spans="1:6" ht="21" customHeight="1" thickBot="1" x14ac:dyDescent="0.25">
      <c r="A2357" s="533" t="s">
        <v>9</v>
      </c>
      <c r="B2357" s="1149" t="s">
        <v>462</v>
      </c>
      <c r="C2357" s="1150"/>
      <c r="D2357" s="1150"/>
      <c r="E2357" s="1151"/>
      <c r="F2357" s="414"/>
    </row>
    <row r="2358" spans="1:6" ht="21" customHeight="1" thickBot="1" x14ac:dyDescent="0.25">
      <c r="A2358" s="533" t="s">
        <v>14</v>
      </c>
      <c r="B2358" s="1157" t="s">
        <v>463</v>
      </c>
      <c r="C2358" s="1158"/>
      <c r="D2358" s="1158"/>
      <c r="E2358" s="1159"/>
      <c r="F2358" s="414"/>
    </row>
    <row r="2359" spans="1:6" ht="21" customHeight="1" x14ac:dyDescent="0.2">
      <c r="A2359" s="1155"/>
      <c r="B2359" s="534">
        <v>2019</v>
      </c>
      <c r="C2359" s="534">
        <v>2020</v>
      </c>
      <c r="D2359" s="534">
        <v>2021</v>
      </c>
      <c r="E2359" s="534">
        <v>2022</v>
      </c>
      <c r="F2359" s="414"/>
    </row>
    <row r="2360" spans="1:6" ht="21" customHeight="1" thickBot="1" x14ac:dyDescent="0.25">
      <c r="A2360" s="1156"/>
      <c r="B2360" s="535" t="s">
        <v>5</v>
      </c>
      <c r="C2360" s="535" t="s">
        <v>6</v>
      </c>
      <c r="D2360" s="535" t="s">
        <v>6</v>
      </c>
      <c r="E2360" s="535" t="s">
        <v>6</v>
      </c>
      <c r="F2360" s="414"/>
    </row>
    <row r="2361" spans="1:6" ht="21" customHeight="1" thickBot="1" x14ac:dyDescent="0.25">
      <c r="A2361" s="533" t="s">
        <v>8</v>
      </c>
      <c r="B2361" s="536">
        <v>0</v>
      </c>
      <c r="C2361" s="536">
        <v>1</v>
      </c>
      <c r="D2361" s="536">
        <v>1</v>
      </c>
      <c r="E2361" s="536">
        <v>1</v>
      </c>
      <c r="F2361" s="414"/>
    </row>
    <row r="2362" spans="1:6" ht="21" customHeight="1" thickBot="1" x14ac:dyDescent="0.25">
      <c r="A2362" s="533" t="s">
        <v>15</v>
      </c>
      <c r="B2362" s="540">
        <v>0</v>
      </c>
      <c r="C2362" s="540">
        <f>C2376</f>
        <v>834</v>
      </c>
      <c r="D2362" s="540">
        <f t="shared" ref="D2362:E2362" si="342">D2376</f>
        <v>1000</v>
      </c>
      <c r="E2362" s="540">
        <f t="shared" si="342"/>
        <v>1000</v>
      </c>
      <c r="F2362" s="414"/>
    </row>
    <row r="2363" spans="1:6" ht="21" customHeight="1" thickBot="1" x14ac:dyDescent="0.25">
      <c r="A2363" s="533" t="s">
        <v>21</v>
      </c>
      <c r="B2363" s="536" t="e">
        <f>B2362/B2361</f>
        <v>#DIV/0!</v>
      </c>
      <c r="C2363" s="536">
        <f>C2362/C2361</f>
        <v>834</v>
      </c>
      <c r="D2363" s="536">
        <f>D2362/D2361</f>
        <v>1000</v>
      </c>
      <c r="E2363" s="536">
        <f>E2362/E2361</f>
        <v>1000</v>
      </c>
      <c r="F2363" s="414"/>
    </row>
    <row r="2364" spans="1:6" ht="21" customHeight="1" thickBot="1" x14ac:dyDescent="0.25">
      <c r="A2364" s="533" t="s">
        <v>16</v>
      </c>
      <c r="B2364" s="537" t="s">
        <v>20</v>
      </c>
      <c r="C2364" s="538" t="e">
        <f t="shared" ref="C2364:E2366" si="343">C2361/B2361-1</f>
        <v>#DIV/0!</v>
      </c>
      <c r="D2364" s="538">
        <f t="shared" si="343"/>
        <v>0</v>
      </c>
      <c r="E2364" s="538">
        <f t="shared" si="343"/>
        <v>0</v>
      </c>
      <c r="F2364" s="414"/>
    </row>
    <row r="2365" spans="1:6" ht="21" customHeight="1" thickBot="1" x14ac:dyDescent="0.25">
      <c r="A2365" s="533" t="s">
        <v>17</v>
      </c>
      <c r="B2365" s="537" t="s">
        <v>20</v>
      </c>
      <c r="C2365" s="538" t="e">
        <f t="shared" si="343"/>
        <v>#DIV/0!</v>
      </c>
      <c r="D2365" s="538">
        <f t="shared" si="343"/>
        <v>0.19904076738609122</v>
      </c>
      <c r="E2365" s="538">
        <f t="shared" si="343"/>
        <v>0</v>
      </c>
      <c r="F2365" s="414"/>
    </row>
    <row r="2366" spans="1:6" ht="21" customHeight="1" thickBot="1" x14ac:dyDescent="0.25">
      <c r="A2366" s="533" t="s">
        <v>18</v>
      </c>
      <c r="B2366" s="537" t="s">
        <v>20</v>
      </c>
      <c r="C2366" s="538" t="e">
        <f t="shared" si="343"/>
        <v>#DIV/0!</v>
      </c>
      <c r="D2366" s="538">
        <f t="shared" si="343"/>
        <v>0.19904076738609122</v>
      </c>
      <c r="E2366" s="538">
        <f t="shared" si="343"/>
        <v>0</v>
      </c>
      <c r="F2366" s="414"/>
    </row>
    <row r="2367" spans="1:6" ht="21" customHeight="1" thickBot="1" x14ac:dyDescent="0.25">
      <c r="A2367" s="1152" t="s">
        <v>1347</v>
      </c>
      <c r="B2367" s="1153"/>
      <c r="C2367" s="1153"/>
      <c r="D2367" s="1153"/>
      <c r="E2367" s="1154"/>
      <c r="F2367" s="414"/>
    </row>
    <row r="2368" spans="1:6" ht="21" customHeight="1" x14ac:dyDescent="0.2">
      <c r="A2368" s="1155"/>
      <c r="B2368" s="534">
        <v>2019</v>
      </c>
      <c r="C2368" s="534">
        <v>2020</v>
      </c>
      <c r="D2368" s="534">
        <v>2021</v>
      </c>
      <c r="E2368" s="534">
        <v>2022</v>
      </c>
      <c r="F2368" s="414"/>
    </row>
    <row r="2369" spans="1:6" ht="21" customHeight="1" thickBot="1" x14ac:dyDescent="0.25">
      <c r="A2369" s="1156"/>
      <c r="B2369" s="535" t="s">
        <v>5</v>
      </c>
      <c r="C2369" s="535" t="s">
        <v>6</v>
      </c>
      <c r="D2369" s="535" t="s">
        <v>6</v>
      </c>
      <c r="E2369" s="535" t="s">
        <v>6</v>
      </c>
      <c r="F2369" s="414"/>
    </row>
    <row r="2370" spans="1:6" ht="21" customHeight="1" thickBot="1" x14ac:dyDescent="0.25">
      <c r="A2370" s="539" t="s">
        <v>107</v>
      </c>
      <c r="B2370" s="540">
        <f>B2371+B2372+B2373+B2374</f>
        <v>0</v>
      </c>
      <c r="C2370" s="540">
        <f>C2371+C2372+C2373+C2374</f>
        <v>0</v>
      </c>
      <c r="D2370" s="540">
        <f>D2371+D2372+D2373+D2374</f>
        <v>0</v>
      </c>
      <c r="E2370" s="540">
        <f>E2371+E2372+E2373+E2374</f>
        <v>0</v>
      </c>
      <c r="F2370" s="414"/>
    </row>
    <row r="2371" spans="1:6" ht="21" customHeight="1" thickBot="1" x14ac:dyDescent="0.25">
      <c r="A2371" s="541" t="s">
        <v>37</v>
      </c>
      <c r="B2371" s="540"/>
      <c r="C2371" s="540"/>
      <c r="D2371" s="540"/>
      <c r="E2371" s="540"/>
      <c r="F2371" s="414"/>
    </row>
    <row r="2372" spans="1:6" ht="21" customHeight="1" thickBot="1" x14ac:dyDescent="0.25">
      <c r="A2372" s="541" t="s">
        <v>108</v>
      </c>
      <c r="B2372" s="540"/>
      <c r="C2372" s="540"/>
      <c r="D2372" s="540"/>
      <c r="E2372" s="540"/>
      <c r="F2372" s="414"/>
    </row>
    <row r="2373" spans="1:6" ht="21" customHeight="1" thickBot="1" x14ac:dyDescent="0.25">
      <c r="A2373" s="541" t="s">
        <v>72</v>
      </c>
      <c r="B2373" s="540"/>
      <c r="C2373" s="540"/>
      <c r="D2373" s="540"/>
      <c r="E2373" s="540"/>
      <c r="F2373" s="414"/>
    </row>
    <row r="2374" spans="1:6" ht="21" customHeight="1" thickBot="1" x14ac:dyDescent="0.25">
      <c r="A2374" s="541" t="s">
        <v>73</v>
      </c>
      <c r="B2374" s="540"/>
      <c r="C2374" s="540"/>
      <c r="D2374" s="540"/>
      <c r="E2374" s="540"/>
      <c r="F2374" s="414"/>
    </row>
    <row r="2375" spans="1:6" ht="21" customHeight="1" thickBot="1" x14ac:dyDescent="0.25">
      <c r="A2375" s="539" t="s">
        <v>109</v>
      </c>
      <c r="B2375" s="452">
        <f>B2376+B2377+B2378+B2379</f>
        <v>0</v>
      </c>
      <c r="C2375" s="452">
        <f>C2376+C2377+C2378+C2379</f>
        <v>834</v>
      </c>
      <c r="D2375" s="452">
        <f>D2376+D2377+D2378+D2379</f>
        <v>1000</v>
      </c>
      <c r="E2375" s="452">
        <f>E2376+E2377+E2378+E2379</f>
        <v>1000</v>
      </c>
      <c r="F2375" s="414"/>
    </row>
    <row r="2376" spans="1:6" ht="21" customHeight="1" thickBot="1" x14ac:dyDescent="0.25">
      <c r="A2376" s="541" t="s">
        <v>37</v>
      </c>
      <c r="B2376" s="540">
        <v>0</v>
      </c>
      <c r="C2376" s="540">
        <v>834</v>
      </c>
      <c r="D2376" s="540">
        <v>1000</v>
      </c>
      <c r="E2376" s="540">
        <v>1000</v>
      </c>
      <c r="F2376" s="414"/>
    </row>
    <row r="2377" spans="1:6" ht="21" customHeight="1" thickBot="1" x14ac:dyDescent="0.25">
      <c r="A2377" s="541" t="s">
        <v>108</v>
      </c>
      <c r="B2377" s="452"/>
      <c r="C2377" s="540"/>
      <c r="D2377" s="540"/>
      <c r="E2377" s="540"/>
      <c r="F2377" s="414"/>
    </row>
    <row r="2378" spans="1:6" ht="21" customHeight="1" thickBot="1" x14ac:dyDescent="0.25">
      <c r="A2378" s="541" t="s">
        <v>72</v>
      </c>
      <c r="B2378" s="452"/>
      <c r="C2378" s="540"/>
      <c r="D2378" s="540"/>
      <c r="E2378" s="540"/>
      <c r="F2378" s="414"/>
    </row>
    <row r="2379" spans="1:6" ht="21" customHeight="1" thickBot="1" x14ac:dyDescent="0.25">
      <c r="A2379" s="541" t="s">
        <v>73</v>
      </c>
      <c r="B2379" s="452"/>
      <c r="C2379" s="540"/>
      <c r="D2379" s="540"/>
      <c r="E2379" s="540"/>
      <c r="F2379" s="414"/>
    </row>
    <row r="2380" spans="1:6" ht="21" customHeight="1" thickBot="1" x14ac:dyDescent="0.25">
      <c r="A2380" s="542" t="s">
        <v>276</v>
      </c>
      <c r="B2380" s="452">
        <f>B2370+B2375</f>
        <v>0</v>
      </c>
      <c r="C2380" s="540">
        <f>C2370+C2375</f>
        <v>834</v>
      </c>
      <c r="D2380" s="543">
        <f>D2370+D2375</f>
        <v>1000</v>
      </c>
      <c r="E2380" s="540">
        <f>E2370+E2375</f>
        <v>1000</v>
      </c>
      <c r="F2380" s="414"/>
    </row>
    <row r="2381" spans="1:6" ht="36.75" customHeight="1" thickBot="1" x14ac:dyDescent="0.25">
      <c r="A2381" s="530" t="s">
        <v>277</v>
      </c>
      <c r="B2381" s="530" t="s">
        <v>1382</v>
      </c>
      <c r="C2381" s="545" t="s">
        <v>1357</v>
      </c>
      <c r="D2381" s="532"/>
      <c r="E2381" s="530"/>
      <c r="F2381" s="414"/>
    </row>
    <row r="2382" spans="1:6" ht="21" customHeight="1" thickBot="1" x14ac:dyDescent="0.25">
      <c r="A2382" s="533" t="s">
        <v>9</v>
      </c>
      <c r="B2382" s="1149" t="s">
        <v>1383</v>
      </c>
      <c r="C2382" s="1150"/>
      <c r="D2382" s="1150"/>
      <c r="E2382" s="1151"/>
      <c r="F2382" s="414"/>
    </row>
    <row r="2383" spans="1:6" ht="21" customHeight="1" thickBot="1" x14ac:dyDescent="0.25">
      <c r="A2383" s="533" t="s">
        <v>14</v>
      </c>
      <c r="B2383" s="1157" t="s">
        <v>237</v>
      </c>
      <c r="C2383" s="1158"/>
      <c r="D2383" s="1158"/>
      <c r="E2383" s="1159"/>
      <c r="F2383" s="414"/>
    </row>
    <row r="2384" spans="1:6" ht="21" customHeight="1" x14ac:dyDescent="0.2">
      <c r="A2384" s="1155"/>
      <c r="B2384" s="534">
        <v>2019</v>
      </c>
      <c r="C2384" s="534">
        <v>2020</v>
      </c>
      <c r="D2384" s="534">
        <v>2021</v>
      </c>
      <c r="E2384" s="534">
        <v>2022</v>
      </c>
      <c r="F2384" s="414"/>
    </row>
    <row r="2385" spans="1:6" ht="21" customHeight="1" thickBot="1" x14ac:dyDescent="0.25">
      <c r="A2385" s="1156"/>
      <c r="B2385" s="535" t="s">
        <v>5</v>
      </c>
      <c r="C2385" s="535" t="s">
        <v>6</v>
      </c>
      <c r="D2385" s="535" t="s">
        <v>6</v>
      </c>
      <c r="E2385" s="535" t="s">
        <v>6</v>
      </c>
      <c r="F2385" s="414"/>
    </row>
    <row r="2386" spans="1:6" ht="21" customHeight="1" thickBot="1" x14ac:dyDescent="0.25">
      <c r="A2386" s="533" t="s">
        <v>8</v>
      </c>
      <c r="B2386" s="536">
        <v>0</v>
      </c>
      <c r="C2386" s="536">
        <v>4000</v>
      </c>
      <c r="D2386" s="536">
        <v>4000</v>
      </c>
      <c r="E2386" s="536">
        <v>5000</v>
      </c>
      <c r="F2386" s="414"/>
    </row>
    <row r="2387" spans="1:6" ht="21" customHeight="1" thickBot="1" x14ac:dyDescent="0.25">
      <c r="A2387" s="533" t="s">
        <v>15</v>
      </c>
      <c r="B2387" s="452">
        <v>0</v>
      </c>
      <c r="C2387" s="540">
        <f>C2401</f>
        <v>87953</v>
      </c>
      <c r="D2387" s="540">
        <f>D2401</f>
        <v>87953</v>
      </c>
      <c r="E2387" s="540">
        <f>E2401</f>
        <v>100000</v>
      </c>
      <c r="F2387" s="414"/>
    </row>
    <row r="2388" spans="1:6" ht="21" customHeight="1" thickBot="1" x14ac:dyDescent="0.25">
      <c r="A2388" s="533" t="s">
        <v>21</v>
      </c>
      <c r="B2388" s="536" t="e">
        <f>B2387/B2386</f>
        <v>#DIV/0!</v>
      </c>
      <c r="C2388" s="536">
        <f>C2387/C2386</f>
        <v>21.988250000000001</v>
      </c>
      <c r="D2388" s="536">
        <f>D2387/D2386</f>
        <v>21.988250000000001</v>
      </c>
      <c r="E2388" s="536">
        <f>E2387/E2386</f>
        <v>20</v>
      </c>
      <c r="F2388" s="414"/>
    </row>
    <row r="2389" spans="1:6" ht="21" customHeight="1" thickBot="1" x14ac:dyDescent="0.25">
      <c r="A2389" s="533" t="s">
        <v>16</v>
      </c>
      <c r="B2389" s="537" t="s">
        <v>20</v>
      </c>
      <c r="C2389" s="538" t="e">
        <f t="shared" ref="C2389:E2391" si="344">C2386/B2386-1</f>
        <v>#DIV/0!</v>
      </c>
      <c r="D2389" s="538">
        <f t="shared" si="344"/>
        <v>0</v>
      </c>
      <c r="E2389" s="538">
        <f t="shared" si="344"/>
        <v>0.25</v>
      </c>
      <c r="F2389" s="414"/>
    </row>
    <row r="2390" spans="1:6" ht="21" customHeight="1" thickBot="1" x14ac:dyDescent="0.25">
      <c r="A2390" s="533" t="s">
        <v>17</v>
      </c>
      <c r="B2390" s="537" t="s">
        <v>20</v>
      </c>
      <c r="C2390" s="538" t="e">
        <f t="shared" si="344"/>
        <v>#DIV/0!</v>
      </c>
      <c r="D2390" s="538">
        <f t="shared" si="344"/>
        <v>0</v>
      </c>
      <c r="E2390" s="538">
        <f t="shared" si="344"/>
        <v>0.13697088217570741</v>
      </c>
      <c r="F2390" s="414"/>
    </row>
    <row r="2391" spans="1:6" ht="21" customHeight="1" thickBot="1" x14ac:dyDescent="0.25">
      <c r="A2391" s="533" t="s">
        <v>18</v>
      </c>
      <c r="B2391" s="537" t="s">
        <v>20</v>
      </c>
      <c r="C2391" s="538" t="e">
        <f t="shared" si="344"/>
        <v>#DIV/0!</v>
      </c>
      <c r="D2391" s="538">
        <f t="shared" si="344"/>
        <v>0</v>
      </c>
      <c r="E2391" s="538">
        <f t="shared" si="344"/>
        <v>-9.0423294259434073E-2</v>
      </c>
      <c r="F2391" s="414"/>
    </row>
    <row r="2392" spans="1:6" ht="21" customHeight="1" thickBot="1" x14ac:dyDescent="0.25">
      <c r="A2392" s="1152" t="s">
        <v>1347</v>
      </c>
      <c r="B2392" s="1153"/>
      <c r="C2392" s="1153"/>
      <c r="D2392" s="1153"/>
      <c r="E2392" s="1154"/>
      <c r="F2392" s="414"/>
    </row>
    <row r="2393" spans="1:6" ht="21" customHeight="1" x14ac:dyDescent="0.2">
      <c r="A2393" s="1155"/>
      <c r="B2393" s="534">
        <v>2019</v>
      </c>
      <c r="C2393" s="534">
        <v>2020</v>
      </c>
      <c r="D2393" s="534">
        <v>2021</v>
      </c>
      <c r="E2393" s="534">
        <v>2022</v>
      </c>
      <c r="F2393" s="414"/>
    </row>
    <row r="2394" spans="1:6" ht="21" customHeight="1" thickBot="1" x14ac:dyDescent="0.25">
      <c r="A2394" s="1156"/>
      <c r="B2394" s="535" t="s">
        <v>5</v>
      </c>
      <c r="C2394" s="535" t="s">
        <v>6</v>
      </c>
      <c r="D2394" s="535" t="s">
        <v>6</v>
      </c>
      <c r="E2394" s="535" t="s">
        <v>6</v>
      </c>
      <c r="F2394" s="414"/>
    </row>
    <row r="2395" spans="1:6" ht="21" customHeight="1" thickBot="1" x14ac:dyDescent="0.25">
      <c r="A2395" s="539" t="s">
        <v>107</v>
      </c>
      <c r="B2395" s="540">
        <f>B2396+B2397+B2398+B2399</f>
        <v>0</v>
      </c>
      <c r="C2395" s="540">
        <f>C2396+C2397+C2398+C2399</f>
        <v>0</v>
      </c>
      <c r="D2395" s="540">
        <f>D2396+D2397+D2398+D2399</f>
        <v>0</v>
      </c>
      <c r="E2395" s="540">
        <f>E2396+E2397+E2398+E2399</f>
        <v>0</v>
      </c>
      <c r="F2395" s="414"/>
    </row>
    <row r="2396" spans="1:6" ht="21" customHeight="1" thickBot="1" x14ac:dyDescent="0.25">
      <c r="A2396" s="541" t="s">
        <v>37</v>
      </c>
      <c r="B2396" s="540"/>
      <c r="C2396" s="540"/>
      <c r="D2396" s="540"/>
      <c r="E2396" s="540"/>
      <c r="F2396" s="414"/>
    </row>
    <row r="2397" spans="1:6" ht="21" customHeight="1" thickBot="1" x14ac:dyDescent="0.25">
      <c r="A2397" s="541" t="s">
        <v>108</v>
      </c>
      <c r="B2397" s="540"/>
      <c r="C2397" s="540"/>
      <c r="D2397" s="540"/>
      <c r="E2397" s="540"/>
      <c r="F2397" s="414"/>
    </row>
    <row r="2398" spans="1:6" ht="21" customHeight="1" thickBot="1" x14ac:dyDescent="0.25">
      <c r="A2398" s="541" t="s">
        <v>72</v>
      </c>
      <c r="B2398" s="540"/>
      <c r="C2398" s="540"/>
      <c r="D2398" s="540"/>
      <c r="E2398" s="540"/>
      <c r="F2398" s="414"/>
    </row>
    <row r="2399" spans="1:6" ht="21" customHeight="1" thickBot="1" x14ac:dyDescent="0.25">
      <c r="A2399" s="541" t="s">
        <v>73</v>
      </c>
      <c r="B2399" s="540"/>
      <c r="C2399" s="540"/>
      <c r="D2399" s="540"/>
      <c r="E2399" s="540"/>
      <c r="F2399" s="414"/>
    </row>
    <row r="2400" spans="1:6" ht="21" customHeight="1" thickBot="1" x14ac:dyDescent="0.25">
      <c r="A2400" s="539" t="s">
        <v>109</v>
      </c>
      <c r="B2400" s="452">
        <f>B2401+B2402+B2403+B2404</f>
        <v>0</v>
      </c>
      <c r="C2400" s="452">
        <f>C2401+C2402+C2403+C2404</f>
        <v>87953</v>
      </c>
      <c r="D2400" s="452">
        <f>D2401+D2402+D2403+D2404</f>
        <v>87953</v>
      </c>
      <c r="E2400" s="452">
        <f>E2401+E2402+E2403+E2404</f>
        <v>100000</v>
      </c>
      <c r="F2400" s="414"/>
    </row>
    <row r="2401" spans="1:6" ht="21" customHeight="1" thickBot="1" x14ac:dyDescent="0.25">
      <c r="A2401" s="541" t="s">
        <v>37</v>
      </c>
      <c r="B2401" s="452">
        <v>0</v>
      </c>
      <c r="C2401" s="452">
        <v>87953</v>
      </c>
      <c r="D2401" s="452">
        <v>87953</v>
      </c>
      <c r="E2401" s="452">
        <v>100000</v>
      </c>
      <c r="F2401" s="414"/>
    </row>
    <row r="2402" spans="1:6" ht="21" customHeight="1" thickBot="1" x14ac:dyDescent="0.25">
      <c r="A2402" s="541" t="s">
        <v>108</v>
      </c>
      <c r="B2402" s="452"/>
      <c r="C2402" s="540"/>
      <c r="D2402" s="540"/>
      <c r="E2402" s="540"/>
      <c r="F2402" s="414"/>
    </row>
    <row r="2403" spans="1:6" ht="21" customHeight="1" thickBot="1" x14ac:dyDescent="0.25">
      <c r="A2403" s="541" t="s">
        <v>72</v>
      </c>
      <c r="B2403" s="452"/>
      <c r="C2403" s="540"/>
      <c r="D2403" s="540"/>
      <c r="E2403" s="540"/>
      <c r="F2403" s="414"/>
    </row>
    <row r="2404" spans="1:6" ht="21" customHeight="1" thickBot="1" x14ac:dyDescent="0.25">
      <c r="A2404" s="541" t="s">
        <v>73</v>
      </c>
      <c r="B2404" s="452"/>
      <c r="C2404" s="540"/>
      <c r="D2404" s="540"/>
      <c r="E2404" s="540"/>
      <c r="F2404" s="414"/>
    </row>
    <row r="2405" spans="1:6" ht="21" customHeight="1" thickBot="1" x14ac:dyDescent="0.25">
      <c r="A2405" s="542" t="s">
        <v>280</v>
      </c>
      <c r="B2405" s="452">
        <f>B2395+B2400</f>
        <v>0</v>
      </c>
      <c r="C2405" s="540">
        <f>C2395+C2400</f>
        <v>87953</v>
      </c>
      <c r="D2405" s="543">
        <f>D2395+D2400</f>
        <v>87953</v>
      </c>
      <c r="E2405" s="540">
        <f>E2395+E2400</f>
        <v>100000</v>
      </c>
      <c r="F2405" s="414"/>
    </row>
    <row r="2406" spans="1:6" ht="21" customHeight="1" thickBot="1" x14ac:dyDescent="0.25">
      <c r="A2406" s="530" t="s">
        <v>277</v>
      </c>
      <c r="B2406" s="530" t="s">
        <v>1384</v>
      </c>
      <c r="C2406" s="531" t="s">
        <v>1357</v>
      </c>
      <c r="D2406" s="532"/>
      <c r="E2406" s="530"/>
      <c r="F2406" s="414"/>
    </row>
    <row r="2407" spans="1:6" ht="21" customHeight="1" thickBot="1" x14ac:dyDescent="0.25">
      <c r="A2407" s="533" t="s">
        <v>9</v>
      </c>
      <c r="B2407" s="1149" t="s">
        <v>462</v>
      </c>
      <c r="C2407" s="1150"/>
      <c r="D2407" s="1150"/>
      <c r="E2407" s="1151"/>
      <c r="F2407" s="414"/>
    </row>
    <row r="2408" spans="1:6" ht="21" customHeight="1" thickBot="1" x14ac:dyDescent="0.25">
      <c r="A2408" s="533" t="s">
        <v>14</v>
      </c>
      <c r="B2408" s="1157" t="s">
        <v>463</v>
      </c>
      <c r="C2408" s="1158"/>
      <c r="D2408" s="1158"/>
      <c r="E2408" s="1159"/>
      <c r="F2408" s="414"/>
    </row>
    <row r="2409" spans="1:6" ht="21" customHeight="1" x14ac:dyDescent="0.2">
      <c r="A2409" s="1155"/>
      <c r="B2409" s="534">
        <v>2019</v>
      </c>
      <c r="C2409" s="534">
        <v>2020</v>
      </c>
      <c r="D2409" s="534">
        <v>2021</v>
      </c>
      <c r="E2409" s="534">
        <v>2022</v>
      </c>
      <c r="F2409" s="414"/>
    </row>
    <row r="2410" spans="1:6" ht="21" customHeight="1" thickBot="1" x14ac:dyDescent="0.25">
      <c r="A2410" s="1156"/>
      <c r="B2410" s="535" t="s">
        <v>5</v>
      </c>
      <c r="C2410" s="535" t="s">
        <v>6</v>
      </c>
      <c r="D2410" s="535" t="s">
        <v>6</v>
      </c>
      <c r="E2410" s="535" t="s">
        <v>6</v>
      </c>
      <c r="F2410" s="414"/>
    </row>
    <row r="2411" spans="1:6" ht="21" customHeight="1" thickBot="1" x14ac:dyDescent="0.25">
      <c r="A2411" s="533" t="s">
        <v>8</v>
      </c>
      <c r="B2411" s="536">
        <v>0</v>
      </c>
      <c r="C2411" s="536">
        <v>1</v>
      </c>
      <c r="D2411" s="536">
        <v>1</v>
      </c>
      <c r="E2411" s="536">
        <v>1</v>
      </c>
      <c r="F2411" s="414"/>
    </row>
    <row r="2412" spans="1:6" ht="21" customHeight="1" thickBot="1" x14ac:dyDescent="0.25">
      <c r="A2412" s="533" t="s">
        <v>15</v>
      </c>
      <c r="B2412" s="540">
        <v>0</v>
      </c>
      <c r="C2412" s="540">
        <v>824</v>
      </c>
      <c r="D2412" s="540">
        <v>824</v>
      </c>
      <c r="E2412" s="540">
        <f t="shared" ref="E2412" si="345">E2426</f>
        <v>850</v>
      </c>
      <c r="F2412" s="414"/>
    </row>
    <row r="2413" spans="1:6" ht="21" customHeight="1" thickBot="1" x14ac:dyDescent="0.25">
      <c r="A2413" s="533" t="s">
        <v>21</v>
      </c>
      <c r="B2413" s="536" t="e">
        <f>B2412/B2411</f>
        <v>#DIV/0!</v>
      </c>
      <c r="C2413" s="536">
        <f>C2412/C2411</f>
        <v>824</v>
      </c>
      <c r="D2413" s="536">
        <f>D2412/D2411</f>
        <v>824</v>
      </c>
      <c r="E2413" s="536">
        <f>E2412/E2411</f>
        <v>850</v>
      </c>
      <c r="F2413" s="414"/>
    </row>
    <row r="2414" spans="1:6" ht="21" customHeight="1" thickBot="1" x14ac:dyDescent="0.25">
      <c r="A2414" s="533" t="s">
        <v>16</v>
      </c>
      <c r="B2414" s="537" t="s">
        <v>20</v>
      </c>
      <c r="C2414" s="538" t="e">
        <f t="shared" ref="C2414:E2416" si="346">C2411/B2411-1</f>
        <v>#DIV/0!</v>
      </c>
      <c r="D2414" s="538">
        <f t="shared" si="346"/>
        <v>0</v>
      </c>
      <c r="E2414" s="538">
        <f t="shared" si="346"/>
        <v>0</v>
      </c>
      <c r="F2414" s="414"/>
    </row>
    <row r="2415" spans="1:6" ht="21" customHeight="1" thickBot="1" x14ac:dyDescent="0.25">
      <c r="A2415" s="533" t="s">
        <v>17</v>
      </c>
      <c r="B2415" s="537" t="s">
        <v>20</v>
      </c>
      <c r="C2415" s="538" t="e">
        <f t="shared" si="346"/>
        <v>#DIV/0!</v>
      </c>
      <c r="D2415" s="538">
        <f t="shared" si="346"/>
        <v>0</v>
      </c>
      <c r="E2415" s="538">
        <f t="shared" si="346"/>
        <v>3.1553398058252524E-2</v>
      </c>
      <c r="F2415" s="414"/>
    </row>
    <row r="2416" spans="1:6" ht="21" customHeight="1" thickBot="1" x14ac:dyDescent="0.25">
      <c r="A2416" s="533" t="s">
        <v>18</v>
      </c>
      <c r="B2416" s="537" t="s">
        <v>20</v>
      </c>
      <c r="C2416" s="538" t="e">
        <f t="shared" si="346"/>
        <v>#DIV/0!</v>
      </c>
      <c r="D2416" s="538">
        <f t="shared" si="346"/>
        <v>0</v>
      </c>
      <c r="E2416" s="538">
        <f t="shared" si="346"/>
        <v>3.1553398058252524E-2</v>
      </c>
      <c r="F2416" s="414"/>
    </row>
    <row r="2417" spans="1:6" ht="21" customHeight="1" thickBot="1" x14ac:dyDescent="0.25">
      <c r="A2417" s="1152" t="s">
        <v>1347</v>
      </c>
      <c r="B2417" s="1153"/>
      <c r="C2417" s="1153"/>
      <c r="D2417" s="1153"/>
      <c r="E2417" s="1154"/>
      <c r="F2417" s="414"/>
    </row>
    <row r="2418" spans="1:6" ht="21" customHeight="1" x14ac:dyDescent="0.2">
      <c r="A2418" s="1155"/>
      <c r="B2418" s="534">
        <v>2019</v>
      </c>
      <c r="C2418" s="534">
        <v>2020</v>
      </c>
      <c r="D2418" s="534">
        <v>2021</v>
      </c>
      <c r="E2418" s="534">
        <v>2022</v>
      </c>
      <c r="F2418" s="414"/>
    </row>
    <row r="2419" spans="1:6" ht="21" customHeight="1" thickBot="1" x14ac:dyDescent="0.25">
      <c r="A2419" s="1156"/>
      <c r="B2419" s="535" t="s">
        <v>5</v>
      </c>
      <c r="C2419" s="535" t="s">
        <v>6</v>
      </c>
      <c r="D2419" s="535" t="s">
        <v>6</v>
      </c>
      <c r="E2419" s="535" t="s">
        <v>6</v>
      </c>
      <c r="F2419" s="414"/>
    </row>
    <row r="2420" spans="1:6" ht="21" customHeight="1" thickBot="1" x14ac:dyDescent="0.25">
      <c r="A2420" s="539" t="s">
        <v>107</v>
      </c>
      <c r="B2420" s="540">
        <f>B2421+B2422+B2423+B2424</f>
        <v>0</v>
      </c>
      <c r="C2420" s="540">
        <f>C2421+C2422+C2423+C2424</f>
        <v>0</v>
      </c>
      <c r="D2420" s="540">
        <f>D2421+D2422+D2423+D2424</f>
        <v>0</v>
      </c>
      <c r="E2420" s="540">
        <f>E2421+E2422+E2423+E2424</f>
        <v>0</v>
      </c>
      <c r="F2420" s="414"/>
    </row>
    <row r="2421" spans="1:6" ht="21" customHeight="1" thickBot="1" x14ac:dyDescent="0.25">
      <c r="A2421" s="541" t="s">
        <v>37</v>
      </c>
      <c r="B2421" s="540"/>
      <c r="C2421" s="540"/>
      <c r="D2421" s="540"/>
      <c r="E2421" s="540"/>
      <c r="F2421" s="414"/>
    </row>
    <row r="2422" spans="1:6" ht="21" customHeight="1" thickBot="1" x14ac:dyDescent="0.25">
      <c r="A2422" s="541" t="s">
        <v>108</v>
      </c>
      <c r="B2422" s="540"/>
      <c r="C2422" s="540"/>
      <c r="D2422" s="540"/>
      <c r="E2422" s="540"/>
      <c r="F2422" s="414"/>
    </row>
    <row r="2423" spans="1:6" ht="21" customHeight="1" thickBot="1" x14ac:dyDescent="0.25">
      <c r="A2423" s="541" t="s">
        <v>72</v>
      </c>
      <c r="B2423" s="540"/>
      <c r="C2423" s="540"/>
      <c r="D2423" s="540"/>
      <c r="E2423" s="540"/>
      <c r="F2423" s="414"/>
    </row>
    <row r="2424" spans="1:6" ht="21" customHeight="1" thickBot="1" x14ac:dyDescent="0.25">
      <c r="A2424" s="541" t="s">
        <v>73</v>
      </c>
      <c r="B2424" s="540"/>
      <c r="C2424" s="540"/>
      <c r="D2424" s="540"/>
      <c r="E2424" s="540"/>
      <c r="F2424" s="414"/>
    </row>
    <row r="2425" spans="1:6" ht="21" customHeight="1" thickBot="1" x14ac:dyDescent="0.25">
      <c r="A2425" s="539" t="s">
        <v>109</v>
      </c>
      <c r="B2425" s="452">
        <f>B2426+B2427+B2428+B2429</f>
        <v>0</v>
      </c>
      <c r="C2425" s="452">
        <f>C2426+C2427+C2428+C2429</f>
        <v>824</v>
      </c>
      <c r="D2425" s="452">
        <f>D2426+D2427+D2428+D2429</f>
        <v>824</v>
      </c>
      <c r="E2425" s="452">
        <f>E2426+E2427+E2428+E2429</f>
        <v>850</v>
      </c>
      <c r="F2425" s="414"/>
    </row>
    <row r="2426" spans="1:6" ht="21" customHeight="1" thickBot="1" x14ac:dyDescent="0.25">
      <c r="A2426" s="541" t="s">
        <v>37</v>
      </c>
      <c r="B2426" s="540">
        <v>0</v>
      </c>
      <c r="C2426" s="540">
        <v>824</v>
      </c>
      <c r="D2426" s="540">
        <v>824</v>
      </c>
      <c r="E2426" s="540">
        <v>850</v>
      </c>
      <c r="F2426" s="414"/>
    </row>
    <row r="2427" spans="1:6" ht="21" customHeight="1" thickBot="1" x14ac:dyDescent="0.25">
      <c r="A2427" s="541" t="s">
        <v>108</v>
      </c>
      <c r="B2427" s="452"/>
      <c r="C2427" s="540"/>
      <c r="D2427" s="540"/>
      <c r="E2427" s="540"/>
      <c r="F2427" s="414"/>
    </row>
    <row r="2428" spans="1:6" ht="21" customHeight="1" thickBot="1" x14ac:dyDescent="0.25">
      <c r="A2428" s="541" t="s">
        <v>72</v>
      </c>
      <c r="B2428" s="452"/>
      <c r="C2428" s="540"/>
      <c r="D2428" s="540"/>
      <c r="E2428" s="540"/>
      <c r="F2428" s="414"/>
    </row>
    <row r="2429" spans="1:6" ht="21" customHeight="1" thickBot="1" x14ac:dyDescent="0.25">
      <c r="A2429" s="541" t="s">
        <v>73</v>
      </c>
      <c r="B2429" s="452"/>
      <c r="C2429" s="540"/>
      <c r="D2429" s="540"/>
      <c r="E2429" s="540"/>
      <c r="F2429" s="414"/>
    </row>
    <row r="2430" spans="1:6" ht="21" customHeight="1" thickBot="1" x14ac:dyDescent="0.25">
      <c r="A2430" s="542" t="s">
        <v>280</v>
      </c>
      <c r="B2430" s="452">
        <f>B2420+B2425</f>
        <v>0</v>
      </c>
      <c r="C2430" s="540">
        <f>C2420+C2425</f>
        <v>824</v>
      </c>
      <c r="D2430" s="543">
        <f>D2420+D2425</f>
        <v>824</v>
      </c>
      <c r="E2430" s="540">
        <f>E2420+E2425</f>
        <v>850</v>
      </c>
      <c r="F2430" s="414"/>
    </row>
    <row r="2431" spans="1:6" ht="21" customHeight="1" thickBot="1" x14ac:dyDescent="0.25">
      <c r="A2431" s="530" t="s">
        <v>1385</v>
      </c>
      <c r="B2431" s="530" t="s">
        <v>671</v>
      </c>
      <c r="C2431" s="545" t="s">
        <v>1386</v>
      </c>
      <c r="D2431" s="532"/>
      <c r="E2431" s="530"/>
      <c r="F2431" s="414"/>
    </row>
    <row r="2432" spans="1:6" ht="21" customHeight="1" thickBot="1" x14ac:dyDescent="0.25">
      <c r="A2432" s="533" t="s">
        <v>9</v>
      </c>
      <c r="B2432" s="1149" t="s">
        <v>1387</v>
      </c>
      <c r="C2432" s="1150"/>
      <c r="D2432" s="1150"/>
      <c r="E2432" s="1151"/>
      <c r="F2432" s="414"/>
    </row>
    <row r="2433" spans="1:6" ht="21" customHeight="1" thickBot="1" x14ac:dyDescent="0.25">
      <c r="A2433" s="533" t="s">
        <v>14</v>
      </c>
      <c r="B2433" s="1157" t="s">
        <v>237</v>
      </c>
      <c r="C2433" s="1158"/>
      <c r="D2433" s="1158"/>
      <c r="E2433" s="1159"/>
      <c r="F2433" s="414"/>
    </row>
    <row r="2434" spans="1:6" ht="21" customHeight="1" x14ac:dyDescent="0.2">
      <c r="A2434" s="1155"/>
      <c r="B2434" s="534">
        <v>2019</v>
      </c>
      <c r="C2434" s="534">
        <v>2020</v>
      </c>
      <c r="D2434" s="534">
        <v>2021</v>
      </c>
      <c r="E2434" s="534">
        <v>2022</v>
      </c>
      <c r="F2434" s="414"/>
    </row>
    <row r="2435" spans="1:6" ht="21" customHeight="1" thickBot="1" x14ac:dyDescent="0.25">
      <c r="A2435" s="1156"/>
      <c r="B2435" s="535" t="s">
        <v>5</v>
      </c>
      <c r="C2435" s="535" t="s">
        <v>6</v>
      </c>
      <c r="D2435" s="535" t="s">
        <v>6</v>
      </c>
      <c r="E2435" s="535" t="s">
        <v>6</v>
      </c>
      <c r="F2435" s="414"/>
    </row>
    <row r="2436" spans="1:6" ht="21" customHeight="1" thickBot="1" x14ac:dyDescent="0.25">
      <c r="A2436" s="533" t="s">
        <v>8</v>
      </c>
      <c r="B2436" s="536">
        <v>0</v>
      </c>
      <c r="C2436" s="536">
        <v>0</v>
      </c>
      <c r="D2436" s="536">
        <v>0</v>
      </c>
      <c r="E2436" s="536">
        <v>0</v>
      </c>
      <c r="F2436" s="414"/>
    </row>
    <row r="2437" spans="1:6" ht="21" customHeight="1" thickBot="1" x14ac:dyDescent="0.25">
      <c r="A2437" s="533" t="s">
        <v>15</v>
      </c>
      <c r="B2437" s="452">
        <v>0</v>
      </c>
      <c r="C2437" s="540">
        <f>C2451</f>
        <v>66109</v>
      </c>
      <c r="D2437" s="540">
        <f>D2451</f>
        <v>66109</v>
      </c>
      <c r="E2437" s="540">
        <f>E2451</f>
        <v>198328</v>
      </c>
      <c r="F2437" s="414"/>
    </row>
    <row r="2438" spans="1:6" ht="21" customHeight="1" thickBot="1" x14ac:dyDescent="0.25">
      <c r="A2438" s="533" t="s">
        <v>21</v>
      </c>
      <c r="B2438" s="536" t="e">
        <f>B2437/B2436</f>
        <v>#DIV/0!</v>
      </c>
      <c r="C2438" s="536" t="e">
        <f>C2437/C2436</f>
        <v>#DIV/0!</v>
      </c>
      <c r="D2438" s="536" t="e">
        <f>D2437/D2436</f>
        <v>#DIV/0!</v>
      </c>
      <c r="E2438" s="536" t="e">
        <f>E2437/E2436</f>
        <v>#DIV/0!</v>
      </c>
      <c r="F2438" s="414"/>
    </row>
    <row r="2439" spans="1:6" ht="21" customHeight="1" thickBot="1" x14ac:dyDescent="0.25">
      <c r="A2439" s="533" t="s">
        <v>16</v>
      </c>
      <c r="B2439" s="537" t="s">
        <v>20</v>
      </c>
      <c r="C2439" s="538" t="e">
        <f t="shared" ref="C2439:E2441" si="347">C2436/B2436-1</f>
        <v>#DIV/0!</v>
      </c>
      <c r="D2439" s="538" t="e">
        <f t="shared" si="347"/>
        <v>#DIV/0!</v>
      </c>
      <c r="E2439" s="538" t="e">
        <f t="shared" si="347"/>
        <v>#DIV/0!</v>
      </c>
      <c r="F2439" s="414"/>
    </row>
    <row r="2440" spans="1:6" ht="21" customHeight="1" thickBot="1" x14ac:dyDescent="0.25">
      <c r="A2440" s="533" t="s">
        <v>17</v>
      </c>
      <c r="B2440" s="537" t="s">
        <v>20</v>
      </c>
      <c r="C2440" s="538" t="e">
        <f t="shared" si="347"/>
        <v>#DIV/0!</v>
      </c>
      <c r="D2440" s="538">
        <f t="shared" si="347"/>
        <v>0</v>
      </c>
      <c r="E2440" s="538">
        <f t="shared" si="347"/>
        <v>2.0000151265334525</v>
      </c>
      <c r="F2440" s="414"/>
    </row>
    <row r="2441" spans="1:6" ht="21" customHeight="1" thickBot="1" x14ac:dyDescent="0.25">
      <c r="A2441" s="533" t="s">
        <v>18</v>
      </c>
      <c r="B2441" s="537" t="s">
        <v>20</v>
      </c>
      <c r="C2441" s="538" t="e">
        <f t="shared" si="347"/>
        <v>#DIV/0!</v>
      </c>
      <c r="D2441" s="538" t="e">
        <f t="shared" si="347"/>
        <v>#DIV/0!</v>
      </c>
      <c r="E2441" s="538" t="e">
        <f t="shared" si="347"/>
        <v>#DIV/0!</v>
      </c>
      <c r="F2441" s="414"/>
    </row>
    <row r="2442" spans="1:6" ht="21" customHeight="1" thickBot="1" x14ac:dyDescent="0.25">
      <c r="A2442" s="1152" t="s">
        <v>1347</v>
      </c>
      <c r="B2442" s="1153"/>
      <c r="C2442" s="1153"/>
      <c r="D2442" s="1153"/>
      <c r="E2442" s="1154"/>
      <c r="F2442" s="414"/>
    </row>
    <row r="2443" spans="1:6" ht="21" customHeight="1" x14ac:dyDescent="0.2">
      <c r="A2443" s="1155"/>
      <c r="B2443" s="534">
        <v>2019</v>
      </c>
      <c r="C2443" s="534">
        <v>2020</v>
      </c>
      <c r="D2443" s="534">
        <v>2021</v>
      </c>
      <c r="E2443" s="534">
        <v>2022</v>
      </c>
      <c r="F2443" s="414"/>
    </row>
    <row r="2444" spans="1:6" ht="21" customHeight="1" thickBot="1" x14ac:dyDescent="0.25">
      <c r="A2444" s="1156"/>
      <c r="B2444" s="535" t="s">
        <v>5</v>
      </c>
      <c r="C2444" s="535" t="s">
        <v>6</v>
      </c>
      <c r="D2444" s="535" t="s">
        <v>6</v>
      </c>
      <c r="E2444" s="535" t="s">
        <v>6</v>
      </c>
      <c r="F2444" s="414"/>
    </row>
    <row r="2445" spans="1:6" ht="21" customHeight="1" thickBot="1" x14ac:dyDescent="0.25">
      <c r="A2445" s="539" t="s">
        <v>107</v>
      </c>
      <c r="B2445" s="540">
        <f>B2446+B2447+B2448+B2449</f>
        <v>0</v>
      </c>
      <c r="C2445" s="540">
        <f>C2446+C2447+C2448+C2449</f>
        <v>0</v>
      </c>
      <c r="D2445" s="540">
        <f>D2446+D2447+D2448+D2449</f>
        <v>0</v>
      </c>
      <c r="E2445" s="540">
        <f>E2446+E2447+E2448+E2449</f>
        <v>0</v>
      </c>
      <c r="F2445" s="414"/>
    </row>
    <row r="2446" spans="1:6" ht="21" customHeight="1" thickBot="1" x14ac:dyDescent="0.25">
      <c r="A2446" s="541" t="s">
        <v>37</v>
      </c>
      <c r="B2446" s="540"/>
      <c r="C2446" s="540"/>
      <c r="D2446" s="540"/>
      <c r="E2446" s="540"/>
      <c r="F2446" s="414"/>
    </row>
    <row r="2447" spans="1:6" ht="21" customHeight="1" thickBot="1" x14ac:dyDescent="0.25">
      <c r="A2447" s="541" t="s">
        <v>108</v>
      </c>
      <c r="B2447" s="540"/>
      <c r="C2447" s="540"/>
      <c r="D2447" s="540"/>
      <c r="E2447" s="540"/>
      <c r="F2447" s="414"/>
    </row>
    <row r="2448" spans="1:6" ht="21" customHeight="1" thickBot="1" x14ac:dyDescent="0.25">
      <c r="A2448" s="541" t="s">
        <v>72</v>
      </c>
      <c r="B2448" s="540"/>
      <c r="C2448" s="540"/>
      <c r="D2448" s="540"/>
      <c r="E2448" s="540"/>
      <c r="F2448" s="414"/>
    </row>
    <row r="2449" spans="1:6" ht="21" customHeight="1" thickBot="1" x14ac:dyDescent="0.25">
      <c r="A2449" s="541" t="s">
        <v>73</v>
      </c>
      <c r="B2449" s="540"/>
      <c r="C2449" s="540"/>
      <c r="D2449" s="540"/>
      <c r="E2449" s="540"/>
      <c r="F2449" s="414"/>
    </row>
    <row r="2450" spans="1:6" ht="21" customHeight="1" thickBot="1" x14ac:dyDescent="0.25">
      <c r="A2450" s="539" t="s">
        <v>109</v>
      </c>
      <c r="B2450" s="452">
        <f>B2451+B2452+B2453+B2454</f>
        <v>0</v>
      </c>
      <c r="C2450" s="452">
        <f>C2451+C2452+C2453+C2454</f>
        <v>66109</v>
      </c>
      <c r="D2450" s="452">
        <f>D2451+D2452+D2453+D2454</f>
        <v>66109</v>
      </c>
      <c r="E2450" s="452">
        <f>E2451+E2452+E2453+E2454</f>
        <v>198328</v>
      </c>
      <c r="F2450" s="414"/>
    </row>
    <row r="2451" spans="1:6" ht="21" customHeight="1" thickBot="1" x14ac:dyDescent="0.25">
      <c r="A2451" s="541" t="s">
        <v>37</v>
      </c>
      <c r="B2451" s="452">
        <v>0</v>
      </c>
      <c r="C2451" s="452">
        <v>66109</v>
      </c>
      <c r="D2451" s="452">
        <v>66109</v>
      </c>
      <c r="E2451" s="452">
        <v>198328</v>
      </c>
      <c r="F2451" s="414"/>
    </row>
    <row r="2452" spans="1:6" ht="21" customHeight="1" thickBot="1" x14ac:dyDescent="0.25">
      <c r="A2452" s="541" t="s">
        <v>108</v>
      </c>
      <c r="B2452" s="452"/>
      <c r="C2452" s="540"/>
      <c r="D2452" s="540"/>
      <c r="E2452" s="540"/>
      <c r="F2452" s="414"/>
    </row>
    <row r="2453" spans="1:6" ht="21" customHeight="1" thickBot="1" x14ac:dyDescent="0.25">
      <c r="A2453" s="541" t="s">
        <v>72</v>
      </c>
      <c r="B2453" s="452"/>
      <c r="C2453" s="540"/>
      <c r="D2453" s="540"/>
      <c r="E2453" s="540"/>
      <c r="F2453" s="414"/>
    </row>
    <row r="2454" spans="1:6" ht="21" customHeight="1" thickBot="1" x14ac:dyDescent="0.25">
      <c r="A2454" s="541" t="s">
        <v>73</v>
      </c>
      <c r="B2454" s="452"/>
      <c r="C2454" s="540"/>
      <c r="D2454" s="540"/>
      <c r="E2454" s="540"/>
      <c r="F2454" s="414"/>
    </row>
    <row r="2455" spans="1:6" ht="21" customHeight="1" thickBot="1" x14ac:dyDescent="0.25">
      <c r="A2455" s="542" t="s">
        <v>283</v>
      </c>
      <c r="B2455" s="452">
        <f>B2445+B2450</f>
        <v>0</v>
      </c>
      <c r="C2455" s="540">
        <f>C2445+C2450</f>
        <v>66109</v>
      </c>
      <c r="D2455" s="543">
        <f>D2445+D2450</f>
        <v>66109</v>
      </c>
      <c r="E2455" s="540">
        <f>E2445+E2450</f>
        <v>198328</v>
      </c>
      <c r="F2455" s="414"/>
    </row>
    <row r="2456" spans="1:6" ht="21" customHeight="1" thickBot="1" x14ac:dyDescent="0.25">
      <c r="A2456" s="530" t="s">
        <v>281</v>
      </c>
      <c r="B2456" s="530" t="s">
        <v>672</v>
      </c>
      <c r="C2456" s="545" t="s">
        <v>1388</v>
      </c>
      <c r="D2456" s="532"/>
      <c r="E2456" s="530"/>
      <c r="F2456" s="414"/>
    </row>
    <row r="2457" spans="1:6" ht="21" customHeight="1" thickBot="1" x14ac:dyDescent="0.25">
      <c r="A2457" s="533" t="s">
        <v>9</v>
      </c>
      <c r="B2457" s="1149" t="s">
        <v>462</v>
      </c>
      <c r="C2457" s="1150"/>
      <c r="D2457" s="1150"/>
      <c r="E2457" s="1151"/>
      <c r="F2457" s="414"/>
    </row>
    <row r="2458" spans="1:6" ht="21" customHeight="1" thickBot="1" x14ac:dyDescent="0.25">
      <c r="A2458" s="533" t="s">
        <v>14</v>
      </c>
      <c r="B2458" s="1157" t="s">
        <v>463</v>
      </c>
      <c r="C2458" s="1158"/>
      <c r="D2458" s="1158"/>
      <c r="E2458" s="1159"/>
      <c r="F2458" s="414"/>
    </row>
    <row r="2459" spans="1:6" ht="21" customHeight="1" x14ac:dyDescent="0.2">
      <c r="A2459" s="1155"/>
      <c r="B2459" s="534">
        <v>2019</v>
      </c>
      <c r="C2459" s="534">
        <v>2020</v>
      </c>
      <c r="D2459" s="534">
        <v>2021</v>
      </c>
      <c r="E2459" s="534">
        <v>2022</v>
      </c>
      <c r="F2459" s="414"/>
    </row>
    <row r="2460" spans="1:6" ht="21" customHeight="1" thickBot="1" x14ac:dyDescent="0.25">
      <c r="A2460" s="1156"/>
      <c r="B2460" s="535" t="s">
        <v>5</v>
      </c>
      <c r="C2460" s="535" t="s">
        <v>6</v>
      </c>
      <c r="D2460" s="535" t="s">
        <v>6</v>
      </c>
      <c r="E2460" s="535" t="s">
        <v>6</v>
      </c>
      <c r="F2460" s="414"/>
    </row>
    <row r="2461" spans="1:6" ht="21" customHeight="1" thickBot="1" x14ac:dyDescent="0.25">
      <c r="A2461" s="533" t="s">
        <v>8</v>
      </c>
      <c r="B2461" s="536">
        <v>0</v>
      </c>
      <c r="C2461" s="536">
        <v>1</v>
      </c>
      <c r="D2461" s="536">
        <v>1</v>
      </c>
      <c r="E2461" s="536">
        <v>1</v>
      </c>
      <c r="F2461" s="414"/>
    </row>
    <row r="2462" spans="1:6" ht="21" customHeight="1" thickBot="1" x14ac:dyDescent="0.25">
      <c r="A2462" s="533" t="s">
        <v>15</v>
      </c>
      <c r="B2462" s="540">
        <v>0</v>
      </c>
      <c r="C2462" s="540">
        <f>C2476</f>
        <v>729</v>
      </c>
      <c r="D2462" s="540">
        <f t="shared" ref="D2462:E2462" si="348">D2476</f>
        <v>729</v>
      </c>
      <c r="E2462" s="540">
        <f t="shared" si="348"/>
        <v>1500</v>
      </c>
      <c r="F2462" s="414"/>
    </row>
    <row r="2463" spans="1:6" ht="21" customHeight="1" thickBot="1" x14ac:dyDescent="0.25">
      <c r="A2463" s="533" t="s">
        <v>21</v>
      </c>
      <c r="B2463" s="536" t="e">
        <f>B2462/B2461</f>
        <v>#DIV/0!</v>
      </c>
      <c r="C2463" s="536">
        <f>C2462/C2461</f>
        <v>729</v>
      </c>
      <c r="D2463" s="536">
        <f>D2462/D2461</f>
        <v>729</v>
      </c>
      <c r="E2463" s="536">
        <f>E2462/E2461</f>
        <v>1500</v>
      </c>
      <c r="F2463" s="414"/>
    </row>
    <row r="2464" spans="1:6" ht="21" customHeight="1" thickBot="1" x14ac:dyDescent="0.25">
      <c r="A2464" s="533" t="s">
        <v>16</v>
      </c>
      <c r="B2464" s="537" t="s">
        <v>20</v>
      </c>
      <c r="C2464" s="538" t="e">
        <f t="shared" ref="C2464:E2466" si="349">C2461/B2461-1</f>
        <v>#DIV/0!</v>
      </c>
      <c r="D2464" s="538">
        <f t="shared" si="349"/>
        <v>0</v>
      </c>
      <c r="E2464" s="538">
        <f t="shared" si="349"/>
        <v>0</v>
      </c>
      <c r="F2464" s="414"/>
    </row>
    <row r="2465" spans="1:6" ht="21" customHeight="1" thickBot="1" x14ac:dyDescent="0.25">
      <c r="A2465" s="533" t="s">
        <v>17</v>
      </c>
      <c r="B2465" s="537" t="s">
        <v>20</v>
      </c>
      <c r="C2465" s="538" t="e">
        <f t="shared" si="349"/>
        <v>#DIV/0!</v>
      </c>
      <c r="D2465" s="538">
        <f t="shared" si="349"/>
        <v>0</v>
      </c>
      <c r="E2465" s="538">
        <f t="shared" si="349"/>
        <v>1.0576131687242798</v>
      </c>
      <c r="F2465" s="414"/>
    </row>
    <row r="2466" spans="1:6" ht="21" customHeight="1" thickBot="1" x14ac:dyDescent="0.25">
      <c r="A2466" s="533" t="s">
        <v>18</v>
      </c>
      <c r="B2466" s="537" t="s">
        <v>20</v>
      </c>
      <c r="C2466" s="538" t="e">
        <f t="shared" si="349"/>
        <v>#DIV/0!</v>
      </c>
      <c r="D2466" s="538">
        <f t="shared" si="349"/>
        <v>0</v>
      </c>
      <c r="E2466" s="538">
        <f t="shared" si="349"/>
        <v>1.0576131687242798</v>
      </c>
      <c r="F2466" s="414"/>
    </row>
    <row r="2467" spans="1:6" ht="21" customHeight="1" thickBot="1" x14ac:dyDescent="0.25">
      <c r="A2467" s="1152" t="s">
        <v>1347</v>
      </c>
      <c r="B2467" s="1153"/>
      <c r="C2467" s="1153"/>
      <c r="D2467" s="1153"/>
      <c r="E2467" s="1154"/>
      <c r="F2467" s="414"/>
    </row>
    <row r="2468" spans="1:6" ht="21" customHeight="1" x14ac:dyDescent="0.2">
      <c r="A2468" s="1155"/>
      <c r="B2468" s="534">
        <v>2019</v>
      </c>
      <c r="C2468" s="534">
        <v>2020</v>
      </c>
      <c r="D2468" s="534">
        <v>2021</v>
      </c>
      <c r="E2468" s="534">
        <v>2022</v>
      </c>
      <c r="F2468" s="414"/>
    </row>
    <row r="2469" spans="1:6" ht="21" customHeight="1" thickBot="1" x14ac:dyDescent="0.25">
      <c r="A2469" s="1156"/>
      <c r="B2469" s="535" t="s">
        <v>5</v>
      </c>
      <c r="C2469" s="535" t="s">
        <v>6</v>
      </c>
      <c r="D2469" s="535" t="s">
        <v>6</v>
      </c>
      <c r="E2469" s="535" t="s">
        <v>6</v>
      </c>
      <c r="F2469" s="414"/>
    </row>
    <row r="2470" spans="1:6" ht="21" customHeight="1" thickBot="1" x14ac:dyDescent="0.25">
      <c r="A2470" s="539" t="s">
        <v>107</v>
      </c>
      <c r="B2470" s="540">
        <f>B2471+B2472+B2473+B2474</f>
        <v>0</v>
      </c>
      <c r="C2470" s="540">
        <f>C2471+C2472+C2473+C2474</f>
        <v>0</v>
      </c>
      <c r="D2470" s="540">
        <f>D2471+D2472+D2473+D2474</f>
        <v>0</v>
      </c>
      <c r="E2470" s="540">
        <f>E2471+E2472+E2473+E2474</f>
        <v>0</v>
      </c>
      <c r="F2470" s="414"/>
    </row>
    <row r="2471" spans="1:6" ht="21" customHeight="1" thickBot="1" x14ac:dyDescent="0.25">
      <c r="A2471" s="541" t="s">
        <v>37</v>
      </c>
      <c r="B2471" s="540"/>
      <c r="C2471" s="540"/>
      <c r="D2471" s="540"/>
      <c r="E2471" s="540"/>
      <c r="F2471" s="414"/>
    </row>
    <row r="2472" spans="1:6" ht="21" customHeight="1" thickBot="1" x14ac:dyDescent="0.25">
      <c r="A2472" s="541" t="s">
        <v>108</v>
      </c>
      <c r="B2472" s="540"/>
      <c r="C2472" s="540"/>
      <c r="D2472" s="540"/>
      <c r="E2472" s="540"/>
      <c r="F2472" s="414"/>
    </row>
    <row r="2473" spans="1:6" ht="21" customHeight="1" thickBot="1" x14ac:dyDescent="0.25">
      <c r="A2473" s="541" t="s">
        <v>72</v>
      </c>
      <c r="B2473" s="540"/>
      <c r="C2473" s="540"/>
      <c r="D2473" s="540"/>
      <c r="E2473" s="540"/>
      <c r="F2473" s="414"/>
    </row>
    <row r="2474" spans="1:6" ht="21" customHeight="1" thickBot="1" x14ac:dyDescent="0.25">
      <c r="A2474" s="541" t="s">
        <v>73</v>
      </c>
      <c r="B2474" s="540"/>
      <c r="C2474" s="540"/>
      <c r="D2474" s="540"/>
      <c r="E2474" s="540"/>
      <c r="F2474" s="414"/>
    </row>
    <row r="2475" spans="1:6" ht="21" customHeight="1" thickBot="1" x14ac:dyDescent="0.25">
      <c r="A2475" s="539" t="s">
        <v>109</v>
      </c>
      <c r="B2475" s="452">
        <f>B2476+B2477+B2478+B2479</f>
        <v>0</v>
      </c>
      <c r="C2475" s="452">
        <f>C2476+C2477+C2478+C2479</f>
        <v>729</v>
      </c>
      <c r="D2475" s="452">
        <f>D2476+D2477+D2478+D2479</f>
        <v>729</v>
      </c>
      <c r="E2475" s="452">
        <f>E2476+E2477+E2478+E2479</f>
        <v>1500</v>
      </c>
      <c r="F2475" s="414"/>
    </row>
    <row r="2476" spans="1:6" ht="21" customHeight="1" thickBot="1" x14ac:dyDescent="0.25">
      <c r="A2476" s="541" t="s">
        <v>37</v>
      </c>
      <c r="B2476" s="540">
        <v>0</v>
      </c>
      <c r="C2476" s="540">
        <v>729</v>
      </c>
      <c r="D2476" s="540">
        <v>729</v>
      </c>
      <c r="E2476" s="540">
        <v>1500</v>
      </c>
      <c r="F2476" s="414"/>
    </row>
    <row r="2477" spans="1:6" ht="21" customHeight="1" thickBot="1" x14ac:dyDescent="0.25">
      <c r="A2477" s="541" t="s">
        <v>108</v>
      </c>
      <c r="B2477" s="452"/>
      <c r="C2477" s="540"/>
      <c r="D2477" s="540"/>
      <c r="E2477" s="540"/>
      <c r="F2477" s="414"/>
    </row>
    <row r="2478" spans="1:6" ht="21" customHeight="1" thickBot="1" x14ac:dyDescent="0.25">
      <c r="A2478" s="541" t="s">
        <v>72</v>
      </c>
      <c r="B2478" s="452"/>
      <c r="C2478" s="540"/>
      <c r="D2478" s="540"/>
      <c r="E2478" s="540"/>
      <c r="F2478" s="414"/>
    </row>
    <row r="2479" spans="1:6" ht="21" customHeight="1" thickBot="1" x14ac:dyDescent="0.25">
      <c r="A2479" s="541" t="s">
        <v>73</v>
      </c>
      <c r="B2479" s="452"/>
      <c r="C2479" s="540"/>
      <c r="D2479" s="540"/>
      <c r="E2479" s="540"/>
      <c r="F2479" s="414"/>
    </row>
    <row r="2480" spans="1:6" ht="21" customHeight="1" thickBot="1" x14ac:dyDescent="0.25">
      <c r="A2480" s="542" t="s">
        <v>283</v>
      </c>
      <c r="B2480" s="452">
        <f>B2470+B2475</f>
        <v>0</v>
      </c>
      <c r="C2480" s="540">
        <f>C2470+C2475</f>
        <v>729</v>
      </c>
      <c r="D2480" s="543">
        <f>D2470+D2475</f>
        <v>729</v>
      </c>
      <c r="E2480" s="540">
        <f>E2470+E2475</f>
        <v>1500</v>
      </c>
      <c r="F2480" s="414"/>
    </row>
    <row r="2481" spans="1:6" ht="48" customHeight="1" thickBot="1" x14ac:dyDescent="0.25">
      <c r="A2481" s="530" t="s">
        <v>284</v>
      </c>
      <c r="B2481" s="530" t="s">
        <v>1389</v>
      </c>
      <c r="C2481" s="545" t="s">
        <v>1357</v>
      </c>
      <c r="D2481" s="532"/>
      <c r="E2481" s="530"/>
      <c r="F2481" s="414"/>
    </row>
    <row r="2482" spans="1:6" ht="21" customHeight="1" thickBot="1" x14ac:dyDescent="0.25">
      <c r="A2482" s="533" t="s">
        <v>9</v>
      </c>
      <c r="B2482" s="1149" t="s">
        <v>1390</v>
      </c>
      <c r="C2482" s="1150"/>
      <c r="D2482" s="1150"/>
      <c r="E2482" s="1151"/>
      <c r="F2482" s="414"/>
    </row>
    <row r="2483" spans="1:6" ht="21" customHeight="1" thickBot="1" x14ac:dyDescent="0.25">
      <c r="A2483" s="533" t="s">
        <v>14</v>
      </c>
      <c r="B2483" s="1157" t="s">
        <v>237</v>
      </c>
      <c r="C2483" s="1158"/>
      <c r="D2483" s="1158"/>
      <c r="E2483" s="1159"/>
      <c r="F2483" s="414"/>
    </row>
    <row r="2484" spans="1:6" ht="21" customHeight="1" x14ac:dyDescent="0.2">
      <c r="A2484" s="1155"/>
      <c r="B2484" s="534">
        <v>2019</v>
      </c>
      <c r="C2484" s="534">
        <v>2020</v>
      </c>
      <c r="D2484" s="534">
        <v>2021</v>
      </c>
      <c r="E2484" s="534">
        <v>2022</v>
      </c>
      <c r="F2484" s="414"/>
    </row>
    <row r="2485" spans="1:6" ht="21" customHeight="1" thickBot="1" x14ac:dyDescent="0.25">
      <c r="A2485" s="1156"/>
      <c r="B2485" s="535" t="s">
        <v>5</v>
      </c>
      <c r="C2485" s="535" t="s">
        <v>6</v>
      </c>
      <c r="D2485" s="535" t="s">
        <v>6</v>
      </c>
      <c r="E2485" s="535" t="s">
        <v>6</v>
      </c>
      <c r="F2485" s="414"/>
    </row>
    <row r="2486" spans="1:6" ht="21" customHeight="1" thickBot="1" x14ac:dyDescent="0.25">
      <c r="A2486" s="533" t="s">
        <v>8</v>
      </c>
      <c r="B2486" s="536">
        <v>0</v>
      </c>
      <c r="C2486" s="536">
        <v>2500</v>
      </c>
      <c r="D2486" s="536">
        <v>2500</v>
      </c>
      <c r="E2486" s="536">
        <v>5000</v>
      </c>
      <c r="F2486" s="414"/>
    </row>
    <row r="2487" spans="1:6" ht="21" customHeight="1" thickBot="1" x14ac:dyDescent="0.25">
      <c r="A2487" s="533" t="s">
        <v>15</v>
      </c>
      <c r="B2487" s="452">
        <v>0</v>
      </c>
      <c r="C2487" s="540">
        <f>C2501</f>
        <v>50000</v>
      </c>
      <c r="D2487" s="540">
        <f>D2501</f>
        <v>50000</v>
      </c>
      <c r="E2487" s="540">
        <f>E2501</f>
        <v>150000</v>
      </c>
      <c r="F2487" s="414"/>
    </row>
    <row r="2488" spans="1:6" ht="21" customHeight="1" thickBot="1" x14ac:dyDescent="0.25">
      <c r="A2488" s="533" t="s">
        <v>21</v>
      </c>
      <c r="B2488" s="536" t="e">
        <f>B2487/B2486</f>
        <v>#DIV/0!</v>
      </c>
      <c r="C2488" s="536">
        <f>C2487/C2486</f>
        <v>20</v>
      </c>
      <c r="D2488" s="536">
        <f>D2487/D2486</f>
        <v>20</v>
      </c>
      <c r="E2488" s="536">
        <f>E2487/E2486</f>
        <v>30</v>
      </c>
      <c r="F2488" s="414"/>
    </row>
    <row r="2489" spans="1:6" ht="21" customHeight="1" thickBot="1" x14ac:dyDescent="0.25">
      <c r="A2489" s="533" t="s">
        <v>16</v>
      </c>
      <c r="B2489" s="537" t="s">
        <v>20</v>
      </c>
      <c r="C2489" s="538" t="e">
        <f t="shared" ref="C2489:E2491" si="350">C2486/B2486-1</f>
        <v>#DIV/0!</v>
      </c>
      <c r="D2489" s="538">
        <f t="shared" si="350"/>
        <v>0</v>
      </c>
      <c r="E2489" s="538">
        <f t="shared" si="350"/>
        <v>1</v>
      </c>
      <c r="F2489" s="414"/>
    </row>
    <row r="2490" spans="1:6" ht="21" customHeight="1" thickBot="1" x14ac:dyDescent="0.25">
      <c r="A2490" s="533" t="s">
        <v>17</v>
      </c>
      <c r="B2490" s="537" t="s">
        <v>20</v>
      </c>
      <c r="C2490" s="538" t="e">
        <f t="shared" si="350"/>
        <v>#DIV/0!</v>
      </c>
      <c r="D2490" s="538">
        <f t="shared" si="350"/>
        <v>0</v>
      </c>
      <c r="E2490" s="538">
        <f t="shared" si="350"/>
        <v>2</v>
      </c>
      <c r="F2490" s="414"/>
    </row>
    <row r="2491" spans="1:6" ht="21" customHeight="1" thickBot="1" x14ac:dyDescent="0.25">
      <c r="A2491" s="533" t="s">
        <v>18</v>
      </c>
      <c r="B2491" s="537" t="s">
        <v>20</v>
      </c>
      <c r="C2491" s="538" t="e">
        <f t="shared" si="350"/>
        <v>#DIV/0!</v>
      </c>
      <c r="D2491" s="538">
        <f t="shared" si="350"/>
        <v>0</v>
      </c>
      <c r="E2491" s="538">
        <f t="shared" si="350"/>
        <v>0.5</v>
      </c>
      <c r="F2491" s="414"/>
    </row>
    <row r="2492" spans="1:6" ht="21" customHeight="1" thickBot="1" x14ac:dyDescent="0.25">
      <c r="A2492" s="1152" t="s">
        <v>1347</v>
      </c>
      <c r="B2492" s="1153"/>
      <c r="C2492" s="1153"/>
      <c r="D2492" s="1153"/>
      <c r="E2492" s="1154"/>
      <c r="F2492" s="414"/>
    </row>
    <row r="2493" spans="1:6" ht="21" customHeight="1" x14ac:dyDescent="0.2">
      <c r="A2493" s="1155"/>
      <c r="B2493" s="534">
        <v>2019</v>
      </c>
      <c r="C2493" s="534">
        <v>2020</v>
      </c>
      <c r="D2493" s="534">
        <v>2021</v>
      </c>
      <c r="E2493" s="534">
        <v>2022</v>
      </c>
      <c r="F2493" s="414"/>
    </row>
    <row r="2494" spans="1:6" ht="21" customHeight="1" thickBot="1" x14ac:dyDescent="0.25">
      <c r="A2494" s="1156"/>
      <c r="B2494" s="535" t="s">
        <v>5</v>
      </c>
      <c r="C2494" s="535" t="s">
        <v>6</v>
      </c>
      <c r="D2494" s="535" t="s">
        <v>6</v>
      </c>
      <c r="E2494" s="535" t="s">
        <v>6</v>
      </c>
      <c r="F2494" s="414"/>
    </row>
    <row r="2495" spans="1:6" ht="21" customHeight="1" thickBot="1" x14ac:dyDescent="0.25">
      <c r="A2495" s="539" t="s">
        <v>107</v>
      </c>
      <c r="B2495" s="540">
        <f>B2496+B2497+B2498+B2499</f>
        <v>0</v>
      </c>
      <c r="C2495" s="540">
        <f>C2496+C2497+C2498+C2499</f>
        <v>0</v>
      </c>
      <c r="D2495" s="540">
        <f>D2496+D2497+D2498+D2499</f>
        <v>0</v>
      </c>
      <c r="E2495" s="540">
        <f>E2496+E2497+E2498+E2499</f>
        <v>0</v>
      </c>
      <c r="F2495" s="414"/>
    </row>
    <row r="2496" spans="1:6" ht="21" customHeight="1" thickBot="1" x14ac:dyDescent="0.25">
      <c r="A2496" s="541" t="s">
        <v>37</v>
      </c>
      <c r="B2496" s="540"/>
      <c r="C2496" s="540"/>
      <c r="D2496" s="540"/>
      <c r="E2496" s="540"/>
      <c r="F2496" s="414"/>
    </row>
    <row r="2497" spans="1:6" ht="21" customHeight="1" thickBot="1" x14ac:dyDescent="0.25">
      <c r="A2497" s="541" t="s">
        <v>108</v>
      </c>
      <c r="B2497" s="540"/>
      <c r="C2497" s="540"/>
      <c r="D2497" s="540"/>
      <c r="E2497" s="540"/>
      <c r="F2497" s="414"/>
    </row>
    <row r="2498" spans="1:6" ht="21" customHeight="1" thickBot="1" x14ac:dyDescent="0.25">
      <c r="A2498" s="541" t="s">
        <v>72</v>
      </c>
      <c r="B2498" s="540"/>
      <c r="C2498" s="540"/>
      <c r="D2498" s="540"/>
      <c r="E2498" s="540"/>
      <c r="F2498" s="414"/>
    </row>
    <row r="2499" spans="1:6" ht="21" customHeight="1" thickBot="1" x14ac:dyDescent="0.25">
      <c r="A2499" s="541" t="s">
        <v>73</v>
      </c>
      <c r="B2499" s="540"/>
      <c r="C2499" s="540"/>
      <c r="D2499" s="540"/>
      <c r="E2499" s="540"/>
      <c r="F2499" s="414"/>
    </row>
    <row r="2500" spans="1:6" ht="21" customHeight="1" thickBot="1" x14ac:dyDescent="0.25">
      <c r="A2500" s="539" t="s">
        <v>109</v>
      </c>
      <c r="B2500" s="452">
        <f>B2501+B2502+B2503+B2504</f>
        <v>0</v>
      </c>
      <c r="C2500" s="452">
        <f>C2501+C2502+C2503+C2504</f>
        <v>50000</v>
      </c>
      <c r="D2500" s="452">
        <f>D2501+D2502+D2503+D2504</f>
        <v>50000</v>
      </c>
      <c r="E2500" s="452">
        <f>E2501+E2502+E2503+E2504</f>
        <v>150000</v>
      </c>
      <c r="F2500" s="414"/>
    </row>
    <row r="2501" spans="1:6" ht="21" customHeight="1" thickBot="1" x14ac:dyDescent="0.25">
      <c r="A2501" s="541" t="s">
        <v>37</v>
      </c>
      <c r="B2501" s="452">
        <v>0</v>
      </c>
      <c r="C2501" s="452">
        <v>50000</v>
      </c>
      <c r="D2501" s="452">
        <v>50000</v>
      </c>
      <c r="E2501" s="452">
        <v>150000</v>
      </c>
      <c r="F2501" s="414"/>
    </row>
    <row r="2502" spans="1:6" ht="21" customHeight="1" thickBot="1" x14ac:dyDescent="0.25">
      <c r="A2502" s="541" t="s">
        <v>108</v>
      </c>
      <c r="B2502" s="452"/>
      <c r="C2502" s="540"/>
      <c r="D2502" s="540"/>
      <c r="E2502" s="540"/>
      <c r="F2502" s="414"/>
    </row>
    <row r="2503" spans="1:6" ht="21" customHeight="1" thickBot="1" x14ac:dyDescent="0.25">
      <c r="A2503" s="541" t="s">
        <v>72</v>
      </c>
      <c r="B2503" s="452"/>
      <c r="C2503" s="540"/>
      <c r="D2503" s="540"/>
      <c r="E2503" s="540"/>
      <c r="F2503" s="414"/>
    </row>
    <row r="2504" spans="1:6" ht="21" customHeight="1" thickBot="1" x14ac:dyDescent="0.25">
      <c r="A2504" s="541" t="s">
        <v>73</v>
      </c>
      <c r="B2504" s="452"/>
      <c r="C2504" s="540"/>
      <c r="D2504" s="540"/>
      <c r="E2504" s="540"/>
      <c r="F2504" s="414"/>
    </row>
    <row r="2505" spans="1:6" ht="21" customHeight="1" thickBot="1" x14ac:dyDescent="0.25">
      <c r="A2505" s="542" t="s">
        <v>287</v>
      </c>
      <c r="B2505" s="452">
        <f>B2495+B2500</f>
        <v>0</v>
      </c>
      <c r="C2505" s="540">
        <f>C2495+C2500</f>
        <v>50000</v>
      </c>
      <c r="D2505" s="543">
        <f>D2495+D2500</f>
        <v>50000</v>
      </c>
      <c r="E2505" s="540">
        <f>E2495+E2500</f>
        <v>150000</v>
      </c>
      <c r="F2505" s="414"/>
    </row>
    <row r="2506" spans="1:6" ht="21" customHeight="1" thickBot="1" x14ac:dyDescent="0.25">
      <c r="A2506" s="530" t="s">
        <v>284</v>
      </c>
      <c r="B2506" s="530" t="s">
        <v>1391</v>
      </c>
      <c r="C2506" s="531" t="s">
        <v>1357</v>
      </c>
      <c r="D2506" s="532"/>
      <c r="E2506" s="530"/>
      <c r="F2506" s="414"/>
    </row>
    <row r="2507" spans="1:6" ht="21" customHeight="1" thickBot="1" x14ac:dyDescent="0.25">
      <c r="A2507" s="533" t="s">
        <v>9</v>
      </c>
      <c r="B2507" s="1149" t="s">
        <v>462</v>
      </c>
      <c r="C2507" s="1150"/>
      <c r="D2507" s="1150"/>
      <c r="E2507" s="1151"/>
      <c r="F2507" s="414"/>
    </row>
    <row r="2508" spans="1:6" ht="21" customHeight="1" thickBot="1" x14ac:dyDescent="0.25">
      <c r="A2508" s="533" t="s">
        <v>14</v>
      </c>
      <c r="B2508" s="1157" t="s">
        <v>463</v>
      </c>
      <c r="C2508" s="1158"/>
      <c r="D2508" s="1158"/>
      <c r="E2508" s="1159"/>
      <c r="F2508" s="414"/>
    </row>
    <row r="2509" spans="1:6" ht="21" customHeight="1" x14ac:dyDescent="0.2">
      <c r="A2509" s="1155"/>
      <c r="B2509" s="534">
        <v>2019</v>
      </c>
      <c r="C2509" s="534">
        <v>2019</v>
      </c>
      <c r="D2509" s="534">
        <v>2021</v>
      </c>
      <c r="E2509" s="534">
        <v>2022</v>
      </c>
      <c r="F2509" s="414"/>
    </row>
    <row r="2510" spans="1:6" ht="21" customHeight="1" thickBot="1" x14ac:dyDescent="0.25">
      <c r="A2510" s="1156"/>
      <c r="B2510" s="535" t="s">
        <v>5</v>
      </c>
      <c r="C2510" s="535" t="s">
        <v>6</v>
      </c>
      <c r="D2510" s="535" t="s">
        <v>6</v>
      </c>
      <c r="E2510" s="535" t="s">
        <v>6</v>
      </c>
      <c r="F2510" s="414"/>
    </row>
    <row r="2511" spans="1:6" ht="21" customHeight="1" thickBot="1" x14ac:dyDescent="0.25">
      <c r="A2511" s="533" t="s">
        <v>8</v>
      </c>
      <c r="B2511" s="536">
        <v>0</v>
      </c>
      <c r="C2511" s="536">
        <v>1</v>
      </c>
      <c r="D2511" s="536">
        <v>1</v>
      </c>
      <c r="E2511" s="536">
        <v>1</v>
      </c>
      <c r="F2511" s="414"/>
    </row>
    <row r="2512" spans="1:6" ht="21" customHeight="1" thickBot="1" x14ac:dyDescent="0.25">
      <c r="A2512" s="533" t="s">
        <v>15</v>
      </c>
      <c r="B2512" s="540">
        <v>0</v>
      </c>
      <c r="C2512" s="540">
        <f>C2526</f>
        <v>634</v>
      </c>
      <c r="D2512" s="540">
        <f t="shared" ref="D2512:E2512" si="351">D2526</f>
        <v>634</v>
      </c>
      <c r="E2512" s="540">
        <f t="shared" si="351"/>
        <v>1902</v>
      </c>
      <c r="F2512" s="414"/>
    </row>
    <row r="2513" spans="1:6" ht="21" customHeight="1" thickBot="1" x14ac:dyDescent="0.25">
      <c r="A2513" s="533" t="s">
        <v>21</v>
      </c>
      <c r="B2513" s="536" t="e">
        <f>B2512/B2511</f>
        <v>#DIV/0!</v>
      </c>
      <c r="C2513" s="536">
        <f>C2512/C2511</f>
        <v>634</v>
      </c>
      <c r="D2513" s="536">
        <f>D2512/D2511</f>
        <v>634</v>
      </c>
      <c r="E2513" s="536">
        <f>E2512/E2511</f>
        <v>1902</v>
      </c>
      <c r="F2513" s="414"/>
    </row>
    <row r="2514" spans="1:6" ht="21" customHeight="1" thickBot="1" x14ac:dyDescent="0.25">
      <c r="A2514" s="533" t="s">
        <v>16</v>
      </c>
      <c r="B2514" s="537" t="s">
        <v>20</v>
      </c>
      <c r="C2514" s="538" t="e">
        <f t="shared" ref="C2514:E2516" si="352">C2511/B2511-1</f>
        <v>#DIV/0!</v>
      </c>
      <c r="D2514" s="538">
        <f t="shared" si="352"/>
        <v>0</v>
      </c>
      <c r="E2514" s="538">
        <f t="shared" si="352"/>
        <v>0</v>
      </c>
      <c r="F2514" s="414"/>
    </row>
    <row r="2515" spans="1:6" ht="21" customHeight="1" thickBot="1" x14ac:dyDescent="0.25">
      <c r="A2515" s="533" t="s">
        <v>17</v>
      </c>
      <c r="B2515" s="537" t="s">
        <v>20</v>
      </c>
      <c r="C2515" s="538" t="e">
        <f t="shared" si="352"/>
        <v>#DIV/0!</v>
      </c>
      <c r="D2515" s="538">
        <f t="shared" si="352"/>
        <v>0</v>
      </c>
      <c r="E2515" s="538">
        <f t="shared" si="352"/>
        <v>2</v>
      </c>
      <c r="F2515" s="414"/>
    </row>
    <row r="2516" spans="1:6" ht="21" customHeight="1" thickBot="1" x14ac:dyDescent="0.25">
      <c r="A2516" s="533" t="s">
        <v>18</v>
      </c>
      <c r="B2516" s="537" t="s">
        <v>20</v>
      </c>
      <c r="C2516" s="538" t="e">
        <f t="shared" si="352"/>
        <v>#DIV/0!</v>
      </c>
      <c r="D2516" s="538">
        <f t="shared" si="352"/>
        <v>0</v>
      </c>
      <c r="E2516" s="538">
        <f t="shared" si="352"/>
        <v>2</v>
      </c>
      <c r="F2516" s="414"/>
    </row>
    <row r="2517" spans="1:6" ht="21" customHeight="1" thickBot="1" x14ac:dyDescent="0.25">
      <c r="A2517" s="1152" t="s">
        <v>1347</v>
      </c>
      <c r="B2517" s="1153"/>
      <c r="C2517" s="1153"/>
      <c r="D2517" s="1153"/>
      <c r="E2517" s="1154"/>
      <c r="F2517" s="414"/>
    </row>
    <row r="2518" spans="1:6" ht="21" customHeight="1" x14ac:dyDescent="0.2">
      <c r="A2518" s="1155"/>
      <c r="B2518" s="534">
        <v>2019</v>
      </c>
      <c r="C2518" s="534">
        <v>2020</v>
      </c>
      <c r="D2518" s="534">
        <v>2021</v>
      </c>
      <c r="E2518" s="534">
        <v>2022</v>
      </c>
      <c r="F2518" s="414"/>
    </row>
    <row r="2519" spans="1:6" ht="21" customHeight="1" thickBot="1" x14ac:dyDescent="0.25">
      <c r="A2519" s="1156"/>
      <c r="B2519" s="535" t="s">
        <v>5</v>
      </c>
      <c r="C2519" s="535" t="s">
        <v>6</v>
      </c>
      <c r="D2519" s="535" t="s">
        <v>6</v>
      </c>
      <c r="E2519" s="535" t="s">
        <v>6</v>
      </c>
      <c r="F2519" s="414"/>
    </row>
    <row r="2520" spans="1:6" ht="21" customHeight="1" thickBot="1" x14ac:dyDescent="0.25">
      <c r="A2520" s="539" t="s">
        <v>107</v>
      </c>
      <c r="B2520" s="540">
        <f>B2521+B2522+B2523+B2524</f>
        <v>0</v>
      </c>
      <c r="C2520" s="540">
        <f>C2521+C2522+C2523+C2524</f>
        <v>0</v>
      </c>
      <c r="D2520" s="540">
        <f>D2521+D2522+D2523+D2524</f>
        <v>0</v>
      </c>
      <c r="E2520" s="540">
        <f>E2521+E2522+E2523+E2524</f>
        <v>0</v>
      </c>
      <c r="F2520" s="414"/>
    </row>
    <row r="2521" spans="1:6" ht="21" customHeight="1" thickBot="1" x14ac:dyDescent="0.25">
      <c r="A2521" s="541" t="s">
        <v>37</v>
      </c>
      <c r="B2521" s="540"/>
      <c r="C2521" s="540"/>
      <c r="D2521" s="540"/>
      <c r="E2521" s="540"/>
      <c r="F2521" s="414"/>
    </row>
    <row r="2522" spans="1:6" ht="21" customHeight="1" thickBot="1" x14ac:dyDescent="0.25">
      <c r="A2522" s="541" t="s">
        <v>108</v>
      </c>
      <c r="B2522" s="540"/>
      <c r="C2522" s="540"/>
      <c r="D2522" s="540"/>
      <c r="E2522" s="540"/>
      <c r="F2522" s="414"/>
    </row>
    <row r="2523" spans="1:6" ht="21" customHeight="1" thickBot="1" x14ac:dyDescent="0.25">
      <c r="A2523" s="541" t="s">
        <v>72</v>
      </c>
      <c r="B2523" s="540"/>
      <c r="C2523" s="540"/>
      <c r="D2523" s="540"/>
      <c r="E2523" s="540"/>
      <c r="F2523" s="414"/>
    </row>
    <row r="2524" spans="1:6" ht="21" customHeight="1" thickBot="1" x14ac:dyDescent="0.25">
      <c r="A2524" s="541" t="s">
        <v>73</v>
      </c>
      <c r="B2524" s="540"/>
      <c r="C2524" s="540"/>
      <c r="D2524" s="540"/>
      <c r="E2524" s="540"/>
      <c r="F2524" s="414"/>
    </row>
    <row r="2525" spans="1:6" ht="21" customHeight="1" thickBot="1" x14ac:dyDescent="0.25">
      <c r="A2525" s="539" t="s">
        <v>109</v>
      </c>
      <c r="B2525" s="452">
        <f>B2526+B2527+B2528+B2529</f>
        <v>0</v>
      </c>
      <c r="C2525" s="452">
        <f>C2526+C2527+C2528+C2529</f>
        <v>634</v>
      </c>
      <c r="D2525" s="452">
        <f>D2526+D2527+D2528+D2529</f>
        <v>634</v>
      </c>
      <c r="E2525" s="452">
        <f>E2526+E2527+E2528+E2529</f>
        <v>1902</v>
      </c>
      <c r="F2525" s="414"/>
    </row>
    <row r="2526" spans="1:6" ht="21" customHeight="1" thickBot="1" x14ac:dyDescent="0.25">
      <c r="A2526" s="541" t="s">
        <v>37</v>
      </c>
      <c r="B2526" s="540">
        <v>0</v>
      </c>
      <c r="C2526" s="540">
        <v>634</v>
      </c>
      <c r="D2526" s="540">
        <v>634</v>
      </c>
      <c r="E2526" s="540">
        <v>1902</v>
      </c>
      <c r="F2526" s="414"/>
    </row>
    <row r="2527" spans="1:6" ht="21" customHeight="1" thickBot="1" x14ac:dyDescent="0.25">
      <c r="A2527" s="541" t="s">
        <v>108</v>
      </c>
      <c r="B2527" s="452"/>
      <c r="C2527" s="540"/>
      <c r="D2527" s="540"/>
      <c r="E2527" s="540"/>
      <c r="F2527" s="414"/>
    </row>
    <row r="2528" spans="1:6" ht="21" customHeight="1" thickBot="1" x14ac:dyDescent="0.25">
      <c r="A2528" s="541" t="s">
        <v>72</v>
      </c>
      <c r="B2528" s="452"/>
      <c r="C2528" s="540"/>
      <c r="D2528" s="540"/>
      <c r="E2528" s="540"/>
      <c r="F2528" s="414"/>
    </row>
    <row r="2529" spans="1:6" ht="21" customHeight="1" thickBot="1" x14ac:dyDescent="0.25">
      <c r="A2529" s="541" t="s">
        <v>73</v>
      </c>
      <c r="B2529" s="452"/>
      <c r="C2529" s="540"/>
      <c r="D2529" s="540"/>
      <c r="E2529" s="540"/>
      <c r="F2529" s="414"/>
    </row>
    <row r="2530" spans="1:6" ht="21" customHeight="1" thickBot="1" x14ac:dyDescent="0.25">
      <c r="A2530" s="542" t="s">
        <v>287</v>
      </c>
      <c r="B2530" s="452">
        <f>B2520+B2525</f>
        <v>0</v>
      </c>
      <c r="C2530" s="540">
        <f>C2520+C2525</f>
        <v>634</v>
      </c>
      <c r="D2530" s="543">
        <f>D2520+D2525</f>
        <v>634</v>
      </c>
      <c r="E2530" s="540">
        <f>E2520+E2525</f>
        <v>1902</v>
      </c>
      <c r="F2530" s="414"/>
    </row>
    <row r="2531" spans="1:6" ht="21" customHeight="1" thickBot="1" x14ac:dyDescent="0.25">
      <c r="A2531" s="530" t="s">
        <v>288</v>
      </c>
      <c r="B2531" s="530" t="s">
        <v>1392</v>
      </c>
      <c r="C2531" s="545" t="s">
        <v>1357</v>
      </c>
      <c r="D2531" s="532"/>
      <c r="E2531" s="530"/>
      <c r="F2531" s="414"/>
    </row>
    <row r="2532" spans="1:6" ht="21" customHeight="1" thickBot="1" x14ac:dyDescent="0.25">
      <c r="A2532" s="533" t="s">
        <v>9</v>
      </c>
      <c r="B2532" s="1149" t="s">
        <v>1390</v>
      </c>
      <c r="C2532" s="1150"/>
      <c r="D2532" s="1150"/>
      <c r="E2532" s="1151"/>
      <c r="F2532" s="414"/>
    </row>
    <row r="2533" spans="1:6" ht="21" customHeight="1" thickBot="1" x14ac:dyDescent="0.25">
      <c r="A2533" s="533" t="s">
        <v>14</v>
      </c>
      <c r="B2533" s="1157" t="s">
        <v>237</v>
      </c>
      <c r="C2533" s="1158"/>
      <c r="D2533" s="1158"/>
      <c r="E2533" s="1159"/>
      <c r="F2533" s="414"/>
    </row>
    <row r="2534" spans="1:6" ht="21" customHeight="1" x14ac:dyDescent="0.2">
      <c r="A2534" s="1155"/>
      <c r="B2534" s="534">
        <v>2019</v>
      </c>
      <c r="C2534" s="534">
        <v>2020</v>
      </c>
      <c r="D2534" s="534">
        <v>2021</v>
      </c>
      <c r="E2534" s="534">
        <v>2022</v>
      </c>
      <c r="F2534" s="414"/>
    </row>
    <row r="2535" spans="1:6" ht="21" customHeight="1" thickBot="1" x14ac:dyDescent="0.25">
      <c r="A2535" s="1156"/>
      <c r="B2535" s="535" t="s">
        <v>5</v>
      </c>
      <c r="C2535" s="535" t="s">
        <v>6</v>
      </c>
      <c r="D2535" s="535" t="s">
        <v>6</v>
      </c>
      <c r="E2535" s="535" t="s">
        <v>6</v>
      </c>
      <c r="F2535" s="414"/>
    </row>
    <row r="2536" spans="1:6" ht="21" customHeight="1" thickBot="1" x14ac:dyDescent="0.25">
      <c r="A2536" s="533" t="s">
        <v>8</v>
      </c>
      <c r="B2536" s="536">
        <v>0</v>
      </c>
      <c r="C2536" s="536">
        <v>5000</v>
      </c>
      <c r="D2536" s="536">
        <v>5000</v>
      </c>
      <c r="E2536" s="536">
        <v>4000</v>
      </c>
      <c r="F2536" s="414"/>
    </row>
    <row r="2537" spans="1:6" ht="21" customHeight="1" thickBot="1" x14ac:dyDescent="0.25">
      <c r="A2537" s="533" t="s">
        <v>15</v>
      </c>
      <c r="B2537" s="452">
        <v>0</v>
      </c>
      <c r="C2537" s="540">
        <f>C2551</f>
        <v>120000</v>
      </c>
      <c r="D2537" s="540">
        <f>D2551</f>
        <v>120000</v>
      </c>
      <c r="E2537" s="540">
        <f>E2551</f>
        <v>100000</v>
      </c>
      <c r="F2537" s="414"/>
    </row>
    <row r="2538" spans="1:6" ht="21" customHeight="1" thickBot="1" x14ac:dyDescent="0.25">
      <c r="A2538" s="533" t="s">
        <v>21</v>
      </c>
      <c r="B2538" s="536" t="e">
        <f>B2537/B2536</f>
        <v>#DIV/0!</v>
      </c>
      <c r="C2538" s="536">
        <f>C2537/C2536</f>
        <v>24</v>
      </c>
      <c r="D2538" s="536">
        <f>D2537/D2536</f>
        <v>24</v>
      </c>
      <c r="E2538" s="536">
        <f>E2537/E2536</f>
        <v>25</v>
      </c>
      <c r="F2538" s="414"/>
    </row>
    <row r="2539" spans="1:6" ht="21" customHeight="1" thickBot="1" x14ac:dyDescent="0.25">
      <c r="A2539" s="533" t="s">
        <v>16</v>
      </c>
      <c r="B2539" s="537" t="s">
        <v>20</v>
      </c>
      <c r="C2539" s="538" t="e">
        <f t="shared" ref="C2539:E2541" si="353">C2536/B2536-1</f>
        <v>#DIV/0!</v>
      </c>
      <c r="D2539" s="538">
        <f t="shared" si="353"/>
        <v>0</v>
      </c>
      <c r="E2539" s="538">
        <f t="shared" si="353"/>
        <v>-0.19999999999999996</v>
      </c>
      <c r="F2539" s="414"/>
    </row>
    <row r="2540" spans="1:6" ht="21" customHeight="1" thickBot="1" x14ac:dyDescent="0.25">
      <c r="A2540" s="533" t="s">
        <v>17</v>
      </c>
      <c r="B2540" s="537" t="s">
        <v>20</v>
      </c>
      <c r="C2540" s="538" t="e">
        <f t="shared" si="353"/>
        <v>#DIV/0!</v>
      </c>
      <c r="D2540" s="538">
        <f t="shared" si="353"/>
        <v>0</v>
      </c>
      <c r="E2540" s="538">
        <f t="shared" si="353"/>
        <v>-0.16666666666666663</v>
      </c>
      <c r="F2540" s="414"/>
    </row>
    <row r="2541" spans="1:6" ht="21" customHeight="1" thickBot="1" x14ac:dyDescent="0.25">
      <c r="A2541" s="533" t="s">
        <v>18</v>
      </c>
      <c r="B2541" s="537" t="s">
        <v>20</v>
      </c>
      <c r="C2541" s="538" t="e">
        <f t="shared" si="353"/>
        <v>#DIV/0!</v>
      </c>
      <c r="D2541" s="538">
        <f t="shared" si="353"/>
        <v>0</v>
      </c>
      <c r="E2541" s="538">
        <f t="shared" si="353"/>
        <v>4.1666666666666741E-2</v>
      </c>
      <c r="F2541" s="414"/>
    </row>
    <row r="2542" spans="1:6" ht="21" customHeight="1" thickBot="1" x14ac:dyDescent="0.25">
      <c r="A2542" s="1152" t="s">
        <v>1347</v>
      </c>
      <c r="B2542" s="1153"/>
      <c r="C2542" s="1153"/>
      <c r="D2542" s="1153"/>
      <c r="E2542" s="1154"/>
      <c r="F2542" s="414"/>
    </row>
    <row r="2543" spans="1:6" ht="21" customHeight="1" x14ac:dyDescent="0.2">
      <c r="A2543" s="1155"/>
      <c r="B2543" s="534">
        <v>2019</v>
      </c>
      <c r="C2543" s="534">
        <v>2020</v>
      </c>
      <c r="D2543" s="534">
        <v>2021</v>
      </c>
      <c r="E2543" s="534">
        <v>2022</v>
      </c>
      <c r="F2543" s="414"/>
    </row>
    <row r="2544" spans="1:6" ht="21" customHeight="1" thickBot="1" x14ac:dyDescent="0.25">
      <c r="A2544" s="1156"/>
      <c r="B2544" s="535" t="s">
        <v>5</v>
      </c>
      <c r="C2544" s="535" t="s">
        <v>6</v>
      </c>
      <c r="D2544" s="535" t="s">
        <v>6</v>
      </c>
      <c r="E2544" s="535" t="s">
        <v>6</v>
      </c>
      <c r="F2544" s="414"/>
    </row>
    <row r="2545" spans="1:6" ht="21" customHeight="1" thickBot="1" x14ac:dyDescent="0.25">
      <c r="A2545" s="539" t="s">
        <v>107</v>
      </c>
      <c r="B2545" s="540">
        <f>B2546+B2547+B2548+B2549</f>
        <v>0</v>
      </c>
      <c r="C2545" s="540">
        <f>C2546+C2547+C2548+C2549</f>
        <v>0</v>
      </c>
      <c r="D2545" s="540">
        <f>D2546+D2547+D2548+D2549</f>
        <v>0</v>
      </c>
      <c r="E2545" s="540">
        <f>E2546+E2547+E2548+E2549</f>
        <v>0</v>
      </c>
      <c r="F2545" s="414"/>
    </row>
    <row r="2546" spans="1:6" ht="21" customHeight="1" thickBot="1" x14ac:dyDescent="0.25">
      <c r="A2546" s="541" t="s">
        <v>37</v>
      </c>
      <c r="B2546" s="540"/>
      <c r="C2546" s="540"/>
      <c r="D2546" s="540"/>
      <c r="E2546" s="540"/>
      <c r="F2546" s="414"/>
    </row>
    <row r="2547" spans="1:6" ht="21" customHeight="1" thickBot="1" x14ac:dyDescent="0.25">
      <c r="A2547" s="541" t="s">
        <v>108</v>
      </c>
      <c r="B2547" s="540"/>
      <c r="C2547" s="540"/>
      <c r="D2547" s="540"/>
      <c r="E2547" s="540"/>
      <c r="F2547" s="414"/>
    </row>
    <row r="2548" spans="1:6" ht="21" customHeight="1" thickBot="1" x14ac:dyDescent="0.25">
      <c r="A2548" s="541" t="s">
        <v>72</v>
      </c>
      <c r="B2548" s="540"/>
      <c r="C2548" s="540"/>
      <c r="D2548" s="540"/>
      <c r="E2548" s="540"/>
      <c r="F2548" s="414"/>
    </row>
    <row r="2549" spans="1:6" ht="21" customHeight="1" thickBot="1" x14ac:dyDescent="0.25">
      <c r="A2549" s="541" t="s">
        <v>73</v>
      </c>
      <c r="B2549" s="540"/>
      <c r="C2549" s="540"/>
      <c r="D2549" s="540"/>
      <c r="E2549" s="540"/>
      <c r="F2549" s="414"/>
    </row>
    <row r="2550" spans="1:6" ht="21" customHeight="1" thickBot="1" x14ac:dyDescent="0.25">
      <c r="A2550" s="539" t="s">
        <v>109</v>
      </c>
      <c r="B2550" s="452">
        <f>B2551+B2552+B2553+B2554</f>
        <v>0</v>
      </c>
      <c r="C2550" s="452">
        <f>C2551+C2552+C2553+C2554</f>
        <v>120000</v>
      </c>
      <c r="D2550" s="452">
        <f>D2551+D2552+D2553+D2554</f>
        <v>120000</v>
      </c>
      <c r="E2550" s="452">
        <f>E2551+E2552+E2553+E2554</f>
        <v>100000</v>
      </c>
      <c r="F2550" s="414"/>
    </row>
    <row r="2551" spans="1:6" ht="21" customHeight="1" thickBot="1" x14ac:dyDescent="0.25">
      <c r="A2551" s="541" t="s">
        <v>37</v>
      </c>
      <c r="B2551" s="452">
        <v>0</v>
      </c>
      <c r="C2551" s="452">
        <v>120000</v>
      </c>
      <c r="D2551" s="452">
        <v>120000</v>
      </c>
      <c r="E2551" s="452">
        <v>100000</v>
      </c>
      <c r="F2551" s="414"/>
    </row>
    <row r="2552" spans="1:6" ht="21" customHeight="1" thickBot="1" x14ac:dyDescent="0.25">
      <c r="A2552" s="541" t="s">
        <v>108</v>
      </c>
      <c r="B2552" s="452"/>
      <c r="C2552" s="540"/>
      <c r="D2552" s="540"/>
      <c r="E2552" s="540"/>
      <c r="F2552" s="414"/>
    </row>
    <row r="2553" spans="1:6" ht="21" customHeight="1" thickBot="1" x14ac:dyDescent="0.25">
      <c r="A2553" s="541" t="s">
        <v>72</v>
      </c>
      <c r="B2553" s="452"/>
      <c r="C2553" s="540"/>
      <c r="D2553" s="540"/>
      <c r="E2553" s="540"/>
      <c r="F2553" s="414"/>
    </row>
    <row r="2554" spans="1:6" ht="21" customHeight="1" thickBot="1" x14ac:dyDescent="0.25">
      <c r="A2554" s="541" t="s">
        <v>73</v>
      </c>
      <c r="B2554" s="452"/>
      <c r="C2554" s="540"/>
      <c r="D2554" s="540"/>
      <c r="E2554" s="540"/>
      <c r="F2554" s="414"/>
    </row>
    <row r="2555" spans="1:6" ht="21" customHeight="1" thickBot="1" x14ac:dyDescent="0.25">
      <c r="A2555" s="542" t="s">
        <v>291</v>
      </c>
      <c r="B2555" s="452">
        <f>B2545+B2550</f>
        <v>0</v>
      </c>
      <c r="C2555" s="540">
        <f>C2545+C2550</f>
        <v>120000</v>
      </c>
      <c r="D2555" s="543">
        <f>D2545+D2550</f>
        <v>120000</v>
      </c>
      <c r="E2555" s="540">
        <f>E2545+E2550</f>
        <v>100000</v>
      </c>
      <c r="F2555" s="414"/>
    </row>
    <row r="2556" spans="1:6" ht="21" customHeight="1" thickBot="1" x14ac:dyDescent="0.25">
      <c r="A2556" s="530" t="s">
        <v>1393</v>
      </c>
      <c r="B2556" s="530" t="s">
        <v>1394</v>
      </c>
      <c r="C2556" s="531" t="s">
        <v>1357</v>
      </c>
      <c r="D2556" s="532"/>
      <c r="E2556" s="530"/>
      <c r="F2556" s="414"/>
    </row>
    <row r="2557" spans="1:6" ht="21" customHeight="1" thickBot="1" x14ac:dyDescent="0.25">
      <c r="A2557" s="533" t="s">
        <v>9</v>
      </c>
      <c r="B2557" s="1149" t="s">
        <v>462</v>
      </c>
      <c r="C2557" s="1150"/>
      <c r="D2557" s="1150"/>
      <c r="E2557" s="1151"/>
      <c r="F2557" s="414"/>
    </row>
    <row r="2558" spans="1:6" ht="21" customHeight="1" thickBot="1" x14ac:dyDescent="0.25">
      <c r="A2558" s="533" t="s">
        <v>14</v>
      </c>
      <c r="B2558" s="1157" t="s">
        <v>463</v>
      </c>
      <c r="C2558" s="1158"/>
      <c r="D2558" s="1158"/>
      <c r="E2558" s="1159"/>
      <c r="F2558" s="414"/>
    </row>
    <row r="2559" spans="1:6" ht="21" customHeight="1" x14ac:dyDescent="0.2">
      <c r="A2559" s="1155"/>
      <c r="B2559" s="534">
        <v>2019</v>
      </c>
      <c r="C2559" s="534">
        <v>2019</v>
      </c>
      <c r="D2559" s="534">
        <v>2021</v>
      </c>
      <c r="E2559" s="534">
        <v>2022</v>
      </c>
      <c r="F2559" s="414"/>
    </row>
    <row r="2560" spans="1:6" ht="21" customHeight="1" thickBot="1" x14ac:dyDescent="0.25">
      <c r="A2560" s="1156"/>
      <c r="B2560" s="535" t="s">
        <v>5</v>
      </c>
      <c r="C2560" s="535" t="s">
        <v>6</v>
      </c>
      <c r="D2560" s="535" t="s">
        <v>6</v>
      </c>
      <c r="E2560" s="535" t="s">
        <v>6</v>
      </c>
      <c r="F2560" s="414"/>
    </row>
    <row r="2561" spans="1:6" ht="21" customHeight="1" thickBot="1" x14ac:dyDescent="0.25">
      <c r="A2561" s="533" t="s">
        <v>8</v>
      </c>
      <c r="B2561" s="536">
        <v>0</v>
      </c>
      <c r="C2561" s="536">
        <v>1</v>
      </c>
      <c r="D2561" s="536">
        <v>1</v>
      </c>
      <c r="E2561" s="536">
        <v>1</v>
      </c>
      <c r="F2561" s="414"/>
    </row>
    <row r="2562" spans="1:6" ht="21" customHeight="1" thickBot="1" x14ac:dyDescent="0.25">
      <c r="A2562" s="533" t="s">
        <v>15</v>
      </c>
      <c r="B2562" s="540">
        <v>0</v>
      </c>
      <c r="C2562" s="540">
        <f>C2576</f>
        <v>905</v>
      </c>
      <c r="D2562" s="540">
        <f t="shared" ref="D2562:E2562" si="354">D2576</f>
        <v>905</v>
      </c>
      <c r="E2562" s="540">
        <f t="shared" si="354"/>
        <v>8500</v>
      </c>
      <c r="F2562" s="414"/>
    </row>
    <row r="2563" spans="1:6" ht="21" customHeight="1" thickBot="1" x14ac:dyDescent="0.25">
      <c r="A2563" s="533" t="s">
        <v>21</v>
      </c>
      <c r="B2563" s="536" t="e">
        <f>B2562/B2561</f>
        <v>#DIV/0!</v>
      </c>
      <c r="C2563" s="536">
        <f>C2562/C2561</f>
        <v>905</v>
      </c>
      <c r="D2563" s="536">
        <f>D2562/D2561</f>
        <v>905</v>
      </c>
      <c r="E2563" s="536">
        <f>E2562/E2561</f>
        <v>8500</v>
      </c>
      <c r="F2563" s="414"/>
    </row>
    <row r="2564" spans="1:6" ht="21" customHeight="1" thickBot="1" x14ac:dyDescent="0.25">
      <c r="A2564" s="533" t="s">
        <v>16</v>
      </c>
      <c r="B2564" s="537" t="s">
        <v>20</v>
      </c>
      <c r="C2564" s="538" t="e">
        <f t="shared" ref="C2564:E2566" si="355">C2561/B2561-1</f>
        <v>#DIV/0!</v>
      </c>
      <c r="D2564" s="538">
        <f t="shared" si="355"/>
        <v>0</v>
      </c>
      <c r="E2564" s="538">
        <f t="shared" si="355"/>
        <v>0</v>
      </c>
      <c r="F2564" s="414"/>
    </row>
    <row r="2565" spans="1:6" ht="21" customHeight="1" thickBot="1" x14ac:dyDescent="0.25">
      <c r="A2565" s="533" t="s">
        <v>17</v>
      </c>
      <c r="B2565" s="537" t="s">
        <v>20</v>
      </c>
      <c r="C2565" s="538" t="e">
        <f t="shared" si="355"/>
        <v>#DIV/0!</v>
      </c>
      <c r="D2565" s="538">
        <f t="shared" si="355"/>
        <v>0</v>
      </c>
      <c r="E2565" s="538">
        <f t="shared" si="355"/>
        <v>8.3922651933701662</v>
      </c>
      <c r="F2565" s="414"/>
    </row>
    <row r="2566" spans="1:6" ht="21" customHeight="1" thickBot="1" x14ac:dyDescent="0.25">
      <c r="A2566" s="533" t="s">
        <v>18</v>
      </c>
      <c r="B2566" s="537" t="s">
        <v>20</v>
      </c>
      <c r="C2566" s="538" t="e">
        <f t="shared" si="355"/>
        <v>#DIV/0!</v>
      </c>
      <c r="D2566" s="538">
        <f t="shared" si="355"/>
        <v>0</v>
      </c>
      <c r="E2566" s="538">
        <f t="shared" si="355"/>
        <v>8.3922651933701662</v>
      </c>
      <c r="F2566" s="414"/>
    </row>
    <row r="2567" spans="1:6" ht="21" customHeight="1" thickBot="1" x14ac:dyDescent="0.25">
      <c r="A2567" s="1152" t="s">
        <v>1347</v>
      </c>
      <c r="B2567" s="1153"/>
      <c r="C2567" s="1153"/>
      <c r="D2567" s="1153"/>
      <c r="E2567" s="1154"/>
      <c r="F2567" s="414"/>
    </row>
    <row r="2568" spans="1:6" ht="21" customHeight="1" x14ac:dyDescent="0.2">
      <c r="A2568" s="1155"/>
      <c r="B2568" s="534">
        <v>2019</v>
      </c>
      <c r="C2568" s="534">
        <v>2020</v>
      </c>
      <c r="D2568" s="534">
        <v>2021</v>
      </c>
      <c r="E2568" s="534">
        <v>2022</v>
      </c>
      <c r="F2568" s="414"/>
    </row>
    <row r="2569" spans="1:6" ht="21" customHeight="1" thickBot="1" x14ac:dyDescent="0.25">
      <c r="A2569" s="1156"/>
      <c r="B2569" s="535" t="s">
        <v>5</v>
      </c>
      <c r="C2569" s="535" t="s">
        <v>6</v>
      </c>
      <c r="D2569" s="535" t="s">
        <v>6</v>
      </c>
      <c r="E2569" s="535" t="s">
        <v>6</v>
      </c>
      <c r="F2569" s="414"/>
    </row>
    <row r="2570" spans="1:6" ht="21" customHeight="1" thickBot="1" x14ac:dyDescent="0.25">
      <c r="A2570" s="539" t="s">
        <v>107</v>
      </c>
      <c r="B2570" s="540">
        <f>B2571+B2572+B2573+B2574</f>
        <v>0</v>
      </c>
      <c r="C2570" s="540">
        <f>C2571+C2572+C2573+C2574</f>
        <v>0</v>
      </c>
      <c r="D2570" s="540">
        <f>D2571+D2572+D2573+D2574</f>
        <v>0</v>
      </c>
      <c r="E2570" s="540">
        <f>E2571+E2572+E2573+E2574</f>
        <v>0</v>
      </c>
      <c r="F2570" s="414"/>
    </row>
    <row r="2571" spans="1:6" ht="21" customHeight="1" thickBot="1" x14ac:dyDescent="0.25">
      <c r="A2571" s="541" t="s">
        <v>37</v>
      </c>
      <c r="B2571" s="540"/>
      <c r="C2571" s="540"/>
      <c r="D2571" s="540"/>
      <c r="E2571" s="540"/>
      <c r="F2571" s="414"/>
    </row>
    <row r="2572" spans="1:6" ht="21" customHeight="1" thickBot="1" x14ac:dyDescent="0.25">
      <c r="A2572" s="541" t="s">
        <v>108</v>
      </c>
      <c r="B2572" s="540"/>
      <c r="C2572" s="540"/>
      <c r="D2572" s="540"/>
      <c r="E2572" s="540"/>
      <c r="F2572" s="414"/>
    </row>
    <row r="2573" spans="1:6" ht="21" customHeight="1" thickBot="1" x14ac:dyDescent="0.25">
      <c r="A2573" s="541" t="s">
        <v>72</v>
      </c>
      <c r="B2573" s="540"/>
      <c r="C2573" s="540"/>
      <c r="D2573" s="540"/>
      <c r="E2573" s="540"/>
      <c r="F2573" s="414"/>
    </row>
    <row r="2574" spans="1:6" ht="21" customHeight="1" thickBot="1" x14ac:dyDescent="0.25">
      <c r="A2574" s="541" t="s">
        <v>73</v>
      </c>
      <c r="B2574" s="540"/>
      <c r="C2574" s="540"/>
      <c r="D2574" s="540"/>
      <c r="E2574" s="540"/>
      <c r="F2574" s="414"/>
    </row>
    <row r="2575" spans="1:6" ht="21" customHeight="1" thickBot="1" x14ac:dyDescent="0.25">
      <c r="A2575" s="539" t="s">
        <v>109</v>
      </c>
      <c r="B2575" s="452">
        <f>B2576+B2577+B2578+B2579</f>
        <v>0</v>
      </c>
      <c r="C2575" s="452">
        <f>C2576+C2577+C2578+C2579</f>
        <v>905</v>
      </c>
      <c r="D2575" s="452">
        <f>D2576+D2577+D2578+D2579</f>
        <v>905</v>
      </c>
      <c r="E2575" s="452">
        <f>E2576+E2577+E2578+E2579</f>
        <v>8500</v>
      </c>
      <c r="F2575" s="414"/>
    </row>
    <row r="2576" spans="1:6" ht="21" customHeight="1" thickBot="1" x14ac:dyDescent="0.25">
      <c r="A2576" s="541" t="s">
        <v>37</v>
      </c>
      <c r="B2576" s="540">
        <v>0</v>
      </c>
      <c r="C2576" s="540">
        <v>905</v>
      </c>
      <c r="D2576" s="540">
        <v>905</v>
      </c>
      <c r="E2576" s="540">
        <v>8500</v>
      </c>
      <c r="F2576" s="414"/>
    </row>
    <row r="2577" spans="1:6" ht="21" customHeight="1" thickBot="1" x14ac:dyDescent="0.25">
      <c r="A2577" s="541" t="s">
        <v>108</v>
      </c>
      <c r="B2577" s="452"/>
      <c r="C2577" s="540"/>
      <c r="D2577" s="540"/>
      <c r="E2577" s="540"/>
      <c r="F2577" s="414"/>
    </row>
    <row r="2578" spans="1:6" ht="21" customHeight="1" thickBot="1" x14ac:dyDescent="0.25">
      <c r="A2578" s="541" t="s">
        <v>72</v>
      </c>
      <c r="B2578" s="452"/>
      <c r="C2578" s="540"/>
      <c r="D2578" s="540"/>
      <c r="E2578" s="540"/>
      <c r="F2578" s="414"/>
    </row>
    <row r="2579" spans="1:6" ht="21" customHeight="1" thickBot="1" x14ac:dyDescent="0.25">
      <c r="A2579" s="541" t="s">
        <v>73</v>
      </c>
      <c r="B2579" s="452"/>
      <c r="C2579" s="540"/>
      <c r="D2579" s="540"/>
      <c r="E2579" s="540"/>
      <c r="F2579" s="414"/>
    </row>
    <row r="2580" spans="1:6" ht="21" customHeight="1" thickBot="1" x14ac:dyDescent="0.25">
      <c r="A2580" s="542" t="s">
        <v>291</v>
      </c>
      <c r="B2580" s="452">
        <f>B2570+B2575</f>
        <v>0</v>
      </c>
      <c r="C2580" s="540">
        <f>C2570+C2575</f>
        <v>905</v>
      </c>
      <c r="D2580" s="543">
        <f>D2570+D2575</f>
        <v>905</v>
      </c>
      <c r="E2580" s="540">
        <f>E2570+E2575</f>
        <v>8500</v>
      </c>
      <c r="F2580" s="414"/>
    </row>
    <row r="2581" spans="1:6" ht="51.75" customHeight="1" thickBot="1" x14ac:dyDescent="0.25">
      <c r="A2581" s="530" t="s">
        <v>292</v>
      </c>
      <c r="B2581" s="530" t="s">
        <v>1395</v>
      </c>
      <c r="C2581" s="545" t="s">
        <v>1357</v>
      </c>
      <c r="D2581" s="532"/>
      <c r="E2581" s="530"/>
      <c r="F2581" s="414"/>
    </row>
    <row r="2582" spans="1:6" ht="21" customHeight="1" thickBot="1" x14ac:dyDescent="0.25">
      <c r="A2582" s="533" t="s">
        <v>9</v>
      </c>
      <c r="B2582" s="1149" t="s">
        <v>1396</v>
      </c>
      <c r="C2582" s="1150"/>
      <c r="D2582" s="1150"/>
      <c r="E2582" s="1151"/>
      <c r="F2582" s="414"/>
    </row>
    <row r="2583" spans="1:6" ht="21" customHeight="1" thickBot="1" x14ac:dyDescent="0.25">
      <c r="A2583" s="533" t="s">
        <v>14</v>
      </c>
      <c r="B2583" s="1157" t="s">
        <v>237</v>
      </c>
      <c r="C2583" s="1158"/>
      <c r="D2583" s="1158"/>
      <c r="E2583" s="1159"/>
      <c r="F2583" s="414"/>
    </row>
    <row r="2584" spans="1:6" ht="21" customHeight="1" x14ac:dyDescent="0.2">
      <c r="A2584" s="1155"/>
      <c r="B2584" s="534">
        <v>2019</v>
      </c>
      <c r="C2584" s="534">
        <v>2020</v>
      </c>
      <c r="D2584" s="534">
        <v>2021</v>
      </c>
      <c r="E2584" s="534">
        <v>2022</v>
      </c>
      <c r="F2584" s="414"/>
    </row>
    <row r="2585" spans="1:6" ht="21" customHeight="1" thickBot="1" x14ac:dyDescent="0.25">
      <c r="A2585" s="1156"/>
      <c r="B2585" s="535" t="s">
        <v>5</v>
      </c>
      <c r="C2585" s="535" t="s">
        <v>6</v>
      </c>
      <c r="D2585" s="535" t="s">
        <v>6</v>
      </c>
      <c r="E2585" s="535" t="s">
        <v>6</v>
      </c>
      <c r="F2585" s="414"/>
    </row>
    <row r="2586" spans="1:6" ht="21" customHeight="1" thickBot="1" x14ac:dyDescent="0.25">
      <c r="A2586" s="533" t="s">
        <v>8</v>
      </c>
      <c r="B2586" s="536">
        <v>0</v>
      </c>
      <c r="C2586" s="536">
        <v>1500</v>
      </c>
      <c r="D2586" s="536">
        <v>1500</v>
      </c>
      <c r="E2586" s="536">
        <v>7000</v>
      </c>
      <c r="F2586" s="414"/>
    </row>
    <row r="2587" spans="1:6" ht="21" customHeight="1" thickBot="1" x14ac:dyDescent="0.25">
      <c r="A2587" s="533" t="s">
        <v>15</v>
      </c>
      <c r="B2587" s="452">
        <v>0</v>
      </c>
      <c r="C2587" s="540">
        <f>C2601</f>
        <v>38000</v>
      </c>
      <c r="D2587" s="540">
        <f>D2601</f>
        <v>38000</v>
      </c>
      <c r="E2587" s="540">
        <f>E2601</f>
        <v>114000</v>
      </c>
      <c r="F2587" s="414"/>
    </row>
    <row r="2588" spans="1:6" ht="21" customHeight="1" thickBot="1" x14ac:dyDescent="0.25">
      <c r="A2588" s="533" t="s">
        <v>21</v>
      </c>
      <c r="B2588" s="536" t="e">
        <f>B2587/B2586</f>
        <v>#DIV/0!</v>
      </c>
      <c r="C2588" s="536">
        <f>C2587/C2586</f>
        <v>25.333333333333332</v>
      </c>
      <c r="D2588" s="536">
        <f>D2587/D2586</f>
        <v>25.333333333333332</v>
      </c>
      <c r="E2588" s="536">
        <f>E2587/E2586</f>
        <v>16.285714285714285</v>
      </c>
      <c r="F2588" s="414"/>
    </row>
    <row r="2589" spans="1:6" ht="21" customHeight="1" thickBot="1" x14ac:dyDescent="0.25">
      <c r="A2589" s="533" t="s">
        <v>16</v>
      </c>
      <c r="B2589" s="537" t="s">
        <v>20</v>
      </c>
      <c r="C2589" s="538" t="e">
        <f t="shared" ref="C2589:E2591" si="356">C2586/B2586-1</f>
        <v>#DIV/0!</v>
      </c>
      <c r="D2589" s="538">
        <f t="shared" si="356"/>
        <v>0</v>
      </c>
      <c r="E2589" s="538">
        <f t="shared" si="356"/>
        <v>3.666666666666667</v>
      </c>
      <c r="F2589" s="414"/>
    </row>
    <row r="2590" spans="1:6" ht="21" customHeight="1" thickBot="1" x14ac:dyDescent="0.25">
      <c r="A2590" s="533" t="s">
        <v>17</v>
      </c>
      <c r="B2590" s="537" t="s">
        <v>20</v>
      </c>
      <c r="C2590" s="538" t="e">
        <f t="shared" si="356"/>
        <v>#DIV/0!</v>
      </c>
      <c r="D2590" s="538">
        <f t="shared" si="356"/>
        <v>0</v>
      </c>
      <c r="E2590" s="538">
        <f t="shared" si="356"/>
        <v>2</v>
      </c>
      <c r="F2590" s="414"/>
    </row>
    <row r="2591" spans="1:6" ht="21" customHeight="1" thickBot="1" x14ac:dyDescent="0.25">
      <c r="A2591" s="533" t="s">
        <v>18</v>
      </c>
      <c r="B2591" s="537" t="s">
        <v>20</v>
      </c>
      <c r="C2591" s="538" t="e">
        <f t="shared" si="356"/>
        <v>#DIV/0!</v>
      </c>
      <c r="D2591" s="538">
        <f t="shared" si="356"/>
        <v>0</v>
      </c>
      <c r="E2591" s="538">
        <f t="shared" si="356"/>
        <v>-0.35714285714285721</v>
      </c>
      <c r="F2591" s="414"/>
    </row>
    <row r="2592" spans="1:6" ht="21" customHeight="1" thickBot="1" x14ac:dyDescent="0.25">
      <c r="A2592" s="1152" t="s">
        <v>1347</v>
      </c>
      <c r="B2592" s="1153"/>
      <c r="C2592" s="1153"/>
      <c r="D2592" s="1153"/>
      <c r="E2592" s="1154"/>
      <c r="F2592" s="414"/>
    </row>
    <row r="2593" spans="1:6" ht="21" customHeight="1" x14ac:dyDescent="0.2">
      <c r="A2593" s="1155"/>
      <c r="B2593" s="534">
        <v>2019</v>
      </c>
      <c r="C2593" s="534">
        <v>2020</v>
      </c>
      <c r="D2593" s="534">
        <v>2021</v>
      </c>
      <c r="E2593" s="534">
        <v>2022</v>
      </c>
      <c r="F2593" s="414"/>
    </row>
    <row r="2594" spans="1:6" ht="21" customHeight="1" thickBot="1" x14ac:dyDescent="0.25">
      <c r="A2594" s="1156"/>
      <c r="B2594" s="535" t="s">
        <v>5</v>
      </c>
      <c r="C2594" s="535" t="s">
        <v>6</v>
      </c>
      <c r="D2594" s="535" t="s">
        <v>6</v>
      </c>
      <c r="E2594" s="535" t="s">
        <v>6</v>
      </c>
      <c r="F2594" s="414"/>
    </row>
    <row r="2595" spans="1:6" ht="21" customHeight="1" thickBot="1" x14ac:dyDescent="0.25">
      <c r="A2595" s="539" t="s">
        <v>107</v>
      </c>
      <c r="B2595" s="540">
        <f>B2596+B2597+B2598+B2599</f>
        <v>0</v>
      </c>
      <c r="C2595" s="540">
        <f>C2596+C2597+C2598+C2599</f>
        <v>0</v>
      </c>
      <c r="D2595" s="540">
        <f>D2596+D2597+D2598+D2599</f>
        <v>0</v>
      </c>
      <c r="E2595" s="540">
        <f>E2596+E2597+E2598+E2599</f>
        <v>0</v>
      </c>
      <c r="F2595" s="414"/>
    </row>
    <row r="2596" spans="1:6" ht="21" customHeight="1" thickBot="1" x14ac:dyDescent="0.25">
      <c r="A2596" s="541" t="s">
        <v>37</v>
      </c>
      <c r="B2596" s="540"/>
      <c r="C2596" s="540"/>
      <c r="D2596" s="540"/>
      <c r="E2596" s="540"/>
      <c r="F2596" s="414"/>
    </row>
    <row r="2597" spans="1:6" ht="21" customHeight="1" thickBot="1" x14ac:dyDescent="0.25">
      <c r="A2597" s="541" t="s">
        <v>108</v>
      </c>
      <c r="B2597" s="540"/>
      <c r="C2597" s="540"/>
      <c r="D2597" s="540"/>
      <c r="E2597" s="540"/>
      <c r="F2597" s="414"/>
    </row>
    <row r="2598" spans="1:6" ht="21" customHeight="1" thickBot="1" x14ac:dyDescent="0.25">
      <c r="A2598" s="541" t="s">
        <v>72</v>
      </c>
      <c r="B2598" s="540"/>
      <c r="C2598" s="540"/>
      <c r="D2598" s="540"/>
      <c r="E2598" s="540"/>
      <c r="F2598" s="414"/>
    </row>
    <row r="2599" spans="1:6" ht="21" customHeight="1" thickBot="1" x14ac:dyDescent="0.25">
      <c r="A2599" s="541" t="s">
        <v>73</v>
      </c>
      <c r="B2599" s="540"/>
      <c r="C2599" s="540"/>
      <c r="D2599" s="540"/>
      <c r="E2599" s="540"/>
      <c r="F2599" s="414"/>
    </row>
    <row r="2600" spans="1:6" ht="21" customHeight="1" thickBot="1" x14ac:dyDescent="0.25">
      <c r="A2600" s="539" t="s">
        <v>109</v>
      </c>
      <c r="B2600" s="452">
        <f>B2601+B2602+B2603+B2604</f>
        <v>0</v>
      </c>
      <c r="C2600" s="452">
        <f>C2601+C2602+C2603+C2604</f>
        <v>38000</v>
      </c>
      <c r="D2600" s="452">
        <f>D2601+D2602+D2603+D2604</f>
        <v>38000</v>
      </c>
      <c r="E2600" s="452">
        <f>E2601+E2602+E2603+E2604</f>
        <v>114000</v>
      </c>
      <c r="F2600" s="414"/>
    </row>
    <row r="2601" spans="1:6" ht="21" customHeight="1" thickBot="1" x14ac:dyDescent="0.25">
      <c r="A2601" s="541" t="s">
        <v>37</v>
      </c>
      <c r="B2601" s="452">
        <v>0</v>
      </c>
      <c r="C2601" s="452">
        <v>38000</v>
      </c>
      <c r="D2601" s="452">
        <v>38000</v>
      </c>
      <c r="E2601" s="452">
        <v>114000</v>
      </c>
      <c r="F2601" s="414"/>
    </row>
    <row r="2602" spans="1:6" ht="21" customHeight="1" thickBot="1" x14ac:dyDescent="0.25">
      <c r="A2602" s="541" t="s">
        <v>108</v>
      </c>
      <c r="B2602" s="452"/>
      <c r="C2602" s="540"/>
      <c r="D2602" s="540"/>
      <c r="E2602" s="540"/>
      <c r="F2602" s="414"/>
    </row>
    <row r="2603" spans="1:6" ht="21" customHeight="1" thickBot="1" x14ac:dyDescent="0.25">
      <c r="A2603" s="541" t="s">
        <v>72</v>
      </c>
      <c r="B2603" s="452"/>
      <c r="C2603" s="540"/>
      <c r="D2603" s="540"/>
      <c r="E2603" s="540"/>
      <c r="F2603" s="414"/>
    </row>
    <row r="2604" spans="1:6" ht="21" customHeight="1" thickBot="1" x14ac:dyDescent="0.25">
      <c r="A2604" s="541" t="s">
        <v>73</v>
      </c>
      <c r="B2604" s="452"/>
      <c r="C2604" s="540"/>
      <c r="D2604" s="540"/>
      <c r="E2604" s="540"/>
      <c r="F2604" s="414"/>
    </row>
    <row r="2605" spans="1:6" ht="21" customHeight="1" thickBot="1" x14ac:dyDescent="0.25">
      <c r="A2605" s="542" t="s">
        <v>294</v>
      </c>
      <c r="B2605" s="452">
        <f>B2595+B2600</f>
        <v>0</v>
      </c>
      <c r="C2605" s="540">
        <f>C2595+C2600</f>
        <v>38000</v>
      </c>
      <c r="D2605" s="543">
        <f>D2595+D2600</f>
        <v>38000</v>
      </c>
      <c r="E2605" s="540">
        <f>E2595+E2600</f>
        <v>114000</v>
      </c>
      <c r="F2605" s="414"/>
    </row>
    <row r="2606" spans="1:6" ht="21" customHeight="1" thickBot="1" x14ac:dyDescent="0.25">
      <c r="A2606" s="530" t="s">
        <v>292</v>
      </c>
      <c r="B2606" s="530" t="s">
        <v>1397</v>
      </c>
      <c r="C2606" s="531" t="s">
        <v>1357</v>
      </c>
      <c r="D2606" s="532"/>
      <c r="E2606" s="530"/>
      <c r="F2606" s="414"/>
    </row>
    <row r="2607" spans="1:6" ht="21" customHeight="1" thickBot="1" x14ac:dyDescent="0.25">
      <c r="A2607" s="533" t="s">
        <v>9</v>
      </c>
      <c r="B2607" s="1149" t="s">
        <v>462</v>
      </c>
      <c r="C2607" s="1150"/>
      <c r="D2607" s="1150"/>
      <c r="E2607" s="1151"/>
      <c r="F2607" s="414"/>
    </row>
    <row r="2608" spans="1:6" ht="21" customHeight="1" thickBot="1" x14ac:dyDescent="0.25">
      <c r="A2608" s="533" t="s">
        <v>14</v>
      </c>
      <c r="B2608" s="1157" t="s">
        <v>463</v>
      </c>
      <c r="C2608" s="1158"/>
      <c r="D2608" s="1158"/>
      <c r="E2608" s="1159"/>
      <c r="F2608" s="414"/>
    </row>
    <row r="2609" spans="1:6" ht="21" customHeight="1" x14ac:dyDescent="0.2">
      <c r="A2609" s="1155"/>
      <c r="B2609" s="534">
        <v>2019</v>
      </c>
      <c r="C2609" s="534">
        <v>2020</v>
      </c>
      <c r="D2609" s="534">
        <v>2021</v>
      </c>
      <c r="E2609" s="534">
        <v>2022</v>
      </c>
      <c r="F2609" s="414"/>
    </row>
    <row r="2610" spans="1:6" ht="21" customHeight="1" thickBot="1" x14ac:dyDescent="0.25">
      <c r="A2610" s="1156"/>
      <c r="B2610" s="535" t="s">
        <v>5</v>
      </c>
      <c r="C2610" s="535" t="s">
        <v>6</v>
      </c>
      <c r="D2610" s="535" t="s">
        <v>6</v>
      </c>
      <c r="E2610" s="535" t="s">
        <v>6</v>
      </c>
      <c r="F2610" s="414"/>
    </row>
    <row r="2611" spans="1:6" ht="21" customHeight="1" thickBot="1" x14ac:dyDescent="0.25">
      <c r="A2611" s="533" t="s">
        <v>8</v>
      </c>
      <c r="B2611" s="536">
        <v>0</v>
      </c>
      <c r="C2611" s="536">
        <v>1</v>
      </c>
      <c r="D2611" s="536">
        <v>1</v>
      </c>
      <c r="E2611" s="536">
        <v>1</v>
      </c>
      <c r="F2611" s="414"/>
    </row>
    <row r="2612" spans="1:6" ht="21" customHeight="1" thickBot="1" x14ac:dyDescent="0.25">
      <c r="A2612" s="533" t="s">
        <v>15</v>
      </c>
      <c r="B2612" s="540">
        <v>0</v>
      </c>
      <c r="C2612" s="540">
        <v>542</v>
      </c>
      <c r="D2612" s="540">
        <f t="shared" ref="D2612:E2612" si="357">D2626</f>
        <v>542</v>
      </c>
      <c r="E2612" s="540">
        <f t="shared" si="357"/>
        <v>1626</v>
      </c>
      <c r="F2612" s="414"/>
    </row>
    <row r="2613" spans="1:6" ht="21" customHeight="1" thickBot="1" x14ac:dyDescent="0.25">
      <c r="A2613" s="533" t="s">
        <v>21</v>
      </c>
      <c r="B2613" s="536" t="e">
        <f>B2612/B2611</f>
        <v>#DIV/0!</v>
      </c>
      <c r="C2613" s="536">
        <f>C2612/C2611</f>
        <v>542</v>
      </c>
      <c r="D2613" s="536">
        <f>D2612/D2611</f>
        <v>542</v>
      </c>
      <c r="E2613" s="536">
        <f>E2612/E2611</f>
        <v>1626</v>
      </c>
      <c r="F2613" s="414"/>
    </row>
    <row r="2614" spans="1:6" ht="21" customHeight="1" thickBot="1" x14ac:dyDescent="0.25">
      <c r="A2614" s="533" t="s">
        <v>16</v>
      </c>
      <c r="B2614" s="537" t="s">
        <v>20</v>
      </c>
      <c r="C2614" s="538" t="e">
        <f t="shared" ref="C2614:E2616" si="358">C2611/B2611-1</f>
        <v>#DIV/0!</v>
      </c>
      <c r="D2614" s="538">
        <f t="shared" si="358"/>
        <v>0</v>
      </c>
      <c r="E2614" s="538">
        <f t="shared" si="358"/>
        <v>0</v>
      </c>
      <c r="F2614" s="414"/>
    </row>
    <row r="2615" spans="1:6" ht="21" customHeight="1" thickBot="1" x14ac:dyDescent="0.25">
      <c r="A2615" s="533" t="s">
        <v>17</v>
      </c>
      <c r="B2615" s="537" t="s">
        <v>20</v>
      </c>
      <c r="C2615" s="538" t="e">
        <f t="shared" si="358"/>
        <v>#DIV/0!</v>
      </c>
      <c r="D2615" s="538">
        <f t="shared" si="358"/>
        <v>0</v>
      </c>
      <c r="E2615" s="538">
        <f t="shared" si="358"/>
        <v>2</v>
      </c>
      <c r="F2615" s="414"/>
    </row>
    <row r="2616" spans="1:6" ht="21" customHeight="1" thickBot="1" x14ac:dyDescent="0.25">
      <c r="A2616" s="533" t="s">
        <v>18</v>
      </c>
      <c r="B2616" s="537" t="s">
        <v>20</v>
      </c>
      <c r="C2616" s="538" t="e">
        <f t="shared" si="358"/>
        <v>#DIV/0!</v>
      </c>
      <c r="D2616" s="538">
        <f t="shared" si="358"/>
        <v>0</v>
      </c>
      <c r="E2616" s="538">
        <f t="shared" si="358"/>
        <v>2</v>
      </c>
      <c r="F2616" s="414"/>
    </row>
    <row r="2617" spans="1:6" ht="21" customHeight="1" thickBot="1" x14ac:dyDescent="0.25">
      <c r="A2617" s="1152" t="s">
        <v>1347</v>
      </c>
      <c r="B2617" s="1153"/>
      <c r="C2617" s="1153"/>
      <c r="D2617" s="1153"/>
      <c r="E2617" s="1154"/>
      <c r="F2617" s="414"/>
    </row>
    <row r="2618" spans="1:6" ht="21" customHeight="1" x14ac:dyDescent="0.2">
      <c r="A2618" s="1155"/>
      <c r="B2618" s="534">
        <v>2019</v>
      </c>
      <c r="C2618" s="534">
        <v>2020</v>
      </c>
      <c r="D2618" s="534">
        <v>2021</v>
      </c>
      <c r="E2618" s="534">
        <v>2022</v>
      </c>
      <c r="F2618" s="414"/>
    </row>
    <row r="2619" spans="1:6" ht="21" customHeight="1" thickBot="1" x14ac:dyDescent="0.25">
      <c r="A2619" s="1156"/>
      <c r="B2619" s="535" t="s">
        <v>5</v>
      </c>
      <c r="C2619" s="535" t="s">
        <v>6</v>
      </c>
      <c r="D2619" s="535" t="s">
        <v>6</v>
      </c>
      <c r="E2619" s="535" t="s">
        <v>6</v>
      </c>
      <c r="F2619" s="414"/>
    </row>
    <row r="2620" spans="1:6" ht="21" customHeight="1" thickBot="1" x14ac:dyDescent="0.25">
      <c r="A2620" s="539" t="s">
        <v>107</v>
      </c>
      <c r="B2620" s="540">
        <f>B2621+B2622+B2623+B2624</f>
        <v>0</v>
      </c>
      <c r="C2620" s="540">
        <f>C2621+C2622+C2623+C2624</f>
        <v>0</v>
      </c>
      <c r="D2620" s="540">
        <f>D2621+D2622+D2623+D2624</f>
        <v>0</v>
      </c>
      <c r="E2620" s="540">
        <f>E2621+E2622+E2623+E2624</f>
        <v>0</v>
      </c>
      <c r="F2620" s="414"/>
    </row>
    <row r="2621" spans="1:6" ht="21" customHeight="1" thickBot="1" x14ac:dyDescent="0.25">
      <c r="A2621" s="541" t="s">
        <v>37</v>
      </c>
      <c r="B2621" s="540"/>
      <c r="C2621" s="540"/>
      <c r="D2621" s="540"/>
      <c r="E2621" s="540"/>
      <c r="F2621" s="414"/>
    </row>
    <row r="2622" spans="1:6" ht="21" customHeight="1" thickBot="1" x14ac:dyDescent="0.25">
      <c r="A2622" s="541" t="s">
        <v>108</v>
      </c>
      <c r="B2622" s="540"/>
      <c r="C2622" s="540"/>
      <c r="D2622" s="540"/>
      <c r="E2622" s="540"/>
      <c r="F2622" s="414"/>
    </row>
    <row r="2623" spans="1:6" ht="21" customHeight="1" thickBot="1" x14ac:dyDescent="0.25">
      <c r="A2623" s="541" t="s">
        <v>72</v>
      </c>
      <c r="B2623" s="540"/>
      <c r="C2623" s="540"/>
      <c r="D2623" s="540"/>
      <c r="E2623" s="540"/>
      <c r="F2623" s="414"/>
    </row>
    <row r="2624" spans="1:6" ht="21" customHeight="1" thickBot="1" x14ac:dyDescent="0.25">
      <c r="A2624" s="541" t="s">
        <v>73</v>
      </c>
      <c r="B2624" s="540"/>
      <c r="C2624" s="540"/>
      <c r="D2624" s="540"/>
      <c r="E2624" s="540"/>
      <c r="F2624" s="414"/>
    </row>
    <row r="2625" spans="1:6" ht="21" customHeight="1" thickBot="1" x14ac:dyDescent="0.25">
      <c r="A2625" s="539" t="s">
        <v>109</v>
      </c>
      <c r="B2625" s="452">
        <f>B2626+B2627+B2628+B2629</f>
        <v>0</v>
      </c>
      <c r="C2625" s="452">
        <f>C2626+C2627+C2628+C2629</f>
        <v>542</v>
      </c>
      <c r="D2625" s="452">
        <f>D2626+D2627+D2628+D2629</f>
        <v>542</v>
      </c>
      <c r="E2625" s="452">
        <f>E2626+E2627+E2628+E2629</f>
        <v>1626</v>
      </c>
      <c r="F2625" s="414"/>
    </row>
    <row r="2626" spans="1:6" ht="21" customHeight="1" thickBot="1" x14ac:dyDescent="0.25">
      <c r="A2626" s="541" t="s">
        <v>37</v>
      </c>
      <c r="B2626" s="540">
        <v>0</v>
      </c>
      <c r="C2626" s="540">
        <v>542</v>
      </c>
      <c r="D2626" s="540">
        <v>542</v>
      </c>
      <c r="E2626" s="540">
        <v>1626</v>
      </c>
      <c r="F2626" s="414"/>
    </row>
    <row r="2627" spans="1:6" ht="21" customHeight="1" thickBot="1" x14ac:dyDescent="0.25">
      <c r="A2627" s="541" t="s">
        <v>108</v>
      </c>
      <c r="B2627" s="452"/>
      <c r="C2627" s="540"/>
      <c r="D2627" s="540"/>
      <c r="E2627" s="540"/>
      <c r="F2627" s="414"/>
    </row>
    <row r="2628" spans="1:6" ht="21" customHeight="1" thickBot="1" x14ac:dyDescent="0.25">
      <c r="A2628" s="541" t="s">
        <v>72</v>
      </c>
      <c r="B2628" s="452"/>
      <c r="C2628" s="540"/>
      <c r="D2628" s="540"/>
      <c r="E2628" s="540"/>
      <c r="F2628" s="414"/>
    </row>
    <row r="2629" spans="1:6" ht="21" customHeight="1" thickBot="1" x14ac:dyDescent="0.25">
      <c r="A2629" s="541" t="s">
        <v>73</v>
      </c>
      <c r="B2629" s="452"/>
      <c r="C2629" s="540"/>
      <c r="D2629" s="540"/>
      <c r="E2629" s="540"/>
      <c r="F2629" s="414"/>
    </row>
    <row r="2630" spans="1:6" ht="21" customHeight="1" thickBot="1" x14ac:dyDescent="0.25">
      <c r="A2630" s="542" t="s">
        <v>294</v>
      </c>
      <c r="B2630" s="452">
        <f>B2620+B2625</f>
        <v>0</v>
      </c>
      <c r="C2630" s="540">
        <f>C2620+C2625</f>
        <v>542</v>
      </c>
      <c r="D2630" s="543">
        <f>D2620+D2625</f>
        <v>542</v>
      </c>
      <c r="E2630" s="540">
        <f>E2620+E2625</f>
        <v>1626</v>
      </c>
      <c r="F2630" s="414"/>
    </row>
    <row r="2631" spans="1:6" ht="48" customHeight="1" thickBot="1" x14ac:dyDescent="0.25">
      <c r="A2631" s="530" t="s">
        <v>295</v>
      </c>
      <c r="B2631" s="530" t="s">
        <v>1398</v>
      </c>
      <c r="C2631" s="545" t="s">
        <v>1399</v>
      </c>
      <c r="D2631" s="532"/>
      <c r="E2631" s="530"/>
      <c r="F2631" s="414"/>
    </row>
    <row r="2632" spans="1:6" ht="21" customHeight="1" thickBot="1" x14ac:dyDescent="0.25">
      <c r="A2632" s="533" t="s">
        <v>9</v>
      </c>
      <c r="B2632" s="1149" t="s">
        <v>1400</v>
      </c>
      <c r="C2632" s="1150"/>
      <c r="D2632" s="1150"/>
      <c r="E2632" s="1151"/>
      <c r="F2632" s="414"/>
    </row>
    <row r="2633" spans="1:6" ht="21" customHeight="1" thickBot="1" x14ac:dyDescent="0.25">
      <c r="A2633" s="533" t="s">
        <v>14</v>
      </c>
      <c r="B2633" s="1157" t="s">
        <v>237</v>
      </c>
      <c r="C2633" s="1158"/>
      <c r="D2633" s="1158"/>
      <c r="E2633" s="1159"/>
      <c r="F2633" s="414"/>
    </row>
    <row r="2634" spans="1:6" ht="21" customHeight="1" x14ac:dyDescent="0.2">
      <c r="A2634" s="1155"/>
      <c r="B2634" s="534">
        <v>2019</v>
      </c>
      <c r="C2634" s="534">
        <v>2020</v>
      </c>
      <c r="D2634" s="534">
        <v>2021</v>
      </c>
      <c r="E2634" s="534">
        <v>2022</v>
      </c>
      <c r="F2634" s="414"/>
    </row>
    <row r="2635" spans="1:6" ht="21" customHeight="1" thickBot="1" x14ac:dyDescent="0.25">
      <c r="A2635" s="1156"/>
      <c r="B2635" s="535" t="s">
        <v>5</v>
      </c>
      <c r="C2635" s="535" t="s">
        <v>6</v>
      </c>
      <c r="D2635" s="535" t="s">
        <v>6</v>
      </c>
      <c r="E2635" s="535" t="s">
        <v>6</v>
      </c>
      <c r="F2635" s="414"/>
    </row>
    <row r="2636" spans="1:6" ht="21" customHeight="1" thickBot="1" x14ac:dyDescent="0.25">
      <c r="A2636" s="533" t="s">
        <v>8</v>
      </c>
      <c r="B2636" s="536">
        <v>0</v>
      </c>
      <c r="C2636" s="536">
        <v>0</v>
      </c>
      <c r="D2636" s="536">
        <v>0</v>
      </c>
      <c r="E2636" s="536">
        <v>1000</v>
      </c>
      <c r="F2636" s="414"/>
    </row>
    <row r="2637" spans="1:6" ht="21" customHeight="1" thickBot="1" x14ac:dyDescent="0.25">
      <c r="A2637" s="533" t="s">
        <v>15</v>
      </c>
      <c r="B2637" s="452">
        <v>0</v>
      </c>
      <c r="C2637" s="540">
        <f>C2651</f>
        <v>0</v>
      </c>
      <c r="D2637" s="540">
        <f>D2651</f>
        <v>0</v>
      </c>
      <c r="E2637" s="540">
        <f>E2651</f>
        <v>14000</v>
      </c>
      <c r="F2637" s="414"/>
    </row>
    <row r="2638" spans="1:6" ht="21" customHeight="1" thickBot="1" x14ac:dyDescent="0.25">
      <c r="A2638" s="533" t="s">
        <v>21</v>
      </c>
      <c r="B2638" s="536" t="e">
        <f>B2637/B2636</f>
        <v>#DIV/0!</v>
      </c>
      <c r="C2638" s="536" t="e">
        <f>C2637/C2636</f>
        <v>#DIV/0!</v>
      </c>
      <c r="D2638" s="536" t="e">
        <f>D2637/D2636</f>
        <v>#DIV/0!</v>
      </c>
      <c r="E2638" s="536">
        <f>E2637/E2636</f>
        <v>14</v>
      </c>
      <c r="F2638" s="414"/>
    </row>
    <row r="2639" spans="1:6" ht="21" customHeight="1" thickBot="1" x14ac:dyDescent="0.25">
      <c r="A2639" s="533" t="s">
        <v>16</v>
      </c>
      <c r="B2639" s="537" t="s">
        <v>20</v>
      </c>
      <c r="C2639" s="538" t="e">
        <f t="shared" ref="C2639:E2641" si="359">C2636/B2636-1</f>
        <v>#DIV/0!</v>
      </c>
      <c r="D2639" s="538" t="e">
        <f t="shared" si="359"/>
        <v>#DIV/0!</v>
      </c>
      <c r="E2639" s="538" t="e">
        <f t="shared" si="359"/>
        <v>#DIV/0!</v>
      </c>
      <c r="F2639" s="414"/>
    </row>
    <row r="2640" spans="1:6" ht="21" customHeight="1" thickBot="1" x14ac:dyDescent="0.25">
      <c r="A2640" s="533" t="s">
        <v>17</v>
      </c>
      <c r="B2640" s="537" t="s">
        <v>20</v>
      </c>
      <c r="C2640" s="538" t="e">
        <f t="shared" si="359"/>
        <v>#DIV/0!</v>
      </c>
      <c r="D2640" s="538" t="e">
        <f t="shared" si="359"/>
        <v>#DIV/0!</v>
      </c>
      <c r="E2640" s="538" t="e">
        <f t="shared" si="359"/>
        <v>#DIV/0!</v>
      </c>
      <c r="F2640" s="414"/>
    </row>
    <row r="2641" spans="1:6" ht="21" customHeight="1" thickBot="1" x14ac:dyDescent="0.25">
      <c r="A2641" s="533" t="s">
        <v>18</v>
      </c>
      <c r="B2641" s="537" t="s">
        <v>20</v>
      </c>
      <c r="C2641" s="538" t="e">
        <f t="shared" si="359"/>
        <v>#DIV/0!</v>
      </c>
      <c r="D2641" s="538" t="e">
        <f t="shared" si="359"/>
        <v>#DIV/0!</v>
      </c>
      <c r="E2641" s="538" t="e">
        <f t="shared" si="359"/>
        <v>#DIV/0!</v>
      </c>
      <c r="F2641" s="414"/>
    </row>
    <row r="2642" spans="1:6" ht="21" customHeight="1" thickBot="1" x14ac:dyDescent="0.25">
      <c r="A2642" s="1152" t="s">
        <v>1347</v>
      </c>
      <c r="B2642" s="1153"/>
      <c r="C2642" s="1153"/>
      <c r="D2642" s="1153"/>
      <c r="E2642" s="1154"/>
      <c r="F2642" s="414"/>
    </row>
    <row r="2643" spans="1:6" ht="21" customHeight="1" x14ac:dyDescent="0.2">
      <c r="A2643" s="1155"/>
      <c r="B2643" s="534">
        <v>2019</v>
      </c>
      <c r="C2643" s="534">
        <v>2020</v>
      </c>
      <c r="D2643" s="534">
        <v>2021</v>
      </c>
      <c r="E2643" s="534">
        <v>2022</v>
      </c>
      <c r="F2643" s="414"/>
    </row>
    <row r="2644" spans="1:6" ht="21" customHeight="1" thickBot="1" x14ac:dyDescent="0.25">
      <c r="A2644" s="1156"/>
      <c r="B2644" s="535" t="s">
        <v>5</v>
      </c>
      <c r="C2644" s="535" t="s">
        <v>6</v>
      </c>
      <c r="D2644" s="535" t="s">
        <v>6</v>
      </c>
      <c r="E2644" s="535" t="s">
        <v>6</v>
      </c>
      <c r="F2644" s="414"/>
    </row>
    <row r="2645" spans="1:6" ht="21" customHeight="1" thickBot="1" x14ac:dyDescent="0.25">
      <c r="A2645" s="539" t="s">
        <v>107</v>
      </c>
      <c r="B2645" s="540">
        <f>B2646+B2647+B2648+B2649</f>
        <v>0</v>
      </c>
      <c r="C2645" s="540">
        <f>C2646+C2647+C2648+C2649</f>
        <v>0</v>
      </c>
      <c r="D2645" s="540">
        <f>D2646+D2647+D2648+D2649</f>
        <v>0</v>
      </c>
      <c r="E2645" s="540">
        <f>E2646+E2647+E2648+E2649</f>
        <v>0</v>
      </c>
      <c r="F2645" s="414"/>
    </row>
    <row r="2646" spans="1:6" ht="21" customHeight="1" thickBot="1" x14ac:dyDescent="0.25">
      <c r="A2646" s="541" t="s">
        <v>37</v>
      </c>
      <c r="B2646" s="540"/>
      <c r="C2646" s="540"/>
      <c r="D2646" s="540"/>
      <c r="E2646" s="540"/>
      <c r="F2646" s="414"/>
    </row>
    <row r="2647" spans="1:6" ht="21" customHeight="1" thickBot="1" x14ac:dyDescent="0.25">
      <c r="A2647" s="541" t="s">
        <v>108</v>
      </c>
      <c r="B2647" s="540"/>
      <c r="C2647" s="540"/>
      <c r="D2647" s="540"/>
      <c r="E2647" s="540"/>
      <c r="F2647" s="414"/>
    </row>
    <row r="2648" spans="1:6" ht="21" customHeight="1" thickBot="1" x14ac:dyDescent="0.25">
      <c r="A2648" s="541" t="s">
        <v>72</v>
      </c>
      <c r="B2648" s="540"/>
      <c r="C2648" s="540"/>
      <c r="D2648" s="540"/>
      <c r="E2648" s="540"/>
      <c r="F2648" s="414"/>
    </row>
    <row r="2649" spans="1:6" ht="21" customHeight="1" thickBot="1" x14ac:dyDescent="0.25">
      <c r="A2649" s="541" t="s">
        <v>73</v>
      </c>
      <c r="B2649" s="540"/>
      <c r="C2649" s="540"/>
      <c r="D2649" s="540"/>
      <c r="E2649" s="540"/>
      <c r="F2649" s="414"/>
    </row>
    <row r="2650" spans="1:6" ht="21" customHeight="1" thickBot="1" x14ac:dyDescent="0.25">
      <c r="A2650" s="539" t="s">
        <v>109</v>
      </c>
      <c r="B2650" s="452">
        <f>B2651+B2652+B2653+B2654</f>
        <v>0</v>
      </c>
      <c r="C2650" s="452">
        <f>C2651+C2652+C2653+C2654</f>
        <v>0</v>
      </c>
      <c r="D2650" s="452">
        <f>D2651+D2652+D2653+D2654</f>
        <v>0</v>
      </c>
      <c r="E2650" s="452">
        <f>E2651+E2652+E2653+E2654</f>
        <v>14000</v>
      </c>
      <c r="F2650" s="414"/>
    </row>
    <row r="2651" spans="1:6" ht="21" customHeight="1" thickBot="1" x14ac:dyDescent="0.25">
      <c r="A2651" s="541" t="s">
        <v>37</v>
      </c>
      <c r="B2651" s="452">
        <v>0</v>
      </c>
      <c r="C2651" s="452">
        <v>0</v>
      </c>
      <c r="D2651" s="452">
        <v>0</v>
      </c>
      <c r="E2651" s="452">
        <v>14000</v>
      </c>
      <c r="F2651" s="414"/>
    </row>
    <row r="2652" spans="1:6" ht="21" customHeight="1" thickBot="1" x14ac:dyDescent="0.25">
      <c r="A2652" s="541" t="s">
        <v>108</v>
      </c>
      <c r="B2652" s="452"/>
      <c r="C2652" s="540"/>
      <c r="D2652" s="540"/>
      <c r="E2652" s="540"/>
      <c r="F2652" s="414"/>
    </row>
    <row r="2653" spans="1:6" ht="21" customHeight="1" thickBot="1" x14ac:dyDescent="0.25">
      <c r="A2653" s="541" t="s">
        <v>72</v>
      </c>
      <c r="B2653" s="452"/>
      <c r="C2653" s="540"/>
      <c r="D2653" s="540"/>
      <c r="E2653" s="540"/>
      <c r="F2653" s="414"/>
    </row>
    <row r="2654" spans="1:6" ht="21" customHeight="1" thickBot="1" x14ac:dyDescent="0.25">
      <c r="A2654" s="541" t="s">
        <v>73</v>
      </c>
      <c r="B2654" s="452"/>
      <c r="C2654" s="540"/>
      <c r="D2654" s="540"/>
      <c r="E2654" s="540"/>
      <c r="F2654" s="414"/>
    </row>
    <row r="2655" spans="1:6" ht="21" customHeight="1" thickBot="1" x14ac:dyDescent="0.25">
      <c r="A2655" s="542" t="s">
        <v>297</v>
      </c>
      <c r="B2655" s="452">
        <f>B2645+B2650</f>
        <v>0</v>
      </c>
      <c r="C2655" s="540">
        <f>C2645+C2650</f>
        <v>0</v>
      </c>
      <c r="D2655" s="543">
        <f>D2645+D2650</f>
        <v>0</v>
      </c>
      <c r="E2655" s="540">
        <f>E2645+E2650</f>
        <v>14000</v>
      </c>
      <c r="F2655" s="414"/>
    </row>
    <row r="2656" spans="1:6" ht="21" customHeight="1" thickBot="1" x14ac:dyDescent="0.25">
      <c r="A2656" s="530" t="s">
        <v>295</v>
      </c>
      <c r="B2656" s="530" t="s">
        <v>1401</v>
      </c>
      <c r="C2656" s="531" t="s">
        <v>1399</v>
      </c>
      <c r="D2656" s="532"/>
      <c r="E2656" s="530"/>
      <c r="F2656" s="414"/>
    </row>
    <row r="2657" spans="1:6" ht="21" customHeight="1" thickBot="1" x14ac:dyDescent="0.25">
      <c r="A2657" s="533" t="s">
        <v>9</v>
      </c>
      <c r="B2657" s="1149" t="s">
        <v>462</v>
      </c>
      <c r="C2657" s="1150"/>
      <c r="D2657" s="1150"/>
      <c r="E2657" s="1151"/>
      <c r="F2657" s="414"/>
    </row>
    <row r="2658" spans="1:6" ht="21" customHeight="1" thickBot="1" x14ac:dyDescent="0.25">
      <c r="A2658" s="533" t="s">
        <v>14</v>
      </c>
      <c r="B2658" s="1157" t="s">
        <v>463</v>
      </c>
      <c r="C2658" s="1158"/>
      <c r="D2658" s="1158"/>
      <c r="E2658" s="1159"/>
      <c r="F2658" s="414"/>
    </row>
    <row r="2659" spans="1:6" ht="21" customHeight="1" x14ac:dyDescent="0.2">
      <c r="A2659" s="1155"/>
      <c r="B2659" s="534">
        <v>2019</v>
      </c>
      <c r="C2659" s="534">
        <v>2020</v>
      </c>
      <c r="D2659" s="534">
        <v>2021</v>
      </c>
      <c r="E2659" s="534">
        <v>2022</v>
      </c>
      <c r="F2659" s="414"/>
    </row>
    <row r="2660" spans="1:6" ht="21" customHeight="1" thickBot="1" x14ac:dyDescent="0.25">
      <c r="A2660" s="1156"/>
      <c r="B2660" s="535" t="s">
        <v>5</v>
      </c>
      <c r="C2660" s="535" t="s">
        <v>6</v>
      </c>
      <c r="D2660" s="535" t="s">
        <v>6</v>
      </c>
      <c r="E2660" s="535" t="s">
        <v>6</v>
      </c>
      <c r="F2660" s="414"/>
    </row>
    <row r="2661" spans="1:6" ht="21" customHeight="1" thickBot="1" x14ac:dyDescent="0.25">
      <c r="A2661" s="533" t="s">
        <v>8</v>
      </c>
      <c r="B2661" s="536">
        <v>0</v>
      </c>
      <c r="C2661" s="536">
        <v>0</v>
      </c>
      <c r="D2661" s="536">
        <v>0</v>
      </c>
      <c r="E2661" s="536">
        <v>1</v>
      </c>
      <c r="F2661" s="414"/>
    </row>
    <row r="2662" spans="1:6" ht="21" customHeight="1" thickBot="1" x14ac:dyDescent="0.25">
      <c r="A2662" s="533" t="s">
        <v>15</v>
      </c>
      <c r="B2662" s="540">
        <v>0</v>
      </c>
      <c r="C2662" s="540">
        <f>C2676</f>
        <v>0</v>
      </c>
      <c r="D2662" s="540">
        <f t="shared" ref="D2662:E2662" si="360">D2676</f>
        <v>0</v>
      </c>
      <c r="E2662" s="540">
        <f t="shared" si="360"/>
        <v>282</v>
      </c>
      <c r="F2662" s="414"/>
    </row>
    <row r="2663" spans="1:6" ht="21" customHeight="1" thickBot="1" x14ac:dyDescent="0.25">
      <c r="A2663" s="533" t="s">
        <v>21</v>
      </c>
      <c r="B2663" s="536" t="e">
        <f>B2662/B2661</f>
        <v>#DIV/0!</v>
      </c>
      <c r="C2663" s="536" t="e">
        <f>C2662/C2661</f>
        <v>#DIV/0!</v>
      </c>
      <c r="D2663" s="536" t="e">
        <f>D2662/D2661</f>
        <v>#DIV/0!</v>
      </c>
      <c r="E2663" s="536">
        <f>E2662/E2661</f>
        <v>282</v>
      </c>
      <c r="F2663" s="414"/>
    </row>
    <row r="2664" spans="1:6" ht="21" customHeight="1" thickBot="1" x14ac:dyDescent="0.25">
      <c r="A2664" s="533" t="s">
        <v>16</v>
      </c>
      <c r="B2664" s="537" t="s">
        <v>20</v>
      </c>
      <c r="C2664" s="538" t="e">
        <f t="shared" ref="C2664:E2666" si="361">C2661/B2661-1</f>
        <v>#DIV/0!</v>
      </c>
      <c r="D2664" s="538" t="e">
        <f t="shared" si="361"/>
        <v>#DIV/0!</v>
      </c>
      <c r="E2664" s="538" t="e">
        <f t="shared" si="361"/>
        <v>#DIV/0!</v>
      </c>
      <c r="F2664" s="414"/>
    </row>
    <row r="2665" spans="1:6" ht="21" customHeight="1" thickBot="1" x14ac:dyDescent="0.25">
      <c r="A2665" s="533" t="s">
        <v>17</v>
      </c>
      <c r="B2665" s="537" t="s">
        <v>20</v>
      </c>
      <c r="C2665" s="538" t="e">
        <f t="shared" si="361"/>
        <v>#DIV/0!</v>
      </c>
      <c r="D2665" s="538" t="e">
        <f t="shared" si="361"/>
        <v>#DIV/0!</v>
      </c>
      <c r="E2665" s="538" t="e">
        <f t="shared" si="361"/>
        <v>#DIV/0!</v>
      </c>
      <c r="F2665" s="414"/>
    </row>
    <row r="2666" spans="1:6" ht="21" customHeight="1" thickBot="1" x14ac:dyDescent="0.25">
      <c r="A2666" s="533" t="s">
        <v>18</v>
      </c>
      <c r="B2666" s="537" t="s">
        <v>20</v>
      </c>
      <c r="C2666" s="538" t="e">
        <f t="shared" si="361"/>
        <v>#DIV/0!</v>
      </c>
      <c r="D2666" s="538" t="e">
        <f t="shared" si="361"/>
        <v>#DIV/0!</v>
      </c>
      <c r="E2666" s="538" t="e">
        <f t="shared" si="361"/>
        <v>#DIV/0!</v>
      </c>
      <c r="F2666" s="414"/>
    </row>
    <row r="2667" spans="1:6" ht="21" customHeight="1" thickBot="1" x14ac:dyDescent="0.25">
      <c r="A2667" s="1152" t="s">
        <v>1347</v>
      </c>
      <c r="B2667" s="1153"/>
      <c r="C2667" s="1153"/>
      <c r="D2667" s="1153"/>
      <c r="E2667" s="1154"/>
      <c r="F2667" s="414"/>
    </row>
    <row r="2668" spans="1:6" ht="21" customHeight="1" x14ac:dyDescent="0.2">
      <c r="A2668" s="1155"/>
      <c r="B2668" s="534">
        <v>2019</v>
      </c>
      <c r="C2668" s="534">
        <v>2020</v>
      </c>
      <c r="D2668" s="534">
        <v>2021</v>
      </c>
      <c r="E2668" s="534">
        <v>2022</v>
      </c>
      <c r="F2668" s="414"/>
    </row>
    <row r="2669" spans="1:6" ht="21" customHeight="1" thickBot="1" x14ac:dyDescent="0.25">
      <c r="A2669" s="1156"/>
      <c r="B2669" s="535" t="s">
        <v>5</v>
      </c>
      <c r="C2669" s="535" t="s">
        <v>6</v>
      </c>
      <c r="D2669" s="535" t="s">
        <v>6</v>
      </c>
      <c r="E2669" s="535" t="s">
        <v>6</v>
      </c>
      <c r="F2669" s="414"/>
    </row>
    <row r="2670" spans="1:6" ht="21" customHeight="1" thickBot="1" x14ac:dyDescent="0.25">
      <c r="A2670" s="539" t="s">
        <v>107</v>
      </c>
      <c r="B2670" s="540">
        <f>B2671+B2672+B2673+B2674</f>
        <v>0</v>
      </c>
      <c r="C2670" s="540">
        <f>C2671+C2672+C2673+C2674</f>
        <v>0</v>
      </c>
      <c r="D2670" s="540">
        <f>D2671+D2672+D2673+D2674</f>
        <v>0</v>
      </c>
      <c r="E2670" s="540">
        <f>E2671+E2672+E2673+E2674</f>
        <v>0</v>
      </c>
      <c r="F2670" s="414"/>
    </row>
    <row r="2671" spans="1:6" ht="21" customHeight="1" thickBot="1" x14ac:dyDescent="0.25">
      <c r="A2671" s="541" t="s">
        <v>37</v>
      </c>
      <c r="B2671" s="540"/>
      <c r="C2671" s="540"/>
      <c r="D2671" s="540"/>
      <c r="E2671" s="540"/>
      <c r="F2671" s="414"/>
    </row>
    <row r="2672" spans="1:6" ht="21" customHeight="1" thickBot="1" x14ac:dyDescent="0.25">
      <c r="A2672" s="541" t="s">
        <v>108</v>
      </c>
      <c r="B2672" s="540"/>
      <c r="C2672" s="540"/>
      <c r="D2672" s="540"/>
      <c r="E2672" s="540"/>
      <c r="F2672" s="414"/>
    </row>
    <row r="2673" spans="1:6" ht="21" customHeight="1" thickBot="1" x14ac:dyDescent="0.25">
      <c r="A2673" s="541" t="s">
        <v>72</v>
      </c>
      <c r="B2673" s="540"/>
      <c r="C2673" s="540"/>
      <c r="D2673" s="540"/>
      <c r="E2673" s="540"/>
      <c r="F2673" s="414"/>
    </row>
    <row r="2674" spans="1:6" ht="21" customHeight="1" thickBot="1" x14ac:dyDescent="0.25">
      <c r="A2674" s="541" t="s">
        <v>73</v>
      </c>
      <c r="B2674" s="540"/>
      <c r="C2674" s="540"/>
      <c r="D2674" s="540"/>
      <c r="E2674" s="540"/>
      <c r="F2674" s="414"/>
    </row>
    <row r="2675" spans="1:6" ht="21" customHeight="1" thickBot="1" x14ac:dyDescent="0.25">
      <c r="A2675" s="539" t="s">
        <v>109</v>
      </c>
      <c r="B2675" s="452">
        <f>B2676+B2677+B2678+B2679</f>
        <v>0</v>
      </c>
      <c r="C2675" s="452">
        <f>C2676+C2677+C2678+C2679</f>
        <v>0</v>
      </c>
      <c r="D2675" s="452">
        <f>D2676+D2677+D2678+D2679</f>
        <v>0</v>
      </c>
      <c r="E2675" s="452">
        <f>E2676+E2677+E2678+E2679</f>
        <v>282</v>
      </c>
      <c r="F2675" s="414"/>
    </row>
    <row r="2676" spans="1:6" ht="21" customHeight="1" thickBot="1" x14ac:dyDescent="0.25">
      <c r="A2676" s="541" t="s">
        <v>37</v>
      </c>
      <c r="B2676" s="540">
        <v>0</v>
      </c>
      <c r="C2676" s="540">
        <v>0</v>
      </c>
      <c r="D2676" s="540">
        <v>0</v>
      </c>
      <c r="E2676" s="540">
        <v>282</v>
      </c>
      <c r="F2676" s="414"/>
    </row>
    <row r="2677" spans="1:6" ht="21" customHeight="1" thickBot="1" x14ac:dyDescent="0.25">
      <c r="A2677" s="541" t="s">
        <v>108</v>
      </c>
      <c r="B2677" s="452"/>
      <c r="C2677" s="540"/>
      <c r="D2677" s="540"/>
      <c r="E2677" s="540"/>
      <c r="F2677" s="414"/>
    </row>
    <row r="2678" spans="1:6" ht="21" customHeight="1" thickBot="1" x14ac:dyDescent="0.25">
      <c r="A2678" s="541" t="s">
        <v>72</v>
      </c>
      <c r="B2678" s="452"/>
      <c r="C2678" s="540"/>
      <c r="D2678" s="540"/>
      <c r="E2678" s="540"/>
      <c r="F2678" s="414"/>
    </row>
    <row r="2679" spans="1:6" ht="21" customHeight="1" thickBot="1" x14ac:dyDescent="0.25">
      <c r="A2679" s="541" t="s">
        <v>73</v>
      </c>
      <c r="B2679" s="452"/>
      <c r="C2679" s="540"/>
      <c r="D2679" s="540"/>
      <c r="E2679" s="540"/>
      <c r="F2679" s="414"/>
    </row>
    <row r="2680" spans="1:6" ht="21" customHeight="1" thickBot="1" x14ac:dyDescent="0.25">
      <c r="A2680" s="542" t="s">
        <v>297</v>
      </c>
      <c r="B2680" s="452">
        <f>B2670+B2675</f>
        <v>0</v>
      </c>
      <c r="C2680" s="540">
        <f>C2670+C2675</f>
        <v>0</v>
      </c>
      <c r="D2680" s="543">
        <f>D2670+D2675</f>
        <v>0</v>
      </c>
      <c r="E2680" s="540">
        <f>E2670+E2675</f>
        <v>282</v>
      </c>
      <c r="F2680" s="414"/>
    </row>
    <row r="2681" spans="1:6" ht="35.25" customHeight="1" thickBot="1" x14ac:dyDescent="0.25">
      <c r="A2681" s="530" t="s">
        <v>298</v>
      </c>
      <c r="B2681" s="530" t="s">
        <v>1402</v>
      </c>
      <c r="C2681" s="545" t="s">
        <v>1399</v>
      </c>
      <c r="D2681" s="532"/>
      <c r="E2681" s="530"/>
      <c r="F2681" s="414"/>
    </row>
    <row r="2682" spans="1:6" ht="21" customHeight="1" thickBot="1" x14ac:dyDescent="0.25">
      <c r="A2682" s="533" t="s">
        <v>9</v>
      </c>
      <c r="B2682" s="1149"/>
      <c r="C2682" s="1150"/>
      <c r="D2682" s="1150"/>
      <c r="E2682" s="1151"/>
      <c r="F2682" s="414"/>
    </row>
    <row r="2683" spans="1:6" ht="21" customHeight="1" thickBot="1" x14ac:dyDescent="0.25">
      <c r="A2683" s="533" t="s">
        <v>14</v>
      </c>
      <c r="B2683" s="1157" t="s">
        <v>237</v>
      </c>
      <c r="C2683" s="1158"/>
      <c r="D2683" s="1158"/>
      <c r="E2683" s="1159"/>
      <c r="F2683" s="414"/>
    </row>
    <row r="2684" spans="1:6" ht="21" customHeight="1" x14ac:dyDescent="0.2">
      <c r="A2684" s="1155"/>
      <c r="B2684" s="534">
        <v>2019</v>
      </c>
      <c r="C2684" s="534">
        <v>2020</v>
      </c>
      <c r="D2684" s="534">
        <v>2021</v>
      </c>
      <c r="E2684" s="534">
        <v>2022</v>
      </c>
      <c r="F2684" s="414"/>
    </row>
    <row r="2685" spans="1:6" ht="21" customHeight="1" thickBot="1" x14ac:dyDescent="0.25">
      <c r="A2685" s="1156"/>
      <c r="B2685" s="535" t="s">
        <v>5</v>
      </c>
      <c r="C2685" s="535" t="s">
        <v>6</v>
      </c>
      <c r="D2685" s="535" t="s">
        <v>6</v>
      </c>
      <c r="E2685" s="535" t="s">
        <v>6</v>
      </c>
      <c r="F2685" s="414"/>
    </row>
    <row r="2686" spans="1:6" ht="21" customHeight="1" thickBot="1" x14ac:dyDescent="0.25">
      <c r="A2686" s="533" t="s">
        <v>8</v>
      </c>
      <c r="B2686" s="536">
        <v>0</v>
      </c>
      <c r="C2686" s="536">
        <v>0</v>
      </c>
      <c r="D2686" s="536">
        <v>0</v>
      </c>
      <c r="E2686" s="536">
        <v>2000</v>
      </c>
      <c r="F2686" s="414"/>
    </row>
    <row r="2687" spans="1:6" ht="21" customHeight="1" thickBot="1" x14ac:dyDescent="0.25">
      <c r="A2687" s="533" t="s">
        <v>15</v>
      </c>
      <c r="B2687" s="452">
        <v>0</v>
      </c>
      <c r="C2687" s="540">
        <f>C2701</f>
        <v>0</v>
      </c>
      <c r="D2687" s="540">
        <f>D2701</f>
        <v>0</v>
      </c>
      <c r="E2687" s="540">
        <f>E2701</f>
        <v>60000</v>
      </c>
      <c r="F2687" s="414"/>
    </row>
    <row r="2688" spans="1:6" ht="21" customHeight="1" thickBot="1" x14ac:dyDescent="0.25">
      <c r="A2688" s="533" t="s">
        <v>21</v>
      </c>
      <c r="B2688" s="536" t="e">
        <f>B2687/B2686</f>
        <v>#DIV/0!</v>
      </c>
      <c r="C2688" s="536" t="e">
        <f>C2687/C2686</f>
        <v>#DIV/0!</v>
      </c>
      <c r="D2688" s="536" t="e">
        <f>D2687/D2686</f>
        <v>#DIV/0!</v>
      </c>
      <c r="E2688" s="536">
        <f>E2687/E2686</f>
        <v>30</v>
      </c>
      <c r="F2688" s="414"/>
    </row>
    <row r="2689" spans="1:6" ht="21" customHeight="1" thickBot="1" x14ac:dyDescent="0.25">
      <c r="A2689" s="533" t="s">
        <v>16</v>
      </c>
      <c r="B2689" s="537" t="s">
        <v>20</v>
      </c>
      <c r="C2689" s="538" t="e">
        <f t="shared" ref="C2689:E2691" si="362">C2686/B2686-1</f>
        <v>#DIV/0!</v>
      </c>
      <c r="D2689" s="538" t="e">
        <f t="shared" si="362"/>
        <v>#DIV/0!</v>
      </c>
      <c r="E2689" s="538" t="e">
        <f t="shared" si="362"/>
        <v>#DIV/0!</v>
      </c>
      <c r="F2689" s="414"/>
    </row>
    <row r="2690" spans="1:6" ht="21" customHeight="1" thickBot="1" x14ac:dyDescent="0.25">
      <c r="A2690" s="533" t="s">
        <v>17</v>
      </c>
      <c r="B2690" s="537" t="s">
        <v>20</v>
      </c>
      <c r="C2690" s="538" t="e">
        <f t="shared" si="362"/>
        <v>#DIV/0!</v>
      </c>
      <c r="D2690" s="538" t="e">
        <f t="shared" si="362"/>
        <v>#DIV/0!</v>
      </c>
      <c r="E2690" s="538" t="e">
        <f t="shared" si="362"/>
        <v>#DIV/0!</v>
      </c>
      <c r="F2690" s="414"/>
    </row>
    <row r="2691" spans="1:6" ht="21" customHeight="1" thickBot="1" x14ac:dyDescent="0.25">
      <c r="A2691" s="533" t="s">
        <v>18</v>
      </c>
      <c r="B2691" s="537" t="s">
        <v>20</v>
      </c>
      <c r="C2691" s="538" t="e">
        <f t="shared" si="362"/>
        <v>#DIV/0!</v>
      </c>
      <c r="D2691" s="538" t="e">
        <f t="shared" si="362"/>
        <v>#DIV/0!</v>
      </c>
      <c r="E2691" s="538" t="e">
        <f t="shared" si="362"/>
        <v>#DIV/0!</v>
      </c>
      <c r="F2691" s="414"/>
    </row>
    <row r="2692" spans="1:6" ht="21" customHeight="1" thickBot="1" x14ac:dyDescent="0.25">
      <c r="A2692" s="1152" t="s">
        <v>1347</v>
      </c>
      <c r="B2692" s="1153"/>
      <c r="C2692" s="1153"/>
      <c r="D2692" s="1153"/>
      <c r="E2692" s="1154"/>
      <c r="F2692" s="414"/>
    </row>
    <row r="2693" spans="1:6" ht="21" customHeight="1" x14ac:dyDescent="0.2">
      <c r="A2693" s="1155"/>
      <c r="B2693" s="534">
        <v>2019</v>
      </c>
      <c r="C2693" s="534">
        <v>2020</v>
      </c>
      <c r="D2693" s="534">
        <v>2021</v>
      </c>
      <c r="E2693" s="534">
        <v>2022</v>
      </c>
      <c r="F2693" s="414"/>
    </row>
    <row r="2694" spans="1:6" ht="21" customHeight="1" thickBot="1" x14ac:dyDescent="0.25">
      <c r="A2694" s="1156"/>
      <c r="B2694" s="535" t="s">
        <v>5</v>
      </c>
      <c r="C2694" s="535" t="s">
        <v>6</v>
      </c>
      <c r="D2694" s="535" t="s">
        <v>6</v>
      </c>
      <c r="E2694" s="535" t="s">
        <v>6</v>
      </c>
      <c r="F2694" s="414"/>
    </row>
    <row r="2695" spans="1:6" ht="21" customHeight="1" thickBot="1" x14ac:dyDescent="0.25">
      <c r="A2695" s="539" t="s">
        <v>107</v>
      </c>
      <c r="B2695" s="540">
        <f>B2696+B2697+B2698+B2699</f>
        <v>0</v>
      </c>
      <c r="C2695" s="540">
        <f>C2696+C2697+C2698+C2699</f>
        <v>0</v>
      </c>
      <c r="D2695" s="540">
        <f>D2696+D2697+D2698+D2699</f>
        <v>0</v>
      </c>
      <c r="E2695" s="540">
        <f>E2696+E2697+E2698+E2699</f>
        <v>0</v>
      </c>
      <c r="F2695" s="414"/>
    </row>
    <row r="2696" spans="1:6" ht="21" customHeight="1" thickBot="1" x14ac:dyDescent="0.25">
      <c r="A2696" s="541" t="s">
        <v>37</v>
      </c>
      <c r="B2696" s="540"/>
      <c r="C2696" s="540"/>
      <c r="D2696" s="540"/>
      <c r="E2696" s="540"/>
      <c r="F2696" s="414"/>
    </row>
    <row r="2697" spans="1:6" ht="21" customHeight="1" thickBot="1" x14ac:dyDescent="0.25">
      <c r="A2697" s="541" t="s">
        <v>108</v>
      </c>
      <c r="B2697" s="540"/>
      <c r="C2697" s="540"/>
      <c r="D2697" s="540"/>
      <c r="E2697" s="540"/>
      <c r="F2697" s="414"/>
    </row>
    <row r="2698" spans="1:6" ht="21" customHeight="1" thickBot="1" x14ac:dyDescent="0.25">
      <c r="A2698" s="541" t="s">
        <v>72</v>
      </c>
      <c r="B2698" s="540"/>
      <c r="C2698" s="540"/>
      <c r="D2698" s="540"/>
      <c r="E2698" s="540"/>
      <c r="F2698" s="414"/>
    </row>
    <row r="2699" spans="1:6" ht="21" customHeight="1" thickBot="1" x14ac:dyDescent="0.25">
      <c r="A2699" s="541" t="s">
        <v>73</v>
      </c>
      <c r="B2699" s="540"/>
      <c r="C2699" s="540"/>
      <c r="D2699" s="540"/>
      <c r="E2699" s="540"/>
      <c r="F2699" s="414"/>
    </row>
    <row r="2700" spans="1:6" ht="21" customHeight="1" thickBot="1" x14ac:dyDescent="0.25">
      <c r="A2700" s="539" t="s">
        <v>109</v>
      </c>
      <c r="B2700" s="452">
        <f>B2701+B2702+B2703+B2704</f>
        <v>0</v>
      </c>
      <c r="C2700" s="452">
        <f>C2701+C2702+C2703+C2704</f>
        <v>0</v>
      </c>
      <c r="D2700" s="452">
        <f>D2701+D2702+D2703+D2704</f>
        <v>0</v>
      </c>
      <c r="E2700" s="452">
        <f>E2701+E2702+E2703+E2704</f>
        <v>60000</v>
      </c>
      <c r="F2700" s="414"/>
    </row>
    <row r="2701" spans="1:6" ht="21" customHeight="1" thickBot="1" x14ac:dyDescent="0.25">
      <c r="A2701" s="541" t="s">
        <v>37</v>
      </c>
      <c r="B2701" s="452">
        <v>0</v>
      </c>
      <c r="C2701" s="452">
        <v>0</v>
      </c>
      <c r="D2701" s="452">
        <v>0</v>
      </c>
      <c r="E2701" s="452">
        <v>60000</v>
      </c>
      <c r="F2701" s="414"/>
    </row>
    <row r="2702" spans="1:6" ht="21" customHeight="1" thickBot="1" x14ac:dyDescent="0.25">
      <c r="A2702" s="541" t="s">
        <v>108</v>
      </c>
      <c r="B2702" s="452"/>
      <c r="C2702" s="540"/>
      <c r="D2702" s="540"/>
      <c r="E2702" s="540"/>
      <c r="F2702" s="414"/>
    </row>
    <row r="2703" spans="1:6" ht="21" customHeight="1" thickBot="1" x14ac:dyDescent="0.25">
      <c r="A2703" s="541" t="s">
        <v>72</v>
      </c>
      <c r="B2703" s="452"/>
      <c r="C2703" s="540"/>
      <c r="D2703" s="540"/>
      <c r="E2703" s="540"/>
      <c r="F2703" s="414"/>
    </row>
    <row r="2704" spans="1:6" ht="21" customHeight="1" thickBot="1" x14ac:dyDescent="0.25">
      <c r="A2704" s="541" t="s">
        <v>73</v>
      </c>
      <c r="B2704" s="452"/>
      <c r="C2704" s="540"/>
      <c r="D2704" s="540"/>
      <c r="E2704" s="540"/>
      <c r="F2704" s="414"/>
    </row>
    <row r="2705" spans="1:6" ht="21" customHeight="1" thickBot="1" x14ac:dyDescent="0.25">
      <c r="A2705" s="542" t="s">
        <v>300</v>
      </c>
      <c r="B2705" s="452">
        <f>B2695+B2700</f>
        <v>0</v>
      </c>
      <c r="C2705" s="540">
        <f>C2695+C2700</f>
        <v>0</v>
      </c>
      <c r="D2705" s="543">
        <f>D2695+D2700</f>
        <v>0</v>
      </c>
      <c r="E2705" s="540">
        <f>E2695+E2700</f>
        <v>60000</v>
      </c>
      <c r="F2705" s="414"/>
    </row>
    <row r="2706" spans="1:6" ht="21" customHeight="1" thickBot="1" x14ac:dyDescent="0.25">
      <c r="A2706" s="530" t="s">
        <v>298</v>
      </c>
      <c r="B2706" s="530" t="s">
        <v>1403</v>
      </c>
      <c r="C2706" s="531" t="s">
        <v>1399</v>
      </c>
      <c r="D2706" s="532"/>
      <c r="E2706" s="530"/>
      <c r="F2706" s="414"/>
    </row>
    <row r="2707" spans="1:6" ht="21" customHeight="1" thickBot="1" x14ac:dyDescent="0.25">
      <c r="A2707" s="533" t="s">
        <v>9</v>
      </c>
      <c r="B2707" s="1149" t="s">
        <v>462</v>
      </c>
      <c r="C2707" s="1150"/>
      <c r="D2707" s="1150"/>
      <c r="E2707" s="1151"/>
      <c r="F2707" s="414"/>
    </row>
    <row r="2708" spans="1:6" ht="21" customHeight="1" thickBot="1" x14ac:dyDescent="0.25">
      <c r="A2708" s="533" t="s">
        <v>14</v>
      </c>
      <c r="B2708" s="1157" t="s">
        <v>463</v>
      </c>
      <c r="C2708" s="1158"/>
      <c r="D2708" s="1158"/>
      <c r="E2708" s="1159"/>
      <c r="F2708" s="414"/>
    </row>
    <row r="2709" spans="1:6" ht="21" customHeight="1" x14ac:dyDescent="0.2">
      <c r="A2709" s="1155"/>
      <c r="B2709" s="534">
        <v>2019</v>
      </c>
      <c r="C2709" s="534">
        <v>2020</v>
      </c>
      <c r="D2709" s="534">
        <v>2021</v>
      </c>
      <c r="E2709" s="534">
        <v>2022</v>
      </c>
      <c r="F2709" s="414"/>
    </row>
    <row r="2710" spans="1:6" ht="21" customHeight="1" thickBot="1" x14ac:dyDescent="0.25">
      <c r="A2710" s="1156"/>
      <c r="B2710" s="535" t="s">
        <v>5</v>
      </c>
      <c r="C2710" s="535" t="s">
        <v>6</v>
      </c>
      <c r="D2710" s="535" t="s">
        <v>6</v>
      </c>
      <c r="E2710" s="535" t="s">
        <v>6</v>
      </c>
      <c r="F2710" s="414"/>
    </row>
    <row r="2711" spans="1:6" ht="21" customHeight="1" thickBot="1" x14ac:dyDescent="0.25">
      <c r="A2711" s="533" t="s">
        <v>8</v>
      </c>
      <c r="B2711" s="536">
        <v>0</v>
      </c>
      <c r="C2711" s="536">
        <v>0</v>
      </c>
      <c r="D2711" s="536">
        <v>0</v>
      </c>
      <c r="E2711" s="536">
        <v>1</v>
      </c>
      <c r="F2711" s="414"/>
    </row>
    <row r="2712" spans="1:6" ht="21" customHeight="1" thickBot="1" x14ac:dyDescent="0.25">
      <c r="A2712" s="533" t="s">
        <v>15</v>
      </c>
      <c r="B2712" s="540">
        <v>0</v>
      </c>
      <c r="C2712" s="540">
        <f>C2726</f>
        <v>0</v>
      </c>
      <c r="D2712" s="540">
        <f t="shared" ref="D2712:E2712" si="363">D2726</f>
        <v>0</v>
      </c>
      <c r="E2712" s="540">
        <f t="shared" si="363"/>
        <v>695</v>
      </c>
      <c r="F2712" s="414"/>
    </row>
    <row r="2713" spans="1:6" ht="21" customHeight="1" thickBot="1" x14ac:dyDescent="0.25">
      <c r="A2713" s="533" t="s">
        <v>21</v>
      </c>
      <c r="B2713" s="536" t="e">
        <f>B2712/B2711</f>
        <v>#DIV/0!</v>
      </c>
      <c r="C2713" s="536" t="e">
        <f>C2712/C2711</f>
        <v>#DIV/0!</v>
      </c>
      <c r="D2713" s="536" t="e">
        <f>D2712/D2711</f>
        <v>#DIV/0!</v>
      </c>
      <c r="E2713" s="536">
        <f>E2712/E2711</f>
        <v>695</v>
      </c>
      <c r="F2713" s="414"/>
    </row>
    <row r="2714" spans="1:6" ht="21" customHeight="1" thickBot="1" x14ac:dyDescent="0.25">
      <c r="A2714" s="533" t="s">
        <v>16</v>
      </c>
      <c r="B2714" s="537" t="s">
        <v>20</v>
      </c>
      <c r="C2714" s="538" t="e">
        <f t="shared" ref="C2714:E2716" si="364">C2711/B2711-1</f>
        <v>#DIV/0!</v>
      </c>
      <c r="D2714" s="538" t="e">
        <f t="shared" si="364"/>
        <v>#DIV/0!</v>
      </c>
      <c r="E2714" s="538" t="e">
        <f t="shared" si="364"/>
        <v>#DIV/0!</v>
      </c>
      <c r="F2714" s="414"/>
    </row>
    <row r="2715" spans="1:6" ht="21" customHeight="1" thickBot="1" x14ac:dyDescent="0.25">
      <c r="A2715" s="533" t="s">
        <v>17</v>
      </c>
      <c r="B2715" s="537" t="s">
        <v>20</v>
      </c>
      <c r="C2715" s="538" t="e">
        <f t="shared" si="364"/>
        <v>#DIV/0!</v>
      </c>
      <c r="D2715" s="538" t="e">
        <f t="shared" si="364"/>
        <v>#DIV/0!</v>
      </c>
      <c r="E2715" s="538" t="e">
        <f t="shared" si="364"/>
        <v>#DIV/0!</v>
      </c>
      <c r="F2715" s="414"/>
    </row>
    <row r="2716" spans="1:6" ht="21" customHeight="1" thickBot="1" x14ac:dyDescent="0.25">
      <c r="A2716" s="533" t="s">
        <v>18</v>
      </c>
      <c r="B2716" s="537" t="s">
        <v>20</v>
      </c>
      <c r="C2716" s="538" t="e">
        <f t="shared" si="364"/>
        <v>#DIV/0!</v>
      </c>
      <c r="D2716" s="538" t="e">
        <f t="shared" si="364"/>
        <v>#DIV/0!</v>
      </c>
      <c r="E2716" s="538" t="e">
        <f t="shared" si="364"/>
        <v>#DIV/0!</v>
      </c>
      <c r="F2716" s="414"/>
    </row>
    <row r="2717" spans="1:6" ht="21" customHeight="1" thickBot="1" x14ac:dyDescent="0.25">
      <c r="A2717" s="1152" t="s">
        <v>1347</v>
      </c>
      <c r="B2717" s="1153"/>
      <c r="C2717" s="1153"/>
      <c r="D2717" s="1153"/>
      <c r="E2717" s="1154"/>
      <c r="F2717" s="414"/>
    </row>
    <row r="2718" spans="1:6" ht="21" customHeight="1" x14ac:dyDescent="0.2">
      <c r="A2718" s="1155"/>
      <c r="B2718" s="534">
        <v>2019</v>
      </c>
      <c r="C2718" s="534">
        <v>2020</v>
      </c>
      <c r="D2718" s="534">
        <v>2021</v>
      </c>
      <c r="E2718" s="534">
        <v>2022</v>
      </c>
      <c r="F2718" s="414"/>
    </row>
    <row r="2719" spans="1:6" ht="21" customHeight="1" thickBot="1" x14ac:dyDescent="0.25">
      <c r="A2719" s="1156"/>
      <c r="B2719" s="535" t="s">
        <v>5</v>
      </c>
      <c r="C2719" s="535" t="s">
        <v>6</v>
      </c>
      <c r="D2719" s="535" t="s">
        <v>6</v>
      </c>
      <c r="E2719" s="535" t="s">
        <v>6</v>
      </c>
      <c r="F2719" s="414"/>
    </row>
    <row r="2720" spans="1:6" ht="21" customHeight="1" thickBot="1" x14ac:dyDescent="0.25">
      <c r="A2720" s="539" t="s">
        <v>107</v>
      </c>
      <c r="B2720" s="540">
        <f>B2721+B2722+B2723+B2724</f>
        <v>0</v>
      </c>
      <c r="C2720" s="540">
        <f>C2721+C2722+C2723+C2724</f>
        <v>0</v>
      </c>
      <c r="D2720" s="540">
        <f>D2721+D2722+D2723+D2724</f>
        <v>0</v>
      </c>
      <c r="E2720" s="540">
        <f>E2721+E2722+E2723+E2724</f>
        <v>0</v>
      </c>
      <c r="F2720" s="414"/>
    </row>
    <row r="2721" spans="1:6" ht="21" customHeight="1" thickBot="1" x14ac:dyDescent="0.25">
      <c r="A2721" s="541" t="s">
        <v>37</v>
      </c>
      <c r="B2721" s="540"/>
      <c r="C2721" s="540"/>
      <c r="D2721" s="540"/>
      <c r="E2721" s="540"/>
    </row>
    <row r="2722" spans="1:6" ht="21" customHeight="1" thickBot="1" x14ac:dyDescent="0.25">
      <c r="A2722" s="541" t="s">
        <v>108</v>
      </c>
      <c r="B2722" s="540"/>
      <c r="C2722" s="540"/>
      <c r="D2722" s="540"/>
      <c r="E2722" s="540"/>
    </row>
    <row r="2723" spans="1:6" ht="21" customHeight="1" thickBot="1" x14ac:dyDescent="0.25">
      <c r="A2723" s="541" t="s">
        <v>72</v>
      </c>
      <c r="B2723" s="540"/>
      <c r="C2723" s="540"/>
      <c r="D2723" s="540"/>
      <c r="E2723" s="540"/>
    </row>
    <row r="2724" spans="1:6" ht="21" customHeight="1" thickBot="1" x14ac:dyDescent="0.25">
      <c r="A2724" s="541" t="s">
        <v>73</v>
      </c>
      <c r="B2724" s="540"/>
      <c r="C2724" s="540"/>
      <c r="D2724" s="540"/>
      <c r="E2724" s="540"/>
    </row>
    <row r="2725" spans="1:6" ht="21" customHeight="1" thickBot="1" x14ac:dyDescent="0.25">
      <c r="A2725" s="539" t="s">
        <v>109</v>
      </c>
      <c r="B2725" s="452">
        <f>B2726+B2727+B2728+B2729</f>
        <v>0</v>
      </c>
      <c r="C2725" s="452">
        <f>C2726+C2727+C2728+C2729</f>
        <v>0</v>
      </c>
      <c r="D2725" s="452">
        <f>D2726+D2727+D2728+D2729</f>
        <v>0</v>
      </c>
      <c r="E2725" s="452">
        <f>E2726+E2727+E2728+E2729</f>
        <v>695</v>
      </c>
    </row>
    <row r="2726" spans="1:6" ht="21" customHeight="1" thickBot="1" x14ac:dyDescent="0.25">
      <c r="A2726" s="541" t="s">
        <v>37</v>
      </c>
      <c r="B2726" s="540">
        <v>0</v>
      </c>
      <c r="C2726" s="540">
        <v>0</v>
      </c>
      <c r="D2726" s="540">
        <v>0</v>
      </c>
      <c r="E2726" s="540">
        <v>695</v>
      </c>
    </row>
    <row r="2727" spans="1:6" ht="21" customHeight="1" thickBot="1" x14ac:dyDescent="0.25">
      <c r="A2727" s="541" t="s">
        <v>108</v>
      </c>
      <c r="B2727" s="452"/>
      <c r="C2727" s="540"/>
      <c r="D2727" s="540"/>
      <c r="E2727" s="540"/>
    </row>
    <row r="2728" spans="1:6" ht="21" customHeight="1" thickBot="1" x14ac:dyDescent="0.25">
      <c r="A2728" s="541" t="s">
        <v>72</v>
      </c>
      <c r="B2728" s="452"/>
      <c r="C2728" s="540"/>
      <c r="D2728" s="540"/>
      <c r="E2728" s="540"/>
    </row>
    <row r="2729" spans="1:6" ht="21" customHeight="1" thickBot="1" x14ac:dyDescent="0.25">
      <c r="A2729" s="541" t="s">
        <v>73</v>
      </c>
      <c r="B2729" s="452"/>
      <c r="C2729" s="540"/>
      <c r="D2729" s="540"/>
      <c r="E2729" s="540"/>
    </row>
    <row r="2730" spans="1:6" ht="21" customHeight="1" thickBot="1" x14ac:dyDescent="0.25">
      <c r="A2730" s="542" t="s">
        <v>1404</v>
      </c>
      <c r="B2730" s="452">
        <f>B2720+B2725</f>
        <v>0</v>
      </c>
      <c r="C2730" s="540">
        <f>C2720+C2725</f>
        <v>0</v>
      </c>
      <c r="D2730" s="543">
        <f>D2720+D2725</f>
        <v>0</v>
      </c>
      <c r="E2730" s="540">
        <f>E2720+E2725</f>
        <v>695</v>
      </c>
    </row>
    <row r="2731" spans="1:6" ht="21" customHeight="1" thickBot="1" x14ac:dyDescent="0.25">
      <c r="A2731" s="546" t="s">
        <v>592</v>
      </c>
      <c r="B2731" s="1160" t="s">
        <v>593</v>
      </c>
      <c r="C2731" s="1161"/>
      <c r="D2731" s="1161"/>
      <c r="E2731" s="514"/>
      <c r="F2731" s="450" t="s">
        <v>593</v>
      </c>
    </row>
    <row r="2732" spans="1:6" ht="55.5" customHeight="1" thickBot="1" x14ac:dyDescent="0.25">
      <c r="A2732" s="509" t="s">
        <v>26</v>
      </c>
      <c r="B2732" s="509" t="s">
        <v>594</v>
      </c>
      <c r="C2732" s="521" t="s">
        <v>595</v>
      </c>
      <c r="D2732" s="522"/>
      <c r="E2732" s="523"/>
    </row>
    <row r="2733" spans="1:6" ht="21" customHeight="1" thickBot="1" x14ac:dyDescent="0.25">
      <c r="A2733" s="426" t="s">
        <v>9</v>
      </c>
      <c r="B2733" s="1090" t="s">
        <v>596</v>
      </c>
      <c r="C2733" s="1091"/>
      <c r="D2733" s="1091"/>
      <c r="E2733" s="1092"/>
    </row>
    <row r="2734" spans="1:6" ht="21" customHeight="1" thickBot="1" x14ac:dyDescent="0.25">
      <c r="A2734" s="426" t="s">
        <v>14</v>
      </c>
      <c r="B2734" s="1123" t="s">
        <v>123</v>
      </c>
      <c r="C2734" s="1093"/>
      <c r="D2734" s="1093"/>
      <c r="E2734" s="1094"/>
    </row>
    <row r="2735" spans="1:6" ht="21" customHeight="1" x14ac:dyDescent="0.2">
      <c r="A2735" s="1095"/>
      <c r="B2735" s="511">
        <v>2019</v>
      </c>
      <c r="C2735" s="511">
        <v>2020</v>
      </c>
      <c r="D2735" s="511">
        <v>2021</v>
      </c>
      <c r="E2735" s="511">
        <v>2022</v>
      </c>
    </row>
    <row r="2736" spans="1:6" ht="21" customHeight="1" thickBot="1" x14ac:dyDescent="0.25">
      <c r="A2736" s="1096"/>
      <c r="B2736" s="512" t="s">
        <v>5</v>
      </c>
      <c r="C2736" s="512" t="s">
        <v>6</v>
      </c>
      <c r="D2736" s="512" t="s">
        <v>6</v>
      </c>
      <c r="E2736" s="512" t="s">
        <v>6</v>
      </c>
    </row>
    <row r="2737" spans="1:6" ht="21" customHeight="1" thickBot="1" x14ac:dyDescent="0.25">
      <c r="A2737" s="426" t="s">
        <v>8</v>
      </c>
      <c r="B2737" s="513">
        <v>1</v>
      </c>
      <c r="C2737" s="513">
        <v>0</v>
      </c>
      <c r="D2737" s="422"/>
      <c r="E2737" s="422"/>
      <c r="F2737" s="414"/>
    </row>
    <row r="2738" spans="1:6" ht="21" customHeight="1" thickBot="1" x14ac:dyDescent="0.25">
      <c r="A2738" s="426" t="s">
        <v>15</v>
      </c>
      <c r="B2738" s="514">
        <f>B2756</f>
        <v>118</v>
      </c>
      <c r="C2738" s="514">
        <f>C2756</f>
        <v>0</v>
      </c>
      <c r="D2738" s="515">
        <v>0</v>
      </c>
      <c r="E2738" s="515">
        <v>0</v>
      </c>
      <c r="F2738" s="414"/>
    </row>
    <row r="2739" spans="1:6" ht="21" customHeight="1" thickBot="1" x14ac:dyDescent="0.25">
      <c r="A2739" s="426" t="s">
        <v>21</v>
      </c>
      <c r="B2739" s="513">
        <f>B2738/B2737</f>
        <v>118</v>
      </c>
      <c r="C2739" s="513" t="e">
        <f t="shared" ref="C2739:E2739" si="365">C2738/C2737</f>
        <v>#DIV/0!</v>
      </c>
      <c r="D2739" s="513" t="e">
        <f t="shared" si="365"/>
        <v>#DIV/0!</v>
      </c>
      <c r="E2739" s="513" t="e">
        <f t="shared" si="365"/>
        <v>#DIV/0!</v>
      </c>
      <c r="F2739" s="414"/>
    </row>
    <row r="2740" spans="1:6" ht="21" customHeight="1" thickBot="1" x14ac:dyDescent="0.25">
      <c r="A2740" s="426" t="s">
        <v>16</v>
      </c>
      <c r="B2740" s="422" t="s">
        <v>20</v>
      </c>
      <c r="C2740" s="516">
        <f>C2737/B2737-1</f>
        <v>-1</v>
      </c>
      <c r="D2740" s="516" t="e">
        <f t="shared" ref="D2740:E2742" si="366">D2737/C2737-1</f>
        <v>#DIV/0!</v>
      </c>
      <c r="E2740" s="516" t="e">
        <f t="shared" si="366"/>
        <v>#DIV/0!</v>
      </c>
      <c r="F2740" s="414"/>
    </row>
    <row r="2741" spans="1:6" ht="21" customHeight="1" thickBot="1" x14ac:dyDescent="0.25">
      <c r="A2741" s="426" t="s">
        <v>17</v>
      </c>
      <c r="B2741" s="422" t="s">
        <v>20</v>
      </c>
      <c r="C2741" s="516">
        <f>C2738/B2738-1</f>
        <v>-1</v>
      </c>
      <c r="D2741" s="516" t="e">
        <f t="shared" si="366"/>
        <v>#DIV/0!</v>
      </c>
      <c r="E2741" s="516" t="e">
        <f t="shared" si="366"/>
        <v>#DIV/0!</v>
      </c>
      <c r="F2741" s="414"/>
    </row>
    <row r="2742" spans="1:6" ht="21" customHeight="1" thickBot="1" x14ac:dyDescent="0.25">
      <c r="A2742" s="426" t="s">
        <v>18</v>
      </c>
      <c r="B2742" s="422" t="s">
        <v>20</v>
      </c>
      <c r="C2742" s="516" t="e">
        <f>C2739/B2739-1</f>
        <v>#DIV/0!</v>
      </c>
      <c r="D2742" s="516" t="e">
        <f t="shared" si="366"/>
        <v>#DIV/0!</v>
      </c>
      <c r="E2742" s="516" t="e">
        <f t="shared" si="366"/>
        <v>#DIV/0!</v>
      </c>
      <c r="F2742" s="414"/>
    </row>
    <row r="2743" spans="1:6" ht="21" customHeight="1" thickBot="1" x14ac:dyDescent="0.25">
      <c r="A2743" s="1138" t="s">
        <v>1289</v>
      </c>
      <c r="B2743" s="1139"/>
      <c r="C2743" s="1139"/>
      <c r="D2743" s="1139"/>
      <c r="E2743" s="1140"/>
      <c r="F2743" s="414"/>
    </row>
    <row r="2744" spans="1:6" ht="21" customHeight="1" x14ac:dyDescent="0.2">
      <c r="A2744" s="1095"/>
      <c r="B2744" s="511">
        <v>2019</v>
      </c>
      <c r="C2744" s="511">
        <v>2020</v>
      </c>
      <c r="D2744" s="511">
        <v>2021</v>
      </c>
      <c r="E2744" s="511">
        <v>2022</v>
      </c>
      <c r="F2744" s="414"/>
    </row>
    <row r="2745" spans="1:6" ht="21" customHeight="1" thickBot="1" x14ac:dyDescent="0.25">
      <c r="A2745" s="1096"/>
      <c r="B2745" s="512" t="s">
        <v>5</v>
      </c>
      <c r="C2745" s="512" t="s">
        <v>6</v>
      </c>
      <c r="D2745" s="512" t="s">
        <v>6</v>
      </c>
      <c r="E2745" s="512" t="s">
        <v>6</v>
      </c>
      <c r="F2745" s="414"/>
    </row>
    <row r="2746" spans="1:6" ht="21" customHeight="1" thickBot="1" x14ac:dyDescent="0.25">
      <c r="A2746" s="517" t="s">
        <v>107</v>
      </c>
      <c r="B2746" s="515">
        <f>B2747+B2748+B2749+B2750</f>
        <v>0</v>
      </c>
      <c r="C2746" s="515">
        <f t="shared" ref="C2746:E2746" si="367">C2747+C2748+C2749+C2750</f>
        <v>0</v>
      </c>
      <c r="D2746" s="515">
        <f t="shared" si="367"/>
        <v>0</v>
      </c>
      <c r="E2746" s="515">
        <f t="shared" si="367"/>
        <v>0</v>
      </c>
      <c r="F2746" s="414"/>
    </row>
    <row r="2747" spans="1:6" ht="21" customHeight="1" thickBot="1" x14ac:dyDescent="0.25">
      <c r="A2747" s="518" t="s">
        <v>37</v>
      </c>
      <c r="B2747" s="515"/>
      <c r="C2747" s="515"/>
      <c r="D2747" s="515"/>
      <c r="E2747" s="515"/>
      <c r="F2747" s="414"/>
    </row>
    <row r="2748" spans="1:6" ht="21" customHeight="1" thickBot="1" x14ac:dyDescent="0.25">
      <c r="A2748" s="518" t="s">
        <v>108</v>
      </c>
      <c r="B2748" s="515"/>
      <c r="C2748" s="515"/>
      <c r="D2748" s="515"/>
      <c r="E2748" s="515"/>
      <c r="F2748" s="414"/>
    </row>
    <row r="2749" spans="1:6" ht="21" customHeight="1" thickBot="1" x14ac:dyDescent="0.25">
      <c r="A2749" s="518" t="s">
        <v>72</v>
      </c>
      <c r="B2749" s="515"/>
      <c r="C2749" s="515"/>
      <c r="D2749" s="515"/>
      <c r="E2749" s="515"/>
      <c r="F2749" s="414"/>
    </row>
    <row r="2750" spans="1:6" ht="21" customHeight="1" thickBot="1" x14ac:dyDescent="0.25">
      <c r="A2750" s="518" t="s">
        <v>73</v>
      </c>
      <c r="B2750" s="515"/>
      <c r="C2750" s="515"/>
      <c r="D2750" s="515"/>
      <c r="E2750" s="515"/>
      <c r="F2750" s="414"/>
    </row>
    <row r="2751" spans="1:6" ht="21" customHeight="1" thickBot="1" x14ac:dyDescent="0.25">
      <c r="A2751" s="517" t="s">
        <v>109</v>
      </c>
      <c r="B2751" s="514">
        <f>B2752+B2753+B2754+B2755</f>
        <v>118</v>
      </c>
      <c r="C2751" s="514">
        <f>C2752+C2753+C2754+C2755</f>
        <v>0</v>
      </c>
      <c r="D2751" s="514">
        <f t="shared" ref="D2751:E2751" si="368">D2752+D2753+D2754+D2755</f>
        <v>0</v>
      </c>
      <c r="E2751" s="514">
        <f t="shared" si="368"/>
        <v>0</v>
      </c>
      <c r="F2751" s="414"/>
    </row>
    <row r="2752" spans="1:6" ht="21" customHeight="1" thickBot="1" x14ac:dyDescent="0.25">
      <c r="A2752" s="518" t="s">
        <v>37</v>
      </c>
      <c r="B2752" s="514">
        <v>118</v>
      </c>
      <c r="C2752" s="514">
        <v>0</v>
      </c>
      <c r="D2752" s="515"/>
      <c r="E2752" s="515"/>
      <c r="F2752" s="414"/>
    </row>
    <row r="2753" spans="1:6" ht="21" customHeight="1" thickBot="1" x14ac:dyDescent="0.25">
      <c r="A2753" s="518" t="s">
        <v>108</v>
      </c>
      <c r="B2753" s="514"/>
      <c r="C2753" s="515"/>
      <c r="D2753" s="515"/>
      <c r="E2753" s="515"/>
      <c r="F2753" s="414"/>
    </row>
    <row r="2754" spans="1:6" ht="21" customHeight="1" thickBot="1" x14ac:dyDescent="0.25">
      <c r="A2754" s="518" t="s">
        <v>72</v>
      </c>
      <c r="B2754" s="514"/>
      <c r="C2754" s="515"/>
      <c r="D2754" s="515"/>
      <c r="E2754" s="515"/>
      <c r="F2754" s="414"/>
    </row>
    <row r="2755" spans="1:6" ht="21" customHeight="1" thickBot="1" x14ac:dyDescent="0.25">
      <c r="A2755" s="518" t="s">
        <v>73</v>
      </c>
      <c r="B2755" s="514"/>
      <c r="C2755" s="515"/>
      <c r="D2755" s="515"/>
      <c r="E2755" s="515"/>
      <c r="F2755" s="414"/>
    </row>
    <row r="2756" spans="1:6" ht="21" customHeight="1" thickBot="1" x14ac:dyDescent="0.25">
      <c r="A2756" s="519" t="s">
        <v>33</v>
      </c>
      <c r="B2756" s="514">
        <f>B2746+B2751</f>
        <v>118</v>
      </c>
      <c r="C2756" s="514">
        <f t="shared" ref="C2756:E2756" si="369">C2746+C2751</f>
        <v>0</v>
      </c>
      <c r="D2756" s="514">
        <f t="shared" si="369"/>
        <v>0</v>
      </c>
      <c r="E2756" s="514">
        <f t="shared" si="369"/>
        <v>0</v>
      </c>
      <c r="F2756" s="414"/>
    </row>
    <row r="2757" spans="1:6" ht="71.25" customHeight="1" thickBot="1" x14ac:dyDescent="0.25">
      <c r="A2757" s="509" t="s">
        <v>26</v>
      </c>
      <c r="B2757" s="509" t="s">
        <v>597</v>
      </c>
      <c r="C2757" s="521" t="s">
        <v>598</v>
      </c>
      <c r="D2757" s="522"/>
      <c r="E2757" s="523"/>
      <c r="F2757" s="414"/>
    </row>
    <row r="2758" spans="1:6" ht="21" customHeight="1" thickBot="1" x14ac:dyDescent="0.25">
      <c r="A2758" s="426" t="s">
        <v>9</v>
      </c>
      <c r="B2758" s="1090" t="s">
        <v>462</v>
      </c>
      <c r="C2758" s="1091"/>
      <c r="D2758" s="1091"/>
      <c r="E2758" s="1092"/>
      <c r="F2758" s="414"/>
    </row>
    <row r="2759" spans="1:6" ht="21" customHeight="1" thickBot="1" x14ac:dyDescent="0.25">
      <c r="A2759" s="426" t="s">
        <v>14</v>
      </c>
      <c r="B2759" s="1123" t="s">
        <v>463</v>
      </c>
      <c r="C2759" s="1093"/>
      <c r="D2759" s="1093"/>
      <c r="E2759" s="1094"/>
      <c r="F2759" s="414"/>
    </row>
    <row r="2760" spans="1:6" ht="21" customHeight="1" x14ac:dyDescent="0.2">
      <c r="A2760" s="1095"/>
      <c r="B2760" s="511">
        <v>2019</v>
      </c>
      <c r="C2760" s="511">
        <v>2019</v>
      </c>
      <c r="D2760" s="511">
        <v>2021</v>
      </c>
      <c r="E2760" s="511">
        <v>2022</v>
      </c>
      <c r="F2760" s="414"/>
    </row>
    <row r="2761" spans="1:6" ht="21" customHeight="1" thickBot="1" x14ac:dyDescent="0.25">
      <c r="A2761" s="1096"/>
      <c r="B2761" s="512" t="s">
        <v>5</v>
      </c>
      <c r="C2761" s="512" t="s">
        <v>6</v>
      </c>
      <c r="D2761" s="512" t="s">
        <v>6</v>
      </c>
      <c r="E2761" s="512" t="s">
        <v>6</v>
      </c>
      <c r="F2761" s="414"/>
    </row>
    <row r="2762" spans="1:6" ht="21" customHeight="1" thickBot="1" x14ac:dyDescent="0.25">
      <c r="A2762" s="426" t="s">
        <v>8</v>
      </c>
      <c r="B2762" s="513">
        <v>1</v>
      </c>
      <c r="C2762" s="513"/>
      <c r="D2762" s="422">
        <v>0</v>
      </c>
      <c r="E2762" s="422">
        <v>0</v>
      </c>
      <c r="F2762" s="414"/>
    </row>
    <row r="2763" spans="1:6" ht="21" customHeight="1" thickBot="1" x14ac:dyDescent="0.25">
      <c r="A2763" s="426" t="s">
        <v>15</v>
      </c>
      <c r="B2763" s="513">
        <f>B2781</f>
        <v>228</v>
      </c>
      <c r="C2763" s="513">
        <f t="shared" ref="C2763:E2763" si="370">C2781</f>
        <v>0</v>
      </c>
      <c r="D2763" s="513">
        <f t="shared" si="370"/>
        <v>0</v>
      </c>
      <c r="E2763" s="513">
        <f t="shared" si="370"/>
        <v>0</v>
      </c>
      <c r="F2763" s="414"/>
    </row>
    <row r="2764" spans="1:6" ht="21" customHeight="1" thickBot="1" x14ac:dyDescent="0.25">
      <c r="A2764" s="426" t="s">
        <v>21</v>
      </c>
      <c r="B2764" s="513">
        <f>B2763/B2762</f>
        <v>228</v>
      </c>
      <c r="C2764" s="513" t="e">
        <f t="shared" ref="C2764:E2764" si="371">C2763/C2762</f>
        <v>#DIV/0!</v>
      </c>
      <c r="D2764" s="513" t="e">
        <f t="shared" si="371"/>
        <v>#DIV/0!</v>
      </c>
      <c r="E2764" s="513" t="e">
        <f t="shared" si="371"/>
        <v>#DIV/0!</v>
      </c>
      <c r="F2764" s="414"/>
    </row>
    <row r="2765" spans="1:6" ht="21" customHeight="1" thickBot="1" x14ac:dyDescent="0.25">
      <c r="A2765" s="426" t="s">
        <v>16</v>
      </c>
      <c r="B2765" s="422" t="s">
        <v>20</v>
      </c>
      <c r="C2765" s="516">
        <f>C2762/B2762-1</f>
        <v>-1</v>
      </c>
      <c r="D2765" s="516" t="e">
        <f t="shared" ref="D2765:E2767" si="372">D2762/C2762-1</f>
        <v>#DIV/0!</v>
      </c>
      <c r="E2765" s="516" t="e">
        <f t="shared" si="372"/>
        <v>#DIV/0!</v>
      </c>
      <c r="F2765" s="414"/>
    </row>
    <row r="2766" spans="1:6" ht="21" customHeight="1" thickBot="1" x14ac:dyDescent="0.25">
      <c r="A2766" s="426" t="s">
        <v>17</v>
      </c>
      <c r="B2766" s="422" t="s">
        <v>20</v>
      </c>
      <c r="C2766" s="516">
        <f>C2763/B2763-1</f>
        <v>-1</v>
      </c>
      <c r="D2766" s="516" t="e">
        <f t="shared" si="372"/>
        <v>#DIV/0!</v>
      </c>
      <c r="E2766" s="516" t="e">
        <f t="shared" si="372"/>
        <v>#DIV/0!</v>
      </c>
      <c r="F2766" s="414"/>
    </row>
    <row r="2767" spans="1:6" ht="21" customHeight="1" thickBot="1" x14ac:dyDescent="0.25">
      <c r="A2767" s="426" t="s">
        <v>18</v>
      </c>
      <c r="B2767" s="422" t="s">
        <v>20</v>
      </c>
      <c r="C2767" s="516" t="e">
        <f>C2764/B2764-1</f>
        <v>#DIV/0!</v>
      </c>
      <c r="D2767" s="516" t="e">
        <f t="shared" si="372"/>
        <v>#DIV/0!</v>
      </c>
      <c r="E2767" s="516" t="e">
        <f t="shared" si="372"/>
        <v>#DIV/0!</v>
      </c>
      <c r="F2767" s="414"/>
    </row>
    <row r="2768" spans="1:6" ht="21" customHeight="1" thickBot="1" x14ac:dyDescent="0.25">
      <c r="A2768" s="1138" t="s">
        <v>1289</v>
      </c>
      <c r="B2768" s="1139"/>
      <c r="C2768" s="1139"/>
      <c r="D2768" s="1139"/>
      <c r="E2768" s="1140"/>
      <c r="F2768" s="414"/>
    </row>
    <row r="2769" spans="1:6" ht="21" customHeight="1" x14ac:dyDescent="0.2">
      <c r="A2769" s="1095"/>
      <c r="B2769" s="511">
        <v>2019</v>
      </c>
      <c r="C2769" s="511">
        <v>2019</v>
      </c>
      <c r="D2769" s="511">
        <v>2021</v>
      </c>
      <c r="E2769" s="511">
        <v>2022</v>
      </c>
      <c r="F2769" s="414"/>
    </row>
    <row r="2770" spans="1:6" ht="21" customHeight="1" thickBot="1" x14ac:dyDescent="0.25">
      <c r="A2770" s="1096"/>
      <c r="B2770" s="512" t="s">
        <v>5</v>
      </c>
      <c r="C2770" s="512" t="s">
        <v>6</v>
      </c>
      <c r="D2770" s="512" t="s">
        <v>6</v>
      </c>
      <c r="E2770" s="512" t="s">
        <v>6</v>
      </c>
      <c r="F2770" s="414"/>
    </row>
    <row r="2771" spans="1:6" ht="21" customHeight="1" thickBot="1" x14ac:dyDescent="0.25">
      <c r="A2771" s="517" t="s">
        <v>107</v>
      </c>
      <c r="B2771" s="515">
        <f>B2772+B2773+B2774+B2775</f>
        <v>0</v>
      </c>
      <c r="C2771" s="515">
        <f t="shared" ref="C2771:E2771" si="373">C2772+C2773+C2774+C2775</f>
        <v>0</v>
      </c>
      <c r="D2771" s="515">
        <f t="shared" si="373"/>
        <v>0</v>
      </c>
      <c r="E2771" s="515">
        <f t="shared" si="373"/>
        <v>0</v>
      </c>
      <c r="F2771" s="414"/>
    </row>
    <row r="2772" spans="1:6" ht="21" customHeight="1" thickBot="1" x14ac:dyDescent="0.25">
      <c r="A2772" s="518" t="s">
        <v>37</v>
      </c>
      <c r="B2772" s="515"/>
      <c r="C2772" s="515"/>
      <c r="D2772" s="515"/>
      <c r="E2772" s="515"/>
      <c r="F2772" s="414"/>
    </row>
    <row r="2773" spans="1:6" ht="21" customHeight="1" thickBot="1" x14ac:dyDescent="0.25">
      <c r="A2773" s="518" t="s">
        <v>108</v>
      </c>
      <c r="B2773" s="515"/>
      <c r="C2773" s="515"/>
      <c r="D2773" s="515"/>
      <c r="E2773" s="515"/>
      <c r="F2773" s="414"/>
    </row>
    <row r="2774" spans="1:6" ht="21" customHeight="1" thickBot="1" x14ac:dyDescent="0.25">
      <c r="A2774" s="518" t="s">
        <v>72</v>
      </c>
      <c r="B2774" s="515"/>
      <c r="C2774" s="515"/>
      <c r="D2774" s="515"/>
      <c r="E2774" s="515"/>
      <c r="F2774" s="414"/>
    </row>
    <row r="2775" spans="1:6" ht="21" customHeight="1" thickBot="1" x14ac:dyDescent="0.25">
      <c r="A2775" s="518" t="s">
        <v>73</v>
      </c>
      <c r="B2775" s="515"/>
      <c r="C2775" s="515"/>
      <c r="D2775" s="515"/>
      <c r="E2775" s="515"/>
      <c r="F2775" s="414"/>
    </row>
    <row r="2776" spans="1:6" ht="21" customHeight="1" thickBot="1" x14ac:dyDescent="0.25">
      <c r="A2776" s="517" t="s">
        <v>109</v>
      </c>
      <c r="B2776" s="514">
        <f>B2777+B2778+B2779+B2780</f>
        <v>228</v>
      </c>
      <c r="C2776" s="514">
        <f>C2777+C2778+C2779+C2780</f>
        <v>0</v>
      </c>
      <c r="D2776" s="514">
        <f t="shared" ref="D2776:E2776" si="374">D2777+D2778+D2779+D2780</f>
        <v>0</v>
      </c>
      <c r="E2776" s="514">
        <f t="shared" si="374"/>
        <v>0</v>
      </c>
      <c r="F2776" s="414"/>
    </row>
    <row r="2777" spans="1:6" ht="21" customHeight="1" thickBot="1" x14ac:dyDescent="0.25">
      <c r="A2777" s="518" t="s">
        <v>37</v>
      </c>
      <c r="B2777" s="515">
        <v>228</v>
      </c>
      <c r="C2777" s="515"/>
      <c r="D2777" s="515">
        <v>0</v>
      </c>
      <c r="E2777" s="515">
        <v>0</v>
      </c>
      <c r="F2777" s="414"/>
    </row>
    <row r="2778" spans="1:6" ht="21" customHeight="1" thickBot="1" x14ac:dyDescent="0.25">
      <c r="A2778" s="518" t="s">
        <v>108</v>
      </c>
      <c r="B2778" s="514"/>
      <c r="C2778" s="515"/>
      <c r="D2778" s="515"/>
      <c r="E2778" s="515"/>
      <c r="F2778" s="414"/>
    </row>
    <row r="2779" spans="1:6" ht="21" customHeight="1" thickBot="1" x14ac:dyDescent="0.25">
      <c r="A2779" s="518" t="s">
        <v>72</v>
      </c>
      <c r="B2779" s="514"/>
      <c r="C2779" s="515"/>
      <c r="D2779" s="515"/>
      <c r="E2779" s="515"/>
      <c r="F2779" s="414"/>
    </row>
    <row r="2780" spans="1:6" ht="21" customHeight="1" thickBot="1" x14ac:dyDescent="0.25">
      <c r="A2780" s="518" t="s">
        <v>73</v>
      </c>
      <c r="B2780" s="514"/>
      <c r="C2780" s="515"/>
      <c r="D2780" s="515"/>
      <c r="E2780" s="515"/>
      <c r="F2780" s="414"/>
    </row>
    <row r="2781" spans="1:6" ht="21" customHeight="1" thickBot="1" x14ac:dyDescent="0.25">
      <c r="A2781" s="519" t="s">
        <v>33</v>
      </c>
      <c r="B2781" s="514">
        <f>B2771+B2776</f>
        <v>228</v>
      </c>
      <c r="C2781" s="514">
        <f t="shared" ref="C2781:E2781" si="375">C2771+C2776</f>
        <v>0</v>
      </c>
      <c r="D2781" s="514">
        <f t="shared" si="375"/>
        <v>0</v>
      </c>
      <c r="E2781" s="514">
        <f t="shared" si="375"/>
        <v>0</v>
      </c>
      <c r="F2781" s="414"/>
    </row>
    <row r="2782" spans="1:6" ht="66" customHeight="1" thickBot="1" x14ac:dyDescent="0.25">
      <c r="A2782" s="509" t="s">
        <v>114</v>
      </c>
      <c r="B2782" s="509" t="s">
        <v>600</v>
      </c>
      <c r="C2782" s="521" t="s">
        <v>601</v>
      </c>
      <c r="D2782" s="522"/>
      <c r="E2782" s="523"/>
      <c r="F2782" s="414"/>
    </row>
    <row r="2783" spans="1:6" ht="21" customHeight="1" thickBot="1" x14ac:dyDescent="0.25">
      <c r="A2783" s="426" t="s">
        <v>9</v>
      </c>
      <c r="B2783" s="1090" t="s">
        <v>462</v>
      </c>
      <c r="C2783" s="1091"/>
      <c r="D2783" s="1091"/>
      <c r="E2783" s="1092"/>
      <c r="F2783" s="414"/>
    </row>
    <row r="2784" spans="1:6" ht="21" customHeight="1" thickBot="1" x14ac:dyDescent="0.25">
      <c r="A2784" s="426" t="s">
        <v>14</v>
      </c>
      <c r="B2784" s="1123" t="s">
        <v>463</v>
      </c>
      <c r="C2784" s="1093"/>
      <c r="D2784" s="1093"/>
      <c r="E2784" s="1094"/>
      <c r="F2784" s="414"/>
    </row>
    <row r="2785" spans="1:6" ht="21" customHeight="1" x14ac:dyDescent="0.2">
      <c r="A2785" s="1095"/>
      <c r="B2785" s="511">
        <v>2019</v>
      </c>
      <c r="C2785" s="511">
        <v>2020</v>
      </c>
      <c r="D2785" s="511">
        <v>2021</v>
      </c>
      <c r="E2785" s="511">
        <v>2022</v>
      </c>
      <c r="F2785" s="414"/>
    </row>
    <row r="2786" spans="1:6" ht="21" customHeight="1" thickBot="1" x14ac:dyDescent="0.25">
      <c r="A2786" s="1096"/>
      <c r="B2786" s="512" t="s">
        <v>5</v>
      </c>
      <c r="C2786" s="512" t="s">
        <v>6</v>
      </c>
      <c r="D2786" s="512" t="s">
        <v>6</v>
      </c>
      <c r="E2786" s="512" t="s">
        <v>6</v>
      </c>
      <c r="F2786" s="414"/>
    </row>
    <row r="2787" spans="1:6" ht="21" customHeight="1" thickBot="1" x14ac:dyDescent="0.25">
      <c r="A2787" s="426" t="s">
        <v>8</v>
      </c>
      <c r="B2787" s="513">
        <v>1</v>
      </c>
      <c r="C2787" s="513">
        <v>0</v>
      </c>
      <c r="D2787" s="422">
        <v>0</v>
      </c>
      <c r="E2787" s="422">
        <v>0</v>
      </c>
      <c r="F2787" s="414"/>
    </row>
    <row r="2788" spans="1:6" ht="21" customHeight="1" thickBot="1" x14ac:dyDescent="0.25">
      <c r="A2788" s="426" t="s">
        <v>15</v>
      </c>
      <c r="B2788" s="515">
        <f>B2806</f>
        <v>133</v>
      </c>
      <c r="C2788" s="515">
        <v>0</v>
      </c>
      <c r="D2788" s="515">
        <v>0</v>
      </c>
      <c r="E2788" s="515">
        <v>0</v>
      </c>
      <c r="F2788" s="414"/>
    </row>
    <row r="2789" spans="1:6" ht="21" customHeight="1" thickBot="1" x14ac:dyDescent="0.25">
      <c r="A2789" s="426" t="s">
        <v>21</v>
      </c>
      <c r="B2789" s="513">
        <f>B2788/B2787</f>
        <v>133</v>
      </c>
      <c r="C2789" s="513" t="e">
        <f t="shared" ref="C2789:E2789" si="376">C2788/C2787</f>
        <v>#DIV/0!</v>
      </c>
      <c r="D2789" s="513" t="e">
        <f t="shared" si="376"/>
        <v>#DIV/0!</v>
      </c>
      <c r="E2789" s="513" t="e">
        <f t="shared" si="376"/>
        <v>#DIV/0!</v>
      </c>
      <c r="F2789" s="414"/>
    </row>
    <row r="2790" spans="1:6" ht="21" customHeight="1" thickBot="1" x14ac:dyDescent="0.25">
      <c r="A2790" s="426" t="s">
        <v>16</v>
      </c>
      <c r="B2790" s="422" t="s">
        <v>20</v>
      </c>
      <c r="C2790" s="516">
        <f>C2787/B2787-1</f>
        <v>-1</v>
      </c>
      <c r="D2790" s="516" t="e">
        <f t="shared" ref="D2790:E2792" si="377">D2787/C2787-1</f>
        <v>#DIV/0!</v>
      </c>
      <c r="E2790" s="516" t="e">
        <f t="shared" si="377"/>
        <v>#DIV/0!</v>
      </c>
      <c r="F2790" s="414"/>
    </row>
    <row r="2791" spans="1:6" ht="21" customHeight="1" thickBot="1" x14ac:dyDescent="0.25">
      <c r="A2791" s="426" t="s">
        <v>17</v>
      </c>
      <c r="B2791" s="422" t="s">
        <v>20</v>
      </c>
      <c r="C2791" s="516">
        <f>C2788/B2788-1</f>
        <v>-1</v>
      </c>
      <c r="D2791" s="516" t="e">
        <f t="shared" si="377"/>
        <v>#DIV/0!</v>
      </c>
      <c r="E2791" s="516" t="e">
        <f t="shared" si="377"/>
        <v>#DIV/0!</v>
      </c>
      <c r="F2791" s="414"/>
    </row>
    <row r="2792" spans="1:6" ht="21" customHeight="1" thickBot="1" x14ac:dyDescent="0.25">
      <c r="A2792" s="426" t="s">
        <v>18</v>
      </c>
      <c r="B2792" s="422" t="s">
        <v>20</v>
      </c>
      <c r="C2792" s="516" t="e">
        <f>C2789/B2789-1</f>
        <v>#DIV/0!</v>
      </c>
      <c r="D2792" s="516" t="e">
        <f t="shared" si="377"/>
        <v>#DIV/0!</v>
      </c>
      <c r="E2792" s="516" t="e">
        <f t="shared" si="377"/>
        <v>#DIV/0!</v>
      </c>
      <c r="F2792" s="414"/>
    </row>
    <row r="2793" spans="1:6" ht="21" customHeight="1" thickBot="1" x14ac:dyDescent="0.25">
      <c r="A2793" s="1138" t="s">
        <v>1289</v>
      </c>
      <c r="B2793" s="1139"/>
      <c r="C2793" s="1139"/>
      <c r="D2793" s="1139"/>
      <c r="E2793" s="1140"/>
      <c r="F2793" s="414"/>
    </row>
    <row r="2794" spans="1:6" ht="21" customHeight="1" x14ac:dyDescent="0.2">
      <c r="A2794" s="1095"/>
      <c r="B2794" s="511">
        <v>2019</v>
      </c>
      <c r="C2794" s="511">
        <v>2020</v>
      </c>
      <c r="D2794" s="511">
        <v>2021</v>
      </c>
      <c r="E2794" s="511">
        <v>2022</v>
      </c>
      <c r="F2794" s="414"/>
    </row>
    <row r="2795" spans="1:6" ht="21" customHeight="1" thickBot="1" x14ac:dyDescent="0.25">
      <c r="A2795" s="1096"/>
      <c r="B2795" s="512" t="s">
        <v>5</v>
      </c>
      <c r="C2795" s="512" t="s">
        <v>6</v>
      </c>
      <c r="D2795" s="512" t="s">
        <v>6</v>
      </c>
      <c r="E2795" s="512" t="s">
        <v>6</v>
      </c>
      <c r="F2795" s="414"/>
    </row>
    <row r="2796" spans="1:6" ht="21" customHeight="1" thickBot="1" x14ac:dyDescent="0.25">
      <c r="A2796" s="517" t="s">
        <v>107</v>
      </c>
      <c r="B2796" s="515">
        <f>B2797+B2798+B2799+B2800</f>
        <v>0</v>
      </c>
      <c r="C2796" s="515">
        <f t="shared" ref="C2796:E2796" si="378">C2797+C2798+C2799+C2800</f>
        <v>0</v>
      </c>
      <c r="D2796" s="515">
        <f t="shared" si="378"/>
        <v>0</v>
      </c>
      <c r="E2796" s="515">
        <f t="shared" si="378"/>
        <v>0</v>
      </c>
      <c r="F2796" s="414"/>
    </row>
    <row r="2797" spans="1:6" ht="21" customHeight="1" thickBot="1" x14ac:dyDescent="0.25">
      <c r="A2797" s="518" t="s">
        <v>37</v>
      </c>
      <c r="B2797" s="515"/>
      <c r="C2797" s="515"/>
      <c r="D2797" s="515"/>
      <c r="E2797" s="515"/>
      <c r="F2797" s="414"/>
    </row>
    <row r="2798" spans="1:6" ht="21" customHeight="1" thickBot="1" x14ac:dyDescent="0.25">
      <c r="A2798" s="518" t="s">
        <v>108</v>
      </c>
      <c r="B2798" s="515"/>
      <c r="C2798" s="515"/>
      <c r="D2798" s="515"/>
      <c r="E2798" s="515"/>
      <c r="F2798" s="414"/>
    </row>
    <row r="2799" spans="1:6" ht="21" customHeight="1" thickBot="1" x14ac:dyDescent="0.25">
      <c r="A2799" s="518" t="s">
        <v>72</v>
      </c>
      <c r="B2799" s="515"/>
      <c r="C2799" s="515"/>
      <c r="D2799" s="515"/>
      <c r="E2799" s="515"/>
      <c r="F2799" s="414"/>
    </row>
    <row r="2800" spans="1:6" ht="21" customHeight="1" thickBot="1" x14ac:dyDescent="0.25">
      <c r="A2800" s="518" t="s">
        <v>73</v>
      </c>
      <c r="B2800" s="515"/>
      <c r="C2800" s="515"/>
      <c r="D2800" s="515"/>
      <c r="E2800" s="515"/>
      <c r="F2800" s="414"/>
    </row>
    <row r="2801" spans="1:6" ht="21" customHeight="1" thickBot="1" x14ac:dyDescent="0.25">
      <c r="A2801" s="517" t="s">
        <v>109</v>
      </c>
      <c r="B2801" s="514">
        <f>B2802+B2803+B2804+B2805</f>
        <v>133</v>
      </c>
      <c r="C2801" s="514">
        <f t="shared" ref="C2801:E2801" si="379">C2802+C2803+C2804+C2805</f>
        <v>0</v>
      </c>
      <c r="D2801" s="514">
        <f t="shared" si="379"/>
        <v>0</v>
      </c>
      <c r="E2801" s="514">
        <f t="shared" si="379"/>
        <v>0</v>
      </c>
      <c r="F2801" s="414"/>
    </row>
    <row r="2802" spans="1:6" ht="21" customHeight="1" thickBot="1" x14ac:dyDescent="0.25">
      <c r="A2802" s="518" t="s">
        <v>37</v>
      </c>
      <c r="B2802" s="515">
        <v>133</v>
      </c>
      <c r="C2802" s="515">
        <v>0</v>
      </c>
      <c r="D2802" s="515">
        <v>0</v>
      </c>
      <c r="E2802" s="515">
        <v>0</v>
      </c>
      <c r="F2802" s="414"/>
    </row>
    <row r="2803" spans="1:6" ht="21" customHeight="1" thickBot="1" x14ac:dyDescent="0.25">
      <c r="A2803" s="518" t="s">
        <v>108</v>
      </c>
      <c r="B2803" s="514"/>
      <c r="C2803" s="515"/>
      <c r="D2803" s="515"/>
      <c r="E2803" s="515"/>
      <c r="F2803" s="414"/>
    </row>
    <row r="2804" spans="1:6" ht="21" customHeight="1" thickBot="1" x14ac:dyDescent="0.25">
      <c r="A2804" s="518" t="s">
        <v>72</v>
      </c>
      <c r="B2804" s="514"/>
      <c r="C2804" s="515"/>
      <c r="D2804" s="515"/>
      <c r="E2804" s="515"/>
      <c r="F2804" s="414"/>
    </row>
    <row r="2805" spans="1:6" ht="21" customHeight="1" thickBot="1" x14ac:dyDescent="0.25">
      <c r="A2805" s="518" t="s">
        <v>73</v>
      </c>
      <c r="B2805" s="514"/>
      <c r="C2805" s="515"/>
      <c r="D2805" s="515"/>
      <c r="E2805" s="515"/>
      <c r="F2805" s="414"/>
    </row>
    <row r="2806" spans="1:6" ht="21" customHeight="1" thickBot="1" x14ac:dyDescent="0.25">
      <c r="A2806" s="519" t="s">
        <v>599</v>
      </c>
      <c r="B2806" s="514">
        <f>B2796+B2801</f>
        <v>133</v>
      </c>
      <c r="C2806" s="514">
        <f t="shared" ref="C2806:E2806" si="380">C2796+C2801</f>
        <v>0</v>
      </c>
      <c r="D2806" s="514">
        <f t="shared" si="380"/>
        <v>0</v>
      </c>
      <c r="E2806" s="514">
        <f t="shared" si="380"/>
        <v>0</v>
      </c>
      <c r="F2806" s="414"/>
    </row>
    <row r="2807" spans="1:6" ht="84" customHeight="1" thickBot="1" x14ac:dyDescent="0.25">
      <c r="A2807" s="509" t="s">
        <v>118</v>
      </c>
      <c r="B2807" s="509" t="s">
        <v>602</v>
      </c>
      <c r="C2807" s="521" t="s">
        <v>603</v>
      </c>
      <c r="D2807" s="522"/>
      <c r="E2807" s="523"/>
      <c r="F2807" s="414"/>
    </row>
    <row r="2808" spans="1:6" ht="21" customHeight="1" thickBot="1" x14ac:dyDescent="0.25">
      <c r="A2808" s="426" t="s">
        <v>9</v>
      </c>
      <c r="B2808" s="1090" t="s">
        <v>462</v>
      </c>
      <c r="C2808" s="1091"/>
      <c r="D2808" s="1091"/>
      <c r="E2808" s="1092"/>
      <c r="F2808" s="414"/>
    </row>
    <row r="2809" spans="1:6" ht="21" customHeight="1" thickBot="1" x14ac:dyDescent="0.25">
      <c r="A2809" s="426" t="s">
        <v>14</v>
      </c>
      <c r="B2809" s="1123" t="s">
        <v>463</v>
      </c>
      <c r="C2809" s="1093"/>
      <c r="D2809" s="1093"/>
      <c r="E2809" s="1094"/>
      <c r="F2809" s="414"/>
    </row>
    <row r="2810" spans="1:6" ht="21" customHeight="1" x14ac:dyDescent="0.2">
      <c r="A2810" s="1095"/>
      <c r="B2810" s="511">
        <v>2019</v>
      </c>
      <c r="C2810" s="511">
        <v>2020</v>
      </c>
      <c r="D2810" s="511">
        <v>2021</v>
      </c>
      <c r="E2810" s="511">
        <v>2022</v>
      </c>
      <c r="F2810" s="414"/>
    </row>
    <row r="2811" spans="1:6" ht="21" customHeight="1" thickBot="1" x14ac:dyDescent="0.25">
      <c r="A2811" s="1096"/>
      <c r="B2811" s="512" t="s">
        <v>5</v>
      </c>
      <c r="C2811" s="512" t="s">
        <v>6</v>
      </c>
      <c r="D2811" s="512" t="s">
        <v>6</v>
      </c>
      <c r="E2811" s="512" t="s">
        <v>6</v>
      </c>
      <c r="F2811" s="414"/>
    </row>
    <row r="2812" spans="1:6" ht="21" customHeight="1" thickBot="1" x14ac:dyDescent="0.25">
      <c r="A2812" s="426" t="s">
        <v>8</v>
      </c>
      <c r="B2812" s="513">
        <v>1</v>
      </c>
      <c r="C2812" s="513">
        <v>0</v>
      </c>
      <c r="D2812" s="422">
        <v>0</v>
      </c>
      <c r="E2812" s="422">
        <v>0</v>
      </c>
      <c r="F2812" s="414"/>
    </row>
    <row r="2813" spans="1:6" ht="21" customHeight="1" thickBot="1" x14ac:dyDescent="0.25">
      <c r="A2813" s="426" t="s">
        <v>15</v>
      </c>
      <c r="B2813" s="515">
        <f>B2831</f>
        <v>200</v>
      </c>
      <c r="C2813" s="515">
        <f>C2831</f>
        <v>0</v>
      </c>
      <c r="D2813" s="515">
        <v>0</v>
      </c>
      <c r="E2813" s="515">
        <v>0</v>
      </c>
      <c r="F2813" s="414"/>
    </row>
    <row r="2814" spans="1:6" ht="21" customHeight="1" thickBot="1" x14ac:dyDescent="0.25">
      <c r="A2814" s="426" t="s">
        <v>21</v>
      </c>
      <c r="B2814" s="513">
        <f>B2813/B2812</f>
        <v>200</v>
      </c>
      <c r="C2814" s="513" t="e">
        <f t="shared" ref="C2814:E2814" si="381">C2813/C2812</f>
        <v>#DIV/0!</v>
      </c>
      <c r="D2814" s="513" t="e">
        <f t="shared" si="381"/>
        <v>#DIV/0!</v>
      </c>
      <c r="E2814" s="513" t="e">
        <f t="shared" si="381"/>
        <v>#DIV/0!</v>
      </c>
      <c r="F2814" s="414"/>
    </row>
    <row r="2815" spans="1:6" ht="21" customHeight="1" thickBot="1" x14ac:dyDescent="0.25">
      <c r="A2815" s="426" t="s">
        <v>16</v>
      </c>
      <c r="B2815" s="422" t="s">
        <v>20</v>
      </c>
      <c r="C2815" s="516">
        <f>C2812/B2812-1</f>
        <v>-1</v>
      </c>
      <c r="D2815" s="516" t="e">
        <f t="shared" ref="D2815:E2817" si="382">D2812/C2812-1</f>
        <v>#DIV/0!</v>
      </c>
      <c r="E2815" s="516" t="e">
        <f t="shared" si="382"/>
        <v>#DIV/0!</v>
      </c>
      <c r="F2815" s="414"/>
    </row>
    <row r="2816" spans="1:6" ht="21" customHeight="1" thickBot="1" x14ac:dyDescent="0.25">
      <c r="A2816" s="426" t="s">
        <v>17</v>
      </c>
      <c r="B2816" s="422" t="s">
        <v>20</v>
      </c>
      <c r="C2816" s="516">
        <f>C2813/B2813-1</f>
        <v>-1</v>
      </c>
      <c r="D2816" s="516" t="e">
        <f t="shared" si="382"/>
        <v>#DIV/0!</v>
      </c>
      <c r="E2816" s="516" t="e">
        <f t="shared" si="382"/>
        <v>#DIV/0!</v>
      </c>
      <c r="F2816" s="414"/>
    </row>
    <row r="2817" spans="1:6" ht="21" customHeight="1" thickBot="1" x14ac:dyDescent="0.25">
      <c r="A2817" s="426" t="s">
        <v>18</v>
      </c>
      <c r="B2817" s="422" t="s">
        <v>20</v>
      </c>
      <c r="C2817" s="516" t="e">
        <f>C2814/B2814-1</f>
        <v>#DIV/0!</v>
      </c>
      <c r="D2817" s="516" t="e">
        <f t="shared" si="382"/>
        <v>#DIV/0!</v>
      </c>
      <c r="E2817" s="516" t="e">
        <f t="shared" si="382"/>
        <v>#DIV/0!</v>
      </c>
      <c r="F2817" s="414"/>
    </row>
    <row r="2818" spans="1:6" ht="21" customHeight="1" thickBot="1" x14ac:dyDescent="0.25">
      <c r="A2818" s="1138" t="s">
        <v>1289</v>
      </c>
      <c r="B2818" s="1139"/>
      <c r="C2818" s="1139"/>
      <c r="D2818" s="1139"/>
      <c r="E2818" s="1140"/>
      <c r="F2818" s="414"/>
    </row>
    <row r="2819" spans="1:6" ht="21" customHeight="1" x14ac:dyDescent="0.2">
      <c r="A2819" s="1095"/>
      <c r="B2819" s="511">
        <v>2019</v>
      </c>
      <c r="C2819" s="511">
        <v>2020</v>
      </c>
      <c r="D2819" s="511">
        <v>2021</v>
      </c>
      <c r="E2819" s="511">
        <v>2022</v>
      </c>
      <c r="F2819" s="414"/>
    </row>
    <row r="2820" spans="1:6" ht="21" customHeight="1" thickBot="1" x14ac:dyDescent="0.25">
      <c r="A2820" s="1096"/>
      <c r="B2820" s="512" t="s">
        <v>5</v>
      </c>
      <c r="C2820" s="512" t="s">
        <v>6</v>
      </c>
      <c r="D2820" s="512" t="s">
        <v>6</v>
      </c>
      <c r="E2820" s="512" t="s">
        <v>6</v>
      </c>
      <c r="F2820" s="414"/>
    </row>
    <row r="2821" spans="1:6" ht="21" customHeight="1" thickBot="1" x14ac:dyDescent="0.25">
      <c r="A2821" s="517" t="s">
        <v>107</v>
      </c>
      <c r="B2821" s="515">
        <f>B2822+B2823+B2824+B2825</f>
        <v>0</v>
      </c>
      <c r="C2821" s="515">
        <f>C2822+C2823+C2824+C2825</f>
        <v>0</v>
      </c>
      <c r="D2821" s="515">
        <f t="shared" ref="D2821:E2821" si="383">D2822+D2823+D2824+D2825</f>
        <v>0</v>
      </c>
      <c r="E2821" s="515">
        <f t="shared" si="383"/>
        <v>0</v>
      </c>
      <c r="F2821" s="414"/>
    </row>
    <row r="2822" spans="1:6" ht="21" customHeight="1" thickBot="1" x14ac:dyDescent="0.25">
      <c r="A2822" s="518" t="s">
        <v>37</v>
      </c>
      <c r="B2822" s="515"/>
      <c r="C2822" s="515"/>
      <c r="D2822" s="515"/>
      <c r="E2822" s="515"/>
      <c r="F2822" s="414"/>
    </row>
    <row r="2823" spans="1:6" ht="21" customHeight="1" thickBot="1" x14ac:dyDescent="0.25">
      <c r="A2823" s="518" t="s">
        <v>108</v>
      </c>
      <c r="B2823" s="515"/>
      <c r="C2823" s="515"/>
      <c r="D2823" s="515"/>
      <c r="E2823" s="515"/>
      <c r="F2823" s="414"/>
    </row>
    <row r="2824" spans="1:6" ht="21" customHeight="1" thickBot="1" x14ac:dyDescent="0.25">
      <c r="A2824" s="518" t="s">
        <v>72</v>
      </c>
      <c r="B2824" s="515"/>
      <c r="C2824" s="515"/>
      <c r="D2824" s="515"/>
      <c r="E2824" s="515"/>
      <c r="F2824" s="414"/>
    </row>
    <row r="2825" spans="1:6" ht="21" customHeight="1" thickBot="1" x14ac:dyDescent="0.25">
      <c r="A2825" s="518" t="s">
        <v>73</v>
      </c>
      <c r="B2825" s="515"/>
      <c r="C2825" s="515"/>
      <c r="D2825" s="515"/>
      <c r="E2825" s="515"/>
      <c r="F2825" s="414"/>
    </row>
    <row r="2826" spans="1:6" ht="21" customHeight="1" thickBot="1" x14ac:dyDescent="0.25">
      <c r="A2826" s="517" t="s">
        <v>109</v>
      </c>
      <c r="B2826" s="514">
        <f>B2827+B2828+B2829+B2830</f>
        <v>200</v>
      </c>
      <c r="C2826" s="514">
        <f t="shared" ref="C2826:E2826" si="384">C2827+C2828+C2829+C2830</f>
        <v>0</v>
      </c>
      <c r="D2826" s="514">
        <f t="shared" si="384"/>
        <v>0</v>
      </c>
      <c r="E2826" s="514">
        <f t="shared" si="384"/>
        <v>0</v>
      </c>
      <c r="F2826" s="414"/>
    </row>
    <row r="2827" spans="1:6" ht="21" customHeight="1" thickBot="1" x14ac:dyDescent="0.25">
      <c r="A2827" s="518" t="s">
        <v>37</v>
      </c>
      <c r="B2827" s="515">
        <v>200</v>
      </c>
      <c r="C2827" s="515">
        <v>0</v>
      </c>
      <c r="D2827" s="515">
        <v>0</v>
      </c>
      <c r="E2827" s="515">
        <v>0</v>
      </c>
      <c r="F2827" s="414"/>
    </row>
    <row r="2828" spans="1:6" ht="21" customHeight="1" thickBot="1" x14ac:dyDescent="0.25">
      <c r="A2828" s="518" t="s">
        <v>108</v>
      </c>
      <c r="B2828" s="514"/>
      <c r="C2828" s="515"/>
      <c r="D2828" s="515"/>
      <c r="E2828" s="515"/>
      <c r="F2828" s="414"/>
    </row>
    <row r="2829" spans="1:6" ht="21" customHeight="1" thickBot="1" x14ac:dyDescent="0.25">
      <c r="A2829" s="518" t="s">
        <v>72</v>
      </c>
      <c r="B2829" s="514"/>
      <c r="C2829" s="515"/>
      <c r="D2829" s="515"/>
      <c r="E2829" s="515"/>
      <c r="F2829" s="414"/>
    </row>
    <row r="2830" spans="1:6" ht="21" customHeight="1" thickBot="1" x14ac:dyDescent="0.25">
      <c r="A2830" s="518" t="s">
        <v>73</v>
      </c>
      <c r="B2830" s="514"/>
      <c r="C2830" s="515"/>
      <c r="D2830" s="515"/>
      <c r="E2830" s="515"/>
      <c r="F2830" s="414"/>
    </row>
    <row r="2831" spans="1:6" ht="21" customHeight="1" thickBot="1" x14ac:dyDescent="0.25">
      <c r="A2831" s="519" t="s">
        <v>120</v>
      </c>
      <c r="B2831" s="514">
        <f>B2821+B2826</f>
        <v>200</v>
      </c>
      <c r="C2831" s="514">
        <f t="shared" ref="C2831:E2831" si="385">C2821+C2826</f>
        <v>0</v>
      </c>
      <c r="D2831" s="514">
        <f t="shared" si="385"/>
        <v>0</v>
      </c>
      <c r="E2831" s="514">
        <f t="shared" si="385"/>
        <v>0</v>
      </c>
      <c r="F2831" s="414"/>
    </row>
    <row r="2832" spans="1:6" ht="48.75" customHeight="1" thickBot="1" x14ac:dyDescent="0.25">
      <c r="A2832" s="509" t="s">
        <v>121</v>
      </c>
      <c r="B2832" s="509" t="s">
        <v>604</v>
      </c>
      <c r="C2832" s="521" t="s">
        <v>605</v>
      </c>
      <c r="D2832" s="522"/>
      <c r="E2832" s="523"/>
      <c r="F2832" s="414"/>
    </row>
    <row r="2833" spans="1:6" ht="51.75" customHeight="1" thickBot="1" x14ac:dyDescent="0.25">
      <c r="A2833" s="426" t="s">
        <v>9</v>
      </c>
      <c r="B2833" s="1090" t="s">
        <v>606</v>
      </c>
      <c r="C2833" s="1091"/>
      <c r="D2833" s="1091"/>
      <c r="E2833" s="1092"/>
      <c r="F2833" s="414"/>
    </row>
    <row r="2834" spans="1:6" ht="21" customHeight="1" thickBot="1" x14ac:dyDescent="0.25">
      <c r="A2834" s="426" t="s">
        <v>14</v>
      </c>
      <c r="B2834" s="1123" t="s">
        <v>237</v>
      </c>
      <c r="C2834" s="1093"/>
      <c r="D2834" s="1093"/>
      <c r="E2834" s="1094"/>
      <c r="F2834" s="414"/>
    </row>
    <row r="2835" spans="1:6" ht="21" customHeight="1" x14ac:dyDescent="0.2">
      <c r="A2835" s="1095"/>
      <c r="B2835" s="511">
        <v>2019</v>
      </c>
      <c r="C2835" s="511">
        <v>2020</v>
      </c>
      <c r="D2835" s="511">
        <v>2021</v>
      </c>
      <c r="E2835" s="511">
        <v>2022</v>
      </c>
      <c r="F2835" s="414"/>
    </row>
    <row r="2836" spans="1:6" ht="21" customHeight="1" thickBot="1" x14ac:dyDescent="0.25">
      <c r="A2836" s="1096"/>
      <c r="B2836" s="512" t="s">
        <v>5</v>
      </c>
      <c r="C2836" s="512" t="s">
        <v>6</v>
      </c>
      <c r="D2836" s="512" t="s">
        <v>6</v>
      </c>
      <c r="E2836" s="512" t="s">
        <v>6</v>
      </c>
      <c r="F2836" s="414"/>
    </row>
    <row r="2837" spans="1:6" ht="21" customHeight="1" thickBot="1" x14ac:dyDescent="0.25">
      <c r="A2837" s="426" t="s">
        <v>8</v>
      </c>
      <c r="B2837" s="513">
        <v>1000</v>
      </c>
      <c r="C2837" s="513">
        <v>0</v>
      </c>
      <c r="D2837" s="422">
        <v>0</v>
      </c>
      <c r="E2837" s="422">
        <v>0</v>
      </c>
      <c r="F2837" s="414"/>
    </row>
    <row r="2838" spans="1:6" ht="21" customHeight="1" thickBot="1" x14ac:dyDescent="0.25">
      <c r="A2838" s="426" t="s">
        <v>15</v>
      </c>
      <c r="B2838" s="514">
        <f>B2856</f>
        <v>62008</v>
      </c>
      <c r="C2838" s="514">
        <f>C2856</f>
        <v>0</v>
      </c>
      <c r="D2838" s="515">
        <v>0</v>
      </c>
      <c r="E2838" s="515">
        <v>0</v>
      </c>
      <c r="F2838" s="414"/>
    </row>
    <row r="2839" spans="1:6" ht="21" customHeight="1" thickBot="1" x14ac:dyDescent="0.25">
      <c r="A2839" s="426" t="s">
        <v>21</v>
      </c>
      <c r="B2839" s="513">
        <f>B2838/B2837</f>
        <v>62.008000000000003</v>
      </c>
      <c r="C2839" s="513" t="e">
        <f t="shared" ref="C2839:E2839" si="386">C2838/C2837</f>
        <v>#DIV/0!</v>
      </c>
      <c r="D2839" s="513" t="e">
        <f t="shared" si="386"/>
        <v>#DIV/0!</v>
      </c>
      <c r="E2839" s="513" t="e">
        <f t="shared" si="386"/>
        <v>#DIV/0!</v>
      </c>
      <c r="F2839" s="414"/>
    </row>
    <row r="2840" spans="1:6" ht="21" customHeight="1" thickBot="1" x14ac:dyDescent="0.25">
      <c r="A2840" s="426" t="s">
        <v>16</v>
      </c>
      <c r="B2840" s="422" t="s">
        <v>20</v>
      </c>
      <c r="C2840" s="516">
        <f>C2837/B2837-1</f>
        <v>-1</v>
      </c>
      <c r="D2840" s="516" t="e">
        <f t="shared" ref="D2840:E2842" si="387">D2837/C2837-1</f>
        <v>#DIV/0!</v>
      </c>
      <c r="E2840" s="516" t="e">
        <f t="shared" si="387"/>
        <v>#DIV/0!</v>
      </c>
      <c r="F2840" s="414"/>
    </row>
    <row r="2841" spans="1:6" ht="21" customHeight="1" thickBot="1" x14ac:dyDescent="0.25">
      <c r="A2841" s="426" t="s">
        <v>17</v>
      </c>
      <c r="B2841" s="422" t="s">
        <v>20</v>
      </c>
      <c r="C2841" s="516">
        <f>C2838/B2838-1</f>
        <v>-1</v>
      </c>
      <c r="D2841" s="516" t="e">
        <f t="shared" si="387"/>
        <v>#DIV/0!</v>
      </c>
      <c r="E2841" s="516" t="e">
        <f t="shared" si="387"/>
        <v>#DIV/0!</v>
      </c>
      <c r="F2841" s="414"/>
    </row>
    <row r="2842" spans="1:6" ht="21" customHeight="1" thickBot="1" x14ac:dyDescent="0.25">
      <c r="A2842" s="426" t="s">
        <v>18</v>
      </c>
      <c r="B2842" s="422" t="s">
        <v>20</v>
      </c>
      <c r="C2842" s="516" t="e">
        <f>C2839/B2839-1</f>
        <v>#DIV/0!</v>
      </c>
      <c r="D2842" s="516" t="e">
        <f t="shared" si="387"/>
        <v>#DIV/0!</v>
      </c>
      <c r="E2842" s="516" t="e">
        <f t="shared" si="387"/>
        <v>#DIV/0!</v>
      </c>
      <c r="F2842" s="414"/>
    </row>
    <row r="2843" spans="1:6" ht="21" customHeight="1" thickBot="1" x14ac:dyDescent="0.25">
      <c r="A2843" s="1138" t="s">
        <v>1289</v>
      </c>
      <c r="B2843" s="1139"/>
      <c r="C2843" s="1139"/>
      <c r="D2843" s="1139"/>
      <c r="E2843" s="1140"/>
      <c r="F2843" s="414"/>
    </row>
    <row r="2844" spans="1:6" ht="21" customHeight="1" x14ac:dyDescent="0.2">
      <c r="A2844" s="1095"/>
      <c r="B2844" s="511">
        <v>2019</v>
      </c>
      <c r="C2844" s="511">
        <v>2020</v>
      </c>
      <c r="D2844" s="511">
        <v>2021</v>
      </c>
      <c r="E2844" s="511">
        <v>2022</v>
      </c>
      <c r="F2844" s="414"/>
    </row>
    <row r="2845" spans="1:6" ht="21" customHeight="1" thickBot="1" x14ac:dyDescent="0.25">
      <c r="A2845" s="1096"/>
      <c r="B2845" s="512" t="s">
        <v>5</v>
      </c>
      <c r="C2845" s="512" t="s">
        <v>6</v>
      </c>
      <c r="D2845" s="512" t="s">
        <v>6</v>
      </c>
      <c r="E2845" s="512" t="s">
        <v>6</v>
      </c>
      <c r="F2845" s="414"/>
    </row>
    <row r="2846" spans="1:6" ht="21" customHeight="1" thickBot="1" x14ac:dyDescent="0.25">
      <c r="A2846" s="517" t="s">
        <v>107</v>
      </c>
      <c r="B2846" s="515">
        <f>B2847+B2848+B2849+B2850</f>
        <v>0</v>
      </c>
      <c r="C2846" s="515">
        <f t="shared" ref="C2846:E2846" si="388">C2847+C2848+C2849+C2850</f>
        <v>0</v>
      </c>
      <c r="D2846" s="515">
        <f t="shared" si="388"/>
        <v>0</v>
      </c>
      <c r="E2846" s="515">
        <f t="shared" si="388"/>
        <v>0</v>
      </c>
      <c r="F2846" s="414"/>
    </row>
    <row r="2847" spans="1:6" ht="21" customHeight="1" thickBot="1" x14ac:dyDescent="0.25">
      <c r="A2847" s="518" t="s">
        <v>37</v>
      </c>
      <c r="B2847" s="515"/>
      <c r="C2847" s="515"/>
      <c r="D2847" s="515"/>
      <c r="E2847" s="515"/>
      <c r="F2847" s="414"/>
    </row>
    <row r="2848" spans="1:6" ht="21" customHeight="1" thickBot="1" x14ac:dyDescent="0.25">
      <c r="A2848" s="518" t="s">
        <v>108</v>
      </c>
      <c r="B2848" s="515"/>
      <c r="C2848" s="515"/>
      <c r="D2848" s="515"/>
      <c r="E2848" s="515"/>
      <c r="F2848" s="414"/>
    </row>
    <row r="2849" spans="1:6" ht="21" customHeight="1" thickBot="1" x14ac:dyDescent="0.25">
      <c r="A2849" s="518" t="s">
        <v>72</v>
      </c>
      <c r="B2849" s="515"/>
      <c r="C2849" s="515"/>
      <c r="D2849" s="515"/>
      <c r="E2849" s="515"/>
      <c r="F2849" s="414"/>
    </row>
    <row r="2850" spans="1:6" ht="21" customHeight="1" thickBot="1" x14ac:dyDescent="0.25">
      <c r="A2850" s="518" t="s">
        <v>73</v>
      </c>
      <c r="B2850" s="515"/>
      <c r="C2850" s="515"/>
      <c r="D2850" s="515"/>
      <c r="E2850" s="515"/>
      <c r="F2850" s="414"/>
    </row>
    <row r="2851" spans="1:6" ht="21" customHeight="1" thickBot="1" x14ac:dyDescent="0.25">
      <c r="A2851" s="517" t="s">
        <v>109</v>
      </c>
      <c r="B2851" s="514">
        <f>B2852+B2853+B2854+B2855</f>
        <v>62008</v>
      </c>
      <c r="C2851" s="514">
        <f t="shared" ref="C2851:E2851" si="389">C2852+C2853+C2854+C2855</f>
        <v>0</v>
      </c>
      <c r="D2851" s="514">
        <f t="shared" si="389"/>
        <v>0</v>
      </c>
      <c r="E2851" s="514">
        <f t="shared" si="389"/>
        <v>0</v>
      </c>
      <c r="F2851" s="414"/>
    </row>
    <row r="2852" spans="1:6" ht="21" customHeight="1" thickBot="1" x14ac:dyDescent="0.25">
      <c r="A2852" s="518" t="s">
        <v>37</v>
      </c>
      <c r="B2852" s="514">
        <v>62008</v>
      </c>
      <c r="C2852" s="515">
        <v>0</v>
      </c>
      <c r="D2852" s="515">
        <v>0</v>
      </c>
      <c r="E2852" s="515">
        <v>0</v>
      </c>
      <c r="F2852" s="414"/>
    </row>
    <row r="2853" spans="1:6" ht="21" customHeight="1" thickBot="1" x14ac:dyDescent="0.25">
      <c r="A2853" s="518" t="s">
        <v>108</v>
      </c>
      <c r="B2853" s="514"/>
      <c r="C2853" s="515"/>
      <c r="D2853" s="515"/>
      <c r="E2853" s="515"/>
      <c r="F2853" s="414"/>
    </row>
    <row r="2854" spans="1:6" ht="21" customHeight="1" thickBot="1" x14ac:dyDescent="0.25">
      <c r="A2854" s="518" t="s">
        <v>72</v>
      </c>
      <c r="B2854" s="514"/>
      <c r="C2854" s="515"/>
      <c r="D2854" s="515"/>
      <c r="E2854" s="515"/>
      <c r="F2854" s="414"/>
    </row>
    <row r="2855" spans="1:6" ht="21" customHeight="1" thickBot="1" x14ac:dyDescent="0.25">
      <c r="A2855" s="518" t="s">
        <v>73</v>
      </c>
      <c r="B2855" s="514"/>
      <c r="C2855" s="515"/>
      <c r="D2855" s="515"/>
      <c r="E2855" s="515"/>
      <c r="F2855" s="414"/>
    </row>
    <row r="2856" spans="1:6" ht="21" customHeight="1" thickBot="1" x14ac:dyDescent="0.25">
      <c r="A2856" s="519" t="s">
        <v>125</v>
      </c>
      <c r="B2856" s="514">
        <f>B2846+B2851</f>
        <v>62008</v>
      </c>
      <c r="C2856" s="514">
        <f t="shared" ref="C2856:E2856" si="390">C2846+C2851</f>
        <v>0</v>
      </c>
      <c r="D2856" s="514">
        <f t="shared" si="390"/>
        <v>0</v>
      </c>
      <c r="E2856" s="514">
        <f t="shared" si="390"/>
        <v>0</v>
      </c>
      <c r="F2856" s="414"/>
    </row>
    <row r="2857" spans="1:6" ht="63" customHeight="1" thickBot="1" x14ac:dyDescent="0.25">
      <c r="A2857" s="509" t="s">
        <v>121</v>
      </c>
      <c r="B2857" s="509" t="s">
        <v>607</v>
      </c>
      <c r="C2857" s="521" t="s">
        <v>608</v>
      </c>
      <c r="D2857" s="522"/>
      <c r="E2857" s="523"/>
      <c r="F2857" s="414"/>
    </row>
    <row r="2858" spans="1:6" ht="21" customHeight="1" thickBot="1" x14ac:dyDescent="0.25">
      <c r="A2858" s="426" t="s">
        <v>9</v>
      </c>
      <c r="B2858" s="1090" t="s">
        <v>462</v>
      </c>
      <c r="C2858" s="1091"/>
      <c r="D2858" s="1091"/>
      <c r="E2858" s="1092"/>
      <c r="F2858" s="414"/>
    </row>
    <row r="2859" spans="1:6" ht="21" customHeight="1" thickBot="1" x14ac:dyDescent="0.25">
      <c r="A2859" s="426" t="s">
        <v>14</v>
      </c>
      <c r="B2859" s="1123" t="s">
        <v>463</v>
      </c>
      <c r="C2859" s="1093"/>
      <c r="D2859" s="1093"/>
      <c r="E2859" s="1094"/>
      <c r="F2859" s="414"/>
    </row>
    <row r="2860" spans="1:6" ht="21" customHeight="1" x14ac:dyDescent="0.2">
      <c r="A2860" s="1095"/>
      <c r="B2860" s="511">
        <v>2019</v>
      </c>
      <c r="C2860" s="511">
        <v>2020</v>
      </c>
      <c r="D2860" s="511">
        <v>2021</v>
      </c>
      <c r="E2860" s="511">
        <v>2022</v>
      </c>
      <c r="F2860" s="414"/>
    </row>
    <row r="2861" spans="1:6" ht="21" customHeight="1" thickBot="1" x14ac:dyDescent="0.25">
      <c r="A2861" s="1096"/>
      <c r="B2861" s="512" t="s">
        <v>5</v>
      </c>
      <c r="C2861" s="512" t="s">
        <v>6</v>
      </c>
      <c r="D2861" s="512" t="s">
        <v>6</v>
      </c>
      <c r="E2861" s="512" t="s">
        <v>6</v>
      </c>
      <c r="F2861" s="414"/>
    </row>
    <row r="2862" spans="1:6" ht="21" customHeight="1" thickBot="1" x14ac:dyDescent="0.25">
      <c r="A2862" s="426" t="s">
        <v>8</v>
      </c>
      <c r="B2862" s="513">
        <v>1</v>
      </c>
      <c r="C2862" s="513">
        <v>0</v>
      </c>
      <c r="D2862" s="422">
        <v>0</v>
      </c>
      <c r="E2862" s="422">
        <v>0</v>
      </c>
      <c r="F2862" s="414"/>
    </row>
    <row r="2863" spans="1:6" ht="21" customHeight="1" thickBot="1" x14ac:dyDescent="0.25">
      <c r="A2863" s="426" t="s">
        <v>15</v>
      </c>
      <c r="B2863" s="515">
        <f>B2881</f>
        <v>483</v>
      </c>
      <c r="C2863" s="515">
        <f>C2881</f>
        <v>0</v>
      </c>
      <c r="D2863" s="515">
        <v>0</v>
      </c>
      <c r="E2863" s="515">
        <v>0</v>
      </c>
      <c r="F2863" s="414"/>
    </row>
    <row r="2864" spans="1:6" ht="21" customHeight="1" thickBot="1" x14ac:dyDescent="0.25">
      <c r="A2864" s="426" t="s">
        <v>21</v>
      </c>
      <c r="B2864" s="513">
        <f>B2863/B2862</f>
        <v>483</v>
      </c>
      <c r="C2864" s="513" t="e">
        <f t="shared" ref="C2864:E2864" si="391">C2863/C2862</f>
        <v>#DIV/0!</v>
      </c>
      <c r="D2864" s="513" t="e">
        <f t="shared" si="391"/>
        <v>#DIV/0!</v>
      </c>
      <c r="E2864" s="513" t="e">
        <f t="shared" si="391"/>
        <v>#DIV/0!</v>
      </c>
      <c r="F2864" s="414"/>
    </row>
    <row r="2865" spans="1:6" ht="21" customHeight="1" thickBot="1" x14ac:dyDescent="0.25">
      <c r="A2865" s="426" t="s">
        <v>16</v>
      </c>
      <c r="B2865" s="422" t="s">
        <v>20</v>
      </c>
      <c r="C2865" s="516">
        <f>C2862/B2862-1</f>
        <v>-1</v>
      </c>
      <c r="D2865" s="516" t="e">
        <f t="shared" ref="D2865:E2867" si="392">D2862/C2862-1</f>
        <v>#DIV/0!</v>
      </c>
      <c r="E2865" s="516" t="e">
        <f t="shared" si="392"/>
        <v>#DIV/0!</v>
      </c>
      <c r="F2865" s="414"/>
    </row>
    <row r="2866" spans="1:6" ht="21" customHeight="1" thickBot="1" x14ac:dyDescent="0.25">
      <c r="A2866" s="426" t="s">
        <v>17</v>
      </c>
      <c r="B2866" s="422" t="s">
        <v>20</v>
      </c>
      <c r="C2866" s="516">
        <f>C2863/B2863-1</f>
        <v>-1</v>
      </c>
      <c r="D2866" s="516" t="e">
        <f t="shared" si="392"/>
        <v>#DIV/0!</v>
      </c>
      <c r="E2866" s="516" t="e">
        <f t="shared" si="392"/>
        <v>#DIV/0!</v>
      </c>
      <c r="F2866" s="414"/>
    </row>
    <row r="2867" spans="1:6" ht="21" customHeight="1" thickBot="1" x14ac:dyDescent="0.25">
      <c r="A2867" s="426" t="s">
        <v>18</v>
      </c>
      <c r="B2867" s="422" t="s">
        <v>20</v>
      </c>
      <c r="C2867" s="516" t="e">
        <f>C2864/B2864-1</f>
        <v>#DIV/0!</v>
      </c>
      <c r="D2867" s="516" t="e">
        <f t="shared" si="392"/>
        <v>#DIV/0!</v>
      </c>
      <c r="E2867" s="516" t="e">
        <f t="shared" si="392"/>
        <v>#DIV/0!</v>
      </c>
      <c r="F2867" s="414"/>
    </row>
    <row r="2868" spans="1:6" ht="21" customHeight="1" thickBot="1" x14ac:dyDescent="0.25">
      <c r="A2868" s="1138" t="s">
        <v>1289</v>
      </c>
      <c r="B2868" s="1139"/>
      <c r="C2868" s="1139"/>
      <c r="D2868" s="1139"/>
      <c r="E2868" s="1140"/>
      <c r="F2868" s="414"/>
    </row>
    <row r="2869" spans="1:6" ht="21" customHeight="1" x14ac:dyDescent="0.2">
      <c r="A2869" s="1095"/>
      <c r="B2869" s="511">
        <v>2019</v>
      </c>
      <c r="C2869" s="511">
        <v>2020</v>
      </c>
      <c r="D2869" s="511">
        <v>2021</v>
      </c>
      <c r="E2869" s="511">
        <v>2022</v>
      </c>
      <c r="F2869" s="414"/>
    </row>
    <row r="2870" spans="1:6" ht="21" customHeight="1" thickBot="1" x14ac:dyDescent="0.25">
      <c r="A2870" s="1096"/>
      <c r="B2870" s="512" t="s">
        <v>5</v>
      </c>
      <c r="C2870" s="512" t="s">
        <v>6</v>
      </c>
      <c r="D2870" s="512" t="s">
        <v>6</v>
      </c>
      <c r="E2870" s="512" t="s">
        <v>6</v>
      </c>
      <c r="F2870" s="414"/>
    </row>
    <row r="2871" spans="1:6" ht="21" customHeight="1" thickBot="1" x14ac:dyDescent="0.25">
      <c r="A2871" s="517" t="s">
        <v>107</v>
      </c>
      <c r="B2871" s="515">
        <f>B2872+B2873+B2874+B2875</f>
        <v>0</v>
      </c>
      <c r="C2871" s="515">
        <f t="shared" ref="C2871:E2871" si="393">C2872+C2873+C2874+C2875</f>
        <v>0</v>
      </c>
      <c r="D2871" s="515">
        <f t="shared" si="393"/>
        <v>0</v>
      </c>
      <c r="E2871" s="515">
        <f t="shared" si="393"/>
        <v>0</v>
      </c>
      <c r="F2871" s="414"/>
    </row>
    <row r="2872" spans="1:6" ht="21" customHeight="1" thickBot="1" x14ac:dyDescent="0.25">
      <c r="A2872" s="518" t="s">
        <v>37</v>
      </c>
      <c r="B2872" s="515"/>
      <c r="C2872" s="515"/>
      <c r="D2872" s="515"/>
      <c r="E2872" s="515"/>
      <c r="F2872" s="414"/>
    </row>
    <row r="2873" spans="1:6" ht="21" customHeight="1" thickBot="1" x14ac:dyDescent="0.25">
      <c r="A2873" s="518" t="s">
        <v>108</v>
      </c>
      <c r="B2873" s="515"/>
      <c r="C2873" s="515"/>
      <c r="D2873" s="515"/>
      <c r="E2873" s="515"/>
      <c r="F2873" s="414"/>
    </row>
    <row r="2874" spans="1:6" ht="21" customHeight="1" thickBot="1" x14ac:dyDescent="0.25">
      <c r="A2874" s="518" t="s">
        <v>72</v>
      </c>
      <c r="B2874" s="515"/>
      <c r="C2874" s="515"/>
      <c r="D2874" s="515"/>
      <c r="E2874" s="515"/>
      <c r="F2874" s="414"/>
    </row>
    <row r="2875" spans="1:6" ht="21" customHeight="1" thickBot="1" x14ac:dyDescent="0.25">
      <c r="A2875" s="518" t="s">
        <v>73</v>
      </c>
      <c r="B2875" s="515"/>
      <c r="C2875" s="515"/>
      <c r="D2875" s="515"/>
      <c r="E2875" s="515"/>
      <c r="F2875" s="414"/>
    </row>
    <row r="2876" spans="1:6" ht="21" customHeight="1" thickBot="1" x14ac:dyDescent="0.25">
      <c r="A2876" s="517" t="s">
        <v>109</v>
      </c>
      <c r="B2876" s="514">
        <f>B2877+B2878+B2879+B2880</f>
        <v>483</v>
      </c>
      <c r="C2876" s="514">
        <f t="shared" ref="C2876:E2876" si="394">C2877+C2878+C2879+C2880</f>
        <v>0</v>
      </c>
      <c r="D2876" s="514">
        <f t="shared" si="394"/>
        <v>0</v>
      </c>
      <c r="E2876" s="514">
        <f t="shared" si="394"/>
        <v>0</v>
      </c>
      <c r="F2876" s="414"/>
    </row>
    <row r="2877" spans="1:6" ht="21" customHeight="1" thickBot="1" x14ac:dyDescent="0.25">
      <c r="A2877" s="518" t="s">
        <v>37</v>
      </c>
      <c r="B2877" s="515">
        <v>483</v>
      </c>
      <c r="C2877" s="515">
        <v>0</v>
      </c>
      <c r="D2877" s="515">
        <v>0</v>
      </c>
      <c r="E2877" s="515">
        <v>0</v>
      </c>
      <c r="F2877" s="414"/>
    </row>
    <row r="2878" spans="1:6" ht="21" customHeight="1" thickBot="1" x14ac:dyDescent="0.25">
      <c r="A2878" s="518" t="s">
        <v>108</v>
      </c>
      <c r="B2878" s="514"/>
      <c r="C2878" s="515"/>
      <c r="D2878" s="515"/>
      <c r="E2878" s="515"/>
      <c r="F2878" s="414"/>
    </row>
    <row r="2879" spans="1:6" ht="21" customHeight="1" thickBot="1" x14ac:dyDescent="0.25">
      <c r="A2879" s="518" t="s">
        <v>72</v>
      </c>
      <c r="B2879" s="514"/>
      <c r="C2879" s="515"/>
      <c r="D2879" s="515"/>
      <c r="E2879" s="515"/>
      <c r="F2879" s="414"/>
    </row>
    <row r="2880" spans="1:6" ht="21" customHeight="1" thickBot="1" x14ac:dyDescent="0.25">
      <c r="A2880" s="518" t="s">
        <v>73</v>
      </c>
      <c r="B2880" s="514"/>
      <c r="C2880" s="515"/>
      <c r="D2880" s="515"/>
      <c r="E2880" s="515"/>
      <c r="F2880" s="414"/>
    </row>
    <row r="2881" spans="1:6" ht="21" customHeight="1" thickBot="1" x14ac:dyDescent="0.25">
      <c r="A2881" s="519" t="s">
        <v>125</v>
      </c>
      <c r="B2881" s="514">
        <f>B2871+B2876</f>
        <v>483</v>
      </c>
      <c r="C2881" s="514">
        <f t="shared" ref="C2881:E2881" si="395">C2871+C2876</f>
        <v>0</v>
      </c>
      <c r="D2881" s="514">
        <f t="shared" si="395"/>
        <v>0</v>
      </c>
      <c r="E2881" s="514">
        <f t="shared" si="395"/>
        <v>0</v>
      </c>
      <c r="F2881" s="414"/>
    </row>
    <row r="2882" spans="1:6" ht="59.25" customHeight="1" thickBot="1" x14ac:dyDescent="0.25">
      <c r="A2882" s="509" t="s">
        <v>304</v>
      </c>
      <c r="B2882" s="509" t="s">
        <v>609</v>
      </c>
      <c r="C2882" s="521" t="s">
        <v>610</v>
      </c>
      <c r="D2882" s="522"/>
      <c r="E2882" s="523"/>
      <c r="F2882" s="414"/>
    </row>
    <row r="2883" spans="1:6" ht="63" customHeight="1" thickBot="1" x14ac:dyDescent="0.25">
      <c r="A2883" s="426" t="s">
        <v>9</v>
      </c>
      <c r="B2883" s="1090" t="s">
        <v>611</v>
      </c>
      <c r="C2883" s="1091"/>
      <c r="D2883" s="1091"/>
      <c r="E2883" s="1092"/>
      <c r="F2883" s="414"/>
    </row>
    <row r="2884" spans="1:6" ht="21" customHeight="1" thickBot="1" x14ac:dyDescent="0.25">
      <c r="A2884" s="426" t="s">
        <v>14</v>
      </c>
      <c r="B2884" s="1123" t="s">
        <v>237</v>
      </c>
      <c r="C2884" s="1093"/>
      <c r="D2884" s="1093"/>
      <c r="E2884" s="1094"/>
      <c r="F2884" s="414"/>
    </row>
    <row r="2885" spans="1:6" ht="21" customHeight="1" x14ac:dyDescent="0.2">
      <c r="A2885" s="1095"/>
      <c r="B2885" s="511">
        <v>2019</v>
      </c>
      <c r="C2885" s="511">
        <v>2020</v>
      </c>
      <c r="D2885" s="511">
        <v>2021</v>
      </c>
      <c r="E2885" s="511">
        <v>2022</v>
      </c>
      <c r="F2885" s="414"/>
    </row>
    <row r="2886" spans="1:6" ht="21" customHeight="1" thickBot="1" x14ac:dyDescent="0.25">
      <c r="A2886" s="1096"/>
      <c r="B2886" s="512" t="s">
        <v>5</v>
      </c>
      <c r="C2886" s="512" t="s">
        <v>6</v>
      </c>
      <c r="D2886" s="512" t="s">
        <v>6</v>
      </c>
      <c r="E2886" s="512" t="s">
        <v>6</v>
      </c>
      <c r="F2886" s="414"/>
    </row>
    <row r="2887" spans="1:6" ht="21" customHeight="1" thickBot="1" x14ac:dyDescent="0.25">
      <c r="A2887" s="426" t="s">
        <v>8</v>
      </c>
      <c r="B2887" s="513">
        <v>16016</v>
      </c>
      <c r="C2887" s="513">
        <v>0</v>
      </c>
      <c r="D2887" s="513">
        <v>0</v>
      </c>
      <c r="E2887" s="422">
        <v>0</v>
      </c>
      <c r="F2887" s="414"/>
    </row>
    <row r="2888" spans="1:6" ht="21" customHeight="1" thickBot="1" x14ac:dyDescent="0.25">
      <c r="A2888" s="426" t="s">
        <v>15</v>
      </c>
      <c r="B2888" s="514">
        <f>B2906</f>
        <v>102469</v>
      </c>
      <c r="C2888" s="514">
        <f t="shared" ref="C2888:D2888" si="396">C2906</f>
        <v>0</v>
      </c>
      <c r="D2888" s="514">
        <f t="shared" si="396"/>
        <v>0</v>
      </c>
      <c r="E2888" s="515">
        <v>0</v>
      </c>
      <c r="F2888" s="414"/>
    </row>
    <row r="2889" spans="1:6" ht="21" customHeight="1" thickBot="1" x14ac:dyDescent="0.25">
      <c r="A2889" s="426" t="s">
        <v>21</v>
      </c>
      <c r="B2889" s="513">
        <f>B2888/B2887</f>
        <v>6.3979145854145854</v>
      </c>
      <c r="C2889" s="513" t="e">
        <f t="shared" ref="C2889:E2889" si="397">C2888/C2887</f>
        <v>#DIV/0!</v>
      </c>
      <c r="D2889" s="513" t="e">
        <f t="shared" si="397"/>
        <v>#DIV/0!</v>
      </c>
      <c r="E2889" s="513" t="e">
        <f t="shared" si="397"/>
        <v>#DIV/0!</v>
      </c>
      <c r="F2889" s="414"/>
    </row>
    <row r="2890" spans="1:6" ht="21" customHeight="1" thickBot="1" x14ac:dyDescent="0.25">
      <c r="A2890" s="426" t="s">
        <v>16</v>
      </c>
      <c r="B2890" s="422" t="s">
        <v>20</v>
      </c>
      <c r="C2890" s="516">
        <f>C2887/B2887-1</f>
        <v>-1</v>
      </c>
      <c r="D2890" s="516" t="e">
        <f t="shared" ref="D2890:E2892" si="398">D2887/C2887-1</f>
        <v>#DIV/0!</v>
      </c>
      <c r="E2890" s="516" t="e">
        <f t="shared" si="398"/>
        <v>#DIV/0!</v>
      </c>
      <c r="F2890" s="414"/>
    </row>
    <row r="2891" spans="1:6" ht="21" customHeight="1" thickBot="1" x14ac:dyDescent="0.25">
      <c r="A2891" s="426" t="s">
        <v>17</v>
      </c>
      <c r="B2891" s="422" t="s">
        <v>20</v>
      </c>
      <c r="C2891" s="516">
        <f>C2888/B2888-1</f>
        <v>-1</v>
      </c>
      <c r="D2891" s="516" t="e">
        <f t="shared" si="398"/>
        <v>#DIV/0!</v>
      </c>
      <c r="E2891" s="516" t="e">
        <f t="shared" si="398"/>
        <v>#DIV/0!</v>
      </c>
      <c r="F2891" s="414"/>
    </row>
    <row r="2892" spans="1:6" ht="21" customHeight="1" thickBot="1" x14ac:dyDescent="0.25">
      <c r="A2892" s="426" t="s">
        <v>18</v>
      </c>
      <c r="B2892" s="422" t="s">
        <v>20</v>
      </c>
      <c r="C2892" s="516" t="e">
        <f>C2889/B2889-1</f>
        <v>#DIV/0!</v>
      </c>
      <c r="D2892" s="516" t="e">
        <f t="shared" si="398"/>
        <v>#DIV/0!</v>
      </c>
      <c r="E2892" s="516" t="e">
        <f t="shared" si="398"/>
        <v>#DIV/0!</v>
      </c>
      <c r="F2892" s="414"/>
    </row>
    <row r="2893" spans="1:6" ht="21" customHeight="1" thickBot="1" x14ac:dyDescent="0.25">
      <c r="A2893" s="1138" t="s">
        <v>1289</v>
      </c>
      <c r="B2893" s="1139"/>
      <c r="C2893" s="1139"/>
      <c r="D2893" s="1139"/>
      <c r="E2893" s="1140"/>
      <c r="F2893" s="414"/>
    </row>
    <row r="2894" spans="1:6" ht="21" customHeight="1" x14ac:dyDescent="0.2">
      <c r="A2894" s="1095"/>
      <c r="B2894" s="511">
        <v>2019</v>
      </c>
      <c r="C2894" s="511">
        <v>2020</v>
      </c>
      <c r="D2894" s="511">
        <v>2021</v>
      </c>
      <c r="E2894" s="511">
        <v>2022</v>
      </c>
      <c r="F2894" s="414"/>
    </row>
    <row r="2895" spans="1:6" ht="21" customHeight="1" thickBot="1" x14ac:dyDescent="0.25">
      <c r="A2895" s="1096"/>
      <c r="B2895" s="512" t="s">
        <v>5</v>
      </c>
      <c r="C2895" s="512" t="s">
        <v>6</v>
      </c>
      <c r="D2895" s="512" t="s">
        <v>6</v>
      </c>
      <c r="E2895" s="512" t="s">
        <v>6</v>
      </c>
      <c r="F2895" s="414"/>
    </row>
    <row r="2896" spans="1:6" ht="21" customHeight="1" thickBot="1" x14ac:dyDescent="0.25">
      <c r="A2896" s="517" t="s">
        <v>107</v>
      </c>
      <c r="B2896" s="515">
        <f>B2897+B2898+B2899+B2900</f>
        <v>0</v>
      </c>
      <c r="C2896" s="515">
        <f t="shared" ref="C2896:E2896" si="399">C2897+C2898+C2899+C2900</f>
        <v>0</v>
      </c>
      <c r="D2896" s="515">
        <f t="shared" si="399"/>
        <v>0</v>
      </c>
      <c r="E2896" s="515">
        <f t="shared" si="399"/>
        <v>0</v>
      </c>
      <c r="F2896" s="414"/>
    </row>
    <row r="2897" spans="1:6" ht="21" customHeight="1" thickBot="1" x14ac:dyDescent="0.25">
      <c r="A2897" s="518" t="s">
        <v>37</v>
      </c>
      <c r="B2897" s="515"/>
      <c r="C2897" s="515"/>
      <c r="D2897" s="515"/>
      <c r="E2897" s="515"/>
      <c r="F2897" s="414"/>
    </row>
    <row r="2898" spans="1:6" ht="21" customHeight="1" thickBot="1" x14ac:dyDescent="0.25">
      <c r="A2898" s="518" t="s">
        <v>108</v>
      </c>
      <c r="B2898" s="515"/>
      <c r="C2898" s="515"/>
      <c r="D2898" s="515"/>
      <c r="E2898" s="515"/>
      <c r="F2898" s="414"/>
    </row>
    <row r="2899" spans="1:6" ht="21" customHeight="1" thickBot="1" x14ac:dyDescent="0.25">
      <c r="A2899" s="518" t="s">
        <v>72</v>
      </c>
      <c r="B2899" s="515"/>
      <c r="C2899" s="515"/>
      <c r="D2899" s="515"/>
      <c r="E2899" s="515"/>
      <c r="F2899" s="414"/>
    </row>
    <row r="2900" spans="1:6" ht="21" customHeight="1" thickBot="1" x14ac:dyDescent="0.25">
      <c r="A2900" s="518" t="s">
        <v>73</v>
      </c>
      <c r="B2900" s="515"/>
      <c r="C2900" s="515"/>
      <c r="D2900" s="515"/>
      <c r="E2900" s="515"/>
      <c r="F2900" s="414"/>
    </row>
    <row r="2901" spans="1:6" ht="21" customHeight="1" thickBot="1" x14ac:dyDescent="0.25">
      <c r="A2901" s="517" t="s">
        <v>109</v>
      </c>
      <c r="B2901" s="514">
        <f>B2902+B2903+B2904+B2905</f>
        <v>102469</v>
      </c>
      <c r="C2901" s="514">
        <f t="shared" ref="C2901:E2901" si="400">C2902+C2903+C2904+C2905</f>
        <v>0</v>
      </c>
      <c r="D2901" s="514">
        <f t="shared" si="400"/>
        <v>0</v>
      </c>
      <c r="E2901" s="514">
        <f t="shared" si="400"/>
        <v>0</v>
      </c>
      <c r="F2901" s="414"/>
    </row>
    <row r="2902" spans="1:6" ht="21" customHeight="1" thickBot="1" x14ac:dyDescent="0.25">
      <c r="A2902" s="518" t="s">
        <v>37</v>
      </c>
      <c r="B2902" s="514">
        <v>102469</v>
      </c>
      <c r="C2902" s="515">
        <v>0</v>
      </c>
      <c r="D2902" s="515">
        <v>0</v>
      </c>
      <c r="E2902" s="515">
        <v>0</v>
      </c>
      <c r="F2902" s="414"/>
    </row>
    <row r="2903" spans="1:6" ht="21" customHeight="1" thickBot="1" x14ac:dyDescent="0.25">
      <c r="A2903" s="518" t="s">
        <v>108</v>
      </c>
      <c r="B2903" s="514"/>
      <c r="C2903" s="515"/>
      <c r="D2903" s="515"/>
      <c r="E2903" s="515"/>
      <c r="F2903" s="414"/>
    </row>
    <row r="2904" spans="1:6" ht="21" customHeight="1" thickBot="1" x14ac:dyDescent="0.25">
      <c r="A2904" s="518" t="s">
        <v>72</v>
      </c>
      <c r="B2904" s="514"/>
      <c r="C2904" s="515"/>
      <c r="D2904" s="515"/>
      <c r="E2904" s="515"/>
      <c r="F2904" s="414"/>
    </row>
    <row r="2905" spans="1:6" ht="21" customHeight="1" thickBot="1" x14ac:dyDescent="0.25">
      <c r="A2905" s="518" t="s">
        <v>73</v>
      </c>
      <c r="B2905" s="514"/>
      <c r="C2905" s="515"/>
      <c r="D2905" s="515"/>
      <c r="E2905" s="515"/>
      <c r="F2905" s="414"/>
    </row>
    <row r="2906" spans="1:6" ht="21" customHeight="1" thickBot="1" x14ac:dyDescent="0.25">
      <c r="A2906" s="519" t="s">
        <v>268</v>
      </c>
      <c r="B2906" s="514">
        <f>B2896+B2901</f>
        <v>102469</v>
      </c>
      <c r="C2906" s="514">
        <f t="shared" ref="C2906:E2906" si="401">C2896+C2901</f>
        <v>0</v>
      </c>
      <c r="D2906" s="514">
        <f t="shared" si="401"/>
        <v>0</v>
      </c>
      <c r="E2906" s="514">
        <f t="shared" si="401"/>
        <v>0</v>
      </c>
      <c r="F2906" s="414"/>
    </row>
    <row r="2907" spans="1:6" ht="36.75" customHeight="1" thickBot="1" x14ac:dyDescent="0.25">
      <c r="A2907" s="509" t="s">
        <v>304</v>
      </c>
      <c r="B2907" s="509" t="s">
        <v>612</v>
      </c>
      <c r="C2907" s="521" t="s">
        <v>613</v>
      </c>
      <c r="D2907" s="522"/>
      <c r="E2907" s="523"/>
      <c r="F2907" s="414"/>
    </row>
    <row r="2908" spans="1:6" ht="21" customHeight="1" thickBot="1" x14ac:dyDescent="0.25">
      <c r="A2908" s="426" t="s">
        <v>9</v>
      </c>
      <c r="B2908" s="1090" t="s">
        <v>462</v>
      </c>
      <c r="C2908" s="1091"/>
      <c r="D2908" s="1091"/>
      <c r="E2908" s="1092"/>
      <c r="F2908" s="414"/>
    </row>
    <row r="2909" spans="1:6" ht="21" customHeight="1" thickBot="1" x14ac:dyDescent="0.25">
      <c r="A2909" s="426" t="s">
        <v>14</v>
      </c>
      <c r="B2909" s="1123" t="s">
        <v>463</v>
      </c>
      <c r="C2909" s="1093"/>
      <c r="D2909" s="1093"/>
      <c r="E2909" s="1094"/>
      <c r="F2909" s="414"/>
    </row>
    <row r="2910" spans="1:6" ht="21" customHeight="1" x14ac:dyDescent="0.2">
      <c r="A2910" s="1095"/>
      <c r="B2910" s="511">
        <v>2019</v>
      </c>
      <c r="C2910" s="511">
        <v>2020</v>
      </c>
      <c r="D2910" s="511">
        <v>2021</v>
      </c>
      <c r="E2910" s="511">
        <v>2022</v>
      </c>
      <c r="F2910" s="414"/>
    </row>
    <row r="2911" spans="1:6" ht="21" customHeight="1" thickBot="1" x14ac:dyDescent="0.25">
      <c r="A2911" s="1096"/>
      <c r="B2911" s="512" t="s">
        <v>5</v>
      </c>
      <c r="C2911" s="512" t="s">
        <v>6</v>
      </c>
      <c r="D2911" s="512" t="s">
        <v>6</v>
      </c>
      <c r="E2911" s="512" t="s">
        <v>6</v>
      </c>
      <c r="F2911" s="414"/>
    </row>
    <row r="2912" spans="1:6" ht="21" customHeight="1" thickBot="1" x14ac:dyDescent="0.25">
      <c r="A2912" s="426" t="s">
        <v>8</v>
      </c>
      <c r="B2912" s="513">
        <v>1</v>
      </c>
      <c r="C2912" s="513">
        <v>0</v>
      </c>
      <c r="D2912" s="513">
        <v>0</v>
      </c>
      <c r="E2912" s="422">
        <v>0</v>
      </c>
      <c r="F2912" s="414"/>
    </row>
    <row r="2913" spans="1:6" ht="21" customHeight="1" thickBot="1" x14ac:dyDescent="0.25">
      <c r="A2913" s="426" t="s">
        <v>15</v>
      </c>
      <c r="B2913" s="515">
        <f>B2931</f>
        <v>1996</v>
      </c>
      <c r="C2913" s="515">
        <f>C2931</f>
        <v>0</v>
      </c>
      <c r="D2913" s="515">
        <v>0</v>
      </c>
      <c r="E2913" s="515">
        <v>0</v>
      </c>
      <c r="F2913" s="414"/>
    </row>
    <row r="2914" spans="1:6" ht="21" customHeight="1" thickBot="1" x14ac:dyDescent="0.25">
      <c r="A2914" s="426" t="s">
        <v>21</v>
      </c>
      <c r="B2914" s="513">
        <f>B2913/B2912</f>
        <v>1996</v>
      </c>
      <c r="C2914" s="513" t="e">
        <f t="shared" ref="C2914:E2914" si="402">C2913/C2912</f>
        <v>#DIV/0!</v>
      </c>
      <c r="D2914" s="513" t="e">
        <f t="shared" si="402"/>
        <v>#DIV/0!</v>
      </c>
      <c r="E2914" s="513" t="e">
        <f t="shared" si="402"/>
        <v>#DIV/0!</v>
      </c>
      <c r="F2914" s="414"/>
    </row>
    <row r="2915" spans="1:6" ht="21" customHeight="1" thickBot="1" x14ac:dyDescent="0.25">
      <c r="A2915" s="426" t="s">
        <v>16</v>
      </c>
      <c r="B2915" s="422" t="s">
        <v>20</v>
      </c>
      <c r="C2915" s="516">
        <f>C2912/B2912-1</f>
        <v>-1</v>
      </c>
      <c r="D2915" s="516" t="e">
        <f t="shared" ref="D2915:E2917" si="403">D2912/C2912-1</f>
        <v>#DIV/0!</v>
      </c>
      <c r="E2915" s="516" t="e">
        <f t="shared" si="403"/>
        <v>#DIV/0!</v>
      </c>
      <c r="F2915" s="414"/>
    </row>
    <row r="2916" spans="1:6" ht="21" customHeight="1" thickBot="1" x14ac:dyDescent="0.25">
      <c r="A2916" s="426" t="s">
        <v>17</v>
      </c>
      <c r="B2916" s="422" t="s">
        <v>20</v>
      </c>
      <c r="C2916" s="516">
        <f>C2913/B2913-1</f>
        <v>-1</v>
      </c>
      <c r="D2916" s="516" t="e">
        <f t="shared" si="403"/>
        <v>#DIV/0!</v>
      </c>
      <c r="E2916" s="516" t="e">
        <f t="shared" si="403"/>
        <v>#DIV/0!</v>
      </c>
      <c r="F2916" s="414"/>
    </row>
    <row r="2917" spans="1:6" ht="21" customHeight="1" thickBot="1" x14ac:dyDescent="0.25">
      <c r="A2917" s="426" t="s">
        <v>18</v>
      </c>
      <c r="B2917" s="422" t="s">
        <v>20</v>
      </c>
      <c r="C2917" s="516" t="e">
        <f>C2914/B2914-1</f>
        <v>#DIV/0!</v>
      </c>
      <c r="D2917" s="516" t="e">
        <f t="shared" si="403"/>
        <v>#DIV/0!</v>
      </c>
      <c r="E2917" s="516" t="e">
        <f t="shared" si="403"/>
        <v>#DIV/0!</v>
      </c>
      <c r="F2917" s="414"/>
    </row>
    <row r="2918" spans="1:6" ht="21" customHeight="1" thickBot="1" x14ac:dyDescent="0.25">
      <c r="A2918" s="1138" t="s">
        <v>1289</v>
      </c>
      <c r="B2918" s="1139"/>
      <c r="C2918" s="1139"/>
      <c r="D2918" s="1139"/>
      <c r="E2918" s="1140"/>
      <c r="F2918" s="414"/>
    </row>
    <row r="2919" spans="1:6" ht="21" customHeight="1" x14ac:dyDescent="0.2">
      <c r="A2919" s="1095"/>
      <c r="B2919" s="511">
        <v>2019</v>
      </c>
      <c r="C2919" s="511">
        <v>2020</v>
      </c>
      <c r="D2919" s="511">
        <v>2021</v>
      </c>
      <c r="E2919" s="511">
        <v>2022</v>
      </c>
      <c r="F2919" s="414"/>
    </row>
    <row r="2920" spans="1:6" ht="21" customHeight="1" thickBot="1" x14ac:dyDescent="0.25">
      <c r="A2920" s="1096"/>
      <c r="B2920" s="512" t="s">
        <v>5</v>
      </c>
      <c r="C2920" s="512" t="s">
        <v>6</v>
      </c>
      <c r="D2920" s="512" t="s">
        <v>6</v>
      </c>
      <c r="E2920" s="512" t="s">
        <v>6</v>
      </c>
      <c r="F2920" s="414"/>
    </row>
    <row r="2921" spans="1:6" ht="21" customHeight="1" thickBot="1" x14ac:dyDescent="0.25">
      <c r="A2921" s="517" t="s">
        <v>107</v>
      </c>
      <c r="B2921" s="515">
        <f>B2923+B2923+B2924+B2925</f>
        <v>0</v>
      </c>
      <c r="C2921" s="515">
        <f>C2923+C2923+C2924+C2925</f>
        <v>0</v>
      </c>
      <c r="D2921" s="515">
        <f>D2923+D2923+D2924+D2925</f>
        <v>0</v>
      </c>
      <c r="E2921" s="515">
        <f>E2923+E2923+E2924+E2925</f>
        <v>0</v>
      </c>
      <c r="F2921" s="414"/>
    </row>
    <row r="2922" spans="1:6" ht="21" customHeight="1" thickBot="1" x14ac:dyDescent="0.25">
      <c r="A2922" s="518" t="s">
        <v>37</v>
      </c>
      <c r="B2922" s="515"/>
      <c r="C2922" s="515"/>
      <c r="D2922" s="515"/>
      <c r="E2922" s="515"/>
      <c r="F2922" s="414"/>
    </row>
    <row r="2923" spans="1:6" ht="21" customHeight="1" thickBot="1" x14ac:dyDescent="0.25">
      <c r="A2923" s="518" t="s">
        <v>108</v>
      </c>
      <c r="B2923" s="515"/>
      <c r="C2923" s="515"/>
      <c r="D2923" s="515"/>
      <c r="E2923" s="515"/>
      <c r="F2923" s="414"/>
    </row>
    <row r="2924" spans="1:6" ht="21" customHeight="1" thickBot="1" x14ac:dyDescent="0.25">
      <c r="A2924" s="518" t="s">
        <v>72</v>
      </c>
      <c r="B2924" s="515"/>
      <c r="C2924" s="515"/>
      <c r="D2924" s="515"/>
      <c r="E2924" s="515"/>
      <c r="F2924" s="414"/>
    </row>
    <row r="2925" spans="1:6" ht="21" customHeight="1" thickBot="1" x14ac:dyDescent="0.25">
      <c r="A2925" s="518" t="s">
        <v>73</v>
      </c>
      <c r="B2925" s="515"/>
      <c r="C2925" s="515"/>
      <c r="D2925" s="515"/>
      <c r="E2925" s="515"/>
      <c r="F2925" s="414"/>
    </row>
    <row r="2926" spans="1:6" ht="21" customHeight="1" thickBot="1" x14ac:dyDescent="0.25">
      <c r="A2926" s="517" t="s">
        <v>109</v>
      </c>
      <c r="B2926" s="514">
        <f>B2927+B2928+B2929+B2930</f>
        <v>1996</v>
      </c>
      <c r="C2926" s="514">
        <f t="shared" ref="C2926:E2926" si="404">C2927+C2928+C2929+C2930</f>
        <v>0</v>
      </c>
      <c r="D2926" s="514">
        <f t="shared" si="404"/>
        <v>0</v>
      </c>
      <c r="E2926" s="514">
        <f t="shared" si="404"/>
        <v>0</v>
      </c>
      <c r="F2926" s="414"/>
    </row>
    <row r="2927" spans="1:6" ht="21" customHeight="1" thickBot="1" x14ac:dyDescent="0.25">
      <c r="A2927" s="518" t="s">
        <v>37</v>
      </c>
      <c r="B2927" s="515">
        <v>1996</v>
      </c>
      <c r="C2927" s="515">
        <v>0</v>
      </c>
      <c r="D2927" s="515">
        <v>0</v>
      </c>
      <c r="E2927" s="515">
        <v>0</v>
      </c>
      <c r="F2927" s="414"/>
    </row>
    <row r="2928" spans="1:6" ht="21" customHeight="1" thickBot="1" x14ac:dyDescent="0.25">
      <c r="A2928" s="518" t="s">
        <v>108</v>
      </c>
      <c r="B2928" s="514"/>
      <c r="C2928" s="515"/>
      <c r="D2928" s="515"/>
      <c r="E2928" s="515"/>
      <c r="F2928" s="414"/>
    </row>
    <row r="2929" spans="1:6" ht="21" customHeight="1" thickBot="1" x14ac:dyDescent="0.25">
      <c r="A2929" s="518" t="s">
        <v>72</v>
      </c>
      <c r="B2929" s="514"/>
      <c r="C2929" s="515"/>
      <c r="D2929" s="515"/>
      <c r="E2929" s="515"/>
      <c r="F2929" s="414"/>
    </row>
    <row r="2930" spans="1:6" ht="21" customHeight="1" thickBot="1" x14ac:dyDescent="0.25">
      <c r="A2930" s="518" t="s">
        <v>73</v>
      </c>
      <c r="B2930" s="514"/>
      <c r="C2930" s="515"/>
      <c r="D2930" s="515"/>
      <c r="E2930" s="515"/>
      <c r="F2930" s="414"/>
    </row>
    <row r="2931" spans="1:6" ht="21" customHeight="1" thickBot="1" x14ac:dyDescent="0.25">
      <c r="A2931" s="519" t="s">
        <v>268</v>
      </c>
      <c r="B2931" s="514">
        <f>B2922+B2926</f>
        <v>1996</v>
      </c>
      <c r="C2931" s="514">
        <f>C2922+C2926</f>
        <v>0</v>
      </c>
      <c r="D2931" s="514">
        <f>D2922+D2926</f>
        <v>0</v>
      </c>
      <c r="E2931" s="514">
        <f>E2922+E2926</f>
        <v>0</v>
      </c>
      <c r="F2931" s="414"/>
    </row>
    <row r="2932" spans="1:6" ht="46.5" customHeight="1" thickBot="1" x14ac:dyDescent="0.25">
      <c r="A2932" s="509" t="s">
        <v>305</v>
      </c>
      <c r="B2932" s="509" t="s">
        <v>614</v>
      </c>
      <c r="C2932" s="521" t="s">
        <v>615</v>
      </c>
      <c r="D2932" s="522"/>
      <c r="E2932" s="509"/>
      <c r="F2932" s="414"/>
    </row>
    <row r="2933" spans="1:6" ht="60" customHeight="1" thickBot="1" x14ac:dyDescent="0.25">
      <c r="A2933" s="426" t="s">
        <v>9</v>
      </c>
      <c r="B2933" s="1090" t="s">
        <v>616</v>
      </c>
      <c r="C2933" s="1091"/>
      <c r="D2933" s="1091"/>
      <c r="E2933" s="1092"/>
      <c r="F2933" s="414"/>
    </row>
    <row r="2934" spans="1:6" ht="21" customHeight="1" thickBot="1" x14ac:dyDescent="0.25">
      <c r="A2934" s="426" t="s">
        <v>14</v>
      </c>
      <c r="B2934" s="1123" t="s">
        <v>237</v>
      </c>
      <c r="C2934" s="1093"/>
      <c r="D2934" s="1093"/>
      <c r="E2934" s="1094"/>
      <c r="F2934" s="414"/>
    </row>
    <row r="2935" spans="1:6" ht="21" customHeight="1" x14ac:dyDescent="0.2">
      <c r="A2935" s="1095"/>
      <c r="B2935" s="511">
        <v>2019</v>
      </c>
      <c r="C2935" s="511">
        <v>2020</v>
      </c>
      <c r="D2935" s="511">
        <v>2021</v>
      </c>
      <c r="E2935" s="511">
        <v>2022</v>
      </c>
      <c r="F2935" s="414"/>
    </row>
    <row r="2936" spans="1:6" ht="21" customHeight="1" thickBot="1" x14ac:dyDescent="0.25">
      <c r="A2936" s="1096"/>
      <c r="B2936" s="512" t="s">
        <v>5</v>
      </c>
      <c r="C2936" s="512" t="s">
        <v>6</v>
      </c>
      <c r="D2936" s="512" t="s">
        <v>6</v>
      </c>
      <c r="E2936" s="512" t="s">
        <v>6</v>
      </c>
      <c r="F2936" s="414"/>
    </row>
    <row r="2937" spans="1:6" ht="21" customHeight="1" thickBot="1" x14ac:dyDescent="0.25">
      <c r="A2937" s="426" t="s">
        <v>8</v>
      </c>
      <c r="B2937" s="513">
        <v>4000</v>
      </c>
      <c r="C2937" s="513">
        <v>3698</v>
      </c>
      <c r="D2937" s="422">
        <v>0</v>
      </c>
      <c r="E2937" s="422">
        <v>0</v>
      </c>
      <c r="F2937" s="414"/>
    </row>
    <row r="2938" spans="1:6" ht="21" customHeight="1" thickBot="1" x14ac:dyDescent="0.25">
      <c r="A2938" s="426" t="s">
        <v>15</v>
      </c>
      <c r="B2938" s="514">
        <f>B2956</f>
        <v>168867</v>
      </c>
      <c r="C2938" s="514">
        <f t="shared" ref="C2938:D2938" si="405">C2956</f>
        <v>100000</v>
      </c>
      <c r="D2938" s="514">
        <f t="shared" si="405"/>
        <v>0</v>
      </c>
      <c r="E2938" s="515"/>
      <c r="F2938" s="414"/>
    </row>
    <row r="2939" spans="1:6" ht="21" customHeight="1" thickBot="1" x14ac:dyDescent="0.25">
      <c r="A2939" s="426" t="s">
        <v>21</v>
      </c>
      <c r="B2939" s="513">
        <f>B2938/B2937</f>
        <v>42.216749999999998</v>
      </c>
      <c r="C2939" s="513">
        <f t="shared" ref="C2939:E2939" si="406">C2938/C2937</f>
        <v>27.041644131963224</v>
      </c>
      <c r="D2939" s="513" t="e">
        <f t="shared" si="406"/>
        <v>#DIV/0!</v>
      </c>
      <c r="E2939" s="513" t="e">
        <f t="shared" si="406"/>
        <v>#DIV/0!</v>
      </c>
      <c r="F2939" s="414"/>
    </row>
    <row r="2940" spans="1:6" ht="21" customHeight="1" thickBot="1" x14ac:dyDescent="0.25">
      <c r="A2940" s="426" t="s">
        <v>16</v>
      </c>
      <c r="B2940" s="422" t="s">
        <v>20</v>
      </c>
      <c r="C2940" s="516">
        <f>C2937/B2937-1</f>
        <v>-7.5500000000000012E-2</v>
      </c>
      <c r="D2940" s="516">
        <f t="shared" ref="D2940:E2942" si="407">D2937/C2937-1</f>
        <v>-1</v>
      </c>
      <c r="E2940" s="516" t="e">
        <f t="shared" si="407"/>
        <v>#DIV/0!</v>
      </c>
      <c r="F2940" s="414"/>
    </row>
    <row r="2941" spans="1:6" ht="21" customHeight="1" thickBot="1" x14ac:dyDescent="0.25">
      <c r="A2941" s="426" t="s">
        <v>17</v>
      </c>
      <c r="B2941" s="422" t="s">
        <v>20</v>
      </c>
      <c r="C2941" s="516">
        <f>C2938/B2938-1</f>
        <v>-0.40781798693646476</v>
      </c>
      <c r="D2941" s="516">
        <f t="shared" si="407"/>
        <v>-1</v>
      </c>
      <c r="E2941" s="516" t="e">
        <f t="shared" si="407"/>
        <v>#DIV/0!</v>
      </c>
      <c r="F2941" s="414"/>
    </row>
    <row r="2942" spans="1:6" ht="21" customHeight="1" thickBot="1" x14ac:dyDescent="0.25">
      <c r="A2942" s="426" t="s">
        <v>18</v>
      </c>
      <c r="B2942" s="422" t="s">
        <v>20</v>
      </c>
      <c r="C2942" s="516">
        <f>C2939/B2939-1</f>
        <v>-0.35945698965545136</v>
      </c>
      <c r="D2942" s="516" t="e">
        <f t="shared" si="407"/>
        <v>#DIV/0!</v>
      </c>
      <c r="E2942" s="516" t="e">
        <f t="shared" si="407"/>
        <v>#DIV/0!</v>
      </c>
      <c r="F2942" s="414"/>
    </row>
    <row r="2943" spans="1:6" ht="21" customHeight="1" thickBot="1" x14ac:dyDescent="0.25">
      <c r="A2943" s="1138" t="s">
        <v>1289</v>
      </c>
      <c r="B2943" s="1139"/>
      <c r="C2943" s="1139"/>
      <c r="D2943" s="1139"/>
      <c r="E2943" s="1140"/>
      <c r="F2943" s="414"/>
    </row>
    <row r="2944" spans="1:6" ht="21" customHeight="1" x14ac:dyDescent="0.2">
      <c r="A2944" s="1095"/>
      <c r="B2944" s="511">
        <v>2019</v>
      </c>
      <c r="C2944" s="511">
        <v>2020</v>
      </c>
      <c r="D2944" s="511">
        <v>2021</v>
      </c>
      <c r="E2944" s="511">
        <v>2022</v>
      </c>
      <c r="F2944" s="414"/>
    </row>
    <row r="2945" spans="1:6" ht="21" customHeight="1" thickBot="1" x14ac:dyDescent="0.25">
      <c r="A2945" s="1096"/>
      <c r="B2945" s="512" t="s">
        <v>5</v>
      </c>
      <c r="C2945" s="512" t="s">
        <v>6</v>
      </c>
      <c r="D2945" s="512" t="s">
        <v>6</v>
      </c>
      <c r="E2945" s="512" t="s">
        <v>6</v>
      </c>
      <c r="F2945" s="414"/>
    </row>
    <row r="2946" spans="1:6" ht="21" customHeight="1" thickBot="1" x14ac:dyDescent="0.25">
      <c r="A2946" s="517" t="s">
        <v>107</v>
      </c>
      <c r="B2946" s="515">
        <f>B2947+B2948+B2949+B2950</f>
        <v>0</v>
      </c>
      <c r="C2946" s="515">
        <f t="shared" ref="C2946:E2946" si="408">C2947+C2948+C2949+C2950</f>
        <v>0</v>
      </c>
      <c r="D2946" s="515">
        <f t="shared" si="408"/>
        <v>0</v>
      </c>
      <c r="E2946" s="515">
        <f t="shared" si="408"/>
        <v>0</v>
      </c>
      <c r="F2946" s="414"/>
    </row>
    <row r="2947" spans="1:6" ht="21" customHeight="1" thickBot="1" x14ac:dyDescent="0.25">
      <c r="A2947" s="518" t="s">
        <v>37</v>
      </c>
      <c r="B2947" s="515"/>
      <c r="C2947" s="515"/>
      <c r="D2947" s="515"/>
      <c r="E2947" s="515"/>
      <c r="F2947" s="414"/>
    </row>
    <row r="2948" spans="1:6" ht="21" customHeight="1" thickBot="1" x14ac:dyDescent="0.25">
      <c r="A2948" s="518" t="s">
        <v>108</v>
      </c>
      <c r="B2948" s="515"/>
      <c r="C2948" s="515"/>
      <c r="D2948" s="515"/>
      <c r="E2948" s="515"/>
      <c r="F2948" s="414"/>
    </row>
    <row r="2949" spans="1:6" ht="21" customHeight="1" thickBot="1" x14ac:dyDescent="0.25">
      <c r="A2949" s="518" t="s">
        <v>72</v>
      </c>
      <c r="B2949" s="515"/>
      <c r="C2949" s="515"/>
      <c r="D2949" s="515"/>
      <c r="E2949" s="515"/>
      <c r="F2949" s="414"/>
    </row>
    <row r="2950" spans="1:6" ht="21" customHeight="1" thickBot="1" x14ac:dyDescent="0.25">
      <c r="A2950" s="518" t="s">
        <v>73</v>
      </c>
      <c r="B2950" s="515"/>
      <c r="C2950" s="515"/>
      <c r="D2950" s="515"/>
      <c r="E2950" s="515"/>
      <c r="F2950" s="414"/>
    </row>
    <row r="2951" spans="1:6" ht="21" customHeight="1" thickBot="1" x14ac:dyDescent="0.25">
      <c r="A2951" s="517" t="s">
        <v>109</v>
      </c>
      <c r="B2951" s="514">
        <f>B2952+B2953+B2954+B2955</f>
        <v>168867</v>
      </c>
      <c r="C2951" s="514">
        <f t="shared" ref="C2951:E2951" si="409">C2952+C2953+C2954+C2955</f>
        <v>100000</v>
      </c>
      <c r="D2951" s="514">
        <f t="shared" si="409"/>
        <v>0</v>
      </c>
      <c r="E2951" s="514">
        <f t="shared" si="409"/>
        <v>0</v>
      </c>
      <c r="F2951" s="414"/>
    </row>
    <row r="2952" spans="1:6" ht="21" customHeight="1" thickBot="1" x14ac:dyDescent="0.25">
      <c r="A2952" s="518" t="s">
        <v>37</v>
      </c>
      <c r="B2952" s="514">
        <v>168867</v>
      </c>
      <c r="C2952" s="515">
        <v>100000</v>
      </c>
      <c r="D2952" s="515">
        <v>0</v>
      </c>
      <c r="E2952" s="515"/>
      <c r="F2952" s="414"/>
    </row>
    <row r="2953" spans="1:6" ht="21" customHeight="1" thickBot="1" x14ac:dyDescent="0.25">
      <c r="A2953" s="518" t="s">
        <v>108</v>
      </c>
      <c r="B2953" s="514"/>
      <c r="C2953" s="515"/>
      <c r="D2953" s="515"/>
      <c r="E2953" s="515"/>
      <c r="F2953" s="414"/>
    </row>
    <row r="2954" spans="1:6" ht="21" customHeight="1" thickBot="1" x14ac:dyDescent="0.25">
      <c r="A2954" s="518" t="s">
        <v>72</v>
      </c>
      <c r="B2954" s="514"/>
      <c r="C2954" s="515"/>
      <c r="D2954" s="515"/>
      <c r="E2954" s="515"/>
      <c r="F2954" s="414"/>
    </row>
    <row r="2955" spans="1:6" ht="21" customHeight="1" thickBot="1" x14ac:dyDescent="0.25">
      <c r="A2955" s="518" t="s">
        <v>73</v>
      </c>
      <c r="B2955" s="514"/>
      <c r="C2955" s="515"/>
      <c r="D2955" s="515"/>
      <c r="E2955" s="515"/>
      <c r="F2955" s="414"/>
    </row>
    <row r="2956" spans="1:6" ht="21" customHeight="1" thickBot="1" x14ac:dyDescent="0.25">
      <c r="A2956" s="519" t="s">
        <v>271</v>
      </c>
      <c r="B2956" s="514">
        <f>B2946+B2951</f>
        <v>168867</v>
      </c>
      <c r="C2956" s="514">
        <f t="shared" ref="C2956:E2956" si="410">C2946+C2951</f>
        <v>100000</v>
      </c>
      <c r="D2956" s="514">
        <f t="shared" si="410"/>
        <v>0</v>
      </c>
      <c r="E2956" s="514">
        <f t="shared" si="410"/>
        <v>0</v>
      </c>
      <c r="F2956" s="414"/>
    </row>
    <row r="2957" spans="1:6" ht="51.75" customHeight="1" thickBot="1" x14ac:dyDescent="0.25">
      <c r="A2957" s="509" t="s">
        <v>305</v>
      </c>
      <c r="B2957" s="509" t="s">
        <v>617</v>
      </c>
      <c r="C2957" s="521" t="s">
        <v>618</v>
      </c>
      <c r="D2957" s="522"/>
      <c r="E2957" s="509"/>
      <c r="F2957" s="414"/>
    </row>
    <row r="2958" spans="1:6" ht="21" customHeight="1" thickBot="1" x14ac:dyDescent="0.25">
      <c r="A2958" s="426" t="s">
        <v>9</v>
      </c>
      <c r="B2958" s="1090" t="s">
        <v>462</v>
      </c>
      <c r="C2958" s="1091"/>
      <c r="D2958" s="1091"/>
      <c r="E2958" s="1092"/>
      <c r="F2958" s="414"/>
    </row>
    <row r="2959" spans="1:6" ht="21" customHeight="1" thickBot="1" x14ac:dyDescent="0.25">
      <c r="A2959" s="426" t="s">
        <v>14</v>
      </c>
      <c r="B2959" s="1123" t="s">
        <v>463</v>
      </c>
      <c r="C2959" s="1093"/>
      <c r="D2959" s="1093"/>
      <c r="E2959" s="1094"/>
      <c r="F2959" s="414"/>
    </row>
    <row r="2960" spans="1:6" ht="21" customHeight="1" x14ac:dyDescent="0.2">
      <c r="A2960" s="1095"/>
      <c r="B2960" s="511">
        <v>2019</v>
      </c>
      <c r="C2960" s="511">
        <v>2020</v>
      </c>
      <c r="D2960" s="511">
        <v>2021</v>
      </c>
      <c r="E2960" s="511">
        <v>2022</v>
      </c>
      <c r="F2960" s="414"/>
    </row>
    <row r="2961" spans="1:6" ht="21" customHeight="1" thickBot="1" x14ac:dyDescent="0.25">
      <c r="A2961" s="1096"/>
      <c r="B2961" s="512" t="s">
        <v>5</v>
      </c>
      <c r="C2961" s="512" t="s">
        <v>6</v>
      </c>
      <c r="D2961" s="512" t="s">
        <v>6</v>
      </c>
      <c r="E2961" s="512" t="s">
        <v>6</v>
      </c>
    </row>
    <row r="2962" spans="1:6" ht="21" customHeight="1" thickBot="1" x14ac:dyDescent="0.25">
      <c r="A2962" s="426" t="s">
        <v>8</v>
      </c>
      <c r="B2962" s="513">
        <v>1</v>
      </c>
      <c r="C2962" s="513">
        <v>1</v>
      </c>
      <c r="D2962" s="422">
        <v>0</v>
      </c>
      <c r="E2962" s="422">
        <v>0</v>
      </c>
    </row>
    <row r="2963" spans="1:6" ht="21" customHeight="1" thickBot="1" x14ac:dyDescent="0.25">
      <c r="A2963" s="426" t="s">
        <v>15</v>
      </c>
      <c r="B2963" s="513">
        <f>B2981</f>
        <v>1000</v>
      </c>
      <c r="C2963" s="513">
        <f t="shared" ref="C2963:E2963" si="411">C2981</f>
        <v>973</v>
      </c>
      <c r="D2963" s="513">
        <f t="shared" si="411"/>
        <v>0</v>
      </c>
      <c r="E2963" s="513">
        <f t="shared" si="411"/>
        <v>0</v>
      </c>
      <c r="F2963" s="448"/>
    </row>
    <row r="2964" spans="1:6" ht="21" customHeight="1" thickBot="1" x14ac:dyDescent="0.25">
      <c r="A2964" s="426" t="s">
        <v>21</v>
      </c>
      <c r="B2964" s="513">
        <f>B2963/B2962</f>
        <v>1000</v>
      </c>
      <c r="C2964" s="513">
        <f t="shared" ref="C2964:E2964" si="412">C2963/C2962</f>
        <v>973</v>
      </c>
      <c r="D2964" s="513" t="e">
        <f t="shared" si="412"/>
        <v>#DIV/0!</v>
      </c>
      <c r="E2964" s="513" t="e">
        <f t="shared" si="412"/>
        <v>#DIV/0!</v>
      </c>
    </row>
    <row r="2965" spans="1:6" ht="21" customHeight="1" thickBot="1" x14ac:dyDescent="0.25">
      <c r="A2965" s="426" t="s">
        <v>16</v>
      </c>
      <c r="B2965" s="422" t="s">
        <v>20</v>
      </c>
      <c r="C2965" s="516">
        <f>C2962/B2962-1</f>
        <v>0</v>
      </c>
      <c r="D2965" s="516">
        <f t="shared" ref="D2965:E2967" si="413">D2962/C2962-1</f>
        <v>-1</v>
      </c>
      <c r="E2965" s="516" t="e">
        <f t="shared" si="413"/>
        <v>#DIV/0!</v>
      </c>
    </row>
    <row r="2966" spans="1:6" ht="21" customHeight="1" thickBot="1" x14ac:dyDescent="0.25">
      <c r="A2966" s="426" t="s">
        <v>17</v>
      </c>
      <c r="B2966" s="422" t="s">
        <v>20</v>
      </c>
      <c r="C2966" s="516">
        <f>C2963/B2963-1</f>
        <v>-2.7000000000000024E-2</v>
      </c>
      <c r="D2966" s="516">
        <f t="shared" si="413"/>
        <v>-1</v>
      </c>
      <c r="E2966" s="516" t="e">
        <f t="shared" si="413"/>
        <v>#DIV/0!</v>
      </c>
    </row>
    <row r="2967" spans="1:6" ht="21" customHeight="1" thickBot="1" x14ac:dyDescent="0.25">
      <c r="A2967" s="426" t="s">
        <v>18</v>
      </c>
      <c r="B2967" s="422" t="s">
        <v>20</v>
      </c>
      <c r="C2967" s="516">
        <f>C2964/B2964-1</f>
        <v>-2.7000000000000024E-2</v>
      </c>
      <c r="D2967" s="516" t="e">
        <f t="shared" si="413"/>
        <v>#DIV/0!</v>
      </c>
      <c r="E2967" s="516" t="e">
        <f t="shared" si="413"/>
        <v>#DIV/0!</v>
      </c>
    </row>
    <row r="2968" spans="1:6" ht="21" customHeight="1" thickBot="1" x14ac:dyDescent="0.25">
      <c r="A2968" s="1138" t="s">
        <v>1289</v>
      </c>
      <c r="B2968" s="1139"/>
      <c r="C2968" s="1139"/>
      <c r="D2968" s="1139"/>
      <c r="E2968" s="1140"/>
    </row>
    <row r="2969" spans="1:6" ht="21" customHeight="1" x14ac:dyDescent="0.2">
      <c r="A2969" s="1095"/>
      <c r="B2969" s="511">
        <v>2019</v>
      </c>
      <c r="C2969" s="511">
        <v>2020</v>
      </c>
      <c r="D2969" s="511">
        <v>2021</v>
      </c>
      <c r="E2969" s="511">
        <v>2022</v>
      </c>
    </row>
    <row r="2970" spans="1:6" ht="21" customHeight="1" thickBot="1" x14ac:dyDescent="0.25">
      <c r="A2970" s="1096"/>
      <c r="B2970" s="512" t="s">
        <v>5</v>
      </c>
      <c r="C2970" s="512" t="s">
        <v>6</v>
      </c>
      <c r="D2970" s="512" t="s">
        <v>6</v>
      </c>
      <c r="E2970" s="512" t="s">
        <v>6</v>
      </c>
    </row>
    <row r="2971" spans="1:6" ht="21" customHeight="1" thickBot="1" x14ac:dyDescent="0.25">
      <c r="A2971" s="517" t="s">
        <v>107</v>
      </c>
      <c r="B2971" s="515">
        <f>B2972+B2973+B2974+B2975</f>
        <v>0</v>
      </c>
      <c r="C2971" s="515">
        <f t="shared" ref="C2971:E2971" si="414">C2972+C2973+C2974+C2975</f>
        <v>0</v>
      </c>
      <c r="D2971" s="515">
        <f t="shared" si="414"/>
        <v>0</v>
      </c>
      <c r="E2971" s="515">
        <f t="shared" si="414"/>
        <v>0</v>
      </c>
    </row>
    <row r="2972" spans="1:6" ht="21" customHeight="1" thickBot="1" x14ac:dyDescent="0.25">
      <c r="A2972" s="518" t="s">
        <v>37</v>
      </c>
      <c r="B2972" s="515"/>
      <c r="C2972" s="515"/>
      <c r="D2972" s="515"/>
      <c r="E2972" s="515"/>
    </row>
    <row r="2973" spans="1:6" ht="21" customHeight="1" thickBot="1" x14ac:dyDescent="0.25">
      <c r="A2973" s="518" t="s">
        <v>108</v>
      </c>
      <c r="B2973" s="515"/>
      <c r="C2973" s="515"/>
      <c r="D2973" s="515"/>
      <c r="E2973" s="515"/>
    </row>
    <row r="2974" spans="1:6" ht="21" customHeight="1" thickBot="1" x14ac:dyDescent="0.25">
      <c r="A2974" s="518" t="s">
        <v>72</v>
      </c>
      <c r="B2974" s="515"/>
      <c r="C2974" s="515"/>
      <c r="D2974" s="515"/>
      <c r="E2974" s="515"/>
    </row>
    <row r="2975" spans="1:6" ht="21" customHeight="1" thickBot="1" x14ac:dyDescent="0.25">
      <c r="A2975" s="518" t="s">
        <v>73</v>
      </c>
      <c r="B2975" s="515"/>
      <c r="C2975" s="515"/>
      <c r="D2975" s="515"/>
      <c r="E2975" s="515"/>
    </row>
    <row r="2976" spans="1:6" ht="21" customHeight="1" thickBot="1" x14ac:dyDescent="0.25">
      <c r="A2976" s="517" t="s">
        <v>109</v>
      </c>
      <c r="B2976" s="514">
        <f>B2977+B2978+B2979+B2980</f>
        <v>1000</v>
      </c>
      <c r="C2976" s="514">
        <f t="shared" ref="C2976:E2976" si="415">C2977+C2978+C2979+C2980</f>
        <v>973</v>
      </c>
      <c r="D2976" s="514">
        <f t="shared" si="415"/>
        <v>0</v>
      </c>
      <c r="E2976" s="514">
        <f t="shared" si="415"/>
        <v>0</v>
      </c>
    </row>
    <row r="2977" spans="1:6" ht="21" customHeight="1" thickBot="1" x14ac:dyDescent="0.25">
      <c r="A2977" s="518" t="s">
        <v>37</v>
      </c>
      <c r="B2977" s="515">
        <v>1000</v>
      </c>
      <c r="C2977" s="515">
        <v>973</v>
      </c>
      <c r="D2977" s="515">
        <v>0</v>
      </c>
      <c r="E2977" s="515">
        <v>0</v>
      </c>
      <c r="F2977" s="414"/>
    </row>
    <row r="2978" spans="1:6" ht="21" customHeight="1" thickBot="1" x14ac:dyDescent="0.25">
      <c r="A2978" s="518" t="s">
        <v>108</v>
      </c>
      <c r="B2978" s="514"/>
      <c r="C2978" s="515"/>
      <c r="D2978" s="515"/>
      <c r="E2978" s="515"/>
      <c r="F2978" s="414"/>
    </row>
    <row r="2979" spans="1:6" ht="21" customHeight="1" thickBot="1" x14ac:dyDescent="0.25">
      <c r="A2979" s="518" t="s">
        <v>72</v>
      </c>
      <c r="B2979" s="514"/>
      <c r="C2979" s="515"/>
      <c r="D2979" s="515"/>
      <c r="E2979" s="515"/>
      <c r="F2979" s="414"/>
    </row>
    <row r="2980" spans="1:6" ht="21" customHeight="1" thickBot="1" x14ac:dyDescent="0.25">
      <c r="A2980" s="518" t="s">
        <v>73</v>
      </c>
      <c r="B2980" s="514"/>
      <c r="C2980" s="515"/>
      <c r="D2980" s="515"/>
      <c r="E2980" s="515"/>
      <c r="F2980" s="414"/>
    </row>
    <row r="2981" spans="1:6" ht="21" customHeight="1" thickBot="1" x14ac:dyDescent="0.25">
      <c r="A2981" s="519" t="s">
        <v>271</v>
      </c>
      <c r="B2981" s="514">
        <f>B2971+B2976</f>
        <v>1000</v>
      </c>
      <c r="C2981" s="514">
        <f t="shared" ref="C2981:E2981" si="416">C2971+C2976</f>
        <v>973</v>
      </c>
      <c r="D2981" s="514">
        <f t="shared" si="416"/>
        <v>0</v>
      </c>
      <c r="E2981" s="514">
        <f t="shared" si="416"/>
        <v>0</v>
      </c>
      <c r="F2981" s="414"/>
    </row>
    <row r="2982" spans="1:6" ht="38.25" customHeight="1" thickBot="1" x14ac:dyDescent="0.25">
      <c r="A2982" s="509" t="s">
        <v>306</v>
      </c>
      <c r="B2982" s="509" t="s">
        <v>619</v>
      </c>
      <c r="C2982" s="521" t="s">
        <v>620</v>
      </c>
      <c r="D2982" s="522"/>
      <c r="E2982" s="509"/>
      <c r="F2982" s="414"/>
    </row>
    <row r="2983" spans="1:6" ht="21" customHeight="1" thickBot="1" x14ac:dyDescent="0.25">
      <c r="A2983" s="426" t="s">
        <v>9</v>
      </c>
      <c r="B2983" s="1090" t="s">
        <v>621</v>
      </c>
      <c r="C2983" s="1091"/>
      <c r="D2983" s="1091"/>
      <c r="E2983" s="1092"/>
      <c r="F2983" s="414"/>
    </row>
    <row r="2984" spans="1:6" ht="21" customHeight="1" thickBot="1" x14ac:dyDescent="0.25">
      <c r="A2984" s="426" t="s">
        <v>14</v>
      </c>
      <c r="B2984" s="1123" t="s">
        <v>237</v>
      </c>
      <c r="C2984" s="1093"/>
      <c r="D2984" s="1093"/>
      <c r="E2984" s="1094"/>
      <c r="F2984" s="414"/>
    </row>
    <row r="2985" spans="1:6" ht="21" customHeight="1" x14ac:dyDescent="0.2">
      <c r="A2985" s="1095"/>
      <c r="B2985" s="511">
        <v>2019</v>
      </c>
      <c r="C2985" s="511">
        <v>2020</v>
      </c>
      <c r="D2985" s="511">
        <v>2021</v>
      </c>
      <c r="E2985" s="511">
        <v>2022</v>
      </c>
      <c r="F2985" s="414"/>
    </row>
    <row r="2986" spans="1:6" ht="21" customHeight="1" thickBot="1" x14ac:dyDescent="0.25">
      <c r="A2986" s="1096"/>
      <c r="B2986" s="512" t="s">
        <v>5</v>
      </c>
      <c r="C2986" s="512" t="s">
        <v>6</v>
      </c>
      <c r="D2986" s="512" t="s">
        <v>6</v>
      </c>
      <c r="E2986" s="512" t="s">
        <v>6</v>
      </c>
      <c r="F2986" s="414"/>
    </row>
    <row r="2987" spans="1:6" ht="21" customHeight="1" thickBot="1" x14ac:dyDescent="0.25">
      <c r="A2987" s="426" t="s">
        <v>8</v>
      </c>
      <c r="B2987" s="513">
        <v>11451</v>
      </c>
      <c r="C2987" s="513">
        <v>0</v>
      </c>
      <c r="D2987" s="422"/>
      <c r="E2987" s="422">
        <v>0</v>
      </c>
      <c r="F2987" s="414"/>
    </row>
    <row r="2988" spans="1:6" ht="21" customHeight="1" thickBot="1" x14ac:dyDescent="0.25">
      <c r="A2988" s="426" t="s">
        <v>15</v>
      </c>
      <c r="B2988" s="514">
        <f>B3006</f>
        <v>57292</v>
      </c>
      <c r="C2988" s="514">
        <f>C3006</f>
        <v>0</v>
      </c>
      <c r="D2988" s="515">
        <v>0</v>
      </c>
      <c r="E2988" s="515">
        <v>0</v>
      </c>
      <c r="F2988" s="414"/>
    </row>
    <row r="2989" spans="1:6" ht="21" customHeight="1" thickBot="1" x14ac:dyDescent="0.25">
      <c r="A2989" s="426" t="s">
        <v>21</v>
      </c>
      <c r="B2989" s="513">
        <f>B2988/B2987</f>
        <v>5.0032311588507552</v>
      </c>
      <c r="C2989" s="513" t="e">
        <f>C2988/C2987</f>
        <v>#DIV/0!</v>
      </c>
      <c r="D2989" s="513" t="e">
        <f>D2988/D2987</f>
        <v>#DIV/0!</v>
      </c>
      <c r="E2989" s="513" t="e">
        <f>E2988/E2987</f>
        <v>#DIV/0!</v>
      </c>
      <c r="F2989" s="414"/>
    </row>
    <row r="2990" spans="1:6" ht="21" customHeight="1" thickBot="1" x14ac:dyDescent="0.25">
      <c r="A2990" s="426" t="s">
        <v>16</v>
      </c>
      <c r="B2990" s="422" t="s">
        <v>20</v>
      </c>
      <c r="C2990" s="516">
        <f t="shared" ref="C2990:E2992" si="417">C2987/B2987-1</f>
        <v>-1</v>
      </c>
      <c r="D2990" s="516" t="e">
        <f t="shared" si="417"/>
        <v>#DIV/0!</v>
      </c>
      <c r="E2990" s="516" t="e">
        <f t="shared" si="417"/>
        <v>#DIV/0!</v>
      </c>
      <c r="F2990" s="414"/>
    </row>
    <row r="2991" spans="1:6" ht="21" customHeight="1" thickBot="1" x14ac:dyDescent="0.25">
      <c r="A2991" s="426" t="s">
        <v>17</v>
      </c>
      <c r="B2991" s="422" t="s">
        <v>20</v>
      </c>
      <c r="C2991" s="516">
        <f t="shared" si="417"/>
        <v>-1</v>
      </c>
      <c r="D2991" s="516" t="e">
        <f t="shared" si="417"/>
        <v>#DIV/0!</v>
      </c>
      <c r="E2991" s="516" t="e">
        <f t="shared" si="417"/>
        <v>#DIV/0!</v>
      </c>
      <c r="F2991" s="414"/>
    </row>
    <row r="2992" spans="1:6" ht="21" customHeight="1" thickBot="1" x14ac:dyDescent="0.25">
      <c r="A2992" s="426" t="s">
        <v>18</v>
      </c>
      <c r="B2992" s="422" t="s">
        <v>20</v>
      </c>
      <c r="C2992" s="516" t="e">
        <f t="shared" si="417"/>
        <v>#DIV/0!</v>
      </c>
      <c r="D2992" s="516" t="e">
        <f t="shared" si="417"/>
        <v>#DIV/0!</v>
      </c>
      <c r="E2992" s="516" t="e">
        <f t="shared" si="417"/>
        <v>#DIV/0!</v>
      </c>
      <c r="F2992" s="414"/>
    </row>
    <row r="2993" spans="1:6" ht="21" customHeight="1" thickBot="1" x14ac:dyDescent="0.25">
      <c r="A2993" s="1138" t="s">
        <v>1289</v>
      </c>
      <c r="B2993" s="1139"/>
      <c r="C2993" s="1139"/>
      <c r="D2993" s="1139"/>
      <c r="E2993" s="1140"/>
      <c r="F2993" s="414"/>
    </row>
    <row r="2994" spans="1:6" ht="21" customHeight="1" x14ac:dyDescent="0.2">
      <c r="A2994" s="1095"/>
      <c r="B2994" s="511">
        <v>2019</v>
      </c>
      <c r="C2994" s="511">
        <v>2020</v>
      </c>
      <c r="D2994" s="511">
        <v>2021</v>
      </c>
      <c r="E2994" s="511">
        <v>2022</v>
      </c>
      <c r="F2994" s="414"/>
    </row>
    <row r="2995" spans="1:6" ht="21" customHeight="1" thickBot="1" x14ac:dyDescent="0.25">
      <c r="A2995" s="1096"/>
      <c r="B2995" s="512" t="s">
        <v>5</v>
      </c>
      <c r="C2995" s="512" t="s">
        <v>6</v>
      </c>
      <c r="D2995" s="512" t="s">
        <v>6</v>
      </c>
      <c r="E2995" s="512" t="s">
        <v>6</v>
      </c>
      <c r="F2995" s="414"/>
    </row>
    <row r="2996" spans="1:6" ht="21" customHeight="1" thickBot="1" x14ac:dyDescent="0.25">
      <c r="A2996" s="517" t="s">
        <v>107</v>
      </c>
      <c r="B2996" s="515">
        <f>B2997+B2998+B2999+B3000</f>
        <v>0</v>
      </c>
      <c r="C2996" s="515">
        <f>C2997+C2998+C2999+C3000</f>
        <v>0</v>
      </c>
      <c r="D2996" s="515">
        <f>D2997+D2998+D2999+D3000</f>
        <v>0</v>
      </c>
      <c r="E2996" s="515">
        <f>E2997+E2998+E2999+E3000</f>
        <v>0</v>
      </c>
      <c r="F2996" s="414"/>
    </row>
    <row r="2997" spans="1:6" ht="21" customHeight="1" thickBot="1" x14ac:dyDescent="0.25">
      <c r="A2997" s="518" t="s">
        <v>37</v>
      </c>
      <c r="B2997" s="515"/>
      <c r="C2997" s="515"/>
      <c r="D2997" s="515"/>
      <c r="E2997" s="515"/>
      <c r="F2997" s="414"/>
    </row>
    <row r="2998" spans="1:6" ht="21" customHeight="1" thickBot="1" x14ac:dyDescent="0.25">
      <c r="A2998" s="518" t="s">
        <v>108</v>
      </c>
      <c r="B2998" s="515"/>
      <c r="C2998" s="515"/>
      <c r="D2998" s="515"/>
      <c r="E2998" s="515"/>
      <c r="F2998" s="414"/>
    </row>
    <row r="2999" spans="1:6" ht="21" customHeight="1" thickBot="1" x14ac:dyDescent="0.25">
      <c r="A2999" s="518" t="s">
        <v>72</v>
      </c>
      <c r="B2999" s="515"/>
      <c r="C2999" s="515"/>
      <c r="D2999" s="515"/>
      <c r="E2999" s="515"/>
      <c r="F2999" s="414"/>
    </row>
    <row r="3000" spans="1:6" ht="21" customHeight="1" thickBot="1" x14ac:dyDescent="0.25">
      <c r="A3000" s="518" t="s">
        <v>73</v>
      </c>
      <c r="B3000" s="515"/>
      <c r="C3000" s="515"/>
      <c r="D3000" s="515"/>
      <c r="E3000" s="515"/>
      <c r="F3000" s="414"/>
    </row>
    <row r="3001" spans="1:6" ht="21" customHeight="1" thickBot="1" x14ac:dyDescent="0.25">
      <c r="A3001" s="517" t="s">
        <v>109</v>
      </c>
      <c r="B3001" s="514">
        <f>B3002+B3003+B3004+B3005</f>
        <v>57292</v>
      </c>
      <c r="C3001" s="514">
        <f>C3002+C3003+C3004+C3005</f>
        <v>0</v>
      </c>
      <c r="D3001" s="514">
        <f>D3002+D3003+D3004+D3005</f>
        <v>0</v>
      </c>
      <c r="E3001" s="514">
        <f>E3002+E3003+E3004+E3005</f>
        <v>0</v>
      </c>
      <c r="F3001" s="414"/>
    </row>
    <row r="3002" spans="1:6" ht="21" customHeight="1" thickBot="1" x14ac:dyDescent="0.25">
      <c r="A3002" s="518" t="s">
        <v>37</v>
      </c>
      <c r="B3002" s="514">
        <v>57292</v>
      </c>
      <c r="C3002" s="515">
        <v>0</v>
      </c>
      <c r="D3002" s="515">
        <v>0</v>
      </c>
      <c r="E3002" s="515">
        <v>0</v>
      </c>
      <c r="F3002" s="414"/>
    </row>
    <row r="3003" spans="1:6" ht="21" customHeight="1" thickBot="1" x14ac:dyDescent="0.25">
      <c r="A3003" s="518" t="s">
        <v>108</v>
      </c>
      <c r="B3003" s="514"/>
      <c r="C3003" s="515"/>
      <c r="D3003" s="515"/>
      <c r="E3003" s="515"/>
      <c r="F3003" s="414"/>
    </row>
    <row r="3004" spans="1:6" ht="21" customHeight="1" thickBot="1" x14ac:dyDescent="0.25">
      <c r="A3004" s="518" t="s">
        <v>72</v>
      </c>
      <c r="B3004" s="514"/>
      <c r="C3004" s="515"/>
      <c r="D3004" s="515"/>
      <c r="E3004" s="515"/>
      <c r="F3004" s="414"/>
    </row>
    <row r="3005" spans="1:6" ht="21" customHeight="1" thickBot="1" x14ac:dyDescent="0.25">
      <c r="A3005" s="518" t="s">
        <v>73</v>
      </c>
      <c r="B3005" s="514"/>
      <c r="C3005" s="515"/>
      <c r="D3005" s="515"/>
      <c r="E3005" s="515"/>
      <c r="F3005" s="414"/>
    </row>
    <row r="3006" spans="1:6" ht="21" customHeight="1" thickBot="1" x14ac:dyDescent="0.25">
      <c r="A3006" s="519" t="s">
        <v>274</v>
      </c>
      <c r="B3006" s="514">
        <f>B2996+B3001</f>
        <v>57292</v>
      </c>
      <c r="C3006" s="514">
        <f>C2996+C3001</f>
        <v>0</v>
      </c>
      <c r="D3006" s="514">
        <f>D2996+D3001</f>
        <v>0</v>
      </c>
      <c r="E3006" s="514">
        <f>E2996+E3001</f>
        <v>0</v>
      </c>
      <c r="F3006" s="414"/>
    </row>
    <row r="3007" spans="1:6" ht="57.75" customHeight="1" thickBot="1" x14ac:dyDescent="0.25">
      <c r="A3007" s="509" t="s">
        <v>306</v>
      </c>
      <c r="B3007" s="509" t="s">
        <v>622</v>
      </c>
      <c r="C3007" s="521" t="s">
        <v>1405</v>
      </c>
      <c r="D3007" s="522"/>
      <c r="E3007" s="509"/>
      <c r="F3007" s="414"/>
    </row>
    <row r="3008" spans="1:6" ht="21" customHeight="1" thickBot="1" x14ac:dyDescent="0.25">
      <c r="A3008" s="426" t="s">
        <v>9</v>
      </c>
      <c r="B3008" s="1090" t="s">
        <v>462</v>
      </c>
      <c r="C3008" s="1091"/>
      <c r="D3008" s="1091"/>
      <c r="E3008" s="1092"/>
      <c r="F3008" s="414"/>
    </row>
    <row r="3009" spans="1:6" ht="21" customHeight="1" thickBot="1" x14ac:dyDescent="0.25">
      <c r="A3009" s="426" t="s">
        <v>14</v>
      </c>
      <c r="B3009" s="1123" t="s">
        <v>463</v>
      </c>
      <c r="C3009" s="1093"/>
      <c r="D3009" s="1093"/>
      <c r="E3009" s="1094"/>
      <c r="F3009" s="414"/>
    </row>
    <row r="3010" spans="1:6" ht="21" customHeight="1" x14ac:dyDescent="0.2">
      <c r="A3010" s="1095"/>
      <c r="B3010" s="511">
        <v>2019</v>
      </c>
      <c r="C3010" s="511">
        <v>2020</v>
      </c>
      <c r="D3010" s="511">
        <v>2021</v>
      </c>
      <c r="E3010" s="511">
        <v>2022</v>
      </c>
      <c r="F3010" s="414"/>
    </row>
    <row r="3011" spans="1:6" ht="21" customHeight="1" thickBot="1" x14ac:dyDescent="0.25">
      <c r="A3011" s="1096"/>
      <c r="B3011" s="512" t="s">
        <v>5</v>
      </c>
      <c r="C3011" s="512" t="s">
        <v>6</v>
      </c>
      <c r="D3011" s="512" t="s">
        <v>6</v>
      </c>
      <c r="E3011" s="512" t="s">
        <v>6</v>
      </c>
      <c r="F3011" s="414"/>
    </row>
    <row r="3012" spans="1:6" ht="21" customHeight="1" thickBot="1" x14ac:dyDescent="0.25">
      <c r="A3012" s="426" t="s">
        <v>8</v>
      </c>
      <c r="B3012" s="513">
        <v>1</v>
      </c>
      <c r="C3012" s="513">
        <v>0</v>
      </c>
      <c r="D3012" s="422">
        <v>0</v>
      </c>
      <c r="E3012" s="422">
        <v>0</v>
      </c>
      <c r="F3012" s="414"/>
    </row>
    <row r="3013" spans="1:6" ht="21" customHeight="1" thickBot="1" x14ac:dyDescent="0.25">
      <c r="A3013" s="426" t="s">
        <v>15</v>
      </c>
      <c r="B3013" s="513">
        <f>B3031</f>
        <v>1610</v>
      </c>
      <c r="C3013" s="513">
        <f>C3031</f>
        <v>0</v>
      </c>
      <c r="D3013" s="513">
        <f>D3031</f>
        <v>0</v>
      </c>
      <c r="E3013" s="513">
        <f>E3031</f>
        <v>0</v>
      </c>
      <c r="F3013" s="414"/>
    </row>
    <row r="3014" spans="1:6" ht="21" customHeight="1" thickBot="1" x14ac:dyDescent="0.25">
      <c r="A3014" s="426" t="s">
        <v>21</v>
      </c>
      <c r="B3014" s="513">
        <f>B3013/B3012</f>
        <v>1610</v>
      </c>
      <c r="C3014" s="513" t="e">
        <f>C3013/C3012</f>
        <v>#DIV/0!</v>
      </c>
      <c r="D3014" s="513" t="e">
        <f>D3013/D3012</f>
        <v>#DIV/0!</v>
      </c>
      <c r="E3014" s="513" t="e">
        <f>E3013/E3012</f>
        <v>#DIV/0!</v>
      </c>
      <c r="F3014" s="414"/>
    </row>
    <row r="3015" spans="1:6" ht="21" customHeight="1" thickBot="1" x14ac:dyDescent="0.25">
      <c r="A3015" s="426" t="s">
        <v>16</v>
      </c>
      <c r="B3015" s="422" t="s">
        <v>20</v>
      </c>
      <c r="C3015" s="516">
        <f t="shared" ref="C3015:E3017" si="418">C3012/B3012-1</f>
        <v>-1</v>
      </c>
      <c r="D3015" s="516" t="e">
        <f t="shared" si="418"/>
        <v>#DIV/0!</v>
      </c>
      <c r="E3015" s="516" t="e">
        <f t="shared" si="418"/>
        <v>#DIV/0!</v>
      </c>
      <c r="F3015" s="414"/>
    </row>
    <row r="3016" spans="1:6" ht="21" customHeight="1" thickBot="1" x14ac:dyDescent="0.25">
      <c r="A3016" s="426" t="s">
        <v>17</v>
      </c>
      <c r="B3016" s="422" t="s">
        <v>20</v>
      </c>
      <c r="C3016" s="516">
        <f t="shared" si="418"/>
        <v>-1</v>
      </c>
      <c r="D3016" s="516" t="e">
        <f t="shared" si="418"/>
        <v>#DIV/0!</v>
      </c>
      <c r="E3016" s="516" t="e">
        <f t="shared" si="418"/>
        <v>#DIV/0!</v>
      </c>
      <c r="F3016" s="414"/>
    </row>
    <row r="3017" spans="1:6" ht="21" customHeight="1" thickBot="1" x14ac:dyDescent="0.25">
      <c r="A3017" s="426" t="s">
        <v>18</v>
      </c>
      <c r="B3017" s="422" t="s">
        <v>20</v>
      </c>
      <c r="C3017" s="516" t="e">
        <f t="shared" si="418"/>
        <v>#DIV/0!</v>
      </c>
      <c r="D3017" s="516" t="e">
        <f t="shared" si="418"/>
        <v>#DIV/0!</v>
      </c>
      <c r="E3017" s="516" t="e">
        <f t="shared" si="418"/>
        <v>#DIV/0!</v>
      </c>
      <c r="F3017" s="414"/>
    </row>
    <row r="3018" spans="1:6" ht="21" customHeight="1" thickBot="1" x14ac:dyDescent="0.25">
      <c r="A3018" s="1138" t="s">
        <v>1289</v>
      </c>
      <c r="B3018" s="1139"/>
      <c r="C3018" s="1139"/>
      <c r="D3018" s="1139"/>
      <c r="E3018" s="1140"/>
      <c r="F3018" s="414"/>
    </row>
    <row r="3019" spans="1:6" ht="21" customHeight="1" x14ac:dyDescent="0.2">
      <c r="A3019" s="1095"/>
      <c r="B3019" s="511">
        <v>2019</v>
      </c>
      <c r="C3019" s="511">
        <v>2020</v>
      </c>
      <c r="D3019" s="511">
        <v>2021</v>
      </c>
      <c r="E3019" s="511">
        <v>2022</v>
      </c>
      <c r="F3019" s="414"/>
    </row>
    <row r="3020" spans="1:6" ht="21" customHeight="1" thickBot="1" x14ac:dyDescent="0.25">
      <c r="A3020" s="1096"/>
      <c r="B3020" s="512" t="s">
        <v>5</v>
      </c>
      <c r="C3020" s="512" t="s">
        <v>6</v>
      </c>
      <c r="D3020" s="512" t="s">
        <v>6</v>
      </c>
      <c r="E3020" s="512" t="s">
        <v>6</v>
      </c>
      <c r="F3020" s="414"/>
    </row>
    <row r="3021" spans="1:6" ht="21" customHeight="1" thickBot="1" x14ac:dyDescent="0.25">
      <c r="A3021" s="517" t="s">
        <v>107</v>
      </c>
      <c r="B3021" s="515">
        <f>B3022+B3023+B3024+B3025</f>
        <v>0</v>
      </c>
      <c r="C3021" s="515">
        <f>C3022+C3023+C3024+C3025</f>
        <v>0</v>
      </c>
      <c r="D3021" s="515">
        <f>D3022+D3023+D3024+D3025</f>
        <v>0</v>
      </c>
      <c r="E3021" s="515">
        <f>E3022+E3023+E3024+E3025</f>
        <v>0</v>
      </c>
      <c r="F3021" s="414"/>
    </row>
    <row r="3022" spans="1:6" ht="21" customHeight="1" thickBot="1" x14ac:dyDescent="0.25">
      <c r="A3022" s="518" t="s">
        <v>37</v>
      </c>
      <c r="B3022" s="515"/>
      <c r="C3022" s="515"/>
      <c r="D3022" s="515"/>
      <c r="E3022" s="515"/>
      <c r="F3022" s="414"/>
    </row>
    <row r="3023" spans="1:6" ht="21" customHeight="1" thickBot="1" x14ac:dyDescent="0.25">
      <c r="A3023" s="518" t="s">
        <v>108</v>
      </c>
      <c r="B3023" s="515"/>
      <c r="C3023" s="515"/>
      <c r="D3023" s="515"/>
      <c r="E3023" s="515"/>
      <c r="F3023" s="414"/>
    </row>
    <row r="3024" spans="1:6" ht="21" customHeight="1" thickBot="1" x14ac:dyDescent="0.25">
      <c r="A3024" s="518" t="s">
        <v>72</v>
      </c>
      <c r="B3024" s="515"/>
      <c r="C3024" s="515"/>
      <c r="D3024" s="515"/>
      <c r="E3024" s="515"/>
      <c r="F3024" s="414"/>
    </row>
    <row r="3025" spans="1:6" ht="21" customHeight="1" thickBot="1" x14ac:dyDescent="0.25">
      <c r="A3025" s="518" t="s">
        <v>73</v>
      </c>
      <c r="B3025" s="515"/>
      <c r="C3025" s="515"/>
      <c r="D3025" s="515"/>
      <c r="E3025" s="515"/>
      <c r="F3025" s="414"/>
    </row>
    <row r="3026" spans="1:6" ht="21" customHeight="1" thickBot="1" x14ac:dyDescent="0.25">
      <c r="A3026" s="517" t="s">
        <v>109</v>
      </c>
      <c r="B3026" s="514">
        <f>B3027+B3028+B3029+B3030</f>
        <v>1610</v>
      </c>
      <c r="C3026" s="514">
        <f>C3027+C3028+C3029+C3030</f>
        <v>0</v>
      </c>
      <c r="D3026" s="514">
        <f>D3027+D3028+D3029+D3030</f>
        <v>0</v>
      </c>
      <c r="E3026" s="514">
        <f>E3027+E3028+E3029+E3030</f>
        <v>0</v>
      </c>
      <c r="F3026" s="414"/>
    </row>
    <row r="3027" spans="1:6" ht="21" customHeight="1" thickBot="1" x14ac:dyDescent="0.25">
      <c r="A3027" s="518" t="s">
        <v>37</v>
      </c>
      <c r="B3027" s="515">
        <v>1610</v>
      </c>
      <c r="C3027" s="515">
        <v>0</v>
      </c>
      <c r="D3027" s="515">
        <v>0</v>
      </c>
      <c r="E3027" s="515">
        <v>0</v>
      </c>
      <c r="F3027" s="414"/>
    </row>
    <row r="3028" spans="1:6" ht="21" customHeight="1" thickBot="1" x14ac:dyDescent="0.25">
      <c r="A3028" s="518" t="s">
        <v>108</v>
      </c>
      <c r="B3028" s="514"/>
      <c r="C3028" s="515"/>
      <c r="D3028" s="515"/>
      <c r="E3028" s="515"/>
      <c r="F3028" s="414"/>
    </row>
    <row r="3029" spans="1:6" ht="21" customHeight="1" thickBot="1" x14ac:dyDescent="0.25">
      <c r="A3029" s="518" t="s">
        <v>72</v>
      </c>
      <c r="B3029" s="514"/>
      <c r="C3029" s="515"/>
      <c r="D3029" s="515"/>
      <c r="E3029" s="515"/>
      <c r="F3029" s="414"/>
    </row>
    <row r="3030" spans="1:6" ht="21" customHeight="1" thickBot="1" x14ac:dyDescent="0.25">
      <c r="A3030" s="518" t="s">
        <v>73</v>
      </c>
      <c r="B3030" s="514"/>
      <c r="C3030" s="515"/>
      <c r="D3030" s="515"/>
      <c r="E3030" s="515"/>
      <c r="F3030" s="414"/>
    </row>
    <row r="3031" spans="1:6" ht="21" customHeight="1" thickBot="1" x14ac:dyDescent="0.25">
      <c r="A3031" s="519" t="s">
        <v>274</v>
      </c>
      <c r="B3031" s="514">
        <f>B3021+B3026</f>
        <v>1610</v>
      </c>
      <c r="C3031" s="514">
        <f>C3021+C3026</f>
        <v>0</v>
      </c>
      <c r="D3031" s="514">
        <f>D3021+D3026</f>
        <v>0</v>
      </c>
      <c r="E3031" s="514">
        <f>E3021+E3026</f>
        <v>0</v>
      </c>
      <c r="F3031" s="414"/>
    </row>
    <row r="3032" spans="1:6" ht="37.5" customHeight="1" thickBot="1" x14ac:dyDescent="0.25">
      <c r="A3032" s="509" t="s">
        <v>310</v>
      </c>
      <c r="B3032" s="509" t="s">
        <v>623</v>
      </c>
      <c r="C3032" s="521" t="s">
        <v>624</v>
      </c>
      <c r="D3032" s="522"/>
      <c r="E3032" s="509"/>
      <c r="F3032" s="414"/>
    </row>
    <row r="3033" spans="1:6" ht="48" customHeight="1" thickBot="1" x14ac:dyDescent="0.25">
      <c r="A3033" s="426" t="s">
        <v>9</v>
      </c>
      <c r="B3033" s="1090" t="s">
        <v>625</v>
      </c>
      <c r="C3033" s="1091"/>
      <c r="D3033" s="1091"/>
      <c r="E3033" s="1092"/>
      <c r="F3033" s="414"/>
    </row>
    <row r="3034" spans="1:6" ht="21" customHeight="1" thickBot="1" x14ac:dyDescent="0.25">
      <c r="A3034" s="426" t="s">
        <v>14</v>
      </c>
      <c r="B3034" s="1123" t="s">
        <v>237</v>
      </c>
      <c r="C3034" s="1093"/>
      <c r="D3034" s="1093"/>
      <c r="E3034" s="1094"/>
      <c r="F3034" s="414"/>
    </row>
    <row r="3035" spans="1:6" ht="21" customHeight="1" x14ac:dyDescent="0.2">
      <c r="A3035" s="1095"/>
      <c r="B3035" s="511">
        <v>2019</v>
      </c>
      <c r="C3035" s="511">
        <v>2020</v>
      </c>
      <c r="D3035" s="511">
        <v>2021</v>
      </c>
      <c r="E3035" s="511">
        <v>2022</v>
      </c>
      <c r="F3035" s="414"/>
    </row>
    <row r="3036" spans="1:6" ht="21" customHeight="1" thickBot="1" x14ac:dyDescent="0.25">
      <c r="A3036" s="1096"/>
      <c r="B3036" s="512" t="s">
        <v>5</v>
      </c>
      <c r="C3036" s="512" t="s">
        <v>6</v>
      </c>
      <c r="D3036" s="512" t="s">
        <v>6</v>
      </c>
      <c r="E3036" s="512" t="s">
        <v>6</v>
      </c>
      <c r="F3036" s="414"/>
    </row>
    <row r="3037" spans="1:6" ht="21" customHeight="1" thickBot="1" x14ac:dyDescent="0.25">
      <c r="A3037" s="426" t="s">
        <v>8</v>
      </c>
      <c r="B3037" s="513">
        <v>6703</v>
      </c>
      <c r="C3037" s="513">
        <v>0</v>
      </c>
      <c r="D3037" s="422">
        <v>0</v>
      </c>
      <c r="E3037" s="422">
        <v>0</v>
      </c>
      <c r="F3037" s="414"/>
    </row>
    <row r="3038" spans="1:6" ht="21" customHeight="1" thickBot="1" x14ac:dyDescent="0.25">
      <c r="A3038" s="426" t="s">
        <v>15</v>
      </c>
      <c r="B3038" s="514">
        <f>B3056</f>
        <v>53407</v>
      </c>
      <c r="C3038" s="514">
        <f t="shared" ref="C3038:D3038" si="419">C3056</f>
        <v>0</v>
      </c>
      <c r="D3038" s="514">
        <f t="shared" si="419"/>
        <v>0</v>
      </c>
      <c r="E3038" s="515">
        <v>0</v>
      </c>
      <c r="F3038" s="414"/>
    </row>
    <row r="3039" spans="1:6" ht="21" customHeight="1" thickBot="1" x14ac:dyDescent="0.25">
      <c r="A3039" s="426" t="s">
        <v>21</v>
      </c>
      <c r="B3039" s="513">
        <f>B3038/B3037</f>
        <v>7.9676264359242133</v>
      </c>
      <c r="C3039" s="513" t="e">
        <f t="shared" ref="C3039:E3039" si="420">C3038/C3037</f>
        <v>#DIV/0!</v>
      </c>
      <c r="D3039" s="513" t="e">
        <f t="shared" si="420"/>
        <v>#DIV/0!</v>
      </c>
      <c r="E3039" s="513" t="e">
        <f t="shared" si="420"/>
        <v>#DIV/0!</v>
      </c>
      <c r="F3039" s="414"/>
    </row>
    <row r="3040" spans="1:6" ht="21" customHeight="1" thickBot="1" x14ac:dyDescent="0.25">
      <c r="A3040" s="426" t="s">
        <v>16</v>
      </c>
      <c r="B3040" s="422" t="s">
        <v>20</v>
      </c>
      <c r="C3040" s="516">
        <f>C3037/B3037-1</f>
        <v>-1</v>
      </c>
      <c r="D3040" s="516" t="e">
        <f t="shared" ref="D3040:E3042" si="421">D3037/C3037-1</f>
        <v>#DIV/0!</v>
      </c>
      <c r="E3040" s="516" t="e">
        <f t="shared" si="421"/>
        <v>#DIV/0!</v>
      </c>
      <c r="F3040" s="414"/>
    </row>
    <row r="3041" spans="1:6" ht="21" customHeight="1" thickBot="1" x14ac:dyDescent="0.25">
      <c r="A3041" s="426" t="s">
        <v>17</v>
      </c>
      <c r="B3041" s="422" t="s">
        <v>20</v>
      </c>
      <c r="C3041" s="516">
        <f>C3038/B3038-1</f>
        <v>-1</v>
      </c>
      <c r="D3041" s="516" t="e">
        <f t="shared" si="421"/>
        <v>#DIV/0!</v>
      </c>
      <c r="E3041" s="516" t="e">
        <f t="shared" si="421"/>
        <v>#DIV/0!</v>
      </c>
      <c r="F3041" s="414"/>
    </row>
    <row r="3042" spans="1:6" ht="21" customHeight="1" thickBot="1" x14ac:dyDescent="0.25">
      <c r="A3042" s="426" t="s">
        <v>18</v>
      </c>
      <c r="B3042" s="422" t="s">
        <v>20</v>
      </c>
      <c r="C3042" s="516" t="e">
        <f>C3039/B3039-1</f>
        <v>#DIV/0!</v>
      </c>
      <c r="D3042" s="516" t="e">
        <f t="shared" si="421"/>
        <v>#DIV/0!</v>
      </c>
      <c r="E3042" s="516" t="e">
        <f t="shared" si="421"/>
        <v>#DIV/0!</v>
      </c>
      <c r="F3042" s="414"/>
    </row>
    <row r="3043" spans="1:6" ht="21" customHeight="1" thickBot="1" x14ac:dyDescent="0.25">
      <c r="A3043" s="1138" t="s">
        <v>1289</v>
      </c>
      <c r="B3043" s="1139"/>
      <c r="C3043" s="1139"/>
      <c r="D3043" s="1139"/>
      <c r="E3043" s="1140"/>
      <c r="F3043" s="414"/>
    </row>
    <row r="3044" spans="1:6" ht="21" customHeight="1" x14ac:dyDescent="0.2">
      <c r="A3044" s="1095"/>
      <c r="B3044" s="511">
        <v>2019</v>
      </c>
      <c r="C3044" s="511">
        <v>2020</v>
      </c>
      <c r="D3044" s="511">
        <v>2021</v>
      </c>
      <c r="E3044" s="511">
        <v>2022</v>
      </c>
      <c r="F3044" s="414"/>
    </row>
    <row r="3045" spans="1:6" ht="21" customHeight="1" thickBot="1" x14ac:dyDescent="0.25">
      <c r="A3045" s="1096"/>
      <c r="B3045" s="512" t="s">
        <v>5</v>
      </c>
      <c r="C3045" s="512" t="s">
        <v>6</v>
      </c>
      <c r="D3045" s="512" t="s">
        <v>6</v>
      </c>
      <c r="E3045" s="512" t="s">
        <v>6</v>
      </c>
      <c r="F3045" s="414"/>
    </row>
    <row r="3046" spans="1:6" ht="21" customHeight="1" thickBot="1" x14ac:dyDescent="0.25">
      <c r="A3046" s="517" t="s">
        <v>107</v>
      </c>
      <c r="B3046" s="515">
        <f>B3047+B3048+B3049+B3050</f>
        <v>0</v>
      </c>
      <c r="C3046" s="515">
        <f t="shared" ref="C3046:E3046" si="422">C3047+C3048+C3049+C3050</f>
        <v>0</v>
      </c>
      <c r="D3046" s="515">
        <f t="shared" si="422"/>
        <v>0</v>
      </c>
      <c r="E3046" s="515">
        <f t="shared" si="422"/>
        <v>0</v>
      </c>
      <c r="F3046" s="414"/>
    </row>
    <row r="3047" spans="1:6" ht="21" customHeight="1" thickBot="1" x14ac:dyDescent="0.25">
      <c r="A3047" s="518" t="s">
        <v>37</v>
      </c>
      <c r="B3047" s="515"/>
      <c r="C3047" s="515"/>
      <c r="D3047" s="515"/>
      <c r="E3047" s="515"/>
      <c r="F3047" s="414"/>
    </row>
    <row r="3048" spans="1:6" ht="21" customHeight="1" thickBot="1" x14ac:dyDescent="0.25">
      <c r="A3048" s="518" t="s">
        <v>108</v>
      </c>
      <c r="B3048" s="515"/>
      <c r="C3048" s="515"/>
      <c r="D3048" s="515"/>
      <c r="E3048" s="515"/>
      <c r="F3048" s="414"/>
    </row>
    <row r="3049" spans="1:6" ht="21" customHeight="1" thickBot="1" x14ac:dyDescent="0.25">
      <c r="A3049" s="518" t="s">
        <v>72</v>
      </c>
      <c r="B3049" s="515"/>
      <c r="C3049" s="515"/>
      <c r="D3049" s="515"/>
      <c r="E3049" s="515"/>
      <c r="F3049" s="414"/>
    </row>
    <row r="3050" spans="1:6" ht="21" customHeight="1" thickBot="1" x14ac:dyDescent="0.25">
      <c r="A3050" s="518" t="s">
        <v>73</v>
      </c>
      <c r="B3050" s="515"/>
      <c r="C3050" s="515"/>
      <c r="D3050" s="515"/>
      <c r="E3050" s="515"/>
      <c r="F3050" s="414"/>
    </row>
    <row r="3051" spans="1:6" ht="21" customHeight="1" thickBot="1" x14ac:dyDescent="0.25">
      <c r="A3051" s="517" t="s">
        <v>109</v>
      </c>
      <c r="B3051" s="514">
        <f>B3052+B3053+B3054+B3055</f>
        <v>53407</v>
      </c>
      <c r="C3051" s="514">
        <f t="shared" ref="C3051:E3051" si="423">C3052+C3053+C3054+C3055</f>
        <v>0</v>
      </c>
      <c r="D3051" s="514">
        <f t="shared" si="423"/>
        <v>0</v>
      </c>
      <c r="E3051" s="514">
        <f t="shared" si="423"/>
        <v>0</v>
      </c>
      <c r="F3051" s="414"/>
    </row>
    <row r="3052" spans="1:6" ht="21" customHeight="1" thickBot="1" x14ac:dyDescent="0.25">
      <c r="A3052" s="518" t="s">
        <v>37</v>
      </c>
      <c r="B3052" s="514">
        <v>53407</v>
      </c>
      <c r="C3052" s="515">
        <v>0</v>
      </c>
      <c r="D3052" s="515">
        <v>0</v>
      </c>
      <c r="E3052" s="515">
        <v>0</v>
      </c>
      <c r="F3052" s="414"/>
    </row>
    <row r="3053" spans="1:6" ht="21" customHeight="1" thickBot="1" x14ac:dyDescent="0.25">
      <c r="A3053" s="518" t="s">
        <v>108</v>
      </c>
      <c r="B3053" s="514"/>
      <c r="C3053" s="515"/>
      <c r="D3053" s="515"/>
      <c r="E3053" s="515"/>
      <c r="F3053" s="414"/>
    </row>
    <row r="3054" spans="1:6" ht="21" customHeight="1" thickBot="1" x14ac:dyDescent="0.25">
      <c r="A3054" s="518" t="s">
        <v>72</v>
      </c>
      <c r="B3054" s="514"/>
      <c r="C3054" s="515"/>
      <c r="D3054" s="515"/>
      <c r="E3054" s="515"/>
      <c r="F3054" s="414"/>
    </row>
    <row r="3055" spans="1:6" ht="21" customHeight="1" thickBot="1" x14ac:dyDescent="0.25">
      <c r="A3055" s="518" t="s">
        <v>73</v>
      </c>
      <c r="B3055" s="514"/>
      <c r="C3055" s="515"/>
      <c r="D3055" s="515"/>
      <c r="E3055" s="515"/>
      <c r="F3055" s="414"/>
    </row>
    <row r="3056" spans="1:6" ht="21" customHeight="1" thickBot="1" x14ac:dyDescent="0.25">
      <c r="A3056" s="519" t="s">
        <v>276</v>
      </c>
      <c r="B3056" s="514">
        <f>B3046+B3051</f>
        <v>53407</v>
      </c>
      <c r="C3056" s="514">
        <f t="shared" ref="C3056:E3056" si="424">C3046+C3051</f>
        <v>0</v>
      </c>
      <c r="D3056" s="514">
        <f t="shared" si="424"/>
        <v>0</v>
      </c>
      <c r="E3056" s="514">
        <f t="shared" si="424"/>
        <v>0</v>
      </c>
      <c r="F3056" s="414"/>
    </row>
    <row r="3057" spans="1:6" ht="46.5" customHeight="1" thickBot="1" x14ac:dyDescent="0.25">
      <c r="A3057" s="509" t="s">
        <v>310</v>
      </c>
      <c r="B3057" s="509" t="s">
        <v>626</v>
      </c>
      <c r="C3057" s="521" t="s">
        <v>627</v>
      </c>
      <c r="D3057" s="522"/>
      <c r="E3057" s="509"/>
      <c r="F3057" s="414"/>
    </row>
    <row r="3058" spans="1:6" ht="21" customHeight="1" thickBot="1" x14ac:dyDescent="0.25">
      <c r="A3058" s="426" t="s">
        <v>9</v>
      </c>
      <c r="B3058" s="1090" t="s">
        <v>462</v>
      </c>
      <c r="C3058" s="1091"/>
      <c r="D3058" s="1091"/>
      <c r="E3058" s="1092"/>
      <c r="F3058" s="414"/>
    </row>
    <row r="3059" spans="1:6" ht="21" customHeight="1" thickBot="1" x14ac:dyDescent="0.25">
      <c r="A3059" s="426" t="s">
        <v>14</v>
      </c>
      <c r="B3059" s="1123" t="s">
        <v>463</v>
      </c>
      <c r="C3059" s="1093"/>
      <c r="D3059" s="1093"/>
      <c r="E3059" s="1094"/>
      <c r="F3059" s="414"/>
    </row>
    <row r="3060" spans="1:6" ht="21" customHeight="1" x14ac:dyDescent="0.2">
      <c r="A3060" s="1095"/>
      <c r="B3060" s="511">
        <v>2019</v>
      </c>
      <c r="C3060" s="511">
        <v>2020</v>
      </c>
      <c r="D3060" s="511">
        <v>2021</v>
      </c>
      <c r="E3060" s="511">
        <v>2022</v>
      </c>
      <c r="F3060" s="414"/>
    </row>
    <row r="3061" spans="1:6" ht="21" customHeight="1" thickBot="1" x14ac:dyDescent="0.25">
      <c r="A3061" s="1096"/>
      <c r="B3061" s="512" t="s">
        <v>5</v>
      </c>
      <c r="C3061" s="512" t="s">
        <v>6</v>
      </c>
      <c r="D3061" s="512" t="s">
        <v>6</v>
      </c>
      <c r="E3061" s="512" t="s">
        <v>6</v>
      </c>
      <c r="F3061" s="414"/>
    </row>
    <row r="3062" spans="1:6" ht="21" customHeight="1" thickBot="1" x14ac:dyDescent="0.25">
      <c r="A3062" s="426" t="s">
        <v>8</v>
      </c>
      <c r="B3062" s="513">
        <v>1</v>
      </c>
      <c r="C3062" s="513">
        <v>0</v>
      </c>
      <c r="D3062" s="422">
        <v>0</v>
      </c>
      <c r="E3062" s="422">
        <v>0</v>
      </c>
      <c r="F3062" s="414"/>
    </row>
    <row r="3063" spans="1:6" ht="21" customHeight="1" thickBot="1" x14ac:dyDescent="0.25">
      <c r="A3063" s="426" t="s">
        <v>15</v>
      </c>
      <c r="B3063" s="513">
        <f>B3081</f>
        <v>875</v>
      </c>
      <c r="C3063" s="513">
        <f t="shared" ref="C3063:E3063" si="425">C3081</f>
        <v>0</v>
      </c>
      <c r="D3063" s="513">
        <f t="shared" si="425"/>
        <v>0</v>
      </c>
      <c r="E3063" s="513">
        <f t="shared" si="425"/>
        <v>0</v>
      </c>
      <c r="F3063" s="414"/>
    </row>
    <row r="3064" spans="1:6" ht="21" customHeight="1" thickBot="1" x14ac:dyDescent="0.25">
      <c r="A3064" s="426" t="s">
        <v>21</v>
      </c>
      <c r="B3064" s="513">
        <f>B3063/B3062</f>
        <v>875</v>
      </c>
      <c r="C3064" s="513" t="e">
        <f t="shared" ref="C3064:E3064" si="426">C3063/C3062</f>
        <v>#DIV/0!</v>
      </c>
      <c r="D3064" s="513" t="e">
        <f t="shared" si="426"/>
        <v>#DIV/0!</v>
      </c>
      <c r="E3064" s="513" t="e">
        <f t="shared" si="426"/>
        <v>#DIV/0!</v>
      </c>
      <c r="F3064" s="414"/>
    </row>
    <row r="3065" spans="1:6" ht="21" customHeight="1" thickBot="1" x14ac:dyDescent="0.25">
      <c r="A3065" s="426" t="s">
        <v>16</v>
      </c>
      <c r="B3065" s="422" t="s">
        <v>20</v>
      </c>
      <c r="C3065" s="516">
        <f>C3062/B3062-1</f>
        <v>-1</v>
      </c>
      <c r="D3065" s="516" t="e">
        <f t="shared" ref="D3065:E3067" si="427">D3062/C3062-1</f>
        <v>#DIV/0!</v>
      </c>
      <c r="E3065" s="516" t="e">
        <f t="shared" si="427"/>
        <v>#DIV/0!</v>
      </c>
      <c r="F3065" s="414"/>
    </row>
    <row r="3066" spans="1:6" ht="21" customHeight="1" thickBot="1" x14ac:dyDescent="0.25">
      <c r="A3066" s="426" t="s">
        <v>17</v>
      </c>
      <c r="B3066" s="422" t="s">
        <v>20</v>
      </c>
      <c r="C3066" s="516">
        <f>C3063/B3063-1</f>
        <v>-1</v>
      </c>
      <c r="D3066" s="516" t="e">
        <f t="shared" si="427"/>
        <v>#DIV/0!</v>
      </c>
      <c r="E3066" s="516" t="e">
        <f t="shared" si="427"/>
        <v>#DIV/0!</v>
      </c>
      <c r="F3066" s="414"/>
    </row>
    <row r="3067" spans="1:6" ht="21" customHeight="1" thickBot="1" x14ac:dyDescent="0.25">
      <c r="A3067" s="426" t="s">
        <v>18</v>
      </c>
      <c r="B3067" s="422" t="s">
        <v>20</v>
      </c>
      <c r="C3067" s="516" t="e">
        <f>C3064/B3064-1</f>
        <v>#DIV/0!</v>
      </c>
      <c r="D3067" s="516" t="e">
        <f t="shared" si="427"/>
        <v>#DIV/0!</v>
      </c>
      <c r="E3067" s="516" t="e">
        <f t="shared" si="427"/>
        <v>#DIV/0!</v>
      </c>
      <c r="F3067" s="414"/>
    </row>
    <row r="3068" spans="1:6" ht="21" customHeight="1" thickBot="1" x14ac:dyDescent="0.25">
      <c r="A3068" s="1138" t="s">
        <v>1289</v>
      </c>
      <c r="B3068" s="1139"/>
      <c r="C3068" s="1139"/>
      <c r="D3068" s="1139"/>
      <c r="E3068" s="1140"/>
      <c r="F3068" s="414"/>
    </row>
    <row r="3069" spans="1:6" ht="21" customHeight="1" x14ac:dyDescent="0.2">
      <c r="A3069" s="1095"/>
      <c r="B3069" s="511">
        <v>2019</v>
      </c>
      <c r="C3069" s="511">
        <v>2020</v>
      </c>
      <c r="D3069" s="511">
        <v>2021</v>
      </c>
      <c r="E3069" s="511">
        <v>2022</v>
      </c>
      <c r="F3069" s="414"/>
    </row>
    <row r="3070" spans="1:6" ht="21" customHeight="1" thickBot="1" x14ac:dyDescent="0.25">
      <c r="A3070" s="1096"/>
      <c r="B3070" s="512" t="s">
        <v>5</v>
      </c>
      <c r="C3070" s="512" t="s">
        <v>6</v>
      </c>
      <c r="D3070" s="512" t="s">
        <v>6</v>
      </c>
      <c r="E3070" s="512" t="s">
        <v>6</v>
      </c>
      <c r="F3070" s="414"/>
    </row>
    <row r="3071" spans="1:6" ht="21" customHeight="1" thickBot="1" x14ac:dyDescent="0.25">
      <c r="A3071" s="517" t="s">
        <v>107</v>
      </c>
      <c r="B3071" s="515">
        <f>B3072+B3073+B3074+B3075</f>
        <v>0</v>
      </c>
      <c r="C3071" s="515">
        <f t="shared" ref="C3071:E3071" si="428">C3072+C3073+C3074+C3075</f>
        <v>0</v>
      </c>
      <c r="D3071" s="515">
        <f t="shared" si="428"/>
        <v>0</v>
      </c>
      <c r="E3071" s="515">
        <f t="shared" si="428"/>
        <v>0</v>
      </c>
      <c r="F3071" s="414"/>
    </row>
    <row r="3072" spans="1:6" ht="21" customHeight="1" thickBot="1" x14ac:dyDescent="0.25">
      <c r="A3072" s="518" t="s">
        <v>37</v>
      </c>
      <c r="B3072" s="515"/>
      <c r="C3072" s="515"/>
      <c r="D3072" s="515"/>
      <c r="E3072" s="515"/>
      <c r="F3072" s="414"/>
    </row>
    <row r="3073" spans="1:6" ht="21" customHeight="1" thickBot="1" x14ac:dyDescent="0.25">
      <c r="A3073" s="518" t="s">
        <v>108</v>
      </c>
      <c r="B3073" s="515"/>
      <c r="C3073" s="515"/>
      <c r="D3073" s="515"/>
      <c r="E3073" s="515"/>
      <c r="F3073" s="414"/>
    </row>
    <row r="3074" spans="1:6" ht="21" customHeight="1" thickBot="1" x14ac:dyDescent="0.25">
      <c r="A3074" s="518" t="s">
        <v>72</v>
      </c>
      <c r="B3074" s="515"/>
      <c r="C3074" s="515"/>
      <c r="D3074" s="515"/>
      <c r="E3074" s="515"/>
      <c r="F3074" s="414"/>
    </row>
    <row r="3075" spans="1:6" ht="21" customHeight="1" thickBot="1" x14ac:dyDescent="0.25">
      <c r="A3075" s="518" t="s">
        <v>73</v>
      </c>
      <c r="B3075" s="515"/>
      <c r="C3075" s="515"/>
      <c r="D3075" s="515"/>
      <c r="E3075" s="515"/>
      <c r="F3075" s="414"/>
    </row>
    <row r="3076" spans="1:6" ht="21" customHeight="1" thickBot="1" x14ac:dyDescent="0.25">
      <c r="A3076" s="517" t="s">
        <v>109</v>
      </c>
      <c r="B3076" s="514">
        <f>B3077+B3078+B3079+B3080</f>
        <v>875</v>
      </c>
      <c r="C3076" s="514">
        <f t="shared" ref="C3076:E3076" si="429">C3077+C3078+C3079+C3080</f>
        <v>0</v>
      </c>
      <c r="D3076" s="514">
        <f t="shared" si="429"/>
        <v>0</v>
      </c>
      <c r="E3076" s="514">
        <f t="shared" si="429"/>
        <v>0</v>
      </c>
      <c r="F3076" s="414"/>
    </row>
    <row r="3077" spans="1:6" ht="21" customHeight="1" thickBot="1" x14ac:dyDescent="0.25">
      <c r="A3077" s="518" t="s">
        <v>37</v>
      </c>
      <c r="B3077" s="515">
        <v>875</v>
      </c>
      <c r="C3077" s="515">
        <v>0</v>
      </c>
      <c r="D3077" s="515">
        <v>0</v>
      </c>
      <c r="E3077" s="515">
        <v>0</v>
      </c>
      <c r="F3077" s="414"/>
    </row>
    <row r="3078" spans="1:6" ht="21" customHeight="1" thickBot="1" x14ac:dyDescent="0.25">
      <c r="A3078" s="518" t="s">
        <v>108</v>
      </c>
      <c r="B3078" s="514"/>
      <c r="C3078" s="515"/>
      <c r="D3078" s="515"/>
      <c r="E3078" s="515"/>
      <c r="F3078" s="414"/>
    </row>
    <row r="3079" spans="1:6" ht="21" customHeight="1" thickBot="1" x14ac:dyDescent="0.25">
      <c r="A3079" s="518" t="s">
        <v>72</v>
      </c>
      <c r="B3079" s="514"/>
      <c r="C3079" s="515"/>
      <c r="D3079" s="515"/>
      <c r="E3079" s="515"/>
      <c r="F3079" s="414"/>
    </row>
    <row r="3080" spans="1:6" ht="21" customHeight="1" thickBot="1" x14ac:dyDescent="0.25">
      <c r="A3080" s="518" t="s">
        <v>73</v>
      </c>
      <c r="B3080" s="514"/>
      <c r="C3080" s="515"/>
      <c r="D3080" s="515"/>
      <c r="E3080" s="515"/>
      <c r="F3080" s="414"/>
    </row>
    <row r="3081" spans="1:6" ht="21" customHeight="1" thickBot="1" x14ac:dyDescent="0.25">
      <c r="A3081" s="519" t="s">
        <v>276</v>
      </c>
      <c r="B3081" s="514">
        <f>B3071+B3076</f>
        <v>875</v>
      </c>
      <c r="C3081" s="514">
        <f t="shared" ref="C3081:E3081" si="430">C3071+C3076</f>
        <v>0</v>
      </c>
      <c r="D3081" s="514">
        <f t="shared" si="430"/>
        <v>0</v>
      </c>
      <c r="E3081" s="514">
        <f t="shared" si="430"/>
        <v>0</v>
      </c>
      <c r="F3081" s="414"/>
    </row>
    <row r="3082" spans="1:6" ht="63.75" customHeight="1" thickBot="1" x14ac:dyDescent="0.25">
      <c r="A3082" s="509" t="s">
        <v>277</v>
      </c>
      <c r="B3082" s="509" t="s">
        <v>628</v>
      </c>
      <c r="C3082" s="521" t="s">
        <v>629</v>
      </c>
      <c r="D3082" s="522"/>
      <c r="E3082" s="509"/>
      <c r="F3082" s="414"/>
    </row>
    <row r="3083" spans="1:6" ht="95.25" customHeight="1" thickBot="1" x14ac:dyDescent="0.25">
      <c r="A3083" s="426" t="s">
        <v>9</v>
      </c>
      <c r="B3083" s="1090" t="s">
        <v>630</v>
      </c>
      <c r="C3083" s="1091"/>
      <c r="D3083" s="1091"/>
      <c r="E3083" s="1092"/>
      <c r="F3083" s="414"/>
    </row>
    <row r="3084" spans="1:6" ht="21" customHeight="1" thickBot="1" x14ac:dyDescent="0.25">
      <c r="A3084" s="426" t="s">
        <v>14</v>
      </c>
      <c r="B3084" s="1123"/>
      <c r="C3084" s="1093"/>
      <c r="D3084" s="1093"/>
      <c r="E3084" s="1094"/>
      <c r="F3084" s="414"/>
    </row>
    <row r="3085" spans="1:6" ht="21" customHeight="1" x14ac:dyDescent="0.2">
      <c r="A3085" s="1095"/>
      <c r="B3085" s="511">
        <v>2019</v>
      </c>
      <c r="C3085" s="511">
        <v>2020</v>
      </c>
      <c r="D3085" s="511">
        <v>2021</v>
      </c>
      <c r="E3085" s="511">
        <v>2022</v>
      </c>
      <c r="F3085" s="414"/>
    </row>
    <row r="3086" spans="1:6" ht="21" customHeight="1" thickBot="1" x14ac:dyDescent="0.25">
      <c r="A3086" s="1096"/>
      <c r="B3086" s="512" t="s">
        <v>5</v>
      </c>
      <c r="C3086" s="512" t="s">
        <v>6</v>
      </c>
      <c r="D3086" s="512" t="s">
        <v>6</v>
      </c>
      <c r="E3086" s="512" t="s">
        <v>6</v>
      </c>
      <c r="F3086" s="414"/>
    </row>
    <row r="3087" spans="1:6" ht="21" customHeight="1" thickBot="1" x14ac:dyDescent="0.25">
      <c r="A3087" s="426" t="s">
        <v>8</v>
      </c>
      <c r="B3087" s="513">
        <v>10170</v>
      </c>
      <c r="C3087" s="513">
        <v>0</v>
      </c>
      <c r="D3087" s="422">
        <v>0</v>
      </c>
      <c r="E3087" s="422">
        <v>0</v>
      </c>
      <c r="F3087" s="414"/>
    </row>
    <row r="3088" spans="1:6" ht="21" customHeight="1" thickBot="1" x14ac:dyDescent="0.25">
      <c r="A3088" s="426" t="s">
        <v>15</v>
      </c>
      <c r="B3088" s="514">
        <f>B3106</f>
        <v>59469</v>
      </c>
      <c r="C3088" s="514">
        <f>C3106</f>
        <v>0</v>
      </c>
      <c r="D3088" s="515">
        <v>0</v>
      </c>
      <c r="E3088" s="515">
        <v>0</v>
      </c>
      <c r="F3088" s="414"/>
    </row>
    <row r="3089" spans="1:6" ht="21" customHeight="1" thickBot="1" x14ac:dyDescent="0.25">
      <c r="A3089" s="426" t="s">
        <v>21</v>
      </c>
      <c r="B3089" s="513">
        <f>B3088/B3087</f>
        <v>5.8474926253687318</v>
      </c>
      <c r="C3089" s="513" t="e">
        <f t="shared" ref="C3089:E3089" si="431">C3088/C3087</f>
        <v>#DIV/0!</v>
      </c>
      <c r="D3089" s="513" t="e">
        <f t="shared" si="431"/>
        <v>#DIV/0!</v>
      </c>
      <c r="E3089" s="513" t="e">
        <f t="shared" si="431"/>
        <v>#DIV/0!</v>
      </c>
      <c r="F3089" s="414"/>
    </row>
    <row r="3090" spans="1:6" ht="21" customHeight="1" thickBot="1" x14ac:dyDescent="0.25">
      <c r="A3090" s="426" t="s">
        <v>16</v>
      </c>
      <c r="B3090" s="422" t="s">
        <v>20</v>
      </c>
      <c r="C3090" s="516">
        <f>C3087/B3087-1</f>
        <v>-1</v>
      </c>
      <c r="D3090" s="516" t="e">
        <f t="shared" ref="D3090:E3092" si="432">D3087/C3087-1</f>
        <v>#DIV/0!</v>
      </c>
      <c r="E3090" s="516" t="e">
        <f t="shared" si="432"/>
        <v>#DIV/0!</v>
      </c>
      <c r="F3090" s="414"/>
    </row>
    <row r="3091" spans="1:6" ht="21" customHeight="1" thickBot="1" x14ac:dyDescent="0.25">
      <c r="A3091" s="426" t="s">
        <v>17</v>
      </c>
      <c r="B3091" s="422" t="s">
        <v>20</v>
      </c>
      <c r="C3091" s="516">
        <f>C3088/B3088-1</f>
        <v>-1</v>
      </c>
      <c r="D3091" s="516" t="e">
        <f t="shared" si="432"/>
        <v>#DIV/0!</v>
      </c>
      <c r="E3091" s="516" t="e">
        <f t="shared" si="432"/>
        <v>#DIV/0!</v>
      </c>
      <c r="F3091" s="414"/>
    </row>
    <row r="3092" spans="1:6" ht="21" customHeight="1" thickBot="1" x14ac:dyDescent="0.25">
      <c r="A3092" s="426" t="s">
        <v>18</v>
      </c>
      <c r="B3092" s="422" t="s">
        <v>20</v>
      </c>
      <c r="C3092" s="516" t="e">
        <f>C3089/B3089-1</f>
        <v>#DIV/0!</v>
      </c>
      <c r="D3092" s="516" t="e">
        <f t="shared" si="432"/>
        <v>#DIV/0!</v>
      </c>
      <c r="E3092" s="516" t="e">
        <f t="shared" si="432"/>
        <v>#DIV/0!</v>
      </c>
      <c r="F3092" s="414"/>
    </row>
    <row r="3093" spans="1:6" ht="21" customHeight="1" thickBot="1" x14ac:dyDescent="0.25">
      <c r="A3093" s="1138" t="s">
        <v>1289</v>
      </c>
      <c r="B3093" s="1139"/>
      <c r="C3093" s="1139"/>
      <c r="D3093" s="1139"/>
      <c r="E3093" s="1140"/>
      <c r="F3093" s="414"/>
    </row>
    <row r="3094" spans="1:6" ht="21" customHeight="1" x14ac:dyDescent="0.2">
      <c r="A3094" s="1095"/>
      <c r="B3094" s="511">
        <v>2019</v>
      </c>
      <c r="C3094" s="511">
        <v>2020</v>
      </c>
      <c r="D3094" s="511">
        <v>2021</v>
      </c>
      <c r="E3094" s="511">
        <v>2022</v>
      </c>
      <c r="F3094" s="414"/>
    </row>
    <row r="3095" spans="1:6" ht="21" customHeight="1" thickBot="1" x14ac:dyDescent="0.25">
      <c r="A3095" s="1096"/>
      <c r="B3095" s="512" t="s">
        <v>5</v>
      </c>
      <c r="C3095" s="512" t="s">
        <v>6</v>
      </c>
      <c r="D3095" s="512" t="s">
        <v>6</v>
      </c>
      <c r="E3095" s="512" t="s">
        <v>6</v>
      </c>
      <c r="F3095" s="414"/>
    </row>
    <row r="3096" spans="1:6" ht="21" customHeight="1" thickBot="1" x14ac:dyDescent="0.25">
      <c r="A3096" s="517" t="s">
        <v>107</v>
      </c>
      <c r="B3096" s="515">
        <f>B3097+B3098+B3099+B3100</f>
        <v>0</v>
      </c>
      <c r="C3096" s="515">
        <f t="shared" ref="C3096:E3096" si="433">C3097+C3098+C3099+C3100</f>
        <v>0</v>
      </c>
      <c r="D3096" s="515">
        <f t="shared" si="433"/>
        <v>0</v>
      </c>
      <c r="E3096" s="515">
        <f t="shared" si="433"/>
        <v>0</v>
      </c>
      <c r="F3096" s="414"/>
    </row>
    <row r="3097" spans="1:6" ht="21" customHeight="1" thickBot="1" x14ac:dyDescent="0.25">
      <c r="A3097" s="518" t="s">
        <v>37</v>
      </c>
      <c r="B3097" s="515"/>
      <c r="C3097" s="515"/>
      <c r="D3097" s="515"/>
      <c r="E3097" s="515"/>
      <c r="F3097" s="414"/>
    </row>
    <row r="3098" spans="1:6" ht="21" customHeight="1" thickBot="1" x14ac:dyDescent="0.25">
      <c r="A3098" s="518" t="s">
        <v>108</v>
      </c>
      <c r="B3098" s="515"/>
      <c r="C3098" s="515"/>
      <c r="D3098" s="515"/>
      <c r="E3098" s="515"/>
      <c r="F3098" s="414"/>
    </row>
    <row r="3099" spans="1:6" ht="21" customHeight="1" thickBot="1" x14ac:dyDescent="0.25">
      <c r="A3099" s="518" t="s">
        <v>72</v>
      </c>
      <c r="B3099" s="515"/>
      <c r="C3099" s="515"/>
      <c r="D3099" s="515"/>
      <c r="E3099" s="515"/>
      <c r="F3099" s="414"/>
    </row>
    <row r="3100" spans="1:6" ht="21" customHeight="1" thickBot="1" x14ac:dyDescent="0.25">
      <c r="A3100" s="518" t="s">
        <v>73</v>
      </c>
      <c r="B3100" s="515"/>
      <c r="C3100" s="515"/>
      <c r="D3100" s="515"/>
      <c r="E3100" s="515"/>
      <c r="F3100" s="414"/>
    </row>
    <row r="3101" spans="1:6" ht="21" customHeight="1" thickBot="1" x14ac:dyDescent="0.25">
      <c r="A3101" s="517" t="s">
        <v>109</v>
      </c>
      <c r="B3101" s="514">
        <f>B3102+B3103+B3104+B3105</f>
        <v>59469</v>
      </c>
      <c r="C3101" s="514">
        <f t="shared" ref="C3101:E3101" si="434">C3102+C3103+C3104+C3105</f>
        <v>0</v>
      </c>
      <c r="D3101" s="514">
        <f t="shared" si="434"/>
        <v>0</v>
      </c>
      <c r="E3101" s="514">
        <f t="shared" si="434"/>
        <v>0</v>
      </c>
      <c r="F3101" s="414"/>
    </row>
    <row r="3102" spans="1:6" ht="21" customHeight="1" thickBot="1" x14ac:dyDescent="0.25">
      <c r="A3102" s="518" t="s">
        <v>37</v>
      </c>
      <c r="B3102" s="514">
        <v>59469</v>
      </c>
      <c r="C3102" s="515">
        <v>0</v>
      </c>
      <c r="D3102" s="515">
        <v>0</v>
      </c>
      <c r="E3102" s="515">
        <v>0</v>
      </c>
      <c r="F3102" s="414"/>
    </row>
    <row r="3103" spans="1:6" ht="21" customHeight="1" thickBot="1" x14ac:dyDescent="0.25">
      <c r="A3103" s="518" t="s">
        <v>108</v>
      </c>
      <c r="B3103" s="514"/>
      <c r="C3103" s="515"/>
      <c r="D3103" s="515"/>
      <c r="E3103" s="515"/>
      <c r="F3103" s="414"/>
    </row>
    <row r="3104" spans="1:6" ht="21" customHeight="1" thickBot="1" x14ac:dyDescent="0.25">
      <c r="A3104" s="518" t="s">
        <v>72</v>
      </c>
      <c r="B3104" s="514"/>
      <c r="C3104" s="515"/>
      <c r="D3104" s="515"/>
      <c r="E3104" s="515"/>
      <c r="F3104" s="414"/>
    </row>
    <row r="3105" spans="1:6" ht="21" customHeight="1" thickBot="1" x14ac:dyDescent="0.25">
      <c r="A3105" s="518" t="s">
        <v>73</v>
      </c>
      <c r="B3105" s="514"/>
      <c r="C3105" s="515"/>
      <c r="D3105" s="515"/>
      <c r="E3105" s="515"/>
      <c r="F3105" s="414"/>
    </row>
    <row r="3106" spans="1:6" ht="21" customHeight="1" thickBot="1" x14ac:dyDescent="0.25">
      <c r="A3106" s="519" t="s">
        <v>280</v>
      </c>
      <c r="B3106" s="514">
        <f>B3096+B3101</f>
        <v>59469</v>
      </c>
      <c r="C3106" s="514">
        <f t="shared" ref="C3106:E3106" si="435">C3096+C3101</f>
        <v>0</v>
      </c>
      <c r="D3106" s="514">
        <f t="shared" si="435"/>
        <v>0</v>
      </c>
      <c r="E3106" s="514">
        <f t="shared" si="435"/>
        <v>0</v>
      </c>
      <c r="F3106" s="414"/>
    </row>
    <row r="3107" spans="1:6" ht="42" customHeight="1" thickBot="1" x14ac:dyDescent="0.25">
      <c r="A3107" s="509" t="s">
        <v>277</v>
      </c>
      <c r="B3107" s="509" t="s">
        <v>631</v>
      </c>
      <c r="C3107" s="521" t="s">
        <v>632</v>
      </c>
      <c r="D3107" s="522"/>
      <c r="E3107" s="509"/>
      <c r="F3107" s="414"/>
    </row>
    <row r="3108" spans="1:6" ht="21" customHeight="1" thickBot="1" x14ac:dyDescent="0.25">
      <c r="A3108" s="426" t="s">
        <v>9</v>
      </c>
      <c r="B3108" s="1090" t="s">
        <v>462</v>
      </c>
      <c r="C3108" s="1091"/>
      <c r="D3108" s="1091"/>
      <c r="E3108" s="1092"/>
      <c r="F3108" s="414"/>
    </row>
    <row r="3109" spans="1:6" ht="21" customHeight="1" thickBot="1" x14ac:dyDescent="0.25">
      <c r="A3109" s="426" t="s">
        <v>14</v>
      </c>
      <c r="B3109" s="1123" t="s">
        <v>463</v>
      </c>
      <c r="C3109" s="1093"/>
      <c r="D3109" s="1093"/>
      <c r="E3109" s="1094"/>
      <c r="F3109" s="414"/>
    </row>
    <row r="3110" spans="1:6" ht="21" customHeight="1" x14ac:dyDescent="0.2">
      <c r="A3110" s="1095"/>
      <c r="B3110" s="511">
        <v>2019</v>
      </c>
      <c r="C3110" s="511">
        <v>2020</v>
      </c>
      <c r="D3110" s="511">
        <v>2021</v>
      </c>
      <c r="E3110" s="511">
        <v>2022</v>
      </c>
      <c r="F3110" s="414"/>
    </row>
    <row r="3111" spans="1:6" ht="21" customHeight="1" thickBot="1" x14ac:dyDescent="0.25">
      <c r="A3111" s="1096"/>
      <c r="B3111" s="512" t="s">
        <v>5</v>
      </c>
      <c r="C3111" s="512" t="s">
        <v>6</v>
      </c>
      <c r="D3111" s="512" t="s">
        <v>6</v>
      </c>
      <c r="E3111" s="512" t="s">
        <v>6</v>
      </c>
      <c r="F3111" s="414"/>
    </row>
    <row r="3112" spans="1:6" ht="21" customHeight="1" thickBot="1" x14ac:dyDescent="0.25">
      <c r="A3112" s="426" t="s">
        <v>8</v>
      </c>
      <c r="B3112" s="513">
        <v>1</v>
      </c>
      <c r="C3112" s="513">
        <v>0</v>
      </c>
      <c r="D3112" s="422">
        <v>0</v>
      </c>
      <c r="E3112" s="422">
        <v>0</v>
      </c>
      <c r="F3112" s="414"/>
    </row>
    <row r="3113" spans="1:6" ht="21" customHeight="1" thickBot="1" x14ac:dyDescent="0.25">
      <c r="A3113" s="426" t="s">
        <v>15</v>
      </c>
      <c r="B3113" s="515">
        <f>B3131</f>
        <v>1039</v>
      </c>
      <c r="C3113" s="515">
        <f>C3131</f>
        <v>0</v>
      </c>
      <c r="D3113" s="515">
        <v>0</v>
      </c>
      <c r="E3113" s="515">
        <v>0</v>
      </c>
      <c r="F3113" s="414"/>
    </row>
    <row r="3114" spans="1:6" ht="21" customHeight="1" thickBot="1" x14ac:dyDescent="0.25">
      <c r="A3114" s="426" t="s">
        <v>21</v>
      </c>
      <c r="B3114" s="513">
        <f>B3113/B3112</f>
        <v>1039</v>
      </c>
      <c r="C3114" s="513" t="e">
        <f t="shared" ref="C3114:E3114" si="436">C3113/C3112</f>
        <v>#DIV/0!</v>
      </c>
      <c r="D3114" s="513" t="e">
        <f t="shared" si="436"/>
        <v>#DIV/0!</v>
      </c>
      <c r="E3114" s="513" t="e">
        <f t="shared" si="436"/>
        <v>#DIV/0!</v>
      </c>
      <c r="F3114" s="414"/>
    </row>
    <row r="3115" spans="1:6" ht="21" customHeight="1" thickBot="1" x14ac:dyDescent="0.25">
      <c r="A3115" s="426" t="s">
        <v>16</v>
      </c>
      <c r="B3115" s="422" t="s">
        <v>20</v>
      </c>
      <c r="C3115" s="516">
        <f>C3112/B3112-1</f>
        <v>-1</v>
      </c>
      <c r="D3115" s="516" t="e">
        <f t="shared" ref="D3115:E3117" si="437">D3112/C3112-1</f>
        <v>#DIV/0!</v>
      </c>
      <c r="E3115" s="516" t="e">
        <f t="shared" si="437"/>
        <v>#DIV/0!</v>
      </c>
      <c r="F3115" s="414"/>
    </row>
    <row r="3116" spans="1:6" ht="21" customHeight="1" thickBot="1" x14ac:dyDescent="0.25">
      <c r="A3116" s="426" t="s">
        <v>17</v>
      </c>
      <c r="B3116" s="422" t="s">
        <v>20</v>
      </c>
      <c r="C3116" s="516">
        <f>C3113/B3113-1</f>
        <v>-1</v>
      </c>
      <c r="D3116" s="516" t="e">
        <f t="shared" si="437"/>
        <v>#DIV/0!</v>
      </c>
      <c r="E3116" s="516" t="e">
        <f t="shared" si="437"/>
        <v>#DIV/0!</v>
      </c>
      <c r="F3116" s="414"/>
    </row>
    <row r="3117" spans="1:6" ht="21" customHeight="1" thickBot="1" x14ac:dyDescent="0.25">
      <c r="A3117" s="426" t="s">
        <v>18</v>
      </c>
      <c r="B3117" s="422" t="s">
        <v>20</v>
      </c>
      <c r="C3117" s="516" t="e">
        <f>C3114/B3114-1</f>
        <v>#DIV/0!</v>
      </c>
      <c r="D3117" s="516" t="e">
        <f t="shared" si="437"/>
        <v>#DIV/0!</v>
      </c>
      <c r="E3117" s="516" t="e">
        <f t="shared" si="437"/>
        <v>#DIV/0!</v>
      </c>
      <c r="F3117" s="414"/>
    </row>
    <row r="3118" spans="1:6" ht="21" customHeight="1" thickBot="1" x14ac:dyDescent="0.25">
      <c r="A3118" s="1138" t="s">
        <v>1289</v>
      </c>
      <c r="B3118" s="1139"/>
      <c r="C3118" s="1139"/>
      <c r="D3118" s="1139"/>
      <c r="E3118" s="1140"/>
      <c r="F3118" s="414"/>
    </row>
    <row r="3119" spans="1:6" ht="21" customHeight="1" x14ac:dyDescent="0.2">
      <c r="A3119" s="1095"/>
      <c r="B3119" s="511">
        <v>2019</v>
      </c>
      <c r="C3119" s="511">
        <v>2020</v>
      </c>
      <c r="D3119" s="511">
        <v>2021</v>
      </c>
      <c r="E3119" s="511">
        <v>2022</v>
      </c>
      <c r="F3119" s="414"/>
    </row>
    <row r="3120" spans="1:6" ht="21" customHeight="1" thickBot="1" x14ac:dyDescent="0.25">
      <c r="A3120" s="1096"/>
      <c r="B3120" s="512" t="s">
        <v>5</v>
      </c>
      <c r="C3120" s="512" t="s">
        <v>6</v>
      </c>
      <c r="D3120" s="512" t="s">
        <v>6</v>
      </c>
      <c r="E3120" s="512" t="s">
        <v>6</v>
      </c>
      <c r="F3120" s="414"/>
    </row>
    <row r="3121" spans="1:6" ht="21" customHeight="1" thickBot="1" x14ac:dyDescent="0.25">
      <c r="A3121" s="517" t="s">
        <v>107</v>
      </c>
      <c r="B3121" s="515">
        <f>B3122+B3123+B3124+B3125</f>
        <v>0</v>
      </c>
      <c r="C3121" s="515">
        <f t="shared" ref="C3121:E3121" si="438">C3122+C3123+C3124+C3125</f>
        <v>0</v>
      </c>
      <c r="D3121" s="515">
        <f t="shared" si="438"/>
        <v>0</v>
      </c>
      <c r="E3121" s="515">
        <f t="shared" si="438"/>
        <v>0</v>
      </c>
      <c r="F3121" s="414"/>
    </row>
    <row r="3122" spans="1:6" ht="21" customHeight="1" thickBot="1" x14ac:dyDescent="0.25">
      <c r="A3122" s="518" t="s">
        <v>37</v>
      </c>
      <c r="B3122" s="515"/>
      <c r="C3122" s="515"/>
      <c r="D3122" s="515"/>
      <c r="E3122" s="515"/>
      <c r="F3122" s="414"/>
    </row>
    <row r="3123" spans="1:6" ht="21" customHeight="1" thickBot="1" x14ac:dyDescent="0.25">
      <c r="A3123" s="518" t="s">
        <v>108</v>
      </c>
      <c r="B3123" s="515"/>
      <c r="C3123" s="515"/>
      <c r="D3123" s="515"/>
      <c r="E3123" s="515"/>
      <c r="F3123" s="414"/>
    </row>
    <row r="3124" spans="1:6" ht="21" customHeight="1" thickBot="1" x14ac:dyDescent="0.25">
      <c r="A3124" s="518" t="s">
        <v>72</v>
      </c>
      <c r="B3124" s="515"/>
      <c r="C3124" s="515"/>
      <c r="D3124" s="515"/>
      <c r="E3124" s="515"/>
      <c r="F3124" s="414"/>
    </row>
    <row r="3125" spans="1:6" ht="21" customHeight="1" thickBot="1" x14ac:dyDescent="0.25">
      <c r="A3125" s="518" t="s">
        <v>73</v>
      </c>
      <c r="B3125" s="515"/>
      <c r="C3125" s="515"/>
      <c r="D3125" s="515"/>
      <c r="E3125" s="515"/>
      <c r="F3125" s="414"/>
    </row>
    <row r="3126" spans="1:6" ht="21" customHeight="1" thickBot="1" x14ac:dyDescent="0.25">
      <c r="A3126" s="517" t="s">
        <v>109</v>
      </c>
      <c r="B3126" s="514">
        <f>B3127+B3128+B3129+B3130</f>
        <v>1039</v>
      </c>
      <c r="C3126" s="514">
        <f t="shared" ref="C3126:E3126" si="439">C3127+C3128+C3129+C3130</f>
        <v>0</v>
      </c>
      <c r="D3126" s="514">
        <f t="shared" si="439"/>
        <v>0</v>
      </c>
      <c r="E3126" s="514">
        <f t="shared" si="439"/>
        <v>0</v>
      </c>
      <c r="F3126" s="414"/>
    </row>
    <row r="3127" spans="1:6" ht="21" customHeight="1" thickBot="1" x14ac:dyDescent="0.25">
      <c r="A3127" s="518" t="s">
        <v>37</v>
      </c>
      <c r="B3127" s="515">
        <v>1039</v>
      </c>
      <c r="C3127" s="515">
        <v>0</v>
      </c>
      <c r="D3127" s="515">
        <v>0</v>
      </c>
      <c r="E3127" s="515">
        <v>0</v>
      </c>
      <c r="F3127" s="414"/>
    </row>
    <row r="3128" spans="1:6" ht="21" customHeight="1" thickBot="1" x14ac:dyDescent="0.25">
      <c r="A3128" s="518" t="s">
        <v>108</v>
      </c>
      <c r="B3128" s="514"/>
      <c r="C3128" s="515"/>
      <c r="D3128" s="515"/>
      <c r="E3128" s="515"/>
      <c r="F3128" s="414"/>
    </row>
    <row r="3129" spans="1:6" ht="21" customHeight="1" thickBot="1" x14ac:dyDescent="0.25">
      <c r="A3129" s="518" t="s">
        <v>72</v>
      </c>
      <c r="B3129" s="514"/>
      <c r="C3129" s="515"/>
      <c r="D3129" s="515"/>
      <c r="E3129" s="515"/>
      <c r="F3129" s="414"/>
    </row>
    <row r="3130" spans="1:6" ht="21" customHeight="1" thickBot="1" x14ac:dyDescent="0.25">
      <c r="A3130" s="518" t="s">
        <v>73</v>
      </c>
      <c r="B3130" s="514"/>
      <c r="C3130" s="515"/>
      <c r="D3130" s="515"/>
      <c r="E3130" s="515"/>
      <c r="F3130" s="414"/>
    </row>
    <row r="3131" spans="1:6" ht="21" customHeight="1" thickBot="1" x14ac:dyDescent="0.25">
      <c r="A3131" s="519" t="s">
        <v>280</v>
      </c>
      <c r="B3131" s="514">
        <f>B3121+B3126</f>
        <v>1039</v>
      </c>
      <c r="C3131" s="514">
        <f t="shared" ref="C3131:E3131" si="440">C3121+C3126</f>
        <v>0</v>
      </c>
      <c r="D3131" s="514">
        <f t="shared" si="440"/>
        <v>0</v>
      </c>
      <c r="E3131" s="514">
        <f t="shared" si="440"/>
        <v>0</v>
      </c>
      <c r="F3131" s="414"/>
    </row>
    <row r="3132" spans="1:6" ht="47.25" customHeight="1" thickBot="1" x14ac:dyDescent="0.25">
      <c r="A3132" s="509" t="s">
        <v>281</v>
      </c>
      <c r="B3132" s="509" t="s">
        <v>633</v>
      </c>
      <c r="C3132" s="521" t="s">
        <v>634</v>
      </c>
      <c r="D3132" s="522"/>
      <c r="E3132" s="509"/>
      <c r="F3132" s="414"/>
    </row>
    <row r="3133" spans="1:6" ht="47.25" customHeight="1" thickBot="1" x14ac:dyDescent="0.25">
      <c r="A3133" s="426" t="s">
        <v>9</v>
      </c>
      <c r="B3133" s="1090" t="s">
        <v>635</v>
      </c>
      <c r="C3133" s="1091"/>
      <c r="D3133" s="1091"/>
      <c r="E3133" s="1092"/>
      <c r="F3133" s="414"/>
    </row>
    <row r="3134" spans="1:6" ht="21" customHeight="1" thickBot="1" x14ac:dyDescent="0.25">
      <c r="A3134" s="426" t="s">
        <v>14</v>
      </c>
      <c r="B3134" s="1123" t="s">
        <v>237</v>
      </c>
      <c r="C3134" s="1093"/>
      <c r="D3134" s="1093"/>
      <c r="E3134" s="1094"/>
      <c r="F3134" s="414"/>
    </row>
    <row r="3135" spans="1:6" ht="21" customHeight="1" x14ac:dyDescent="0.2">
      <c r="A3135" s="1095"/>
      <c r="B3135" s="511">
        <v>2019</v>
      </c>
      <c r="C3135" s="511">
        <v>2020</v>
      </c>
      <c r="D3135" s="511">
        <v>2021</v>
      </c>
      <c r="E3135" s="511">
        <v>2022</v>
      </c>
      <c r="F3135" s="414"/>
    </row>
    <row r="3136" spans="1:6" ht="21" customHeight="1" thickBot="1" x14ac:dyDescent="0.25">
      <c r="A3136" s="1096"/>
      <c r="B3136" s="512" t="s">
        <v>5</v>
      </c>
      <c r="C3136" s="512" t="s">
        <v>6</v>
      </c>
      <c r="D3136" s="512" t="s">
        <v>6</v>
      </c>
      <c r="E3136" s="512" t="s">
        <v>6</v>
      </c>
      <c r="F3136" s="414"/>
    </row>
    <row r="3137" spans="1:6" ht="21" customHeight="1" thickBot="1" x14ac:dyDescent="0.25">
      <c r="A3137" s="426" t="s">
        <v>8</v>
      </c>
      <c r="B3137" s="513">
        <v>12627</v>
      </c>
      <c r="C3137" s="513">
        <v>0</v>
      </c>
      <c r="D3137" s="422">
        <v>0</v>
      </c>
      <c r="E3137" s="422">
        <v>0</v>
      </c>
      <c r="F3137" s="414"/>
    </row>
    <row r="3138" spans="1:6" ht="21" customHeight="1" thickBot="1" x14ac:dyDescent="0.25">
      <c r="A3138" s="426" t="s">
        <v>15</v>
      </c>
      <c r="B3138" s="514">
        <f>B3156</f>
        <v>102369</v>
      </c>
      <c r="C3138" s="514">
        <f>C3156</f>
        <v>0</v>
      </c>
      <c r="D3138" s="515">
        <v>0</v>
      </c>
      <c r="E3138" s="515">
        <v>0</v>
      </c>
      <c r="F3138" s="414"/>
    </row>
    <row r="3139" spans="1:6" ht="21" customHeight="1" thickBot="1" x14ac:dyDescent="0.25">
      <c r="A3139" s="426" t="s">
        <v>21</v>
      </c>
      <c r="B3139" s="513">
        <f>B3138/B3137</f>
        <v>8.1071513423616057</v>
      </c>
      <c r="C3139" s="513" t="e">
        <f t="shared" ref="C3139:E3139" si="441">C3138/C3137</f>
        <v>#DIV/0!</v>
      </c>
      <c r="D3139" s="513" t="e">
        <f t="shared" si="441"/>
        <v>#DIV/0!</v>
      </c>
      <c r="E3139" s="513" t="e">
        <f t="shared" si="441"/>
        <v>#DIV/0!</v>
      </c>
      <c r="F3139" s="414"/>
    </row>
    <row r="3140" spans="1:6" ht="21" customHeight="1" thickBot="1" x14ac:dyDescent="0.25">
      <c r="A3140" s="426" t="s">
        <v>16</v>
      </c>
      <c r="B3140" s="422" t="s">
        <v>20</v>
      </c>
      <c r="C3140" s="516">
        <f>C3137/B3137-1</f>
        <v>-1</v>
      </c>
      <c r="D3140" s="516" t="e">
        <f t="shared" ref="D3140:E3142" si="442">D3137/C3137-1</f>
        <v>#DIV/0!</v>
      </c>
      <c r="E3140" s="516" t="e">
        <f t="shared" si="442"/>
        <v>#DIV/0!</v>
      </c>
      <c r="F3140" s="414"/>
    </row>
    <row r="3141" spans="1:6" ht="21" customHeight="1" thickBot="1" x14ac:dyDescent="0.25">
      <c r="A3141" s="426" t="s">
        <v>17</v>
      </c>
      <c r="B3141" s="422" t="s">
        <v>20</v>
      </c>
      <c r="C3141" s="516">
        <f>C3138/B3138-1</f>
        <v>-1</v>
      </c>
      <c r="D3141" s="516" t="e">
        <f t="shared" si="442"/>
        <v>#DIV/0!</v>
      </c>
      <c r="E3141" s="516" t="e">
        <f t="shared" si="442"/>
        <v>#DIV/0!</v>
      </c>
      <c r="F3141" s="414"/>
    </row>
    <row r="3142" spans="1:6" ht="21" customHeight="1" thickBot="1" x14ac:dyDescent="0.25">
      <c r="A3142" s="426" t="s">
        <v>18</v>
      </c>
      <c r="B3142" s="422" t="s">
        <v>20</v>
      </c>
      <c r="C3142" s="516" t="e">
        <f>C3139/B3139-1</f>
        <v>#DIV/0!</v>
      </c>
      <c r="D3142" s="516" t="e">
        <f t="shared" si="442"/>
        <v>#DIV/0!</v>
      </c>
      <c r="E3142" s="516" t="e">
        <f t="shared" si="442"/>
        <v>#DIV/0!</v>
      </c>
      <c r="F3142" s="414"/>
    </row>
    <row r="3143" spans="1:6" ht="21" customHeight="1" thickBot="1" x14ac:dyDescent="0.25">
      <c r="A3143" s="1138" t="s">
        <v>1289</v>
      </c>
      <c r="B3143" s="1139"/>
      <c r="C3143" s="1139"/>
      <c r="D3143" s="1139"/>
      <c r="E3143" s="1140"/>
      <c r="F3143" s="414"/>
    </row>
    <row r="3144" spans="1:6" ht="21" customHeight="1" x14ac:dyDescent="0.2">
      <c r="A3144" s="1095"/>
      <c r="B3144" s="511">
        <v>2019</v>
      </c>
      <c r="C3144" s="511">
        <v>2020</v>
      </c>
      <c r="D3144" s="511">
        <v>2021</v>
      </c>
      <c r="E3144" s="511">
        <v>2022</v>
      </c>
      <c r="F3144" s="414"/>
    </row>
    <row r="3145" spans="1:6" ht="21" customHeight="1" thickBot="1" x14ac:dyDescent="0.25">
      <c r="A3145" s="1096"/>
      <c r="B3145" s="512" t="s">
        <v>5</v>
      </c>
      <c r="C3145" s="512" t="s">
        <v>6</v>
      </c>
      <c r="D3145" s="512" t="s">
        <v>6</v>
      </c>
      <c r="E3145" s="512" t="s">
        <v>6</v>
      </c>
      <c r="F3145" s="414"/>
    </row>
    <row r="3146" spans="1:6" ht="21" customHeight="1" thickBot="1" x14ac:dyDescent="0.25">
      <c r="A3146" s="517" t="s">
        <v>107</v>
      </c>
      <c r="B3146" s="515">
        <f>B3147+B3148+B3149+B3150</f>
        <v>0</v>
      </c>
      <c r="C3146" s="515">
        <f t="shared" ref="C3146:E3146" si="443">C3147+C3148+C3149+C3150</f>
        <v>0</v>
      </c>
      <c r="D3146" s="515">
        <f t="shared" si="443"/>
        <v>0</v>
      </c>
      <c r="E3146" s="515">
        <f t="shared" si="443"/>
        <v>0</v>
      </c>
      <c r="F3146" s="414"/>
    </row>
    <row r="3147" spans="1:6" ht="21" customHeight="1" thickBot="1" x14ac:dyDescent="0.25">
      <c r="A3147" s="518" t="s">
        <v>37</v>
      </c>
      <c r="B3147" s="515"/>
      <c r="C3147" s="515"/>
      <c r="D3147" s="515"/>
      <c r="E3147" s="515"/>
      <c r="F3147" s="414"/>
    </row>
    <row r="3148" spans="1:6" ht="21" customHeight="1" thickBot="1" x14ac:dyDescent="0.25">
      <c r="A3148" s="518" t="s">
        <v>108</v>
      </c>
      <c r="B3148" s="515"/>
      <c r="C3148" s="515"/>
      <c r="D3148" s="515"/>
      <c r="E3148" s="515"/>
      <c r="F3148" s="414"/>
    </row>
    <row r="3149" spans="1:6" ht="21" customHeight="1" thickBot="1" x14ac:dyDescent="0.25">
      <c r="A3149" s="518" t="s">
        <v>72</v>
      </c>
      <c r="B3149" s="515"/>
      <c r="C3149" s="515"/>
      <c r="D3149" s="515"/>
      <c r="E3149" s="515"/>
      <c r="F3149" s="414"/>
    </row>
    <row r="3150" spans="1:6" ht="21" customHeight="1" thickBot="1" x14ac:dyDescent="0.25">
      <c r="A3150" s="518" t="s">
        <v>73</v>
      </c>
      <c r="B3150" s="515"/>
      <c r="C3150" s="515"/>
      <c r="D3150" s="515"/>
      <c r="E3150" s="515"/>
      <c r="F3150" s="414"/>
    </row>
    <row r="3151" spans="1:6" ht="21" customHeight="1" thickBot="1" x14ac:dyDescent="0.25">
      <c r="A3151" s="517" t="s">
        <v>109</v>
      </c>
      <c r="B3151" s="514">
        <f>B3152+B3153+B3154+B3155</f>
        <v>102369</v>
      </c>
      <c r="C3151" s="514">
        <f t="shared" ref="C3151:E3151" si="444">C3152+C3153+C3154+C3155</f>
        <v>0</v>
      </c>
      <c r="D3151" s="514">
        <f t="shared" si="444"/>
        <v>0</v>
      </c>
      <c r="E3151" s="514">
        <f t="shared" si="444"/>
        <v>0</v>
      </c>
      <c r="F3151" s="414"/>
    </row>
    <row r="3152" spans="1:6" ht="21" customHeight="1" thickBot="1" x14ac:dyDescent="0.25">
      <c r="A3152" s="518" t="s">
        <v>37</v>
      </c>
      <c r="B3152" s="514">
        <v>102369</v>
      </c>
      <c r="C3152" s="515">
        <v>0</v>
      </c>
      <c r="D3152" s="515">
        <v>0</v>
      </c>
      <c r="E3152" s="515">
        <v>0</v>
      </c>
      <c r="F3152" s="414"/>
    </row>
    <row r="3153" spans="1:6" ht="21" customHeight="1" thickBot="1" x14ac:dyDescent="0.25">
      <c r="A3153" s="518" t="s">
        <v>108</v>
      </c>
      <c r="B3153" s="514"/>
      <c r="C3153" s="515"/>
      <c r="D3153" s="515"/>
      <c r="E3153" s="515"/>
      <c r="F3153" s="414"/>
    </row>
    <row r="3154" spans="1:6" ht="21" customHeight="1" thickBot="1" x14ac:dyDescent="0.25">
      <c r="A3154" s="518" t="s">
        <v>72</v>
      </c>
      <c r="B3154" s="514"/>
      <c r="C3154" s="515"/>
      <c r="D3154" s="515"/>
      <c r="E3154" s="515"/>
      <c r="F3154" s="414"/>
    </row>
    <row r="3155" spans="1:6" ht="21" customHeight="1" thickBot="1" x14ac:dyDescent="0.25">
      <c r="A3155" s="518" t="s">
        <v>73</v>
      </c>
      <c r="B3155" s="514"/>
      <c r="C3155" s="515"/>
      <c r="D3155" s="515"/>
      <c r="E3155" s="515"/>
      <c r="F3155" s="414"/>
    </row>
    <row r="3156" spans="1:6" ht="21" customHeight="1" thickBot="1" x14ac:dyDescent="0.25">
      <c r="A3156" s="519" t="s">
        <v>283</v>
      </c>
      <c r="B3156" s="514">
        <f>B3146+B3151</f>
        <v>102369</v>
      </c>
      <c r="C3156" s="514">
        <f t="shared" ref="C3156:E3156" si="445">C3146+C3151</f>
        <v>0</v>
      </c>
      <c r="D3156" s="514">
        <f t="shared" si="445"/>
        <v>0</v>
      </c>
      <c r="E3156" s="514">
        <f t="shared" si="445"/>
        <v>0</v>
      </c>
      <c r="F3156" s="414"/>
    </row>
    <row r="3157" spans="1:6" ht="49.5" customHeight="1" thickBot="1" x14ac:dyDescent="0.25">
      <c r="A3157" s="509" t="s">
        <v>281</v>
      </c>
      <c r="B3157" s="509" t="s">
        <v>636</v>
      </c>
      <c r="C3157" s="521" t="s">
        <v>637</v>
      </c>
      <c r="D3157" s="522"/>
      <c r="E3157" s="509"/>
      <c r="F3157" s="414"/>
    </row>
    <row r="3158" spans="1:6" ht="21" customHeight="1" thickBot="1" x14ac:dyDescent="0.25">
      <c r="A3158" s="426" t="s">
        <v>9</v>
      </c>
      <c r="B3158" s="1090" t="s">
        <v>462</v>
      </c>
      <c r="C3158" s="1091"/>
      <c r="D3158" s="1091"/>
      <c r="E3158" s="1092"/>
      <c r="F3158" s="414"/>
    </row>
    <row r="3159" spans="1:6" ht="21" customHeight="1" thickBot="1" x14ac:dyDescent="0.25">
      <c r="A3159" s="426" t="s">
        <v>14</v>
      </c>
      <c r="B3159" s="1123" t="s">
        <v>463</v>
      </c>
      <c r="C3159" s="1093"/>
      <c r="D3159" s="1093"/>
      <c r="E3159" s="1094"/>
      <c r="F3159" s="414"/>
    </row>
    <row r="3160" spans="1:6" ht="21" customHeight="1" x14ac:dyDescent="0.2">
      <c r="A3160" s="1095"/>
      <c r="B3160" s="511">
        <v>2019</v>
      </c>
      <c r="C3160" s="511">
        <v>2020</v>
      </c>
      <c r="D3160" s="511">
        <v>2021</v>
      </c>
      <c r="E3160" s="511">
        <v>2022</v>
      </c>
      <c r="F3160" s="414"/>
    </row>
    <row r="3161" spans="1:6" ht="21" customHeight="1" thickBot="1" x14ac:dyDescent="0.25">
      <c r="A3161" s="1096"/>
      <c r="B3161" s="512" t="s">
        <v>5</v>
      </c>
      <c r="C3161" s="512" t="s">
        <v>6</v>
      </c>
      <c r="D3161" s="512" t="s">
        <v>6</v>
      </c>
      <c r="E3161" s="512" t="s">
        <v>6</v>
      </c>
      <c r="F3161" s="414"/>
    </row>
    <row r="3162" spans="1:6" ht="21" customHeight="1" thickBot="1" x14ac:dyDescent="0.25">
      <c r="A3162" s="426" t="s">
        <v>8</v>
      </c>
      <c r="B3162" s="513">
        <v>1</v>
      </c>
      <c r="C3162" s="513">
        <v>0</v>
      </c>
      <c r="D3162" s="422">
        <v>0</v>
      </c>
      <c r="E3162" s="422">
        <v>0</v>
      </c>
      <c r="F3162" s="414"/>
    </row>
    <row r="3163" spans="1:6" ht="21" customHeight="1" thickBot="1" x14ac:dyDescent="0.25">
      <c r="A3163" s="426" t="s">
        <v>15</v>
      </c>
      <c r="B3163" s="513">
        <f>B3181</f>
        <v>1719</v>
      </c>
      <c r="C3163" s="513">
        <f t="shared" ref="C3163:E3163" si="446">C3181</f>
        <v>0</v>
      </c>
      <c r="D3163" s="513">
        <f t="shared" si="446"/>
        <v>0</v>
      </c>
      <c r="E3163" s="513">
        <f t="shared" si="446"/>
        <v>0</v>
      </c>
      <c r="F3163" s="414"/>
    </row>
    <row r="3164" spans="1:6" ht="21" customHeight="1" thickBot="1" x14ac:dyDescent="0.25">
      <c r="A3164" s="426" t="s">
        <v>21</v>
      </c>
      <c r="B3164" s="513">
        <f>B3163/B3162</f>
        <v>1719</v>
      </c>
      <c r="C3164" s="513" t="e">
        <f t="shared" ref="C3164:E3164" si="447">C3163/C3162</f>
        <v>#DIV/0!</v>
      </c>
      <c r="D3164" s="513" t="e">
        <f t="shared" si="447"/>
        <v>#DIV/0!</v>
      </c>
      <c r="E3164" s="513" t="e">
        <f t="shared" si="447"/>
        <v>#DIV/0!</v>
      </c>
      <c r="F3164" s="414"/>
    </row>
    <row r="3165" spans="1:6" ht="21" customHeight="1" thickBot="1" x14ac:dyDescent="0.25">
      <c r="A3165" s="426" t="s">
        <v>16</v>
      </c>
      <c r="B3165" s="422" t="s">
        <v>20</v>
      </c>
      <c r="C3165" s="516">
        <f>C3162/B3162-1</f>
        <v>-1</v>
      </c>
      <c r="D3165" s="516" t="e">
        <f t="shared" ref="D3165:E3167" si="448">D3162/C3162-1</f>
        <v>#DIV/0!</v>
      </c>
      <c r="E3165" s="516" t="e">
        <f t="shared" si="448"/>
        <v>#DIV/0!</v>
      </c>
      <c r="F3165" s="414"/>
    </row>
    <row r="3166" spans="1:6" ht="21" customHeight="1" thickBot="1" x14ac:dyDescent="0.25">
      <c r="A3166" s="426" t="s">
        <v>17</v>
      </c>
      <c r="B3166" s="422" t="s">
        <v>20</v>
      </c>
      <c r="C3166" s="516">
        <f>C3163/B3163-1</f>
        <v>-1</v>
      </c>
      <c r="D3166" s="516" t="e">
        <f t="shared" si="448"/>
        <v>#DIV/0!</v>
      </c>
      <c r="E3166" s="516" t="e">
        <f t="shared" si="448"/>
        <v>#DIV/0!</v>
      </c>
      <c r="F3166" s="414"/>
    </row>
    <row r="3167" spans="1:6" ht="21" customHeight="1" thickBot="1" x14ac:dyDescent="0.25">
      <c r="A3167" s="426" t="s">
        <v>18</v>
      </c>
      <c r="B3167" s="422" t="s">
        <v>20</v>
      </c>
      <c r="C3167" s="516" t="e">
        <f>C3164/B3164-1</f>
        <v>#DIV/0!</v>
      </c>
      <c r="D3167" s="516" t="e">
        <f t="shared" si="448"/>
        <v>#DIV/0!</v>
      </c>
      <c r="E3167" s="516" t="e">
        <f t="shared" si="448"/>
        <v>#DIV/0!</v>
      </c>
      <c r="F3167" s="414"/>
    </row>
    <row r="3168" spans="1:6" ht="21" customHeight="1" thickBot="1" x14ac:dyDescent="0.25">
      <c r="A3168" s="1138" t="s">
        <v>1289</v>
      </c>
      <c r="B3168" s="1139"/>
      <c r="C3168" s="1139"/>
      <c r="D3168" s="1139"/>
      <c r="E3168" s="1140"/>
      <c r="F3168" s="414"/>
    </row>
    <row r="3169" spans="1:6" ht="21" customHeight="1" x14ac:dyDescent="0.2">
      <c r="A3169" s="1095"/>
      <c r="B3169" s="511">
        <v>2019</v>
      </c>
      <c r="C3169" s="511">
        <v>2020</v>
      </c>
      <c r="D3169" s="511">
        <v>2021</v>
      </c>
      <c r="E3169" s="511">
        <v>2022</v>
      </c>
      <c r="F3169" s="414"/>
    </row>
    <row r="3170" spans="1:6" ht="21" customHeight="1" thickBot="1" x14ac:dyDescent="0.25">
      <c r="A3170" s="1096"/>
      <c r="B3170" s="512" t="s">
        <v>5</v>
      </c>
      <c r="C3170" s="512" t="s">
        <v>6</v>
      </c>
      <c r="D3170" s="512" t="s">
        <v>6</v>
      </c>
      <c r="E3170" s="512" t="s">
        <v>6</v>
      </c>
      <c r="F3170" s="414"/>
    </row>
    <row r="3171" spans="1:6" ht="21" customHeight="1" thickBot="1" x14ac:dyDescent="0.25">
      <c r="A3171" s="517" t="s">
        <v>107</v>
      </c>
      <c r="B3171" s="515">
        <f>B3172+B3173+B3174+B3175</f>
        <v>0</v>
      </c>
      <c r="C3171" s="515">
        <f t="shared" ref="C3171:E3171" si="449">C3172+C3173+C3174+C3175</f>
        <v>0</v>
      </c>
      <c r="D3171" s="515">
        <f t="shared" si="449"/>
        <v>0</v>
      </c>
      <c r="E3171" s="515">
        <f t="shared" si="449"/>
        <v>0</v>
      </c>
      <c r="F3171" s="414"/>
    </row>
    <row r="3172" spans="1:6" ht="21" customHeight="1" thickBot="1" x14ac:dyDescent="0.25">
      <c r="A3172" s="518" t="s">
        <v>37</v>
      </c>
      <c r="B3172" s="515"/>
      <c r="C3172" s="515"/>
      <c r="D3172" s="515"/>
      <c r="E3172" s="515"/>
      <c r="F3172" s="414"/>
    </row>
    <row r="3173" spans="1:6" ht="21" customHeight="1" thickBot="1" x14ac:dyDescent="0.25">
      <c r="A3173" s="518" t="s">
        <v>108</v>
      </c>
      <c r="B3173" s="515"/>
      <c r="C3173" s="515"/>
      <c r="D3173" s="515"/>
      <c r="E3173" s="515"/>
      <c r="F3173" s="414"/>
    </row>
    <row r="3174" spans="1:6" ht="21" customHeight="1" thickBot="1" x14ac:dyDescent="0.25">
      <c r="A3174" s="518" t="s">
        <v>72</v>
      </c>
      <c r="B3174" s="515"/>
      <c r="C3174" s="515"/>
      <c r="D3174" s="515"/>
      <c r="E3174" s="515"/>
      <c r="F3174" s="414"/>
    </row>
    <row r="3175" spans="1:6" ht="21" customHeight="1" thickBot="1" x14ac:dyDescent="0.25">
      <c r="A3175" s="518" t="s">
        <v>73</v>
      </c>
      <c r="B3175" s="515"/>
      <c r="C3175" s="515"/>
      <c r="D3175" s="515"/>
      <c r="E3175" s="515"/>
      <c r="F3175" s="414"/>
    </row>
    <row r="3176" spans="1:6" ht="21" customHeight="1" thickBot="1" x14ac:dyDescent="0.25">
      <c r="A3176" s="517" t="s">
        <v>109</v>
      </c>
      <c r="B3176" s="514">
        <f>B3177+B3178+B3179+B3180</f>
        <v>1719</v>
      </c>
      <c r="C3176" s="514">
        <f t="shared" ref="C3176:E3176" si="450">C3177+C3178+C3179+C3180</f>
        <v>0</v>
      </c>
      <c r="D3176" s="514">
        <f t="shared" si="450"/>
        <v>0</v>
      </c>
      <c r="E3176" s="514">
        <f t="shared" si="450"/>
        <v>0</v>
      </c>
      <c r="F3176" s="414"/>
    </row>
    <row r="3177" spans="1:6" ht="21" customHeight="1" thickBot="1" x14ac:dyDescent="0.25">
      <c r="A3177" s="518" t="s">
        <v>37</v>
      </c>
      <c r="B3177" s="515">
        <v>1719</v>
      </c>
      <c r="C3177" s="515">
        <v>0</v>
      </c>
      <c r="D3177" s="515">
        <v>0</v>
      </c>
      <c r="E3177" s="515">
        <v>0</v>
      </c>
      <c r="F3177" s="414"/>
    </row>
    <row r="3178" spans="1:6" ht="21" customHeight="1" thickBot="1" x14ac:dyDescent="0.25">
      <c r="A3178" s="518" t="s">
        <v>108</v>
      </c>
      <c r="B3178" s="514"/>
      <c r="C3178" s="515"/>
      <c r="D3178" s="515"/>
      <c r="E3178" s="515"/>
      <c r="F3178" s="414"/>
    </row>
    <row r="3179" spans="1:6" ht="21" customHeight="1" thickBot="1" x14ac:dyDescent="0.25">
      <c r="A3179" s="518" t="s">
        <v>72</v>
      </c>
      <c r="B3179" s="514"/>
      <c r="C3179" s="515"/>
      <c r="D3179" s="515"/>
      <c r="E3179" s="515"/>
      <c r="F3179" s="414"/>
    </row>
    <row r="3180" spans="1:6" ht="21" customHeight="1" thickBot="1" x14ac:dyDescent="0.25">
      <c r="A3180" s="518" t="s">
        <v>73</v>
      </c>
      <c r="B3180" s="514"/>
      <c r="C3180" s="515"/>
      <c r="D3180" s="515"/>
      <c r="E3180" s="515"/>
      <c r="F3180" s="414"/>
    </row>
    <row r="3181" spans="1:6" ht="21" customHeight="1" thickBot="1" x14ac:dyDescent="0.25">
      <c r="A3181" s="519" t="s">
        <v>283</v>
      </c>
      <c r="B3181" s="514">
        <f>B3171+B3176</f>
        <v>1719</v>
      </c>
      <c r="C3181" s="514">
        <f t="shared" ref="C3181:E3181" si="451">C3171+C3176</f>
        <v>0</v>
      </c>
      <c r="D3181" s="514">
        <f t="shared" si="451"/>
        <v>0</v>
      </c>
      <c r="E3181" s="514">
        <f t="shared" si="451"/>
        <v>0</v>
      </c>
      <c r="F3181" s="414"/>
    </row>
    <row r="3182" spans="1:6" ht="46.5" customHeight="1" thickBot="1" x14ac:dyDescent="0.25">
      <c r="A3182" s="509" t="s">
        <v>284</v>
      </c>
      <c r="B3182" s="509" t="s">
        <v>638</v>
      </c>
      <c r="C3182" s="521" t="s">
        <v>639</v>
      </c>
      <c r="D3182" s="522"/>
      <c r="E3182" s="509"/>
      <c r="F3182" s="414"/>
    </row>
    <row r="3183" spans="1:6" ht="43.5" customHeight="1" thickBot="1" x14ac:dyDescent="0.25">
      <c r="A3183" s="426" t="s">
        <v>9</v>
      </c>
      <c r="B3183" s="1090" t="s">
        <v>640</v>
      </c>
      <c r="C3183" s="1091"/>
      <c r="D3183" s="1091"/>
      <c r="E3183" s="1092"/>
      <c r="F3183" s="414"/>
    </row>
    <row r="3184" spans="1:6" ht="21" customHeight="1" thickBot="1" x14ac:dyDescent="0.25">
      <c r="A3184" s="426" t="s">
        <v>14</v>
      </c>
      <c r="B3184" s="1123" t="s">
        <v>237</v>
      </c>
      <c r="C3184" s="1093"/>
      <c r="D3184" s="1093"/>
      <c r="E3184" s="1094"/>
      <c r="F3184" s="414"/>
    </row>
    <row r="3185" spans="1:6" ht="21" customHeight="1" x14ac:dyDescent="0.2">
      <c r="A3185" s="1095"/>
      <c r="B3185" s="511">
        <v>2019</v>
      </c>
      <c r="C3185" s="511">
        <v>2020</v>
      </c>
      <c r="D3185" s="511">
        <v>2021</v>
      </c>
      <c r="E3185" s="511">
        <v>2022</v>
      </c>
      <c r="F3185" s="414"/>
    </row>
    <row r="3186" spans="1:6" ht="21" customHeight="1" thickBot="1" x14ac:dyDescent="0.25">
      <c r="A3186" s="1096"/>
      <c r="B3186" s="512" t="s">
        <v>5</v>
      </c>
      <c r="C3186" s="512" t="s">
        <v>6</v>
      </c>
      <c r="D3186" s="512" t="s">
        <v>6</v>
      </c>
      <c r="E3186" s="512" t="s">
        <v>6</v>
      </c>
      <c r="F3186" s="414"/>
    </row>
    <row r="3187" spans="1:6" ht="21" customHeight="1" thickBot="1" x14ac:dyDescent="0.25">
      <c r="A3187" s="426" t="s">
        <v>8</v>
      </c>
      <c r="B3187" s="513">
        <v>0</v>
      </c>
      <c r="C3187" s="513">
        <v>0</v>
      </c>
      <c r="D3187" s="422">
        <v>0</v>
      </c>
      <c r="E3187" s="422">
        <v>0</v>
      </c>
      <c r="F3187" s="414"/>
    </row>
    <row r="3188" spans="1:6" ht="21" customHeight="1" thickBot="1" x14ac:dyDescent="0.25">
      <c r="A3188" s="426" t="s">
        <v>15</v>
      </c>
      <c r="B3188" s="514">
        <f>B3206</f>
        <v>8190</v>
      </c>
      <c r="C3188" s="514">
        <f>C3206</f>
        <v>0</v>
      </c>
      <c r="D3188" s="515">
        <v>0</v>
      </c>
      <c r="E3188" s="515">
        <v>0</v>
      </c>
      <c r="F3188" s="414"/>
    </row>
    <row r="3189" spans="1:6" ht="21" customHeight="1" thickBot="1" x14ac:dyDescent="0.25">
      <c r="A3189" s="426" t="s">
        <v>21</v>
      </c>
      <c r="B3189" s="513" t="e">
        <f>B3188/B3187</f>
        <v>#DIV/0!</v>
      </c>
      <c r="C3189" s="513" t="e">
        <f t="shared" ref="C3189:E3189" si="452">C3188/C3187</f>
        <v>#DIV/0!</v>
      </c>
      <c r="D3189" s="513" t="e">
        <f t="shared" si="452"/>
        <v>#DIV/0!</v>
      </c>
      <c r="E3189" s="513" t="e">
        <f t="shared" si="452"/>
        <v>#DIV/0!</v>
      </c>
      <c r="F3189" s="414"/>
    </row>
    <row r="3190" spans="1:6" ht="21" customHeight="1" thickBot="1" x14ac:dyDescent="0.25">
      <c r="A3190" s="426" t="s">
        <v>16</v>
      </c>
      <c r="B3190" s="422" t="s">
        <v>20</v>
      </c>
      <c r="C3190" s="516" t="e">
        <f>C3187/B3187-1</f>
        <v>#DIV/0!</v>
      </c>
      <c r="D3190" s="516" t="e">
        <f t="shared" ref="D3190:E3192" si="453">D3187/C3187-1</f>
        <v>#DIV/0!</v>
      </c>
      <c r="E3190" s="516" t="e">
        <f t="shared" si="453"/>
        <v>#DIV/0!</v>
      </c>
      <c r="F3190" s="414"/>
    </row>
    <row r="3191" spans="1:6" ht="21" customHeight="1" thickBot="1" x14ac:dyDescent="0.25">
      <c r="A3191" s="426" t="s">
        <v>17</v>
      </c>
      <c r="B3191" s="422" t="s">
        <v>20</v>
      </c>
      <c r="C3191" s="516">
        <f>C3188/B3188-1</f>
        <v>-1</v>
      </c>
      <c r="D3191" s="516" t="e">
        <f t="shared" si="453"/>
        <v>#DIV/0!</v>
      </c>
      <c r="E3191" s="516" t="e">
        <f t="shared" si="453"/>
        <v>#DIV/0!</v>
      </c>
      <c r="F3191" s="414"/>
    </row>
    <row r="3192" spans="1:6" ht="21" customHeight="1" thickBot="1" x14ac:dyDescent="0.25">
      <c r="A3192" s="426" t="s">
        <v>18</v>
      </c>
      <c r="B3192" s="422" t="s">
        <v>20</v>
      </c>
      <c r="C3192" s="516" t="e">
        <f>C3189/B3189-1</f>
        <v>#DIV/0!</v>
      </c>
      <c r="D3192" s="516" t="e">
        <f t="shared" si="453"/>
        <v>#DIV/0!</v>
      </c>
      <c r="E3192" s="516" t="e">
        <f t="shared" si="453"/>
        <v>#DIV/0!</v>
      </c>
      <c r="F3192" s="414"/>
    </row>
    <row r="3193" spans="1:6" ht="21" customHeight="1" thickBot="1" x14ac:dyDescent="0.25">
      <c r="A3193" s="1138" t="s">
        <v>1289</v>
      </c>
      <c r="B3193" s="1139"/>
      <c r="C3193" s="1139"/>
      <c r="D3193" s="1139"/>
      <c r="E3193" s="1140"/>
      <c r="F3193" s="414"/>
    </row>
    <row r="3194" spans="1:6" ht="21" customHeight="1" x14ac:dyDescent="0.2">
      <c r="A3194" s="1095"/>
      <c r="B3194" s="511">
        <v>2019</v>
      </c>
      <c r="C3194" s="511">
        <v>2020</v>
      </c>
      <c r="D3194" s="511">
        <v>2021</v>
      </c>
      <c r="E3194" s="511">
        <v>2022</v>
      </c>
      <c r="F3194" s="414"/>
    </row>
    <row r="3195" spans="1:6" ht="21" customHeight="1" thickBot="1" x14ac:dyDescent="0.25">
      <c r="A3195" s="1096"/>
      <c r="B3195" s="512" t="s">
        <v>5</v>
      </c>
      <c r="C3195" s="512" t="s">
        <v>6</v>
      </c>
      <c r="D3195" s="512" t="s">
        <v>6</v>
      </c>
      <c r="E3195" s="512" t="s">
        <v>6</v>
      </c>
      <c r="F3195" s="414"/>
    </row>
    <row r="3196" spans="1:6" ht="21" customHeight="1" thickBot="1" x14ac:dyDescent="0.25">
      <c r="A3196" s="517" t="s">
        <v>107</v>
      </c>
      <c r="B3196" s="515">
        <f>B3197+B3198+B3199+B3200</f>
        <v>0</v>
      </c>
      <c r="C3196" s="515">
        <f t="shared" ref="C3196:E3196" si="454">C3197+C3198+C3199+C3200</f>
        <v>0</v>
      </c>
      <c r="D3196" s="515">
        <f t="shared" si="454"/>
        <v>0</v>
      </c>
      <c r="E3196" s="515">
        <f t="shared" si="454"/>
        <v>0</v>
      </c>
      <c r="F3196" s="414"/>
    </row>
    <row r="3197" spans="1:6" ht="21" customHeight="1" thickBot="1" x14ac:dyDescent="0.25">
      <c r="A3197" s="518" t="s">
        <v>37</v>
      </c>
      <c r="B3197" s="515"/>
      <c r="C3197" s="515"/>
      <c r="D3197" s="515"/>
      <c r="E3197" s="515"/>
      <c r="F3197" s="414"/>
    </row>
    <row r="3198" spans="1:6" ht="21" customHeight="1" thickBot="1" x14ac:dyDescent="0.25">
      <c r="A3198" s="518" t="s">
        <v>108</v>
      </c>
      <c r="B3198" s="515"/>
      <c r="C3198" s="515"/>
      <c r="D3198" s="515"/>
      <c r="E3198" s="515"/>
      <c r="F3198" s="414"/>
    </row>
    <row r="3199" spans="1:6" ht="21" customHeight="1" thickBot="1" x14ac:dyDescent="0.25">
      <c r="A3199" s="518" t="s">
        <v>72</v>
      </c>
      <c r="B3199" s="515"/>
      <c r="C3199" s="515"/>
      <c r="D3199" s="515"/>
      <c r="E3199" s="515"/>
      <c r="F3199" s="414"/>
    </row>
    <row r="3200" spans="1:6" ht="21" customHeight="1" thickBot="1" x14ac:dyDescent="0.25">
      <c r="A3200" s="518" t="s">
        <v>73</v>
      </c>
      <c r="B3200" s="515"/>
      <c r="C3200" s="515"/>
      <c r="D3200" s="515"/>
      <c r="E3200" s="515"/>
      <c r="F3200" s="414"/>
    </row>
    <row r="3201" spans="1:6" ht="21" customHeight="1" thickBot="1" x14ac:dyDescent="0.25">
      <c r="A3201" s="517" t="s">
        <v>109</v>
      </c>
      <c r="B3201" s="514">
        <f>B3202+B3203+B3204+B3205</f>
        <v>8190</v>
      </c>
      <c r="C3201" s="514">
        <f t="shared" ref="C3201:E3201" si="455">C3202+C3203+C3204+C3205</f>
        <v>0</v>
      </c>
      <c r="D3201" s="514">
        <f t="shared" si="455"/>
        <v>0</v>
      </c>
      <c r="E3201" s="514">
        <f t="shared" si="455"/>
        <v>0</v>
      </c>
      <c r="F3201" s="414"/>
    </row>
    <row r="3202" spans="1:6" ht="21" customHeight="1" thickBot="1" x14ac:dyDescent="0.25">
      <c r="A3202" s="518" t="s">
        <v>37</v>
      </c>
      <c r="B3202" s="514">
        <v>8190</v>
      </c>
      <c r="C3202" s="515"/>
      <c r="D3202" s="515">
        <v>0</v>
      </c>
      <c r="E3202" s="515">
        <v>0</v>
      </c>
      <c r="F3202" s="414"/>
    </row>
    <row r="3203" spans="1:6" ht="21" customHeight="1" thickBot="1" x14ac:dyDescent="0.25">
      <c r="A3203" s="518" t="s">
        <v>108</v>
      </c>
      <c r="B3203" s="514"/>
      <c r="C3203" s="515"/>
      <c r="D3203" s="515"/>
      <c r="E3203" s="515"/>
      <c r="F3203" s="414"/>
    </row>
    <row r="3204" spans="1:6" ht="21" customHeight="1" thickBot="1" x14ac:dyDescent="0.25">
      <c r="A3204" s="518" t="s">
        <v>72</v>
      </c>
      <c r="B3204" s="514"/>
      <c r="C3204" s="515"/>
      <c r="D3204" s="515"/>
      <c r="E3204" s="515"/>
      <c r="F3204" s="414"/>
    </row>
    <row r="3205" spans="1:6" ht="21" customHeight="1" thickBot="1" x14ac:dyDescent="0.25">
      <c r="A3205" s="518" t="s">
        <v>73</v>
      </c>
      <c r="B3205" s="514"/>
      <c r="C3205" s="515"/>
      <c r="D3205" s="515"/>
      <c r="E3205" s="515"/>
      <c r="F3205" s="414"/>
    </row>
    <row r="3206" spans="1:6" ht="21" customHeight="1" thickBot="1" x14ac:dyDescent="0.25">
      <c r="A3206" s="519" t="s">
        <v>287</v>
      </c>
      <c r="B3206" s="514">
        <f>B3196+B3201</f>
        <v>8190</v>
      </c>
      <c r="C3206" s="514">
        <f t="shared" ref="C3206:E3206" si="456">C3196+C3201</f>
        <v>0</v>
      </c>
      <c r="D3206" s="514">
        <f t="shared" si="456"/>
        <v>0</v>
      </c>
      <c r="E3206" s="514">
        <f t="shared" si="456"/>
        <v>0</v>
      </c>
      <c r="F3206" s="414"/>
    </row>
    <row r="3207" spans="1:6" ht="53.25" customHeight="1" thickBot="1" x14ac:dyDescent="0.25">
      <c r="A3207" s="509" t="s">
        <v>284</v>
      </c>
      <c r="B3207" s="509" t="s">
        <v>641</v>
      </c>
      <c r="C3207" s="521" t="s">
        <v>642</v>
      </c>
      <c r="D3207" s="522"/>
      <c r="E3207" s="509"/>
      <c r="F3207" s="414"/>
    </row>
    <row r="3208" spans="1:6" ht="21" customHeight="1" thickBot="1" x14ac:dyDescent="0.25">
      <c r="A3208" s="426" t="s">
        <v>9</v>
      </c>
      <c r="B3208" s="1090" t="s">
        <v>462</v>
      </c>
      <c r="C3208" s="1091"/>
      <c r="D3208" s="1091"/>
      <c r="E3208" s="1092"/>
      <c r="F3208" s="414"/>
    </row>
    <row r="3209" spans="1:6" ht="21" customHeight="1" thickBot="1" x14ac:dyDescent="0.25">
      <c r="A3209" s="426" t="s">
        <v>14</v>
      </c>
      <c r="B3209" s="1123" t="s">
        <v>463</v>
      </c>
      <c r="C3209" s="1093"/>
      <c r="D3209" s="1093"/>
      <c r="E3209" s="1094"/>
      <c r="F3209" s="414"/>
    </row>
    <row r="3210" spans="1:6" ht="21" customHeight="1" x14ac:dyDescent="0.2">
      <c r="A3210" s="1095"/>
      <c r="B3210" s="511">
        <v>2019</v>
      </c>
      <c r="C3210" s="511">
        <v>2020</v>
      </c>
      <c r="D3210" s="511">
        <v>2021</v>
      </c>
      <c r="E3210" s="511">
        <v>2022</v>
      </c>
      <c r="F3210" s="414"/>
    </row>
    <row r="3211" spans="1:6" ht="21" customHeight="1" thickBot="1" x14ac:dyDescent="0.25">
      <c r="A3211" s="1096"/>
      <c r="B3211" s="512" t="s">
        <v>5</v>
      </c>
      <c r="C3211" s="512" t="s">
        <v>6</v>
      </c>
      <c r="D3211" s="512" t="s">
        <v>6</v>
      </c>
      <c r="E3211" s="512" t="s">
        <v>6</v>
      </c>
      <c r="F3211" s="414"/>
    </row>
    <row r="3212" spans="1:6" ht="21" customHeight="1" thickBot="1" x14ac:dyDescent="0.25">
      <c r="A3212" s="426" t="s">
        <v>8</v>
      </c>
      <c r="B3212" s="513">
        <v>1</v>
      </c>
      <c r="C3212" s="513">
        <v>1</v>
      </c>
      <c r="D3212" s="422">
        <v>0</v>
      </c>
      <c r="E3212" s="422">
        <v>0</v>
      </c>
      <c r="F3212" s="414"/>
    </row>
    <row r="3213" spans="1:6" ht="21" customHeight="1" thickBot="1" x14ac:dyDescent="0.25">
      <c r="A3213" s="426" t="s">
        <v>15</v>
      </c>
      <c r="B3213" s="515">
        <f>B3231</f>
        <v>196</v>
      </c>
      <c r="C3213" s="515">
        <f>C3231</f>
        <v>0</v>
      </c>
      <c r="D3213" s="515">
        <v>0</v>
      </c>
      <c r="E3213" s="515">
        <v>0</v>
      </c>
      <c r="F3213" s="414"/>
    </row>
    <row r="3214" spans="1:6" ht="21" customHeight="1" thickBot="1" x14ac:dyDescent="0.25">
      <c r="A3214" s="426" t="s">
        <v>21</v>
      </c>
      <c r="B3214" s="513">
        <f>B3213/B3212</f>
        <v>196</v>
      </c>
      <c r="C3214" s="513">
        <f t="shared" ref="C3214:E3214" si="457">C3213/C3212</f>
        <v>0</v>
      </c>
      <c r="D3214" s="513" t="e">
        <f t="shared" si="457"/>
        <v>#DIV/0!</v>
      </c>
      <c r="E3214" s="513" t="e">
        <f t="shared" si="457"/>
        <v>#DIV/0!</v>
      </c>
      <c r="F3214" s="414"/>
    </row>
    <row r="3215" spans="1:6" ht="21" customHeight="1" thickBot="1" x14ac:dyDescent="0.25">
      <c r="A3215" s="426" t="s">
        <v>16</v>
      </c>
      <c r="B3215" s="422" t="s">
        <v>20</v>
      </c>
      <c r="C3215" s="516">
        <f>C3212/B3212-1</f>
        <v>0</v>
      </c>
      <c r="D3215" s="516">
        <f t="shared" ref="D3215:E3217" si="458">D3212/C3212-1</f>
        <v>-1</v>
      </c>
      <c r="E3215" s="516" t="e">
        <f t="shared" si="458"/>
        <v>#DIV/0!</v>
      </c>
      <c r="F3215" s="414"/>
    </row>
    <row r="3216" spans="1:6" ht="21" customHeight="1" thickBot="1" x14ac:dyDescent="0.25">
      <c r="A3216" s="426" t="s">
        <v>17</v>
      </c>
      <c r="B3216" s="422" t="s">
        <v>20</v>
      </c>
      <c r="C3216" s="516">
        <f>C3213/B3213-1</f>
        <v>-1</v>
      </c>
      <c r="D3216" s="516" t="e">
        <f t="shared" si="458"/>
        <v>#DIV/0!</v>
      </c>
      <c r="E3216" s="516" t="e">
        <f t="shared" si="458"/>
        <v>#DIV/0!</v>
      </c>
      <c r="F3216" s="414"/>
    </row>
    <row r="3217" spans="1:6" ht="21" customHeight="1" thickBot="1" x14ac:dyDescent="0.25">
      <c r="A3217" s="426" t="s">
        <v>18</v>
      </c>
      <c r="B3217" s="422" t="s">
        <v>20</v>
      </c>
      <c r="C3217" s="516">
        <f>C3214/B3214-1</f>
        <v>-1</v>
      </c>
      <c r="D3217" s="516" t="e">
        <f t="shared" si="458"/>
        <v>#DIV/0!</v>
      </c>
      <c r="E3217" s="516" t="e">
        <f t="shared" si="458"/>
        <v>#DIV/0!</v>
      </c>
      <c r="F3217" s="414"/>
    </row>
    <row r="3218" spans="1:6" ht="21" customHeight="1" thickBot="1" x14ac:dyDescent="0.25">
      <c r="A3218" s="1138" t="s">
        <v>1289</v>
      </c>
      <c r="B3218" s="1139"/>
      <c r="C3218" s="1139"/>
      <c r="D3218" s="1139"/>
      <c r="E3218" s="1140"/>
      <c r="F3218" s="414"/>
    </row>
    <row r="3219" spans="1:6" ht="21" customHeight="1" x14ac:dyDescent="0.2">
      <c r="A3219" s="1095"/>
      <c r="B3219" s="511">
        <v>2019</v>
      </c>
      <c r="C3219" s="511">
        <v>2020</v>
      </c>
      <c r="D3219" s="511">
        <v>2021</v>
      </c>
      <c r="E3219" s="511">
        <v>2022</v>
      </c>
      <c r="F3219" s="414"/>
    </row>
    <row r="3220" spans="1:6" ht="21" customHeight="1" thickBot="1" x14ac:dyDescent="0.25">
      <c r="A3220" s="1096"/>
      <c r="B3220" s="512" t="s">
        <v>5</v>
      </c>
      <c r="C3220" s="512" t="s">
        <v>6</v>
      </c>
      <c r="D3220" s="512" t="s">
        <v>6</v>
      </c>
      <c r="E3220" s="512" t="s">
        <v>6</v>
      </c>
      <c r="F3220" s="414"/>
    </row>
    <row r="3221" spans="1:6" ht="21" customHeight="1" thickBot="1" x14ac:dyDescent="0.25">
      <c r="A3221" s="517" t="s">
        <v>107</v>
      </c>
      <c r="B3221" s="515">
        <f>B3222+B3223+B3224+B3225</f>
        <v>0</v>
      </c>
      <c r="C3221" s="515">
        <f t="shared" ref="C3221:E3221" si="459">C3222+C3223+C3224+C3225</f>
        <v>0</v>
      </c>
      <c r="D3221" s="515">
        <f t="shared" si="459"/>
        <v>0</v>
      </c>
      <c r="E3221" s="515">
        <f t="shared" si="459"/>
        <v>0</v>
      </c>
      <c r="F3221" s="414"/>
    </row>
    <row r="3222" spans="1:6" ht="21" customHeight="1" thickBot="1" x14ac:dyDescent="0.25">
      <c r="A3222" s="518" t="s">
        <v>37</v>
      </c>
      <c r="B3222" s="515"/>
      <c r="C3222" s="515"/>
      <c r="D3222" s="515"/>
      <c r="E3222" s="515"/>
      <c r="F3222" s="414"/>
    </row>
    <row r="3223" spans="1:6" ht="21" customHeight="1" thickBot="1" x14ac:dyDescent="0.25">
      <c r="A3223" s="518" t="s">
        <v>108</v>
      </c>
      <c r="B3223" s="515"/>
      <c r="C3223" s="515"/>
      <c r="D3223" s="515"/>
      <c r="E3223" s="515"/>
      <c r="F3223" s="414"/>
    </row>
    <row r="3224" spans="1:6" ht="21" customHeight="1" thickBot="1" x14ac:dyDescent="0.25">
      <c r="A3224" s="518" t="s">
        <v>72</v>
      </c>
      <c r="B3224" s="515"/>
      <c r="C3224" s="515"/>
      <c r="D3224" s="515"/>
      <c r="E3224" s="515"/>
      <c r="F3224" s="414"/>
    </row>
    <row r="3225" spans="1:6" ht="21" customHeight="1" thickBot="1" x14ac:dyDescent="0.25">
      <c r="A3225" s="518" t="s">
        <v>73</v>
      </c>
      <c r="B3225" s="515"/>
      <c r="C3225" s="515"/>
      <c r="D3225" s="515"/>
      <c r="E3225" s="515"/>
      <c r="F3225" s="414"/>
    </row>
    <row r="3226" spans="1:6" ht="21" customHeight="1" thickBot="1" x14ac:dyDescent="0.25">
      <c r="A3226" s="517" t="s">
        <v>109</v>
      </c>
      <c r="B3226" s="514">
        <f>B3227+B3228+B3229+B3230</f>
        <v>196</v>
      </c>
      <c r="C3226" s="514">
        <f t="shared" ref="C3226:E3226" si="460">C3227+C3228+C3229+C3230</f>
        <v>0</v>
      </c>
      <c r="D3226" s="514">
        <f t="shared" si="460"/>
        <v>0</v>
      </c>
      <c r="E3226" s="514">
        <f t="shared" si="460"/>
        <v>0</v>
      </c>
      <c r="F3226" s="414"/>
    </row>
    <row r="3227" spans="1:6" ht="21" customHeight="1" thickBot="1" x14ac:dyDescent="0.25">
      <c r="A3227" s="518" t="s">
        <v>37</v>
      </c>
      <c r="B3227" s="515">
        <v>196</v>
      </c>
      <c r="C3227" s="515">
        <v>0</v>
      </c>
      <c r="D3227" s="515">
        <v>0</v>
      </c>
      <c r="E3227" s="515">
        <v>0</v>
      </c>
      <c r="F3227" s="414"/>
    </row>
    <row r="3228" spans="1:6" ht="21" customHeight="1" thickBot="1" x14ac:dyDescent="0.25">
      <c r="A3228" s="518" t="s">
        <v>108</v>
      </c>
      <c r="B3228" s="514"/>
      <c r="C3228" s="515"/>
      <c r="D3228" s="515"/>
      <c r="E3228" s="515"/>
      <c r="F3228" s="414"/>
    </row>
    <row r="3229" spans="1:6" ht="21" customHeight="1" thickBot="1" x14ac:dyDescent="0.25">
      <c r="A3229" s="518" t="s">
        <v>72</v>
      </c>
      <c r="B3229" s="514"/>
      <c r="C3229" s="515"/>
      <c r="D3229" s="515"/>
      <c r="E3229" s="515"/>
      <c r="F3229" s="414"/>
    </row>
    <row r="3230" spans="1:6" ht="21" customHeight="1" thickBot="1" x14ac:dyDescent="0.25">
      <c r="A3230" s="518" t="s">
        <v>73</v>
      </c>
      <c r="B3230" s="514"/>
      <c r="C3230" s="515"/>
      <c r="D3230" s="515"/>
      <c r="E3230" s="515"/>
      <c r="F3230" s="414"/>
    </row>
    <row r="3231" spans="1:6" ht="21" customHeight="1" thickBot="1" x14ac:dyDescent="0.25">
      <c r="A3231" s="519" t="s">
        <v>287</v>
      </c>
      <c r="B3231" s="514">
        <f>B3221+B3226</f>
        <v>196</v>
      </c>
      <c r="C3231" s="514">
        <f t="shared" ref="C3231:E3231" si="461">C3221+C3226</f>
        <v>0</v>
      </c>
      <c r="D3231" s="514">
        <f t="shared" si="461"/>
        <v>0</v>
      </c>
      <c r="E3231" s="514">
        <f t="shared" si="461"/>
        <v>0</v>
      </c>
      <c r="F3231" s="414"/>
    </row>
    <row r="3232" spans="1:6" ht="43.5" customHeight="1" thickBot="1" x14ac:dyDescent="0.25">
      <c r="A3232" s="509" t="s">
        <v>288</v>
      </c>
      <c r="B3232" s="509" t="s">
        <v>643</v>
      </c>
      <c r="C3232" s="521" t="s">
        <v>644</v>
      </c>
      <c r="D3232" s="522"/>
      <c r="E3232" s="509"/>
      <c r="F3232" s="414"/>
    </row>
    <row r="3233" spans="1:6" ht="67.5" customHeight="1" thickBot="1" x14ac:dyDescent="0.25">
      <c r="A3233" s="426" t="s">
        <v>9</v>
      </c>
      <c r="B3233" s="1090" t="s">
        <v>645</v>
      </c>
      <c r="C3233" s="1091"/>
      <c r="D3233" s="1091"/>
      <c r="E3233" s="1092"/>
      <c r="F3233" s="414"/>
    </row>
    <row r="3234" spans="1:6" ht="21" customHeight="1" thickBot="1" x14ac:dyDescent="0.25">
      <c r="A3234" s="426" t="s">
        <v>14</v>
      </c>
      <c r="B3234" s="1123" t="s">
        <v>237</v>
      </c>
      <c r="C3234" s="1093"/>
      <c r="D3234" s="1093"/>
      <c r="E3234" s="1094"/>
      <c r="F3234" s="414"/>
    </row>
    <row r="3235" spans="1:6" ht="21" customHeight="1" x14ac:dyDescent="0.2">
      <c r="A3235" s="1095"/>
      <c r="B3235" s="511">
        <v>2019</v>
      </c>
      <c r="C3235" s="511">
        <v>2020</v>
      </c>
      <c r="D3235" s="511">
        <v>2021</v>
      </c>
      <c r="E3235" s="511">
        <v>2022</v>
      </c>
      <c r="F3235" s="414"/>
    </row>
    <row r="3236" spans="1:6" ht="21" customHeight="1" thickBot="1" x14ac:dyDescent="0.25">
      <c r="A3236" s="1096"/>
      <c r="B3236" s="512" t="s">
        <v>5</v>
      </c>
      <c r="C3236" s="512" t="s">
        <v>6</v>
      </c>
      <c r="D3236" s="512" t="s">
        <v>6</v>
      </c>
      <c r="E3236" s="512" t="s">
        <v>6</v>
      </c>
      <c r="F3236" s="414"/>
    </row>
    <row r="3237" spans="1:6" ht="21" customHeight="1" thickBot="1" x14ac:dyDescent="0.25">
      <c r="A3237" s="426" t="s">
        <v>8</v>
      </c>
      <c r="B3237" s="513">
        <v>9031</v>
      </c>
      <c r="C3237" s="513">
        <v>0</v>
      </c>
      <c r="D3237" s="513">
        <v>0</v>
      </c>
      <c r="E3237" s="422">
        <v>0</v>
      </c>
      <c r="F3237" s="414"/>
    </row>
    <row r="3238" spans="1:6" ht="21" customHeight="1" thickBot="1" x14ac:dyDescent="0.25">
      <c r="A3238" s="426" t="s">
        <v>15</v>
      </c>
      <c r="B3238" s="514">
        <f>B3256</f>
        <v>55299</v>
      </c>
      <c r="C3238" s="514">
        <f>C3256</f>
        <v>0</v>
      </c>
      <c r="D3238" s="515">
        <v>0</v>
      </c>
      <c r="E3238" s="515">
        <v>0</v>
      </c>
      <c r="F3238" s="414"/>
    </row>
    <row r="3239" spans="1:6" ht="21" customHeight="1" thickBot="1" x14ac:dyDescent="0.25">
      <c r="A3239" s="426" t="s">
        <v>21</v>
      </c>
      <c r="B3239" s="513">
        <f>B3238/B3237</f>
        <v>6.123242165873104</v>
      </c>
      <c r="C3239" s="513" t="e">
        <f t="shared" ref="C3239:E3239" si="462">C3238/C3237</f>
        <v>#DIV/0!</v>
      </c>
      <c r="D3239" s="513" t="e">
        <f t="shared" si="462"/>
        <v>#DIV/0!</v>
      </c>
      <c r="E3239" s="513" t="e">
        <f t="shared" si="462"/>
        <v>#DIV/0!</v>
      </c>
      <c r="F3239" s="414"/>
    </row>
    <row r="3240" spans="1:6" ht="21" customHeight="1" thickBot="1" x14ac:dyDescent="0.25">
      <c r="A3240" s="426" t="s">
        <v>16</v>
      </c>
      <c r="B3240" s="422" t="s">
        <v>20</v>
      </c>
      <c r="C3240" s="516">
        <f>C3237/B3237-1</f>
        <v>-1</v>
      </c>
      <c r="D3240" s="516" t="e">
        <f t="shared" ref="D3240:E3242" si="463">D3237/C3237-1</f>
        <v>#DIV/0!</v>
      </c>
      <c r="E3240" s="516" t="e">
        <f t="shared" si="463"/>
        <v>#DIV/0!</v>
      </c>
      <c r="F3240" s="414"/>
    </row>
    <row r="3241" spans="1:6" ht="21" customHeight="1" thickBot="1" x14ac:dyDescent="0.25">
      <c r="A3241" s="426" t="s">
        <v>17</v>
      </c>
      <c r="B3241" s="422" t="s">
        <v>20</v>
      </c>
      <c r="C3241" s="516">
        <f>C3238/B3238-1</f>
        <v>-1</v>
      </c>
      <c r="D3241" s="516" t="e">
        <f t="shared" si="463"/>
        <v>#DIV/0!</v>
      </c>
      <c r="E3241" s="516" t="e">
        <f t="shared" si="463"/>
        <v>#DIV/0!</v>
      </c>
      <c r="F3241" s="414"/>
    </row>
    <row r="3242" spans="1:6" ht="21" customHeight="1" thickBot="1" x14ac:dyDescent="0.25">
      <c r="A3242" s="426" t="s">
        <v>18</v>
      </c>
      <c r="B3242" s="422" t="s">
        <v>20</v>
      </c>
      <c r="C3242" s="516" t="e">
        <f>C3239/B3239-1</f>
        <v>#DIV/0!</v>
      </c>
      <c r="D3242" s="516" t="e">
        <f t="shared" si="463"/>
        <v>#DIV/0!</v>
      </c>
      <c r="E3242" s="516" t="e">
        <f t="shared" si="463"/>
        <v>#DIV/0!</v>
      </c>
      <c r="F3242" s="414"/>
    </row>
    <row r="3243" spans="1:6" ht="21" customHeight="1" thickBot="1" x14ac:dyDescent="0.25">
      <c r="A3243" s="1138" t="s">
        <v>1289</v>
      </c>
      <c r="B3243" s="1139"/>
      <c r="C3243" s="1139"/>
      <c r="D3243" s="1139"/>
      <c r="E3243" s="1140"/>
      <c r="F3243" s="414"/>
    </row>
    <row r="3244" spans="1:6" ht="21" customHeight="1" x14ac:dyDescent="0.2">
      <c r="A3244" s="1095"/>
      <c r="B3244" s="511">
        <v>2019</v>
      </c>
      <c r="C3244" s="511">
        <v>2020</v>
      </c>
      <c r="D3244" s="511">
        <v>2021</v>
      </c>
      <c r="E3244" s="511">
        <v>2022</v>
      </c>
      <c r="F3244" s="414"/>
    </row>
    <row r="3245" spans="1:6" ht="21" customHeight="1" thickBot="1" x14ac:dyDescent="0.25">
      <c r="A3245" s="1096"/>
      <c r="B3245" s="512" t="s">
        <v>5</v>
      </c>
      <c r="C3245" s="512" t="s">
        <v>6</v>
      </c>
      <c r="D3245" s="512" t="s">
        <v>6</v>
      </c>
      <c r="E3245" s="512" t="s">
        <v>6</v>
      </c>
      <c r="F3245" s="414"/>
    </row>
    <row r="3246" spans="1:6" ht="21" customHeight="1" thickBot="1" x14ac:dyDescent="0.25">
      <c r="A3246" s="517" t="s">
        <v>107</v>
      </c>
      <c r="B3246" s="515">
        <f>B3247+B3248+B3249+B3250</f>
        <v>0</v>
      </c>
      <c r="C3246" s="515">
        <f t="shared" ref="C3246:E3246" si="464">C3247+C3248+C3249+C3250</f>
        <v>0</v>
      </c>
      <c r="D3246" s="515">
        <f t="shared" si="464"/>
        <v>0</v>
      </c>
      <c r="E3246" s="515">
        <f t="shared" si="464"/>
        <v>0</v>
      </c>
      <c r="F3246" s="414"/>
    </row>
    <row r="3247" spans="1:6" ht="21" customHeight="1" thickBot="1" x14ac:dyDescent="0.25">
      <c r="A3247" s="518" t="s">
        <v>37</v>
      </c>
      <c r="B3247" s="515"/>
      <c r="C3247" s="515"/>
      <c r="D3247" s="515"/>
      <c r="E3247" s="515"/>
      <c r="F3247" s="414"/>
    </row>
    <row r="3248" spans="1:6" ht="21" customHeight="1" thickBot="1" x14ac:dyDescent="0.25">
      <c r="A3248" s="518" t="s">
        <v>108</v>
      </c>
      <c r="B3248" s="515"/>
      <c r="C3248" s="515"/>
      <c r="D3248" s="515"/>
      <c r="E3248" s="515"/>
      <c r="F3248" s="414"/>
    </row>
    <row r="3249" spans="1:6" ht="21" customHeight="1" thickBot="1" x14ac:dyDescent="0.25">
      <c r="A3249" s="518" t="s">
        <v>72</v>
      </c>
      <c r="B3249" s="515"/>
      <c r="C3249" s="515"/>
      <c r="D3249" s="515"/>
      <c r="E3249" s="515"/>
      <c r="F3249" s="414"/>
    </row>
    <row r="3250" spans="1:6" ht="21" customHeight="1" thickBot="1" x14ac:dyDescent="0.25">
      <c r="A3250" s="518" t="s">
        <v>73</v>
      </c>
      <c r="B3250" s="515"/>
      <c r="C3250" s="515"/>
      <c r="D3250" s="515"/>
      <c r="E3250" s="515"/>
      <c r="F3250" s="414"/>
    </row>
    <row r="3251" spans="1:6" ht="21" customHeight="1" thickBot="1" x14ac:dyDescent="0.25">
      <c r="A3251" s="517" t="s">
        <v>109</v>
      </c>
      <c r="B3251" s="514">
        <f>B3252+B3253+B3254+B3255</f>
        <v>55299</v>
      </c>
      <c r="C3251" s="514">
        <f t="shared" ref="C3251:E3251" si="465">C3252+C3253+C3254+C3255</f>
        <v>0</v>
      </c>
      <c r="D3251" s="514">
        <f t="shared" si="465"/>
        <v>0</v>
      </c>
      <c r="E3251" s="514">
        <f t="shared" si="465"/>
        <v>0</v>
      </c>
      <c r="F3251" s="414"/>
    </row>
    <row r="3252" spans="1:6" ht="21" customHeight="1" thickBot="1" x14ac:dyDescent="0.25">
      <c r="A3252" s="518" t="s">
        <v>37</v>
      </c>
      <c r="B3252" s="514">
        <v>55299</v>
      </c>
      <c r="C3252" s="515">
        <v>0</v>
      </c>
      <c r="D3252" s="515">
        <v>0</v>
      </c>
      <c r="E3252" s="515">
        <v>0</v>
      </c>
      <c r="F3252" s="414"/>
    </row>
    <row r="3253" spans="1:6" ht="21" customHeight="1" thickBot="1" x14ac:dyDescent="0.25">
      <c r="A3253" s="518" t="s">
        <v>108</v>
      </c>
      <c r="B3253" s="514"/>
      <c r="C3253" s="515"/>
      <c r="D3253" s="515"/>
      <c r="E3253" s="515"/>
      <c r="F3253" s="414"/>
    </row>
    <row r="3254" spans="1:6" ht="21" customHeight="1" thickBot="1" x14ac:dyDescent="0.25">
      <c r="A3254" s="518" t="s">
        <v>72</v>
      </c>
      <c r="B3254" s="514"/>
      <c r="C3254" s="515"/>
      <c r="D3254" s="515"/>
      <c r="E3254" s="515"/>
      <c r="F3254" s="414"/>
    </row>
    <row r="3255" spans="1:6" ht="21" customHeight="1" thickBot="1" x14ac:dyDescent="0.25">
      <c r="A3255" s="518" t="s">
        <v>73</v>
      </c>
      <c r="B3255" s="514"/>
      <c r="C3255" s="515"/>
      <c r="D3255" s="515"/>
      <c r="E3255" s="515"/>
      <c r="F3255" s="414"/>
    </row>
    <row r="3256" spans="1:6" ht="21" customHeight="1" thickBot="1" x14ac:dyDescent="0.25">
      <c r="A3256" s="519" t="s">
        <v>291</v>
      </c>
      <c r="B3256" s="514">
        <f>B3246+B3251</f>
        <v>55299</v>
      </c>
      <c r="C3256" s="514">
        <f t="shared" ref="C3256:E3256" si="466">C3246+C3251</f>
        <v>0</v>
      </c>
      <c r="D3256" s="514">
        <f t="shared" si="466"/>
        <v>0</v>
      </c>
      <c r="E3256" s="514">
        <f t="shared" si="466"/>
        <v>0</v>
      </c>
      <c r="F3256" s="414"/>
    </row>
    <row r="3257" spans="1:6" ht="44.25" customHeight="1" thickBot="1" x14ac:dyDescent="0.25">
      <c r="A3257" s="509" t="s">
        <v>288</v>
      </c>
      <c r="B3257" s="509" t="s">
        <v>646</v>
      </c>
      <c r="C3257" s="521" t="s">
        <v>647</v>
      </c>
      <c r="D3257" s="522"/>
      <c r="E3257" s="509"/>
      <c r="F3257" s="414"/>
    </row>
    <row r="3258" spans="1:6" ht="21" customHeight="1" thickBot="1" x14ac:dyDescent="0.25">
      <c r="A3258" s="426" t="s">
        <v>9</v>
      </c>
      <c r="B3258" s="1090" t="s">
        <v>462</v>
      </c>
      <c r="C3258" s="1091"/>
      <c r="D3258" s="1091"/>
      <c r="E3258" s="1092"/>
      <c r="F3258" s="414"/>
    </row>
    <row r="3259" spans="1:6" ht="21" customHeight="1" thickBot="1" x14ac:dyDescent="0.25">
      <c r="A3259" s="426" t="s">
        <v>14</v>
      </c>
      <c r="B3259" s="1123" t="s">
        <v>463</v>
      </c>
      <c r="C3259" s="1093"/>
      <c r="D3259" s="1093"/>
      <c r="E3259" s="1094"/>
      <c r="F3259" s="414"/>
    </row>
    <row r="3260" spans="1:6" ht="21" customHeight="1" x14ac:dyDescent="0.2">
      <c r="A3260" s="1095"/>
      <c r="B3260" s="511">
        <v>2019</v>
      </c>
      <c r="C3260" s="511">
        <v>2020</v>
      </c>
      <c r="D3260" s="511">
        <v>2021</v>
      </c>
      <c r="E3260" s="511">
        <v>2022</v>
      </c>
      <c r="F3260" s="414"/>
    </row>
    <row r="3261" spans="1:6" ht="21" customHeight="1" thickBot="1" x14ac:dyDescent="0.25">
      <c r="A3261" s="1096"/>
      <c r="B3261" s="512" t="s">
        <v>5</v>
      </c>
      <c r="C3261" s="512" t="s">
        <v>6</v>
      </c>
      <c r="D3261" s="512" t="s">
        <v>6</v>
      </c>
      <c r="E3261" s="512" t="s">
        <v>6</v>
      </c>
      <c r="F3261" s="414"/>
    </row>
    <row r="3262" spans="1:6" ht="21" customHeight="1" thickBot="1" x14ac:dyDescent="0.25">
      <c r="A3262" s="426" t="s">
        <v>8</v>
      </c>
      <c r="B3262" s="513">
        <v>1</v>
      </c>
      <c r="C3262" s="513">
        <v>0</v>
      </c>
      <c r="D3262" s="513">
        <v>0</v>
      </c>
      <c r="E3262" s="422">
        <v>0</v>
      </c>
      <c r="F3262" s="414"/>
    </row>
    <row r="3263" spans="1:6" ht="21" customHeight="1" thickBot="1" x14ac:dyDescent="0.25">
      <c r="A3263" s="426" t="s">
        <v>15</v>
      </c>
      <c r="B3263" s="513">
        <f>B3281</f>
        <v>961</v>
      </c>
      <c r="C3263" s="513">
        <f t="shared" ref="C3263:E3263" si="467">C3281</f>
        <v>0</v>
      </c>
      <c r="D3263" s="513">
        <f t="shared" si="467"/>
        <v>0</v>
      </c>
      <c r="E3263" s="513">
        <f t="shared" si="467"/>
        <v>0</v>
      </c>
      <c r="F3263" s="414"/>
    </row>
    <row r="3264" spans="1:6" ht="21" customHeight="1" thickBot="1" x14ac:dyDescent="0.25">
      <c r="A3264" s="426" t="s">
        <v>21</v>
      </c>
      <c r="B3264" s="513">
        <f>B3263/B3262</f>
        <v>961</v>
      </c>
      <c r="C3264" s="513" t="e">
        <f t="shared" ref="C3264:E3264" si="468">C3263/C3262</f>
        <v>#DIV/0!</v>
      </c>
      <c r="D3264" s="513" t="e">
        <f t="shared" si="468"/>
        <v>#DIV/0!</v>
      </c>
      <c r="E3264" s="513" t="e">
        <f t="shared" si="468"/>
        <v>#DIV/0!</v>
      </c>
      <c r="F3264" s="414"/>
    </row>
    <row r="3265" spans="1:6" ht="21" customHeight="1" thickBot="1" x14ac:dyDescent="0.25">
      <c r="A3265" s="426" t="s">
        <v>16</v>
      </c>
      <c r="B3265" s="422" t="s">
        <v>20</v>
      </c>
      <c r="C3265" s="516">
        <f>C3262/B3262-1</f>
        <v>-1</v>
      </c>
      <c r="D3265" s="516" t="e">
        <f t="shared" ref="D3265:E3267" si="469">D3262/C3262-1</f>
        <v>#DIV/0!</v>
      </c>
      <c r="E3265" s="516" t="e">
        <f t="shared" si="469"/>
        <v>#DIV/0!</v>
      </c>
      <c r="F3265" s="414"/>
    </row>
    <row r="3266" spans="1:6" ht="21" customHeight="1" thickBot="1" x14ac:dyDescent="0.25">
      <c r="A3266" s="426" t="s">
        <v>17</v>
      </c>
      <c r="B3266" s="422" t="s">
        <v>20</v>
      </c>
      <c r="C3266" s="516">
        <f>C3263/B3263-1</f>
        <v>-1</v>
      </c>
      <c r="D3266" s="516" t="e">
        <f t="shared" si="469"/>
        <v>#DIV/0!</v>
      </c>
      <c r="E3266" s="516" t="e">
        <f t="shared" si="469"/>
        <v>#DIV/0!</v>
      </c>
      <c r="F3266" s="414"/>
    </row>
    <row r="3267" spans="1:6" ht="21" customHeight="1" thickBot="1" x14ac:dyDescent="0.25">
      <c r="A3267" s="426" t="s">
        <v>18</v>
      </c>
      <c r="B3267" s="422" t="s">
        <v>20</v>
      </c>
      <c r="C3267" s="516" t="e">
        <f>C3264/B3264-1</f>
        <v>#DIV/0!</v>
      </c>
      <c r="D3267" s="516" t="e">
        <f t="shared" si="469"/>
        <v>#DIV/0!</v>
      </c>
      <c r="E3267" s="516" t="e">
        <f t="shared" si="469"/>
        <v>#DIV/0!</v>
      </c>
      <c r="F3267" s="414"/>
    </row>
    <row r="3268" spans="1:6" ht="21" customHeight="1" thickBot="1" x14ac:dyDescent="0.25">
      <c r="A3268" s="1138" t="s">
        <v>1289</v>
      </c>
      <c r="B3268" s="1139"/>
      <c r="C3268" s="1139"/>
      <c r="D3268" s="1139"/>
      <c r="E3268" s="1140"/>
      <c r="F3268" s="414"/>
    </row>
    <row r="3269" spans="1:6" ht="21" customHeight="1" x14ac:dyDescent="0.2">
      <c r="A3269" s="1095"/>
      <c r="B3269" s="511">
        <v>2019</v>
      </c>
      <c r="C3269" s="511">
        <v>2020</v>
      </c>
      <c r="D3269" s="511">
        <v>2021</v>
      </c>
      <c r="E3269" s="511">
        <v>2022</v>
      </c>
      <c r="F3269" s="414"/>
    </row>
    <row r="3270" spans="1:6" ht="21" customHeight="1" thickBot="1" x14ac:dyDescent="0.25">
      <c r="A3270" s="1096"/>
      <c r="B3270" s="512" t="s">
        <v>5</v>
      </c>
      <c r="C3270" s="512" t="s">
        <v>6</v>
      </c>
      <c r="D3270" s="512" t="s">
        <v>6</v>
      </c>
      <c r="E3270" s="512" t="s">
        <v>6</v>
      </c>
      <c r="F3270" s="414"/>
    </row>
    <row r="3271" spans="1:6" ht="21" customHeight="1" thickBot="1" x14ac:dyDescent="0.25">
      <c r="A3271" s="517" t="s">
        <v>107</v>
      </c>
      <c r="B3271" s="515">
        <f>B3272+B3273+B3274+B3275</f>
        <v>0</v>
      </c>
      <c r="C3271" s="515">
        <f t="shared" ref="C3271:E3271" si="470">C3272+C3273+C3274+C3275</f>
        <v>0</v>
      </c>
      <c r="D3271" s="515">
        <f t="shared" si="470"/>
        <v>0</v>
      </c>
      <c r="E3271" s="515">
        <f t="shared" si="470"/>
        <v>0</v>
      </c>
      <c r="F3271" s="414"/>
    </row>
    <row r="3272" spans="1:6" ht="21" customHeight="1" thickBot="1" x14ac:dyDescent="0.25">
      <c r="A3272" s="518" t="s">
        <v>37</v>
      </c>
      <c r="B3272" s="515"/>
      <c r="C3272" s="515"/>
      <c r="D3272" s="515"/>
      <c r="E3272" s="515"/>
      <c r="F3272" s="414"/>
    </row>
    <row r="3273" spans="1:6" ht="21" customHeight="1" thickBot="1" x14ac:dyDescent="0.25">
      <c r="A3273" s="518" t="s">
        <v>108</v>
      </c>
      <c r="B3273" s="515"/>
      <c r="C3273" s="515"/>
      <c r="D3273" s="515"/>
      <c r="E3273" s="515"/>
      <c r="F3273" s="414"/>
    </row>
    <row r="3274" spans="1:6" ht="21" customHeight="1" thickBot="1" x14ac:dyDescent="0.25">
      <c r="A3274" s="518" t="s">
        <v>72</v>
      </c>
      <c r="B3274" s="515"/>
      <c r="C3274" s="515"/>
      <c r="D3274" s="515"/>
      <c r="E3274" s="515"/>
      <c r="F3274" s="414"/>
    </row>
    <row r="3275" spans="1:6" ht="21" customHeight="1" thickBot="1" x14ac:dyDescent="0.25">
      <c r="A3275" s="518" t="s">
        <v>73</v>
      </c>
      <c r="B3275" s="515"/>
      <c r="C3275" s="515"/>
      <c r="D3275" s="515"/>
      <c r="E3275" s="515"/>
      <c r="F3275" s="414"/>
    </row>
    <row r="3276" spans="1:6" ht="21" customHeight="1" thickBot="1" x14ac:dyDescent="0.25">
      <c r="A3276" s="517" t="s">
        <v>109</v>
      </c>
      <c r="B3276" s="514">
        <f>B3277+B3278+B3279+B3280</f>
        <v>961</v>
      </c>
      <c r="C3276" s="514">
        <f t="shared" ref="C3276:E3276" si="471">C3277+C3278+C3279+C3280</f>
        <v>0</v>
      </c>
      <c r="D3276" s="514">
        <f t="shared" si="471"/>
        <v>0</v>
      </c>
      <c r="E3276" s="514">
        <f t="shared" si="471"/>
        <v>0</v>
      </c>
      <c r="F3276" s="414"/>
    </row>
    <row r="3277" spans="1:6" ht="21" customHeight="1" thickBot="1" x14ac:dyDescent="0.25">
      <c r="A3277" s="518" t="s">
        <v>37</v>
      </c>
      <c r="B3277" s="515">
        <v>961</v>
      </c>
      <c r="C3277" s="515">
        <v>0</v>
      </c>
      <c r="D3277" s="515">
        <v>0</v>
      </c>
      <c r="E3277" s="515">
        <v>0</v>
      </c>
      <c r="F3277" s="414"/>
    </row>
    <row r="3278" spans="1:6" ht="21" customHeight="1" thickBot="1" x14ac:dyDescent="0.25">
      <c r="A3278" s="518" t="s">
        <v>108</v>
      </c>
      <c r="B3278" s="514"/>
      <c r="C3278" s="515"/>
      <c r="D3278" s="515"/>
      <c r="E3278" s="515"/>
      <c r="F3278" s="414"/>
    </row>
    <row r="3279" spans="1:6" ht="21" customHeight="1" thickBot="1" x14ac:dyDescent="0.25">
      <c r="A3279" s="518" t="s">
        <v>72</v>
      </c>
      <c r="B3279" s="514"/>
      <c r="C3279" s="515"/>
      <c r="D3279" s="515"/>
      <c r="E3279" s="515"/>
      <c r="F3279" s="414"/>
    </row>
    <row r="3280" spans="1:6" ht="21" customHeight="1" thickBot="1" x14ac:dyDescent="0.25">
      <c r="A3280" s="518" t="s">
        <v>73</v>
      </c>
      <c r="B3280" s="514"/>
      <c r="C3280" s="515"/>
      <c r="D3280" s="515"/>
      <c r="E3280" s="515"/>
      <c r="F3280" s="414"/>
    </row>
    <row r="3281" spans="1:6" ht="21" customHeight="1" thickBot="1" x14ac:dyDescent="0.25">
      <c r="A3281" s="519" t="s">
        <v>291</v>
      </c>
      <c r="B3281" s="514">
        <f>B3271+B3276</f>
        <v>961</v>
      </c>
      <c r="C3281" s="514">
        <f t="shared" ref="C3281:E3281" si="472">C3271+C3276</f>
        <v>0</v>
      </c>
      <c r="D3281" s="514">
        <f t="shared" si="472"/>
        <v>0</v>
      </c>
      <c r="E3281" s="514">
        <f t="shared" si="472"/>
        <v>0</v>
      </c>
      <c r="F3281" s="414"/>
    </row>
    <row r="3282" spans="1:6" ht="71.25" customHeight="1" thickBot="1" x14ac:dyDescent="0.25">
      <c r="A3282" s="509" t="s">
        <v>292</v>
      </c>
      <c r="B3282" s="509" t="s">
        <v>648</v>
      </c>
      <c r="C3282" s="521" t="s">
        <v>649</v>
      </c>
      <c r="D3282" s="522"/>
      <c r="E3282" s="509"/>
      <c r="F3282" s="414"/>
    </row>
    <row r="3283" spans="1:6" ht="86.25" customHeight="1" thickBot="1" x14ac:dyDescent="0.25">
      <c r="A3283" s="426" t="s">
        <v>9</v>
      </c>
      <c r="B3283" s="1090" t="s">
        <v>650</v>
      </c>
      <c r="C3283" s="1091"/>
      <c r="D3283" s="1091"/>
      <c r="E3283" s="1092"/>
      <c r="F3283" s="414"/>
    </row>
    <row r="3284" spans="1:6" ht="38.25" customHeight="1" thickBot="1" x14ac:dyDescent="0.25">
      <c r="A3284" s="426" t="s">
        <v>14</v>
      </c>
      <c r="B3284" s="1123" t="s">
        <v>237</v>
      </c>
      <c r="C3284" s="1093"/>
      <c r="D3284" s="1093"/>
      <c r="E3284" s="1094"/>
      <c r="F3284" s="414"/>
    </row>
    <row r="3285" spans="1:6" ht="21" customHeight="1" x14ac:dyDescent="0.2">
      <c r="A3285" s="1095"/>
      <c r="B3285" s="511">
        <v>2019</v>
      </c>
      <c r="C3285" s="511">
        <v>2019</v>
      </c>
      <c r="D3285" s="511">
        <v>2021</v>
      </c>
      <c r="E3285" s="511">
        <v>2022</v>
      </c>
      <c r="F3285" s="414"/>
    </row>
    <row r="3286" spans="1:6" ht="21" customHeight="1" thickBot="1" x14ac:dyDescent="0.25">
      <c r="A3286" s="1096"/>
      <c r="B3286" s="512" t="s">
        <v>5</v>
      </c>
      <c r="C3286" s="512" t="s">
        <v>6</v>
      </c>
      <c r="D3286" s="512" t="s">
        <v>6</v>
      </c>
      <c r="E3286" s="512" t="s">
        <v>6</v>
      </c>
      <c r="F3286" s="414"/>
    </row>
    <row r="3287" spans="1:6" ht="21" customHeight="1" thickBot="1" x14ac:dyDescent="0.25">
      <c r="A3287" s="426" t="s">
        <v>8</v>
      </c>
      <c r="B3287" s="513">
        <v>7571</v>
      </c>
      <c r="C3287" s="513">
        <v>0</v>
      </c>
      <c r="D3287" s="422"/>
      <c r="E3287" s="422">
        <v>0</v>
      </c>
      <c r="F3287" s="414"/>
    </row>
    <row r="3288" spans="1:6" ht="21" customHeight="1" thickBot="1" x14ac:dyDescent="0.25">
      <c r="A3288" s="426" t="s">
        <v>15</v>
      </c>
      <c r="B3288" s="513">
        <f>B3306</f>
        <v>61233</v>
      </c>
      <c r="C3288" s="513">
        <f t="shared" ref="C3288:E3288" si="473">C3306</f>
        <v>0</v>
      </c>
      <c r="D3288" s="513">
        <f t="shared" si="473"/>
        <v>0</v>
      </c>
      <c r="E3288" s="513">
        <f t="shared" si="473"/>
        <v>0</v>
      </c>
      <c r="F3288" s="414"/>
    </row>
    <row r="3289" spans="1:6" ht="21" customHeight="1" thickBot="1" x14ac:dyDescent="0.25">
      <c r="A3289" s="426" t="s">
        <v>21</v>
      </c>
      <c r="B3289" s="513">
        <f>B3288/B3287</f>
        <v>8.0878351604807825</v>
      </c>
      <c r="C3289" s="513" t="e">
        <f t="shared" ref="C3289:E3289" si="474">C3288/C3287</f>
        <v>#DIV/0!</v>
      </c>
      <c r="D3289" s="513" t="e">
        <f t="shared" si="474"/>
        <v>#DIV/0!</v>
      </c>
      <c r="E3289" s="513" t="e">
        <f t="shared" si="474"/>
        <v>#DIV/0!</v>
      </c>
      <c r="F3289" s="414"/>
    </row>
    <row r="3290" spans="1:6" ht="21" customHeight="1" thickBot="1" x14ac:dyDescent="0.25">
      <c r="A3290" s="426" t="s">
        <v>16</v>
      </c>
      <c r="B3290" s="422" t="s">
        <v>20</v>
      </c>
      <c r="C3290" s="516">
        <f>C3287/B3287-1</f>
        <v>-1</v>
      </c>
      <c r="D3290" s="516" t="e">
        <f t="shared" ref="D3290:E3292" si="475">D3287/C3287-1</f>
        <v>#DIV/0!</v>
      </c>
      <c r="E3290" s="516" t="e">
        <f t="shared" si="475"/>
        <v>#DIV/0!</v>
      </c>
      <c r="F3290" s="414"/>
    </row>
    <row r="3291" spans="1:6" ht="21" customHeight="1" thickBot="1" x14ac:dyDescent="0.25">
      <c r="A3291" s="426" t="s">
        <v>17</v>
      </c>
      <c r="B3291" s="422" t="s">
        <v>20</v>
      </c>
      <c r="C3291" s="516">
        <f>C3288/B3288-1</f>
        <v>-1</v>
      </c>
      <c r="D3291" s="516" t="e">
        <f t="shared" si="475"/>
        <v>#DIV/0!</v>
      </c>
      <c r="E3291" s="516" t="e">
        <f t="shared" si="475"/>
        <v>#DIV/0!</v>
      </c>
      <c r="F3291" s="414"/>
    </row>
    <row r="3292" spans="1:6" ht="21" customHeight="1" thickBot="1" x14ac:dyDescent="0.25">
      <c r="A3292" s="426" t="s">
        <v>18</v>
      </c>
      <c r="B3292" s="422" t="s">
        <v>20</v>
      </c>
      <c r="C3292" s="516" t="e">
        <f>C3289/B3289-1</f>
        <v>#DIV/0!</v>
      </c>
      <c r="D3292" s="516" t="e">
        <f t="shared" si="475"/>
        <v>#DIV/0!</v>
      </c>
      <c r="E3292" s="516" t="e">
        <f t="shared" si="475"/>
        <v>#DIV/0!</v>
      </c>
      <c r="F3292" s="414"/>
    </row>
    <row r="3293" spans="1:6" ht="21" customHeight="1" thickBot="1" x14ac:dyDescent="0.25">
      <c r="A3293" s="1138" t="s">
        <v>1289</v>
      </c>
      <c r="B3293" s="1139"/>
      <c r="C3293" s="1139"/>
      <c r="D3293" s="1139"/>
      <c r="E3293" s="1140"/>
      <c r="F3293" s="414"/>
    </row>
    <row r="3294" spans="1:6" ht="21" customHeight="1" x14ac:dyDescent="0.2">
      <c r="A3294" s="1095"/>
      <c r="B3294" s="511">
        <v>2019</v>
      </c>
      <c r="C3294" s="511">
        <v>2019</v>
      </c>
      <c r="D3294" s="511">
        <v>2021</v>
      </c>
      <c r="E3294" s="511">
        <v>2022</v>
      </c>
      <c r="F3294" s="414"/>
    </row>
    <row r="3295" spans="1:6" ht="21" customHeight="1" thickBot="1" x14ac:dyDescent="0.25">
      <c r="A3295" s="1096"/>
      <c r="B3295" s="512" t="s">
        <v>5</v>
      </c>
      <c r="C3295" s="512" t="s">
        <v>6</v>
      </c>
      <c r="D3295" s="512" t="s">
        <v>6</v>
      </c>
      <c r="E3295" s="512" t="s">
        <v>6</v>
      </c>
      <c r="F3295" s="414"/>
    </row>
    <row r="3296" spans="1:6" ht="21" customHeight="1" thickBot="1" x14ac:dyDescent="0.25">
      <c r="A3296" s="517" t="s">
        <v>107</v>
      </c>
      <c r="B3296" s="515">
        <f>B3297+B3298+B3299+B3300</f>
        <v>0</v>
      </c>
      <c r="C3296" s="515">
        <f t="shared" ref="C3296:E3296" si="476">C3297+C3298+C3299+C3300</f>
        <v>0</v>
      </c>
      <c r="D3296" s="515">
        <f t="shared" si="476"/>
        <v>0</v>
      </c>
      <c r="E3296" s="515">
        <f t="shared" si="476"/>
        <v>0</v>
      </c>
      <c r="F3296" s="414"/>
    </row>
    <row r="3297" spans="1:6" ht="21" customHeight="1" thickBot="1" x14ac:dyDescent="0.25">
      <c r="A3297" s="518" t="s">
        <v>37</v>
      </c>
      <c r="B3297" s="515"/>
      <c r="C3297" s="515"/>
      <c r="D3297" s="515"/>
      <c r="E3297" s="515"/>
      <c r="F3297" s="414"/>
    </row>
    <row r="3298" spans="1:6" ht="21" customHeight="1" thickBot="1" x14ac:dyDescent="0.25">
      <c r="A3298" s="518" t="s">
        <v>108</v>
      </c>
      <c r="B3298" s="515"/>
      <c r="C3298" s="515"/>
      <c r="D3298" s="515"/>
      <c r="E3298" s="515"/>
      <c r="F3298" s="414"/>
    </row>
    <row r="3299" spans="1:6" ht="21" customHeight="1" thickBot="1" x14ac:dyDescent="0.25">
      <c r="A3299" s="518" t="s">
        <v>72</v>
      </c>
      <c r="B3299" s="515"/>
      <c r="C3299" s="515"/>
      <c r="D3299" s="515"/>
      <c r="E3299" s="515"/>
      <c r="F3299" s="414"/>
    </row>
    <row r="3300" spans="1:6" ht="21" customHeight="1" thickBot="1" x14ac:dyDescent="0.25">
      <c r="A3300" s="518" t="s">
        <v>73</v>
      </c>
      <c r="B3300" s="515"/>
      <c r="C3300" s="515"/>
      <c r="D3300" s="515"/>
      <c r="E3300" s="515"/>
      <c r="F3300" s="414"/>
    </row>
    <row r="3301" spans="1:6" ht="21" customHeight="1" thickBot="1" x14ac:dyDescent="0.25">
      <c r="A3301" s="517" t="s">
        <v>109</v>
      </c>
      <c r="B3301" s="514">
        <f>B3302+B3303+B3304+B3305</f>
        <v>61233</v>
      </c>
      <c r="C3301" s="514">
        <f t="shared" ref="C3301:E3301" si="477">C3302+C3303+C3304+C3305</f>
        <v>0</v>
      </c>
      <c r="D3301" s="514">
        <f t="shared" si="477"/>
        <v>0</v>
      </c>
      <c r="E3301" s="514">
        <f t="shared" si="477"/>
        <v>0</v>
      </c>
      <c r="F3301" s="414"/>
    </row>
    <row r="3302" spans="1:6" ht="21" customHeight="1" thickBot="1" x14ac:dyDescent="0.25">
      <c r="A3302" s="518" t="s">
        <v>37</v>
      </c>
      <c r="B3302" s="514">
        <v>61233</v>
      </c>
      <c r="C3302" s="515">
        <v>0</v>
      </c>
      <c r="D3302" s="515">
        <v>0</v>
      </c>
      <c r="E3302" s="515">
        <v>0</v>
      </c>
      <c r="F3302" s="414"/>
    </row>
    <row r="3303" spans="1:6" ht="21" customHeight="1" thickBot="1" x14ac:dyDescent="0.25">
      <c r="A3303" s="518" t="s">
        <v>108</v>
      </c>
      <c r="B3303" s="514"/>
      <c r="C3303" s="515"/>
      <c r="D3303" s="515"/>
      <c r="E3303" s="515"/>
      <c r="F3303" s="414"/>
    </row>
    <row r="3304" spans="1:6" ht="21" customHeight="1" thickBot="1" x14ac:dyDescent="0.25">
      <c r="A3304" s="518" t="s">
        <v>72</v>
      </c>
      <c r="B3304" s="514"/>
      <c r="C3304" s="515"/>
      <c r="D3304" s="515"/>
      <c r="E3304" s="515"/>
      <c r="F3304" s="414"/>
    </row>
    <row r="3305" spans="1:6" ht="21" customHeight="1" thickBot="1" x14ac:dyDescent="0.25">
      <c r="A3305" s="518" t="s">
        <v>73</v>
      </c>
      <c r="B3305" s="514"/>
      <c r="C3305" s="515"/>
      <c r="D3305" s="515"/>
      <c r="E3305" s="515"/>
      <c r="F3305" s="414"/>
    </row>
    <row r="3306" spans="1:6" ht="21" customHeight="1" thickBot="1" x14ac:dyDescent="0.25">
      <c r="A3306" s="519" t="s">
        <v>294</v>
      </c>
      <c r="B3306" s="514">
        <f>B3296+B3301</f>
        <v>61233</v>
      </c>
      <c r="C3306" s="514">
        <f t="shared" ref="C3306:E3306" si="478">C3296+C3301</f>
        <v>0</v>
      </c>
      <c r="D3306" s="514">
        <f t="shared" si="478"/>
        <v>0</v>
      </c>
      <c r="E3306" s="514">
        <f t="shared" si="478"/>
        <v>0</v>
      </c>
      <c r="F3306" s="414"/>
    </row>
    <row r="3307" spans="1:6" ht="87" customHeight="1" thickBot="1" x14ac:dyDescent="0.25">
      <c r="A3307" s="509" t="s">
        <v>292</v>
      </c>
      <c r="B3307" s="509" t="s">
        <v>651</v>
      </c>
      <c r="C3307" s="521" t="s">
        <v>652</v>
      </c>
      <c r="D3307" s="522"/>
      <c r="E3307" s="509"/>
      <c r="F3307" s="414"/>
    </row>
    <row r="3308" spans="1:6" ht="21" customHeight="1" thickBot="1" x14ac:dyDescent="0.25">
      <c r="A3308" s="426" t="s">
        <v>9</v>
      </c>
      <c r="B3308" s="1090" t="s">
        <v>462</v>
      </c>
      <c r="C3308" s="1091"/>
      <c r="D3308" s="1091"/>
      <c r="E3308" s="1092"/>
      <c r="F3308" s="414"/>
    </row>
    <row r="3309" spans="1:6" ht="21" customHeight="1" thickBot="1" x14ac:dyDescent="0.25">
      <c r="A3309" s="426" t="s">
        <v>14</v>
      </c>
      <c r="B3309" s="1123" t="s">
        <v>463</v>
      </c>
      <c r="C3309" s="1093"/>
      <c r="D3309" s="1093"/>
      <c r="E3309" s="1094"/>
      <c r="F3309" s="414"/>
    </row>
    <row r="3310" spans="1:6" ht="21" customHeight="1" x14ac:dyDescent="0.2">
      <c r="A3310" s="1095"/>
      <c r="B3310" s="511">
        <v>2019</v>
      </c>
      <c r="C3310" s="511">
        <v>2020</v>
      </c>
      <c r="D3310" s="511">
        <v>2021</v>
      </c>
      <c r="E3310" s="511">
        <v>2022</v>
      </c>
      <c r="F3310" s="414"/>
    </row>
    <row r="3311" spans="1:6" ht="21" customHeight="1" thickBot="1" x14ac:dyDescent="0.25">
      <c r="A3311" s="1096"/>
      <c r="B3311" s="512" t="s">
        <v>5</v>
      </c>
      <c r="C3311" s="512" t="s">
        <v>6</v>
      </c>
      <c r="D3311" s="512" t="s">
        <v>6</v>
      </c>
      <c r="E3311" s="512" t="s">
        <v>6</v>
      </c>
      <c r="F3311" s="414"/>
    </row>
    <row r="3312" spans="1:6" ht="21" customHeight="1" thickBot="1" x14ac:dyDescent="0.25">
      <c r="A3312" s="426" t="s">
        <v>8</v>
      </c>
      <c r="B3312" s="513">
        <v>1</v>
      </c>
      <c r="C3312" s="513">
        <v>0</v>
      </c>
      <c r="D3312" s="422">
        <v>0</v>
      </c>
      <c r="E3312" s="422">
        <v>0</v>
      </c>
      <c r="F3312" s="414"/>
    </row>
    <row r="3313" spans="1:6" ht="21" customHeight="1" thickBot="1" x14ac:dyDescent="0.25">
      <c r="A3313" s="426" t="s">
        <v>15</v>
      </c>
      <c r="B3313" s="513">
        <f>B3331</f>
        <v>1059</v>
      </c>
      <c r="C3313" s="513">
        <f t="shared" ref="C3313:E3313" si="479">C3331</f>
        <v>0</v>
      </c>
      <c r="D3313" s="513">
        <f t="shared" si="479"/>
        <v>0</v>
      </c>
      <c r="E3313" s="513">
        <f t="shared" si="479"/>
        <v>0</v>
      </c>
      <c r="F3313" s="414"/>
    </row>
    <row r="3314" spans="1:6" ht="21" customHeight="1" thickBot="1" x14ac:dyDescent="0.25">
      <c r="A3314" s="426" t="s">
        <v>21</v>
      </c>
      <c r="B3314" s="513">
        <f>B3313/B3312</f>
        <v>1059</v>
      </c>
      <c r="C3314" s="513" t="e">
        <f t="shared" ref="C3314:E3314" si="480">C3313/C3312</f>
        <v>#DIV/0!</v>
      </c>
      <c r="D3314" s="513" t="e">
        <f t="shared" si="480"/>
        <v>#DIV/0!</v>
      </c>
      <c r="E3314" s="513" t="e">
        <f t="shared" si="480"/>
        <v>#DIV/0!</v>
      </c>
      <c r="F3314" s="414"/>
    </row>
    <row r="3315" spans="1:6" ht="21" customHeight="1" thickBot="1" x14ac:dyDescent="0.25">
      <c r="A3315" s="426" t="s">
        <v>16</v>
      </c>
      <c r="B3315" s="422" t="s">
        <v>20</v>
      </c>
      <c r="C3315" s="516">
        <f>C3312/B3312-1</f>
        <v>-1</v>
      </c>
      <c r="D3315" s="516" t="e">
        <f t="shared" ref="D3315:E3317" si="481">D3312/C3312-1</f>
        <v>#DIV/0!</v>
      </c>
      <c r="E3315" s="516" t="e">
        <f t="shared" si="481"/>
        <v>#DIV/0!</v>
      </c>
      <c r="F3315" s="414"/>
    </row>
    <row r="3316" spans="1:6" ht="21" customHeight="1" thickBot="1" x14ac:dyDescent="0.25">
      <c r="A3316" s="426" t="s">
        <v>17</v>
      </c>
      <c r="B3316" s="422" t="s">
        <v>20</v>
      </c>
      <c r="C3316" s="516">
        <f>C3313/B3313-1</f>
        <v>-1</v>
      </c>
      <c r="D3316" s="516" t="e">
        <f t="shared" si="481"/>
        <v>#DIV/0!</v>
      </c>
      <c r="E3316" s="516" t="e">
        <f t="shared" si="481"/>
        <v>#DIV/0!</v>
      </c>
      <c r="F3316" s="414"/>
    </row>
    <row r="3317" spans="1:6" ht="21" customHeight="1" thickBot="1" x14ac:dyDescent="0.25">
      <c r="A3317" s="426" t="s">
        <v>18</v>
      </c>
      <c r="B3317" s="422" t="s">
        <v>20</v>
      </c>
      <c r="C3317" s="516" t="e">
        <f>C3314/B3314-1</f>
        <v>#DIV/0!</v>
      </c>
      <c r="D3317" s="516" t="e">
        <f t="shared" si="481"/>
        <v>#DIV/0!</v>
      </c>
      <c r="E3317" s="516" t="e">
        <f t="shared" si="481"/>
        <v>#DIV/0!</v>
      </c>
      <c r="F3317" s="414"/>
    </row>
    <row r="3318" spans="1:6" ht="21" customHeight="1" thickBot="1" x14ac:dyDescent="0.25">
      <c r="A3318" s="1138" t="s">
        <v>1289</v>
      </c>
      <c r="B3318" s="1139"/>
      <c r="C3318" s="1139"/>
      <c r="D3318" s="1139"/>
      <c r="E3318" s="1140"/>
      <c r="F3318" s="414"/>
    </row>
    <row r="3319" spans="1:6" ht="21" customHeight="1" x14ac:dyDescent="0.2">
      <c r="A3319" s="1095"/>
      <c r="B3319" s="511">
        <v>2019</v>
      </c>
      <c r="C3319" s="511">
        <v>2020</v>
      </c>
      <c r="D3319" s="511">
        <v>2021</v>
      </c>
      <c r="E3319" s="511">
        <v>2022</v>
      </c>
      <c r="F3319" s="414"/>
    </row>
    <row r="3320" spans="1:6" ht="21" customHeight="1" thickBot="1" x14ac:dyDescent="0.25">
      <c r="A3320" s="1096"/>
      <c r="B3320" s="512" t="s">
        <v>5</v>
      </c>
      <c r="C3320" s="512" t="s">
        <v>6</v>
      </c>
      <c r="D3320" s="512" t="s">
        <v>6</v>
      </c>
      <c r="E3320" s="512" t="s">
        <v>6</v>
      </c>
      <c r="F3320" s="414"/>
    </row>
    <row r="3321" spans="1:6" ht="21" customHeight="1" thickBot="1" x14ac:dyDescent="0.25">
      <c r="A3321" s="517" t="s">
        <v>107</v>
      </c>
      <c r="B3321" s="515">
        <f>B3322+B3323+B3324+B3325</f>
        <v>0</v>
      </c>
      <c r="C3321" s="515">
        <f t="shared" ref="C3321:E3321" si="482">C3322+C3323+C3324+C3325</f>
        <v>0</v>
      </c>
      <c r="D3321" s="515">
        <f t="shared" si="482"/>
        <v>0</v>
      </c>
      <c r="E3321" s="515">
        <f t="shared" si="482"/>
        <v>0</v>
      </c>
      <c r="F3321" s="414"/>
    </row>
    <row r="3322" spans="1:6" ht="21" customHeight="1" thickBot="1" x14ac:dyDescent="0.25">
      <c r="A3322" s="518" t="s">
        <v>37</v>
      </c>
      <c r="B3322" s="515"/>
      <c r="C3322" s="515"/>
      <c r="D3322" s="515"/>
      <c r="E3322" s="515"/>
      <c r="F3322" s="414"/>
    </row>
    <row r="3323" spans="1:6" ht="21" customHeight="1" thickBot="1" x14ac:dyDescent="0.25">
      <c r="A3323" s="518" t="s">
        <v>108</v>
      </c>
      <c r="B3323" s="515"/>
      <c r="C3323" s="515"/>
      <c r="D3323" s="515"/>
      <c r="E3323" s="515"/>
      <c r="F3323" s="414"/>
    </row>
    <row r="3324" spans="1:6" ht="21" customHeight="1" thickBot="1" x14ac:dyDescent="0.25">
      <c r="A3324" s="518" t="s">
        <v>72</v>
      </c>
      <c r="B3324" s="515"/>
      <c r="C3324" s="515"/>
      <c r="D3324" s="515"/>
      <c r="E3324" s="515"/>
      <c r="F3324" s="414"/>
    </row>
    <row r="3325" spans="1:6" ht="21" customHeight="1" thickBot="1" x14ac:dyDescent="0.25">
      <c r="A3325" s="518" t="s">
        <v>73</v>
      </c>
      <c r="B3325" s="515"/>
      <c r="C3325" s="515"/>
      <c r="D3325" s="515"/>
      <c r="E3325" s="515"/>
      <c r="F3325" s="414"/>
    </row>
    <row r="3326" spans="1:6" ht="21" customHeight="1" thickBot="1" x14ac:dyDescent="0.25">
      <c r="A3326" s="517" t="s">
        <v>109</v>
      </c>
      <c r="B3326" s="514">
        <f>B3327+B3328+B3329+B3330</f>
        <v>1059</v>
      </c>
      <c r="C3326" s="514">
        <f t="shared" ref="C3326:E3326" si="483">C3327+C3328+C3329+C3330</f>
        <v>0</v>
      </c>
      <c r="D3326" s="514">
        <f t="shared" si="483"/>
        <v>0</v>
      </c>
      <c r="E3326" s="514">
        <f t="shared" si="483"/>
        <v>0</v>
      </c>
      <c r="F3326" s="414"/>
    </row>
    <row r="3327" spans="1:6" ht="21" customHeight="1" thickBot="1" x14ac:dyDescent="0.25">
      <c r="A3327" s="518" t="s">
        <v>37</v>
      </c>
      <c r="B3327" s="515">
        <v>1059</v>
      </c>
      <c r="C3327" s="515">
        <v>0</v>
      </c>
      <c r="D3327" s="515">
        <v>0</v>
      </c>
      <c r="E3327" s="515">
        <v>0</v>
      </c>
      <c r="F3327" s="414"/>
    </row>
    <row r="3328" spans="1:6" ht="21" customHeight="1" thickBot="1" x14ac:dyDescent="0.25">
      <c r="A3328" s="518" t="s">
        <v>108</v>
      </c>
      <c r="B3328" s="514"/>
      <c r="C3328" s="515"/>
      <c r="D3328" s="515"/>
      <c r="E3328" s="515"/>
      <c r="F3328" s="414"/>
    </row>
    <row r="3329" spans="1:6" ht="21" customHeight="1" thickBot="1" x14ac:dyDescent="0.25">
      <c r="A3329" s="518" t="s">
        <v>72</v>
      </c>
      <c r="B3329" s="514"/>
      <c r="C3329" s="515"/>
      <c r="D3329" s="515"/>
      <c r="E3329" s="515"/>
      <c r="F3329" s="414"/>
    </row>
    <row r="3330" spans="1:6" ht="21" customHeight="1" thickBot="1" x14ac:dyDescent="0.25">
      <c r="A3330" s="518" t="s">
        <v>73</v>
      </c>
      <c r="B3330" s="514"/>
      <c r="C3330" s="515"/>
      <c r="D3330" s="515"/>
      <c r="E3330" s="515"/>
      <c r="F3330" s="414"/>
    </row>
    <row r="3331" spans="1:6" ht="21" customHeight="1" thickBot="1" x14ac:dyDescent="0.25">
      <c r="A3331" s="519" t="s">
        <v>294</v>
      </c>
      <c r="B3331" s="514">
        <f>B3321+B3326</f>
        <v>1059</v>
      </c>
      <c r="C3331" s="514">
        <f t="shared" ref="C3331:E3331" si="484">C3321+C3326</f>
        <v>0</v>
      </c>
      <c r="D3331" s="514">
        <f t="shared" si="484"/>
        <v>0</v>
      </c>
      <c r="E3331" s="514">
        <f t="shared" si="484"/>
        <v>0</v>
      </c>
      <c r="F3331" s="414"/>
    </row>
    <row r="3332" spans="1:6" ht="59.25" customHeight="1" thickBot="1" x14ac:dyDescent="0.25">
      <c r="A3332" s="509" t="s">
        <v>292</v>
      </c>
      <c r="B3332" s="509" t="s">
        <v>1406</v>
      </c>
      <c r="C3332" s="521" t="s">
        <v>1407</v>
      </c>
      <c r="D3332" s="522"/>
      <c r="E3332" s="509"/>
      <c r="F3332" s="414"/>
    </row>
    <row r="3333" spans="1:6" ht="40.5" customHeight="1" thickBot="1" x14ac:dyDescent="0.25">
      <c r="A3333" s="426" t="s">
        <v>9</v>
      </c>
      <c r="B3333" s="1090"/>
      <c r="C3333" s="1091"/>
      <c r="D3333" s="1091"/>
      <c r="E3333" s="1092"/>
      <c r="F3333" s="414"/>
    </row>
    <row r="3334" spans="1:6" ht="21" customHeight="1" thickBot="1" x14ac:dyDescent="0.25">
      <c r="A3334" s="426" t="s">
        <v>14</v>
      </c>
      <c r="B3334" s="1123" t="s">
        <v>237</v>
      </c>
      <c r="C3334" s="1093"/>
      <c r="D3334" s="1093"/>
      <c r="E3334" s="1094"/>
      <c r="F3334" s="414"/>
    </row>
    <row r="3335" spans="1:6" ht="21" customHeight="1" x14ac:dyDescent="0.2">
      <c r="A3335" s="1095"/>
      <c r="B3335" s="511">
        <v>2019</v>
      </c>
      <c r="C3335" s="511">
        <v>2020</v>
      </c>
      <c r="D3335" s="511">
        <v>2021</v>
      </c>
      <c r="E3335" s="511">
        <v>2022</v>
      </c>
      <c r="F3335" s="414"/>
    </row>
    <row r="3336" spans="1:6" ht="21" customHeight="1" thickBot="1" x14ac:dyDescent="0.25">
      <c r="A3336" s="1096"/>
      <c r="B3336" s="512" t="s">
        <v>5</v>
      </c>
      <c r="C3336" s="512" t="s">
        <v>6</v>
      </c>
      <c r="D3336" s="512" t="s">
        <v>6</v>
      </c>
      <c r="E3336" s="512" t="s">
        <v>6</v>
      </c>
      <c r="F3336" s="414"/>
    </row>
    <row r="3337" spans="1:6" ht="21" customHeight="1" thickBot="1" x14ac:dyDescent="0.25">
      <c r="A3337" s="426" t="s">
        <v>8</v>
      </c>
      <c r="B3337" s="513">
        <v>7571</v>
      </c>
      <c r="C3337" s="513">
        <v>25000</v>
      </c>
      <c r="D3337" s="422">
        <v>0</v>
      </c>
      <c r="E3337" s="422">
        <v>0</v>
      </c>
      <c r="F3337" s="414"/>
    </row>
    <row r="3338" spans="1:6" ht="21" customHeight="1" thickBot="1" x14ac:dyDescent="0.25">
      <c r="A3338" s="426" t="s">
        <v>15</v>
      </c>
      <c r="B3338" s="513">
        <f>B3356</f>
        <v>5540</v>
      </c>
      <c r="C3338" s="513">
        <f t="shared" ref="C3338:E3338" si="485">C3356</f>
        <v>22161.732800000002</v>
      </c>
      <c r="D3338" s="513">
        <f t="shared" si="485"/>
        <v>0</v>
      </c>
      <c r="E3338" s="513">
        <f t="shared" si="485"/>
        <v>0</v>
      </c>
      <c r="F3338" s="414"/>
    </row>
    <row r="3339" spans="1:6" ht="21" customHeight="1" thickBot="1" x14ac:dyDescent="0.25">
      <c r="A3339" s="426" t="s">
        <v>21</v>
      </c>
      <c r="B3339" s="513">
        <f>B3338/B3337</f>
        <v>0.7317395324263638</v>
      </c>
      <c r="C3339" s="513">
        <f t="shared" ref="C3339:E3339" si="486">C3338/C3337</f>
        <v>0.88646931200000001</v>
      </c>
      <c r="D3339" s="513" t="e">
        <f t="shared" si="486"/>
        <v>#DIV/0!</v>
      </c>
      <c r="E3339" s="513" t="e">
        <f t="shared" si="486"/>
        <v>#DIV/0!</v>
      </c>
      <c r="F3339" s="414"/>
    </row>
    <row r="3340" spans="1:6" ht="21" customHeight="1" thickBot="1" x14ac:dyDescent="0.25">
      <c r="A3340" s="426" t="s">
        <v>16</v>
      </c>
      <c r="B3340" s="422" t="s">
        <v>20</v>
      </c>
      <c r="C3340" s="516">
        <f>C3337/B3337-1</f>
        <v>2.3020737022850351</v>
      </c>
      <c r="D3340" s="516">
        <f t="shared" ref="D3340:E3342" si="487">D3337/C3337-1</f>
        <v>-1</v>
      </c>
      <c r="E3340" s="516" t="e">
        <f t="shared" si="487"/>
        <v>#DIV/0!</v>
      </c>
      <c r="F3340" s="414"/>
    </row>
    <row r="3341" spans="1:6" ht="21" customHeight="1" thickBot="1" x14ac:dyDescent="0.25">
      <c r="A3341" s="426" t="s">
        <v>17</v>
      </c>
      <c r="B3341" s="422" t="s">
        <v>20</v>
      </c>
      <c r="C3341" s="516">
        <f>C3338/B3338-1</f>
        <v>3.0003127797833935</v>
      </c>
      <c r="D3341" s="516">
        <f t="shared" si="487"/>
        <v>-1</v>
      </c>
      <c r="E3341" s="516" t="e">
        <f t="shared" si="487"/>
        <v>#DIV/0!</v>
      </c>
      <c r="F3341" s="414"/>
    </row>
    <row r="3342" spans="1:6" ht="21" customHeight="1" thickBot="1" x14ac:dyDescent="0.25">
      <c r="A3342" s="426" t="s">
        <v>18</v>
      </c>
      <c r="B3342" s="422" t="s">
        <v>20</v>
      </c>
      <c r="C3342" s="516">
        <f>C3339/B3339-1</f>
        <v>0.21145472222960282</v>
      </c>
      <c r="D3342" s="516" t="e">
        <f t="shared" si="487"/>
        <v>#DIV/0!</v>
      </c>
      <c r="E3342" s="516" t="e">
        <f t="shared" si="487"/>
        <v>#DIV/0!</v>
      </c>
      <c r="F3342" s="414"/>
    </row>
    <row r="3343" spans="1:6" ht="21" customHeight="1" thickBot="1" x14ac:dyDescent="0.25">
      <c r="A3343" s="1138" t="s">
        <v>1289</v>
      </c>
      <c r="B3343" s="1139"/>
      <c r="C3343" s="1139"/>
      <c r="D3343" s="1139"/>
      <c r="E3343" s="1140"/>
      <c r="F3343" s="414"/>
    </row>
    <row r="3344" spans="1:6" ht="21" customHeight="1" x14ac:dyDescent="0.2">
      <c r="A3344" s="1095"/>
      <c r="B3344" s="511">
        <v>2019</v>
      </c>
      <c r="C3344" s="511">
        <v>2020</v>
      </c>
      <c r="D3344" s="511">
        <v>2021</v>
      </c>
      <c r="E3344" s="511">
        <v>2022</v>
      </c>
      <c r="F3344" s="414"/>
    </row>
    <row r="3345" spans="1:6" ht="21" customHeight="1" thickBot="1" x14ac:dyDescent="0.25">
      <c r="A3345" s="1096"/>
      <c r="B3345" s="512" t="s">
        <v>5</v>
      </c>
      <c r="C3345" s="512" t="s">
        <v>6</v>
      </c>
      <c r="D3345" s="512" t="s">
        <v>6</v>
      </c>
      <c r="E3345" s="512" t="s">
        <v>6</v>
      </c>
      <c r="F3345" s="414"/>
    </row>
    <row r="3346" spans="1:6" ht="21" customHeight="1" thickBot="1" x14ac:dyDescent="0.25">
      <c r="A3346" s="517" t="s">
        <v>107</v>
      </c>
      <c r="B3346" s="515">
        <f>B3347+B3348+B3349+B3350</f>
        <v>0</v>
      </c>
      <c r="C3346" s="515">
        <f t="shared" ref="C3346:E3346" si="488">C3347+C3348+C3349+C3350</f>
        <v>0</v>
      </c>
      <c r="D3346" s="515">
        <f t="shared" si="488"/>
        <v>0</v>
      </c>
      <c r="E3346" s="515">
        <f t="shared" si="488"/>
        <v>0</v>
      </c>
      <c r="F3346" s="414"/>
    </row>
    <row r="3347" spans="1:6" ht="21" customHeight="1" thickBot="1" x14ac:dyDescent="0.25">
      <c r="A3347" s="518" t="s">
        <v>37</v>
      </c>
      <c r="B3347" s="515"/>
      <c r="C3347" s="515"/>
      <c r="D3347" s="515"/>
      <c r="E3347" s="515"/>
      <c r="F3347" s="414"/>
    </row>
    <row r="3348" spans="1:6" ht="21" customHeight="1" thickBot="1" x14ac:dyDescent="0.25">
      <c r="A3348" s="518" t="s">
        <v>108</v>
      </c>
      <c r="B3348" s="515"/>
      <c r="C3348" s="515"/>
      <c r="D3348" s="515"/>
      <c r="E3348" s="515"/>
      <c r="F3348" s="414"/>
    </row>
    <row r="3349" spans="1:6" ht="21" customHeight="1" thickBot="1" x14ac:dyDescent="0.25">
      <c r="A3349" s="518" t="s">
        <v>72</v>
      </c>
      <c r="B3349" s="515"/>
      <c r="C3349" s="515"/>
      <c r="D3349" s="515"/>
      <c r="E3349" s="515"/>
      <c r="F3349" s="414"/>
    </row>
    <row r="3350" spans="1:6" ht="21" customHeight="1" thickBot="1" x14ac:dyDescent="0.25">
      <c r="A3350" s="518" t="s">
        <v>73</v>
      </c>
      <c r="B3350" s="515"/>
      <c r="C3350" s="515"/>
      <c r="D3350" s="515"/>
      <c r="E3350" s="515"/>
      <c r="F3350" s="414"/>
    </row>
    <row r="3351" spans="1:6" ht="21" customHeight="1" thickBot="1" x14ac:dyDescent="0.25">
      <c r="A3351" s="517" t="s">
        <v>109</v>
      </c>
      <c r="B3351" s="514">
        <f>B3352+B3353+B3354+B3355</f>
        <v>5540</v>
      </c>
      <c r="C3351" s="514">
        <f t="shared" ref="C3351:E3351" si="489">C3352+C3353+C3354+C3355</f>
        <v>22161.732800000002</v>
      </c>
      <c r="D3351" s="514">
        <f t="shared" si="489"/>
        <v>0</v>
      </c>
      <c r="E3351" s="514">
        <f t="shared" si="489"/>
        <v>0</v>
      </c>
      <c r="F3351" s="414"/>
    </row>
    <row r="3352" spans="1:6" ht="21" customHeight="1" thickBot="1" x14ac:dyDescent="0.25">
      <c r="A3352" s="518" t="s">
        <v>37</v>
      </c>
      <c r="B3352" s="514">
        <v>5540</v>
      </c>
      <c r="C3352" s="515">
        <v>22161.732800000002</v>
      </c>
      <c r="D3352" s="515">
        <v>0</v>
      </c>
      <c r="E3352" s="515">
        <v>0</v>
      </c>
      <c r="F3352" s="414"/>
    </row>
    <row r="3353" spans="1:6" ht="21" customHeight="1" thickBot="1" x14ac:dyDescent="0.25">
      <c r="A3353" s="518" t="s">
        <v>108</v>
      </c>
      <c r="B3353" s="514"/>
      <c r="C3353" s="515"/>
      <c r="D3353" s="515"/>
      <c r="E3353" s="515"/>
      <c r="F3353" s="414"/>
    </row>
    <row r="3354" spans="1:6" ht="21" customHeight="1" thickBot="1" x14ac:dyDescent="0.25">
      <c r="A3354" s="518" t="s">
        <v>72</v>
      </c>
      <c r="B3354" s="514"/>
      <c r="C3354" s="515"/>
      <c r="D3354" s="515"/>
      <c r="E3354" s="515"/>
      <c r="F3354" s="414"/>
    </row>
    <row r="3355" spans="1:6" ht="21" customHeight="1" thickBot="1" x14ac:dyDescent="0.25">
      <c r="A3355" s="518" t="s">
        <v>73</v>
      </c>
      <c r="B3355" s="514"/>
      <c r="C3355" s="515"/>
      <c r="D3355" s="515"/>
      <c r="E3355" s="515"/>
      <c r="F3355" s="414"/>
    </row>
    <row r="3356" spans="1:6" ht="21" customHeight="1" thickBot="1" x14ac:dyDescent="0.25">
      <c r="A3356" s="519" t="s">
        <v>294</v>
      </c>
      <c r="B3356" s="514">
        <f>B3346+B3351</f>
        <v>5540</v>
      </c>
      <c r="C3356" s="514">
        <f t="shared" ref="C3356:E3356" si="490">C3346+C3351</f>
        <v>22161.732800000002</v>
      </c>
      <c r="D3356" s="514">
        <f t="shared" si="490"/>
        <v>0</v>
      </c>
      <c r="E3356" s="514">
        <f t="shared" si="490"/>
        <v>0</v>
      </c>
      <c r="F3356" s="414"/>
    </row>
    <row r="3357" spans="1:6" ht="62.25" customHeight="1" thickBot="1" x14ac:dyDescent="0.25">
      <c r="A3357" s="509" t="s">
        <v>292</v>
      </c>
      <c r="B3357" s="509" t="s">
        <v>1408</v>
      </c>
      <c r="C3357" s="521" t="s">
        <v>1409</v>
      </c>
      <c r="D3357" s="522"/>
      <c r="E3357" s="509"/>
      <c r="F3357" s="414"/>
    </row>
    <row r="3358" spans="1:6" ht="21" customHeight="1" thickBot="1" x14ac:dyDescent="0.25">
      <c r="A3358" s="426" t="s">
        <v>9</v>
      </c>
      <c r="B3358" s="1090" t="s">
        <v>462</v>
      </c>
      <c r="C3358" s="1091"/>
      <c r="D3358" s="1091"/>
      <c r="E3358" s="1092"/>
      <c r="F3358" s="414"/>
    </row>
    <row r="3359" spans="1:6" ht="21" customHeight="1" thickBot="1" x14ac:dyDescent="0.25">
      <c r="A3359" s="426" t="s">
        <v>14</v>
      </c>
      <c r="B3359" s="1123" t="s">
        <v>463</v>
      </c>
      <c r="C3359" s="1093"/>
      <c r="D3359" s="1093"/>
      <c r="E3359" s="1094"/>
      <c r="F3359" s="414"/>
    </row>
    <row r="3360" spans="1:6" ht="21" customHeight="1" x14ac:dyDescent="0.2">
      <c r="A3360" s="1095"/>
      <c r="B3360" s="511">
        <v>2019</v>
      </c>
      <c r="C3360" s="511">
        <v>2020</v>
      </c>
      <c r="D3360" s="511">
        <v>2021</v>
      </c>
      <c r="E3360" s="511">
        <v>2022</v>
      </c>
      <c r="F3360" s="414"/>
    </row>
    <row r="3361" spans="1:6" ht="21" customHeight="1" thickBot="1" x14ac:dyDescent="0.25">
      <c r="A3361" s="1096"/>
      <c r="B3361" s="512" t="s">
        <v>5</v>
      </c>
      <c r="C3361" s="512" t="s">
        <v>6</v>
      </c>
      <c r="D3361" s="512" t="s">
        <v>6</v>
      </c>
      <c r="E3361" s="512" t="s">
        <v>6</v>
      </c>
      <c r="F3361" s="414"/>
    </row>
    <row r="3362" spans="1:6" ht="21" customHeight="1" thickBot="1" x14ac:dyDescent="0.25">
      <c r="A3362" s="426" t="s">
        <v>8</v>
      </c>
      <c r="B3362" s="513">
        <v>1</v>
      </c>
      <c r="C3362" s="513">
        <v>1</v>
      </c>
      <c r="D3362" s="422">
        <v>0</v>
      </c>
      <c r="E3362" s="422">
        <v>0</v>
      </c>
      <c r="F3362" s="414"/>
    </row>
    <row r="3363" spans="1:6" ht="21" customHeight="1" thickBot="1" x14ac:dyDescent="0.25">
      <c r="A3363" s="426" t="s">
        <v>15</v>
      </c>
      <c r="B3363" s="513">
        <f>B3381</f>
        <v>132</v>
      </c>
      <c r="C3363" s="513">
        <f t="shared" ref="C3363:E3363" si="491">C3381</f>
        <v>529.97368319999998</v>
      </c>
      <c r="D3363" s="513">
        <f t="shared" si="491"/>
        <v>0</v>
      </c>
      <c r="E3363" s="513">
        <f t="shared" si="491"/>
        <v>0</v>
      </c>
      <c r="F3363" s="414"/>
    </row>
    <row r="3364" spans="1:6" ht="21" customHeight="1" thickBot="1" x14ac:dyDescent="0.25">
      <c r="A3364" s="426" t="s">
        <v>21</v>
      </c>
      <c r="B3364" s="513">
        <f>B3363/B3362</f>
        <v>132</v>
      </c>
      <c r="C3364" s="513">
        <f t="shared" ref="C3364:E3364" si="492">C3363/C3362</f>
        <v>529.97368319999998</v>
      </c>
      <c r="D3364" s="513" t="e">
        <f t="shared" si="492"/>
        <v>#DIV/0!</v>
      </c>
      <c r="E3364" s="513" t="e">
        <f t="shared" si="492"/>
        <v>#DIV/0!</v>
      </c>
      <c r="F3364" s="414"/>
    </row>
    <row r="3365" spans="1:6" ht="21" customHeight="1" thickBot="1" x14ac:dyDescent="0.25">
      <c r="A3365" s="426" t="s">
        <v>16</v>
      </c>
      <c r="B3365" s="422" t="s">
        <v>20</v>
      </c>
      <c r="C3365" s="516">
        <f>C3362/B3362-1</f>
        <v>0</v>
      </c>
      <c r="D3365" s="516">
        <f t="shared" ref="D3365:E3367" si="493">D3362/C3362-1</f>
        <v>-1</v>
      </c>
      <c r="E3365" s="516" t="e">
        <f t="shared" si="493"/>
        <v>#DIV/0!</v>
      </c>
      <c r="F3365" s="414"/>
    </row>
    <row r="3366" spans="1:6" ht="21" customHeight="1" thickBot="1" x14ac:dyDescent="0.25">
      <c r="A3366" s="426" t="s">
        <v>17</v>
      </c>
      <c r="B3366" s="422" t="s">
        <v>20</v>
      </c>
      <c r="C3366" s="516">
        <f>C3363/B3363-1</f>
        <v>3.0149521454545454</v>
      </c>
      <c r="D3366" s="516">
        <f t="shared" si="493"/>
        <v>-1</v>
      </c>
      <c r="E3366" s="516" t="e">
        <f t="shared" si="493"/>
        <v>#DIV/0!</v>
      </c>
      <c r="F3366" s="414"/>
    </row>
    <row r="3367" spans="1:6" ht="21" customHeight="1" thickBot="1" x14ac:dyDescent="0.25">
      <c r="A3367" s="426" t="s">
        <v>18</v>
      </c>
      <c r="B3367" s="422" t="s">
        <v>20</v>
      </c>
      <c r="C3367" s="516">
        <f>C3364/B3364-1</f>
        <v>3.0149521454545454</v>
      </c>
      <c r="D3367" s="516" t="e">
        <f t="shared" si="493"/>
        <v>#DIV/0!</v>
      </c>
      <c r="E3367" s="516" t="e">
        <f t="shared" si="493"/>
        <v>#DIV/0!</v>
      </c>
      <c r="F3367" s="414"/>
    </row>
    <row r="3368" spans="1:6" ht="21" customHeight="1" thickBot="1" x14ac:dyDescent="0.25">
      <c r="A3368" s="1138" t="s">
        <v>1289</v>
      </c>
      <c r="B3368" s="1139"/>
      <c r="C3368" s="1139"/>
      <c r="D3368" s="1139"/>
      <c r="E3368" s="1140"/>
      <c r="F3368" s="414"/>
    </row>
    <row r="3369" spans="1:6" ht="21" customHeight="1" x14ac:dyDescent="0.2">
      <c r="A3369" s="1095"/>
      <c r="B3369" s="511">
        <v>2019</v>
      </c>
      <c r="C3369" s="511">
        <v>2020</v>
      </c>
      <c r="D3369" s="511">
        <v>2021</v>
      </c>
      <c r="E3369" s="511">
        <v>2022</v>
      </c>
      <c r="F3369" s="414"/>
    </row>
    <row r="3370" spans="1:6" ht="21" customHeight="1" thickBot="1" x14ac:dyDescent="0.25">
      <c r="A3370" s="1096"/>
      <c r="B3370" s="512" t="s">
        <v>5</v>
      </c>
      <c r="C3370" s="512" t="s">
        <v>6</v>
      </c>
      <c r="D3370" s="512" t="s">
        <v>6</v>
      </c>
      <c r="E3370" s="512" t="s">
        <v>6</v>
      </c>
      <c r="F3370" s="414"/>
    </row>
    <row r="3371" spans="1:6" ht="21" customHeight="1" thickBot="1" x14ac:dyDescent="0.25">
      <c r="A3371" s="517" t="s">
        <v>107</v>
      </c>
      <c r="B3371" s="515">
        <f>B3372+B3373+B3374+B3375</f>
        <v>0</v>
      </c>
      <c r="C3371" s="515">
        <f t="shared" ref="C3371:E3371" si="494">C3372+C3373+C3374+C3375</f>
        <v>0</v>
      </c>
      <c r="D3371" s="515">
        <f t="shared" si="494"/>
        <v>0</v>
      </c>
      <c r="E3371" s="515">
        <f t="shared" si="494"/>
        <v>0</v>
      </c>
      <c r="F3371" s="414"/>
    </row>
    <row r="3372" spans="1:6" ht="21" customHeight="1" thickBot="1" x14ac:dyDescent="0.25">
      <c r="A3372" s="518" t="s">
        <v>37</v>
      </c>
      <c r="B3372" s="515"/>
      <c r="C3372" s="515"/>
      <c r="D3372" s="515"/>
      <c r="E3372" s="515"/>
      <c r="F3372" s="414"/>
    </row>
    <row r="3373" spans="1:6" ht="21" customHeight="1" thickBot="1" x14ac:dyDescent="0.25">
      <c r="A3373" s="518" t="s">
        <v>108</v>
      </c>
      <c r="B3373" s="515"/>
      <c r="C3373" s="515"/>
      <c r="D3373" s="515"/>
      <c r="E3373" s="515"/>
      <c r="F3373" s="414"/>
    </row>
    <row r="3374" spans="1:6" ht="21" customHeight="1" thickBot="1" x14ac:dyDescent="0.25">
      <c r="A3374" s="518" t="s">
        <v>72</v>
      </c>
      <c r="B3374" s="515"/>
      <c r="C3374" s="515"/>
      <c r="D3374" s="515"/>
      <c r="E3374" s="515"/>
      <c r="F3374" s="414"/>
    </row>
    <row r="3375" spans="1:6" ht="21" customHeight="1" thickBot="1" x14ac:dyDescent="0.25">
      <c r="A3375" s="518" t="s">
        <v>73</v>
      </c>
      <c r="B3375" s="515"/>
      <c r="C3375" s="515"/>
      <c r="D3375" s="515"/>
      <c r="E3375" s="515"/>
      <c r="F3375" s="414"/>
    </row>
    <row r="3376" spans="1:6" ht="21" customHeight="1" thickBot="1" x14ac:dyDescent="0.25">
      <c r="A3376" s="517" t="s">
        <v>109</v>
      </c>
      <c r="B3376" s="514">
        <f>B3377+B3378+B3379+B3380</f>
        <v>132</v>
      </c>
      <c r="C3376" s="514">
        <f t="shared" ref="C3376:E3376" si="495">C3377+C3378+C3379+C3380</f>
        <v>529.97368319999998</v>
      </c>
      <c r="D3376" s="514">
        <f t="shared" si="495"/>
        <v>0</v>
      </c>
      <c r="E3376" s="514">
        <f t="shared" si="495"/>
        <v>0</v>
      </c>
      <c r="F3376" s="414"/>
    </row>
    <row r="3377" spans="1:6" ht="21" customHeight="1" thickBot="1" x14ac:dyDescent="0.25">
      <c r="A3377" s="518" t="s">
        <v>37</v>
      </c>
      <c r="B3377" s="515">
        <v>132</v>
      </c>
      <c r="C3377" s="515">
        <v>529.97368319999998</v>
      </c>
      <c r="D3377" s="515">
        <v>0</v>
      </c>
      <c r="E3377" s="515">
        <v>0</v>
      </c>
      <c r="F3377" s="414"/>
    </row>
    <row r="3378" spans="1:6" ht="21" customHeight="1" thickBot="1" x14ac:dyDescent="0.25">
      <c r="A3378" s="518" t="s">
        <v>108</v>
      </c>
      <c r="B3378" s="514"/>
      <c r="C3378" s="515"/>
      <c r="D3378" s="515"/>
      <c r="E3378" s="515"/>
      <c r="F3378" s="414"/>
    </row>
    <row r="3379" spans="1:6" ht="21" customHeight="1" thickBot="1" x14ac:dyDescent="0.25">
      <c r="A3379" s="518" t="s">
        <v>72</v>
      </c>
      <c r="B3379" s="514"/>
      <c r="C3379" s="515"/>
      <c r="D3379" s="515"/>
      <c r="E3379" s="515"/>
      <c r="F3379" s="414"/>
    </row>
    <row r="3380" spans="1:6" ht="21" customHeight="1" thickBot="1" x14ac:dyDescent="0.25">
      <c r="A3380" s="518" t="s">
        <v>73</v>
      </c>
      <c r="B3380" s="514"/>
      <c r="C3380" s="515"/>
      <c r="D3380" s="515"/>
      <c r="E3380" s="515"/>
      <c r="F3380" s="414"/>
    </row>
    <row r="3381" spans="1:6" ht="21" customHeight="1" thickBot="1" x14ac:dyDescent="0.25">
      <c r="A3381" s="519" t="s">
        <v>294</v>
      </c>
      <c r="B3381" s="514">
        <f>B3371+B3376</f>
        <v>132</v>
      </c>
      <c r="C3381" s="514">
        <f t="shared" ref="C3381:E3381" si="496">C3371+C3376</f>
        <v>529.97368319999998</v>
      </c>
      <c r="D3381" s="514">
        <f t="shared" si="496"/>
        <v>0</v>
      </c>
      <c r="E3381" s="514">
        <f t="shared" si="496"/>
        <v>0</v>
      </c>
      <c r="F3381" s="414"/>
    </row>
    <row r="3382" spans="1:6" ht="43.5" customHeight="1" thickBot="1" x14ac:dyDescent="0.25">
      <c r="A3382" s="509" t="s">
        <v>292</v>
      </c>
      <c r="B3382" s="509" t="s">
        <v>1410</v>
      </c>
      <c r="C3382" s="521" t="s">
        <v>1411</v>
      </c>
      <c r="D3382" s="522"/>
      <c r="E3382" s="509"/>
      <c r="F3382" s="414"/>
    </row>
    <row r="3383" spans="1:6" ht="21" customHeight="1" thickBot="1" x14ac:dyDescent="0.25">
      <c r="A3383" s="426" t="s">
        <v>9</v>
      </c>
      <c r="B3383" s="1090"/>
      <c r="C3383" s="1091"/>
      <c r="D3383" s="1091"/>
      <c r="E3383" s="1092"/>
      <c r="F3383" s="414"/>
    </row>
    <row r="3384" spans="1:6" ht="21" customHeight="1" thickBot="1" x14ac:dyDescent="0.25">
      <c r="A3384" s="426" t="s">
        <v>14</v>
      </c>
      <c r="B3384" s="1123" t="s">
        <v>237</v>
      </c>
      <c r="C3384" s="1093"/>
      <c r="D3384" s="1093"/>
      <c r="E3384" s="1094"/>
      <c r="F3384" s="414"/>
    </row>
    <row r="3385" spans="1:6" ht="21" customHeight="1" x14ac:dyDescent="0.2">
      <c r="A3385" s="1095"/>
      <c r="B3385" s="511">
        <v>2019</v>
      </c>
      <c r="C3385" s="511">
        <v>2020</v>
      </c>
      <c r="D3385" s="511">
        <v>2021</v>
      </c>
      <c r="E3385" s="511">
        <v>2022</v>
      </c>
      <c r="F3385" s="414"/>
    </row>
    <row r="3386" spans="1:6" ht="21" customHeight="1" thickBot="1" x14ac:dyDescent="0.25">
      <c r="A3386" s="1096"/>
      <c r="B3386" s="512" t="s">
        <v>5</v>
      </c>
      <c r="C3386" s="512" t="s">
        <v>6</v>
      </c>
      <c r="D3386" s="512" t="s">
        <v>6</v>
      </c>
      <c r="E3386" s="512" t="s">
        <v>6</v>
      </c>
      <c r="F3386" s="414"/>
    </row>
    <row r="3387" spans="1:6" ht="21" customHeight="1" thickBot="1" x14ac:dyDescent="0.25">
      <c r="A3387" s="426" t="s">
        <v>8</v>
      </c>
      <c r="B3387" s="513">
        <v>7571</v>
      </c>
      <c r="C3387" s="513">
        <v>7000</v>
      </c>
      <c r="D3387" s="422">
        <v>21000</v>
      </c>
      <c r="E3387" s="422">
        <v>0</v>
      </c>
      <c r="F3387" s="414"/>
    </row>
    <row r="3388" spans="1:6" ht="21" customHeight="1" thickBot="1" x14ac:dyDescent="0.25">
      <c r="A3388" s="426" t="s">
        <v>15</v>
      </c>
      <c r="B3388" s="513">
        <f>B3406</f>
        <v>49536</v>
      </c>
      <c r="C3388" s="513">
        <f t="shared" ref="C3388:E3388" si="497">C3406</f>
        <v>49536</v>
      </c>
      <c r="D3388" s="513">
        <f t="shared" si="497"/>
        <v>148607</v>
      </c>
      <c r="E3388" s="513">
        <f t="shared" si="497"/>
        <v>0</v>
      </c>
      <c r="F3388" s="414"/>
    </row>
    <row r="3389" spans="1:6" ht="21" customHeight="1" thickBot="1" x14ac:dyDescent="0.25">
      <c r="A3389" s="426" t="s">
        <v>21</v>
      </c>
      <c r="B3389" s="513">
        <f>B3388/B3387</f>
        <v>6.5428609166556599</v>
      </c>
      <c r="C3389" s="513">
        <f t="shared" ref="C3389:E3389" si="498">C3388/C3387</f>
        <v>7.0765714285714285</v>
      </c>
      <c r="D3389" s="513">
        <f t="shared" si="498"/>
        <v>7.0765238095238097</v>
      </c>
      <c r="E3389" s="513" t="e">
        <f t="shared" si="498"/>
        <v>#DIV/0!</v>
      </c>
      <c r="F3389" s="414"/>
    </row>
    <row r="3390" spans="1:6" ht="21" customHeight="1" thickBot="1" x14ac:dyDescent="0.25">
      <c r="A3390" s="426" t="s">
        <v>16</v>
      </c>
      <c r="B3390" s="422" t="s">
        <v>20</v>
      </c>
      <c r="C3390" s="516">
        <f>C3387/B3387-1</f>
        <v>-7.5419363360190173E-2</v>
      </c>
      <c r="D3390" s="516">
        <f t="shared" ref="D3390:E3392" si="499">D3387/C3387-1</f>
        <v>2</v>
      </c>
      <c r="E3390" s="516">
        <f t="shared" si="499"/>
        <v>-1</v>
      </c>
      <c r="F3390" s="414"/>
    </row>
    <row r="3391" spans="1:6" ht="21" customHeight="1" thickBot="1" x14ac:dyDescent="0.25">
      <c r="A3391" s="426" t="s">
        <v>17</v>
      </c>
      <c r="B3391" s="422" t="s">
        <v>20</v>
      </c>
      <c r="C3391" s="516">
        <f>C3388/B3388-1</f>
        <v>0</v>
      </c>
      <c r="D3391" s="516">
        <f t="shared" si="499"/>
        <v>1.9999798126614987</v>
      </c>
      <c r="E3391" s="516">
        <f t="shared" si="499"/>
        <v>-1</v>
      </c>
      <c r="F3391" s="414"/>
    </row>
    <row r="3392" spans="1:6" ht="21" customHeight="1" thickBot="1" x14ac:dyDescent="0.25">
      <c r="A3392" s="426" t="s">
        <v>18</v>
      </c>
      <c r="B3392" s="422" t="s">
        <v>20</v>
      </c>
      <c r="C3392" s="516">
        <f>C3389/B3389-1</f>
        <v>8.1571428571428628E-2</v>
      </c>
      <c r="D3392" s="516">
        <f t="shared" si="499"/>
        <v>-6.7291128337254591E-6</v>
      </c>
      <c r="E3392" s="516" t="e">
        <f t="shared" si="499"/>
        <v>#DIV/0!</v>
      </c>
      <c r="F3392" s="414"/>
    </row>
    <row r="3393" spans="1:6" ht="21" customHeight="1" thickBot="1" x14ac:dyDescent="0.25">
      <c r="A3393" s="1138" t="s">
        <v>1289</v>
      </c>
      <c r="B3393" s="1139"/>
      <c r="C3393" s="1139"/>
      <c r="D3393" s="1139"/>
      <c r="E3393" s="1140"/>
      <c r="F3393" s="414"/>
    </row>
    <row r="3394" spans="1:6" ht="21" customHeight="1" x14ac:dyDescent="0.2">
      <c r="A3394" s="1095"/>
      <c r="B3394" s="511">
        <v>2019</v>
      </c>
      <c r="C3394" s="511">
        <v>2020</v>
      </c>
      <c r="D3394" s="511">
        <v>2021</v>
      </c>
      <c r="E3394" s="511">
        <v>2022</v>
      </c>
      <c r="F3394" s="414"/>
    </row>
    <row r="3395" spans="1:6" ht="21" customHeight="1" thickBot="1" x14ac:dyDescent="0.25">
      <c r="A3395" s="1096"/>
      <c r="B3395" s="512" t="s">
        <v>5</v>
      </c>
      <c r="C3395" s="512" t="s">
        <v>6</v>
      </c>
      <c r="D3395" s="512" t="s">
        <v>6</v>
      </c>
      <c r="E3395" s="512" t="s">
        <v>6</v>
      </c>
      <c r="F3395" s="414"/>
    </row>
    <row r="3396" spans="1:6" ht="21" customHeight="1" thickBot="1" x14ac:dyDescent="0.25">
      <c r="A3396" s="517" t="s">
        <v>107</v>
      </c>
      <c r="B3396" s="515">
        <f>B3397+B3398+B3399+B3400</f>
        <v>0</v>
      </c>
      <c r="C3396" s="515">
        <f t="shared" ref="C3396:E3396" si="500">C3397+C3398+C3399+C3400</f>
        <v>0</v>
      </c>
      <c r="D3396" s="515">
        <f t="shared" si="500"/>
        <v>0</v>
      </c>
      <c r="E3396" s="515">
        <f t="shared" si="500"/>
        <v>0</v>
      </c>
      <c r="F3396" s="414"/>
    </row>
    <row r="3397" spans="1:6" ht="21" customHeight="1" thickBot="1" x14ac:dyDescent="0.25">
      <c r="A3397" s="518" t="s">
        <v>37</v>
      </c>
      <c r="B3397" s="515"/>
      <c r="C3397" s="515"/>
      <c r="D3397" s="515"/>
      <c r="E3397" s="515"/>
      <c r="F3397" s="414"/>
    </row>
    <row r="3398" spans="1:6" ht="21" customHeight="1" thickBot="1" x14ac:dyDescent="0.25">
      <c r="A3398" s="518" t="s">
        <v>108</v>
      </c>
      <c r="B3398" s="515"/>
      <c r="C3398" s="515"/>
      <c r="D3398" s="515"/>
      <c r="E3398" s="515"/>
      <c r="F3398" s="414"/>
    </row>
    <row r="3399" spans="1:6" ht="21" customHeight="1" thickBot="1" x14ac:dyDescent="0.25">
      <c r="A3399" s="518" t="s">
        <v>72</v>
      </c>
      <c r="B3399" s="515"/>
      <c r="C3399" s="515"/>
      <c r="D3399" s="515"/>
      <c r="E3399" s="515"/>
      <c r="F3399" s="414"/>
    </row>
    <row r="3400" spans="1:6" ht="21" customHeight="1" thickBot="1" x14ac:dyDescent="0.25">
      <c r="A3400" s="518" t="s">
        <v>73</v>
      </c>
      <c r="B3400" s="515"/>
      <c r="C3400" s="515"/>
      <c r="D3400" s="515"/>
      <c r="E3400" s="515"/>
      <c r="F3400" s="414"/>
    </row>
    <row r="3401" spans="1:6" ht="21" customHeight="1" thickBot="1" x14ac:dyDescent="0.25">
      <c r="A3401" s="517" t="s">
        <v>109</v>
      </c>
      <c r="B3401" s="514">
        <f>B3402+B3403+B3404+B3405</f>
        <v>49536</v>
      </c>
      <c r="C3401" s="514">
        <f t="shared" ref="C3401:E3401" si="501">C3402+C3403+C3404+C3405</f>
        <v>49536</v>
      </c>
      <c r="D3401" s="514">
        <f t="shared" si="501"/>
        <v>148607</v>
      </c>
      <c r="E3401" s="514">
        <f t="shared" si="501"/>
        <v>0</v>
      </c>
      <c r="F3401" s="414"/>
    </row>
    <row r="3402" spans="1:6" ht="21" customHeight="1" thickBot="1" x14ac:dyDescent="0.25">
      <c r="A3402" s="518" t="s">
        <v>37</v>
      </c>
      <c r="B3402" s="514">
        <v>49536</v>
      </c>
      <c r="C3402" s="515">
        <v>49536</v>
      </c>
      <c r="D3402" s="515">
        <v>148607</v>
      </c>
      <c r="E3402" s="515">
        <v>0</v>
      </c>
      <c r="F3402" s="414"/>
    </row>
    <row r="3403" spans="1:6" ht="21" customHeight="1" thickBot="1" x14ac:dyDescent="0.25">
      <c r="A3403" s="518" t="s">
        <v>108</v>
      </c>
      <c r="B3403" s="514"/>
      <c r="C3403" s="515"/>
      <c r="D3403" s="515"/>
      <c r="E3403" s="515"/>
      <c r="F3403" s="414"/>
    </row>
    <row r="3404" spans="1:6" ht="21" customHeight="1" thickBot="1" x14ac:dyDescent="0.25">
      <c r="A3404" s="518" t="s">
        <v>72</v>
      </c>
      <c r="B3404" s="514"/>
      <c r="C3404" s="515"/>
      <c r="D3404" s="515"/>
      <c r="E3404" s="515"/>
      <c r="F3404" s="414"/>
    </row>
    <row r="3405" spans="1:6" ht="21" customHeight="1" thickBot="1" x14ac:dyDescent="0.25">
      <c r="A3405" s="518" t="s">
        <v>73</v>
      </c>
      <c r="B3405" s="514"/>
      <c r="C3405" s="515"/>
      <c r="D3405" s="515"/>
      <c r="E3405" s="515"/>
      <c r="F3405" s="414"/>
    </row>
    <row r="3406" spans="1:6" ht="21" customHeight="1" thickBot="1" x14ac:dyDescent="0.25">
      <c r="A3406" s="519" t="s">
        <v>294</v>
      </c>
      <c r="B3406" s="514">
        <f>B3396+B3401</f>
        <v>49536</v>
      </c>
      <c r="C3406" s="514">
        <f t="shared" ref="C3406:E3406" si="502">C3396+C3401</f>
        <v>49536</v>
      </c>
      <c r="D3406" s="514">
        <f t="shared" si="502"/>
        <v>148607</v>
      </c>
      <c r="E3406" s="514">
        <f t="shared" si="502"/>
        <v>0</v>
      </c>
      <c r="F3406" s="414"/>
    </row>
    <row r="3407" spans="1:6" ht="73.5" customHeight="1" thickBot="1" x14ac:dyDescent="0.25">
      <c r="A3407" s="509" t="s">
        <v>292</v>
      </c>
      <c r="B3407" s="509" t="s">
        <v>1412</v>
      </c>
      <c r="C3407" s="521" t="s">
        <v>1413</v>
      </c>
      <c r="D3407" s="522"/>
      <c r="E3407" s="509"/>
      <c r="F3407" s="414"/>
    </row>
    <row r="3408" spans="1:6" ht="21" customHeight="1" thickBot="1" x14ac:dyDescent="0.25">
      <c r="A3408" s="426" t="s">
        <v>9</v>
      </c>
      <c r="B3408" s="1090" t="s">
        <v>462</v>
      </c>
      <c r="C3408" s="1091"/>
      <c r="D3408" s="1091"/>
      <c r="E3408" s="1092"/>
      <c r="F3408" s="414"/>
    </row>
    <row r="3409" spans="1:6" ht="21" customHeight="1" thickBot="1" x14ac:dyDescent="0.25">
      <c r="A3409" s="426" t="s">
        <v>14</v>
      </c>
      <c r="B3409" s="1123" t="s">
        <v>463</v>
      </c>
      <c r="C3409" s="1093"/>
      <c r="D3409" s="1093"/>
      <c r="E3409" s="1094"/>
      <c r="F3409" s="414"/>
    </row>
    <row r="3410" spans="1:6" ht="21" customHeight="1" x14ac:dyDescent="0.2">
      <c r="A3410" s="1095"/>
      <c r="B3410" s="511">
        <v>2019</v>
      </c>
      <c r="C3410" s="511">
        <v>2020</v>
      </c>
      <c r="D3410" s="511">
        <v>2021</v>
      </c>
      <c r="E3410" s="511">
        <v>2022</v>
      </c>
      <c r="F3410" s="414"/>
    </row>
    <row r="3411" spans="1:6" ht="21" customHeight="1" thickBot="1" x14ac:dyDescent="0.25">
      <c r="A3411" s="1096"/>
      <c r="B3411" s="512" t="s">
        <v>5</v>
      </c>
      <c r="C3411" s="512" t="s">
        <v>6</v>
      </c>
      <c r="D3411" s="512" t="s">
        <v>6</v>
      </c>
      <c r="E3411" s="512" t="s">
        <v>6</v>
      </c>
      <c r="F3411" s="414"/>
    </row>
    <row r="3412" spans="1:6" ht="21" customHeight="1" thickBot="1" x14ac:dyDescent="0.25">
      <c r="A3412" s="426" t="s">
        <v>8</v>
      </c>
      <c r="B3412" s="513">
        <v>1</v>
      </c>
      <c r="C3412" s="513">
        <v>1</v>
      </c>
      <c r="D3412" s="422">
        <v>1</v>
      </c>
      <c r="E3412" s="422">
        <v>0</v>
      </c>
      <c r="F3412" s="414"/>
    </row>
    <row r="3413" spans="1:6" ht="21" customHeight="1" thickBot="1" x14ac:dyDescent="0.25">
      <c r="A3413" s="426" t="s">
        <v>15</v>
      </c>
      <c r="B3413" s="513">
        <f>B3431</f>
        <v>630</v>
      </c>
      <c r="C3413" s="513">
        <f t="shared" ref="C3413:E3413" si="503">C3431</f>
        <v>629.95354655329606</v>
      </c>
      <c r="D3413" s="513">
        <f t="shared" si="503"/>
        <v>1889.8606396598877</v>
      </c>
      <c r="E3413" s="513">
        <f t="shared" si="503"/>
        <v>0</v>
      </c>
      <c r="F3413" s="414"/>
    </row>
    <row r="3414" spans="1:6" ht="21" customHeight="1" thickBot="1" x14ac:dyDescent="0.25">
      <c r="A3414" s="426" t="s">
        <v>21</v>
      </c>
      <c r="B3414" s="513">
        <f>B3413/B3412</f>
        <v>630</v>
      </c>
      <c r="C3414" s="513">
        <f t="shared" ref="C3414:E3414" si="504">C3413/C3412</f>
        <v>629.95354655329606</v>
      </c>
      <c r="D3414" s="513">
        <f t="shared" si="504"/>
        <v>1889.8606396598877</v>
      </c>
      <c r="E3414" s="513" t="e">
        <f t="shared" si="504"/>
        <v>#DIV/0!</v>
      </c>
      <c r="F3414" s="414"/>
    </row>
    <row r="3415" spans="1:6" ht="21" customHeight="1" thickBot="1" x14ac:dyDescent="0.25">
      <c r="A3415" s="426" t="s">
        <v>16</v>
      </c>
      <c r="B3415" s="422" t="s">
        <v>20</v>
      </c>
      <c r="C3415" s="516">
        <f>C3412/B3412-1</f>
        <v>0</v>
      </c>
      <c r="D3415" s="516">
        <f t="shared" ref="D3415:E3417" si="505">D3412/C3412-1</f>
        <v>0</v>
      </c>
      <c r="E3415" s="516">
        <f t="shared" si="505"/>
        <v>-1</v>
      </c>
      <c r="F3415" s="414"/>
    </row>
    <row r="3416" spans="1:6" ht="21" customHeight="1" thickBot="1" x14ac:dyDescent="0.25">
      <c r="A3416" s="426" t="s">
        <v>17</v>
      </c>
      <c r="B3416" s="422" t="s">
        <v>20</v>
      </c>
      <c r="C3416" s="516">
        <f>C3413/B3413-1</f>
        <v>-7.3735629688820303E-5</v>
      </c>
      <c r="D3416" s="516">
        <f t="shared" si="505"/>
        <v>1.9999999999999991</v>
      </c>
      <c r="E3416" s="516">
        <f t="shared" si="505"/>
        <v>-1</v>
      </c>
      <c r="F3416" s="414"/>
    </row>
    <row r="3417" spans="1:6" ht="21" customHeight="1" thickBot="1" x14ac:dyDescent="0.25">
      <c r="A3417" s="426" t="s">
        <v>18</v>
      </c>
      <c r="B3417" s="422" t="s">
        <v>20</v>
      </c>
      <c r="C3417" s="516">
        <f>C3414/B3414-1</f>
        <v>-7.3735629688820303E-5</v>
      </c>
      <c r="D3417" s="516">
        <f t="shared" si="505"/>
        <v>1.9999999999999991</v>
      </c>
      <c r="E3417" s="516" t="e">
        <f t="shared" si="505"/>
        <v>#DIV/0!</v>
      </c>
      <c r="F3417" s="414"/>
    </row>
    <row r="3418" spans="1:6" ht="21" customHeight="1" thickBot="1" x14ac:dyDescent="0.25">
      <c r="A3418" s="1138" t="s">
        <v>1289</v>
      </c>
      <c r="B3418" s="1139"/>
      <c r="C3418" s="1139"/>
      <c r="D3418" s="1139"/>
      <c r="E3418" s="1140"/>
      <c r="F3418" s="414"/>
    </row>
    <row r="3419" spans="1:6" ht="21" customHeight="1" x14ac:dyDescent="0.2">
      <c r="A3419" s="1095"/>
      <c r="B3419" s="511">
        <v>2019</v>
      </c>
      <c r="C3419" s="511">
        <v>2020</v>
      </c>
      <c r="D3419" s="511">
        <v>2021</v>
      </c>
      <c r="E3419" s="511">
        <v>2022</v>
      </c>
      <c r="F3419" s="414"/>
    </row>
    <row r="3420" spans="1:6" ht="21" customHeight="1" thickBot="1" x14ac:dyDescent="0.25">
      <c r="A3420" s="1096"/>
      <c r="B3420" s="512" t="s">
        <v>5</v>
      </c>
      <c r="C3420" s="512" t="s">
        <v>6</v>
      </c>
      <c r="D3420" s="512" t="s">
        <v>6</v>
      </c>
      <c r="E3420" s="512" t="s">
        <v>6</v>
      </c>
      <c r="F3420" s="414"/>
    </row>
    <row r="3421" spans="1:6" ht="21" customHeight="1" thickBot="1" x14ac:dyDescent="0.25">
      <c r="A3421" s="517" t="s">
        <v>107</v>
      </c>
      <c r="B3421" s="515">
        <f>B3422+B3423+B3424+B3425</f>
        <v>0</v>
      </c>
      <c r="C3421" s="515">
        <f t="shared" ref="C3421:E3421" si="506">C3422+C3423+C3424+C3425</f>
        <v>0</v>
      </c>
      <c r="D3421" s="515">
        <f t="shared" si="506"/>
        <v>0</v>
      </c>
      <c r="E3421" s="515">
        <f t="shared" si="506"/>
        <v>0</v>
      </c>
      <c r="F3421" s="414"/>
    </row>
    <row r="3422" spans="1:6" ht="21" customHeight="1" thickBot="1" x14ac:dyDescent="0.25">
      <c r="A3422" s="518" t="s">
        <v>37</v>
      </c>
      <c r="B3422" s="515"/>
      <c r="C3422" s="515"/>
      <c r="D3422" s="515"/>
      <c r="E3422" s="515"/>
      <c r="F3422" s="414"/>
    </row>
    <row r="3423" spans="1:6" ht="21" customHeight="1" thickBot="1" x14ac:dyDescent="0.25">
      <c r="A3423" s="518" t="s">
        <v>108</v>
      </c>
      <c r="B3423" s="515"/>
      <c r="C3423" s="515"/>
      <c r="D3423" s="515"/>
      <c r="E3423" s="515"/>
      <c r="F3423" s="414"/>
    </row>
    <row r="3424" spans="1:6" ht="21" customHeight="1" thickBot="1" x14ac:dyDescent="0.25">
      <c r="A3424" s="518" t="s">
        <v>72</v>
      </c>
      <c r="B3424" s="515"/>
      <c r="C3424" s="515"/>
      <c r="D3424" s="515"/>
      <c r="E3424" s="515"/>
      <c r="F3424" s="414"/>
    </row>
    <row r="3425" spans="1:6" ht="21" customHeight="1" thickBot="1" x14ac:dyDescent="0.25">
      <c r="A3425" s="518" t="s">
        <v>73</v>
      </c>
      <c r="B3425" s="515"/>
      <c r="C3425" s="515"/>
      <c r="D3425" s="515"/>
      <c r="E3425" s="515"/>
      <c r="F3425" s="414"/>
    </row>
    <row r="3426" spans="1:6" ht="21" customHeight="1" thickBot="1" x14ac:dyDescent="0.25">
      <c r="A3426" s="517" t="s">
        <v>109</v>
      </c>
      <c r="B3426" s="514">
        <f>B3427+B3428+B3429+B3430</f>
        <v>630</v>
      </c>
      <c r="C3426" s="514">
        <f t="shared" ref="C3426:E3426" si="507">C3427+C3428+C3429+C3430</f>
        <v>629.95354655329606</v>
      </c>
      <c r="D3426" s="514">
        <f t="shared" si="507"/>
        <v>1889.8606396598877</v>
      </c>
      <c r="E3426" s="514">
        <f t="shared" si="507"/>
        <v>0</v>
      </c>
      <c r="F3426" s="414"/>
    </row>
    <row r="3427" spans="1:6" ht="21" customHeight="1" thickBot="1" x14ac:dyDescent="0.25">
      <c r="A3427" s="518" t="s">
        <v>37</v>
      </c>
      <c r="B3427" s="515">
        <v>630</v>
      </c>
      <c r="C3427" s="515">
        <v>629.95354655329606</v>
      </c>
      <c r="D3427" s="515">
        <v>1889.8606396598877</v>
      </c>
      <c r="E3427" s="515">
        <v>0</v>
      </c>
      <c r="F3427" s="414"/>
    </row>
    <row r="3428" spans="1:6" ht="21" customHeight="1" thickBot="1" x14ac:dyDescent="0.25">
      <c r="A3428" s="518" t="s">
        <v>108</v>
      </c>
      <c r="B3428" s="514"/>
      <c r="C3428" s="515"/>
      <c r="D3428" s="515"/>
      <c r="E3428" s="515"/>
      <c r="F3428" s="414"/>
    </row>
    <row r="3429" spans="1:6" ht="21" customHeight="1" thickBot="1" x14ac:dyDescent="0.25">
      <c r="A3429" s="518" t="s">
        <v>72</v>
      </c>
      <c r="B3429" s="514"/>
      <c r="C3429" s="515"/>
      <c r="D3429" s="515"/>
      <c r="E3429" s="515"/>
      <c r="F3429" s="414"/>
    </row>
    <row r="3430" spans="1:6" ht="21" customHeight="1" thickBot="1" x14ac:dyDescent="0.25">
      <c r="A3430" s="518" t="s">
        <v>73</v>
      </c>
      <c r="B3430" s="514"/>
      <c r="C3430" s="515"/>
      <c r="D3430" s="515"/>
      <c r="E3430" s="515"/>
      <c r="F3430" s="414"/>
    </row>
    <row r="3431" spans="1:6" ht="21" customHeight="1" thickBot="1" x14ac:dyDescent="0.25">
      <c r="A3431" s="519" t="s">
        <v>294</v>
      </c>
      <c r="B3431" s="514">
        <f>B3421+B3426</f>
        <v>630</v>
      </c>
      <c r="C3431" s="514">
        <f>C3421+C3426</f>
        <v>629.95354655329606</v>
      </c>
      <c r="D3431" s="514">
        <f t="shared" ref="D3431:E3431" si="508">D3421+D3426</f>
        <v>1889.8606396598877</v>
      </c>
      <c r="E3431" s="514">
        <f t="shared" si="508"/>
        <v>0</v>
      </c>
      <c r="F3431" s="414"/>
    </row>
    <row r="3432" spans="1:6" ht="62.25" customHeight="1" thickBot="1" x14ac:dyDescent="0.25">
      <c r="A3432" s="509" t="s">
        <v>292</v>
      </c>
      <c r="B3432" s="509" t="s">
        <v>1414</v>
      </c>
      <c r="C3432" s="521" t="s">
        <v>1415</v>
      </c>
      <c r="D3432" s="522"/>
      <c r="E3432" s="509"/>
      <c r="F3432" s="414"/>
    </row>
    <row r="3433" spans="1:6" ht="21" customHeight="1" thickBot="1" x14ac:dyDescent="0.25">
      <c r="A3433" s="426" t="s">
        <v>9</v>
      </c>
      <c r="B3433" s="1090"/>
      <c r="C3433" s="1091"/>
      <c r="D3433" s="1091"/>
      <c r="E3433" s="1092"/>
      <c r="F3433" s="414"/>
    </row>
    <row r="3434" spans="1:6" ht="21" customHeight="1" thickBot="1" x14ac:dyDescent="0.25">
      <c r="A3434" s="426" t="s">
        <v>14</v>
      </c>
      <c r="B3434" s="1123" t="s">
        <v>237</v>
      </c>
      <c r="C3434" s="1093"/>
      <c r="D3434" s="1093"/>
      <c r="E3434" s="1094"/>
      <c r="F3434" s="414"/>
    </row>
    <row r="3435" spans="1:6" ht="21" customHeight="1" x14ac:dyDescent="0.2">
      <c r="A3435" s="1095"/>
      <c r="B3435" s="511">
        <v>2019</v>
      </c>
      <c r="C3435" s="511">
        <v>2020</v>
      </c>
      <c r="D3435" s="511">
        <v>2021</v>
      </c>
      <c r="E3435" s="511">
        <v>2022</v>
      </c>
      <c r="F3435" s="414"/>
    </row>
    <row r="3436" spans="1:6" ht="21" customHeight="1" thickBot="1" x14ac:dyDescent="0.25">
      <c r="A3436" s="1096"/>
      <c r="B3436" s="512" t="s">
        <v>5</v>
      </c>
      <c r="C3436" s="512" t="s">
        <v>6</v>
      </c>
      <c r="D3436" s="512" t="s">
        <v>6</v>
      </c>
      <c r="E3436" s="512" t="s">
        <v>6</v>
      </c>
      <c r="F3436" s="414"/>
    </row>
    <row r="3437" spans="1:6" ht="21" customHeight="1" thickBot="1" x14ac:dyDescent="0.25">
      <c r="A3437" s="426" t="s">
        <v>8</v>
      </c>
      <c r="B3437" s="513">
        <v>7571</v>
      </c>
      <c r="C3437" s="513">
        <v>0</v>
      </c>
      <c r="D3437" s="422"/>
      <c r="E3437" s="422">
        <v>0</v>
      </c>
      <c r="F3437" s="414"/>
    </row>
    <row r="3438" spans="1:6" ht="21" customHeight="1" thickBot="1" x14ac:dyDescent="0.25">
      <c r="A3438" s="426" t="s">
        <v>15</v>
      </c>
      <c r="B3438" s="513">
        <f>B3456</f>
        <v>44918</v>
      </c>
      <c r="C3438" s="513">
        <f t="shared" ref="C3438:E3438" si="509">C3456</f>
        <v>45984.606299999999</v>
      </c>
      <c r="D3438" s="513">
        <f t="shared" si="509"/>
        <v>133689</v>
      </c>
      <c r="E3438" s="513">
        <f t="shared" si="509"/>
        <v>0</v>
      </c>
      <c r="F3438" s="414"/>
    </row>
    <row r="3439" spans="1:6" ht="21" customHeight="1" thickBot="1" x14ac:dyDescent="0.25">
      <c r="A3439" s="426" t="s">
        <v>21</v>
      </c>
      <c r="B3439" s="513">
        <f>B3438/B3437</f>
        <v>5.932901862369568</v>
      </c>
      <c r="C3439" s="513" t="e">
        <f t="shared" ref="C3439:E3439" si="510">C3438/C3437</f>
        <v>#DIV/0!</v>
      </c>
      <c r="D3439" s="513" t="e">
        <f t="shared" si="510"/>
        <v>#DIV/0!</v>
      </c>
      <c r="E3439" s="513" t="e">
        <f t="shared" si="510"/>
        <v>#DIV/0!</v>
      </c>
      <c r="F3439" s="414"/>
    </row>
    <row r="3440" spans="1:6" ht="21" customHeight="1" thickBot="1" x14ac:dyDescent="0.25">
      <c r="A3440" s="426" t="s">
        <v>16</v>
      </c>
      <c r="B3440" s="422" t="s">
        <v>20</v>
      </c>
      <c r="C3440" s="516">
        <f>C3437/B3437-1</f>
        <v>-1</v>
      </c>
      <c r="D3440" s="516" t="e">
        <f t="shared" ref="D3440:E3442" si="511">D3437/C3437-1</f>
        <v>#DIV/0!</v>
      </c>
      <c r="E3440" s="516" t="e">
        <f t="shared" si="511"/>
        <v>#DIV/0!</v>
      </c>
      <c r="F3440" s="414"/>
    </row>
    <row r="3441" spans="1:6" ht="21" customHeight="1" thickBot="1" x14ac:dyDescent="0.25">
      <c r="A3441" s="426" t="s">
        <v>17</v>
      </c>
      <c r="B3441" s="422" t="s">
        <v>20</v>
      </c>
      <c r="C3441" s="516">
        <f>C3438/B3438-1</f>
        <v>2.3745632040607312E-2</v>
      </c>
      <c r="D3441" s="516">
        <f t="shared" si="511"/>
        <v>1.9072555091115349</v>
      </c>
      <c r="E3441" s="516">
        <f t="shared" si="511"/>
        <v>-1</v>
      </c>
      <c r="F3441" s="414"/>
    </row>
    <row r="3442" spans="1:6" ht="21" customHeight="1" thickBot="1" x14ac:dyDescent="0.25">
      <c r="A3442" s="426" t="s">
        <v>18</v>
      </c>
      <c r="B3442" s="422" t="s">
        <v>20</v>
      </c>
      <c r="C3442" s="516" t="e">
        <f>C3439/B3439-1</f>
        <v>#DIV/0!</v>
      </c>
      <c r="D3442" s="516" t="e">
        <f t="shared" si="511"/>
        <v>#DIV/0!</v>
      </c>
      <c r="E3442" s="516" t="e">
        <f t="shared" si="511"/>
        <v>#DIV/0!</v>
      </c>
      <c r="F3442" s="414"/>
    </row>
    <row r="3443" spans="1:6" ht="21" customHeight="1" thickBot="1" x14ac:dyDescent="0.25">
      <c r="A3443" s="1138" t="s">
        <v>1289</v>
      </c>
      <c r="B3443" s="1139"/>
      <c r="C3443" s="1139"/>
      <c r="D3443" s="1139"/>
      <c r="E3443" s="1140"/>
      <c r="F3443" s="414"/>
    </row>
    <row r="3444" spans="1:6" ht="21" customHeight="1" x14ac:dyDescent="0.2">
      <c r="A3444" s="1095"/>
      <c r="B3444" s="511">
        <v>2019</v>
      </c>
      <c r="C3444" s="511">
        <v>2020</v>
      </c>
      <c r="D3444" s="511">
        <v>2021</v>
      </c>
      <c r="E3444" s="511">
        <v>2022</v>
      </c>
      <c r="F3444" s="414"/>
    </row>
    <row r="3445" spans="1:6" ht="21" customHeight="1" thickBot="1" x14ac:dyDescent="0.25">
      <c r="A3445" s="1096"/>
      <c r="B3445" s="512" t="s">
        <v>5</v>
      </c>
      <c r="C3445" s="512" t="s">
        <v>6</v>
      </c>
      <c r="D3445" s="512" t="s">
        <v>6</v>
      </c>
      <c r="E3445" s="512" t="s">
        <v>6</v>
      </c>
      <c r="F3445" s="414"/>
    </row>
    <row r="3446" spans="1:6" ht="21" customHeight="1" thickBot="1" x14ac:dyDescent="0.25">
      <c r="A3446" s="517" t="s">
        <v>107</v>
      </c>
      <c r="B3446" s="515">
        <f>B3447+B3448+B3449+B3450</f>
        <v>0</v>
      </c>
      <c r="C3446" s="515">
        <f t="shared" ref="C3446:E3446" si="512">C3447+C3448+C3449+C3450</f>
        <v>0</v>
      </c>
      <c r="D3446" s="515">
        <f t="shared" si="512"/>
        <v>0</v>
      </c>
      <c r="E3446" s="515">
        <f t="shared" si="512"/>
        <v>0</v>
      </c>
      <c r="F3446" s="414"/>
    </row>
    <row r="3447" spans="1:6" ht="21" customHeight="1" thickBot="1" x14ac:dyDescent="0.25">
      <c r="A3447" s="518" t="s">
        <v>37</v>
      </c>
      <c r="B3447" s="515"/>
      <c r="C3447" s="515"/>
      <c r="D3447" s="515"/>
      <c r="E3447" s="515"/>
      <c r="F3447" s="414"/>
    </row>
    <row r="3448" spans="1:6" ht="21" customHeight="1" thickBot="1" x14ac:dyDescent="0.25">
      <c r="A3448" s="518" t="s">
        <v>108</v>
      </c>
      <c r="B3448" s="515"/>
      <c r="C3448" s="515"/>
      <c r="D3448" s="515"/>
      <c r="E3448" s="515"/>
      <c r="F3448" s="414"/>
    </row>
    <row r="3449" spans="1:6" ht="21" customHeight="1" thickBot="1" x14ac:dyDescent="0.25">
      <c r="A3449" s="518" t="s">
        <v>72</v>
      </c>
      <c r="B3449" s="515"/>
      <c r="C3449" s="515"/>
      <c r="D3449" s="515"/>
      <c r="E3449" s="515"/>
      <c r="F3449" s="414"/>
    </row>
    <row r="3450" spans="1:6" ht="21" customHeight="1" thickBot="1" x14ac:dyDescent="0.25">
      <c r="A3450" s="518" t="s">
        <v>73</v>
      </c>
      <c r="B3450" s="515"/>
      <c r="C3450" s="515"/>
      <c r="D3450" s="515"/>
      <c r="E3450" s="515"/>
      <c r="F3450" s="414"/>
    </row>
    <row r="3451" spans="1:6" ht="21" customHeight="1" thickBot="1" x14ac:dyDescent="0.25">
      <c r="A3451" s="517" t="s">
        <v>109</v>
      </c>
      <c r="B3451" s="514">
        <f>B3452+B3453+B3454+B3455</f>
        <v>44918</v>
      </c>
      <c r="C3451" s="514">
        <f t="shared" ref="C3451:E3451" si="513">C3452+C3453+C3454+C3455</f>
        <v>45984.606299999999</v>
      </c>
      <c r="D3451" s="514">
        <f t="shared" si="513"/>
        <v>133689</v>
      </c>
      <c r="E3451" s="514">
        <f t="shared" si="513"/>
        <v>0</v>
      </c>
      <c r="F3451" s="414"/>
    </row>
    <row r="3452" spans="1:6" ht="21" customHeight="1" thickBot="1" x14ac:dyDescent="0.25">
      <c r="A3452" s="518" t="s">
        <v>37</v>
      </c>
      <c r="B3452" s="514">
        <v>44918</v>
      </c>
      <c r="C3452" s="515">
        <v>45984.606299999999</v>
      </c>
      <c r="D3452" s="515">
        <v>133689</v>
      </c>
      <c r="E3452" s="515">
        <v>0</v>
      </c>
      <c r="F3452" s="414"/>
    </row>
    <row r="3453" spans="1:6" ht="21" customHeight="1" thickBot="1" x14ac:dyDescent="0.25">
      <c r="A3453" s="518" t="s">
        <v>108</v>
      </c>
      <c r="B3453" s="514"/>
      <c r="C3453" s="515"/>
      <c r="D3453" s="515"/>
      <c r="E3453" s="515"/>
      <c r="F3453" s="414"/>
    </row>
    <row r="3454" spans="1:6" ht="21" customHeight="1" thickBot="1" x14ac:dyDescent="0.25">
      <c r="A3454" s="518" t="s">
        <v>72</v>
      </c>
      <c r="B3454" s="514"/>
      <c r="C3454" s="515"/>
      <c r="D3454" s="515"/>
      <c r="E3454" s="515"/>
      <c r="F3454" s="414"/>
    </row>
    <row r="3455" spans="1:6" ht="21" customHeight="1" thickBot="1" x14ac:dyDescent="0.25">
      <c r="A3455" s="518" t="s">
        <v>73</v>
      </c>
      <c r="B3455" s="514"/>
      <c r="C3455" s="515"/>
      <c r="D3455" s="515"/>
      <c r="E3455" s="515"/>
      <c r="F3455" s="414"/>
    </row>
    <row r="3456" spans="1:6" ht="21" customHeight="1" thickBot="1" x14ac:dyDescent="0.25">
      <c r="A3456" s="519" t="s">
        <v>294</v>
      </c>
      <c r="B3456" s="514">
        <f>B3446+B3451</f>
        <v>44918</v>
      </c>
      <c r="C3456" s="514">
        <f t="shared" ref="C3456:E3456" si="514">C3446+C3451</f>
        <v>45984.606299999999</v>
      </c>
      <c r="D3456" s="514">
        <f t="shared" si="514"/>
        <v>133689</v>
      </c>
      <c r="E3456" s="514">
        <f t="shared" si="514"/>
        <v>0</v>
      </c>
      <c r="F3456" s="414"/>
    </row>
    <row r="3457" spans="1:6" ht="57" customHeight="1" thickBot="1" x14ac:dyDescent="0.25">
      <c r="A3457" s="509" t="s">
        <v>292</v>
      </c>
      <c r="B3457" s="509" t="s">
        <v>1416</v>
      </c>
      <c r="C3457" s="521" t="s">
        <v>1417</v>
      </c>
      <c r="D3457" s="522"/>
      <c r="E3457" s="509"/>
      <c r="F3457" s="414"/>
    </row>
    <row r="3458" spans="1:6" ht="21" customHeight="1" thickBot="1" x14ac:dyDescent="0.25">
      <c r="A3458" s="426" t="s">
        <v>9</v>
      </c>
      <c r="B3458" s="1090" t="s">
        <v>462</v>
      </c>
      <c r="C3458" s="1091"/>
      <c r="D3458" s="1091"/>
      <c r="E3458" s="1092"/>
      <c r="F3458" s="414"/>
    </row>
    <row r="3459" spans="1:6" ht="21" customHeight="1" thickBot="1" x14ac:dyDescent="0.25">
      <c r="A3459" s="426" t="s">
        <v>14</v>
      </c>
      <c r="B3459" s="1123" t="s">
        <v>463</v>
      </c>
      <c r="C3459" s="1093"/>
      <c r="D3459" s="1093"/>
      <c r="E3459" s="1094"/>
      <c r="F3459" s="414"/>
    </row>
    <row r="3460" spans="1:6" ht="21" customHeight="1" x14ac:dyDescent="0.2">
      <c r="A3460" s="1095"/>
      <c r="B3460" s="511">
        <v>2019</v>
      </c>
      <c r="C3460" s="511">
        <v>2020</v>
      </c>
      <c r="D3460" s="511">
        <v>2021</v>
      </c>
      <c r="E3460" s="511">
        <v>2022</v>
      </c>
      <c r="F3460" s="414"/>
    </row>
    <row r="3461" spans="1:6" ht="21" customHeight="1" thickBot="1" x14ac:dyDescent="0.25">
      <c r="A3461" s="1096"/>
      <c r="B3461" s="512" t="s">
        <v>5</v>
      </c>
      <c r="C3461" s="512" t="s">
        <v>6</v>
      </c>
      <c r="D3461" s="512" t="s">
        <v>6</v>
      </c>
      <c r="E3461" s="512" t="s">
        <v>6</v>
      </c>
      <c r="F3461" s="414"/>
    </row>
    <row r="3462" spans="1:6" ht="21" customHeight="1" thickBot="1" x14ac:dyDescent="0.25">
      <c r="A3462" s="426" t="s">
        <v>8</v>
      </c>
      <c r="B3462" s="513">
        <v>1</v>
      </c>
      <c r="C3462" s="513">
        <v>1</v>
      </c>
      <c r="D3462" s="422">
        <v>1</v>
      </c>
      <c r="E3462" s="422">
        <v>0</v>
      </c>
      <c r="F3462" s="414"/>
    </row>
    <row r="3463" spans="1:6" ht="21" customHeight="1" thickBot="1" x14ac:dyDescent="0.25">
      <c r="A3463" s="426" t="s">
        <v>15</v>
      </c>
      <c r="B3463" s="513">
        <f>B3481</f>
        <v>475</v>
      </c>
      <c r="C3463" s="513">
        <f t="shared" ref="C3463:E3463" si="515">C3481</f>
        <v>713</v>
      </c>
      <c r="D3463" s="513">
        <f t="shared" si="515"/>
        <v>1801</v>
      </c>
      <c r="E3463" s="513">
        <f t="shared" si="515"/>
        <v>0</v>
      </c>
      <c r="F3463" s="414"/>
    </row>
    <row r="3464" spans="1:6" ht="21" customHeight="1" thickBot="1" x14ac:dyDescent="0.25">
      <c r="A3464" s="426" t="s">
        <v>21</v>
      </c>
      <c r="B3464" s="513">
        <f>B3463/B3462</f>
        <v>475</v>
      </c>
      <c r="C3464" s="513">
        <f t="shared" ref="C3464:E3464" si="516">C3463/C3462</f>
        <v>713</v>
      </c>
      <c r="D3464" s="513">
        <f t="shared" si="516"/>
        <v>1801</v>
      </c>
      <c r="E3464" s="513" t="e">
        <f t="shared" si="516"/>
        <v>#DIV/0!</v>
      </c>
      <c r="F3464" s="414"/>
    </row>
    <row r="3465" spans="1:6" ht="21" customHeight="1" thickBot="1" x14ac:dyDescent="0.25">
      <c r="A3465" s="426" t="s">
        <v>16</v>
      </c>
      <c r="B3465" s="422" t="s">
        <v>20</v>
      </c>
      <c r="C3465" s="516">
        <f>C3462/B3462-1</f>
        <v>0</v>
      </c>
      <c r="D3465" s="516">
        <f t="shared" ref="D3465:E3467" si="517">D3462/C3462-1</f>
        <v>0</v>
      </c>
      <c r="E3465" s="516">
        <f t="shared" si="517"/>
        <v>-1</v>
      </c>
      <c r="F3465" s="414"/>
    </row>
    <row r="3466" spans="1:6" ht="21" customHeight="1" thickBot="1" x14ac:dyDescent="0.25">
      <c r="A3466" s="426" t="s">
        <v>17</v>
      </c>
      <c r="B3466" s="422" t="s">
        <v>20</v>
      </c>
      <c r="C3466" s="516">
        <f>C3463/B3463-1</f>
        <v>0.50105263157894742</v>
      </c>
      <c r="D3466" s="516">
        <f t="shared" si="517"/>
        <v>1.5259467040673211</v>
      </c>
      <c r="E3466" s="516">
        <f t="shared" si="517"/>
        <v>-1</v>
      </c>
      <c r="F3466" s="414"/>
    </row>
    <row r="3467" spans="1:6" ht="21" customHeight="1" thickBot="1" x14ac:dyDescent="0.25">
      <c r="A3467" s="426" t="s">
        <v>18</v>
      </c>
      <c r="B3467" s="422" t="s">
        <v>20</v>
      </c>
      <c r="C3467" s="516">
        <f>C3464/B3464-1</f>
        <v>0.50105263157894742</v>
      </c>
      <c r="D3467" s="516">
        <f t="shared" si="517"/>
        <v>1.5259467040673211</v>
      </c>
      <c r="E3467" s="516" t="e">
        <f t="shared" si="517"/>
        <v>#DIV/0!</v>
      </c>
      <c r="F3467" s="414"/>
    </row>
    <row r="3468" spans="1:6" ht="21" customHeight="1" thickBot="1" x14ac:dyDescent="0.25">
      <c r="A3468" s="1138" t="s">
        <v>1289</v>
      </c>
      <c r="B3468" s="1139"/>
      <c r="C3468" s="1139"/>
      <c r="D3468" s="1139"/>
      <c r="E3468" s="1140"/>
      <c r="F3468" s="414"/>
    </row>
    <row r="3469" spans="1:6" ht="21" customHeight="1" x14ac:dyDescent="0.2">
      <c r="A3469" s="1095"/>
      <c r="B3469" s="511">
        <v>2019</v>
      </c>
      <c r="C3469" s="511">
        <v>2020</v>
      </c>
      <c r="D3469" s="511">
        <v>2021</v>
      </c>
      <c r="E3469" s="511">
        <v>2022</v>
      </c>
      <c r="F3469" s="414"/>
    </row>
    <row r="3470" spans="1:6" ht="21" customHeight="1" thickBot="1" x14ac:dyDescent="0.25">
      <c r="A3470" s="1096"/>
      <c r="B3470" s="512" t="s">
        <v>5</v>
      </c>
      <c r="C3470" s="512" t="s">
        <v>6</v>
      </c>
      <c r="D3470" s="512" t="s">
        <v>6</v>
      </c>
      <c r="E3470" s="512" t="s">
        <v>6</v>
      </c>
      <c r="F3470" s="414"/>
    </row>
    <row r="3471" spans="1:6" ht="21" customHeight="1" thickBot="1" x14ac:dyDescent="0.25">
      <c r="A3471" s="517" t="s">
        <v>107</v>
      </c>
      <c r="B3471" s="515">
        <f>B3472+B3473+B3474+B3475</f>
        <v>0</v>
      </c>
      <c r="C3471" s="515">
        <f t="shared" ref="C3471:E3471" si="518">C3472+C3473+C3474+C3475</f>
        <v>0</v>
      </c>
      <c r="D3471" s="515">
        <f t="shared" si="518"/>
        <v>0</v>
      </c>
      <c r="E3471" s="515">
        <f t="shared" si="518"/>
        <v>0</v>
      </c>
      <c r="F3471" s="414"/>
    </row>
    <row r="3472" spans="1:6" ht="21" customHeight="1" thickBot="1" x14ac:dyDescent="0.25">
      <c r="A3472" s="518" t="s">
        <v>37</v>
      </c>
      <c r="B3472" s="515"/>
      <c r="C3472" s="515"/>
      <c r="D3472" s="515"/>
      <c r="E3472" s="515"/>
      <c r="F3472" s="414"/>
    </row>
    <row r="3473" spans="1:6" ht="21" customHeight="1" thickBot="1" x14ac:dyDescent="0.25">
      <c r="A3473" s="518" t="s">
        <v>108</v>
      </c>
      <c r="B3473" s="515"/>
      <c r="C3473" s="515"/>
      <c r="D3473" s="515"/>
      <c r="E3473" s="515"/>
      <c r="F3473" s="414"/>
    </row>
    <row r="3474" spans="1:6" ht="21" customHeight="1" thickBot="1" x14ac:dyDescent="0.25">
      <c r="A3474" s="518" t="s">
        <v>72</v>
      </c>
      <c r="B3474" s="515"/>
      <c r="C3474" s="515"/>
      <c r="D3474" s="515"/>
      <c r="E3474" s="515"/>
      <c r="F3474" s="414"/>
    </row>
    <row r="3475" spans="1:6" ht="21" customHeight="1" thickBot="1" x14ac:dyDescent="0.25">
      <c r="A3475" s="518" t="s">
        <v>73</v>
      </c>
      <c r="B3475" s="515"/>
      <c r="C3475" s="515"/>
      <c r="D3475" s="515"/>
      <c r="E3475" s="515"/>
      <c r="F3475" s="414"/>
    </row>
    <row r="3476" spans="1:6" ht="21" customHeight="1" thickBot="1" x14ac:dyDescent="0.25">
      <c r="A3476" s="517" t="s">
        <v>109</v>
      </c>
      <c r="B3476" s="514">
        <f>B3477+B3478+B3479+B3480</f>
        <v>475</v>
      </c>
      <c r="C3476" s="514">
        <f t="shared" ref="C3476:E3476" si="519">C3477+C3478+C3479+C3480</f>
        <v>713</v>
      </c>
      <c r="D3476" s="514">
        <f t="shared" si="519"/>
        <v>1801</v>
      </c>
      <c r="E3476" s="514">
        <f t="shared" si="519"/>
        <v>0</v>
      </c>
      <c r="F3476" s="414"/>
    </row>
    <row r="3477" spans="1:6" ht="21" customHeight="1" thickBot="1" x14ac:dyDescent="0.25">
      <c r="A3477" s="518" t="s">
        <v>37</v>
      </c>
      <c r="B3477" s="515">
        <v>475</v>
      </c>
      <c r="C3477" s="515">
        <v>713</v>
      </c>
      <c r="D3477" s="515">
        <v>1801</v>
      </c>
      <c r="E3477" s="515">
        <v>0</v>
      </c>
      <c r="F3477" s="414"/>
    </row>
    <row r="3478" spans="1:6" ht="21" customHeight="1" thickBot="1" x14ac:dyDescent="0.25">
      <c r="A3478" s="518" t="s">
        <v>108</v>
      </c>
      <c r="B3478" s="514"/>
      <c r="C3478" s="515"/>
      <c r="D3478" s="515"/>
      <c r="E3478" s="515"/>
      <c r="F3478" s="414"/>
    </row>
    <row r="3479" spans="1:6" ht="21" customHeight="1" thickBot="1" x14ac:dyDescent="0.25">
      <c r="A3479" s="518" t="s">
        <v>72</v>
      </c>
      <c r="B3479" s="514"/>
      <c r="C3479" s="515"/>
      <c r="D3479" s="515"/>
      <c r="E3479" s="515"/>
      <c r="F3479" s="414"/>
    </row>
    <row r="3480" spans="1:6" ht="21" customHeight="1" thickBot="1" x14ac:dyDescent="0.25">
      <c r="A3480" s="518" t="s">
        <v>73</v>
      </c>
      <c r="B3480" s="514"/>
      <c r="C3480" s="515"/>
      <c r="D3480" s="515"/>
      <c r="E3480" s="515"/>
      <c r="F3480" s="414"/>
    </row>
    <row r="3481" spans="1:6" ht="21" customHeight="1" thickBot="1" x14ac:dyDescent="0.25">
      <c r="A3481" s="519" t="s">
        <v>294</v>
      </c>
      <c r="B3481" s="514">
        <f>B3471+B3476</f>
        <v>475</v>
      </c>
      <c r="C3481" s="514">
        <f>C3471+C3476</f>
        <v>713</v>
      </c>
      <c r="D3481" s="514">
        <f t="shared" ref="D3481:E3481" si="520">D3471+D3476</f>
        <v>1801</v>
      </c>
      <c r="E3481" s="514">
        <f t="shared" si="520"/>
        <v>0</v>
      </c>
      <c r="F3481" s="414"/>
    </row>
    <row r="3482" spans="1:6" ht="66" customHeight="1" thickBot="1" x14ac:dyDescent="0.25">
      <c r="A3482" s="509" t="s">
        <v>292</v>
      </c>
      <c r="B3482" s="509" t="s">
        <v>1418</v>
      </c>
      <c r="C3482" s="521" t="s">
        <v>1419</v>
      </c>
      <c r="D3482" s="522"/>
      <c r="E3482" s="509"/>
      <c r="F3482" s="414"/>
    </row>
    <row r="3483" spans="1:6" ht="21" customHeight="1" thickBot="1" x14ac:dyDescent="0.25">
      <c r="A3483" s="426" t="s">
        <v>9</v>
      </c>
      <c r="B3483" s="1090" t="s">
        <v>1420</v>
      </c>
      <c r="C3483" s="1091"/>
      <c r="D3483" s="1091"/>
      <c r="E3483" s="1092"/>
      <c r="F3483" s="414"/>
    </row>
    <row r="3484" spans="1:6" ht="21" customHeight="1" thickBot="1" x14ac:dyDescent="0.25">
      <c r="A3484" s="426" t="s">
        <v>14</v>
      </c>
      <c r="B3484" s="1123" t="s">
        <v>237</v>
      </c>
      <c r="C3484" s="1093"/>
      <c r="D3484" s="1093"/>
      <c r="E3484" s="1094"/>
      <c r="F3484" s="414"/>
    </row>
    <row r="3485" spans="1:6" ht="21" customHeight="1" x14ac:dyDescent="0.2">
      <c r="A3485" s="1095"/>
      <c r="B3485" s="511">
        <v>2019</v>
      </c>
      <c r="C3485" s="511">
        <v>2020</v>
      </c>
      <c r="D3485" s="511">
        <v>2021</v>
      </c>
      <c r="E3485" s="511">
        <v>2022</v>
      </c>
      <c r="F3485" s="414"/>
    </row>
    <row r="3486" spans="1:6" ht="21" customHeight="1" thickBot="1" x14ac:dyDescent="0.25">
      <c r="A3486" s="1096"/>
      <c r="B3486" s="512" t="s">
        <v>5</v>
      </c>
      <c r="C3486" s="512" t="s">
        <v>6</v>
      </c>
      <c r="D3486" s="512" t="s">
        <v>6</v>
      </c>
      <c r="E3486" s="512" t="s">
        <v>6</v>
      </c>
      <c r="F3486" s="414"/>
    </row>
    <row r="3487" spans="1:6" ht="21" customHeight="1" thickBot="1" x14ac:dyDescent="0.25">
      <c r="A3487" s="426" t="s">
        <v>8</v>
      </c>
      <c r="B3487" s="513">
        <v>0</v>
      </c>
      <c r="C3487" s="513">
        <v>0</v>
      </c>
      <c r="D3487" s="422"/>
      <c r="E3487" s="422">
        <v>0</v>
      </c>
      <c r="F3487" s="414"/>
    </row>
    <row r="3488" spans="1:6" ht="21" customHeight="1" thickBot="1" x14ac:dyDescent="0.25">
      <c r="A3488" s="426" t="s">
        <v>15</v>
      </c>
      <c r="B3488" s="513">
        <f>B3506</f>
        <v>5000</v>
      </c>
      <c r="C3488" s="513">
        <f t="shared" ref="C3488:E3488" si="521">C3506</f>
        <v>20000</v>
      </c>
      <c r="D3488" s="513">
        <f t="shared" si="521"/>
        <v>0</v>
      </c>
      <c r="E3488" s="513">
        <f t="shared" si="521"/>
        <v>0</v>
      </c>
      <c r="F3488" s="414"/>
    </row>
    <row r="3489" spans="1:6" ht="21" customHeight="1" thickBot="1" x14ac:dyDescent="0.25">
      <c r="A3489" s="426" t="s">
        <v>21</v>
      </c>
      <c r="B3489" s="513" t="e">
        <f>B3488/B3487</f>
        <v>#DIV/0!</v>
      </c>
      <c r="C3489" s="513" t="e">
        <f t="shared" ref="C3489:E3489" si="522">C3488/C3487</f>
        <v>#DIV/0!</v>
      </c>
      <c r="D3489" s="513" t="e">
        <f t="shared" si="522"/>
        <v>#DIV/0!</v>
      </c>
      <c r="E3489" s="513" t="e">
        <f t="shared" si="522"/>
        <v>#DIV/0!</v>
      </c>
      <c r="F3489" s="414"/>
    </row>
    <row r="3490" spans="1:6" ht="21" customHeight="1" thickBot="1" x14ac:dyDescent="0.25">
      <c r="A3490" s="426" t="s">
        <v>16</v>
      </c>
      <c r="B3490" s="422" t="s">
        <v>20</v>
      </c>
      <c r="C3490" s="516" t="e">
        <f>C3487/B3487-1</f>
        <v>#DIV/0!</v>
      </c>
      <c r="D3490" s="516" t="e">
        <f t="shared" ref="D3490:E3492" si="523">D3487/C3487-1</f>
        <v>#DIV/0!</v>
      </c>
      <c r="E3490" s="516" t="e">
        <f t="shared" si="523"/>
        <v>#DIV/0!</v>
      </c>
      <c r="F3490" s="414"/>
    </row>
    <row r="3491" spans="1:6" ht="21" customHeight="1" thickBot="1" x14ac:dyDescent="0.25">
      <c r="A3491" s="426" t="s">
        <v>17</v>
      </c>
      <c r="B3491" s="422" t="s">
        <v>20</v>
      </c>
      <c r="C3491" s="516">
        <f>C3488/B3488-1</f>
        <v>3</v>
      </c>
      <c r="D3491" s="516">
        <f t="shared" si="523"/>
        <v>-1</v>
      </c>
      <c r="E3491" s="516" t="e">
        <f t="shared" si="523"/>
        <v>#DIV/0!</v>
      </c>
      <c r="F3491" s="414"/>
    </row>
    <row r="3492" spans="1:6" ht="21" customHeight="1" thickBot="1" x14ac:dyDescent="0.25">
      <c r="A3492" s="426" t="s">
        <v>18</v>
      </c>
      <c r="B3492" s="422" t="s">
        <v>20</v>
      </c>
      <c r="C3492" s="516" t="e">
        <f>C3489/B3489-1</f>
        <v>#DIV/0!</v>
      </c>
      <c r="D3492" s="516" t="e">
        <f t="shared" si="523"/>
        <v>#DIV/0!</v>
      </c>
      <c r="E3492" s="516" t="e">
        <f t="shared" si="523"/>
        <v>#DIV/0!</v>
      </c>
      <c r="F3492" s="414"/>
    </row>
    <row r="3493" spans="1:6" ht="21" customHeight="1" thickBot="1" x14ac:dyDescent="0.25">
      <c r="A3493" s="1138" t="s">
        <v>1289</v>
      </c>
      <c r="B3493" s="1139"/>
      <c r="C3493" s="1139"/>
      <c r="D3493" s="1139"/>
      <c r="E3493" s="1140"/>
      <c r="F3493" s="414"/>
    </row>
    <row r="3494" spans="1:6" ht="21" customHeight="1" x14ac:dyDescent="0.2">
      <c r="A3494" s="1095"/>
      <c r="B3494" s="511">
        <v>2019</v>
      </c>
      <c r="C3494" s="511">
        <v>2020</v>
      </c>
      <c r="D3494" s="511">
        <v>2021</v>
      </c>
      <c r="E3494" s="511">
        <v>2022</v>
      </c>
      <c r="F3494" s="414"/>
    </row>
    <row r="3495" spans="1:6" ht="21" customHeight="1" thickBot="1" x14ac:dyDescent="0.25">
      <c r="A3495" s="1096"/>
      <c r="B3495" s="512" t="s">
        <v>5</v>
      </c>
      <c r="C3495" s="512" t="s">
        <v>6</v>
      </c>
      <c r="D3495" s="512" t="s">
        <v>6</v>
      </c>
      <c r="E3495" s="512" t="s">
        <v>6</v>
      </c>
      <c r="F3495" s="414"/>
    </row>
    <row r="3496" spans="1:6" ht="21" customHeight="1" thickBot="1" x14ac:dyDescent="0.25">
      <c r="A3496" s="517" t="s">
        <v>107</v>
      </c>
      <c r="B3496" s="515">
        <f>B3497+B3498+B3499+B3500</f>
        <v>0</v>
      </c>
      <c r="C3496" s="515">
        <f t="shared" ref="C3496:E3496" si="524">C3497+C3498+C3499+C3500</f>
        <v>0</v>
      </c>
      <c r="D3496" s="515">
        <f t="shared" si="524"/>
        <v>0</v>
      </c>
      <c r="E3496" s="515">
        <f t="shared" si="524"/>
        <v>0</v>
      </c>
      <c r="F3496" s="414"/>
    </row>
    <row r="3497" spans="1:6" ht="21" customHeight="1" thickBot="1" x14ac:dyDescent="0.25">
      <c r="A3497" s="518" t="s">
        <v>37</v>
      </c>
      <c r="B3497" s="515"/>
      <c r="C3497" s="515"/>
      <c r="D3497" s="515"/>
      <c r="E3497" s="515"/>
      <c r="F3497" s="414"/>
    </row>
    <row r="3498" spans="1:6" ht="21" customHeight="1" thickBot="1" x14ac:dyDescent="0.25">
      <c r="A3498" s="518" t="s">
        <v>108</v>
      </c>
      <c r="B3498" s="515"/>
      <c r="C3498" s="515"/>
      <c r="D3498" s="515"/>
      <c r="E3498" s="515"/>
      <c r="F3498" s="414"/>
    </row>
    <row r="3499" spans="1:6" ht="21" customHeight="1" thickBot="1" x14ac:dyDescent="0.25">
      <c r="A3499" s="518" t="s">
        <v>72</v>
      </c>
      <c r="B3499" s="515"/>
      <c r="C3499" s="515"/>
      <c r="D3499" s="515"/>
      <c r="E3499" s="515"/>
      <c r="F3499" s="414"/>
    </row>
    <row r="3500" spans="1:6" ht="21" customHeight="1" thickBot="1" x14ac:dyDescent="0.25">
      <c r="A3500" s="518" t="s">
        <v>73</v>
      </c>
      <c r="B3500" s="515"/>
      <c r="C3500" s="515"/>
      <c r="D3500" s="515"/>
      <c r="E3500" s="515"/>
      <c r="F3500" s="414"/>
    </row>
    <row r="3501" spans="1:6" ht="21" customHeight="1" thickBot="1" x14ac:dyDescent="0.25">
      <c r="A3501" s="517" t="s">
        <v>109</v>
      </c>
      <c r="B3501" s="514">
        <f>B3502+B3503+B3504+B3505</f>
        <v>5000</v>
      </c>
      <c r="C3501" s="514">
        <f t="shared" ref="C3501:E3501" si="525">C3502+C3503+C3504+C3505</f>
        <v>20000</v>
      </c>
      <c r="D3501" s="514">
        <f t="shared" si="525"/>
        <v>0</v>
      </c>
      <c r="E3501" s="514">
        <f t="shared" si="525"/>
        <v>0</v>
      </c>
      <c r="F3501" s="414"/>
    </row>
    <row r="3502" spans="1:6" ht="21" customHeight="1" thickBot="1" x14ac:dyDescent="0.25">
      <c r="A3502" s="518" t="s">
        <v>37</v>
      </c>
      <c r="B3502" s="514">
        <v>5000</v>
      </c>
      <c r="C3502" s="515">
        <v>20000</v>
      </c>
      <c r="D3502" s="515">
        <v>0</v>
      </c>
      <c r="E3502" s="515">
        <v>0</v>
      </c>
      <c r="F3502" s="414"/>
    </row>
    <row r="3503" spans="1:6" ht="21" customHeight="1" thickBot="1" x14ac:dyDescent="0.25">
      <c r="A3503" s="518" t="s">
        <v>108</v>
      </c>
      <c r="B3503" s="514"/>
      <c r="C3503" s="515"/>
      <c r="D3503" s="515"/>
      <c r="E3503" s="515"/>
      <c r="F3503" s="414"/>
    </row>
    <row r="3504" spans="1:6" ht="21" customHeight="1" thickBot="1" x14ac:dyDescent="0.25">
      <c r="A3504" s="518" t="s">
        <v>72</v>
      </c>
      <c r="B3504" s="514"/>
      <c r="C3504" s="515"/>
      <c r="D3504" s="515"/>
      <c r="E3504" s="515"/>
      <c r="F3504" s="414"/>
    </row>
    <row r="3505" spans="1:6" ht="21" customHeight="1" thickBot="1" x14ac:dyDescent="0.25">
      <c r="A3505" s="518" t="s">
        <v>73</v>
      </c>
      <c r="B3505" s="514"/>
      <c r="C3505" s="515"/>
      <c r="D3505" s="515"/>
      <c r="E3505" s="515"/>
      <c r="F3505" s="414"/>
    </row>
    <row r="3506" spans="1:6" ht="21" customHeight="1" thickBot="1" x14ac:dyDescent="0.25">
      <c r="A3506" s="519" t="s">
        <v>294</v>
      </c>
      <c r="B3506" s="514">
        <f>B3496+B3501</f>
        <v>5000</v>
      </c>
      <c r="C3506" s="514">
        <f t="shared" ref="C3506:E3506" si="526">C3496+C3501</f>
        <v>20000</v>
      </c>
      <c r="D3506" s="514">
        <f t="shared" si="526"/>
        <v>0</v>
      </c>
      <c r="E3506" s="514">
        <f t="shared" si="526"/>
        <v>0</v>
      </c>
      <c r="F3506" s="414"/>
    </row>
    <row r="3507" spans="1:6" ht="21" customHeight="1" thickBot="1" x14ac:dyDescent="0.25">
      <c r="A3507" s="451" t="s">
        <v>592</v>
      </c>
      <c r="B3507" s="1162" t="s">
        <v>593</v>
      </c>
      <c r="C3507" s="1163"/>
      <c r="D3507" s="1163"/>
      <c r="E3507" s="452"/>
      <c r="F3507" s="414"/>
    </row>
    <row r="3508" spans="1:6" ht="35.25" customHeight="1" thickBot="1" x14ac:dyDescent="0.25">
      <c r="A3508" s="530" t="s">
        <v>26</v>
      </c>
      <c r="B3508" s="530" t="s">
        <v>1421</v>
      </c>
      <c r="C3508" s="531" t="s">
        <v>1357</v>
      </c>
      <c r="D3508" s="532"/>
      <c r="E3508" s="530"/>
      <c r="F3508" s="414"/>
    </row>
    <row r="3509" spans="1:6" ht="21" customHeight="1" thickBot="1" x14ac:dyDescent="0.25">
      <c r="A3509" s="533" t="s">
        <v>9</v>
      </c>
      <c r="B3509" s="1149"/>
      <c r="C3509" s="1150"/>
      <c r="D3509" s="1150"/>
      <c r="E3509" s="1151"/>
      <c r="F3509" s="414"/>
    </row>
    <row r="3510" spans="1:6" ht="21" customHeight="1" thickBot="1" x14ac:dyDescent="0.25">
      <c r="A3510" s="533" t="s">
        <v>14</v>
      </c>
      <c r="B3510" s="1157" t="s">
        <v>237</v>
      </c>
      <c r="C3510" s="1158"/>
      <c r="D3510" s="1158"/>
      <c r="E3510" s="1159"/>
      <c r="F3510" s="414"/>
    </row>
    <row r="3511" spans="1:6" ht="21" customHeight="1" x14ac:dyDescent="0.2">
      <c r="A3511" s="1155"/>
      <c r="B3511" s="534">
        <v>2019</v>
      </c>
      <c r="C3511" s="534">
        <v>2020</v>
      </c>
      <c r="D3511" s="534">
        <v>2021</v>
      </c>
      <c r="E3511" s="534">
        <v>2022</v>
      </c>
      <c r="F3511" s="414"/>
    </row>
    <row r="3512" spans="1:6" ht="21" customHeight="1" thickBot="1" x14ac:dyDescent="0.25">
      <c r="A3512" s="1156"/>
      <c r="B3512" s="535" t="s">
        <v>5</v>
      </c>
      <c r="C3512" s="535" t="s">
        <v>6</v>
      </c>
      <c r="D3512" s="535" t="s">
        <v>6</v>
      </c>
      <c r="E3512" s="535" t="s">
        <v>6</v>
      </c>
      <c r="F3512" s="414"/>
    </row>
    <row r="3513" spans="1:6" ht="21" customHeight="1" thickBot="1" x14ac:dyDescent="0.25">
      <c r="A3513" s="533" t="s">
        <v>8</v>
      </c>
      <c r="B3513" s="536">
        <v>1</v>
      </c>
      <c r="C3513" s="536">
        <v>2200</v>
      </c>
      <c r="D3513" s="537">
        <v>2200</v>
      </c>
      <c r="E3513" s="537">
        <v>8500</v>
      </c>
      <c r="F3513" s="414"/>
    </row>
    <row r="3514" spans="1:6" ht="21" customHeight="1" thickBot="1" x14ac:dyDescent="0.25">
      <c r="A3514" s="533" t="s">
        <v>15</v>
      </c>
      <c r="B3514" s="536">
        <f>B3532</f>
        <v>0</v>
      </c>
      <c r="C3514" s="536">
        <f t="shared" ref="C3514:E3514" si="527">C3532</f>
        <v>40000</v>
      </c>
      <c r="D3514" s="536">
        <f t="shared" si="527"/>
        <v>40000</v>
      </c>
      <c r="E3514" s="536">
        <f t="shared" si="527"/>
        <v>120000</v>
      </c>
      <c r="F3514" s="414"/>
    </row>
    <row r="3515" spans="1:6" ht="21" customHeight="1" thickBot="1" x14ac:dyDescent="0.25">
      <c r="A3515" s="533" t="s">
        <v>21</v>
      </c>
      <c r="B3515" s="536">
        <f>B3514/B3513</f>
        <v>0</v>
      </c>
      <c r="C3515" s="536">
        <f t="shared" ref="C3515:E3515" si="528">C3514/C3513</f>
        <v>18.181818181818183</v>
      </c>
      <c r="D3515" s="536">
        <f t="shared" si="528"/>
        <v>18.181818181818183</v>
      </c>
      <c r="E3515" s="536">
        <f t="shared" si="528"/>
        <v>14.117647058823529</v>
      </c>
      <c r="F3515" s="414"/>
    </row>
    <row r="3516" spans="1:6" ht="21" customHeight="1" thickBot="1" x14ac:dyDescent="0.25">
      <c r="A3516" s="533" t="s">
        <v>16</v>
      </c>
      <c r="B3516" s="537" t="s">
        <v>20</v>
      </c>
      <c r="C3516" s="538">
        <f>C3513/B3513-1</f>
        <v>2199</v>
      </c>
      <c r="D3516" s="538">
        <f t="shared" ref="D3516:E3518" si="529">D3513/C3513-1</f>
        <v>0</v>
      </c>
      <c r="E3516" s="538">
        <f t="shared" si="529"/>
        <v>2.8636363636363638</v>
      </c>
      <c r="F3516" s="414"/>
    </row>
    <row r="3517" spans="1:6" ht="21" customHeight="1" thickBot="1" x14ac:dyDescent="0.25">
      <c r="A3517" s="533" t="s">
        <v>17</v>
      </c>
      <c r="B3517" s="537" t="s">
        <v>20</v>
      </c>
      <c r="C3517" s="538" t="e">
        <f>C3514/B3514-1</f>
        <v>#DIV/0!</v>
      </c>
      <c r="D3517" s="538">
        <f t="shared" si="529"/>
        <v>0</v>
      </c>
      <c r="E3517" s="538">
        <f t="shared" si="529"/>
        <v>2</v>
      </c>
      <c r="F3517" s="414"/>
    </row>
    <row r="3518" spans="1:6" ht="21" customHeight="1" thickBot="1" x14ac:dyDescent="0.25">
      <c r="A3518" s="533" t="s">
        <v>18</v>
      </c>
      <c r="B3518" s="537" t="s">
        <v>20</v>
      </c>
      <c r="C3518" s="538" t="e">
        <f>C3515/B3515-1</f>
        <v>#DIV/0!</v>
      </c>
      <c r="D3518" s="538">
        <f t="shared" si="529"/>
        <v>0</v>
      </c>
      <c r="E3518" s="538">
        <f t="shared" si="529"/>
        <v>-0.22352941176470598</v>
      </c>
      <c r="F3518" s="414"/>
    </row>
    <row r="3519" spans="1:6" ht="21" customHeight="1" thickBot="1" x14ac:dyDescent="0.25">
      <c r="A3519" s="1152" t="s">
        <v>1347</v>
      </c>
      <c r="B3519" s="1153"/>
      <c r="C3519" s="1153"/>
      <c r="D3519" s="1153"/>
      <c r="E3519" s="1154"/>
      <c r="F3519" s="414"/>
    </row>
    <row r="3520" spans="1:6" ht="21" customHeight="1" x14ac:dyDescent="0.2">
      <c r="A3520" s="1155"/>
      <c r="B3520" s="534">
        <v>2019</v>
      </c>
      <c r="C3520" s="534">
        <v>2020</v>
      </c>
      <c r="D3520" s="534">
        <v>2021</v>
      </c>
      <c r="E3520" s="534">
        <v>2022</v>
      </c>
      <c r="F3520" s="414"/>
    </row>
    <row r="3521" spans="1:6" ht="21" customHeight="1" thickBot="1" x14ac:dyDescent="0.25">
      <c r="A3521" s="1156"/>
      <c r="B3521" s="535" t="s">
        <v>5</v>
      </c>
      <c r="C3521" s="535" t="s">
        <v>6</v>
      </c>
      <c r="D3521" s="535" t="s">
        <v>6</v>
      </c>
      <c r="E3521" s="535" t="s">
        <v>6</v>
      </c>
      <c r="F3521" s="414"/>
    </row>
    <row r="3522" spans="1:6" ht="21" customHeight="1" thickBot="1" x14ac:dyDescent="0.25">
      <c r="A3522" s="539" t="s">
        <v>107</v>
      </c>
      <c r="B3522" s="540">
        <f>B3523+B3524+B3525+B3526</f>
        <v>0</v>
      </c>
      <c r="C3522" s="540">
        <f t="shared" ref="C3522:E3522" si="530">C3523+C3524+C3525+C3526</f>
        <v>0</v>
      </c>
      <c r="D3522" s="540">
        <f t="shared" si="530"/>
        <v>0</v>
      </c>
      <c r="E3522" s="540">
        <f t="shared" si="530"/>
        <v>0</v>
      </c>
      <c r="F3522" s="414"/>
    </row>
    <row r="3523" spans="1:6" ht="21" customHeight="1" thickBot="1" x14ac:dyDescent="0.25">
      <c r="A3523" s="541" t="s">
        <v>37</v>
      </c>
      <c r="B3523" s="540"/>
      <c r="C3523" s="540"/>
      <c r="D3523" s="540"/>
      <c r="E3523" s="540"/>
      <c r="F3523" s="414"/>
    </row>
    <row r="3524" spans="1:6" ht="21" customHeight="1" thickBot="1" x14ac:dyDescent="0.25">
      <c r="A3524" s="541" t="s">
        <v>108</v>
      </c>
      <c r="B3524" s="540"/>
      <c r="C3524" s="540"/>
      <c r="D3524" s="540"/>
      <c r="E3524" s="540"/>
      <c r="F3524" s="414"/>
    </row>
    <row r="3525" spans="1:6" ht="21" customHeight="1" thickBot="1" x14ac:dyDescent="0.25">
      <c r="A3525" s="541" t="s">
        <v>72</v>
      </c>
      <c r="B3525" s="540"/>
      <c r="C3525" s="540"/>
      <c r="D3525" s="540"/>
      <c r="E3525" s="540"/>
      <c r="F3525" s="414"/>
    </row>
    <row r="3526" spans="1:6" ht="21" customHeight="1" thickBot="1" x14ac:dyDescent="0.25">
      <c r="A3526" s="541" t="s">
        <v>73</v>
      </c>
      <c r="B3526" s="540"/>
      <c r="C3526" s="540"/>
      <c r="D3526" s="540"/>
      <c r="E3526" s="540"/>
      <c r="F3526" s="414"/>
    </row>
    <row r="3527" spans="1:6" ht="21" customHeight="1" thickBot="1" x14ac:dyDescent="0.25">
      <c r="A3527" s="539" t="s">
        <v>109</v>
      </c>
      <c r="B3527" s="452">
        <f>B3528+B3529+B3530+B3531</f>
        <v>0</v>
      </c>
      <c r="C3527" s="452">
        <f t="shared" ref="C3527:E3527" si="531">C3528+C3529+C3530+C3531</f>
        <v>40000</v>
      </c>
      <c r="D3527" s="452">
        <f t="shared" si="531"/>
        <v>40000</v>
      </c>
      <c r="E3527" s="452">
        <f t="shared" si="531"/>
        <v>120000</v>
      </c>
      <c r="F3527" s="414"/>
    </row>
    <row r="3528" spans="1:6" ht="21" customHeight="1" thickBot="1" x14ac:dyDescent="0.25">
      <c r="A3528" s="541" t="s">
        <v>37</v>
      </c>
      <c r="B3528" s="540">
        <v>0</v>
      </c>
      <c r="C3528" s="540">
        <v>40000</v>
      </c>
      <c r="D3528" s="540">
        <v>40000</v>
      </c>
      <c r="E3528" s="540">
        <v>120000</v>
      </c>
      <c r="F3528" s="414"/>
    </row>
    <row r="3529" spans="1:6" ht="21" customHeight="1" thickBot="1" x14ac:dyDescent="0.25">
      <c r="A3529" s="541" t="s">
        <v>108</v>
      </c>
      <c r="B3529" s="452"/>
      <c r="C3529" s="540"/>
      <c r="D3529" s="540"/>
      <c r="E3529" s="540"/>
      <c r="F3529" s="414"/>
    </row>
    <row r="3530" spans="1:6" ht="21" customHeight="1" thickBot="1" x14ac:dyDescent="0.25">
      <c r="A3530" s="541" t="s">
        <v>72</v>
      </c>
      <c r="B3530" s="452"/>
      <c r="C3530" s="540"/>
      <c r="D3530" s="540"/>
      <c r="E3530" s="540"/>
      <c r="F3530" s="414"/>
    </row>
    <row r="3531" spans="1:6" ht="21" customHeight="1" thickBot="1" x14ac:dyDescent="0.25">
      <c r="A3531" s="541" t="s">
        <v>73</v>
      </c>
      <c r="B3531" s="452"/>
      <c r="C3531" s="540"/>
      <c r="D3531" s="540"/>
      <c r="E3531" s="540"/>
      <c r="F3531" s="414"/>
    </row>
    <row r="3532" spans="1:6" ht="21" customHeight="1" thickBot="1" x14ac:dyDescent="0.25">
      <c r="A3532" s="542" t="s">
        <v>33</v>
      </c>
      <c r="B3532" s="452">
        <f>B3522+B3527</f>
        <v>0</v>
      </c>
      <c r="C3532" s="452">
        <f>C3522+C3527</f>
        <v>40000</v>
      </c>
      <c r="D3532" s="452">
        <f t="shared" ref="D3532:E3532" si="532">D3522+D3527</f>
        <v>40000</v>
      </c>
      <c r="E3532" s="452">
        <f t="shared" si="532"/>
        <v>120000</v>
      </c>
      <c r="F3532" s="414"/>
    </row>
    <row r="3533" spans="1:6" ht="21" customHeight="1" thickBot="1" x14ac:dyDescent="0.25">
      <c r="A3533" s="530" t="s">
        <v>26</v>
      </c>
      <c r="B3533" s="530" t="s">
        <v>1422</v>
      </c>
      <c r="C3533" s="531" t="s">
        <v>1357</v>
      </c>
      <c r="D3533" s="532"/>
      <c r="E3533" s="530"/>
      <c r="F3533" s="414"/>
    </row>
    <row r="3534" spans="1:6" ht="21" customHeight="1" thickBot="1" x14ac:dyDescent="0.25">
      <c r="A3534" s="533" t="s">
        <v>9</v>
      </c>
      <c r="B3534" s="1149" t="s">
        <v>462</v>
      </c>
      <c r="C3534" s="1150"/>
      <c r="D3534" s="1150"/>
      <c r="E3534" s="1151"/>
      <c r="F3534" s="414"/>
    </row>
    <row r="3535" spans="1:6" ht="21" customHeight="1" thickBot="1" x14ac:dyDescent="0.25">
      <c r="A3535" s="533" t="s">
        <v>14</v>
      </c>
      <c r="B3535" s="1157" t="s">
        <v>463</v>
      </c>
      <c r="C3535" s="1158"/>
      <c r="D3535" s="1158"/>
      <c r="E3535" s="1159"/>
      <c r="F3535" s="414"/>
    </row>
    <row r="3536" spans="1:6" ht="21" customHeight="1" x14ac:dyDescent="0.2">
      <c r="A3536" s="1155"/>
      <c r="B3536" s="534">
        <v>2019</v>
      </c>
      <c r="C3536" s="534">
        <v>2020</v>
      </c>
      <c r="D3536" s="534">
        <v>2021</v>
      </c>
      <c r="E3536" s="534">
        <v>2022</v>
      </c>
      <c r="F3536" s="414"/>
    </row>
    <row r="3537" spans="1:6" ht="21" customHeight="1" thickBot="1" x14ac:dyDescent="0.25">
      <c r="A3537" s="1156"/>
      <c r="B3537" s="535" t="s">
        <v>5</v>
      </c>
      <c r="C3537" s="535" t="s">
        <v>6</v>
      </c>
      <c r="D3537" s="535" t="s">
        <v>6</v>
      </c>
      <c r="E3537" s="535" t="s">
        <v>6</v>
      </c>
      <c r="F3537" s="414"/>
    </row>
    <row r="3538" spans="1:6" ht="21" customHeight="1" thickBot="1" x14ac:dyDescent="0.25">
      <c r="A3538" s="533" t="s">
        <v>8</v>
      </c>
      <c r="B3538" s="536">
        <v>1</v>
      </c>
      <c r="C3538" s="536">
        <v>1</v>
      </c>
      <c r="D3538" s="537">
        <v>1</v>
      </c>
      <c r="E3538" s="537">
        <v>0</v>
      </c>
      <c r="F3538" s="414"/>
    </row>
    <row r="3539" spans="1:6" ht="21" customHeight="1" thickBot="1" x14ac:dyDescent="0.25">
      <c r="A3539" s="533" t="s">
        <v>15</v>
      </c>
      <c r="B3539" s="536">
        <f>B3557</f>
        <v>0</v>
      </c>
      <c r="C3539" s="536">
        <f t="shared" ref="C3539:E3539" si="533">C3557</f>
        <v>354</v>
      </c>
      <c r="D3539" s="536">
        <f t="shared" si="533"/>
        <v>354</v>
      </c>
      <c r="E3539" s="536">
        <f t="shared" si="533"/>
        <v>1063</v>
      </c>
      <c r="F3539" s="414"/>
    </row>
    <row r="3540" spans="1:6" ht="21" customHeight="1" thickBot="1" x14ac:dyDescent="0.25">
      <c r="A3540" s="533" t="s">
        <v>21</v>
      </c>
      <c r="B3540" s="536">
        <f>B3539/B3538</f>
        <v>0</v>
      </c>
      <c r="C3540" s="536">
        <f t="shared" ref="C3540:E3540" si="534">C3539/C3538</f>
        <v>354</v>
      </c>
      <c r="D3540" s="536">
        <f t="shared" si="534"/>
        <v>354</v>
      </c>
      <c r="E3540" s="536" t="e">
        <f t="shared" si="534"/>
        <v>#DIV/0!</v>
      </c>
      <c r="F3540" s="414"/>
    </row>
    <row r="3541" spans="1:6" ht="21" customHeight="1" thickBot="1" x14ac:dyDescent="0.25">
      <c r="A3541" s="533" t="s">
        <v>16</v>
      </c>
      <c r="B3541" s="537" t="s">
        <v>20</v>
      </c>
      <c r="C3541" s="538">
        <f>C3538/B3538-1</f>
        <v>0</v>
      </c>
      <c r="D3541" s="538">
        <f t="shared" ref="D3541:E3543" si="535">D3538/C3538-1</f>
        <v>0</v>
      </c>
      <c r="E3541" s="538">
        <f t="shared" si="535"/>
        <v>-1</v>
      </c>
      <c r="F3541" s="414"/>
    </row>
    <row r="3542" spans="1:6" ht="21" customHeight="1" thickBot="1" x14ac:dyDescent="0.25">
      <c r="A3542" s="533" t="s">
        <v>17</v>
      </c>
      <c r="B3542" s="537" t="s">
        <v>20</v>
      </c>
      <c r="C3542" s="538" t="e">
        <f>C3539/B3539-1</f>
        <v>#DIV/0!</v>
      </c>
      <c r="D3542" s="538">
        <f t="shared" si="535"/>
        <v>0</v>
      </c>
      <c r="E3542" s="538">
        <f t="shared" si="535"/>
        <v>2.0028248587570623</v>
      </c>
      <c r="F3542" s="414"/>
    </row>
    <row r="3543" spans="1:6" ht="21" customHeight="1" thickBot="1" x14ac:dyDescent="0.25">
      <c r="A3543" s="533" t="s">
        <v>18</v>
      </c>
      <c r="B3543" s="537" t="s">
        <v>20</v>
      </c>
      <c r="C3543" s="538" t="e">
        <f>C3540/B3540-1</f>
        <v>#DIV/0!</v>
      </c>
      <c r="D3543" s="538">
        <f t="shared" si="535"/>
        <v>0</v>
      </c>
      <c r="E3543" s="538" t="e">
        <f t="shared" si="535"/>
        <v>#DIV/0!</v>
      </c>
      <c r="F3543" s="414"/>
    </row>
    <row r="3544" spans="1:6" ht="21" customHeight="1" thickBot="1" x14ac:dyDescent="0.25">
      <c r="A3544" s="1152" t="s">
        <v>1347</v>
      </c>
      <c r="B3544" s="1153"/>
      <c r="C3544" s="1153"/>
      <c r="D3544" s="1153"/>
      <c r="E3544" s="1154"/>
      <c r="F3544" s="414"/>
    </row>
    <row r="3545" spans="1:6" ht="21" customHeight="1" x14ac:dyDescent="0.2">
      <c r="A3545" s="1155"/>
      <c r="B3545" s="534">
        <v>2019</v>
      </c>
      <c r="C3545" s="534">
        <v>2020</v>
      </c>
      <c r="D3545" s="534">
        <v>2021</v>
      </c>
      <c r="E3545" s="534">
        <v>2022</v>
      </c>
      <c r="F3545" s="414"/>
    </row>
    <row r="3546" spans="1:6" ht="21" customHeight="1" thickBot="1" x14ac:dyDescent="0.25">
      <c r="A3546" s="1156"/>
      <c r="B3546" s="535" t="s">
        <v>5</v>
      </c>
      <c r="C3546" s="535" t="s">
        <v>6</v>
      </c>
      <c r="D3546" s="535" t="s">
        <v>6</v>
      </c>
      <c r="E3546" s="535" t="s">
        <v>6</v>
      </c>
      <c r="F3546" s="414"/>
    </row>
    <row r="3547" spans="1:6" ht="21" customHeight="1" thickBot="1" x14ac:dyDescent="0.25">
      <c r="A3547" s="539" t="s">
        <v>107</v>
      </c>
      <c r="B3547" s="540">
        <f>B3548+B3549+B3550+B3551</f>
        <v>0</v>
      </c>
      <c r="C3547" s="540">
        <f t="shared" ref="C3547:E3547" si="536">C3548+C3549+C3550+C3551</f>
        <v>0</v>
      </c>
      <c r="D3547" s="540">
        <f t="shared" si="536"/>
        <v>0</v>
      </c>
      <c r="E3547" s="540">
        <f t="shared" si="536"/>
        <v>0</v>
      </c>
      <c r="F3547" s="414"/>
    </row>
    <row r="3548" spans="1:6" ht="21" customHeight="1" thickBot="1" x14ac:dyDescent="0.25">
      <c r="A3548" s="541" t="s">
        <v>37</v>
      </c>
      <c r="B3548" s="540"/>
      <c r="C3548" s="540"/>
      <c r="D3548" s="540"/>
      <c r="E3548" s="540"/>
      <c r="F3548" s="414"/>
    </row>
    <row r="3549" spans="1:6" ht="21" customHeight="1" thickBot="1" x14ac:dyDescent="0.25">
      <c r="A3549" s="541" t="s">
        <v>108</v>
      </c>
      <c r="B3549" s="540"/>
      <c r="C3549" s="540"/>
      <c r="D3549" s="540"/>
      <c r="E3549" s="540"/>
      <c r="F3549" s="414"/>
    </row>
    <row r="3550" spans="1:6" ht="21" customHeight="1" thickBot="1" x14ac:dyDescent="0.25">
      <c r="A3550" s="541" t="s">
        <v>72</v>
      </c>
      <c r="B3550" s="540"/>
      <c r="C3550" s="540"/>
      <c r="D3550" s="540"/>
      <c r="E3550" s="540"/>
      <c r="F3550" s="414"/>
    </row>
    <row r="3551" spans="1:6" ht="21" customHeight="1" thickBot="1" x14ac:dyDescent="0.25">
      <c r="A3551" s="541" t="s">
        <v>73</v>
      </c>
      <c r="B3551" s="540"/>
      <c r="C3551" s="540"/>
      <c r="D3551" s="540"/>
      <c r="E3551" s="540"/>
      <c r="F3551" s="414"/>
    </row>
    <row r="3552" spans="1:6" ht="21" customHeight="1" thickBot="1" x14ac:dyDescent="0.25">
      <c r="A3552" s="539" t="s">
        <v>109</v>
      </c>
      <c r="B3552" s="452">
        <f>B3553+B3554+B3555+B3556</f>
        <v>0</v>
      </c>
      <c r="C3552" s="452">
        <f t="shared" ref="C3552:E3552" si="537">C3553+C3554+C3555+C3556</f>
        <v>354</v>
      </c>
      <c r="D3552" s="452">
        <f t="shared" si="537"/>
        <v>354</v>
      </c>
      <c r="E3552" s="452">
        <f t="shared" si="537"/>
        <v>1063</v>
      </c>
      <c r="F3552" s="414"/>
    </row>
    <row r="3553" spans="1:6" ht="21" customHeight="1" thickBot="1" x14ac:dyDescent="0.25">
      <c r="A3553" s="541" t="s">
        <v>37</v>
      </c>
      <c r="B3553" s="540">
        <v>0</v>
      </c>
      <c r="C3553" s="540">
        <v>354</v>
      </c>
      <c r="D3553" s="540">
        <v>354</v>
      </c>
      <c r="E3553" s="540">
        <v>1063</v>
      </c>
      <c r="F3553" s="414"/>
    </row>
    <row r="3554" spans="1:6" ht="21" customHeight="1" thickBot="1" x14ac:dyDescent="0.25">
      <c r="A3554" s="541" t="s">
        <v>108</v>
      </c>
      <c r="B3554" s="452"/>
      <c r="C3554" s="540"/>
      <c r="D3554" s="540"/>
      <c r="E3554" s="540"/>
      <c r="F3554" s="414"/>
    </row>
    <row r="3555" spans="1:6" ht="21" customHeight="1" thickBot="1" x14ac:dyDescent="0.25">
      <c r="A3555" s="541" t="s">
        <v>72</v>
      </c>
      <c r="B3555" s="452"/>
      <c r="C3555" s="540"/>
      <c r="D3555" s="540"/>
      <c r="E3555" s="540"/>
      <c r="F3555" s="414"/>
    </row>
    <row r="3556" spans="1:6" ht="21" customHeight="1" thickBot="1" x14ac:dyDescent="0.25">
      <c r="A3556" s="541" t="s">
        <v>73</v>
      </c>
      <c r="B3556" s="452"/>
      <c r="C3556" s="540"/>
      <c r="D3556" s="540"/>
      <c r="E3556" s="540"/>
      <c r="F3556" s="414"/>
    </row>
    <row r="3557" spans="1:6" ht="21" customHeight="1" thickBot="1" x14ac:dyDescent="0.25">
      <c r="A3557" s="542" t="s">
        <v>1423</v>
      </c>
      <c r="B3557" s="452">
        <f>B3547+B3552</f>
        <v>0</v>
      </c>
      <c r="C3557" s="452">
        <f>C3547+C3552</f>
        <v>354</v>
      </c>
      <c r="D3557" s="452">
        <f t="shared" ref="D3557:E3557" si="538">D3547+D3552</f>
        <v>354</v>
      </c>
      <c r="E3557" s="452">
        <f t="shared" si="538"/>
        <v>1063</v>
      </c>
      <c r="F3557" s="414"/>
    </row>
    <row r="3558" spans="1:6" ht="21" customHeight="1" thickBot="1" x14ac:dyDescent="0.25">
      <c r="A3558" s="530" t="s">
        <v>1424</v>
      </c>
      <c r="B3558" s="530" t="s">
        <v>663</v>
      </c>
      <c r="C3558" s="531" t="s">
        <v>664</v>
      </c>
      <c r="D3558" s="532"/>
      <c r="E3558" s="530"/>
      <c r="F3558" s="414"/>
    </row>
    <row r="3559" spans="1:6" ht="21" customHeight="1" thickBot="1" x14ac:dyDescent="0.25">
      <c r="A3559" s="533" t="s">
        <v>9</v>
      </c>
      <c r="B3559" s="1149" t="s">
        <v>665</v>
      </c>
      <c r="C3559" s="1150"/>
      <c r="D3559" s="1150"/>
      <c r="E3559" s="1151"/>
      <c r="F3559" s="414"/>
    </row>
    <row r="3560" spans="1:6" ht="21" customHeight="1" thickBot="1" x14ac:dyDescent="0.25">
      <c r="A3560" s="533" t="s">
        <v>14</v>
      </c>
      <c r="B3560" s="1157" t="s">
        <v>237</v>
      </c>
      <c r="C3560" s="1158"/>
      <c r="D3560" s="1158"/>
      <c r="E3560" s="1159"/>
      <c r="F3560" s="414"/>
    </row>
    <row r="3561" spans="1:6" ht="21" customHeight="1" x14ac:dyDescent="0.2">
      <c r="A3561" s="1155"/>
      <c r="B3561" s="534">
        <v>2019</v>
      </c>
      <c r="C3561" s="534">
        <v>2020</v>
      </c>
      <c r="D3561" s="534">
        <v>2021</v>
      </c>
      <c r="E3561" s="534">
        <v>2022</v>
      </c>
      <c r="F3561" s="414"/>
    </row>
    <row r="3562" spans="1:6" ht="21" customHeight="1" thickBot="1" x14ac:dyDescent="0.25">
      <c r="A3562" s="1156"/>
      <c r="B3562" s="535" t="s">
        <v>5</v>
      </c>
      <c r="C3562" s="535" t="s">
        <v>6</v>
      </c>
      <c r="D3562" s="535" t="s">
        <v>6</v>
      </c>
      <c r="E3562" s="535" t="s">
        <v>6</v>
      </c>
      <c r="F3562" s="414"/>
    </row>
    <row r="3563" spans="1:6" ht="21" customHeight="1" thickBot="1" x14ac:dyDescent="0.25">
      <c r="A3563" s="533" t="s">
        <v>8</v>
      </c>
      <c r="B3563" s="536">
        <v>0</v>
      </c>
      <c r="C3563" s="536">
        <v>3411.6501344619319</v>
      </c>
      <c r="D3563" s="536">
        <v>5500</v>
      </c>
      <c r="E3563" s="536">
        <v>5500</v>
      </c>
      <c r="F3563" s="414"/>
    </row>
    <row r="3564" spans="1:6" ht="21" customHeight="1" thickBot="1" x14ac:dyDescent="0.25">
      <c r="A3564" s="533" t="s">
        <v>15</v>
      </c>
      <c r="B3564" s="536">
        <f>B3582</f>
        <v>0</v>
      </c>
      <c r="C3564" s="536">
        <f>C3582</f>
        <v>30000</v>
      </c>
      <c r="D3564" s="536">
        <f>D3582</f>
        <v>40000</v>
      </c>
      <c r="E3564" s="536">
        <f>E3582</f>
        <v>63670</v>
      </c>
      <c r="F3564" s="414"/>
    </row>
    <row r="3565" spans="1:6" ht="21" customHeight="1" thickBot="1" x14ac:dyDescent="0.25">
      <c r="A3565" s="533" t="s">
        <v>21</v>
      </c>
      <c r="B3565" s="536" t="e">
        <f>B3564/B3563</f>
        <v>#DIV/0!</v>
      </c>
      <c r="C3565" s="536">
        <f t="shared" ref="C3565:E3565" si="539">C3564/C3563</f>
        <v>8.7933987418470885</v>
      </c>
      <c r="D3565" s="536">
        <f t="shared" si="539"/>
        <v>7.2727272727272725</v>
      </c>
      <c r="E3565" s="536">
        <f t="shared" si="539"/>
        <v>11.576363636363636</v>
      </c>
      <c r="F3565" s="414"/>
    </row>
    <row r="3566" spans="1:6" ht="21" customHeight="1" thickBot="1" x14ac:dyDescent="0.25">
      <c r="A3566" s="533" t="s">
        <v>16</v>
      </c>
      <c r="B3566" s="537" t="s">
        <v>20</v>
      </c>
      <c r="C3566" s="538" t="e">
        <f>C3563/B3563-1</f>
        <v>#DIV/0!</v>
      </c>
      <c r="D3566" s="538">
        <f t="shared" ref="D3566:E3568" si="540">D3563/C3563-1</f>
        <v>0.61212310267196601</v>
      </c>
      <c r="E3566" s="538">
        <f t="shared" si="540"/>
        <v>0</v>
      </c>
      <c r="F3566" s="414"/>
    </row>
    <row r="3567" spans="1:6" ht="21" customHeight="1" thickBot="1" x14ac:dyDescent="0.25">
      <c r="A3567" s="533" t="s">
        <v>17</v>
      </c>
      <c r="B3567" s="537" t="s">
        <v>20</v>
      </c>
      <c r="C3567" s="538" t="e">
        <f>C3564/B3564-1</f>
        <v>#DIV/0!</v>
      </c>
      <c r="D3567" s="538">
        <f t="shared" si="540"/>
        <v>0.33333333333333326</v>
      </c>
      <c r="E3567" s="538">
        <f t="shared" si="540"/>
        <v>0.59175</v>
      </c>
      <c r="F3567" s="414"/>
    </row>
    <row r="3568" spans="1:6" ht="21" customHeight="1" thickBot="1" x14ac:dyDescent="0.25">
      <c r="A3568" s="533" t="s">
        <v>18</v>
      </c>
      <c r="B3568" s="537" t="s">
        <v>20</v>
      </c>
      <c r="C3568" s="538" t="e">
        <f>C3565/B3565-1</f>
        <v>#DIV/0!</v>
      </c>
      <c r="D3568" s="538">
        <f t="shared" si="540"/>
        <v>-0.17293330073650148</v>
      </c>
      <c r="E3568" s="538">
        <f t="shared" si="540"/>
        <v>0.59175</v>
      </c>
      <c r="F3568" s="414"/>
    </row>
    <row r="3569" spans="1:6" ht="21" customHeight="1" thickBot="1" x14ac:dyDescent="0.25">
      <c r="A3569" s="1152" t="s">
        <v>1347</v>
      </c>
      <c r="B3569" s="1153"/>
      <c r="C3569" s="1153"/>
      <c r="D3569" s="1153"/>
      <c r="E3569" s="1154"/>
      <c r="F3569" s="414"/>
    </row>
    <row r="3570" spans="1:6" ht="21" customHeight="1" x14ac:dyDescent="0.2">
      <c r="A3570" s="1155"/>
      <c r="B3570" s="534">
        <v>2019</v>
      </c>
      <c r="C3570" s="534">
        <v>2020</v>
      </c>
      <c r="D3570" s="534">
        <v>2021</v>
      </c>
      <c r="E3570" s="534">
        <v>2022</v>
      </c>
      <c r="F3570" s="414"/>
    </row>
    <row r="3571" spans="1:6" ht="21" customHeight="1" thickBot="1" x14ac:dyDescent="0.25">
      <c r="A3571" s="1156"/>
      <c r="B3571" s="535" t="s">
        <v>5</v>
      </c>
      <c r="C3571" s="535" t="s">
        <v>6</v>
      </c>
      <c r="D3571" s="535" t="s">
        <v>6</v>
      </c>
      <c r="E3571" s="535" t="s">
        <v>6</v>
      </c>
      <c r="F3571" s="414"/>
    </row>
    <row r="3572" spans="1:6" ht="21" customHeight="1" thickBot="1" x14ac:dyDescent="0.25">
      <c r="A3572" s="539" t="s">
        <v>107</v>
      </c>
      <c r="B3572" s="540">
        <f>B3573+B3574+B3575+B3576</f>
        <v>0</v>
      </c>
      <c r="C3572" s="540">
        <f t="shared" ref="C3572:E3572" si="541">C3573+C3574+C3575+C3576</f>
        <v>0</v>
      </c>
      <c r="D3572" s="540">
        <f t="shared" si="541"/>
        <v>0</v>
      </c>
      <c r="E3572" s="540">
        <f t="shared" si="541"/>
        <v>0</v>
      </c>
      <c r="F3572" s="414"/>
    </row>
    <row r="3573" spans="1:6" ht="21" customHeight="1" thickBot="1" x14ac:dyDescent="0.25">
      <c r="A3573" s="541" t="s">
        <v>37</v>
      </c>
      <c r="B3573" s="540"/>
      <c r="C3573" s="540"/>
      <c r="D3573" s="540"/>
      <c r="E3573" s="540"/>
      <c r="F3573" s="414"/>
    </row>
    <row r="3574" spans="1:6" ht="21" customHeight="1" thickBot="1" x14ac:dyDescent="0.25">
      <c r="A3574" s="541" t="s">
        <v>108</v>
      </c>
      <c r="B3574" s="540"/>
      <c r="C3574" s="540"/>
      <c r="D3574" s="540"/>
      <c r="E3574" s="540"/>
      <c r="F3574" s="414"/>
    </row>
    <row r="3575" spans="1:6" ht="21" customHeight="1" thickBot="1" x14ac:dyDescent="0.25">
      <c r="A3575" s="541" t="s">
        <v>72</v>
      </c>
      <c r="B3575" s="540"/>
      <c r="C3575" s="540"/>
      <c r="D3575" s="540"/>
      <c r="E3575" s="540"/>
      <c r="F3575" s="414"/>
    </row>
    <row r="3576" spans="1:6" ht="21" customHeight="1" thickBot="1" x14ac:dyDescent="0.25">
      <c r="A3576" s="541" t="s">
        <v>73</v>
      </c>
      <c r="B3576" s="540"/>
      <c r="C3576" s="540"/>
      <c r="D3576" s="540"/>
      <c r="E3576" s="540"/>
      <c r="F3576" s="414"/>
    </row>
    <row r="3577" spans="1:6" ht="21" customHeight="1" thickBot="1" x14ac:dyDescent="0.25">
      <c r="A3577" s="539" t="s">
        <v>109</v>
      </c>
      <c r="B3577" s="452">
        <f>B3578+B3579+B3580+B3581</f>
        <v>0</v>
      </c>
      <c r="C3577" s="452">
        <f t="shared" ref="C3577:E3577" si="542">C3578+C3579+C3580+C3581</f>
        <v>30000</v>
      </c>
      <c r="D3577" s="452">
        <f t="shared" si="542"/>
        <v>40000</v>
      </c>
      <c r="E3577" s="452">
        <f t="shared" si="542"/>
        <v>63670</v>
      </c>
      <c r="F3577" s="414"/>
    </row>
    <row r="3578" spans="1:6" ht="21" customHeight="1" thickBot="1" x14ac:dyDescent="0.25">
      <c r="A3578" s="541" t="s">
        <v>37</v>
      </c>
      <c r="B3578" s="452">
        <v>0</v>
      </c>
      <c r="C3578" s="540">
        <v>30000</v>
      </c>
      <c r="D3578" s="540">
        <v>40000</v>
      </c>
      <c r="E3578" s="540">
        <v>63670</v>
      </c>
      <c r="F3578" s="414"/>
    </row>
    <row r="3579" spans="1:6" ht="21" customHeight="1" thickBot="1" x14ac:dyDescent="0.25">
      <c r="A3579" s="541" t="s">
        <v>108</v>
      </c>
      <c r="B3579" s="452"/>
      <c r="C3579" s="540"/>
      <c r="D3579" s="540"/>
      <c r="E3579" s="540"/>
      <c r="F3579" s="414"/>
    </row>
    <row r="3580" spans="1:6" ht="21" customHeight="1" thickBot="1" x14ac:dyDescent="0.25">
      <c r="A3580" s="541" t="s">
        <v>72</v>
      </c>
      <c r="B3580" s="452"/>
      <c r="C3580" s="540"/>
      <c r="D3580" s="540"/>
      <c r="E3580" s="540"/>
      <c r="F3580" s="414"/>
    </row>
    <row r="3581" spans="1:6" ht="21" customHeight="1" thickBot="1" x14ac:dyDescent="0.25">
      <c r="A3581" s="541" t="s">
        <v>73</v>
      </c>
      <c r="B3581" s="452"/>
      <c r="C3581" s="540"/>
      <c r="D3581" s="540"/>
      <c r="E3581" s="540"/>
      <c r="F3581" s="414"/>
    </row>
    <row r="3582" spans="1:6" ht="21" customHeight="1" thickBot="1" x14ac:dyDescent="0.25">
      <c r="A3582" s="542" t="s">
        <v>49</v>
      </c>
      <c r="B3582" s="452">
        <f>B3572+B3577</f>
        <v>0</v>
      </c>
      <c r="C3582" s="452">
        <f t="shared" ref="C3582:E3582" si="543">C3572+C3577</f>
        <v>30000</v>
      </c>
      <c r="D3582" s="452">
        <f t="shared" si="543"/>
        <v>40000</v>
      </c>
      <c r="E3582" s="452">
        <f t="shared" si="543"/>
        <v>63670</v>
      </c>
      <c r="F3582" s="414"/>
    </row>
    <row r="3583" spans="1:6" ht="21" customHeight="1" thickBot="1" x14ac:dyDescent="0.25">
      <c r="A3583" s="530" t="s">
        <v>70</v>
      </c>
      <c r="B3583" s="530" t="s">
        <v>666</v>
      </c>
      <c r="C3583" s="531" t="s">
        <v>667</v>
      </c>
      <c r="D3583" s="532"/>
      <c r="E3583" s="530"/>
      <c r="F3583" s="414"/>
    </row>
    <row r="3584" spans="1:6" ht="21" customHeight="1" thickBot="1" x14ac:dyDescent="0.25">
      <c r="A3584" s="533" t="s">
        <v>9</v>
      </c>
      <c r="B3584" s="1149" t="s">
        <v>462</v>
      </c>
      <c r="C3584" s="1150"/>
      <c r="D3584" s="1150"/>
      <c r="E3584" s="1151"/>
      <c r="F3584" s="414"/>
    </row>
    <row r="3585" spans="1:6" ht="21" customHeight="1" thickBot="1" x14ac:dyDescent="0.25">
      <c r="A3585" s="533" t="s">
        <v>14</v>
      </c>
      <c r="B3585" s="1157" t="s">
        <v>463</v>
      </c>
      <c r="C3585" s="1158"/>
      <c r="D3585" s="1158"/>
      <c r="E3585" s="1159"/>
      <c r="F3585" s="414"/>
    </row>
    <row r="3586" spans="1:6" ht="21" customHeight="1" x14ac:dyDescent="0.2">
      <c r="A3586" s="1155"/>
      <c r="B3586" s="534">
        <v>2019</v>
      </c>
      <c r="C3586" s="534">
        <v>2020</v>
      </c>
      <c r="D3586" s="534">
        <v>2021</v>
      </c>
      <c r="E3586" s="534">
        <v>2022</v>
      </c>
      <c r="F3586" s="414"/>
    </row>
    <row r="3587" spans="1:6" ht="21" customHeight="1" thickBot="1" x14ac:dyDescent="0.25">
      <c r="A3587" s="1156"/>
      <c r="B3587" s="535" t="s">
        <v>5</v>
      </c>
      <c r="C3587" s="535" t="s">
        <v>6</v>
      </c>
      <c r="D3587" s="535" t="s">
        <v>6</v>
      </c>
      <c r="E3587" s="535" t="s">
        <v>6</v>
      </c>
      <c r="F3587" s="414"/>
    </row>
    <row r="3588" spans="1:6" ht="21" customHeight="1" thickBot="1" x14ac:dyDescent="0.25">
      <c r="A3588" s="533" t="s">
        <v>8</v>
      </c>
      <c r="B3588" s="536">
        <v>0</v>
      </c>
      <c r="C3588" s="536">
        <v>1</v>
      </c>
      <c r="D3588" s="536">
        <v>1</v>
      </c>
      <c r="E3588" s="536">
        <v>1</v>
      </c>
      <c r="F3588" s="414"/>
    </row>
    <row r="3589" spans="1:6" ht="21" customHeight="1" thickBot="1" x14ac:dyDescent="0.25">
      <c r="A3589" s="533" t="s">
        <v>15</v>
      </c>
      <c r="B3589" s="540">
        <v>0</v>
      </c>
      <c r="C3589" s="540">
        <v>500</v>
      </c>
      <c r="D3589" s="540">
        <f>D3603</f>
        <v>600</v>
      </c>
      <c r="E3589" s="540">
        <f>E3603</f>
        <v>1328</v>
      </c>
      <c r="F3589" s="414"/>
    </row>
    <row r="3590" spans="1:6" ht="21" customHeight="1" thickBot="1" x14ac:dyDescent="0.25">
      <c r="A3590" s="533" t="s">
        <v>21</v>
      </c>
      <c r="B3590" s="536" t="e">
        <f>B3589/B3588</f>
        <v>#DIV/0!</v>
      </c>
      <c r="C3590" s="536">
        <f t="shared" ref="C3590:E3590" si="544">C3589/C3588</f>
        <v>500</v>
      </c>
      <c r="D3590" s="536">
        <f t="shared" si="544"/>
        <v>600</v>
      </c>
      <c r="E3590" s="536">
        <f t="shared" si="544"/>
        <v>1328</v>
      </c>
      <c r="F3590" s="414"/>
    </row>
    <row r="3591" spans="1:6" ht="21" customHeight="1" thickBot="1" x14ac:dyDescent="0.25">
      <c r="A3591" s="533" t="s">
        <v>16</v>
      </c>
      <c r="B3591" s="537" t="s">
        <v>20</v>
      </c>
      <c r="C3591" s="538" t="e">
        <f>C3588/B3588-1</f>
        <v>#DIV/0!</v>
      </c>
      <c r="D3591" s="538">
        <f t="shared" ref="D3591:E3593" si="545">D3588/C3588-1</f>
        <v>0</v>
      </c>
      <c r="E3591" s="538">
        <f t="shared" si="545"/>
        <v>0</v>
      </c>
      <c r="F3591" s="414"/>
    </row>
    <row r="3592" spans="1:6" ht="21" customHeight="1" thickBot="1" x14ac:dyDescent="0.25">
      <c r="A3592" s="533" t="s">
        <v>17</v>
      </c>
      <c r="B3592" s="537" t="s">
        <v>20</v>
      </c>
      <c r="C3592" s="538" t="e">
        <f>C3589/B3589-1</f>
        <v>#DIV/0!</v>
      </c>
      <c r="D3592" s="538">
        <f t="shared" si="545"/>
        <v>0.19999999999999996</v>
      </c>
      <c r="E3592" s="538">
        <f t="shared" si="545"/>
        <v>1.2133333333333334</v>
      </c>
      <c r="F3592" s="414"/>
    </row>
    <row r="3593" spans="1:6" ht="21" customHeight="1" thickBot="1" x14ac:dyDescent="0.25">
      <c r="A3593" s="533" t="s">
        <v>18</v>
      </c>
      <c r="B3593" s="537" t="s">
        <v>20</v>
      </c>
      <c r="C3593" s="538" t="e">
        <f>C3590/B3590-1</f>
        <v>#DIV/0!</v>
      </c>
      <c r="D3593" s="538">
        <f t="shared" si="545"/>
        <v>0.19999999999999996</v>
      </c>
      <c r="E3593" s="538">
        <f t="shared" si="545"/>
        <v>1.2133333333333334</v>
      </c>
      <c r="F3593" s="414"/>
    </row>
    <row r="3594" spans="1:6" ht="21" customHeight="1" thickBot="1" x14ac:dyDescent="0.25">
      <c r="A3594" s="1152" t="s">
        <v>1347</v>
      </c>
      <c r="B3594" s="1153"/>
      <c r="C3594" s="1153"/>
      <c r="D3594" s="1153"/>
      <c r="E3594" s="1154"/>
      <c r="F3594" s="414"/>
    </row>
    <row r="3595" spans="1:6" ht="21" customHeight="1" x14ac:dyDescent="0.2">
      <c r="A3595" s="1155"/>
      <c r="B3595" s="534">
        <v>2019</v>
      </c>
      <c r="C3595" s="534">
        <v>2020</v>
      </c>
      <c r="D3595" s="534">
        <v>2021</v>
      </c>
      <c r="E3595" s="534">
        <v>2022</v>
      </c>
      <c r="F3595" s="414"/>
    </row>
    <row r="3596" spans="1:6" ht="21" customHeight="1" thickBot="1" x14ac:dyDescent="0.25">
      <c r="A3596" s="1156"/>
      <c r="B3596" s="535" t="s">
        <v>5</v>
      </c>
      <c r="C3596" s="535" t="s">
        <v>6</v>
      </c>
      <c r="D3596" s="535" t="s">
        <v>6</v>
      </c>
      <c r="E3596" s="535" t="s">
        <v>6</v>
      </c>
      <c r="F3596" s="414"/>
    </row>
    <row r="3597" spans="1:6" ht="21" customHeight="1" thickBot="1" x14ac:dyDescent="0.25">
      <c r="A3597" s="539" t="s">
        <v>107</v>
      </c>
      <c r="B3597" s="540">
        <f>B3598+B3599+B3600+B3601</f>
        <v>0</v>
      </c>
      <c r="C3597" s="540">
        <f t="shared" ref="C3597:E3597" si="546">C3598+C3599+C3600+C3601</f>
        <v>0</v>
      </c>
      <c r="D3597" s="540">
        <f t="shared" si="546"/>
        <v>0</v>
      </c>
      <c r="E3597" s="540">
        <f t="shared" si="546"/>
        <v>0</v>
      </c>
      <c r="F3597" s="414"/>
    </row>
    <row r="3598" spans="1:6" ht="21" customHeight="1" thickBot="1" x14ac:dyDescent="0.25">
      <c r="A3598" s="541" t="s">
        <v>37</v>
      </c>
      <c r="B3598" s="540"/>
      <c r="C3598" s="540"/>
      <c r="D3598" s="540"/>
      <c r="E3598" s="540"/>
      <c r="F3598" s="414"/>
    </row>
    <row r="3599" spans="1:6" ht="21" customHeight="1" thickBot="1" x14ac:dyDescent="0.25">
      <c r="A3599" s="541" t="s">
        <v>108</v>
      </c>
      <c r="B3599" s="540"/>
      <c r="C3599" s="540"/>
      <c r="D3599" s="540"/>
      <c r="E3599" s="540"/>
      <c r="F3599" s="414"/>
    </row>
    <row r="3600" spans="1:6" ht="21" customHeight="1" thickBot="1" x14ac:dyDescent="0.25">
      <c r="A3600" s="541" t="s">
        <v>72</v>
      </c>
      <c r="B3600" s="540"/>
      <c r="C3600" s="540"/>
      <c r="D3600" s="540"/>
      <c r="E3600" s="540"/>
      <c r="F3600" s="414"/>
    </row>
    <row r="3601" spans="1:6" ht="21" customHeight="1" thickBot="1" x14ac:dyDescent="0.25">
      <c r="A3601" s="541" t="s">
        <v>73</v>
      </c>
      <c r="B3601" s="540"/>
      <c r="C3601" s="540"/>
      <c r="D3601" s="540"/>
      <c r="E3601" s="540"/>
      <c r="F3601" s="414"/>
    </row>
    <row r="3602" spans="1:6" ht="21" customHeight="1" thickBot="1" x14ac:dyDescent="0.25">
      <c r="A3602" s="539" t="s">
        <v>109</v>
      </c>
      <c r="B3602" s="452">
        <f>B3603+B3604+B3605+B3606</f>
        <v>0</v>
      </c>
      <c r="C3602" s="452">
        <f t="shared" ref="C3602:E3602" si="547">C3603+C3604+C3605+C3606</f>
        <v>500</v>
      </c>
      <c r="D3602" s="452">
        <f t="shared" si="547"/>
        <v>600</v>
      </c>
      <c r="E3602" s="452">
        <f t="shared" si="547"/>
        <v>1328</v>
      </c>
      <c r="F3602" s="414"/>
    </row>
    <row r="3603" spans="1:6" ht="21" customHeight="1" thickBot="1" x14ac:dyDescent="0.25">
      <c r="A3603" s="541" t="s">
        <v>37</v>
      </c>
      <c r="B3603" s="540">
        <v>0</v>
      </c>
      <c r="C3603" s="540">
        <v>500</v>
      </c>
      <c r="D3603" s="540">
        <v>600</v>
      </c>
      <c r="E3603" s="540">
        <v>1328</v>
      </c>
      <c r="F3603" s="414"/>
    </row>
    <row r="3604" spans="1:6" ht="21" customHeight="1" thickBot="1" x14ac:dyDescent="0.25">
      <c r="A3604" s="541" t="s">
        <v>108</v>
      </c>
      <c r="B3604" s="452"/>
      <c r="C3604" s="540"/>
      <c r="D3604" s="540"/>
      <c r="E3604" s="540"/>
      <c r="F3604" s="414"/>
    </row>
    <row r="3605" spans="1:6" ht="21" customHeight="1" thickBot="1" x14ac:dyDescent="0.25">
      <c r="A3605" s="541" t="s">
        <v>72</v>
      </c>
      <c r="B3605" s="452"/>
      <c r="C3605" s="540"/>
      <c r="D3605" s="540"/>
      <c r="E3605" s="540"/>
      <c r="F3605" s="414"/>
    </row>
    <row r="3606" spans="1:6" ht="21" customHeight="1" thickBot="1" x14ac:dyDescent="0.25">
      <c r="A3606" s="541" t="s">
        <v>73</v>
      </c>
      <c r="B3606" s="452"/>
      <c r="C3606" s="540"/>
      <c r="D3606" s="540"/>
      <c r="E3606" s="540"/>
      <c r="F3606" s="414"/>
    </row>
    <row r="3607" spans="1:6" ht="21" customHeight="1" thickBot="1" x14ac:dyDescent="0.25">
      <c r="A3607" s="542" t="s">
        <v>49</v>
      </c>
      <c r="B3607" s="452">
        <f>B3597+B3602</f>
        <v>0</v>
      </c>
      <c r="C3607" s="452">
        <f t="shared" ref="C3607:E3607" si="548">C3597+C3602</f>
        <v>500</v>
      </c>
      <c r="D3607" s="452">
        <f t="shared" si="548"/>
        <v>600</v>
      </c>
      <c r="E3607" s="452">
        <f t="shared" si="548"/>
        <v>1328</v>
      </c>
      <c r="F3607" s="414"/>
    </row>
    <row r="3608" spans="1:6" ht="21" customHeight="1" thickBot="1" x14ac:dyDescent="0.25">
      <c r="A3608" s="530" t="s">
        <v>100</v>
      </c>
      <c r="B3608" s="530" t="s">
        <v>673</v>
      </c>
      <c r="C3608" s="531" t="s">
        <v>1425</v>
      </c>
      <c r="D3608" s="532"/>
      <c r="E3608" s="530"/>
      <c r="F3608" s="414"/>
    </row>
    <row r="3609" spans="1:6" ht="21" customHeight="1" thickBot="1" x14ac:dyDescent="0.25">
      <c r="A3609" s="533" t="s">
        <v>9</v>
      </c>
      <c r="B3609" s="1149" t="s">
        <v>674</v>
      </c>
      <c r="C3609" s="1150"/>
      <c r="D3609" s="1150"/>
      <c r="E3609" s="1151"/>
      <c r="F3609" s="414"/>
    </row>
    <row r="3610" spans="1:6" ht="21" customHeight="1" thickBot="1" x14ac:dyDescent="0.25">
      <c r="A3610" s="533" t="s">
        <v>14</v>
      </c>
      <c r="B3610" s="1157" t="s">
        <v>237</v>
      </c>
      <c r="C3610" s="1158"/>
      <c r="D3610" s="1158"/>
      <c r="E3610" s="1159"/>
      <c r="F3610" s="414"/>
    </row>
    <row r="3611" spans="1:6" ht="21" customHeight="1" x14ac:dyDescent="0.2">
      <c r="A3611" s="1155"/>
      <c r="B3611" s="534">
        <v>2019</v>
      </c>
      <c r="C3611" s="534">
        <v>2020</v>
      </c>
      <c r="D3611" s="534">
        <v>2021</v>
      </c>
      <c r="E3611" s="534">
        <v>2022</v>
      </c>
      <c r="F3611" s="414"/>
    </row>
    <row r="3612" spans="1:6" ht="21" customHeight="1" thickBot="1" x14ac:dyDescent="0.25">
      <c r="A3612" s="1156"/>
      <c r="B3612" s="535" t="s">
        <v>5</v>
      </c>
      <c r="C3612" s="535" t="s">
        <v>6</v>
      </c>
      <c r="D3612" s="535" t="s">
        <v>6</v>
      </c>
      <c r="E3612" s="535" t="s">
        <v>6</v>
      </c>
      <c r="F3612" s="414"/>
    </row>
    <row r="3613" spans="1:6" ht="21" customHeight="1" thickBot="1" x14ac:dyDescent="0.25">
      <c r="A3613" s="533" t="s">
        <v>8</v>
      </c>
      <c r="B3613" s="536">
        <v>0</v>
      </c>
      <c r="C3613" s="536">
        <v>4202</v>
      </c>
      <c r="D3613" s="536">
        <v>4202.2674379837335</v>
      </c>
      <c r="E3613" s="536">
        <v>10000</v>
      </c>
      <c r="F3613" s="414"/>
    </row>
    <row r="3614" spans="1:6" ht="21" customHeight="1" thickBot="1" x14ac:dyDescent="0.25">
      <c r="A3614" s="533" t="s">
        <v>15</v>
      </c>
      <c r="B3614" s="536">
        <v>0</v>
      </c>
      <c r="C3614" s="536">
        <f>C3632</f>
        <v>77600</v>
      </c>
      <c r="D3614" s="536">
        <f t="shared" ref="D3614:E3614" si="549">D3632</f>
        <v>77600</v>
      </c>
      <c r="E3614" s="536">
        <f t="shared" si="549"/>
        <v>232800</v>
      </c>
      <c r="F3614" s="414"/>
    </row>
    <row r="3615" spans="1:6" ht="21" customHeight="1" thickBot="1" x14ac:dyDescent="0.25">
      <c r="A3615" s="533" t="s">
        <v>21</v>
      </c>
      <c r="B3615" s="536" t="e">
        <f>B3614/B3613</f>
        <v>#DIV/0!</v>
      </c>
      <c r="C3615" s="536">
        <f t="shared" ref="C3615:E3615" si="550">C3614/C3613</f>
        <v>18.46739647786768</v>
      </c>
      <c r="D3615" s="536">
        <f t="shared" si="550"/>
        <v>18.46622118777686</v>
      </c>
      <c r="E3615" s="536">
        <f t="shared" si="550"/>
        <v>23.28</v>
      </c>
      <c r="F3615" s="414"/>
    </row>
    <row r="3616" spans="1:6" ht="21" customHeight="1" thickBot="1" x14ac:dyDescent="0.25">
      <c r="A3616" s="533" t="s">
        <v>16</v>
      </c>
      <c r="B3616" s="537" t="s">
        <v>20</v>
      </c>
      <c r="C3616" s="538" t="e">
        <f>C3613/B3613-1</f>
        <v>#DIV/0!</v>
      </c>
      <c r="D3616" s="538">
        <f t="shared" ref="D3616:E3618" si="551">D3613/C3613-1</f>
        <v>6.3645403078016471E-5</v>
      </c>
      <c r="E3616" s="538">
        <f t="shared" si="551"/>
        <v>1.3796676788372242</v>
      </c>
      <c r="F3616" s="414"/>
    </row>
    <row r="3617" spans="1:6" ht="21" customHeight="1" thickBot="1" x14ac:dyDescent="0.25">
      <c r="A3617" s="533" t="s">
        <v>17</v>
      </c>
      <c r="B3617" s="537" t="s">
        <v>20</v>
      </c>
      <c r="C3617" s="538" t="e">
        <f>C3614/B3614-1</f>
        <v>#DIV/0!</v>
      </c>
      <c r="D3617" s="538">
        <f t="shared" si="551"/>
        <v>0</v>
      </c>
      <c r="E3617" s="538">
        <f t="shared" si="551"/>
        <v>2</v>
      </c>
      <c r="F3617" s="414"/>
    </row>
    <row r="3618" spans="1:6" ht="21" customHeight="1" thickBot="1" x14ac:dyDescent="0.25">
      <c r="A3618" s="533" t="s">
        <v>18</v>
      </c>
      <c r="B3618" s="537" t="s">
        <v>20</v>
      </c>
      <c r="C3618" s="538" t="e">
        <f>C3615/B3615-1</f>
        <v>#DIV/0!</v>
      </c>
      <c r="D3618" s="538">
        <f t="shared" si="551"/>
        <v>-6.3641352598287071E-5</v>
      </c>
      <c r="E3618" s="538">
        <f t="shared" si="551"/>
        <v>0.2606802313951202</v>
      </c>
      <c r="F3618" s="414"/>
    </row>
    <row r="3619" spans="1:6" ht="21" customHeight="1" thickBot="1" x14ac:dyDescent="0.25">
      <c r="A3619" s="1152" t="s">
        <v>1347</v>
      </c>
      <c r="B3619" s="1153"/>
      <c r="C3619" s="1153"/>
      <c r="D3619" s="1153"/>
      <c r="E3619" s="1154"/>
      <c r="F3619" s="414"/>
    </row>
    <row r="3620" spans="1:6" ht="21" customHeight="1" x14ac:dyDescent="0.2">
      <c r="A3620" s="1155"/>
      <c r="B3620" s="534">
        <v>2019</v>
      </c>
      <c r="C3620" s="534">
        <v>2019</v>
      </c>
      <c r="D3620" s="534">
        <v>2021</v>
      </c>
      <c r="E3620" s="534">
        <v>2022</v>
      </c>
      <c r="F3620" s="414"/>
    </row>
    <row r="3621" spans="1:6" ht="21" customHeight="1" thickBot="1" x14ac:dyDescent="0.25">
      <c r="A3621" s="1156"/>
      <c r="B3621" s="535" t="s">
        <v>5</v>
      </c>
      <c r="C3621" s="535" t="s">
        <v>6</v>
      </c>
      <c r="D3621" s="535" t="s">
        <v>6</v>
      </c>
      <c r="E3621" s="535" t="s">
        <v>6</v>
      </c>
      <c r="F3621" s="414"/>
    </row>
    <row r="3622" spans="1:6" ht="21" customHeight="1" thickBot="1" x14ac:dyDescent="0.25">
      <c r="A3622" s="539" t="s">
        <v>107</v>
      </c>
      <c r="B3622" s="540">
        <f>B3623+B3624+B3625+B3626</f>
        <v>0</v>
      </c>
      <c r="C3622" s="540">
        <f t="shared" ref="C3622:E3622" si="552">C3623+C3624+C3625+C3626</f>
        <v>0</v>
      </c>
      <c r="D3622" s="540">
        <f t="shared" si="552"/>
        <v>0</v>
      </c>
      <c r="E3622" s="540">
        <f t="shared" si="552"/>
        <v>0</v>
      </c>
      <c r="F3622" s="414"/>
    </row>
    <row r="3623" spans="1:6" ht="21" customHeight="1" thickBot="1" x14ac:dyDescent="0.25">
      <c r="A3623" s="541" t="s">
        <v>37</v>
      </c>
      <c r="B3623" s="540"/>
      <c r="C3623" s="540"/>
      <c r="D3623" s="540"/>
      <c r="E3623" s="540"/>
      <c r="F3623" s="414"/>
    </row>
    <row r="3624" spans="1:6" ht="21" customHeight="1" thickBot="1" x14ac:dyDescent="0.25">
      <c r="A3624" s="541" t="s">
        <v>108</v>
      </c>
      <c r="B3624" s="540"/>
      <c r="C3624" s="540"/>
      <c r="D3624" s="540"/>
      <c r="E3624" s="540"/>
      <c r="F3624" s="414"/>
    </row>
    <row r="3625" spans="1:6" ht="21" customHeight="1" thickBot="1" x14ac:dyDescent="0.25">
      <c r="A3625" s="541" t="s">
        <v>72</v>
      </c>
      <c r="B3625" s="540"/>
      <c r="C3625" s="540"/>
      <c r="D3625" s="540"/>
      <c r="E3625" s="540"/>
      <c r="F3625" s="414"/>
    </row>
    <row r="3626" spans="1:6" ht="21" customHeight="1" thickBot="1" x14ac:dyDescent="0.25">
      <c r="A3626" s="541" t="s">
        <v>73</v>
      </c>
      <c r="B3626" s="540"/>
      <c r="C3626" s="540"/>
      <c r="D3626" s="540"/>
      <c r="E3626" s="540"/>
      <c r="F3626" s="414"/>
    </row>
    <row r="3627" spans="1:6" ht="21" customHeight="1" thickBot="1" x14ac:dyDescent="0.25">
      <c r="A3627" s="539" t="s">
        <v>109</v>
      </c>
      <c r="B3627" s="452">
        <f>B3628+B3629+B3630+B3631</f>
        <v>0</v>
      </c>
      <c r="C3627" s="452">
        <f t="shared" ref="C3627:E3627" si="553">C3628+C3629+C3630+C3631</f>
        <v>77600</v>
      </c>
      <c r="D3627" s="452">
        <f t="shared" si="553"/>
        <v>77600</v>
      </c>
      <c r="E3627" s="452">
        <f t="shared" si="553"/>
        <v>232800</v>
      </c>
      <c r="F3627" s="414"/>
    </row>
    <row r="3628" spans="1:6" ht="21" customHeight="1" thickBot="1" x14ac:dyDescent="0.25">
      <c r="A3628" s="541" t="s">
        <v>37</v>
      </c>
      <c r="B3628" s="452">
        <v>0</v>
      </c>
      <c r="C3628" s="540">
        <v>77600</v>
      </c>
      <c r="D3628" s="540">
        <v>77600</v>
      </c>
      <c r="E3628" s="540">
        <v>232800</v>
      </c>
      <c r="F3628" s="414"/>
    </row>
    <row r="3629" spans="1:6" ht="21" customHeight="1" thickBot="1" x14ac:dyDescent="0.25">
      <c r="A3629" s="541" t="s">
        <v>108</v>
      </c>
      <c r="B3629" s="452"/>
      <c r="C3629" s="540"/>
      <c r="D3629" s="540"/>
      <c r="E3629" s="540"/>
      <c r="F3629" s="414"/>
    </row>
    <row r="3630" spans="1:6" ht="21" customHeight="1" thickBot="1" x14ac:dyDescent="0.25">
      <c r="A3630" s="541" t="s">
        <v>72</v>
      </c>
      <c r="B3630" s="452"/>
      <c r="C3630" s="540"/>
      <c r="D3630" s="540"/>
      <c r="E3630" s="540"/>
      <c r="F3630" s="414"/>
    </row>
    <row r="3631" spans="1:6" ht="21" customHeight="1" thickBot="1" x14ac:dyDescent="0.25">
      <c r="A3631" s="541" t="s">
        <v>73</v>
      </c>
      <c r="B3631" s="452"/>
      <c r="C3631" s="540"/>
      <c r="D3631" s="540"/>
      <c r="E3631" s="540"/>
      <c r="F3631" s="414"/>
    </row>
    <row r="3632" spans="1:6" ht="21" customHeight="1" thickBot="1" x14ac:dyDescent="0.25">
      <c r="A3632" s="542" t="s">
        <v>50</v>
      </c>
      <c r="B3632" s="452">
        <f>B3622+B3627</f>
        <v>0</v>
      </c>
      <c r="C3632" s="452">
        <f t="shared" ref="C3632:E3632" si="554">C3622+C3627</f>
        <v>77600</v>
      </c>
      <c r="D3632" s="452">
        <f t="shared" si="554"/>
        <v>77600</v>
      </c>
      <c r="E3632" s="452">
        <f t="shared" si="554"/>
        <v>232800</v>
      </c>
      <c r="F3632" s="414"/>
    </row>
    <row r="3633" spans="1:6" ht="21" customHeight="1" thickBot="1" x14ac:dyDescent="0.25">
      <c r="A3633" s="530" t="s">
        <v>100</v>
      </c>
      <c r="B3633" s="530" t="s">
        <v>675</v>
      </c>
      <c r="C3633" s="531" t="s">
        <v>1426</v>
      </c>
      <c r="D3633" s="532"/>
      <c r="E3633" s="530"/>
      <c r="F3633" s="414"/>
    </row>
    <row r="3634" spans="1:6" ht="21" customHeight="1" thickBot="1" x14ac:dyDescent="0.25">
      <c r="A3634" s="533" t="s">
        <v>9</v>
      </c>
      <c r="B3634" s="1149" t="s">
        <v>462</v>
      </c>
      <c r="C3634" s="1150"/>
      <c r="D3634" s="1150"/>
      <c r="E3634" s="1151"/>
      <c r="F3634" s="414"/>
    </row>
    <row r="3635" spans="1:6" ht="21" customHeight="1" thickBot="1" x14ac:dyDescent="0.25">
      <c r="A3635" s="533" t="s">
        <v>14</v>
      </c>
      <c r="B3635" s="1157" t="s">
        <v>463</v>
      </c>
      <c r="C3635" s="1158"/>
      <c r="D3635" s="1158"/>
      <c r="E3635" s="1159"/>
      <c r="F3635" s="414"/>
    </row>
    <row r="3636" spans="1:6" ht="21" customHeight="1" x14ac:dyDescent="0.2">
      <c r="A3636" s="1155"/>
      <c r="B3636" s="534">
        <v>2019</v>
      </c>
      <c r="C3636" s="534">
        <v>2020</v>
      </c>
      <c r="D3636" s="534">
        <v>2021</v>
      </c>
      <c r="E3636" s="534">
        <v>2022</v>
      </c>
      <c r="F3636" s="414"/>
    </row>
    <row r="3637" spans="1:6" ht="21" customHeight="1" thickBot="1" x14ac:dyDescent="0.25">
      <c r="A3637" s="1156"/>
      <c r="B3637" s="535" t="s">
        <v>5</v>
      </c>
      <c r="C3637" s="535" t="s">
        <v>6</v>
      </c>
      <c r="D3637" s="535" t="s">
        <v>6</v>
      </c>
      <c r="E3637" s="535" t="s">
        <v>6</v>
      </c>
      <c r="F3637" s="414"/>
    </row>
    <row r="3638" spans="1:6" ht="21" customHeight="1" thickBot="1" x14ac:dyDescent="0.25">
      <c r="A3638" s="533" t="s">
        <v>8</v>
      </c>
      <c r="B3638" s="536">
        <v>0</v>
      </c>
      <c r="C3638" s="536">
        <v>1</v>
      </c>
      <c r="D3638" s="536">
        <v>1</v>
      </c>
      <c r="E3638" s="536">
        <v>1</v>
      </c>
      <c r="F3638" s="414"/>
    </row>
    <row r="3639" spans="1:6" ht="21" customHeight="1" thickBot="1" x14ac:dyDescent="0.25">
      <c r="A3639" s="533" t="s">
        <v>15</v>
      </c>
      <c r="B3639" s="540">
        <v>0</v>
      </c>
      <c r="C3639" s="540">
        <v>784</v>
      </c>
      <c r="D3639" s="540">
        <f>D3653</f>
        <v>784</v>
      </c>
      <c r="E3639" s="540">
        <f>E3653</f>
        <v>2351</v>
      </c>
      <c r="F3639" s="414"/>
    </row>
    <row r="3640" spans="1:6" ht="21" customHeight="1" thickBot="1" x14ac:dyDescent="0.25">
      <c r="A3640" s="533" t="s">
        <v>21</v>
      </c>
      <c r="B3640" s="536" t="e">
        <f>B3639/B3638</f>
        <v>#DIV/0!</v>
      </c>
      <c r="C3640" s="536">
        <f t="shared" ref="C3640:E3640" si="555">C3639/C3638</f>
        <v>784</v>
      </c>
      <c r="D3640" s="536">
        <f t="shared" si="555"/>
        <v>784</v>
      </c>
      <c r="E3640" s="536">
        <f t="shared" si="555"/>
        <v>2351</v>
      </c>
      <c r="F3640" s="414"/>
    </row>
    <row r="3641" spans="1:6" ht="21" customHeight="1" thickBot="1" x14ac:dyDescent="0.25">
      <c r="A3641" s="533" t="s">
        <v>16</v>
      </c>
      <c r="B3641" s="537" t="s">
        <v>20</v>
      </c>
      <c r="C3641" s="538" t="e">
        <f>C3638/B3638-1</f>
        <v>#DIV/0!</v>
      </c>
      <c r="D3641" s="538">
        <f t="shared" ref="D3641:E3643" si="556">D3638/C3638-1</f>
        <v>0</v>
      </c>
      <c r="E3641" s="538">
        <f t="shared" si="556"/>
        <v>0</v>
      </c>
      <c r="F3641" s="414"/>
    </row>
    <row r="3642" spans="1:6" ht="21" customHeight="1" thickBot="1" x14ac:dyDescent="0.25">
      <c r="A3642" s="533" t="s">
        <v>17</v>
      </c>
      <c r="B3642" s="537" t="s">
        <v>20</v>
      </c>
      <c r="C3642" s="538" t="e">
        <f>C3639/B3639-1</f>
        <v>#DIV/0!</v>
      </c>
      <c r="D3642" s="538">
        <f t="shared" si="556"/>
        <v>0</v>
      </c>
      <c r="E3642" s="538">
        <f t="shared" si="556"/>
        <v>1.9987244897959182</v>
      </c>
      <c r="F3642" s="414"/>
    </row>
    <row r="3643" spans="1:6" ht="21" customHeight="1" thickBot="1" x14ac:dyDescent="0.25">
      <c r="A3643" s="533" t="s">
        <v>18</v>
      </c>
      <c r="B3643" s="537" t="s">
        <v>20</v>
      </c>
      <c r="C3643" s="538" t="e">
        <f>C3640/B3640-1</f>
        <v>#DIV/0!</v>
      </c>
      <c r="D3643" s="538">
        <f t="shared" si="556"/>
        <v>0</v>
      </c>
      <c r="E3643" s="538">
        <f t="shared" si="556"/>
        <v>1.9987244897959182</v>
      </c>
      <c r="F3643" s="414"/>
    </row>
    <row r="3644" spans="1:6" ht="21" customHeight="1" thickBot="1" x14ac:dyDescent="0.25">
      <c r="A3644" s="1152" t="s">
        <v>1347</v>
      </c>
      <c r="B3644" s="1153"/>
      <c r="C3644" s="1153"/>
      <c r="D3644" s="1153"/>
      <c r="E3644" s="1154"/>
      <c r="F3644" s="414"/>
    </row>
    <row r="3645" spans="1:6" ht="21" customHeight="1" x14ac:dyDescent="0.2">
      <c r="A3645" s="1155"/>
      <c r="B3645" s="534">
        <v>2019</v>
      </c>
      <c r="C3645" s="534">
        <v>2020</v>
      </c>
      <c r="D3645" s="534">
        <v>2021</v>
      </c>
      <c r="E3645" s="534">
        <v>2022</v>
      </c>
      <c r="F3645" s="414"/>
    </row>
    <row r="3646" spans="1:6" ht="21" customHeight="1" thickBot="1" x14ac:dyDescent="0.25">
      <c r="A3646" s="1156"/>
      <c r="B3646" s="535" t="s">
        <v>5</v>
      </c>
      <c r="C3646" s="535" t="s">
        <v>6</v>
      </c>
      <c r="D3646" s="535" t="s">
        <v>6</v>
      </c>
      <c r="E3646" s="535" t="s">
        <v>6</v>
      </c>
      <c r="F3646" s="414"/>
    </row>
    <row r="3647" spans="1:6" ht="21" customHeight="1" thickBot="1" x14ac:dyDescent="0.25">
      <c r="A3647" s="539" t="s">
        <v>107</v>
      </c>
      <c r="B3647" s="540">
        <f>B3648+B3649+B3650+B3651</f>
        <v>0</v>
      </c>
      <c r="C3647" s="540">
        <f t="shared" ref="C3647:E3647" si="557">C3648+C3649+C3650+C3651</f>
        <v>0</v>
      </c>
      <c r="D3647" s="540">
        <f t="shared" si="557"/>
        <v>0</v>
      </c>
      <c r="E3647" s="540">
        <f t="shared" si="557"/>
        <v>0</v>
      </c>
      <c r="F3647" s="414"/>
    </row>
    <row r="3648" spans="1:6" ht="21" customHeight="1" thickBot="1" x14ac:dyDescent="0.25">
      <c r="A3648" s="541" t="s">
        <v>37</v>
      </c>
      <c r="B3648" s="540"/>
      <c r="C3648" s="540"/>
      <c r="D3648" s="540"/>
      <c r="E3648" s="540"/>
      <c r="F3648" s="414"/>
    </row>
    <row r="3649" spans="1:6" ht="21" customHeight="1" thickBot="1" x14ac:dyDescent="0.25">
      <c r="A3649" s="541" t="s">
        <v>108</v>
      </c>
      <c r="B3649" s="540"/>
      <c r="C3649" s="540"/>
      <c r="D3649" s="540"/>
      <c r="E3649" s="540"/>
      <c r="F3649" s="414"/>
    </row>
    <row r="3650" spans="1:6" ht="21" customHeight="1" thickBot="1" x14ac:dyDescent="0.25">
      <c r="A3650" s="541" t="s">
        <v>72</v>
      </c>
      <c r="B3650" s="540"/>
      <c r="C3650" s="540"/>
      <c r="D3650" s="540"/>
      <c r="E3650" s="540"/>
      <c r="F3650" s="414"/>
    </row>
    <row r="3651" spans="1:6" ht="21" customHeight="1" thickBot="1" x14ac:dyDescent="0.25">
      <c r="A3651" s="541" t="s">
        <v>73</v>
      </c>
      <c r="B3651" s="540"/>
      <c r="C3651" s="540"/>
      <c r="D3651" s="540"/>
      <c r="E3651" s="540"/>
      <c r="F3651" s="414"/>
    </row>
    <row r="3652" spans="1:6" ht="21" customHeight="1" thickBot="1" x14ac:dyDescent="0.25">
      <c r="A3652" s="539" t="s">
        <v>109</v>
      </c>
      <c r="B3652" s="452">
        <f>B3653+B3654+B3655+B3656</f>
        <v>0</v>
      </c>
      <c r="C3652" s="452">
        <f t="shared" ref="C3652:E3652" si="558">C3653+C3654+C3655+C3656</f>
        <v>784</v>
      </c>
      <c r="D3652" s="452">
        <f t="shared" si="558"/>
        <v>784</v>
      </c>
      <c r="E3652" s="452">
        <f t="shared" si="558"/>
        <v>2351</v>
      </c>
      <c r="F3652" s="414"/>
    </row>
    <row r="3653" spans="1:6" ht="21" customHeight="1" thickBot="1" x14ac:dyDescent="0.25">
      <c r="A3653" s="541" t="s">
        <v>37</v>
      </c>
      <c r="B3653" s="540">
        <v>0</v>
      </c>
      <c r="C3653" s="540">
        <v>784</v>
      </c>
      <c r="D3653" s="540">
        <v>784</v>
      </c>
      <c r="E3653" s="540">
        <v>2351</v>
      </c>
      <c r="F3653" s="414"/>
    </row>
    <row r="3654" spans="1:6" ht="21" customHeight="1" thickBot="1" x14ac:dyDescent="0.25">
      <c r="A3654" s="541" t="s">
        <v>108</v>
      </c>
      <c r="B3654" s="452"/>
      <c r="C3654" s="540"/>
      <c r="D3654" s="540"/>
      <c r="E3654" s="540"/>
      <c r="F3654" s="414"/>
    </row>
    <row r="3655" spans="1:6" ht="21" customHeight="1" thickBot="1" x14ac:dyDescent="0.25">
      <c r="A3655" s="541" t="s">
        <v>72</v>
      </c>
      <c r="B3655" s="452"/>
      <c r="C3655" s="540"/>
      <c r="D3655" s="540"/>
      <c r="E3655" s="540"/>
      <c r="F3655" s="414"/>
    </row>
    <row r="3656" spans="1:6" ht="21" customHeight="1" thickBot="1" x14ac:dyDescent="0.25">
      <c r="A3656" s="541" t="s">
        <v>73</v>
      </c>
      <c r="B3656" s="452"/>
      <c r="C3656" s="540"/>
      <c r="D3656" s="540"/>
      <c r="E3656" s="540"/>
      <c r="F3656" s="414"/>
    </row>
    <row r="3657" spans="1:6" ht="21" customHeight="1" thickBot="1" x14ac:dyDescent="0.25">
      <c r="A3657" s="542" t="s">
        <v>50</v>
      </c>
      <c r="B3657" s="452">
        <f>B3647+B3652</f>
        <v>0</v>
      </c>
      <c r="C3657" s="452">
        <f t="shared" ref="C3657:E3657" si="559">C3647+C3652</f>
        <v>784</v>
      </c>
      <c r="D3657" s="452">
        <f t="shared" si="559"/>
        <v>784</v>
      </c>
      <c r="E3657" s="452">
        <f t="shared" si="559"/>
        <v>2351</v>
      </c>
      <c r="F3657" s="414"/>
    </row>
    <row r="3658" spans="1:6" ht="21" customHeight="1" thickBot="1" x14ac:dyDescent="0.25">
      <c r="A3658" s="530" t="s">
        <v>114</v>
      </c>
      <c r="B3658" s="530" t="s">
        <v>676</v>
      </c>
      <c r="C3658" s="531" t="s">
        <v>1427</v>
      </c>
      <c r="D3658" s="532"/>
      <c r="E3658" s="530"/>
      <c r="F3658" s="414"/>
    </row>
    <row r="3659" spans="1:6" ht="21" customHeight="1" thickBot="1" x14ac:dyDescent="0.25">
      <c r="A3659" s="533" t="s">
        <v>9</v>
      </c>
      <c r="B3659" s="1149" t="s">
        <v>677</v>
      </c>
      <c r="C3659" s="1150"/>
      <c r="D3659" s="1150"/>
      <c r="E3659" s="1151"/>
      <c r="F3659" s="414"/>
    </row>
    <row r="3660" spans="1:6" ht="21" customHeight="1" thickBot="1" x14ac:dyDescent="0.25">
      <c r="A3660" s="533" t="s">
        <v>14</v>
      </c>
      <c r="B3660" s="1157" t="s">
        <v>237</v>
      </c>
      <c r="C3660" s="1158"/>
      <c r="D3660" s="1158"/>
      <c r="E3660" s="1159"/>
      <c r="F3660" s="414"/>
    </row>
    <row r="3661" spans="1:6" ht="21" customHeight="1" x14ac:dyDescent="0.2">
      <c r="A3661" s="1155"/>
      <c r="B3661" s="534">
        <v>2019</v>
      </c>
      <c r="C3661" s="534">
        <v>2020</v>
      </c>
      <c r="D3661" s="534">
        <v>2021</v>
      </c>
      <c r="E3661" s="534">
        <v>2022</v>
      </c>
      <c r="F3661" s="414"/>
    </row>
    <row r="3662" spans="1:6" ht="21" customHeight="1" thickBot="1" x14ac:dyDescent="0.25">
      <c r="A3662" s="1156"/>
      <c r="B3662" s="535" t="s">
        <v>5</v>
      </c>
      <c r="C3662" s="535" t="s">
        <v>6</v>
      </c>
      <c r="D3662" s="535" t="s">
        <v>6</v>
      </c>
      <c r="E3662" s="535" t="s">
        <v>6</v>
      </c>
      <c r="F3662" s="414"/>
    </row>
    <row r="3663" spans="1:6" ht="21" customHeight="1" thickBot="1" x14ac:dyDescent="0.25">
      <c r="A3663" s="533" t="s">
        <v>8</v>
      </c>
      <c r="B3663" s="536">
        <v>0</v>
      </c>
      <c r="C3663" s="536">
        <v>10789</v>
      </c>
      <c r="D3663" s="536">
        <v>10789</v>
      </c>
      <c r="E3663" s="536">
        <v>12000</v>
      </c>
      <c r="F3663" s="414"/>
    </row>
    <row r="3664" spans="1:6" ht="21" customHeight="1" thickBot="1" x14ac:dyDescent="0.25">
      <c r="A3664" s="533" t="s">
        <v>15</v>
      </c>
      <c r="B3664" s="536">
        <v>0</v>
      </c>
      <c r="C3664" s="536">
        <f>C3682</f>
        <v>89000</v>
      </c>
      <c r="D3664" s="536">
        <f t="shared" ref="D3664:E3664" si="560">D3682</f>
        <v>89000</v>
      </c>
      <c r="E3664" s="536">
        <f t="shared" si="560"/>
        <v>100000</v>
      </c>
      <c r="F3664" s="414"/>
    </row>
    <row r="3665" spans="1:6" ht="21" customHeight="1" thickBot="1" x14ac:dyDescent="0.25">
      <c r="A3665" s="533" t="s">
        <v>21</v>
      </c>
      <c r="B3665" s="536" t="e">
        <f>B3664/B3663</f>
        <v>#DIV/0!</v>
      </c>
      <c r="C3665" s="536">
        <f t="shared" ref="C3665:E3665" si="561">C3664/C3663</f>
        <v>8.2491426452868666</v>
      </c>
      <c r="D3665" s="536">
        <f t="shared" si="561"/>
        <v>8.2491426452868666</v>
      </c>
      <c r="E3665" s="536">
        <f t="shared" si="561"/>
        <v>8.3333333333333339</v>
      </c>
      <c r="F3665" s="414"/>
    </row>
    <row r="3666" spans="1:6" ht="21" customHeight="1" thickBot="1" x14ac:dyDescent="0.25">
      <c r="A3666" s="533" t="s">
        <v>16</v>
      </c>
      <c r="B3666" s="537" t="s">
        <v>20</v>
      </c>
      <c r="C3666" s="538" t="e">
        <f>C3663/B3663-1</f>
        <v>#DIV/0!</v>
      </c>
      <c r="D3666" s="538">
        <f t="shared" ref="D3666:E3668" si="562">D3663/C3663-1</f>
        <v>0</v>
      </c>
      <c r="E3666" s="538">
        <f t="shared" si="562"/>
        <v>0.11224395217351013</v>
      </c>
      <c r="F3666" s="414"/>
    </row>
    <row r="3667" spans="1:6" ht="21" customHeight="1" thickBot="1" x14ac:dyDescent="0.25">
      <c r="A3667" s="533" t="s">
        <v>17</v>
      </c>
      <c r="B3667" s="537" t="s">
        <v>20</v>
      </c>
      <c r="C3667" s="538" t="e">
        <f>C3664/B3664-1</f>
        <v>#DIV/0!</v>
      </c>
      <c r="D3667" s="538">
        <f t="shared" si="562"/>
        <v>0</v>
      </c>
      <c r="E3667" s="538">
        <f t="shared" si="562"/>
        <v>0.12359550561797761</v>
      </c>
      <c r="F3667" s="414"/>
    </row>
    <row r="3668" spans="1:6" ht="21" customHeight="1" thickBot="1" x14ac:dyDescent="0.25">
      <c r="A3668" s="533" t="s">
        <v>18</v>
      </c>
      <c r="B3668" s="537" t="s">
        <v>20</v>
      </c>
      <c r="C3668" s="538" t="e">
        <f>C3665/B3665-1</f>
        <v>#DIV/0!</v>
      </c>
      <c r="D3668" s="538">
        <f t="shared" si="562"/>
        <v>0</v>
      </c>
      <c r="E3668" s="538">
        <f t="shared" si="562"/>
        <v>1.0205992509363382E-2</v>
      </c>
      <c r="F3668" s="414"/>
    </row>
    <row r="3669" spans="1:6" ht="21" customHeight="1" thickBot="1" x14ac:dyDescent="0.25">
      <c r="A3669" s="1152" t="s">
        <v>1347</v>
      </c>
      <c r="B3669" s="1153"/>
      <c r="C3669" s="1153"/>
      <c r="D3669" s="1153"/>
      <c r="E3669" s="1154"/>
      <c r="F3669" s="414"/>
    </row>
    <row r="3670" spans="1:6" ht="21" customHeight="1" x14ac:dyDescent="0.2">
      <c r="A3670" s="1155"/>
      <c r="B3670" s="534">
        <v>2019</v>
      </c>
      <c r="C3670" s="534">
        <v>2020</v>
      </c>
      <c r="D3670" s="534">
        <v>2021</v>
      </c>
      <c r="E3670" s="534">
        <v>2022</v>
      </c>
      <c r="F3670" s="414"/>
    </row>
    <row r="3671" spans="1:6" ht="21" customHeight="1" thickBot="1" x14ac:dyDescent="0.25">
      <c r="A3671" s="1156"/>
      <c r="B3671" s="535" t="s">
        <v>5</v>
      </c>
      <c r="C3671" s="535" t="s">
        <v>6</v>
      </c>
      <c r="D3671" s="535" t="s">
        <v>6</v>
      </c>
      <c r="E3671" s="535" t="s">
        <v>6</v>
      </c>
      <c r="F3671" s="414"/>
    </row>
    <row r="3672" spans="1:6" ht="21" customHeight="1" thickBot="1" x14ac:dyDescent="0.25">
      <c r="A3672" s="539" t="s">
        <v>107</v>
      </c>
      <c r="B3672" s="540">
        <f>B3673+B3674+B3675+B3676</f>
        <v>0</v>
      </c>
      <c r="C3672" s="540">
        <f t="shared" ref="C3672:E3672" si="563">C3673+C3674+C3675+C3676</f>
        <v>0</v>
      </c>
      <c r="D3672" s="540">
        <f t="shared" si="563"/>
        <v>0</v>
      </c>
      <c r="E3672" s="540">
        <f t="shared" si="563"/>
        <v>0</v>
      </c>
      <c r="F3672" s="414"/>
    </row>
    <row r="3673" spans="1:6" ht="21" customHeight="1" thickBot="1" x14ac:dyDescent="0.25">
      <c r="A3673" s="541" t="s">
        <v>37</v>
      </c>
      <c r="B3673" s="540"/>
      <c r="C3673" s="540"/>
      <c r="D3673" s="540"/>
      <c r="E3673" s="540"/>
      <c r="F3673" s="414"/>
    </row>
    <row r="3674" spans="1:6" ht="21" customHeight="1" thickBot="1" x14ac:dyDescent="0.25">
      <c r="A3674" s="541" t="s">
        <v>108</v>
      </c>
      <c r="B3674" s="540"/>
      <c r="C3674" s="540"/>
      <c r="D3674" s="540"/>
      <c r="E3674" s="540"/>
      <c r="F3674" s="414"/>
    </row>
    <row r="3675" spans="1:6" ht="21" customHeight="1" thickBot="1" x14ac:dyDescent="0.25">
      <c r="A3675" s="541" t="s">
        <v>72</v>
      </c>
      <c r="B3675" s="540"/>
      <c r="C3675" s="540"/>
      <c r="D3675" s="540"/>
      <c r="E3675" s="540"/>
      <c r="F3675" s="414"/>
    </row>
    <row r="3676" spans="1:6" ht="21" customHeight="1" thickBot="1" x14ac:dyDescent="0.25">
      <c r="A3676" s="541" t="s">
        <v>73</v>
      </c>
      <c r="B3676" s="540"/>
      <c r="C3676" s="540"/>
      <c r="D3676" s="540"/>
      <c r="E3676" s="540"/>
      <c r="F3676" s="414"/>
    </row>
    <row r="3677" spans="1:6" ht="21" customHeight="1" thickBot="1" x14ac:dyDescent="0.25">
      <c r="A3677" s="539" t="s">
        <v>109</v>
      </c>
      <c r="B3677" s="452">
        <f>B3678+B3679+B3680+B3681</f>
        <v>0</v>
      </c>
      <c r="C3677" s="452">
        <f t="shared" ref="C3677:E3677" si="564">C3678+C3679+C3680+C3681</f>
        <v>89000</v>
      </c>
      <c r="D3677" s="452">
        <f t="shared" si="564"/>
        <v>89000</v>
      </c>
      <c r="E3677" s="452">
        <f t="shared" si="564"/>
        <v>100000</v>
      </c>
      <c r="F3677" s="414"/>
    </row>
    <row r="3678" spans="1:6" ht="21" customHeight="1" thickBot="1" x14ac:dyDescent="0.25">
      <c r="A3678" s="541" t="s">
        <v>37</v>
      </c>
      <c r="B3678" s="452">
        <v>0</v>
      </c>
      <c r="C3678" s="540">
        <v>89000</v>
      </c>
      <c r="D3678" s="540">
        <v>89000</v>
      </c>
      <c r="E3678" s="540">
        <v>100000</v>
      </c>
      <c r="F3678" s="414"/>
    </row>
    <row r="3679" spans="1:6" ht="21" customHeight="1" thickBot="1" x14ac:dyDescent="0.25">
      <c r="A3679" s="541" t="s">
        <v>108</v>
      </c>
      <c r="B3679" s="452"/>
      <c r="C3679" s="540"/>
      <c r="D3679" s="540"/>
      <c r="E3679" s="540"/>
      <c r="F3679" s="414"/>
    </row>
    <row r="3680" spans="1:6" ht="21" customHeight="1" thickBot="1" x14ac:dyDescent="0.25">
      <c r="A3680" s="541" t="s">
        <v>72</v>
      </c>
      <c r="B3680" s="452"/>
      <c r="C3680" s="540"/>
      <c r="D3680" s="540"/>
      <c r="E3680" s="540"/>
      <c r="F3680" s="414"/>
    </row>
    <row r="3681" spans="1:6" ht="21" customHeight="1" thickBot="1" x14ac:dyDescent="0.25">
      <c r="A3681" s="541" t="s">
        <v>73</v>
      </c>
      <c r="B3681" s="452"/>
      <c r="C3681" s="540"/>
      <c r="D3681" s="540"/>
      <c r="E3681" s="540"/>
      <c r="F3681" s="414"/>
    </row>
    <row r="3682" spans="1:6" ht="21" customHeight="1" thickBot="1" x14ac:dyDescent="0.25">
      <c r="A3682" s="542" t="s">
        <v>117</v>
      </c>
      <c r="B3682" s="452">
        <f>B3672+B3677</f>
        <v>0</v>
      </c>
      <c r="C3682" s="452">
        <f t="shared" ref="C3682:E3682" si="565">C3672+C3677</f>
        <v>89000</v>
      </c>
      <c r="D3682" s="452">
        <f t="shared" si="565"/>
        <v>89000</v>
      </c>
      <c r="E3682" s="452">
        <f t="shared" si="565"/>
        <v>100000</v>
      </c>
      <c r="F3682" s="414"/>
    </row>
    <row r="3683" spans="1:6" ht="21" customHeight="1" thickBot="1" x14ac:dyDescent="0.25">
      <c r="A3683" s="530" t="s">
        <v>464</v>
      </c>
      <c r="B3683" s="530" t="s">
        <v>678</v>
      </c>
      <c r="C3683" s="531" t="s">
        <v>1428</v>
      </c>
      <c r="D3683" s="532"/>
      <c r="E3683" s="530"/>
      <c r="F3683" s="414"/>
    </row>
    <row r="3684" spans="1:6" ht="21" customHeight="1" thickBot="1" x14ac:dyDescent="0.25">
      <c r="A3684" s="533" t="s">
        <v>9</v>
      </c>
      <c r="B3684" s="1149" t="s">
        <v>462</v>
      </c>
      <c r="C3684" s="1150"/>
      <c r="D3684" s="1150"/>
      <c r="E3684" s="1151"/>
      <c r="F3684" s="414"/>
    </row>
    <row r="3685" spans="1:6" ht="21" customHeight="1" thickBot="1" x14ac:dyDescent="0.25">
      <c r="A3685" s="533" t="s">
        <v>14</v>
      </c>
      <c r="B3685" s="1157" t="s">
        <v>463</v>
      </c>
      <c r="C3685" s="1158"/>
      <c r="D3685" s="1158"/>
      <c r="E3685" s="1159"/>
      <c r="F3685" s="414"/>
    </row>
    <row r="3686" spans="1:6" ht="21" customHeight="1" x14ac:dyDescent="0.2">
      <c r="A3686" s="1155"/>
      <c r="B3686" s="534">
        <v>2019</v>
      </c>
      <c r="C3686" s="534">
        <v>2020</v>
      </c>
      <c r="D3686" s="534">
        <v>2021</v>
      </c>
      <c r="E3686" s="534">
        <v>2022</v>
      </c>
      <c r="F3686" s="414"/>
    </row>
    <row r="3687" spans="1:6" ht="21" customHeight="1" thickBot="1" x14ac:dyDescent="0.25">
      <c r="A3687" s="1156"/>
      <c r="B3687" s="535" t="s">
        <v>5</v>
      </c>
      <c r="C3687" s="535" t="s">
        <v>6</v>
      </c>
      <c r="D3687" s="535" t="s">
        <v>6</v>
      </c>
      <c r="E3687" s="535" t="s">
        <v>6</v>
      </c>
      <c r="F3687" s="414"/>
    </row>
    <row r="3688" spans="1:6" ht="21" customHeight="1" thickBot="1" x14ac:dyDescent="0.25">
      <c r="A3688" s="533" t="s">
        <v>8</v>
      </c>
      <c r="B3688" s="536">
        <v>0</v>
      </c>
      <c r="C3688" s="536">
        <v>0</v>
      </c>
      <c r="D3688" s="537">
        <v>0</v>
      </c>
      <c r="E3688" s="536">
        <v>1</v>
      </c>
      <c r="F3688" s="414"/>
    </row>
    <row r="3689" spans="1:6" ht="21" customHeight="1" thickBot="1" x14ac:dyDescent="0.25">
      <c r="A3689" s="533" t="s">
        <v>15</v>
      </c>
      <c r="B3689" s="536">
        <v>0</v>
      </c>
      <c r="C3689" s="536">
        <v>900</v>
      </c>
      <c r="D3689" s="536">
        <f t="shared" ref="D3689:E3689" si="566">D3707</f>
        <v>900</v>
      </c>
      <c r="E3689" s="536">
        <f t="shared" si="566"/>
        <v>2321</v>
      </c>
      <c r="F3689" s="414"/>
    </row>
    <row r="3690" spans="1:6" ht="21" customHeight="1" thickBot="1" x14ac:dyDescent="0.25">
      <c r="A3690" s="533" t="s">
        <v>21</v>
      </c>
      <c r="B3690" s="536" t="e">
        <f>B3689/B3688</f>
        <v>#DIV/0!</v>
      </c>
      <c r="C3690" s="536" t="e">
        <f t="shared" ref="C3690:E3690" si="567">C3689/C3688</f>
        <v>#DIV/0!</v>
      </c>
      <c r="D3690" s="536" t="e">
        <f t="shared" si="567"/>
        <v>#DIV/0!</v>
      </c>
      <c r="E3690" s="536">
        <f t="shared" si="567"/>
        <v>2321</v>
      </c>
      <c r="F3690" s="414"/>
    </row>
    <row r="3691" spans="1:6" ht="21" customHeight="1" thickBot="1" x14ac:dyDescent="0.25">
      <c r="A3691" s="533" t="s">
        <v>16</v>
      </c>
      <c r="B3691" s="537" t="s">
        <v>20</v>
      </c>
      <c r="C3691" s="538" t="e">
        <f>C3688/B3688-1</f>
        <v>#DIV/0!</v>
      </c>
      <c r="D3691" s="538" t="e">
        <f t="shared" ref="D3691:E3693" si="568">D3688/C3688-1</f>
        <v>#DIV/0!</v>
      </c>
      <c r="E3691" s="538" t="e">
        <f t="shared" si="568"/>
        <v>#DIV/0!</v>
      </c>
      <c r="F3691" s="414"/>
    </row>
    <row r="3692" spans="1:6" ht="21" customHeight="1" thickBot="1" x14ac:dyDescent="0.25">
      <c r="A3692" s="533" t="s">
        <v>17</v>
      </c>
      <c r="B3692" s="537" t="s">
        <v>20</v>
      </c>
      <c r="C3692" s="538" t="e">
        <f>C3689/B3689-1</f>
        <v>#DIV/0!</v>
      </c>
      <c r="D3692" s="538">
        <f t="shared" si="568"/>
        <v>0</v>
      </c>
      <c r="E3692" s="538">
        <f t="shared" si="568"/>
        <v>1.5788888888888888</v>
      </c>
      <c r="F3692" s="414"/>
    </row>
    <row r="3693" spans="1:6" ht="21" customHeight="1" thickBot="1" x14ac:dyDescent="0.25">
      <c r="A3693" s="533" t="s">
        <v>18</v>
      </c>
      <c r="B3693" s="537" t="s">
        <v>20</v>
      </c>
      <c r="C3693" s="538" t="e">
        <f>C3690/B3690-1</f>
        <v>#DIV/0!</v>
      </c>
      <c r="D3693" s="538" t="e">
        <f t="shared" si="568"/>
        <v>#DIV/0!</v>
      </c>
      <c r="E3693" s="538" t="e">
        <f t="shared" si="568"/>
        <v>#DIV/0!</v>
      </c>
      <c r="F3693" s="414"/>
    </row>
    <row r="3694" spans="1:6" ht="21" customHeight="1" thickBot="1" x14ac:dyDescent="0.25">
      <c r="A3694" s="1152" t="s">
        <v>1347</v>
      </c>
      <c r="B3694" s="1153"/>
      <c r="C3694" s="1153"/>
      <c r="D3694" s="1153"/>
      <c r="E3694" s="1154"/>
      <c r="F3694" s="414"/>
    </row>
    <row r="3695" spans="1:6" ht="21" customHeight="1" x14ac:dyDescent="0.2">
      <c r="A3695" s="1155"/>
      <c r="B3695" s="534">
        <v>2019</v>
      </c>
      <c r="C3695" s="534">
        <v>2020</v>
      </c>
      <c r="D3695" s="534">
        <v>2021</v>
      </c>
      <c r="E3695" s="534">
        <v>2022</v>
      </c>
      <c r="F3695" s="414"/>
    </row>
    <row r="3696" spans="1:6" ht="21" customHeight="1" thickBot="1" x14ac:dyDescent="0.25">
      <c r="A3696" s="1156"/>
      <c r="B3696" s="535" t="s">
        <v>5</v>
      </c>
      <c r="C3696" s="535" t="s">
        <v>6</v>
      </c>
      <c r="D3696" s="535" t="s">
        <v>6</v>
      </c>
      <c r="E3696" s="535" t="s">
        <v>6</v>
      </c>
      <c r="F3696" s="414"/>
    </row>
    <row r="3697" spans="1:6" ht="21" customHeight="1" thickBot="1" x14ac:dyDescent="0.25">
      <c r="A3697" s="539" t="s">
        <v>107</v>
      </c>
      <c r="B3697" s="540">
        <f>B3698+B3699+B3700+B3701</f>
        <v>0</v>
      </c>
      <c r="C3697" s="540">
        <f t="shared" ref="C3697:E3697" si="569">C3698+C3699+C3700+C3701</f>
        <v>0</v>
      </c>
      <c r="D3697" s="540">
        <f t="shared" si="569"/>
        <v>0</v>
      </c>
      <c r="E3697" s="540">
        <f t="shared" si="569"/>
        <v>0</v>
      </c>
      <c r="F3697" s="414"/>
    </row>
    <row r="3698" spans="1:6" ht="21" customHeight="1" thickBot="1" x14ac:dyDescent="0.25">
      <c r="A3698" s="541" t="s">
        <v>37</v>
      </c>
      <c r="B3698" s="540"/>
      <c r="C3698" s="540"/>
      <c r="D3698" s="540"/>
      <c r="E3698" s="540"/>
      <c r="F3698" s="414"/>
    </row>
    <row r="3699" spans="1:6" ht="21" customHeight="1" thickBot="1" x14ac:dyDescent="0.25">
      <c r="A3699" s="541" t="s">
        <v>108</v>
      </c>
      <c r="B3699" s="540"/>
      <c r="C3699" s="540"/>
      <c r="D3699" s="540"/>
      <c r="E3699" s="540"/>
      <c r="F3699" s="414"/>
    </row>
    <row r="3700" spans="1:6" ht="21" customHeight="1" thickBot="1" x14ac:dyDescent="0.25">
      <c r="A3700" s="541" t="s">
        <v>72</v>
      </c>
      <c r="B3700" s="540"/>
      <c r="C3700" s="540"/>
      <c r="D3700" s="540"/>
      <c r="E3700" s="540"/>
      <c r="F3700" s="414"/>
    </row>
    <row r="3701" spans="1:6" ht="21" customHeight="1" thickBot="1" x14ac:dyDescent="0.25">
      <c r="A3701" s="541" t="s">
        <v>73</v>
      </c>
      <c r="B3701" s="540"/>
      <c r="C3701" s="540"/>
      <c r="D3701" s="540"/>
      <c r="E3701" s="540"/>
      <c r="F3701" s="414"/>
    </row>
    <row r="3702" spans="1:6" ht="21" customHeight="1" thickBot="1" x14ac:dyDescent="0.25">
      <c r="A3702" s="539" t="s">
        <v>109</v>
      </c>
      <c r="B3702" s="452">
        <f>B3703+B3704+B3705+B3706</f>
        <v>0</v>
      </c>
      <c r="C3702" s="452">
        <f t="shared" ref="C3702:E3702" si="570">C3703+C3704+C3705+C3706</f>
        <v>900</v>
      </c>
      <c r="D3702" s="452">
        <f t="shared" si="570"/>
        <v>900</v>
      </c>
      <c r="E3702" s="452">
        <f t="shared" si="570"/>
        <v>2321</v>
      </c>
      <c r="F3702" s="414"/>
    </row>
    <row r="3703" spans="1:6" ht="21" customHeight="1" thickBot="1" x14ac:dyDescent="0.25">
      <c r="A3703" s="541" t="s">
        <v>37</v>
      </c>
      <c r="B3703" s="540">
        <v>0</v>
      </c>
      <c r="C3703" s="540">
        <v>900</v>
      </c>
      <c r="D3703" s="540">
        <v>900</v>
      </c>
      <c r="E3703" s="540">
        <v>2321</v>
      </c>
      <c r="F3703" s="414"/>
    </row>
    <row r="3704" spans="1:6" ht="21" customHeight="1" thickBot="1" x14ac:dyDescent="0.25">
      <c r="A3704" s="541" t="s">
        <v>108</v>
      </c>
      <c r="B3704" s="452"/>
      <c r="C3704" s="540"/>
      <c r="D3704" s="540"/>
      <c r="E3704" s="540"/>
      <c r="F3704" s="414"/>
    </row>
    <row r="3705" spans="1:6" ht="21" customHeight="1" thickBot="1" x14ac:dyDescent="0.25">
      <c r="A3705" s="541" t="s">
        <v>72</v>
      </c>
      <c r="B3705" s="452"/>
      <c r="C3705" s="540"/>
      <c r="D3705" s="540"/>
      <c r="E3705" s="540"/>
      <c r="F3705" s="414"/>
    </row>
    <row r="3706" spans="1:6" ht="21" customHeight="1" thickBot="1" x14ac:dyDescent="0.25">
      <c r="A3706" s="541" t="s">
        <v>73</v>
      </c>
      <c r="B3706" s="452"/>
      <c r="C3706" s="540"/>
      <c r="D3706" s="540"/>
      <c r="E3706" s="540"/>
      <c r="F3706" s="414"/>
    </row>
    <row r="3707" spans="1:6" ht="21" customHeight="1" thickBot="1" x14ac:dyDescent="0.25">
      <c r="A3707" s="542" t="s">
        <v>117</v>
      </c>
      <c r="B3707" s="452">
        <f>B3697+B3702</f>
        <v>0</v>
      </c>
      <c r="C3707" s="452">
        <f t="shared" ref="C3707:E3707" si="571">C3697+C3702</f>
        <v>900</v>
      </c>
      <c r="D3707" s="452">
        <f t="shared" si="571"/>
        <v>900</v>
      </c>
      <c r="E3707" s="452">
        <f t="shared" si="571"/>
        <v>2321</v>
      </c>
      <c r="F3707" s="414"/>
    </row>
    <row r="3708" spans="1:6" ht="50.25" customHeight="1" thickBot="1" x14ac:dyDescent="0.25">
      <c r="A3708" s="530" t="s">
        <v>1429</v>
      </c>
      <c r="B3708" s="547" t="s">
        <v>1430</v>
      </c>
      <c r="C3708" s="531" t="s">
        <v>577</v>
      </c>
      <c r="D3708" s="532"/>
      <c r="E3708" s="530"/>
      <c r="F3708" s="414"/>
    </row>
    <row r="3709" spans="1:6" ht="21" customHeight="1" thickBot="1" x14ac:dyDescent="0.25">
      <c r="A3709" s="533" t="s">
        <v>9</v>
      </c>
      <c r="B3709" s="1149"/>
      <c r="C3709" s="1150"/>
      <c r="D3709" s="1150"/>
      <c r="E3709" s="1151"/>
      <c r="F3709" s="414"/>
    </row>
    <row r="3710" spans="1:6" ht="21" customHeight="1" thickBot="1" x14ac:dyDescent="0.25">
      <c r="A3710" s="533" t="s">
        <v>14</v>
      </c>
      <c r="B3710" s="1157" t="s">
        <v>237</v>
      </c>
      <c r="C3710" s="1158"/>
      <c r="D3710" s="1158"/>
      <c r="E3710" s="1159"/>
      <c r="F3710" s="414"/>
    </row>
    <row r="3711" spans="1:6" ht="21" customHeight="1" x14ac:dyDescent="0.2">
      <c r="A3711" s="1155"/>
      <c r="B3711" s="534">
        <v>2019</v>
      </c>
      <c r="C3711" s="534">
        <v>2020</v>
      </c>
      <c r="D3711" s="534">
        <v>2021</v>
      </c>
      <c r="E3711" s="534">
        <v>2022</v>
      </c>
      <c r="F3711" s="414"/>
    </row>
    <row r="3712" spans="1:6" ht="21" customHeight="1" thickBot="1" x14ac:dyDescent="0.25">
      <c r="A3712" s="1156"/>
      <c r="B3712" s="535" t="s">
        <v>5</v>
      </c>
      <c r="C3712" s="535" t="s">
        <v>6</v>
      </c>
      <c r="D3712" s="535" t="s">
        <v>6</v>
      </c>
      <c r="E3712" s="535" t="s">
        <v>6</v>
      </c>
      <c r="F3712" s="414"/>
    </row>
    <row r="3713" spans="1:6" ht="21" customHeight="1" thickBot="1" x14ac:dyDescent="0.25">
      <c r="A3713" s="533" t="s">
        <v>8</v>
      </c>
      <c r="B3713" s="536">
        <v>0</v>
      </c>
      <c r="C3713" s="536">
        <v>2000</v>
      </c>
      <c r="D3713" s="536">
        <v>2000</v>
      </c>
      <c r="E3713" s="536">
        <v>4000</v>
      </c>
      <c r="F3713" s="414"/>
    </row>
    <row r="3714" spans="1:6" ht="21" customHeight="1" thickBot="1" x14ac:dyDescent="0.25">
      <c r="A3714" s="533" t="s">
        <v>15</v>
      </c>
      <c r="B3714" s="536">
        <v>0</v>
      </c>
      <c r="C3714" s="536">
        <f>C3732</f>
        <v>28000</v>
      </c>
      <c r="D3714" s="536">
        <f t="shared" ref="D3714:E3714" si="572">D3732</f>
        <v>28000</v>
      </c>
      <c r="E3714" s="536">
        <f t="shared" si="572"/>
        <v>84000</v>
      </c>
      <c r="F3714" s="414"/>
    </row>
    <row r="3715" spans="1:6" ht="21" customHeight="1" thickBot="1" x14ac:dyDescent="0.25">
      <c r="A3715" s="533" t="s">
        <v>21</v>
      </c>
      <c r="B3715" s="536" t="e">
        <f>B3714/B3713</f>
        <v>#DIV/0!</v>
      </c>
      <c r="C3715" s="536">
        <f t="shared" ref="C3715:E3715" si="573">C3714/C3713</f>
        <v>14</v>
      </c>
      <c r="D3715" s="536">
        <f t="shared" si="573"/>
        <v>14</v>
      </c>
      <c r="E3715" s="536">
        <f t="shared" si="573"/>
        <v>21</v>
      </c>
      <c r="F3715" s="414"/>
    </row>
    <row r="3716" spans="1:6" ht="21" customHeight="1" thickBot="1" x14ac:dyDescent="0.25">
      <c r="A3716" s="533" t="s">
        <v>16</v>
      </c>
      <c r="B3716" s="537" t="s">
        <v>20</v>
      </c>
      <c r="C3716" s="538" t="e">
        <f>C3713/B3713-1</f>
        <v>#DIV/0!</v>
      </c>
      <c r="D3716" s="538">
        <f t="shared" ref="D3716:E3718" si="574">D3713/C3713-1</f>
        <v>0</v>
      </c>
      <c r="E3716" s="538">
        <f t="shared" si="574"/>
        <v>1</v>
      </c>
      <c r="F3716" s="414"/>
    </row>
    <row r="3717" spans="1:6" ht="21" customHeight="1" thickBot="1" x14ac:dyDescent="0.25">
      <c r="A3717" s="533" t="s">
        <v>17</v>
      </c>
      <c r="B3717" s="537" t="s">
        <v>20</v>
      </c>
      <c r="C3717" s="538" t="e">
        <f>C3714/B3714-1</f>
        <v>#DIV/0!</v>
      </c>
      <c r="D3717" s="538">
        <f t="shared" si="574"/>
        <v>0</v>
      </c>
      <c r="E3717" s="538">
        <f t="shared" si="574"/>
        <v>2</v>
      </c>
      <c r="F3717" s="414"/>
    </row>
    <row r="3718" spans="1:6" ht="21" customHeight="1" thickBot="1" x14ac:dyDescent="0.25">
      <c r="A3718" s="533" t="s">
        <v>18</v>
      </c>
      <c r="B3718" s="537" t="s">
        <v>20</v>
      </c>
      <c r="C3718" s="538" t="e">
        <f>C3715/B3715-1</f>
        <v>#DIV/0!</v>
      </c>
      <c r="D3718" s="538">
        <f t="shared" si="574"/>
        <v>0</v>
      </c>
      <c r="E3718" s="538">
        <f t="shared" si="574"/>
        <v>0.5</v>
      </c>
      <c r="F3718" s="414"/>
    </row>
    <row r="3719" spans="1:6" ht="21" customHeight="1" thickBot="1" x14ac:dyDescent="0.25">
      <c r="A3719" s="1152" t="s">
        <v>1347</v>
      </c>
      <c r="B3719" s="1153"/>
      <c r="C3719" s="1153"/>
      <c r="D3719" s="1153"/>
      <c r="E3719" s="1154"/>
      <c r="F3719" s="414"/>
    </row>
    <row r="3720" spans="1:6" ht="21" customHeight="1" x14ac:dyDescent="0.2">
      <c r="A3720" s="1155"/>
      <c r="B3720" s="534">
        <v>2019</v>
      </c>
      <c r="C3720" s="534">
        <v>2020</v>
      </c>
      <c r="D3720" s="534">
        <v>2021</v>
      </c>
      <c r="E3720" s="534">
        <v>2022</v>
      </c>
      <c r="F3720" s="414"/>
    </row>
    <row r="3721" spans="1:6" ht="21" customHeight="1" thickBot="1" x14ac:dyDescent="0.25">
      <c r="A3721" s="1156"/>
      <c r="B3721" s="535" t="s">
        <v>5</v>
      </c>
      <c r="C3721" s="535" t="s">
        <v>6</v>
      </c>
      <c r="D3721" s="535" t="s">
        <v>6</v>
      </c>
      <c r="E3721" s="535" t="s">
        <v>6</v>
      </c>
      <c r="F3721" s="414"/>
    </row>
    <row r="3722" spans="1:6" ht="21" customHeight="1" thickBot="1" x14ac:dyDescent="0.25">
      <c r="A3722" s="539" t="s">
        <v>107</v>
      </c>
      <c r="B3722" s="540">
        <f>B3723+B3724+B3725+B3726</f>
        <v>0</v>
      </c>
      <c r="C3722" s="540">
        <f t="shared" ref="C3722:E3722" si="575">C3723+C3724+C3725+C3726</f>
        <v>0</v>
      </c>
      <c r="D3722" s="540">
        <f t="shared" si="575"/>
        <v>0</v>
      </c>
      <c r="E3722" s="540">
        <f t="shared" si="575"/>
        <v>0</v>
      </c>
      <c r="F3722" s="414"/>
    </row>
    <row r="3723" spans="1:6" ht="21" customHeight="1" thickBot="1" x14ac:dyDescent="0.25">
      <c r="A3723" s="541" t="s">
        <v>37</v>
      </c>
      <c r="B3723" s="540"/>
      <c r="C3723" s="540"/>
      <c r="D3723" s="540"/>
      <c r="E3723" s="540"/>
      <c r="F3723" s="414"/>
    </row>
    <row r="3724" spans="1:6" ht="21" customHeight="1" thickBot="1" x14ac:dyDescent="0.25">
      <c r="A3724" s="541" t="s">
        <v>108</v>
      </c>
      <c r="B3724" s="540"/>
      <c r="C3724" s="540"/>
      <c r="D3724" s="540"/>
      <c r="E3724" s="540"/>
      <c r="F3724" s="414"/>
    </row>
    <row r="3725" spans="1:6" ht="21" customHeight="1" thickBot="1" x14ac:dyDescent="0.25">
      <c r="A3725" s="541" t="s">
        <v>72</v>
      </c>
      <c r="B3725" s="540"/>
      <c r="C3725" s="540"/>
      <c r="D3725" s="540"/>
      <c r="E3725" s="540"/>
      <c r="F3725" s="414"/>
    </row>
    <row r="3726" spans="1:6" ht="21" customHeight="1" thickBot="1" x14ac:dyDescent="0.25">
      <c r="A3726" s="541" t="s">
        <v>73</v>
      </c>
      <c r="B3726" s="540"/>
      <c r="C3726" s="540"/>
      <c r="D3726" s="540"/>
      <c r="E3726" s="540"/>
      <c r="F3726" s="414"/>
    </row>
    <row r="3727" spans="1:6" ht="21" customHeight="1" thickBot="1" x14ac:dyDescent="0.25">
      <c r="A3727" s="539" t="s">
        <v>109</v>
      </c>
      <c r="B3727" s="452">
        <f>B3728+B3729+B3730+B3731</f>
        <v>0</v>
      </c>
      <c r="C3727" s="452">
        <f t="shared" ref="C3727:E3727" si="576">C3728+C3729+C3730+C3731</f>
        <v>28000</v>
      </c>
      <c r="D3727" s="452">
        <f t="shared" si="576"/>
        <v>28000</v>
      </c>
      <c r="E3727" s="452">
        <f t="shared" si="576"/>
        <v>84000</v>
      </c>
      <c r="F3727" s="414"/>
    </row>
    <row r="3728" spans="1:6" ht="21" customHeight="1" thickBot="1" x14ac:dyDescent="0.25">
      <c r="A3728" s="541" t="s">
        <v>37</v>
      </c>
      <c r="B3728" s="452">
        <v>0</v>
      </c>
      <c r="C3728" s="540">
        <v>28000</v>
      </c>
      <c r="D3728" s="540">
        <v>28000</v>
      </c>
      <c r="E3728" s="540">
        <v>84000</v>
      </c>
      <c r="F3728" s="414"/>
    </row>
    <row r="3729" spans="1:6" ht="21" customHeight="1" thickBot="1" x14ac:dyDescent="0.25">
      <c r="A3729" s="541" t="s">
        <v>108</v>
      </c>
      <c r="B3729" s="452"/>
      <c r="C3729" s="540"/>
      <c r="D3729" s="540"/>
      <c r="E3729" s="540"/>
      <c r="F3729" s="414"/>
    </row>
    <row r="3730" spans="1:6" ht="21" customHeight="1" thickBot="1" x14ac:dyDescent="0.25">
      <c r="A3730" s="541" t="s">
        <v>72</v>
      </c>
      <c r="B3730" s="452"/>
      <c r="C3730" s="540"/>
      <c r="D3730" s="540"/>
      <c r="E3730" s="540"/>
      <c r="F3730" s="414"/>
    </row>
    <row r="3731" spans="1:6" ht="21" customHeight="1" thickBot="1" x14ac:dyDescent="0.25">
      <c r="A3731" s="541" t="s">
        <v>73</v>
      </c>
      <c r="B3731" s="452"/>
      <c r="C3731" s="540"/>
      <c r="D3731" s="540"/>
      <c r="E3731" s="540"/>
      <c r="F3731" s="414"/>
    </row>
    <row r="3732" spans="1:6" ht="21" customHeight="1" thickBot="1" x14ac:dyDescent="0.25">
      <c r="A3732" s="542" t="s">
        <v>120</v>
      </c>
      <c r="B3732" s="452">
        <f>B3722+B3727</f>
        <v>0</v>
      </c>
      <c r="C3732" s="452">
        <f t="shared" ref="C3732:E3732" si="577">C3722+C3727</f>
        <v>28000</v>
      </c>
      <c r="D3732" s="452">
        <f t="shared" si="577"/>
        <v>28000</v>
      </c>
      <c r="E3732" s="452">
        <f t="shared" si="577"/>
        <v>84000</v>
      </c>
      <c r="F3732" s="414"/>
    </row>
    <row r="3733" spans="1:6" ht="54" customHeight="1" thickBot="1" x14ac:dyDescent="0.25">
      <c r="A3733" s="530" t="s">
        <v>1429</v>
      </c>
      <c r="B3733" s="530" t="s">
        <v>1431</v>
      </c>
      <c r="C3733" s="531" t="s">
        <v>577</v>
      </c>
      <c r="D3733" s="532"/>
      <c r="E3733" s="530"/>
      <c r="F3733" s="414"/>
    </row>
    <row r="3734" spans="1:6" ht="21" customHeight="1" thickBot="1" x14ac:dyDescent="0.25">
      <c r="A3734" s="533" t="s">
        <v>9</v>
      </c>
      <c r="B3734" s="1149" t="s">
        <v>462</v>
      </c>
      <c r="C3734" s="1150"/>
      <c r="D3734" s="1150"/>
      <c r="E3734" s="1151"/>
      <c r="F3734" s="414"/>
    </row>
    <row r="3735" spans="1:6" ht="21" customHeight="1" thickBot="1" x14ac:dyDescent="0.25">
      <c r="A3735" s="533" t="s">
        <v>14</v>
      </c>
      <c r="B3735" s="1157" t="s">
        <v>463</v>
      </c>
      <c r="C3735" s="1158"/>
      <c r="D3735" s="1158"/>
      <c r="E3735" s="1159"/>
      <c r="F3735" s="414"/>
    </row>
    <row r="3736" spans="1:6" ht="21" customHeight="1" x14ac:dyDescent="0.2">
      <c r="A3736" s="1155"/>
      <c r="B3736" s="534">
        <v>2019</v>
      </c>
      <c r="C3736" s="534">
        <v>2020</v>
      </c>
      <c r="D3736" s="534">
        <v>2021</v>
      </c>
      <c r="E3736" s="534">
        <v>2022</v>
      </c>
      <c r="F3736" s="414"/>
    </row>
    <row r="3737" spans="1:6" ht="21" customHeight="1" thickBot="1" x14ac:dyDescent="0.25">
      <c r="A3737" s="1156"/>
      <c r="B3737" s="535" t="s">
        <v>5</v>
      </c>
      <c r="C3737" s="535" t="s">
        <v>6</v>
      </c>
      <c r="D3737" s="535" t="s">
        <v>6</v>
      </c>
      <c r="E3737" s="535" t="s">
        <v>6</v>
      </c>
      <c r="F3737" s="414"/>
    </row>
    <row r="3738" spans="1:6" ht="21" customHeight="1" thickBot="1" x14ac:dyDescent="0.25">
      <c r="A3738" s="533" t="s">
        <v>8</v>
      </c>
      <c r="B3738" s="536">
        <v>0</v>
      </c>
      <c r="C3738" s="536">
        <v>0</v>
      </c>
      <c r="D3738" s="537">
        <v>0</v>
      </c>
      <c r="E3738" s="536">
        <v>1</v>
      </c>
      <c r="F3738" s="414"/>
    </row>
    <row r="3739" spans="1:6" ht="21" customHeight="1" thickBot="1" x14ac:dyDescent="0.25">
      <c r="A3739" s="533" t="s">
        <v>15</v>
      </c>
      <c r="B3739" s="536">
        <v>0</v>
      </c>
      <c r="C3739" s="536">
        <f>C3753</f>
        <v>450</v>
      </c>
      <c r="D3739" s="536">
        <f t="shared" ref="D3739:E3739" si="578">D3753</f>
        <v>450</v>
      </c>
      <c r="E3739" s="536">
        <f t="shared" si="578"/>
        <v>1349</v>
      </c>
      <c r="F3739" s="414"/>
    </row>
    <row r="3740" spans="1:6" ht="21" customHeight="1" thickBot="1" x14ac:dyDescent="0.25">
      <c r="A3740" s="533" t="s">
        <v>21</v>
      </c>
      <c r="B3740" s="536" t="e">
        <f>B3739/B3738</f>
        <v>#DIV/0!</v>
      </c>
      <c r="C3740" s="536" t="e">
        <f t="shared" ref="C3740:E3740" si="579">C3739/C3738</f>
        <v>#DIV/0!</v>
      </c>
      <c r="D3740" s="536" t="e">
        <f t="shared" si="579"/>
        <v>#DIV/0!</v>
      </c>
      <c r="E3740" s="536">
        <f t="shared" si="579"/>
        <v>1349</v>
      </c>
      <c r="F3740" s="414"/>
    </row>
    <row r="3741" spans="1:6" ht="21" customHeight="1" thickBot="1" x14ac:dyDescent="0.25">
      <c r="A3741" s="533" t="s">
        <v>16</v>
      </c>
      <c r="B3741" s="537" t="s">
        <v>20</v>
      </c>
      <c r="C3741" s="538" t="e">
        <f>C3738/B3738-1</f>
        <v>#DIV/0!</v>
      </c>
      <c r="D3741" s="538" t="e">
        <f t="shared" ref="D3741:E3743" si="580">D3738/C3738-1</f>
        <v>#DIV/0!</v>
      </c>
      <c r="E3741" s="538" t="e">
        <f t="shared" si="580"/>
        <v>#DIV/0!</v>
      </c>
      <c r="F3741" s="414"/>
    </row>
    <row r="3742" spans="1:6" ht="21" customHeight="1" thickBot="1" x14ac:dyDescent="0.25">
      <c r="A3742" s="533" t="s">
        <v>17</v>
      </c>
      <c r="B3742" s="537" t="s">
        <v>20</v>
      </c>
      <c r="C3742" s="538" t="e">
        <f>C3739/B3739-1</f>
        <v>#DIV/0!</v>
      </c>
      <c r="D3742" s="538">
        <f t="shared" si="580"/>
        <v>0</v>
      </c>
      <c r="E3742" s="538">
        <f t="shared" si="580"/>
        <v>1.9977777777777779</v>
      </c>
      <c r="F3742" s="414"/>
    </row>
    <row r="3743" spans="1:6" ht="21" customHeight="1" thickBot="1" x14ac:dyDescent="0.25">
      <c r="A3743" s="533" t="s">
        <v>18</v>
      </c>
      <c r="B3743" s="537" t="s">
        <v>20</v>
      </c>
      <c r="C3743" s="538" t="e">
        <f>C3740/B3740-1</f>
        <v>#DIV/0!</v>
      </c>
      <c r="D3743" s="538" t="e">
        <f t="shared" si="580"/>
        <v>#DIV/0!</v>
      </c>
      <c r="E3743" s="538" t="e">
        <f t="shared" si="580"/>
        <v>#DIV/0!</v>
      </c>
      <c r="F3743" s="414"/>
    </row>
    <row r="3744" spans="1:6" ht="21" customHeight="1" thickBot="1" x14ac:dyDescent="0.25">
      <c r="A3744" s="1152" t="s">
        <v>1347</v>
      </c>
      <c r="B3744" s="1153"/>
      <c r="C3744" s="1153"/>
      <c r="D3744" s="1153"/>
      <c r="E3744" s="1154"/>
      <c r="F3744" s="414"/>
    </row>
    <row r="3745" spans="1:6" ht="21" customHeight="1" x14ac:dyDescent="0.2">
      <c r="A3745" s="1155"/>
      <c r="B3745" s="534">
        <v>2019</v>
      </c>
      <c r="C3745" s="534">
        <v>2020</v>
      </c>
      <c r="D3745" s="534">
        <v>2021</v>
      </c>
      <c r="E3745" s="534">
        <v>2022</v>
      </c>
    </row>
    <row r="3746" spans="1:6" ht="21" customHeight="1" thickBot="1" x14ac:dyDescent="0.25">
      <c r="A3746" s="1156"/>
      <c r="B3746" s="535" t="s">
        <v>5</v>
      </c>
      <c r="C3746" s="535" t="s">
        <v>6</v>
      </c>
      <c r="D3746" s="535" t="s">
        <v>6</v>
      </c>
      <c r="E3746" s="535" t="s">
        <v>6</v>
      </c>
    </row>
    <row r="3747" spans="1:6" ht="21" customHeight="1" thickBot="1" x14ac:dyDescent="0.25">
      <c r="A3747" s="539" t="s">
        <v>107</v>
      </c>
      <c r="B3747" s="540">
        <f>B3748+B3749+B3750+B3751</f>
        <v>0</v>
      </c>
      <c r="C3747" s="540">
        <f t="shared" ref="C3747:E3747" si="581">C3748+C3749+C3750+C3751</f>
        <v>0</v>
      </c>
      <c r="D3747" s="540">
        <f t="shared" si="581"/>
        <v>0</v>
      </c>
      <c r="E3747" s="540">
        <f t="shared" si="581"/>
        <v>0</v>
      </c>
    </row>
    <row r="3748" spans="1:6" ht="21" customHeight="1" thickBot="1" x14ac:dyDescent="0.25">
      <c r="A3748" s="541" t="s">
        <v>37</v>
      </c>
      <c r="B3748" s="540"/>
      <c r="C3748" s="540"/>
      <c r="D3748" s="540"/>
      <c r="E3748" s="540"/>
    </row>
    <row r="3749" spans="1:6" ht="21" customHeight="1" thickBot="1" x14ac:dyDescent="0.25">
      <c r="A3749" s="541" t="s">
        <v>108</v>
      </c>
      <c r="B3749" s="540"/>
      <c r="C3749" s="540"/>
      <c r="D3749" s="540"/>
      <c r="E3749" s="540"/>
    </row>
    <row r="3750" spans="1:6" ht="21" customHeight="1" thickBot="1" x14ac:dyDescent="0.25">
      <c r="A3750" s="541" t="s">
        <v>72</v>
      </c>
      <c r="B3750" s="540"/>
      <c r="C3750" s="540"/>
      <c r="D3750" s="540"/>
      <c r="E3750" s="540"/>
    </row>
    <row r="3751" spans="1:6" ht="21" customHeight="1" thickBot="1" x14ac:dyDescent="0.25">
      <c r="A3751" s="541" t="s">
        <v>73</v>
      </c>
      <c r="B3751" s="540"/>
      <c r="C3751" s="540"/>
      <c r="D3751" s="540"/>
      <c r="E3751" s="540"/>
    </row>
    <row r="3752" spans="1:6" ht="21" customHeight="1" thickBot="1" x14ac:dyDescent="0.25">
      <c r="A3752" s="539" t="s">
        <v>109</v>
      </c>
      <c r="B3752" s="452">
        <f>B3753+B3754+B3755+B3756</f>
        <v>0</v>
      </c>
      <c r="C3752" s="452">
        <f t="shared" ref="C3752:E3752" si="582">C3753+C3754+C3755+C3756</f>
        <v>450</v>
      </c>
      <c r="D3752" s="452">
        <f t="shared" si="582"/>
        <v>450</v>
      </c>
      <c r="E3752" s="452">
        <f t="shared" si="582"/>
        <v>1349</v>
      </c>
    </row>
    <row r="3753" spans="1:6" ht="21" customHeight="1" thickBot="1" x14ac:dyDescent="0.25">
      <c r="A3753" s="541" t="s">
        <v>37</v>
      </c>
      <c r="B3753" s="540">
        <v>0</v>
      </c>
      <c r="C3753" s="540">
        <v>450</v>
      </c>
      <c r="D3753" s="540">
        <v>450</v>
      </c>
      <c r="E3753" s="540">
        <v>1349</v>
      </c>
    </row>
    <row r="3754" spans="1:6" ht="21" customHeight="1" thickBot="1" x14ac:dyDescent="0.25">
      <c r="A3754" s="541" t="s">
        <v>108</v>
      </c>
      <c r="B3754" s="452"/>
      <c r="C3754" s="540"/>
      <c r="D3754" s="540"/>
      <c r="E3754" s="540"/>
    </row>
    <row r="3755" spans="1:6" ht="21" customHeight="1" thickBot="1" x14ac:dyDescent="0.25">
      <c r="A3755" s="541" t="s">
        <v>72</v>
      </c>
      <c r="B3755" s="452"/>
      <c r="C3755" s="540"/>
      <c r="D3755" s="540"/>
      <c r="E3755" s="540"/>
    </row>
    <row r="3756" spans="1:6" ht="21" customHeight="1" thickBot="1" x14ac:dyDescent="0.25">
      <c r="A3756" s="541" t="s">
        <v>73</v>
      </c>
      <c r="B3756" s="452"/>
      <c r="C3756" s="540"/>
      <c r="D3756" s="540"/>
      <c r="E3756" s="540"/>
    </row>
    <row r="3757" spans="1:6" ht="21" customHeight="1" thickBot="1" x14ac:dyDescent="0.25">
      <c r="A3757" s="542" t="s">
        <v>1432</v>
      </c>
      <c r="B3757" s="452">
        <f>B3747+B3752</f>
        <v>0</v>
      </c>
      <c r="C3757" s="452">
        <f t="shared" ref="C3757:E3757" si="583">C3747+C3752</f>
        <v>450</v>
      </c>
      <c r="D3757" s="452">
        <f t="shared" si="583"/>
        <v>450</v>
      </c>
      <c r="E3757" s="452">
        <f t="shared" si="583"/>
        <v>1349</v>
      </c>
    </row>
    <row r="3758" spans="1:6" ht="27" customHeight="1" thickBot="1" x14ac:dyDescent="0.25">
      <c r="A3758" s="546" t="s">
        <v>679</v>
      </c>
      <c r="B3758" s="1160" t="s">
        <v>680</v>
      </c>
      <c r="C3758" s="1161"/>
      <c r="D3758" s="1161"/>
      <c r="E3758" s="1164"/>
      <c r="F3758" s="450" t="s">
        <v>680</v>
      </c>
    </row>
    <row r="3759" spans="1:6" ht="102" customHeight="1" thickBot="1" x14ac:dyDescent="0.25">
      <c r="A3759" s="509" t="s">
        <v>26</v>
      </c>
      <c r="B3759" s="509" t="s">
        <v>681</v>
      </c>
      <c r="C3759" s="521" t="s">
        <v>682</v>
      </c>
      <c r="D3759" s="522"/>
      <c r="E3759" s="509"/>
    </row>
    <row r="3760" spans="1:6" ht="21" customHeight="1" thickBot="1" x14ac:dyDescent="0.25">
      <c r="A3760" s="426" t="s">
        <v>9</v>
      </c>
      <c r="B3760" s="1090"/>
      <c r="C3760" s="1091"/>
      <c r="D3760" s="1091"/>
      <c r="E3760" s="1092"/>
    </row>
    <row r="3761" spans="1:6" ht="21" customHeight="1" thickBot="1" x14ac:dyDescent="0.25">
      <c r="A3761" s="426" t="s">
        <v>14</v>
      </c>
      <c r="B3761" s="1123" t="s">
        <v>683</v>
      </c>
      <c r="C3761" s="1093"/>
      <c r="D3761" s="1093"/>
      <c r="E3761" s="1094"/>
      <c r="F3761" s="414"/>
    </row>
    <row r="3762" spans="1:6" ht="21" customHeight="1" x14ac:dyDescent="0.2">
      <c r="A3762" s="1095"/>
      <c r="B3762" s="511">
        <v>2019</v>
      </c>
      <c r="C3762" s="511">
        <v>2020</v>
      </c>
      <c r="D3762" s="511">
        <v>2021</v>
      </c>
      <c r="E3762" s="511">
        <v>2022</v>
      </c>
      <c r="F3762" s="414"/>
    </row>
    <row r="3763" spans="1:6" ht="21" customHeight="1" thickBot="1" x14ac:dyDescent="0.25">
      <c r="A3763" s="1096"/>
      <c r="B3763" s="512" t="s">
        <v>5</v>
      </c>
      <c r="C3763" s="512" t="s">
        <v>6</v>
      </c>
      <c r="D3763" s="512" t="s">
        <v>6</v>
      </c>
      <c r="E3763" s="512" t="s">
        <v>6</v>
      </c>
      <c r="F3763" s="414"/>
    </row>
    <row r="3764" spans="1:6" ht="21" customHeight="1" thickBot="1" x14ac:dyDescent="0.25">
      <c r="A3764" s="426" t="s">
        <v>8</v>
      </c>
      <c r="B3764" s="513">
        <v>6385</v>
      </c>
      <c r="C3764" s="513">
        <v>0</v>
      </c>
      <c r="D3764" s="422">
        <v>0</v>
      </c>
      <c r="E3764" s="422">
        <v>0</v>
      </c>
      <c r="F3764" s="414"/>
    </row>
    <row r="3765" spans="1:6" ht="21" customHeight="1" thickBot="1" x14ac:dyDescent="0.25">
      <c r="A3765" s="426" t="s">
        <v>15</v>
      </c>
      <c r="B3765" s="514">
        <f>B3783</f>
        <v>188147</v>
      </c>
      <c r="C3765" s="514">
        <f>C3783</f>
        <v>0</v>
      </c>
      <c r="D3765" s="515">
        <v>0</v>
      </c>
      <c r="E3765" s="515">
        <v>0</v>
      </c>
      <c r="F3765" s="414"/>
    </row>
    <row r="3766" spans="1:6" ht="21" customHeight="1" thickBot="1" x14ac:dyDescent="0.25">
      <c r="A3766" s="426" t="s">
        <v>21</v>
      </c>
      <c r="B3766" s="513">
        <f>B3765/B3764</f>
        <v>29.467032106499609</v>
      </c>
      <c r="C3766" s="513" t="e">
        <f t="shared" ref="C3766:E3766" si="584">C3765/C3764</f>
        <v>#DIV/0!</v>
      </c>
      <c r="D3766" s="513" t="e">
        <f t="shared" si="584"/>
        <v>#DIV/0!</v>
      </c>
      <c r="E3766" s="513" t="e">
        <f t="shared" si="584"/>
        <v>#DIV/0!</v>
      </c>
      <c r="F3766" s="414"/>
    </row>
    <row r="3767" spans="1:6" ht="21" customHeight="1" thickBot="1" x14ac:dyDescent="0.25">
      <c r="A3767" s="426" t="s">
        <v>16</v>
      </c>
      <c r="B3767" s="422" t="s">
        <v>20</v>
      </c>
      <c r="C3767" s="516">
        <f>C3764/B3764-1</f>
        <v>-1</v>
      </c>
      <c r="D3767" s="516" t="e">
        <f t="shared" ref="D3767:E3769" si="585">D3764/C3764-1</f>
        <v>#DIV/0!</v>
      </c>
      <c r="E3767" s="516" t="e">
        <f t="shared" si="585"/>
        <v>#DIV/0!</v>
      </c>
      <c r="F3767" s="414"/>
    </row>
    <row r="3768" spans="1:6" ht="21" customHeight="1" thickBot="1" x14ac:dyDescent="0.25">
      <c r="A3768" s="426" t="s">
        <v>17</v>
      </c>
      <c r="B3768" s="422" t="s">
        <v>20</v>
      </c>
      <c r="C3768" s="516">
        <f>C3765/B3765-1</f>
        <v>-1</v>
      </c>
      <c r="D3768" s="516" t="e">
        <f t="shared" si="585"/>
        <v>#DIV/0!</v>
      </c>
      <c r="E3768" s="516" t="e">
        <f t="shared" si="585"/>
        <v>#DIV/0!</v>
      </c>
      <c r="F3768" s="414"/>
    </row>
    <row r="3769" spans="1:6" ht="21" customHeight="1" thickBot="1" x14ac:dyDescent="0.25">
      <c r="A3769" s="426" t="s">
        <v>18</v>
      </c>
      <c r="B3769" s="422" t="s">
        <v>20</v>
      </c>
      <c r="C3769" s="516" t="e">
        <f>C3766/B3766-1</f>
        <v>#DIV/0!</v>
      </c>
      <c r="D3769" s="516" t="e">
        <f t="shared" si="585"/>
        <v>#DIV/0!</v>
      </c>
      <c r="E3769" s="516" t="e">
        <f t="shared" si="585"/>
        <v>#DIV/0!</v>
      </c>
      <c r="F3769" s="414"/>
    </row>
    <row r="3770" spans="1:6" ht="21" customHeight="1" thickBot="1" x14ac:dyDescent="0.25">
      <c r="A3770" s="1138" t="s">
        <v>1289</v>
      </c>
      <c r="B3770" s="1139"/>
      <c r="C3770" s="1139"/>
      <c r="D3770" s="1139"/>
      <c r="E3770" s="1140"/>
      <c r="F3770" s="414"/>
    </row>
    <row r="3771" spans="1:6" ht="21" customHeight="1" x14ac:dyDescent="0.2">
      <c r="A3771" s="1095"/>
      <c r="B3771" s="511">
        <v>2019</v>
      </c>
      <c r="C3771" s="511">
        <v>2020</v>
      </c>
      <c r="D3771" s="511">
        <v>2021</v>
      </c>
      <c r="E3771" s="511">
        <v>2022</v>
      </c>
      <c r="F3771" s="414"/>
    </row>
    <row r="3772" spans="1:6" ht="21" customHeight="1" thickBot="1" x14ac:dyDescent="0.25">
      <c r="A3772" s="1096"/>
      <c r="B3772" s="512" t="s">
        <v>5</v>
      </c>
      <c r="C3772" s="512" t="s">
        <v>6</v>
      </c>
      <c r="D3772" s="512" t="s">
        <v>6</v>
      </c>
      <c r="E3772" s="512" t="s">
        <v>6</v>
      </c>
      <c r="F3772" s="414"/>
    </row>
    <row r="3773" spans="1:6" ht="21" customHeight="1" thickBot="1" x14ac:dyDescent="0.25">
      <c r="A3773" s="517" t="s">
        <v>107</v>
      </c>
      <c r="B3773" s="515">
        <f>B3774+B3775+B3776+B3777</f>
        <v>0</v>
      </c>
      <c r="C3773" s="515">
        <f t="shared" ref="C3773:E3773" si="586">C3774+C3775+C3776+C3777</f>
        <v>0</v>
      </c>
      <c r="D3773" s="515">
        <f t="shared" si="586"/>
        <v>0</v>
      </c>
      <c r="E3773" s="515">
        <f t="shared" si="586"/>
        <v>0</v>
      </c>
      <c r="F3773" s="414"/>
    </row>
    <row r="3774" spans="1:6" ht="21" customHeight="1" thickBot="1" x14ac:dyDescent="0.25">
      <c r="A3774" s="518" t="s">
        <v>37</v>
      </c>
      <c r="B3774" s="515"/>
      <c r="C3774" s="515"/>
      <c r="D3774" s="515"/>
      <c r="E3774" s="515"/>
      <c r="F3774" s="414"/>
    </row>
    <row r="3775" spans="1:6" ht="21" customHeight="1" thickBot="1" x14ac:dyDescent="0.25">
      <c r="A3775" s="518" t="s">
        <v>108</v>
      </c>
      <c r="B3775" s="515"/>
      <c r="C3775" s="515"/>
      <c r="D3775" s="515"/>
      <c r="E3775" s="515"/>
      <c r="F3775" s="414"/>
    </row>
    <row r="3776" spans="1:6" ht="21" customHeight="1" thickBot="1" x14ac:dyDescent="0.25">
      <c r="A3776" s="518" t="s">
        <v>72</v>
      </c>
      <c r="B3776" s="515"/>
      <c r="C3776" s="515"/>
      <c r="D3776" s="515"/>
      <c r="E3776" s="515"/>
      <c r="F3776" s="414"/>
    </row>
    <row r="3777" spans="1:6" ht="21" customHeight="1" thickBot="1" x14ac:dyDescent="0.25">
      <c r="A3777" s="518" t="s">
        <v>73</v>
      </c>
      <c r="B3777" s="515"/>
      <c r="C3777" s="515"/>
      <c r="D3777" s="515"/>
      <c r="E3777" s="515"/>
      <c r="F3777" s="414"/>
    </row>
    <row r="3778" spans="1:6" ht="21" customHeight="1" thickBot="1" x14ac:dyDescent="0.25">
      <c r="A3778" s="517" t="s">
        <v>109</v>
      </c>
      <c r="B3778" s="514">
        <f>B3779+B3780+B3781+B3782</f>
        <v>188147</v>
      </c>
      <c r="C3778" s="514">
        <f t="shared" ref="C3778:E3778" si="587">C3779+C3780+C3781+C3782</f>
        <v>0</v>
      </c>
      <c r="D3778" s="514">
        <f t="shared" si="587"/>
        <v>0</v>
      </c>
      <c r="E3778" s="514">
        <f t="shared" si="587"/>
        <v>0</v>
      </c>
      <c r="F3778" s="414"/>
    </row>
    <row r="3779" spans="1:6" ht="21" customHeight="1" thickBot="1" x14ac:dyDescent="0.25">
      <c r="A3779" s="518" t="s">
        <v>37</v>
      </c>
      <c r="B3779" s="515">
        <v>188147</v>
      </c>
      <c r="C3779" s="515">
        <v>0</v>
      </c>
      <c r="D3779" s="515">
        <v>0</v>
      </c>
      <c r="E3779" s="515">
        <v>0</v>
      </c>
      <c r="F3779" s="414"/>
    </row>
    <row r="3780" spans="1:6" ht="21" customHeight="1" thickBot="1" x14ac:dyDescent="0.25">
      <c r="A3780" s="518" t="s">
        <v>108</v>
      </c>
      <c r="B3780" s="514"/>
      <c r="C3780" s="515"/>
      <c r="D3780" s="515"/>
      <c r="E3780" s="515"/>
      <c r="F3780" s="414"/>
    </row>
    <row r="3781" spans="1:6" ht="21" customHeight="1" thickBot="1" x14ac:dyDescent="0.25">
      <c r="A3781" s="518" t="s">
        <v>72</v>
      </c>
      <c r="B3781" s="514"/>
      <c r="C3781" s="515"/>
      <c r="D3781" s="515"/>
      <c r="E3781" s="515"/>
      <c r="F3781" s="414"/>
    </row>
    <row r="3782" spans="1:6" ht="21" customHeight="1" thickBot="1" x14ac:dyDescent="0.25">
      <c r="A3782" s="518" t="s">
        <v>73</v>
      </c>
      <c r="B3782" s="514"/>
      <c r="C3782" s="515"/>
      <c r="D3782" s="515"/>
      <c r="E3782" s="515"/>
      <c r="F3782" s="414"/>
    </row>
    <row r="3783" spans="1:6" ht="21" customHeight="1" thickBot="1" x14ac:dyDescent="0.25">
      <c r="A3783" s="519" t="s">
        <v>33</v>
      </c>
      <c r="B3783" s="514">
        <f>B3773+B3778</f>
        <v>188147</v>
      </c>
      <c r="C3783" s="514">
        <f t="shared" ref="C3783:E3783" si="588">C3773+C3778</f>
        <v>0</v>
      </c>
      <c r="D3783" s="514">
        <f t="shared" si="588"/>
        <v>0</v>
      </c>
      <c r="E3783" s="514">
        <f t="shared" si="588"/>
        <v>0</v>
      </c>
      <c r="F3783" s="414"/>
    </row>
    <row r="3784" spans="1:6" ht="46.5" customHeight="1" thickBot="1" x14ac:dyDescent="0.25">
      <c r="A3784" s="509" t="s">
        <v>26</v>
      </c>
      <c r="B3784" s="509" t="s">
        <v>1433</v>
      </c>
      <c r="C3784" s="521" t="s">
        <v>684</v>
      </c>
      <c r="D3784" s="522"/>
      <c r="E3784" s="509"/>
      <c r="F3784" s="414"/>
    </row>
    <row r="3785" spans="1:6" ht="21" customHeight="1" thickBot="1" x14ac:dyDescent="0.25">
      <c r="A3785" s="426" t="s">
        <v>9</v>
      </c>
      <c r="B3785" s="1090" t="s">
        <v>462</v>
      </c>
      <c r="C3785" s="1091"/>
      <c r="D3785" s="1091"/>
      <c r="E3785" s="1092"/>
      <c r="F3785" s="414"/>
    </row>
    <row r="3786" spans="1:6" ht="21" customHeight="1" thickBot="1" x14ac:dyDescent="0.25">
      <c r="A3786" s="426" t="s">
        <v>14</v>
      </c>
      <c r="B3786" s="1123" t="s">
        <v>463</v>
      </c>
      <c r="C3786" s="1093"/>
      <c r="D3786" s="1093"/>
      <c r="E3786" s="1094"/>
      <c r="F3786" s="414"/>
    </row>
    <row r="3787" spans="1:6" ht="21" customHeight="1" x14ac:dyDescent="0.2">
      <c r="A3787" s="1095"/>
      <c r="B3787" s="511">
        <v>2019</v>
      </c>
      <c r="C3787" s="511">
        <v>2019</v>
      </c>
      <c r="D3787" s="511">
        <v>2021</v>
      </c>
      <c r="E3787" s="511">
        <v>2022</v>
      </c>
      <c r="F3787" s="414"/>
    </row>
    <row r="3788" spans="1:6" ht="21" customHeight="1" thickBot="1" x14ac:dyDescent="0.25">
      <c r="A3788" s="1096"/>
      <c r="B3788" s="512" t="s">
        <v>5</v>
      </c>
      <c r="C3788" s="512" t="s">
        <v>6</v>
      </c>
      <c r="D3788" s="512" t="s">
        <v>6</v>
      </c>
      <c r="E3788" s="512" t="s">
        <v>6</v>
      </c>
      <c r="F3788" s="414"/>
    </row>
    <row r="3789" spans="1:6" ht="21" customHeight="1" thickBot="1" x14ac:dyDescent="0.25">
      <c r="A3789" s="426" t="s">
        <v>8</v>
      </c>
      <c r="B3789" s="513">
        <v>1</v>
      </c>
      <c r="C3789" s="513">
        <v>0</v>
      </c>
      <c r="D3789" s="422">
        <v>0</v>
      </c>
      <c r="E3789" s="422">
        <v>0</v>
      </c>
      <c r="F3789" s="414"/>
    </row>
    <row r="3790" spans="1:6" ht="21" customHeight="1" thickBot="1" x14ac:dyDescent="0.25">
      <c r="A3790" s="426" t="s">
        <v>15</v>
      </c>
      <c r="B3790" s="515">
        <f>B3808</f>
        <v>376</v>
      </c>
      <c r="C3790" s="515">
        <f>C3808</f>
        <v>0</v>
      </c>
      <c r="D3790" s="515">
        <v>0</v>
      </c>
      <c r="E3790" s="515">
        <v>0</v>
      </c>
      <c r="F3790" s="414"/>
    </row>
    <row r="3791" spans="1:6" ht="21" customHeight="1" thickBot="1" x14ac:dyDescent="0.25">
      <c r="A3791" s="426" t="s">
        <v>21</v>
      </c>
      <c r="B3791" s="513">
        <f>B3790/B3789</f>
        <v>376</v>
      </c>
      <c r="C3791" s="513" t="e">
        <f t="shared" ref="C3791:E3791" si="589">C3790/C3789</f>
        <v>#DIV/0!</v>
      </c>
      <c r="D3791" s="513" t="e">
        <f t="shared" si="589"/>
        <v>#DIV/0!</v>
      </c>
      <c r="E3791" s="513" t="e">
        <f t="shared" si="589"/>
        <v>#DIV/0!</v>
      </c>
      <c r="F3791" s="414"/>
    </row>
    <row r="3792" spans="1:6" ht="21" customHeight="1" thickBot="1" x14ac:dyDescent="0.25">
      <c r="A3792" s="426" t="s">
        <v>16</v>
      </c>
      <c r="B3792" s="422" t="s">
        <v>20</v>
      </c>
      <c r="C3792" s="516">
        <f>C3789/B3789-1</f>
        <v>-1</v>
      </c>
      <c r="D3792" s="516" t="e">
        <f t="shared" ref="D3792:E3794" si="590">D3789/C3789-1</f>
        <v>#DIV/0!</v>
      </c>
      <c r="E3792" s="516" t="e">
        <f t="shared" si="590"/>
        <v>#DIV/0!</v>
      </c>
      <c r="F3792" s="414"/>
    </row>
    <row r="3793" spans="1:6" ht="21" customHeight="1" thickBot="1" x14ac:dyDescent="0.25">
      <c r="A3793" s="426" t="s">
        <v>17</v>
      </c>
      <c r="B3793" s="422" t="s">
        <v>20</v>
      </c>
      <c r="C3793" s="516">
        <f>C3790/B3790-1</f>
        <v>-1</v>
      </c>
      <c r="D3793" s="516" t="e">
        <f t="shared" si="590"/>
        <v>#DIV/0!</v>
      </c>
      <c r="E3793" s="516" t="e">
        <f t="shared" si="590"/>
        <v>#DIV/0!</v>
      </c>
      <c r="F3793" s="414"/>
    </row>
    <row r="3794" spans="1:6" ht="21" customHeight="1" thickBot="1" x14ac:dyDescent="0.25">
      <c r="A3794" s="426" t="s">
        <v>18</v>
      </c>
      <c r="B3794" s="422" t="s">
        <v>20</v>
      </c>
      <c r="C3794" s="516" t="e">
        <f>C3791/B3791-1</f>
        <v>#DIV/0!</v>
      </c>
      <c r="D3794" s="516" t="e">
        <f t="shared" si="590"/>
        <v>#DIV/0!</v>
      </c>
      <c r="E3794" s="516" t="e">
        <f t="shared" si="590"/>
        <v>#DIV/0!</v>
      </c>
      <c r="F3794" s="414"/>
    </row>
    <row r="3795" spans="1:6" ht="21" customHeight="1" thickBot="1" x14ac:dyDescent="0.25">
      <c r="A3795" s="1138" t="s">
        <v>1289</v>
      </c>
      <c r="B3795" s="1139"/>
      <c r="C3795" s="1139"/>
      <c r="D3795" s="1139"/>
      <c r="E3795" s="1140"/>
      <c r="F3795" s="414"/>
    </row>
    <row r="3796" spans="1:6" ht="21" customHeight="1" x14ac:dyDescent="0.2">
      <c r="A3796" s="1095"/>
      <c r="B3796" s="511">
        <v>2019</v>
      </c>
      <c r="C3796" s="511">
        <v>2019</v>
      </c>
      <c r="D3796" s="511">
        <v>2021</v>
      </c>
      <c r="E3796" s="511">
        <v>2022</v>
      </c>
      <c r="F3796" s="414"/>
    </row>
    <row r="3797" spans="1:6" ht="21" customHeight="1" thickBot="1" x14ac:dyDescent="0.25">
      <c r="A3797" s="1096"/>
      <c r="B3797" s="512" t="s">
        <v>5</v>
      </c>
      <c r="C3797" s="512" t="s">
        <v>6</v>
      </c>
      <c r="D3797" s="512" t="s">
        <v>6</v>
      </c>
      <c r="E3797" s="512" t="s">
        <v>6</v>
      </c>
      <c r="F3797" s="414"/>
    </row>
    <row r="3798" spans="1:6" ht="21" customHeight="1" thickBot="1" x14ac:dyDescent="0.25">
      <c r="A3798" s="517" t="s">
        <v>107</v>
      </c>
      <c r="B3798" s="515">
        <f>B3799+B3800+B3801+B3802</f>
        <v>0</v>
      </c>
      <c r="C3798" s="515">
        <f t="shared" ref="C3798:E3798" si="591">C3799+C3800+C3801+C3802</f>
        <v>0</v>
      </c>
      <c r="D3798" s="515">
        <f t="shared" si="591"/>
        <v>0</v>
      </c>
      <c r="E3798" s="515">
        <f t="shared" si="591"/>
        <v>0</v>
      </c>
      <c r="F3798" s="414"/>
    </row>
    <row r="3799" spans="1:6" ht="21" customHeight="1" thickBot="1" x14ac:dyDescent="0.25">
      <c r="A3799" s="518" t="s">
        <v>37</v>
      </c>
      <c r="B3799" s="515"/>
      <c r="C3799" s="515"/>
      <c r="D3799" s="515"/>
      <c r="E3799" s="515"/>
      <c r="F3799" s="414"/>
    </row>
    <row r="3800" spans="1:6" ht="21" customHeight="1" thickBot="1" x14ac:dyDescent="0.25">
      <c r="A3800" s="518" t="s">
        <v>108</v>
      </c>
      <c r="B3800" s="515"/>
      <c r="C3800" s="515"/>
      <c r="D3800" s="515"/>
      <c r="E3800" s="515"/>
      <c r="F3800" s="414"/>
    </row>
    <row r="3801" spans="1:6" ht="21" customHeight="1" thickBot="1" x14ac:dyDescent="0.25">
      <c r="A3801" s="518" t="s">
        <v>72</v>
      </c>
      <c r="B3801" s="515"/>
      <c r="C3801" s="515"/>
      <c r="D3801" s="515"/>
      <c r="E3801" s="515"/>
      <c r="F3801" s="414"/>
    </row>
    <row r="3802" spans="1:6" ht="21" customHeight="1" thickBot="1" x14ac:dyDescent="0.25">
      <c r="A3802" s="518" t="s">
        <v>73</v>
      </c>
      <c r="B3802" s="515"/>
      <c r="C3802" s="515"/>
      <c r="D3802" s="515"/>
      <c r="E3802" s="515"/>
      <c r="F3802" s="414"/>
    </row>
    <row r="3803" spans="1:6" ht="21" customHeight="1" thickBot="1" x14ac:dyDescent="0.25">
      <c r="A3803" s="517" t="s">
        <v>109</v>
      </c>
      <c r="B3803" s="514">
        <f>B3804+B3805+B3806+B3807</f>
        <v>376</v>
      </c>
      <c r="C3803" s="514">
        <f t="shared" ref="C3803:E3803" si="592">C3804+C3805+C3806+C3807</f>
        <v>0</v>
      </c>
      <c r="D3803" s="514">
        <f t="shared" si="592"/>
        <v>0</v>
      </c>
      <c r="E3803" s="514">
        <f t="shared" si="592"/>
        <v>0</v>
      </c>
      <c r="F3803" s="414"/>
    </row>
    <row r="3804" spans="1:6" ht="21" customHeight="1" thickBot="1" x14ac:dyDescent="0.25">
      <c r="A3804" s="518" t="s">
        <v>37</v>
      </c>
      <c r="B3804" s="515">
        <v>376</v>
      </c>
      <c r="C3804" s="515">
        <v>0</v>
      </c>
      <c r="D3804" s="515">
        <v>0</v>
      </c>
      <c r="E3804" s="515">
        <v>0</v>
      </c>
      <c r="F3804" s="414"/>
    </row>
    <row r="3805" spans="1:6" ht="21" customHeight="1" thickBot="1" x14ac:dyDescent="0.25">
      <c r="A3805" s="518" t="s">
        <v>108</v>
      </c>
      <c r="B3805" s="514"/>
      <c r="C3805" s="515"/>
      <c r="D3805" s="515"/>
      <c r="E3805" s="515"/>
      <c r="F3805" s="414"/>
    </row>
    <row r="3806" spans="1:6" ht="21" customHeight="1" thickBot="1" x14ac:dyDescent="0.25">
      <c r="A3806" s="518" t="s">
        <v>72</v>
      </c>
      <c r="B3806" s="514"/>
      <c r="C3806" s="515"/>
      <c r="D3806" s="515"/>
      <c r="E3806" s="515"/>
      <c r="F3806" s="414"/>
    </row>
    <row r="3807" spans="1:6" ht="21" customHeight="1" thickBot="1" x14ac:dyDescent="0.25">
      <c r="A3807" s="518" t="s">
        <v>73</v>
      </c>
      <c r="B3807" s="514"/>
      <c r="C3807" s="515"/>
      <c r="D3807" s="515"/>
      <c r="E3807" s="515"/>
      <c r="F3807" s="414"/>
    </row>
    <row r="3808" spans="1:6" ht="21" customHeight="1" thickBot="1" x14ac:dyDescent="0.25">
      <c r="A3808" s="519" t="s">
        <v>33</v>
      </c>
      <c r="B3808" s="514">
        <f>B3798+B3803</f>
        <v>376</v>
      </c>
      <c r="C3808" s="514">
        <f t="shared" ref="C3808:E3808" si="593">C3798+C3803</f>
        <v>0</v>
      </c>
      <c r="D3808" s="514">
        <f t="shared" si="593"/>
        <v>0</v>
      </c>
      <c r="E3808" s="514">
        <f t="shared" si="593"/>
        <v>0</v>
      </c>
      <c r="F3808" s="414"/>
    </row>
    <row r="3809" spans="1:6" ht="39" customHeight="1" thickBot="1" x14ac:dyDescent="0.25">
      <c r="A3809" s="509" t="s">
        <v>70</v>
      </c>
      <c r="B3809" s="548" t="s">
        <v>685</v>
      </c>
      <c r="C3809" s="521" t="s">
        <v>686</v>
      </c>
      <c r="D3809" s="522"/>
      <c r="E3809" s="509"/>
      <c r="F3809" s="414"/>
    </row>
    <row r="3810" spans="1:6" ht="21" customHeight="1" thickBot="1" x14ac:dyDescent="0.25">
      <c r="A3810" s="426" t="s">
        <v>9</v>
      </c>
      <c r="B3810" s="1090" t="s">
        <v>687</v>
      </c>
      <c r="C3810" s="1091"/>
      <c r="D3810" s="1091"/>
      <c r="E3810" s="1092"/>
      <c r="F3810" s="414"/>
    </row>
    <row r="3811" spans="1:6" ht="21" customHeight="1" thickBot="1" x14ac:dyDescent="0.25">
      <c r="A3811" s="426" t="s">
        <v>14</v>
      </c>
      <c r="B3811" s="1123" t="s">
        <v>237</v>
      </c>
      <c r="C3811" s="1093"/>
      <c r="D3811" s="1093"/>
      <c r="E3811" s="1094"/>
      <c r="F3811" s="414"/>
    </row>
    <row r="3812" spans="1:6" ht="21" customHeight="1" x14ac:dyDescent="0.2">
      <c r="A3812" s="1095"/>
      <c r="B3812" s="511">
        <v>2019</v>
      </c>
      <c r="C3812" s="511">
        <v>2019</v>
      </c>
      <c r="D3812" s="511">
        <v>2021</v>
      </c>
      <c r="E3812" s="511">
        <v>2022</v>
      </c>
      <c r="F3812" s="414"/>
    </row>
    <row r="3813" spans="1:6" ht="21" customHeight="1" thickBot="1" x14ac:dyDescent="0.25">
      <c r="A3813" s="1096"/>
      <c r="B3813" s="512" t="s">
        <v>5</v>
      </c>
      <c r="C3813" s="512" t="s">
        <v>6</v>
      </c>
      <c r="D3813" s="512" t="s">
        <v>6</v>
      </c>
      <c r="E3813" s="512" t="s">
        <v>6</v>
      </c>
      <c r="F3813" s="414"/>
    </row>
    <row r="3814" spans="1:6" ht="21" customHeight="1" thickBot="1" x14ac:dyDescent="0.25">
      <c r="A3814" s="426" t="s">
        <v>8</v>
      </c>
      <c r="B3814" s="513">
        <v>74</v>
      </c>
      <c r="C3814" s="513">
        <v>0</v>
      </c>
      <c r="D3814" s="422">
        <v>0</v>
      </c>
      <c r="E3814" s="422">
        <v>0</v>
      </c>
      <c r="F3814" s="414"/>
    </row>
    <row r="3815" spans="1:6" ht="21" customHeight="1" thickBot="1" x14ac:dyDescent="0.25">
      <c r="A3815" s="426" t="s">
        <v>15</v>
      </c>
      <c r="B3815" s="513">
        <f>B3833</f>
        <v>461</v>
      </c>
      <c r="C3815" s="513">
        <f t="shared" ref="C3815:E3815" si="594">C3833</f>
        <v>0</v>
      </c>
      <c r="D3815" s="513">
        <f t="shared" si="594"/>
        <v>0</v>
      </c>
      <c r="E3815" s="513">
        <f t="shared" si="594"/>
        <v>0</v>
      </c>
      <c r="F3815" s="414"/>
    </row>
    <row r="3816" spans="1:6" ht="21" customHeight="1" thickBot="1" x14ac:dyDescent="0.25">
      <c r="A3816" s="426" t="s">
        <v>21</v>
      </c>
      <c r="B3816" s="513">
        <f>B3815/B3814</f>
        <v>6.2297297297297298</v>
      </c>
      <c r="C3816" s="513" t="e">
        <f t="shared" ref="C3816:E3816" si="595">C3815/C3814</f>
        <v>#DIV/0!</v>
      </c>
      <c r="D3816" s="513" t="e">
        <f t="shared" si="595"/>
        <v>#DIV/0!</v>
      </c>
      <c r="E3816" s="513" t="e">
        <f t="shared" si="595"/>
        <v>#DIV/0!</v>
      </c>
      <c r="F3816" s="414"/>
    </row>
    <row r="3817" spans="1:6" ht="21" customHeight="1" thickBot="1" x14ac:dyDescent="0.25">
      <c r="A3817" s="426" t="s">
        <v>16</v>
      </c>
      <c r="B3817" s="422" t="s">
        <v>20</v>
      </c>
      <c r="C3817" s="516">
        <f>C3814/B3814-1</f>
        <v>-1</v>
      </c>
      <c r="D3817" s="516" t="e">
        <f t="shared" ref="D3817:E3819" si="596">D3814/C3814-1</f>
        <v>#DIV/0!</v>
      </c>
      <c r="E3817" s="516" t="e">
        <f t="shared" si="596"/>
        <v>#DIV/0!</v>
      </c>
      <c r="F3817" s="414"/>
    </row>
    <row r="3818" spans="1:6" ht="21" customHeight="1" thickBot="1" x14ac:dyDescent="0.25">
      <c r="A3818" s="426" t="s">
        <v>17</v>
      </c>
      <c r="B3818" s="422" t="s">
        <v>20</v>
      </c>
      <c r="C3818" s="516">
        <f>C3815/B3815-1</f>
        <v>-1</v>
      </c>
      <c r="D3818" s="516" t="e">
        <f t="shared" si="596"/>
        <v>#DIV/0!</v>
      </c>
      <c r="E3818" s="516" t="e">
        <f t="shared" si="596"/>
        <v>#DIV/0!</v>
      </c>
      <c r="F3818" s="414"/>
    </row>
    <row r="3819" spans="1:6" ht="21" customHeight="1" thickBot="1" x14ac:dyDescent="0.25">
      <c r="A3819" s="426" t="s">
        <v>18</v>
      </c>
      <c r="B3819" s="422" t="s">
        <v>20</v>
      </c>
      <c r="C3819" s="516" t="e">
        <f>C3816/B3816-1</f>
        <v>#DIV/0!</v>
      </c>
      <c r="D3819" s="516" t="e">
        <f t="shared" si="596"/>
        <v>#DIV/0!</v>
      </c>
      <c r="E3819" s="516" t="e">
        <f t="shared" si="596"/>
        <v>#DIV/0!</v>
      </c>
      <c r="F3819" s="414"/>
    </row>
    <row r="3820" spans="1:6" ht="21" customHeight="1" thickBot="1" x14ac:dyDescent="0.25">
      <c r="A3820" s="1138" t="s">
        <v>1289</v>
      </c>
      <c r="B3820" s="1139"/>
      <c r="C3820" s="1139"/>
      <c r="D3820" s="1139"/>
      <c r="E3820" s="1140"/>
      <c r="F3820" s="414"/>
    </row>
    <row r="3821" spans="1:6" ht="21" customHeight="1" x14ac:dyDescent="0.2">
      <c r="A3821" s="1095"/>
      <c r="B3821" s="511">
        <v>2019</v>
      </c>
      <c r="C3821" s="511">
        <v>2019</v>
      </c>
      <c r="D3821" s="511">
        <v>2021</v>
      </c>
      <c r="E3821" s="511">
        <v>2022</v>
      </c>
      <c r="F3821" s="414"/>
    </row>
    <row r="3822" spans="1:6" ht="21" customHeight="1" thickBot="1" x14ac:dyDescent="0.25">
      <c r="A3822" s="1096"/>
      <c r="B3822" s="512" t="s">
        <v>5</v>
      </c>
      <c r="C3822" s="512" t="s">
        <v>6</v>
      </c>
      <c r="D3822" s="512" t="s">
        <v>6</v>
      </c>
      <c r="E3822" s="512" t="s">
        <v>6</v>
      </c>
      <c r="F3822" s="414"/>
    </row>
    <row r="3823" spans="1:6" ht="21" customHeight="1" thickBot="1" x14ac:dyDescent="0.25">
      <c r="A3823" s="517" t="s">
        <v>107</v>
      </c>
      <c r="B3823" s="515">
        <f>B3824+B3825+B3826+B3827</f>
        <v>0</v>
      </c>
      <c r="C3823" s="515">
        <f t="shared" ref="C3823:E3823" si="597">C3824+C3825+C3826+C3827</f>
        <v>0</v>
      </c>
      <c r="D3823" s="515">
        <f t="shared" si="597"/>
        <v>0</v>
      </c>
      <c r="E3823" s="515">
        <f t="shared" si="597"/>
        <v>0</v>
      </c>
      <c r="F3823" s="414"/>
    </row>
    <row r="3824" spans="1:6" ht="21" customHeight="1" thickBot="1" x14ac:dyDescent="0.25">
      <c r="A3824" s="518" t="s">
        <v>37</v>
      </c>
      <c r="B3824" s="515"/>
      <c r="C3824" s="515"/>
      <c r="D3824" s="515"/>
      <c r="E3824" s="515"/>
      <c r="F3824" s="414"/>
    </row>
    <row r="3825" spans="1:6" ht="21" customHeight="1" thickBot="1" x14ac:dyDescent="0.25">
      <c r="A3825" s="518" t="s">
        <v>108</v>
      </c>
      <c r="B3825" s="515"/>
      <c r="C3825" s="515"/>
      <c r="D3825" s="515"/>
      <c r="E3825" s="515"/>
      <c r="F3825" s="414"/>
    </row>
    <row r="3826" spans="1:6" ht="21" customHeight="1" thickBot="1" x14ac:dyDescent="0.25">
      <c r="A3826" s="518" t="s">
        <v>72</v>
      </c>
      <c r="B3826" s="515"/>
      <c r="C3826" s="515"/>
      <c r="D3826" s="515"/>
      <c r="E3826" s="515"/>
      <c r="F3826" s="414"/>
    </row>
    <row r="3827" spans="1:6" ht="21" customHeight="1" thickBot="1" x14ac:dyDescent="0.25">
      <c r="A3827" s="518" t="s">
        <v>73</v>
      </c>
      <c r="B3827" s="515"/>
      <c r="C3827" s="515"/>
      <c r="D3827" s="515"/>
      <c r="E3827" s="515"/>
      <c r="F3827" s="414"/>
    </row>
    <row r="3828" spans="1:6" ht="21" customHeight="1" thickBot="1" x14ac:dyDescent="0.25">
      <c r="A3828" s="517" t="s">
        <v>109</v>
      </c>
      <c r="B3828" s="514">
        <f>B3829+B3830+B3831+B3832</f>
        <v>461</v>
      </c>
      <c r="C3828" s="514">
        <f t="shared" ref="C3828:E3828" si="598">C3829+C3830+C3831+C3832</f>
        <v>0</v>
      </c>
      <c r="D3828" s="514">
        <f t="shared" si="598"/>
        <v>0</v>
      </c>
      <c r="E3828" s="514">
        <f t="shared" si="598"/>
        <v>0</v>
      </c>
      <c r="F3828" s="414"/>
    </row>
    <row r="3829" spans="1:6" ht="21" customHeight="1" thickBot="1" x14ac:dyDescent="0.25">
      <c r="A3829" s="518" t="s">
        <v>37</v>
      </c>
      <c r="B3829" s="514">
        <v>461</v>
      </c>
      <c r="C3829" s="515">
        <v>0</v>
      </c>
      <c r="D3829" s="515">
        <v>0</v>
      </c>
      <c r="E3829" s="515">
        <v>0</v>
      </c>
      <c r="F3829" s="414"/>
    </row>
    <row r="3830" spans="1:6" ht="21" customHeight="1" thickBot="1" x14ac:dyDescent="0.25">
      <c r="A3830" s="518" t="s">
        <v>108</v>
      </c>
      <c r="B3830" s="514"/>
      <c r="C3830" s="515"/>
      <c r="D3830" s="515"/>
      <c r="E3830" s="515"/>
      <c r="F3830" s="414"/>
    </row>
    <row r="3831" spans="1:6" ht="21" customHeight="1" thickBot="1" x14ac:dyDescent="0.25">
      <c r="A3831" s="518" t="s">
        <v>72</v>
      </c>
      <c r="B3831" s="514"/>
      <c r="C3831" s="515"/>
      <c r="D3831" s="515"/>
      <c r="E3831" s="515"/>
      <c r="F3831" s="414"/>
    </row>
    <row r="3832" spans="1:6" ht="21" customHeight="1" thickBot="1" x14ac:dyDescent="0.25">
      <c r="A3832" s="518" t="s">
        <v>73</v>
      </c>
      <c r="B3832" s="514"/>
      <c r="C3832" s="515"/>
      <c r="D3832" s="515"/>
      <c r="E3832" s="515"/>
      <c r="F3832" s="414"/>
    </row>
    <row r="3833" spans="1:6" ht="21" customHeight="1" thickBot="1" x14ac:dyDescent="0.25">
      <c r="A3833" s="519" t="s">
        <v>49</v>
      </c>
      <c r="B3833" s="514">
        <f>B3823+B3828</f>
        <v>461</v>
      </c>
      <c r="C3833" s="514">
        <f t="shared" ref="C3833:E3833" si="599">C3823+C3828</f>
        <v>0</v>
      </c>
      <c r="D3833" s="514">
        <f t="shared" si="599"/>
        <v>0</v>
      </c>
      <c r="E3833" s="514">
        <f t="shared" si="599"/>
        <v>0</v>
      </c>
      <c r="F3833" s="414"/>
    </row>
    <row r="3834" spans="1:6" ht="51" customHeight="1" thickBot="1" x14ac:dyDescent="0.25">
      <c r="A3834" s="509" t="s">
        <v>100</v>
      </c>
      <c r="B3834" s="549" t="s">
        <v>688</v>
      </c>
      <c r="C3834" s="521" t="s">
        <v>689</v>
      </c>
      <c r="D3834" s="522"/>
      <c r="E3834" s="509"/>
      <c r="F3834" s="414"/>
    </row>
    <row r="3835" spans="1:6" ht="21" customHeight="1" thickBot="1" x14ac:dyDescent="0.25">
      <c r="A3835" s="426" t="s">
        <v>9</v>
      </c>
      <c r="B3835" s="1090" t="s">
        <v>690</v>
      </c>
      <c r="C3835" s="1091"/>
      <c r="D3835" s="1091"/>
      <c r="E3835" s="1092"/>
      <c r="F3835" s="414"/>
    </row>
    <row r="3836" spans="1:6" ht="21" customHeight="1" thickBot="1" x14ac:dyDescent="0.25">
      <c r="A3836" s="426" t="s">
        <v>14</v>
      </c>
      <c r="B3836" s="1123" t="s">
        <v>123</v>
      </c>
      <c r="C3836" s="1093"/>
      <c r="D3836" s="1093"/>
      <c r="E3836" s="1094"/>
      <c r="F3836" s="414"/>
    </row>
    <row r="3837" spans="1:6" ht="21" customHeight="1" x14ac:dyDescent="0.2">
      <c r="A3837" s="1095"/>
      <c r="B3837" s="511">
        <v>2019</v>
      </c>
      <c r="C3837" s="511">
        <v>2020</v>
      </c>
      <c r="D3837" s="511">
        <v>2021</v>
      </c>
      <c r="E3837" s="511">
        <v>2022</v>
      </c>
      <c r="F3837" s="414"/>
    </row>
    <row r="3838" spans="1:6" ht="21" customHeight="1" thickBot="1" x14ac:dyDescent="0.25">
      <c r="A3838" s="1096"/>
      <c r="B3838" s="512" t="s">
        <v>5</v>
      </c>
      <c r="C3838" s="512" t="s">
        <v>6</v>
      </c>
      <c r="D3838" s="512" t="s">
        <v>6</v>
      </c>
      <c r="E3838" s="512" t="s">
        <v>6</v>
      </c>
      <c r="F3838" s="414"/>
    </row>
    <row r="3839" spans="1:6" ht="21" customHeight="1" thickBot="1" x14ac:dyDescent="0.25">
      <c r="A3839" s="426" t="s">
        <v>8</v>
      </c>
      <c r="B3839" s="513">
        <v>1</v>
      </c>
      <c r="C3839" s="513">
        <v>1</v>
      </c>
      <c r="D3839" s="422">
        <v>0</v>
      </c>
      <c r="E3839" s="422">
        <v>0</v>
      </c>
      <c r="F3839" s="414"/>
    </row>
    <row r="3840" spans="1:6" ht="21" customHeight="1" thickBot="1" x14ac:dyDescent="0.25">
      <c r="A3840" s="426" t="s">
        <v>15</v>
      </c>
      <c r="B3840" s="514">
        <f>B3848+B3854</f>
        <v>219894</v>
      </c>
      <c r="C3840" s="514">
        <f t="shared" ref="C3840:E3840" si="600">C3848+C3854</f>
        <v>200000</v>
      </c>
      <c r="D3840" s="514">
        <f t="shared" si="600"/>
        <v>0</v>
      </c>
      <c r="E3840" s="514">
        <f t="shared" si="600"/>
        <v>0</v>
      </c>
      <c r="F3840" s="414"/>
    </row>
    <row r="3841" spans="1:6" ht="21" customHeight="1" thickBot="1" x14ac:dyDescent="0.25">
      <c r="A3841" s="426" t="s">
        <v>21</v>
      </c>
      <c r="B3841" s="513">
        <f>B3840/B3839</f>
        <v>219894</v>
      </c>
      <c r="C3841" s="513">
        <f t="shared" ref="C3841:E3841" si="601">C3840/C3839</f>
        <v>200000</v>
      </c>
      <c r="D3841" s="513" t="e">
        <f t="shared" si="601"/>
        <v>#DIV/0!</v>
      </c>
      <c r="E3841" s="513" t="e">
        <f t="shared" si="601"/>
        <v>#DIV/0!</v>
      </c>
      <c r="F3841" s="414"/>
    </row>
    <row r="3842" spans="1:6" ht="21" customHeight="1" thickBot="1" x14ac:dyDescent="0.25">
      <c r="A3842" s="426" t="s">
        <v>16</v>
      </c>
      <c r="B3842" s="422" t="s">
        <v>20</v>
      </c>
      <c r="C3842" s="516">
        <f>C3839/B3839-1</f>
        <v>0</v>
      </c>
      <c r="D3842" s="516">
        <f t="shared" ref="D3842:E3844" si="602">D3839/C3839-1</f>
        <v>-1</v>
      </c>
      <c r="E3842" s="516" t="e">
        <f t="shared" si="602"/>
        <v>#DIV/0!</v>
      </c>
      <c r="F3842" s="414"/>
    </row>
    <row r="3843" spans="1:6" ht="21" customHeight="1" thickBot="1" x14ac:dyDescent="0.25">
      <c r="A3843" s="426" t="s">
        <v>17</v>
      </c>
      <c r="B3843" s="422" t="s">
        <v>20</v>
      </c>
      <c r="C3843" s="516">
        <f>C3840/B3840-1</f>
        <v>-9.0470863234103693E-2</v>
      </c>
      <c r="D3843" s="516">
        <f t="shared" si="602"/>
        <v>-1</v>
      </c>
      <c r="E3843" s="516" t="e">
        <f t="shared" si="602"/>
        <v>#DIV/0!</v>
      </c>
      <c r="F3843" s="414"/>
    </row>
    <row r="3844" spans="1:6" ht="21" customHeight="1" thickBot="1" x14ac:dyDescent="0.25">
      <c r="A3844" s="426" t="s">
        <v>18</v>
      </c>
      <c r="B3844" s="422" t="s">
        <v>20</v>
      </c>
      <c r="C3844" s="516">
        <f>C3841/B3841-1</f>
        <v>-9.0470863234103693E-2</v>
      </c>
      <c r="D3844" s="516" t="e">
        <f t="shared" si="602"/>
        <v>#DIV/0!</v>
      </c>
      <c r="E3844" s="516" t="e">
        <f t="shared" si="602"/>
        <v>#DIV/0!</v>
      </c>
      <c r="F3844" s="414"/>
    </row>
    <row r="3845" spans="1:6" ht="21" customHeight="1" thickBot="1" x14ac:dyDescent="0.25">
      <c r="A3845" s="1138" t="s">
        <v>1289</v>
      </c>
      <c r="B3845" s="1139"/>
      <c r="C3845" s="1139"/>
      <c r="D3845" s="1139"/>
      <c r="E3845" s="1140"/>
      <c r="F3845" s="414"/>
    </row>
    <row r="3846" spans="1:6" ht="21" customHeight="1" x14ac:dyDescent="0.2">
      <c r="A3846" s="1095"/>
      <c r="B3846" s="511">
        <v>2019</v>
      </c>
      <c r="C3846" s="511">
        <v>2020</v>
      </c>
      <c r="D3846" s="511">
        <v>2021</v>
      </c>
      <c r="E3846" s="511">
        <v>2022</v>
      </c>
      <c r="F3846" s="414"/>
    </row>
    <row r="3847" spans="1:6" ht="21" customHeight="1" thickBot="1" x14ac:dyDescent="0.25">
      <c r="A3847" s="1096"/>
      <c r="B3847" s="512" t="s">
        <v>5</v>
      </c>
      <c r="C3847" s="512" t="s">
        <v>6</v>
      </c>
      <c r="D3847" s="512" t="s">
        <v>6</v>
      </c>
      <c r="E3847" s="512" t="s">
        <v>6</v>
      </c>
      <c r="F3847" s="414"/>
    </row>
    <row r="3848" spans="1:6" ht="21" customHeight="1" thickBot="1" x14ac:dyDescent="0.25">
      <c r="A3848" s="517" t="s">
        <v>107</v>
      </c>
      <c r="B3848" s="515">
        <f>B3849+B3850+B3851+B3852</f>
        <v>0</v>
      </c>
      <c r="C3848" s="515">
        <f t="shared" ref="C3848:E3848" si="603">C3849+C3850+C3851+C3852</f>
        <v>0</v>
      </c>
      <c r="D3848" s="515">
        <f t="shared" si="603"/>
        <v>0</v>
      </c>
      <c r="E3848" s="515">
        <f t="shared" si="603"/>
        <v>0</v>
      </c>
      <c r="F3848" s="414"/>
    </row>
    <row r="3849" spans="1:6" ht="21" customHeight="1" thickBot="1" x14ac:dyDescent="0.25">
      <c r="A3849" s="518" t="s">
        <v>37</v>
      </c>
      <c r="B3849" s="515"/>
      <c r="C3849" s="515"/>
      <c r="D3849" s="515"/>
      <c r="E3849" s="515"/>
      <c r="F3849" s="414"/>
    </row>
    <row r="3850" spans="1:6" ht="21" customHeight="1" thickBot="1" x14ac:dyDescent="0.25">
      <c r="A3850" s="518" t="s">
        <v>108</v>
      </c>
      <c r="B3850" s="515"/>
      <c r="C3850" s="515"/>
      <c r="D3850" s="515"/>
      <c r="E3850" s="515"/>
      <c r="F3850" s="414"/>
    </row>
    <row r="3851" spans="1:6" ht="21" customHeight="1" thickBot="1" x14ac:dyDescent="0.25">
      <c r="A3851" s="518" t="s">
        <v>72</v>
      </c>
      <c r="B3851" s="515"/>
      <c r="C3851" s="515"/>
      <c r="D3851" s="515"/>
      <c r="E3851" s="515"/>
      <c r="F3851" s="414"/>
    </row>
    <row r="3852" spans="1:6" ht="21" customHeight="1" thickBot="1" x14ac:dyDescent="0.25">
      <c r="A3852" s="518" t="s">
        <v>73</v>
      </c>
      <c r="B3852" s="515"/>
      <c r="C3852" s="515"/>
      <c r="D3852" s="515"/>
      <c r="E3852" s="515"/>
      <c r="F3852" s="414"/>
    </row>
    <row r="3853" spans="1:6" ht="21" customHeight="1" thickBot="1" x14ac:dyDescent="0.25">
      <c r="A3853" s="517" t="s">
        <v>109</v>
      </c>
      <c r="B3853" s="514">
        <v>219894</v>
      </c>
      <c r="C3853" s="514">
        <f t="shared" ref="C3853" si="604">C3854+C3855+C3856+C3857</f>
        <v>200000</v>
      </c>
      <c r="D3853" s="515"/>
      <c r="E3853" s="514">
        <f t="shared" ref="E3853" si="605">E3854+E3855+E3856+E3857</f>
        <v>0</v>
      </c>
      <c r="F3853" s="414"/>
    </row>
    <row r="3854" spans="1:6" ht="21" customHeight="1" thickBot="1" x14ac:dyDescent="0.25">
      <c r="A3854" s="518" t="s">
        <v>37</v>
      </c>
      <c r="B3854" s="514">
        <v>219894</v>
      </c>
      <c r="C3854" s="515">
        <v>200000</v>
      </c>
      <c r="D3854" s="515"/>
      <c r="E3854" s="515">
        <v>0</v>
      </c>
      <c r="F3854" s="414"/>
    </row>
    <row r="3855" spans="1:6" ht="21" customHeight="1" thickBot="1" x14ac:dyDescent="0.25">
      <c r="A3855" s="518" t="s">
        <v>108</v>
      </c>
      <c r="B3855" s="514"/>
      <c r="C3855" s="515"/>
      <c r="D3855" s="515"/>
      <c r="E3855" s="515"/>
      <c r="F3855" s="414"/>
    </row>
    <row r="3856" spans="1:6" ht="21" customHeight="1" thickBot="1" x14ac:dyDescent="0.25">
      <c r="A3856" s="518" t="s">
        <v>72</v>
      </c>
      <c r="B3856" s="514"/>
      <c r="C3856" s="515"/>
      <c r="D3856" s="515"/>
      <c r="E3856" s="515"/>
      <c r="F3856" s="414"/>
    </row>
    <row r="3857" spans="1:6" ht="21" customHeight="1" thickBot="1" x14ac:dyDescent="0.25">
      <c r="A3857" s="518" t="s">
        <v>73</v>
      </c>
      <c r="B3857" s="514"/>
      <c r="C3857" s="515"/>
      <c r="D3857" s="515"/>
      <c r="E3857" s="515"/>
      <c r="F3857" s="414"/>
    </row>
    <row r="3858" spans="1:6" ht="21" customHeight="1" thickBot="1" x14ac:dyDescent="0.25">
      <c r="A3858" s="519" t="s">
        <v>50</v>
      </c>
      <c r="B3858" s="514">
        <f>B3848+B3853</f>
        <v>219894</v>
      </c>
      <c r="C3858" s="514">
        <f t="shared" ref="C3858:E3858" si="606">C3848+C3853</f>
        <v>200000</v>
      </c>
      <c r="D3858" s="514">
        <f t="shared" si="606"/>
        <v>0</v>
      </c>
      <c r="E3858" s="514">
        <f t="shared" si="606"/>
        <v>0</v>
      </c>
      <c r="F3858" s="414"/>
    </row>
    <row r="3859" spans="1:6" ht="45" customHeight="1" thickBot="1" x14ac:dyDescent="0.25">
      <c r="A3859" s="509" t="s">
        <v>100</v>
      </c>
      <c r="B3859" s="548" t="s">
        <v>691</v>
      </c>
      <c r="C3859" s="521" t="s">
        <v>692</v>
      </c>
      <c r="D3859" s="522"/>
      <c r="E3859" s="509"/>
      <c r="F3859" s="414"/>
    </row>
    <row r="3860" spans="1:6" ht="21" customHeight="1" thickBot="1" x14ac:dyDescent="0.25">
      <c r="A3860" s="426" t="s">
        <v>9</v>
      </c>
      <c r="B3860" s="1090" t="s">
        <v>462</v>
      </c>
      <c r="C3860" s="1091"/>
      <c r="D3860" s="1091"/>
      <c r="E3860" s="1092"/>
      <c r="F3860" s="414"/>
    </row>
    <row r="3861" spans="1:6" ht="21" customHeight="1" thickBot="1" x14ac:dyDescent="0.25">
      <c r="A3861" s="426" t="s">
        <v>14</v>
      </c>
      <c r="B3861" s="1123" t="s">
        <v>463</v>
      </c>
      <c r="C3861" s="1093"/>
      <c r="D3861" s="1093"/>
      <c r="E3861" s="1094"/>
      <c r="F3861" s="414"/>
    </row>
    <row r="3862" spans="1:6" ht="21" customHeight="1" x14ac:dyDescent="0.2">
      <c r="A3862" s="1095"/>
      <c r="B3862" s="511">
        <v>2019</v>
      </c>
      <c r="C3862" s="511">
        <v>2019</v>
      </c>
      <c r="D3862" s="511">
        <v>2021</v>
      </c>
      <c r="E3862" s="511">
        <v>2022</v>
      </c>
      <c r="F3862" s="414"/>
    </row>
    <row r="3863" spans="1:6" ht="21" customHeight="1" thickBot="1" x14ac:dyDescent="0.25">
      <c r="A3863" s="1096"/>
      <c r="B3863" s="512" t="s">
        <v>5</v>
      </c>
      <c r="C3863" s="512" t="s">
        <v>6</v>
      </c>
      <c r="D3863" s="512" t="s">
        <v>6</v>
      </c>
      <c r="E3863" s="512" t="s">
        <v>6</v>
      </c>
      <c r="F3863" s="414"/>
    </row>
    <row r="3864" spans="1:6" ht="21" customHeight="1" thickBot="1" x14ac:dyDescent="0.25">
      <c r="A3864" s="426" t="s">
        <v>8</v>
      </c>
      <c r="B3864" s="513">
        <v>1</v>
      </c>
      <c r="C3864" s="513">
        <v>1</v>
      </c>
      <c r="D3864" s="422">
        <v>0</v>
      </c>
      <c r="E3864" s="422">
        <v>0</v>
      </c>
      <c r="F3864" s="414"/>
    </row>
    <row r="3865" spans="1:6" ht="21" customHeight="1" thickBot="1" x14ac:dyDescent="0.25">
      <c r="A3865" s="426" t="s">
        <v>15</v>
      </c>
      <c r="B3865" s="515">
        <f>B3883</f>
        <v>1730</v>
      </c>
      <c r="C3865" s="515">
        <f t="shared" ref="C3865:D3865" si="607">C3883</f>
        <v>1500</v>
      </c>
      <c r="D3865" s="515">
        <f t="shared" si="607"/>
        <v>0</v>
      </c>
      <c r="E3865" s="515">
        <v>0</v>
      </c>
      <c r="F3865" s="414"/>
    </row>
    <row r="3866" spans="1:6" ht="21" customHeight="1" thickBot="1" x14ac:dyDescent="0.25">
      <c r="A3866" s="426" t="s">
        <v>21</v>
      </c>
      <c r="B3866" s="513">
        <f>B3865/B3864</f>
        <v>1730</v>
      </c>
      <c r="C3866" s="513">
        <f t="shared" ref="C3866:E3866" si="608">C3865/C3864</f>
        <v>1500</v>
      </c>
      <c r="D3866" s="513" t="e">
        <f t="shared" si="608"/>
        <v>#DIV/0!</v>
      </c>
      <c r="E3866" s="513" t="e">
        <f t="shared" si="608"/>
        <v>#DIV/0!</v>
      </c>
      <c r="F3866" s="414"/>
    </row>
    <row r="3867" spans="1:6" ht="21" customHeight="1" thickBot="1" x14ac:dyDescent="0.25">
      <c r="A3867" s="426" t="s">
        <v>16</v>
      </c>
      <c r="B3867" s="422" t="s">
        <v>20</v>
      </c>
      <c r="C3867" s="516">
        <f>C3864/B3864-1</f>
        <v>0</v>
      </c>
      <c r="D3867" s="516">
        <f t="shared" ref="D3867:E3869" si="609">D3864/C3864-1</f>
        <v>-1</v>
      </c>
      <c r="E3867" s="516" t="e">
        <f t="shared" si="609"/>
        <v>#DIV/0!</v>
      </c>
      <c r="F3867" s="414"/>
    </row>
    <row r="3868" spans="1:6" ht="21" customHeight="1" thickBot="1" x14ac:dyDescent="0.25">
      <c r="A3868" s="426" t="s">
        <v>17</v>
      </c>
      <c r="B3868" s="422" t="s">
        <v>20</v>
      </c>
      <c r="C3868" s="516">
        <f>C3865/B3865-1</f>
        <v>-0.13294797687861271</v>
      </c>
      <c r="D3868" s="516">
        <f t="shared" si="609"/>
        <v>-1</v>
      </c>
      <c r="E3868" s="516" t="e">
        <f t="shared" si="609"/>
        <v>#DIV/0!</v>
      </c>
      <c r="F3868" s="414"/>
    </row>
    <row r="3869" spans="1:6" ht="21" customHeight="1" thickBot="1" x14ac:dyDescent="0.25">
      <c r="A3869" s="426" t="s">
        <v>18</v>
      </c>
      <c r="B3869" s="422" t="s">
        <v>20</v>
      </c>
      <c r="C3869" s="516">
        <f>C3866/B3866-1</f>
        <v>-0.13294797687861271</v>
      </c>
      <c r="D3869" s="516" t="e">
        <f t="shared" si="609"/>
        <v>#DIV/0!</v>
      </c>
      <c r="E3869" s="516" t="e">
        <f t="shared" si="609"/>
        <v>#DIV/0!</v>
      </c>
      <c r="F3869" s="414"/>
    </row>
    <row r="3870" spans="1:6" ht="21" customHeight="1" thickBot="1" x14ac:dyDescent="0.25">
      <c r="A3870" s="1138" t="s">
        <v>1289</v>
      </c>
      <c r="B3870" s="1139"/>
      <c r="C3870" s="1139"/>
      <c r="D3870" s="1139"/>
      <c r="E3870" s="1140"/>
      <c r="F3870" s="414"/>
    </row>
    <row r="3871" spans="1:6" ht="21" customHeight="1" x14ac:dyDescent="0.2">
      <c r="A3871" s="1095"/>
      <c r="B3871" s="511">
        <v>2019</v>
      </c>
      <c r="C3871" s="511">
        <v>2019</v>
      </c>
      <c r="D3871" s="511">
        <v>2021</v>
      </c>
      <c r="E3871" s="511">
        <v>2022</v>
      </c>
      <c r="F3871" s="414"/>
    </row>
    <row r="3872" spans="1:6" ht="21" customHeight="1" thickBot="1" x14ac:dyDescent="0.25">
      <c r="A3872" s="1096"/>
      <c r="B3872" s="512" t="s">
        <v>5</v>
      </c>
      <c r="C3872" s="512" t="s">
        <v>6</v>
      </c>
      <c r="D3872" s="512" t="s">
        <v>6</v>
      </c>
      <c r="E3872" s="512" t="s">
        <v>6</v>
      </c>
      <c r="F3872" s="414"/>
    </row>
    <row r="3873" spans="1:6" ht="21" customHeight="1" thickBot="1" x14ac:dyDescent="0.25">
      <c r="A3873" s="517" t="s">
        <v>107</v>
      </c>
      <c r="B3873" s="515">
        <f>B3874+B3875+B3876+B3877</f>
        <v>0</v>
      </c>
      <c r="C3873" s="515">
        <f t="shared" ref="C3873:E3873" si="610">C3874+C3875+C3876+C3877</f>
        <v>0</v>
      </c>
      <c r="D3873" s="515">
        <f t="shared" si="610"/>
        <v>0</v>
      </c>
      <c r="E3873" s="515">
        <f t="shared" si="610"/>
        <v>0</v>
      </c>
      <c r="F3873" s="414"/>
    </row>
    <row r="3874" spans="1:6" ht="21" customHeight="1" thickBot="1" x14ac:dyDescent="0.25">
      <c r="A3874" s="518" t="s">
        <v>37</v>
      </c>
      <c r="B3874" s="515"/>
      <c r="C3874" s="515"/>
      <c r="D3874" s="515"/>
      <c r="E3874" s="515"/>
      <c r="F3874" s="414"/>
    </row>
    <row r="3875" spans="1:6" ht="21" customHeight="1" thickBot="1" x14ac:dyDescent="0.25">
      <c r="A3875" s="518" t="s">
        <v>108</v>
      </c>
      <c r="B3875" s="515"/>
      <c r="C3875" s="515"/>
      <c r="D3875" s="515"/>
      <c r="E3875" s="515"/>
      <c r="F3875" s="414"/>
    </row>
    <row r="3876" spans="1:6" ht="21" customHeight="1" thickBot="1" x14ac:dyDescent="0.25">
      <c r="A3876" s="518" t="s">
        <v>72</v>
      </c>
      <c r="B3876" s="515"/>
      <c r="C3876" s="515"/>
      <c r="D3876" s="515"/>
      <c r="E3876" s="515"/>
      <c r="F3876" s="414"/>
    </row>
    <row r="3877" spans="1:6" ht="21" customHeight="1" thickBot="1" x14ac:dyDescent="0.25">
      <c r="A3877" s="518" t="s">
        <v>73</v>
      </c>
      <c r="B3877" s="515"/>
      <c r="C3877" s="515"/>
      <c r="D3877" s="515"/>
      <c r="E3877" s="515"/>
      <c r="F3877" s="414"/>
    </row>
    <row r="3878" spans="1:6" ht="21" customHeight="1" thickBot="1" x14ac:dyDescent="0.25">
      <c r="A3878" s="517" t="s">
        <v>109</v>
      </c>
      <c r="B3878" s="514">
        <f>SUM(B3879:B3882)</f>
        <v>1730</v>
      </c>
      <c r="C3878" s="514">
        <f t="shared" ref="C3878:E3878" si="611">SUM(C3879:C3882)</f>
        <v>1500</v>
      </c>
      <c r="D3878" s="514">
        <f t="shared" si="611"/>
        <v>0</v>
      </c>
      <c r="E3878" s="514">
        <f t="shared" si="611"/>
        <v>0</v>
      </c>
      <c r="F3878" s="414"/>
    </row>
    <row r="3879" spans="1:6" ht="21" customHeight="1" thickBot="1" x14ac:dyDescent="0.25">
      <c r="A3879" s="518" t="s">
        <v>37</v>
      </c>
      <c r="B3879" s="515">
        <v>1730</v>
      </c>
      <c r="C3879" s="515">
        <v>1500</v>
      </c>
      <c r="D3879" s="515">
        <v>0</v>
      </c>
      <c r="E3879" s="515">
        <v>0</v>
      </c>
      <c r="F3879" s="414"/>
    </row>
    <row r="3880" spans="1:6" ht="21" customHeight="1" thickBot="1" x14ac:dyDescent="0.25">
      <c r="A3880" s="518" t="s">
        <v>108</v>
      </c>
      <c r="B3880" s="514"/>
      <c r="C3880" s="515"/>
      <c r="D3880" s="515"/>
      <c r="E3880" s="515"/>
      <c r="F3880" s="414"/>
    </row>
    <row r="3881" spans="1:6" ht="21" customHeight="1" thickBot="1" x14ac:dyDescent="0.25">
      <c r="A3881" s="518" t="s">
        <v>72</v>
      </c>
      <c r="B3881" s="514"/>
      <c r="C3881" s="515"/>
      <c r="D3881" s="515"/>
      <c r="E3881" s="515"/>
      <c r="F3881" s="414"/>
    </row>
    <row r="3882" spans="1:6" ht="21" customHeight="1" thickBot="1" x14ac:dyDescent="0.25">
      <c r="A3882" s="518" t="s">
        <v>73</v>
      </c>
      <c r="B3882" s="514"/>
      <c r="C3882" s="515"/>
      <c r="D3882" s="515"/>
      <c r="E3882" s="515"/>
      <c r="F3882" s="414"/>
    </row>
    <row r="3883" spans="1:6" ht="21" customHeight="1" thickBot="1" x14ac:dyDescent="0.25">
      <c r="A3883" s="519" t="s">
        <v>50</v>
      </c>
      <c r="B3883" s="514">
        <f>B3873+B3878</f>
        <v>1730</v>
      </c>
      <c r="C3883" s="514">
        <f t="shared" ref="C3883:E3883" si="612">C3873+C3878</f>
        <v>1500</v>
      </c>
      <c r="D3883" s="514">
        <f t="shared" si="612"/>
        <v>0</v>
      </c>
      <c r="E3883" s="514">
        <f t="shared" si="612"/>
        <v>0</v>
      </c>
      <c r="F3883" s="414"/>
    </row>
    <row r="3884" spans="1:6" ht="30.75" customHeight="1" thickBot="1" x14ac:dyDescent="0.25">
      <c r="A3884" s="509" t="s">
        <v>114</v>
      </c>
      <c r="B3884" s="509" t="s">
        <v>693</v>
      </c>
      <c r="C3884" s="521" t="s">
        <v>694</v>
      </c>
      <c r="D3884" s="522"/>
      <c r="E3884" s="509"/>
      <c r="F3884" s="414"/>
    </row>
    <row r="3885" spans="1:6" ht="21" customHeight="1" thickBot="1" x14ac:dyDescent="0.25">
      <c r="A3885" s="426" t="s">
        <v>9</v>
      </c>
      <c r="B3885" s="1090" t="s">
        <v>695</v>
      </c>
      <c r="C3885" s="1091"/>
      <c r="D3885" s="1091"/>
      <c r="E3885" s="1092"/>
      <c r="F3885" s="414"/>
    </row>
    <row r="3886" spans="1:6" ht="21" customHeight="1" thickBot="1" x14ac:dyDescent="0.25">
      <c r="A3886" s="426" t="s">
        <v>14</v>
      </c>
      <c r="B3886" s="1123" t="s">
        <v>237</v>
      </c>
      <c r="C3886" s="1093"/>
      <c r="D3886" s="1093"/>
      <c r="E3886" s="1094"/>
      <c r="F3886" s="414"/>
    </row>
    <row r="3887" spans="1:6" ht="21" customHeight="1" x14ac:dyDescent="0.2">
      <c r="A3887" s="1095"/>
      <c r="B3887" s="511">
        <v>2019</v>
      </c>
      <c r="C3887" s="511">
        <v>2020</v>
      </c>
      <c r="D3887" s="511">
        <v>2021</v>
      </c>
      <c r="E3887" s="511">
        <v>2022</v>
      </c>
      <c r="F3887" s="414"/>
    </row>
    <row r="3888" spans="1:6" ht="21" customHeight="1" thickBot="1" x14ac:dyDescent="0.25">
      <c r="A3888" s="1096"/>
      <c r="B3888" s="512" t="s">
        <v>5</v>
      </c>
      <c r="C3888" s="512" t="s">
        <v>6</v>
      </c>
      <c r="D3888" s="512" t="s">
        <v>6</v>
      </c>
      <c r="E3888" s="512" t="s">
        <v>6</v>
      </c>
      <c r="F3888" s="414"/>
    </row>
    <row r="3889" spans="1:6" ht="21" customHeight="1" thickBot="1" x14ac:dyDescent="0.25">
      <c r="A3889" s="426" t="s">
        <v>8</v>
      </c>
      <c r="B3889" s="513">
        <v>296</v>
      </c>
      <c r="C3889" s="513">
        <v>0</v>
      </c>
      <c r="D3889" s="513">
        <v>0</v>
      </c>
      <c r="E3889" s="422">
        <v>0</v>
      </c>
      <c r="F3889" s="414"/>
    </row>
    <row r="3890" spans="1:6" ht="21" customHeight="1" thickBot="1" x14ac:dyDescent="0.25">
      <c r="A3890" s="426" t="s">
        <v>15</v>
      </c>
      <c r="B3890" s="515">
        <f>B3908</f>
        <v>11381</v>
      </c>
      <c r="C3890" s="515">
        <f>C3908</f>
        <v>0</v>
      </c>
      <c r="D3890" s="515">
        <v>0</v>
      </c>
      <c r="E3890" s="515">
        <v>0</v>
      </c>
      <c r="F3890" s="414"/>
    </row>
    <row r="3891" spans="1:6" ht="21" customHeight="1" thickBot="1" x14ac:dyDescent="0.25">
      <c r="A3891" s="426" t="s">
        <v>21</v>
      </c>
      <c r="B3891" s="513">
        <f>B3890/B3889</f>
        <v>38.449324324324323</v>
      </c>
      <c r="C3891" s="513" t="e">
        <f t="shared" ref="C3891:E3891" si="613">C3890/C3889</f>
        <v>#DIV/0!</v>
      </c>
      <c r="D3891" s="513" t="e">
        <f t="shared" si="613"/>
        <v>#DIV/0!</v>
      </c>
      <c r="E3891" s="513" t="e">
        <f t="shared" si="613"/>
        <v>#DIV/0!</v>
      </c>
      <c r="F3891" s="414"/>
    </row>
    <row r="3892" spans="1:6" ht="21" customHeight="1" thickBot="1" x14ac:dyDescent="0.25">
      <c r="A3892" s="426" t="s">
        <v>16</v>
      </c>
      <c r="B3892" s="422" t="s">
        <v>20</v>
      </c>
      <c r="C3892" s="516">
        <f>C3889/B3889-1</f>
        <v>-1</v>
      </c>
      <c r="D3892" s="516" t="e">
        <f t="shared" ref="D3892:E3894" si="614">D3889/C3889-1</f>
        <v>#DIV/0!</v>
      </c>
      <c r="E3892" s="516" t="e">
        <f t="shared" si="614"/>
        <v>#DIV/0!</v>
      </c>
      <c r="F3892" s="414"/>
    </row>
    <row r="3893" spans="1:6" ht="21" customHeight="1" thickBot="1" x14ac:dyDescent="0.25">
      <c r="A3893" s="426" t="s">
        <v>17</v>
      </c>
      <c r="B3893" s="422" t="s">
        <v>20</v>
      </c>
      <c r="C3893" s="516">
        <f>C3890/B3890-1</f>
        <v>-1</v>
      </c>
      <c r="D3893" s="516" t="e">
        <f t="shared" si="614"/>
        <v>#DIV/0!</v>
      </c>
      <c r="E3893" s="516" t="e">
        <f t="shared" si="614"/>
        <v>#DIV/0!</v>
      </c>
      <c r="F3893" s="414"/>
    </row>
    <row r="3894" spans="1:6" ht="21" customHeight="1" thickBot="1" x14ac:dyDescent="0.25">
      <c r="A3894" s="426" t="s">
        <v>18</v>
      </c>
      <c r="B3894" s="422" t="s">
        <v>20</v>
      </c>
      <c r="C3894" s="516" t="e">
        <f>C3891/B3891-1</f>
        <v>#DIV/0!</v>
      </c>
      <c r="D3894" s="516" t="e">
        <f t="shared" si="614"/>
        <v>#DIV/0!</v>
      </c>
      <c r="E3894" s="516" t="e">
        <f t="shared" si="614"/>
        <v>#DIV/0!</v>
      </c>
      <c r="F3894" s="414"/>
    </row>
    <row r="3895" spans="1:6" ht="21" customHeight="1" thickBot="1" x14ac:dyDescent="0.25">
      <c r="A3895" s="1138" t="s">
        <v>1289</v>
      </c>
      <c r="B3895" s="1139"/>
      <c r="C3895" s="1139"/>
      <c r="D3895" s="1139"/>
      <c r="E3895" s="1140"/>
      <c r="F3895" s="414"/>
    </row>
    <row r="3896" spans="1:6" ht="21" customHeight="1" x14ac:dyDescent="0.2">
      <c r="A3896" s="1095"/>
      <c r="B3896" s="511">
        <v>2019</v>
      </c>
      <c r="C3896" s="511">
        <v>2020</v>
      </c>
      <c r="D3896" s="511">
        <v>2021</v>
      </c>
      <c r="E3896" s="511">
        <v>2022</v>
      </c>
      <c r="F3896" s="414"/>
    </row>
    <row r="3897" spans="1:6" ht="21" customHeight="1" thickBot="1" x14ac:dyDescent="0.25">
      <c r="A3897" s="1096"/>
      <c r="B3897" s="512" t="s">
        <v>5</v>
      </c>
      <c r="C3897" s="512" t="s">
        <v>6</v>
      </c>
      <c r="D3897" s="512" t="s">
        <v>6</v>
      </c>
      <c r="E3897" s="512" t="s">
        <v>6</v>
      </c>
      <c r="F3897" s="414"/>
    </row>
    <row r="3898" spans="1:6" ht="21" customHeight="1" thickBot="1" x14ac:dyDescent="0.25">
      <c r="A3898" s="517" t="s">
        <v>107</v>
      </c>
      <c r="B3898" s="515">
        <f>B3899+B3900+B3901+B3902</f>
        <v>0</v>
      </c>
      <c r="C3898" s="515">
        <f t="shared" ref="C3898:E3898" si="615">C3899+C3900+C3901+C3902</f>
        <v>0</v>
      </c>
      <c r="D3898" s="515">
        <f t="shared" si="615"/>
        <v>0</v>
      </c>
      <c r="E3898" s="515">
        <f t="shared" si="615"/>
        <v>0</v>
      </c>
      <c r="F3898" s="414"/>
    </row>
    <row r="3899" spans="1:6" ht="21" customHeight="1" thickBot="1" x14ac:dyDescent="0.25">
      <c r="A3899" s="518" t="s">
        <v>37</v>
      </c>
      <c r="B3899" s="515"/>
      <c r="C3899" s="515"/>
      <c r="D3899" s="515"/>
      <c r="E3899" s="515"/>
      <c r="F3899" s="414"/>
    </row>
    <row r="3900" spans="1:6" ht="21" customHeight="1" thickBot="1" x14ac:dyDescent="0.25">
      <c r="A3900" s="518" t="s">
        <v>108</v>
      </c>
      <c r="B3900" s="515"/>
      <c r="C3900" s="515"/>
      <c r="D3900" s="515"/>
      <c r="E3900" s="515"/>
      <c r="F3900" s="414"/>
    </row>
    <row r="3901" spans="1:6" ht="21" customHeight="1" thickBot="1" x14ac:dyDescent="0.25">
      <c r="A3901" s="518" t="s">
        <v>72</v>
      </c>
      <c r="B3901" s="515"/>
      <c r="C3901" s="515"/>
      <c r="D3901" s="515"/>
      <c r="E3901" s="515"/>
      <c r="F3901" s="414"/>
    </row>
    <row r="3902" spans="1:6" ht="21" customHeight="1" thickBot="1" x14ac:dyDescent="0.25">
      <c r="A3902" s="518" t="s">
        <v>73</v>
      </c>
      <c r="B3902" s="515"/>
      <c r="C3902" s="515"/>
      <c r="D3902" s="515"/>
      <c r="E3902" s="515"/>
      <c r="F3902" s="414"/>
    </row>
    <row r="3903" spans="1:6" ht="21" customHeight="1" thickBot="1" x14ac:dyDescent="0.25">
      <c r="A3903" s="517" t="s">
        <v>109</v>
      </c>
      <c r="B3903" s="514">
        <f>B3904+B3905+B3906+B3907</f>
        <v>11381</v>
      </c>
      <c r="C3903" s="514">
        <f t="shared" ref="C3903:E3903" si="616">C3904+C3905+C3906+C3907</f>
        <v>0</v>
      </c>
      <c r="D3903" s="514">
        <f t="shared" si="616"/>
        <v>0</v>
      </c>
      <c r="E3903" s="514">
        <f t="shared" si="616"/>
        <v>0</v>
      </c>
      <c r="F3903" s="414"/>
    </row>
    <row r="3904" spans="1:6" ht="21" customHeight="1" thickBot="1" x14ac:dyDescent="0.25">
      <c r="A3904" s="518" t="s">
        <v>37</v>
      </c>
      <c r="B3904" s="515">
        <v>11381</v>
      </c>
      <c r="C3904" s="515">
        <v>0</v>
      </c>
      <c r="D3904" s="515">
        <v>0</v>
      </c>
      <c r="E3904" s="515">
        <v>0</v>
      </c>
      <c r="F3904" s="414"/>
    </row>
    <row r="3905" spans="1:6" ht="21" customHeight="1" thickBot="1" x14ac:dyDescent="0.25">
      <c r="A3905" s="518" t="s">
        <v>108</v>
      </c>
      <c r="B3905" s="514"/>
      <c r="C3905" s="515"/>
      <c r="D3905" s="515"/>
      <c r="E3905" s="515"/>
      <c r="F3905" s="414"/>
    </row>
    <row r="3906" spans="1:6" ht="21" customHeight="1" thickBot="1" x14ac:dyDescent="0.25">
      <c r="A3906" s="518" t="s">
        <v>72</v>
      </c>
      <c r="B3906" s="514"/>
      <c r="C3906" s="515"/>
      <c r="D3906" s="515"/>
      <c r="E3906" s="515"/>
      <c r="F3906" s="414"/>
    </row>
    <row r="3907" spans="1:6" ht="21" customHeight="1" thickBot="1" x14ac:dyDescent="0.25">
      <c r="A3907" s="518" t="s">
        <v>73</v>
      </c>
      <c r="B3907" s="514"/>
      <c r="C3907" s="515"/>
      <c r="D3907" s="515"/>
      <c r="E3907" s="515"/>
      <c r="F3907" s="414"/>
    </row>
    <row r="3908" spans="1:6" ht="21" customHeight="1" thickBot="1" x14ac:dyDescent="0.25">
      <c r="A3908" s="519" t="s">
        <v>117</v>
      </c>
      <c r="B3908" s="514">
        <f>B3898+B3903</f>
        <v>11381</v>
      </c>
      <c r="C3908" s="514">
        <f t="shared" ref="C3908:E3908" si="617">C3898+C3903</f>
        <v>0</v>
      </c>
      <c r="D3908" s="514">
        <f t="shared" si="617"/>
        <v>0</v>
      </c>
      <c r="E3908" s="514">
        <f t="shared" si="617"/>
        <v>0</v>
      </c>
      <c r="F3908" s="414"/>
    </row>
    <row r="3909" spans="1:6" ht="47.25" customHeight="1" thickBot="1" x14ac:dyDescent="0.25">
      <c r="A3909" s="509" t="s">
        <v>114</v>
      </c>
      <c r="B3909" s="509" t="s">
        <v>696</v>
      </c>
      <c r="C3909" s="521" t="s">
        <v>697</v>
      </c>
      <c r="D3909" s="522"/>
      <c r="E3909" s="509"/>
      <c r="F3909" s="414"/>
    </row>
    <row r="3910" spans="1:6" ht="21" customHeight="1" thickBot="1" x14ac:dyDescent="0.25">
      <c r="A3910" s="426" t="s">
        <v>9</v>
      </c>
      <c r="B3910" s="1090" t="s">
        <v>462</v>
      </c>
      <c r="C3910" s="1091"/>
      <c r="D3910" s="1091"/>
      <c r="E3910" s="1092"/>
      <c r="F3910" s="414"/>
    </row>
    <row r="3911" spans="1:6" ht="21" customHeight="1" thickBot="1" x14ac:dyDescent="0.25">
      <c r="A3911" s="426" t="s">
        <v>14</v>
      </c>
      <c r="B3911" s="1123" t="s">
        <v>463</v>
      </c>
      <c r="C3911" s="1093"/>
      <c r="D3911" s="1093"/>
      <c r="E3911" s="1094"/>
      <c r="F3911" s="414"/>
    </row>
    <row r="3912" spans="1:6" ht="21" customHeight="1" x14ac:dyDescent="0.2">
      <c r="A3912" s="1095"/>
      <c r="B3912" s="511">
        <v>2019</v>
      </c>
      <c r="C3912" s="511">
        <v>2020</v>
      </c>
      <c r="D3912" s="511">
        <v>2021</v>
      </c>
      <c r="E3912" s="511">
        <v>2022</v>
      </c>
      <c r="F3912" s="414"/>
    </row>
    <row r="3913" spans="1:6" ht="21" customHeight="1" thickBot="1" x14ac:dyDescent="0.25">
      <c r="A3913" s="1096"/>
      <c r="B3913" s="512" t="s">
        <v>5</v>
      </c>
      <c r="C3913" s="512" t="s">
        <v>6</v>
      </c>
      <c r="D3913" s="512" t="s">
        <v>6</v>
      </c>
      <c r="E3913" s="512" t="s">
        <v>6</v>
      </c>
      <c r="F3913" s="414"/>
    </row>
    <row r="3914" spans="1:6" ht="21" customHeight="1" thickBot="1" x14ac:dyDescent="0.25">
      <c r="A3914" s="426" t="s">
        <v>8</v>
      </c>
      <c r="B3914" s="513">
        <v>1</v>
      </c>
      <c r="C3914" s="513">
        <v>0</v>
      </c>
      <c r="D3914" s="422">
        <v>0</v>
      </c>
      <c r="E3914" s="422">
        <v>0</v>
      </c>
      <c r="F3914" s="414"/>
    </row>
    <row r="3915" spans="1:6" ht="21" customHeight="1" thickBot="1" x14ac:dyDescent="0.25">
      <c r="A3915" s="426" t="s">
        <v>15</v>
      </c>
      <c r="B3915" s="515">
        <f>B3933</f>
        <v>398</v>
      </c>
      <c r="C3915" s="515">
        <f>C3933</f>
        <v>0</v>
      </c>
      <c r="D3915" s="515">
        <v>0</v>
      </c>
      <c r="E3915" s="515">
        <v>0</v>
      </c>
      <c r="F3915" s="414"/>
    </row>
    <row r="3916" spans="1:6" ht="21" customHeight="1" thickBot="1" x14ac:dyDescent="0.25">
      <c r="A3916" s="426" t="s">
        <v>21</v>
      </c>
      <c r="B3916" s="513">
        <f>B3915/B3914</f>
        <v>398</v>
      </c>
      <c r="C3916" s="513" t="e">
        <f t="shared" ref="C3916:E3916" si="618">C3915/C3914</f>
        <v>#DIV/0!</v>
      </c>
      <c r="D3916" s="513" t="e">
        <f t="shared" si="618"/>
        <v>#DIV/0!</v>
      </c>
      <c r="E3916" s="513" t="e">
        <f t="shared" si="618"/>
        <v>#DIV/0!</v>
      </c>
      <c r="F3916" s="414"/>
    </row>
    <row r="3917" spans="1:6" ht="21" customHeight="1" thickBot="1" x14ac:dyDescent="0.25">
      <c r="A3917" s="426" t="s">
        <v>16</v>
      </c>
      <c r="B3917" s="422" t="s">
        <v>20</v>
      </c>
      <c r="C3917" s="516">
        <f>C3914/B3914-1</f>
        <v>-1</v>
      </c>
      <c r="D3917" s="516" t="e">
        <f t="shared" ref="D3917:E3919" si="619">D3914/C3914-1</f>
        <v>#DIV/0!</v>
      </c>
      <c r="E3917" s="516" t="e">
        <f t="shared" si="619"/>
        <v>#DIV/0!</v>
      </c>
      <c r="F3917" s="414"/>
    </row>
    <row r="3918" spans="1:6" ht="21" customHeight="1" thickBot="1" x14ac:dyDescent="0.25">
      <c r="A3918" s="426" t="s">
        <v>17</v>
      </c>
      <c r="B3918" s="422" t="s">
        <v>20</v>
      </c>
      <c r="C3918" s="516">
        <f>C3915/B3915-1</f>
        <v>-1</v>
      </c>
      <c r="D3918" s="516" t="e">
        <f t="shared" si="619"/>
        <v>#DIV/0!</v>
      </c>
      <c r="E3918" s="516" t="e">
        <f t="shared" si="619"/>
        <v>#DIV/0!</v>
      </c>
      <c r="F3918" s="414"/>
    </row>
    <row r="3919" spans="1:6" ht="21" customHeight="1" thickBot="1" x14ac:dyDescent="0.25">
      <c r="A3919" s="426" t="s">
        <v>18</v>
      </c>
      <c r="B3919" s="422" t="s">
        <v>20</v>
      </c>
      <c r="C3919" s="516" t="e">
        <f>C3916/B3916-1</f>
        <v>#DIV/0!</v>
      </c>
      <c r="D3919" s="516" t="e">
        <f t="shared" si="619"/>
        <v>#DIV/0!</v>
      </c>
      <c r="E3919" s="516" t="e">
        <f t="shared" si="619"/>
        <v>#DIV/0!</v>
      </c>
      <c r="F3919" s="414"/>
    </row>
    <row r="3920" spans="1:6" ht="21" customHeight="1" thickBot="1" x14ac:dyDescent="0.25">
      <c r="A3920" s="1138" t="s">
        <v>1289</v>
      </c>
      <c r="B3920" s="1139"/>
      <c r="C3920" s="1139"/>
      <c r="D3920" s="1139"/>
      <c r="E3920" s="1140"/>
      <c r="F3920" s="414"/>
    </row>
    <row r="3921" spans="1:6" ht="21" customHeight="1" x14ac:dyDescent="0.2">
      <c r="A3921" s="1095"/>
      <c r="B3921" s="511">
        <v>2019</v>
      </c>
      <c r="C3921" s="511">
        <v>2020</v>
      </c>
      <c r="D3921" s="511">
        <v>2021</v>
      </c>
      <c r="E3921" s="511">
        <v>2022</v>
      </c>
      <c r="F3921" s="414"/>
    </row>
    <row r="3922" spans="1:6" ht="21" customHeight="1" thickBot="1" x14ac:dyDescent="0.25">
      <c r="A3922" s="1096"/>
      <c r="B3922" s="512" t="s">
        <v>5</v>
      </c>
      <c r="C3922" s="512" t="s">
        <v>6</v>
      </c>
      <c r="D3922" s="512" t="s">
        <v>6</v>
      </c>
      <c r="E3922" s="512" t="s">
        <v>6</v>
      </c>
      <c r="F3922" s="414"/>
    </row>
    <row r="3923" spans="1:6" ht="21" customHeight="1" thickBot="1" x14ac:dyDescent="0.25">
      <c r="A3923" s="517" t="s">
        <v>107</v>
      </c>
      <c r="B3923" s="515">
        <f>B3924+B3925+B3926+B3927</f>
        <v>0</v>
      </c>
      <c r="C3923" s="515">
        <f t="shared" ref="C3923:E3923" si="620">C3924+C3925+C3926+C3927</f>
        <v>0</v>
      </c>
      <c r="D3923" s="515">
        <f t="shared" si="620"/>
        <v>0</v>
      </c>
      <c r="E3923" s="515">
        <f t="shared" si="620"/>
        <v>0</v>
      </c>
      <c r="F3923" s="414"/>
    </row>
    <row r="3924" spans="1:6" ht="21" customHeight="1" thickBot="1" x14ac:dyDescent="0.25">
      <c r="A3924" s="518" t="s">
        <v>37</v>
      </c>
      <c r="B3924" s="515"/>
      <c r="C3924" s="515"/>
      <c r="D3924" s="515"/>
      <c r="E3924" s="515"/>
      <c r="F3924" s="414"/>
    </row>
    <row r="3925" spans="1:6" ht="21" customHeight="1" thickBot="1" x14ac:dyDescent="0.25">
      <c r="A3925" s="518" t="s">
        <v>108</v>
      </c>
      <c r="B3925" s="515"/>
      <c r="C3925" s="515"/>
      <c r="D3925" s="515"/>
      <c r="E3925" s="515"/>
      <c r="F3925" s="414"/>
    </row>
    <row r="3926" spans="1:6" ht="21" customHeight="1" thickBot="1" x14ac:dyDescent="0.25">
      <c r="A3926" s="518" t="s">
        <v>72</v>
      </c>
      <c r="B3926" s="515"/>
      <c r="C3926" s="515"/>
      <c r="D3926" s="515"/>
      <c r="E3926" s="515"/>
      <c r="F3926" s="414"/>
    </row>
    <row r="3927" spans="1:6" ht="21" customHeight="1" thickBot="1" x14ac:dyDescent="0.25">
      <c r="A3927" s="518" t="s">
        <v>73</v>
      </c>
      <c r="B3927" s="515"/>
      <c r="C3927" s="515"/>
      <c r="D3927" s="515"/>
      <c r="E3927" s="515"/>
      <c r="F3927" s="414"/>
    </row>
    <row r="3928" spans="1:6" ht="21" customHeight="1" thickBot="1" x14ac:dyDescent="0.25">
      <c r="A3928" s="517" t="s">
        <v>109</v>
      </c>
      <c r="B3928" s="514">
        <f>B3929+B3930+B3931+B3932</f>
        <v>398</v>
      </c>
      <c r="C3928" s="514">
        <f t="shared" ref="C3928:E3928" si="621">C3929+C3930+C3931+C3932</f>
        <v>0</v>
      </c>
      <c r="D3928" s="514">
        <f t="shared" si="621"/>
        <v>0</v>
      </c>
      <c r="E3928" s="514">
        <f t="shared" si="621"/>
        <v>0</v>
      </c>
      <c r="F3928" s="414"/>
    </row>
    <row r="3929" spans="1:6" ht="21" customHeight="1" thickBot="1" x14ac:dyDescent="0.25">
      <c r="A3929" s="518" t="s">
        <v>37</v>
      </c>
      <c r="B3929" s="515">
        <v>398</v>
      </c>
      <c r="C3929" s="515">
        <v>0</v>
      </c>
      <c r="D3929" s="515">
        <v>0</v>
      </c>
      <c r="E3929" s="515">
        <v>0</v>
      </c>
      <c r="F3929" s="414"/>
    </row>
    <row r="3930" spans="1:6" ht="21" customHeight="1" thickBot="1" x14ac:dyDescent="0.25">
      <c r="A3930" s="518" t="s">
        <v>108</v>
      </c>
      <c r="B3930" s="514"/>
      <c r="C3930" s="515"/>
      <c r="D3930" s="515"/>
      <c r="E3930" s="515"/>
      <c r="F3930" s="414"/>
    </row>
    <row r="3931" spans="1:6" ht="21" customHeight="1" thickBot="1" x14ac:dyDescent="0.25">
      <c r="A3931" s="518" t="s">
        <v>72</v>
      </c>
      <c r="B3931" s="514"/>
      <c r="C3931" s="515"/>
      <c r="D3931" s="515"/>
      <c r="E3931" s="515"/>
      <c r="F3931" s="414"/>
    </row>
    <row r="3932" spans="1:6" ht="21" customHeight="1" thickBot="1" x14ac:dyDescent="0.25">
      <c r="A3932" s="518" t="s">
        <v>73</v>
      </c>
      <c r="B3932" s="514"/>
      <c r="C3932" s="515"/>
      <c r="D3932" s="515"/>
      <c r="E3932" s="515"/>
      <c r="F3932" s="414"/>
    </row>
    <row r="3933" spans="1:6" ht="21" customHeight="1" thickBot="1" x14ac:dyDescent="0.25">
      <c r="A3933" s="519" t="s">
        <v>117</v>
      </c>
      <c r="B3933" s="514">
        <f>B3923+B3928</f>
        <v>398</v>
      </c>
      <c r="C3933" s="514">
        <f t="shared" ref="C3933:E3933" si="622">C3923+C3928</f>
        <v>0</v>
      </c>
      <c r="D3933" s="514">
        <f t="shared" si="622"/>
        <v>0</v>
      </c>
      <c r="E3933" s="514">
        <f t="shared" si="622"/>
        <v>0</v>
      </c>
      <c r="F3933" s="414"/>
    </row>
    <row r="3934" spans="1:6" ht="48" customHeight="1" thickBot="1" x14ac:dyDescent="0.25">
      <c r="A3934" s="509" t="s">
        <v>118</v>
      </c>
      <c r="B3934" s="509" t="s">
        <v>698</v>
      </c>
      <c r="C3934" s="521" t="s">
        <v>699</v>
      </c>
      <c r="D3934" s="522"/>
      <c r="E3934" s="509"/>
      <c r="F3934" s="414"/>
    </row>
    <row r="3935" spans="1:6" ht="93.75" customHeight="1" thickBot="1" x14ac:dyDescent="0.25">
      <c r="A3935" s="426" t="s">
        <v>9</v>
      </c>
      <c r="B3935" s="1090" t="s">
        <v>700</v>
      </c>
      <c r="C3935" s="1091"/>
      <c r="D3935" s="1091"/>
      <c r="E3935" s="1092"/>
      <c r="F3935" s="414"/>
    </row>
    <row r="3936" spans="1:6" ht="21" customHeight="1" thickBot="1" x14ac:dyDescent="0.25">
      <c r="A3936" s="426" t="s">
        <v>14</v>
      </c>
      <c r="B3936" s="1123" t="s">
        <v>123</v>
      </c>
      <c r="C3936" s="1093"/>
      <c r="D3936" s="1093"/>
      <c r="E3936" s="1094"/>
      <c r="F3936" s="414"/>
    </row>
    <row r="3937" spans="1:6" ht="21" customHeight="1" x14ac:dyDescent="0.2">
      <c r="A3937" s="1095"/>
      <c r="B3937" s="511">
        <v>2019</v>
      </c>
      <c r="C3937" s="511">
        <v>2020</v>
      </c>
      <c r="D3937" s="511">
        <v>2021</v>
      </c>
      <c r="E3937" s="511">
        <v>2022</v>
      </c>
      <c r="F3937" s="414"/>
    </row>
    <row r="3938" spans="1:6" ht="21" customHeight="1" thickBot="1" x14ac:dyDescent="0.25">
      <c r="A3938" s="1096"/>
      <c r="B3938" s="512" t="s">
        <v>5</v>
      </c>
      <c r="C3938" s="512" t="s">
        <v>6</v>
      </c>
      <c r="D3938" s="512" t="s">
        <v>6</v>
      </c>
      <c r="E3938" s="512" t="s">
        <v>6</v>
      </c>
      <c r="F3938" s="414"/>
    </row>
    <row r="3939" spans="1:6" ht="21" customHeight="1" thickBot="1" x14ac:dyDescent="0.25">
      <c r="A3939" s="426" t="s">
        <v>8</v>
      </c>
      <c r="B3939" s="513">
        <v>1</v>
      </c>
      <c r="C3939" s="513">
        <v>0</v>
      </c>
      <c r="D3939" s="422">
        <v>0</v>
      </c>
      <c r="E3939" s="422">
        <v>0</v>
      </c>
      <c r="F3939" s="414"/>
    </row>
    <row r="3940" spans="1:6" ht="21" customHeight="1" thickBot="1" x14ac:dyDescent="0.25">
      <c r="A3940" s="426" t="s">
        <v>15</v>
      </c>
      <c r="B3940" s="514">
        <f>B3958</f>
        <v>63208</v>
      </c>
      <c r="C3940" s="514">
        <f>C3958</f>
        <v>0</v>
      </c>
      <c r="D3940" s="515">
        <v>0</v>
      </c>
      <c r="E3940" s="515">
        <v>0</v>
      </c>
      <c r="F3940" s="414"/>
    </row>
    <row r="3941" spans="1:6" ht="21" customHeight="1" thickBot="1" x14ac:dyDescent="0.25">
      <c r="A3941" s="426" t="s">
        <v>21</v>
      </c>
      <c r="B3941" s="513">
        <f>B3940/B3939</f>
        <v>63208</v>
      </c>
      <c r="C3941" s="513" t="e">
        <f>C3940/C3939</f>
        <v>#DIV/0!</v>
      </c>
      <c r="D3941" s="513" t="e">
        <f t="shared" ref="D3941:E3941" si="623">D3940/D3939</f>
        <v>#DIV/0!</v>
      </c>
      <c r="E3941" s="513" t="e">
        <f t="shared" si="623"/>
        <v>#DIV/0!</v>
      </c>
      <c r="F3941" s="414"/>
    </row>
    <row r="3942" spans="1:6" ht="21" customHeight="1" thickBot="1" x14ac:dyDescent="0.25">
      <c r="A3942" s="426" t="s">
        <v>16</v>
      </c>
      <c r="B3942" s="422" t="s">
        <v>20</v>
      </c>
      <c r="C3942" s="516">
        <f>C3939/B3939-1</f>
        <v>-1</v>
      </c>
      <c r="D3942" s="516" t="e">
        <f t="shared" ref="D3942:E3944" si="624">D3939/C3939-1</f>
        <v>#DIV/0!</v>
      </c>
      <c r="E3942" s="516" t="e">
        <f t="shared" si="624"/>
        <v>#DIV/0!</v>
      </c>
      <c r="F3942" s="414"/>
    </row>
    <row r="3943" spans="1:6" ht="21" customHeight="1" thickBot="1" x14ac:dyDescent="0.25">
      <c r="A3943" s="426" t="s">
        <v>17</v>
      </c>
      <c r="B3943" s="422" t="s">
        <v>20</v>
      </c>
      <c r="C3943" s="516">
        <f>C3940/B3940-1</f>
        <v>-1</v>
      </c>
      <c r="D3943" s="516" t="e">
        <f t="shared" si="624"/>
        <v>#DIV/0!</v>
      </c>
      <c r="E3943" s="516" t="e">
        <f t="shared" si="624"/>
        <v>#DIV/0!</v>
      </c>
      <c r="F3943" s="414"/>
    </row>
    <row r="3944" spans="1:6" ht="21" customHeight="1" thickBot="1" x14ac:dyDescent="0.25">
      <c r="A3944" s="426" t="s">
        <v>18</v>
      </c>
      <c r="B3944" s="422" t="s">
        <v>20</v>
      </c>
      <c r="C3944" s="516" t="e">
        <f>C3941/B3941-1</f>
        <v>#DIV/0!</v>
      </c>
      <c r="D3944" s="516" t="e">
        <f t="shared" si="624"/>
        <v>#DIV/0!</v>
      </c>
      <c r="E3944" s="516" t="e">
        <f t="shared" si="624"/>
        <v>#DIV/0!</v>
      </c>
      <c r="F3944" s="414"/>
    </row>
    <row r="3945" spans="1:6" ht="21" customHeight="1" thickBot="1" x14ac:dyDescent="0.25">
      <c r="A3945" s="1138" t="s">
        <v>1289</v>
      </c>
      <c r="B3945" s="1139"/>
      <c r="C3945" s="1139"/>
      <c r="D3945" s="1139"/>
      <c r="E3945" s="1140"/>
      <c r="F3945" s="414"/>
    </row>
    <row r="3946" spans="1:6" ht="21" customHeight="1" x14ac:dyDescent="0.2">
      <c r="A3946" s="1095"/>
      <c r="B3946" s="511">
        <v>2019</v>
      </c>
      <c r="C3946" s="511">
        <v>2020</v>
      </c>
      <c r="D3946" s="511">
        <v>2021</v>
      </c>
      <c r="E3946" s="511">
        <v>2022</v>
      </c>
      <c r="F3946" s="414"/>
    </row>
    <row r="3947" spans="1:6" ht="21" customHeight="1" thickBot="1" x14ac:dyDescent="0.25">
      <c r="A3947" s="1096"/>
      <c r="B3947" s="512" t="s">
        <v>5</v>
      </c>
      <c r="C3947" s="512" t="s">
        <v>6</v>
      </c>
      <c r="D3947" s="512" t="s">
        <v>6</v>
      </c>
      <c r="E3947" s="512" t="s">
        <v>6</v>
      </c>
      <c r="F3947" s="414"/>
    </row>
    <row r="3948" spans="1:6" ht="21" customHeight="1" thickBot="1" x14ac:dyDescent="0.25">
      <c r="A3948" s="517" t="s">
        <v>107</v>
      </c>
      <c r="B3948" s="515">
        <f>B3949+B3950+B3951+B3952</f>
        <v>0</v>
      </c>
      <c r="C3948" s="515">
        <f t="shared" ref="C3948:E3948" si="625">C3949+C3950+C3951+C3952</f>
        <v>0</v>
      </c>
      <c r="D3948" s="515">
        <f t="shared" si="625"/>
        <v>0</v>
      </c>
      <c r="E3948" s="515">
        <f t="shared" si="625"/>
        <v>0</v>
      </c>
      <c r="F3948" s="414"/>
    </row>
    <row r="3949" spans="1:6" ht="21" customHeight="1" thickBot="1" x14ac:dyDescent="0.25">
      <c r="A3949" s="518" t="s">
        <v>37</v>
      </c>
      <c r="B3949" s="515"/>
      <c r="C3949" s="515"/>
      <c r="D3949" s="515"/>
      <c r="E3949" s="515"/>
      <c r="F3949" s="414"/>
    </row>
    <row r="3950" spans="1:6" ht="21" customHeight="1" thickBot="1" x14ac:dyDescent="0.25">
      <c r="A3950" s="518" t="s">
        <v>108</v>
      </c>
      <c r="B3950" s="515"/>
      <c r="C3950" s="515"/>
      <c r="D3950" s="515"/>
      <c r="E3950" s="515"/>
      <c r="F3950" s="414"/>
    </row>
    <row r="3951" spans="1:6" ht="21" customHeight="1" thickBot="1" x14ac:dyDescent="0.25">
      <c r="A3951" s="518" t="s">
        <v>72</v>
      </c>
      <c r="B3951" s="515"/>
      <c r="C3951" s="515"/>
      <c r="D3951" s="515"/>
      <c r="E3951" s="515"/>
      <c r="F3951" s="414"/>
    </row>
    <row r="3952" spans="1:6" ht="21" customHeight="1" thickBot="1" x14ac:dyDescent="0.25">
      <c r="A3952" s="518" t="s">
        <v>73</v>
      </c>
      <c r="B3952" s="515"/>
      <c r="C3952" s="515"/>
      <c r="D3952" s="515"/>
      <c r="E3952" s="515"/>
      <c r="F3952" s="414"/>
    </row>
    <row r="3953" spans="1:6" ht="21" customHeight="1" thickBot="1" x14ac:dyDescent="0.25">
      <c r="A3953" s="517" t="s">
        <v>109</v>
      </c>
      <c r="B3953" s="514">
        <f>B3954+B3955+B3956+B3957</f>
        <v>63208</v>
      </c>
      <c r="C3953" s="514">
        <f t="shared" ref="C3953:E3953" si="626">C3954+C3955+C3956+C3957</f>
        <v>0</v>
      </c>
      <c r="D3953" s="514">
        <f t="shared" si="626"/>
        <v>0</v>
      </c>
      <c r="E3953" s="514">
        <f t="shared" si="626"/>
        <v>0</v>
      </c>
      <c r="F3953" s="414"/>
    </row>
    <row r="3954" spans="1:6" ht="21" customHeight="1" thickBot="1" x14ac:dyDescent="0.25">
      <c r="A3954" s="518" t="s">
        <v>37</v>
      </c>
      <c r="B3954" s="514">
        <v>63208</v>
      </c>
      <c r="C3954" s="515">
        <v>0</v>
      </c>
      <c r="D3954" s="515">
        <v>0</v>
      </c>
      <c r="E3954" s="515">
        <v>0</v>
      </c>
      <c r="F3954" s="414"/>
    </row>
    <row r="3955" spans="1:6" ht="21" customHeight="1" thickBot="1" x14ac:dyDescent="0.25">
      <c r="A3955" s="518" t="s">
        <v>108</v>
      </c>
      <c r="B3955" s="514"/>
      <c r="C3955" s="515"/>
      <c r="D3955" s="515"/>
      <c r="E3955" s="515"/>
      <c r="F3955" s="414"/>
    </row>
    <row r="3956" spans="1:6" ht="21" customHeight="1" thickBot="1" x14ac:dyDescent="0.25">
      <c r="A3956" s="518" t="s">
        <v>72</v>
      </c>
      <c r="B3956" s="514"/>
      <c r="C3956" s="515"/>
      <c r="D3956" s="515"/>
      <c r="E3956" s="515"/>
      <c r="F3956" s="414"/>
    </row>
    <row r="3957" spans="1:6" ht="21" customHeight="1" thickBot="1" x14ac:dyDescent="0.25">
      <c r="A3957" s="518" t="s">
        <v>73</v>
      </c>
      <c r="B3957" s="514"/>
      <c r="C3957" s="515"/>
      <c r="D3957" s="515"/>
      <c r="E3957" s="515"/>
      <c r="F3957" s="414"/>
    </row>
    <row r="3958" spans="1:6" ht="21" customHeight="1" thickBot="1" x14ac:dyDescent="0.25">
      <c r="A3958" s="519" t="s">
        <v>120</v>
      </c>
      <c r="B3958" s="514">
        <f>B3948+B3953</f>
        <v>63208</v>
      </c>
      <c r="C3958" s="514">
        <f t="shared" ref="C3958:E3958" si="627">C3948+C3953</f>
        <v>0</v>
      </c>
      <c r="D3958" s="514">
        <f t="shared" si="627"/>
        <v>0</v>
      </c>
      <c r="E3958" s="514">
        <f t="shared" si="627"/>
        <v>0</v>
      </c>
      <c r="F3958" s="414"/>
    </row>
    <row r="3959" spans="1:6" ht="95.25" customHeight="1" thickBot="1" x14ac:dyDescent="0.25">
      <c r="A3959" s="509" t="s">
        <v>118</v>
      </c>
      <c r="B3959" s="509" t="s">
        <v>701</v>
      </c>
      <c r="C3959" s="521" t="s">
        <v>702</v>
      </c>
      <c r="D3959" s="522"/>
      <c r="E3959" s="509"/>
      <c r="F3959" s="414"/>
    </row>
    <row r="3960" spans="1:6" ht="21" customHeight="1" thickBot="1" x14ac:dyDescent="0.25">
      <c r="A3960" s="426" t="s">
        <v>9</v>
      </c>
      <c r="B3960" s="1090" t="s">
        <v>462</v>
      </c>
      <c r="C3960" s="1091"/>
      <c r="D3960" s="1091"/>
      <c r="E3960" s="1092"/>
      <c r="F3960" s="414"/>
    </row>
    <row r="3961" spans="1:6" ht="21" customHeight="1" thickBot="1" x14ac:dyDescent="0.25">
      <c r="A3961" s="426" t="s">
        <v>14</v>
      </c>
      <c r="B3961" s="1123" t="s">
        <v>463</v>
      </c>
      <c r="C3961" s="1093"/>
      <c r="D3961" s="1093"/>
      <c r="E3961" s="1094"/>
      <c r="F3961" s="414"/>
    </row>
    <row r="3962" spans="1:6" ht="21" customHeight="1" x14ac:dyDescent="0.2">
      <c r="A3962" s="1095"/>
      <c r="B3962" s="511">
        <v>2019</v>
      </c>
      <c r="C3962" s="511">
        <v>2020</v>
      </c>
      <c r="D3962" s="511">
        <v>2021</v>
      </c>
      <c r="E3962" s="511">
        <v>2022</v>
      </c>
      <c r="F3962" s="414"/>
    </row>
    <row r="3963" spans="1:6" ht="21" customHeight="1" thickBot="1" x14ac:dyDescent="0.25">
      <c r="A3963" s="1096"/>
      <c r="B3963" s="512" t="s">
        <v>5</v>
      </c>
      <c r="C3963" s="512" t="s">
        <v>6</v>
      </c>
      <c r="D3963" s="512" t="s">
        <v>6</v>
      </c>
      <c r="E3963" s="512" t="s">
        <v>6</v>
      </c>
      <c r="F3963" s="414"/>
    </row>
    <row r="3964" spans="1:6" ht="21" customHeight="1" thickBot="1" x14ac:dyDescent="0.25">
      <c r="A3964" s="426" t="s">
        <v>8</v>
      </c>
      <c r="B3964" s="513">
        <v>1</v>
      </c>
      <c r="C3964" s="513">
        <v>0</v>
      </c>
      <c r="D3964" s="422">
        <v>0</v>
      </c>
      <c r="E3964" s="422">
        <v>0</v>
      </c>
      <c r="F3964" s="414"/>
    </row>
    <row r="3965" spans="1:6" ht="21" customHeight="1" thickBot="1" x14ac:dyDescent="0.25">
      <c r="A3965" s="426" t="s">
        <v>15</v>
      </c>
      <c r="B3965" s="515">
        <f>B3983</f>
        <v>1128</v>
      </c>
      <c r="C3965" s="515">
        <f>C3983</f>
        <v>0</v>
      </c>
      <c r="D3965" s="515">
        <v>0</v>
      </c>
      <c r="E3965" s="515">
        <v>0</v>
      </c>
      <c r="F3965" s="414"/>
    </row>
    <row r="3966" spans="1:6" ht="21" customHeight="1" thickBot="1" x14ac:dyDescent="0.25">
      <c r="A3966" s="426" t="s">
        <v>21</v>
      </c>
      <c r="B3966" s="513">
        <f>B3965/B3964</f>
        <v>1128</v>
      </c>
      <c r="C3966" s="513" t="e">
        <f t="shared" ref="C3966:E3966" si="628">C3965/C3964</f>
        <v>#DIV/0!</v>
      </c>
      <c r="D3966" s="513" t="e">
        <f t="shared" si="628"/>
        <v>#DIV/0!</v>
      </c>
      <c r="E3966" s="513" t="e">
        <f t="shared" si="628"/>
        <v>#DIV/0!</v>
      </c>
      <c r="F3966" s="414"/>
    </row>
    <row r="3967" spans="1:6" ht="21" customHeight="1" thickBot="1" x14ac:dyDescent="0.25">
      <c r="A3967" s="426" t="s">
        <v>16</v>
      </c>
      <c r="B3967" s="422" t="s">
        <v>20</v>
      </c>
      <c r="C3967" s="516">
        <f>C3964/B3964-1</f>
        <v>-1</v>
      </c>
      <c r="D3967" s="516" t="e">
        <f t="shared" ref="D3967:E3969" si="629">D3964/C3964-1</f>
        <v>#DIV/0!</v>
      </c>
      <c r="E3967" s="516" t="e">
        <f t="shared" si="629"/>
        <v>#DIV/0!</v>
      </c>
      <c r="F3967" s="414"/>
    </row>
    <row r="3968" spans="1:6" ht="21" customHeight="1" thickBot="1" x14ac:dyDescent="0.25">
      <c r="A3968" s="426" t="s">
        <v>17</v>
      </c>
      <c r="B3968" s="422" t="s">
        <v>20</v>
      </c>
      <c r="C3968" s="516">
        <f>C3965/B3965-1</f>
        <v>-1</v>
      </c>
      <c r="D3968" s="516" t="e">
        <f t="shared" si="629"/>
        <v>#DIV/0!</v>
      </c>
      <c r="E3968" s="516" t="e">
        <f t="shared" si="629"/>
        <v>#DIV/0!</v>
      </c>
      <c r="F3968" s="414"/>
    </row>
    <row r="3969" spans="1:6" ht="21" customHeight="1" thickBot="1" x14ac:dyDescent="0.25">
      <c r="A3969" s="426" t="s">
        <v>18</v>
      </c>
      <c r="B3969" s="422" t="s">
        <v>20</v>
      </c>
      <c r="C3969" s="516" t="e">
        <f>C3966/B3966-1</f>
        <v>#DIV/0!</v>
      </c>
      <c r="D3969" s="516" t="e">
        <f t="shared" si="629"/>
        <v>#DIV/0!</v>
      </c>
      <c r="E3969" s="516" t="e">
        <f t="shared" si="629"/>
        <v>#DIV/0!</v>
      </c>
      <c r="F3969" s="414"/>
    </row>
    <row r="3970" spans="1:6" ht="21" customHeight="1" thickBot="1" x14ac:dyDescent="0.25">
      <c r="A3970" s="1138" t="s">
        <v>1289</v>
      </c>
      <c r="B3970" s="1139"/>
      <c r="C3970" s="1139"/>
      <c r="D3970" s="1139"/>
      <c r="E3970" s="1140"/>
      <c r="F3970" s="414"/>
    </row>
    <row r="3971" spans="1:6" ht="21" customHeight="1" x14ac:dyDescent="0.2">
      <c r="A3971" s="1095"/>
      <c r="B3971" s="511">
        <v>2019</v>
      </c>
      <c r="C3971" s="511">
        <v>2020</v>
      </c>
      <c r="D3971" s="511">
        <v>2021</v>
      </c>
      <c r="E3971" s="511">
        <v>2022</v>
      </c>
      <c r="F3971" s="414"/>
    </row>
    <row r="3972" spans="1:6" ht="21" customHeight="1" thickBot="1" x14ac:dyDescent="0.25">
      <c r="A3972" s="1096"/>
      <c r="B3972" s="512" t="s">
        <v>5</v>
      </c>
      <c r="C3972" s="512" t="s">
        <v>6</v>
      </c>
      <c r="D3972" s="512" t="s">
        <v>6</v>
      </c>
      <c r="E3972" s="512" t="s">
        <v>6</v>
      </c>
      <c r="F3972" s="414"/>
    </row>
    <row r="3973" spans="1:6" ht="21" customHeight="1" thickBot="1" x14ac:dyDescent="0.25">
      <c r="A3973" s="517" t="s">
        <v>107</v>
      </c>
      <c r="B3973" s="515">
        <f>B3974+B3975+B3976+B3977</f>
        <v>0</v>
      </c>
      <c r="C3973" s="515">
        <f t="shared" ref="C3973:E3973" si="630">C3974+C3975+C3976+C3977</f>
        <v>0</v>
      </c>
      <c r="D3973" s="515">
        <f t="shared" si="630"/>
        <v>0</v>
      </c>
      <c r="E3973" s="515">
        <f t="shared" si="630"/>
        <v>0</v>
      </c>
      <c r="F3973" s="414"/>
    </row>
    <row r="3974" spans="1:6" ht="21" customHeight="1" thickBot="1" x14ac:dyDescent="0.25">
      <c r="A3974" s="518" t="s">
        <v>37</v>
      </c>
      <c r="B3974" s="515"/>
      <c r="C3974" s="515"/>
      <c r="D3974" s="515"/>
      <c r="E3974" s="515"/>
      <c r="F3974" s="414"/>
    </row>
    <row r="3975" spans="1:6" ht="21" customHeight="1" thickBot="1" x14ac:dyDescent="0.25">
      <c r="A3975" s="518" t="s">
        <v>108</v>
      </c>
      <c r="B3975" s="515"/>
      <c r="C3975" s="515"/>
      <c r="D3975" s="515"/>
      <c r="E3975" s="515"/>
      <c r="F3975" s="414"/>
    </row>
    <row r="3976" spans="1:6" ht="21" customHeight="1" thickBot="1" x14ac:dyDescent="0.25">
      <c r="A3976" s="518" t="s">
        <v>72</v>
      </c>
      <c r="B3976" s="515"/>
      <c r="C3976" s="515"/>
      <c r="D3976" s="515"/>
      <c r="E3976" s="515"/>
      <c r="F3976" s="414"/>
    </row>
    <row r="3977" spans="1:6" ht="21" customHeight="1" thickBot="1" x14ac:dyDescent="0.25">
      <c r="A3977" s="518" t="s">
        <v>73</v>
      </c>
      <c r="B3977" s="515"/>
      <c r="C3977" s="515"/>
      <c r="D3977" s="515"/>
      <c r="E3977" s="515"/>
      <c r="F3977" s="414"/>
    </row>
    <row r="3978" spans="1:6" ht="21" customHeight="1" thickBot="1" x14ac:dyDescent="0.25">
      <c r="A3978" s="517" t="s">
        <v>109</v>
      </c>
      <c r="B3978" s="514">
        <f>B3979+B3980+B3981+B3982</f>
        <v>1128</v>
      </c>
      <c r="C3978" s="514">
        <f t="shared" ref="C3978:E3978" si="631">C3979+C3980+C3981+C3982</f>
        <v>0</v>
      </c>
      <c r="D3978" s="514">
        <f t="shared" si="631"/>
        <v>0</v>
      </c>
      <c r="E3978" s="514">
        <f t="shared" si="631"/>
        <v>0</v>
      </c>
      <c r="F3978" s="414"/>
    </row>
    <row r="3979" spans="1:6" ht="21" customHeight="1" thickBot="1" x14ac:dyDescent="0.25">
      <c r="A3979" s="518" t="s">
        <v>37</v>
      </c>
      <c r="B3979" s="515">
        <v>1128</v>
      </c>
      <c r="C3979" s="515">
        <v>0</v>
      </c>
      <c r="D3979" s="515">
        <v>0</v>
      </c>
      <c r="E3979" s="515">
        <v>0</v>
      </c>
      <c r="F3979" s="414"/>
    </row>
    <row r="3980" spans="1:6" ht="21" customHeight="1" thickBot="1" x14ac:dyDescent="0.25">
      <c r="A3980" s="518" t="s">
        <v>108</v>
      </c>
      <c r="B3980" s="514"/>
      <c r="C3980" s="515"/>
      <c r="D3980" s="515"/>
      <c r="E3980" s="515"/>
      <c r="F3980" s="414"/>
    </row>
    <row r="3981" spans="1:6" ht="21" customHeight="1" thickBot="1" x14ac:dyDescent="0.25">
      <c r="A3981" s="518" t="s">
        <v>72</v>
      </c>
      <c r="B3981" s="514"/>
      <c r="C3981" s="515"/>
      <c r="D3981" s="515"/>
      <c r="E3981" s="515"/>
      <c r="F3981" s="414"/>
    </row>
    <row r="3982" spans="1:6" ht="21" customHeight="1" thickBot="1" x14ac:dyDescent="0.25">
      <c r="A3982" s="518" t="s">
        <v>73</v>
      </c>
      <c r="B3982" s="514"/>
      <c r="C3982" s="515"/>
      <c r="D3982" s="515"/>
      <c r="E3982" s="515"/>
      <c r="F3982" s="414"/>
    </row>
    <row r="3983" spans="1:6" ht="21" customHeight="1" thickBot="1" x14ac:dyDescent="0.25">
      <c r="A3983" s="519" t="s">
        <v>120</v>
      </c>
      <c r="B3983" s="514">
        <f>B3973+B3978</f>
        <v>1128</v>
      </c>
      <c r="C3983" s="514">
        <f t="shared" ref="C3983:E3983" si="632">C3973+C3978</f>
        <v>0</v>
      </c>
      <c r="D3983" s="514">
        <f t="shared" si="632"/>
        <v>0</v>
      </c>
      <c r="E3983" s="514">
        <f t="shared" si="632"/>
        <v>0</v>
      </c>
      <c r="F3983" s="414"/>
    </row>
    <row r="3984" spans="1:6" ht="30.75" customHeight="1" thickBot="1" x14ac:dyDescent="0.25">
      <c r="A3984" s="509" t="s">
        <v>126</v>
      </c>
      <c r="B3984" s="509" t="s">
        <v>703</v>
      </c>
      <c r="C3984" s="521" t="s">
        <v>704</v>
      </c>
      <c r="D3984" s="522"/>
      <c r="E3984" s="509"/>
      <c r="F3984" s="414"/>
    </row>
    <row r="3985" spans="1:6" ht="21" customHeight="1" thickBot="1" x14ac:dyDescent="0.25">
      <c r="A3985" s="426" t="s">
        <v>9</v>
      </c>
      <c r="B3985" s="1090" t="s">
        <v>462</v>
      </c>
      <c r="C3985" s="1091"/>
      <c r="D3985" s="1091"/>
      <c r="E3985" s="1092"/>
      <c r="F3985" s="414"/>
    </row>
    <row r="3986" spans="1:6" ht="21" customHeight="1" thickBot="1" x14ac:dyDescent="0.25">
      <c r="A3986" s="426" t="s">
        <v>14</v>
      </c>
      <c r="B3986" s="1123" t="s">
        <v>463</v>
      </c>
      <c r="C3986" s="1093"/>
      <c r="D3986" s="1093"/>
      <c r="E3986" s="1094"/>
      <c r="F3986" s="414"/>
    </row>
    <row r="3987" spans="1:6" ht="21" customHeight="1" x14ac:dyDescent="0.2">
      <c r="A3987" s="1095"/>
      <c r="B3987" s="511">
        <v>2019</v>
      </c>
      <c r="C3987" s="511">
        <v>2020</v>
      </c>
      <c r="D3987" s="511">
        <v>2021</v>
      </c>
      <c r="E3987" s="511">
        <v>2022</v>
      </c>
      <c r="F3987" s="414"/>
    </row>
    <row r="3988" spans="1:6" ht="21" customHeight="1" thickBot="1" x14ac:dyDescent="0.25">
      <c r="A3988" s="1096"/>
      <c r="B3988" s="512" t="s">
        <v>5</v>
      </c>
      <c r="C3988" s="512" t="s">
        <v>6</v>
      </c>
      <c r="D3988" s="512" t="s">
        <v>6</v>
      </c>
      <c r="E3988" s="512" t="s">
        <v>6</v>
      </c>
      <c r="F3988" s="414"/>
    </row>
    <row r="3989" spans="1:6" ht="21" customHeight="1" thickBot="1" x14ac:dyDescent="0.25">
      <c r="A3989" s="426" t="s">
        <v>8</v>
      </c>
      <c r="B3989" s="513">
        <v>1</v>
      </c>
      <c r="C3989" s="513">
        <v>0</v>
      </c>
      <c r="D3989" s="513">
        <v>0</v>
      </c>
      <c r="E3989" s="422">
        <v>0</v>
      </c>
      <c r="F3989" s="414"/>
    </row>
    <row r="3990" spans="1:6" ht="21" customHeight="1" thickBot="1" x14ac:dyDescent="0.25">
      <c r="A3990" s="426" t="s">
        <v>15</v>
      </c>
      <c r="B3990" s="515">
        <f>B4008</f>
        <v>1030</v>
      </c>
      <c r="C3990" s="515">
        <f>C4008</f>
        <v>0</v>
      </c>
      <c r="D3990" s="515">
        <v>0</v>
      </c>
      <c r="E3990" s="515">
        <v>0</v>
      </c>
      <c r="F3990" s="414"/>
    </row>
    <row r="3991" spans="1:6" ht="21" customHeight="1" thickBot="1" x14ac:dyDescent="0.25">
      <c r="A3991" s="426" t="s">
        <v>21</v>
      </c>
      <c r="B3991" s="513">
        <f>B3990/B3989</f>
        <v>1030</v>
      </c>
      <c r="C3991" s="513" t="e">
        <f t="shared" ref="C3991:E3991" si="633">C3990/C3989</f>
        <v>#DIV/0!</v>
      </c>
      <c r="D3991" s="513" t="e">
        <f t="shared" si="633"/>
        <v>#DIV/0!</v>
      </c>
      <c r="E3991" s="513" t="e">
        <f t="shared" si="633"/>
        <v>#DIV/0!</v>
      </c>
      <c r="F3991" s="414"/>
    </row>
    <row r="3992" spans="1:6" ht="21" customHeight="1" thickBot="1" x14ac:dyDescent="0.25">
      <c r="A3992" s="426" t="s">
        <v>16</v>
      </c>
      <c r="B3992" s="422" t="s">
        <v>20</v>
      </c>
      <c r="C3992" s="516">
        <f>C3989/B3989-1</f>
        <v>-1</v>
      </c>
      <c r="D3992" s="516" t="e">
        <f t="shared" ref="D3992:E3994" si="634">D3989/C3989-1</f>
        <v>#DIV/0!</v>
      </c>
      <c r="E3992" s="516" t="e">
        <f t="shared" si="634"/>
        <v>#DIV/0!</v>
      </c>
      <c r="F3992" s="414"/>
    </row>
    <row r="3993" spans="1:6" ht="21" customHeight="1" thickBot="1" x14ac:dyDescent="0.25">
      <c r="A3993" s="426" t="s">
        <v>17</v>
      </c>
      <c r="B3993" s="422" t="s">
        <v>20</v>
      </c>
      <c r="C3993" s="516">
        <f>C3990/B3990-1</f>
        <v>-1</v>
      </c>
      <c r="D3993" s="516" t="e">
        <f t="shared" si="634"/>
        <v>#DIV/0!</v>
      </c>
      <c r="E3993" s="516" t="e">
        <f t="shared" si="634"/>
        <v>#DIV/0!</v>
      </c>
      <c r="F3993" s="414"/>
    </row>
    <row r="3994" spans="1:6" ht="21" customHeight="1" thickBot="1" x14ac:dyDescent="0.25">
      <c r="A3994" s="426" t="s">
        <v>18</v>
      </c>
      <c r="B3994" s="422" t="s">
        <v>20</v>
      </c>
      <c r="C3994" s="516" t="e">
        <f>C3991/B3991-1</f>
        <v>#DIV/0!</v>
      </c>
      <c r="D3994" s="516" t="e">
        <f t="shared" si="634"/>
        <v>#DIV/0!</v>
      </c>
      <c r="E3994" s="516" t="e">
        <f t="shared" si="634"/>
        <v>#DIV/0!</v>
      </c>
      <c r="F3994" s="414"/>
    </row>
    <row r="3995" spans="1:6" ht="21" customHeight="1" thickBot="1" x14ac:dyDescent="0.25">
      <c r="A3995" s="1138" t="s">
        <v>1289</v>
      </c>
      <c r="B3995" s="1139"/>
      <c r="C3995" s="1139"/>
      <c r="D3995" s="1139"/>
      <c r="E3995" s="1140"/>
      <c r="F3995" s="414"/>
    </row>
    <row r="3996" spans="1:6" ht="21" customHeight="1" x14ac:dyDescent="0.2">
      <c r="A3996" s="1095"/>
      <c r="B3996" s="511">
        <v>2019</v>
      </c>
      <c r="C3996" s="511">
        <v>2020</v>
      </c>
      <c r="D3996" s="511">
        <v>2021</v>
      </c>
      <c r="E3996" s="511">
        <v>2022</v>
      </c>
      <c r="F3996" s="414"/>
    </row>
    <row r="3997" spans="1:6" ht="21" customHeight="1" thickBot="1" x14ac:dyDescent="0.25">
      <c r="A3997" s="1096"/>
      <c r="B3997" s="512" t="s">
        <v>5</v>
      </c>
      <c r="C3997" s="512" t="s">
        <v>6</v>
      </c>
      <c r="D3997" s="512" t="s">
        <v>6</v>
      </c>
      <c r="E3997" s="512" t="s">
        <v>6</v>
      </c>
      <c r="F3997" s="414"/>
    </row>
    <row r="3998" spans="1:6" ht="21" customHeight="1" thickBot="1" x14ac:dyDescent="0.25">
      <c r="A3998" s="517" t="s">
        <v>107</v>
      </c>
      <c r="B3998" s="515">
        <f>B3999+B4000+B4001+B4002</f>
        <v>0</v>
      </c>
      <c r="C3998" s="515">
        <f t="shared" ref="C3998:E3998" si="635">C3999+C4000+C4001+C4002</f>
        <v>0</v>
      </c>
      <c r="D3998" s="515">
        <f t="shared" si="635"/>
        <v>0</v>
      </c>
      <c r="E3998" s="515">
        <f t="shared" si="635"/>
        <v>0</v>
      </c>
      <c r="F3998" s="414"/>
    </row>
    <row r="3999" spans="1:6" ht="21" customHeight="1" thickBot="1" x14ac:dyDescent="0.25">
      <c r="A3999" s="518" t="s">
        <v>37</v>
      </c>
      <c r="B3999" s="515"/>
      <c r="C3999" s="515"/>
      <c r="D3999" s="515"/>
      <c r="E3999" s="515"/>
      <c r="F3999" s="414"/>
    </row>
    <row r="4000" spans="1:6" ht="21" customHeight="1" thickBot="1" x14ac:dyDescent="0.25">
      <c r="A4000" s="518" t="s">
        <v>108</v>
      </c>
      <c r="B4000" s="515"/>
      <c r="C4000" s="515"/>
      <c r="D4000" s="515"/>
      <c r="E4000" s="515"/>
      <c r="F4000" s="414"/>
    </row>
    <row r="4001" spans="1:6" ht="21" customHeight="1" thickBot="1" x14ac:dyDescent="0.25">
      <c r="A4001" s="518" t="s">
        <v>72</v>
      </c>
      <c r="B4001" s="515"/>
      <c r="C4001" s="515"/>
      <c r="D4001" s="515"/>
      <c r="E4001" s="515"/>
      <c r="F4001" s="414"/>
    </row>
    <row r="4002" spans="1:6" ht="21" customHeight="1" thickBot="1" x14ac:dyDescent="0.25">
      <c r="A4002" s="518" t="s">
        <v>73</v>
      </c>
      <c r="B4002" s="515"/>
      <c r="C4002" s="515"/>
      <c r="D4002" s="515"/>
      <c r="E4002" s="515"/>
      <c r="F4002" s="414"/>
    </row>
    <row r="4003" spans="1:6" ht="21" customHeight="1" thickBot="1" x14ac:dyDescent="0.25">
      <c r="A4003" s="517" t="s">
        <v>109</v>
      </c>
      <c r="B4003" s="514">
        <f>B4004+B4005+B4006+B4007</f>
        <v>1030</v>
      </c>
      <c r="C4003" s="514">
        <f t="shared" ref="C4003:E4003" si="636">C4004+C4005+C4006+C4007</f>
        <v>0</v>
      </c>
      <c r="D4003" s="514">
        <f t="shared" si="636"/>
        <v>0</v>
      </c>
      <c r="E4003" s="514">
        <f t="shared" si="636"/>
        <v>0</v>
      </c>
      <c r="F4003" s="414"/>
    </row>
    <row r="4004" spans="1:6" ht="21" customHeight="1" thickBot="1" x14ac:dyDescent="0.25">
      <c r="A4004" s="518" t="s">
        <v>37</v>
      </c>
      <c r="B4004" s="515">
        <v>1030</v>
      </c>
      <c r="C4004" s="515">
        <v>0</v>
      </c>
      <c r="D4004" s="515">
        <v>0</v>
      </c>
      <c r="E4004" s="515">
        <v>0</v>
      </c>
      <c r="F4004" s="414"/>
    </row>
    <row r="4005" spans="1:6" ht="21" customHeight="1" thickBot="1" x14ac:dyDescent="0.25">
      <c r="A4005" s="518" t="s">
        <v>108</v>
      </c>
      <c r="B4005" s="514"/>
      <c r="C4005" s="515"/>
      <c r="D4005" s="515"/>
      <c r="E4005" s="515"/>
      <c r="F4005" s="414"/>
    </row>
    <row r="4006" spans="1:6" ht="21" customHeight="1" thickBot="1" x14ac:dyDescent="0.25">
      <c r="A4006" s="518" t="s">
        <v>72</v>
      </c>
      <c r="B4006" s="514"/>
      <c r="C4006" s="515"/>
      <c r="D4006" s="515"/>
      <c r="E4006" s="515"/>
      <c r="F4006" s="414"/>
    </row>
    <row r="4007" spans="1:6" ht="21" customHeight="1" thickBot="1" x14ac:dyDescent="0.25">
      <c r="A4007" s="518" t="s">
        <v>73</v>
      </c>
      <c r="B4007" s="514"/>
      <c r="C4007" s="515"/>
      <c r="D4007" s="515"/>
      <c r="E4007" s="515"/>
      <c r="F4007" s="414"/>
    </row>
    <row r="4008" spans="1:6" ht="21" customHeight="1" thickBot="1" x14ac:dyDescent="0.25">
      <c r="A4008" s="519" t="s">
        <v>129</v>
      </c>
      <c r="B4008" s="514">
        <v>1030</v>
      </c>
      <c r="C4008" s="514">
        <f t="shared" ref="C4008:E4008" si="637">C3998+C4003</f>
        <v>0</v>
      </c>
      <c r="D4008" s="514">
        <f t="shared" si="637"/>
        <v>0</v>
      </c>
      <c r="E4008" s="514">
        <f t="shared" si="637"/>
        <v>0</v>
      </c>
      <c r="F4008" s="414"/>
    </row>
    <row r="4009" spans="1:6" ht="31.5" customHeight="1" thickBot="1" x14ac:dyDescent="0.25">
      <c r="A4009" s="509" t="s">
        <v>705</v>
      </c>
      <c r="B4009" s="509" t="s">
        <v>706</v>
      </c>
      <c r="C4009" s="521" t="s">
        <v>707</v>
      </c>
      <c r="D4009" s="522"/>
      <c r="E4009" s="509"/>
      <c r="F4009" s="414"/>
    </row>
    <row r="4010" spans="1:6" ht="58.5" customHeight="1" thickBot="1" x14ac:dyDescent="0.25">
      <c r="A4010" s="426" t="s">
        <v>9</v>
      </c>
      <c r="B4010" s="1090" t="s">
        <v>708</v>
      </c>
      <c r="C4010" s="1091"/>
      <c r="D4010" s="1091"/>
      <c r="E4010" s="1092"/>
      <c r="F4010" s="414"/>
    </row>
    <row r="4011" spans="1:6" ht="21" customHeight="1" thickBot="1" x14ac:dyDescent="0.25">
      <c r="A4011" s="426" t="s">
        <v>14</v>
      </c>
      <c r="B4011" s="1123" t="s">
        <v>237</v>
      </c>
      <c r="C4011" s="1093"/>
      <c r="D4011" s="1093"/>
      <c r="E4011" s="1094"/>
      <c r="F4011" s="414"/>
    </row>
    <row r="4012" spans="1:6" ht="21" customHeight="1" x14ac:dyDescent="0.2">
      <c r="A4012" s="1095"/>
      <c r="B4012" s="511">
        <v>2019</v>
      </c>
      <c r="C4012" s="511">
        <v>2019</v>
      </c>
      <c r="D4012" s="511">
        <v>2021</v>
      </c>
      <c r="E4012" s="511">
        <v>2022</v>
      </c>
      <c r="F4012" s="414"/>
    </row>
    <row r="4013" spans="1:6" ht="21" customHeight="1" thickBot="1" x14ac:dyDescent="0.25">
      <c r="A4013" s="1096"/>
      <c r="B4013" s="512" t="s">
        <v>5</v>
      </c>
      <c r="C4013" s="512" t="s">
        <v>6</v>
      </c>
      <c r="D4013" s="512" t="s">
        <v>6</v>
      </c>
      <c r="E4013" s="512" t="s">
        <v>6</v>
      </c>
      <c r="F4013" s="414"/>
    </row>
    <row r="4014" spans="1:6" ht="21" customHeight="1" thickBot="1" x14ac:dyDescent="0.25">
      <c r="A4014" s="426" t="s">
        <v>8</v>
      </c>
      <c r="B4014" s="513">
        <v>1614</v>
      </c>
      <c r="C4014" s="513">
        <v>0</v>
      </c>
      <c r="D4014" s="422">
        <v>0</v>
      </c>
      <c r="E4014" s="422">
        <v>0</v>
      </c>
      <c r="F4014" s="414"/>
    </row>
    <row r="4015" spans="1:6" ht="21" customHeight="1" thickBot="1" x14ac:dyDescent="0.25">
      <c r="A4015" s="426" t="s">
        <v>15</v>
      </c>
      <c r="B4015" s="514">
        <f>B4033</f>
        <v>22701</v>
      </c>
      <c r="C4015" s="514">
        <f>C4033</f>
        <v>0</v>
      </c>
      <c r="D4015" s="515">
        <v>0</v>
      </c>
      <c r="E4015" s="515">
        <v>0</v>
      </c>
      <c r="F4015" s="414"/>
    </row>
    <row r="4016" spans="1:6" ht="21" customHeight="1" thickBot="1" x14ac:dyDescent="0.25">
      <c r="A4016" s="426" t="s">
        <v>21</v>
      </c>
      <c r="B4016" s="513">
        <f>B4015/B4014</f>
        <v>14.065055762081784</v>
      </c>
      <c r="C4016" s="513" t="e">
        <f t="shared" ref="C4016:E4016" si="638">C4015/C4014</f>
        <v>#DIV/0!</v>
      </c>
      <c r="D4016" s="513" t="e">
        <f t="shared" si="638"/>
        <v>#DIV/0!</v>
      </c>
      <c r="E4016" s="513" t="e">
        <f t="shared" si="638"/>
        <v>#DIV/0!</v>
      </c>
      <c r="F4016" s="414"/>
    </row>
    <row r="4017" spans="1:6" ht="21" customHeight="1" thickBot="1" x14ac:dyDescent="0.25">
      <c r="A4017" s="426" t="s">
        <v>16</v>
      </c>
      <c r="B4017" s="422" t="s">
        <v>20</v>
      </c>
      <c r="C4017" s="516">
        <f>C4014/B4014-1</f>
        <v>-1</v>
      </c>
      <c r="D4017" s="516" t="e">
        <f t="shared" ref="D4017:E4019" si="639">D4014/C4014-1</f>
        <v>#DIV/0!</v>
      </c>
      <c r="E4017" s="516" t="e">
        <f t="shared" si="639"/>
        <v>#DIV/0!</v>
      </c>
      <c r="F4017" s="414"/>
    </row>
    <row r="4018" spans="1:6" ht="21" customHeight="1" thickBot="1" x14ac:dyDescent="0.25">
      <c r="A4018" s="426" t="s">
        <v>17</v>
      </c>
      <c r="B4018" s="422" t="s">
        <v>20</v>
      </c>
      <c r="C4018" s="516">
        <f>C4015/B4015-1</f>
        <v>-1</v>
      </c>
      <c r="D4018" s="516" t="e">
        <f t="shared" si="639"/>
        <v>#DIV/0!</v>
      </c>
      <c r="E4018" s="516" t="e">
        <f t="shared" si="639"/>
        <v>#DIV/0!</v>
      </c>
      <c r="F4018" s="414"/>
    </row>
    <row r="4019" spans="1:6" ht="21" customHeight="1" thickBot="1" x14ac:dyDescent="0.25">
      <c r="A4019" s="426" t="s">
        <v>18</v>
      </c>
      <c r="B4019" s="422" t="s">
        <v>20</v>
      </c>
      <c r="C4019" s="516" t="e">
        <f>C4016/B4016-1</f>
        <v>#DIV/0!</v>
      </c>
      <c r="D4019" s="516" t="e">
        <f t="shared" si="639"/>
        <v>#DIV/0!</v>
      </c>
      <c r="E4019" s="516" t="e">
        <f t="shared" si="639"/>
        <v>#DIV/0!</v>
      </c>
      <c r="F4019" s="414"/>
    </row>
    <row r="4020" spans="1:6" ht="21" customHeight="1" thickBot="1" x14ac:dyDescent="0.25">
      <c r="A4020" s="1138" t="s">
        <v>1289</v>
      </c>
      <c r="B4020" s="1139"/>
      <c r="C4020" s="1139"/>
      <c r="D4020" s="1139"/>
      <c r="E4020" s="1140"/>
      <c r="F4020" s="414"/>
    </row>
    <row r="4021" spans="1:6" ht="21" customHeight="1" x14ac:dyDescent="0.2">
      <c r="A4021" s="1095"/>
      <c r="B4021" s="511">
        <v>2019</v>
      </c>
      <c r="C4021" s="511">
        <v>2019</v>
      </c>
      <c r="D4021" s="511">
        <v>2021</v>
      </c>
      <c r="E4021" s="511">
        <v>2022</v>
      </c>
      <c r="F4021" s="414"/>
    </row>
    <row r="4022" spans="1:6" ht="21" customHeight="1" thickBot="1" x14ac:dyDescent="0.25">
      <c r="A4022" s="1096"/>
      <c r="B4022" s="512" t="s">
        <v>5</v>
      </c>
      <c r="C4022" s="512" t="s">
        <v>6</v>
      </c>
      <c r="D4022" s="512" t="s">
        <v>6</v>
      </c>
      <c r="E4022" s="512" t="s">
        <v>6</v>
      </c>
      <c r="F4022" s="414"/>
    </row>
    <row r="4023" spans="1:6" ht="21" customHeight="1" thickBot="1" x14ac:dyDescent="0.25">
      <c r="A4023" s="517" t="s">
        <v>107</v>
      </c>
      <c r="B4023" s="515">
        <f>B4024+B4025+B4026+B4027</f>
        <v>0</v>
      </c>
      <c r="C4023" s="515">
        <f t="shared" ref="C4023:E4023" si="640">C4024+C4025+C4026+C4027</f>
        <v>0</v>
      </c>
      <c r="D4023" s="515">
        <f t="shared" si="640"/>
        <v>0</v>
      </c>
      <c r="E4023" s="515">
        <f t="shared" si="640"/>
        <v>0</v>
      </c>
      <c r="F4023" s="414"/>
    </row>
    <row r="4024" spans="1:6" ht="21" customHeight="1" thickBot="1" x14ac:dyDescent="0.25">
      <c r="A4024" s="518" t="s">
        <v>37</v>
      </c>
      <c r="B4024" s="515"/>
      <c r="C4024" s="515"/>
      <c r="D4024" s="515"/>
      <c r="E4024" s="515"/>
      <c r="F4024" s="414"/>
    </row>
    <row r="4025" spans="1:6" ht="21" customHeight="1" thickBot="1" x14ac:dyDescent="0.25">
      <c r="A4025" s="518" t="s">
        <v>108</v>
      </c>
      <c r="B4025" s="515"/>
      <c r="C4025" s="515"/>
      <c r="D4025" s="515"/>
      <c r="E4025" s="515"/>
      <c r="F4025" s="414"/>
    </row>
    <row r="4026" spans="1:6" ht="21" customHeight="1" thickBot="1" x14ac:dyDescent="0.25">
      <c r="A4026" s="518" t="s">
        <v>72</v>
      </c>
      <c r="B4026" s="515"/>
      <c r="C4026" s="515"/>
      <c r="D4026" s="515"/>
      <c r="E4026" s="515"/>
      <c r="F4026" s="414"/>
    </row>
    <row r="4027" spans="1:6" ht="21" customHeight="1" thickBot="1" x14ac:dyDescent="0.25">
      <c r="A4027" s="518" t="s">
        <v>73</v>
      </c>
      <c r="B4027" s="515"/>
      <c r="C4027" s="515"/>
      <c r="D4027" s="515"/>
      <c r="E4027" s="515"/>
      <c r="F4027" s="414"/>
    </row>
    <row r="4028" spans="1:6" ht="21" customHeight="1" thickBot="1" x14ac:dyDescent="0.25">
      <c r="A4028" s="517" t="s">
        <v>109</v>
      </c>
      <c r="B4028" s="514">
        <f>B4029+B4030+B4031+B4032</f>
        <v>22701</v>
      </c>
      <c r="C4028" s="514">
        <f t="shared" ref="C4028:E4028" si="641">C4029+C4030+C4031+C4032</f>
        <v>0</v>
      </c>
      <c r="D4028" s="514">
        <f t="shared" si="641"/>
        <v>0</v>
      </c>
      <c r="E4028" s="514">
        <f t="shared" si="641"/>
        <v>0</v>
      </c>
      <c r="F4028" s="414"/>
    </row>
    <row r="4029" spans="1:6" ht="21" customHeight="1" thickBot="1" x14ac:dyDescent="0.25">
      <c r="A4029" s="518" t="s">
        <v>37</v>
      </c>
      <c r="B4029" s="514">
        <v>22701</v>
      </c>
      <c r="C4029" s="515">
        <v>0</v>
      </c>
      <c r="D4029" s="515">
        <v>0</v>
      </c>
      <c r="E4029" s="515">
        <v>0</v>
      </c>
      <c r="F4029" s="414"/>
    </row>
    <row r="4030" spans="1:6" ht="21" customHeight="1" thickBot="1" x14ac:dyDescent="0.25">
      <c r="A4030" s="518" t="s">
        <v>108</v>
      </c>
      <c r="B4030" s="514"/>
      <c r="C4030" s="515"/>
      <c r="D4030" s="515"/>
      <c r="E4030" s="515"/>
      <c r="F4030" s="414"/>
    </row>
    <row r="4031" spans="1:6" ht="21" customHeight="1" thickBot="1" x14ac:dyDescent="0.25">
      <c r="A4031" s="518" t="s">
        <v>72</v>
      </c>
      <c r="B4031" s="514"/>
      <c r="C4031" s="515"/>
      <c r="D4031" s="515"/>
      <c r="E4031" s="515"/>
      <c r="F4031" s="414"/>
    </row>
    <row r="4032" spans="1:6" ht="21" customHeight="1" thickBot="1" x14ac:dyDescent="0.25">
      <c r="A4032" s="518" t="s">
        <v>73</v>
      </c>
      <c r="B4032" s="514"/>
      <c r="C4032" s="515"/>
      <c r="D4032" s="515"/>
      <c r="E4032" s="515"/>
      <c r="F4032" s="414"/>
    </row>
    <row r="4033" spans="1:6" ht="21" customHeight="1" thickBot="1" x14ac:dyDescent="0.25">
      <c r="A4033" s="519" t="s">
        <v>709</v>
      </c>
      <c r="B4033" s="514">
        <f>B4023+B4028</f>
        <v>22701</v>
      </c>
      <c r="C4033" s="514">
        <f t="shared" ref="C4033:E4033" si="642">C4023+C4028</f>
        <v>0</v>
      </c>
      <c r="D4033" s="514">
        <f t="shared" si="642"/>
        <v>0</v>
      </c>
      <c r="E4033" s="514">
        <f t="shared" si="642"/>
        <v>0</v>
      </c>
      <c r="F4033" s="414"/>
    </row>
    <row r="4034" spans="1:6" ht="40.5" customHeight="1" thickBot="1" x14ac:dyDescent="0.25">
      <c r="A4034" s="509" t="s">
        <v>130</v>
      </c>
      <c r="B4034" s="509" t="s">
        <v>710</v>
      </c>
      <c r="C4034" s="521" t="s">
        <v>711</v>
      </c>
      <c r="D4034" s="522"/>
      <c r="E4034" s="509"/>
      <c r="F4034" s="414"/>
    </row>
    <row r="4035" spans="1:6" ht="21" customHeight="1" thickBot="1" x14ac:dyDescent="0.25">
      <c r="A4035" s="426" t="s">
        <v>9</v>
      </c>
      <c r="B4035" s="1090" t="s">
        <v>462</v>
      </c>
      <c r="C4035" s="1091"/>
      <c r="D4035" s="1091"/>
      <c r="E4035" s="1092"/>
      <c r="F4035" s="414"/>
    </row>
    <row r="4036" spans="1:6" ht="21" customHeight="1" thickBot="1" x14ac:dyDescent="0.25">
      <c r="A4036" s="426" t="s">
        <v>14</v>
      </c>
      <c r="B4036" s="1123" t="s">
        <v>463</v>
      </c>
      <c r="C4036" s="1093"/>
      <c r="D4036" s="1093"/>
      <c r="E4036" s="1094"/>
      <c r="F4036" s="414"/>
    </row>
    <row r="4037" spans="1:6" ht="21" customHeight="1" x14ac:dyDescent="0.2">
      <c r="A4037" s="1095"/>
      <c r="B4037" s="511">
        <v>2019</v>
      </c>
      <c r="C4037" s="511">
        <v>2019</v>
      </c>
      <c r="D4037" s="511">
        <v>2021</v>
      </c>
      <c r="E4037" s="511">
        <v>2022</v>
      </c>
      <c r="F4037" s="414"/>
    </row>
    <row r="4038" spans="1:6" ht="21" customHeight="1" thickBot="1" x14ac:dyDescent="0.25">
      <c r="A4038" s="1096"/>
      <c r="B4038" s="512" t="s">
        <v>5</v>
      </c>
      <c r="C4038" s="512" t="s">
        <v>6</v>
      </c>
      <c r="D4038" s="512" t="s">
        <v>6</v>
      </c>
      <c r="E4038" s="512" t="s">
        <v>6</v>
      </c>
      <c r="F4038" s="414"/>
    </row>
    <row r="4039" spans="1:6" ht="21" customHeight="1" thickBot="1" x14ac:dyDescent="0.25">
      <c r="A4039" s="426" t="s">
        <v>8</v>
      </c>
      <c r="B4039" s="513">
        <v>1</v>
      </c>
      <c r="C4039" s="513">
        <v>0</v>
      </c>
      <c r="D4039" s="422">
        <v>0</v>
      </c>
      <c r="E4039" s="422">
        <v>0</v>
      </c>
      <c r="F4039" s="414"/>
    </row>
    <row r="4040" spans="1:6" ht="21" customHeight="1" thickBot="1" x14ac:dyDescent="0.25">
      <c r="A4040" s="426" t="s">
        <v>15</v>
      </c>
      <c r="B4040" s="515">
        <f>B4058</f>
        <v>497</v>
      </c>
      <c r="C4040" s="515">
        <f>C4058</f>
        <v>0</v>
      </c>
      <c r="D4040" s="515">
        <v>0</v>
      </c>
      <c r="E4040" s="515">
        <v>0</v>
      </c>
      <c r="F4040" s="414"/>
    </row>
    <row r="4041" spans="1:6" ht="21" customHeight="1" thickBot="1" x14ac:dyDescent="0.25">
      <c r="A4041" s="426" t="s">
        <v>21</v>
      </c>
      <c r="B4041" s="513">
        <f>B4040/B4039</f>
        <v>497</v>
      </c>
      <c r="C4041" s="513" t="e">
        <f t="shared" ref="C4041:E4041" si="643">C4040/C4039</f>
        <v>#DIV/0!</v>
      </c>
      <c r="D4041" s="513" t="e">
        <f t="shared" si="643"/>
        <v>#DIV/0!</v>
      </c>
      <c r="E4041" s="513" t="e">
        <f t="shared" si="643"/>
        <v>#DIV/0!</v>
      </c>
      <c r="F4041" s="414"/>
    </row>
    <row r="4042" spans="1:6" ht="21" customHeight="1" thickBot="1" x14ac:dyDescent="0.25">
      <c r="A4042" s="426" t="s">
        <v>16</v>
      </c>
      <c r="B4042" s="422" t="s">
        <v>20</v>
      </c>
      <c r="C4042" s="516">
        <f>C4039/B4039-1</f>
        <v>-1</v>
      </c>
      <c r="D4042" s="516" t="e">
        <f t="shared" ref="D4042:E4044" si="644">D4039/C4039-1</f>
        <v>#DIV/0!</v>
      </c>
      <c r="E4042" s="516" t="e">
        <f t="shared" si="644"/>
        <v>#DIV/0!</v>
      </c>
      <c r="F4042" s="414"/>
    </row>
    <row r="4043" spans="1:6" ht="21" customHeight="1" thickBot="1" x14ac:dyDescent="0.25">
      <c r="A4043" s="426" t="s">
        <v>17</v>
      </c>
      <c r="B4043" s="422" t="s">
        <v>20</v>
      </c>
      <c r="C4043" s="516">
        <f>C4040/B4040-1</f>
        <v>-1</v>
      </c>
      <c r="D4043" s="516" t="e">
        <f t="shared" si="644"/>
        <v>#DIV/0!</v>
      </c>
      <c r="E4043" s="516" t="e">
        <f t="shared" si="644"/>
        <v>#DIV/0!</v>
      </c>
      <c r="F4043" s="414"/>
    </row>
    <row r="4044" spans="1:6" ht="21" customHeight="1" thickBot="1" x14ac:dyDescent="0.25">
      <c r="A4044" s="426" t="s">
        <v>18</v>
      </c>
      <c r="B4044" s="422" t="s">
        <v>20</v>
      </c>
      <c r="C4044" s="516" t="e">
        <f>C4041/B4041-1</f>
        <v>#DIV/0!</v>
      </c>
      <c r="D4044" s="516" t="e">
        <f t="shared" si="644"/>
        <v>#DIV/0!</v>
      </c>
      <c r="E4044" s="516" t="e">
        <f t="shared" si="644"/>
        <v>#DIV/0!</v>
      </c>
      <c r="F4044" s="414"/>
    </row>
    <row r="4045" spans="1:6" ht="21" customHeight="1" thickBot="1" x14ac:dyDescent="0.25">
      <c r="A4045" s="1138" t="s">
        <v>1289</v>
      </c>
      <c r="B4045" s="1139"/>
      <c r="C4045" s="1139"/>
      <c r="D4045" s="1139"/>
      <c r="E4045" s="1140"/>
      <c r="F4045" s="414"/>
    </row>
    <row r="4046" spans="1:6" ht="21" customHeight="1" x14ac:dyDescent="0.2">
      <c r="A4046" s="1095"/>
      <c r="B4046" s="511">
        <v>2019</v>
      </c>
      <c r="C4046" s="511">
        <v>2019</v>
      </c>
      <c r="D4046" s="511">
        <v>2021</v>
      </c>
      <c r="E4046" s="511">
        <v>2022</v>
      </c>
      <c r="F4046" s="414"/>
    </row>
    <row r="4047" spans="1:6" ht="21" customHeight="1" thickBot="1" x14ac:dyDescent="0.25">
      <c r="A4047" s="1096"/>
      <c r="B4047" s="512" t="s">
        <v>5</v>
      </c>
      <c r="C4047" s="512" t="s">
        <v>6</v>
      </c>
      <c r="D4047" s="512" t="s">
        <v>6</v>
      </c>
      <c r="E4047" s="512" t="s">
        <v>6</v>
      </c>
      <c r="F4047" s="414"/>
    </row>
    <row r="4048" spans="1:6" ht="21" customHeight="1" thickBot="1" x14ac:dyDescent="0.25">
      <c r="A4048" s="517" t="s">
        <v>107</v>
      </c>
      <c r="B4048" s="515">
        <f>B4049+B4050+B4051+B4052</f>
        <v>0</v>
      </c>
      <c r="C4048" s="515">
        <f t="shared" ref="C4048:E4048" si="645">C4049+C4050+C4051+C4052</f>
        <v>0</v>
      </c>
      <c r="D4048" s="515">
        <f t="shared" si="645"/>
        <v>0</v>
      </c>
      <c r="E4048" s="515">
        <f t="shared" si="645"/>
        <v>0</v>
      </c>
      <c r="F4048" s="414"/>
    </row>
    <row r="4049" spans="1:6" ht="21" customHeight="1" thickBot="1" x14ac:dyDescent="0.25">
      <c r="A4049" s="518" t="s">
        <v>37</v>
      </c>
      <c r="B4049" s="515"/>
      <c r="C4049" s="515"/>
      <c r="D4049" s="515"/>
      <c r="E4049" s="515"/>
      <c r="F4049" s="414"/>
    </row>
    <row r="4050" spans="1:6" ht="21" customHeight="1" thickBot="1" x14ac:dyDescent="0.25">
      <c r="A4050" s="518" t="s">
        <v>108</v>
      </c>
      <c r="B4050" s="515"/>
      <c r="C4050" s="515"/>
      <c r="D4050" s="515"/>
      <c r="E4050" s="515"/>
      <c r="F4050" s="414"/>
    </row>
    <row r="4051" spans="1:6" ht="21" customHeight="1" thickBot="1" x14ac:dyDescent="0.25">
      <c r="A4051" s="518" t="s">
        <v>72</v>
      </c>
      <c r="B4051" s="515"/>
      <c r="C4051" s="515"/>
      <c r="D4051" s="515"/>
      <c r="E4051" s="515"/>
      <c r="F4051" s="414"/>
    </row>
    <row r="4052" spans="1:6" ht="21" customHeight="1" thickBot="1" x14ac:dyDescent="0.25">
      <c r="A4052" s="518" t="s">
        <v>73</v>
      </c>
      <c r="B4052" s="515"/>
      <c r="C4052" s="515"/>
      <c r="D4052" s="515"/>
      <c r="E4052" s="515"/>
      <c r="F4052" s="414"/>
    </row>
    <row r="4053" spans="1:6" ht="21" customHeight="1" thickBot="1" x14ac:dyDescent="0.25">
      <c r="A4053" s="517" t="s">
        <v>109</v>
      </c>
      <c r="B4053" s="514">
        <f>B4054+B4055+B4056+B4057</f>
        <v>497</v>
      </c>
      <c r="C4053" s="514">
        <f t="shared" ref="C4053:E4053" si="646">C4054+C4055+C4056+C4057</f>
        <v>0</v>
      </c>
      <c r="D4053" s="514">
        <f t="shared" si="646"/>
        <v>0</v>
      </c>
      <c r="E4053" s="514">
        <f t="shared" si="646"/>
        <v>0</v>
      </c>
      <c r="F4053" s="414"/>
    </row>
    <row r="4054" spans="1:6" ht="21" customHeight="1" thickBot="1" x14ac:dyDescent="0.25">
      <c r="A4054" s="518" t="s">
        <v>37</v>
      </c>
      <c r="B4054" s="515">
        <v>497</v>
      </c>
      <c r="C4054" s="515">
        <v>0</v>
      </c>
      <c r="D4054" s="515">
        <v>0</v>
      </c>
      <c r="E4054" s="515">
        <v>0</v>
      </c>
      <c r="F4054" s="414"/>
    </row>
    <row r="4055" spans="1:6" ht="21" customHeight="1" thickBot="1" x14ac:dyDescent="0.25">
      <c r="A4055" s="518" t="s">
        <v>108</v>
      </c>
      <c r="B4055" s="514"/>
      <c r="C4055" s="515"/>
      <c r="D4055" s="515"/>
      <c r="E4055" s="515"/>
      <c r="F4055" s="414"/>
    </row>
    <row r="4056" spans="1:6" ht="21" customHeight="1" thickBot="1" x14ac:dyDescent="0.25">
      <c r="A4056" s="518" t="s">
        <v>72</v>
      </c>
      <c r="B4056" s="514"/>
      <c r="C4056" s="515"/>
      <c r="D4056" s="515"/>
      <c r="E4056" s="515"/>
      <c r="F4056" s="414"/>
    </row>
    <row r="4057" spans="1:6" ht="21" customHeight="1" thickBot="1" x14ac:dyDescent="0.25">
      <c r="A4057" s="518" t="s">
        <v>73</v>
      </c>
      <c r="B4057" s="514"/>
      <c r="C4057" s="515"/>
      <c r="D4057" s="515"/>
      <c r="E4057" s="515"/>
      <c r="F4057" s="414"/>
    </row>
    <row r="4058" spans="1:6" ht="21" customHeight="1" thickBot="1" x14ac:dyDescent="0.25">
      <c r="A4058" s="519" t="s">
        <v>709</v>
      </c>
      <c r="B4058" s="514">
        <f>B4048+B4053</f>
        <v>497</v>
      </c>
      <c r="C4058" s="514">
        <f t="shared" ref="C4058:E4058" si="647">C4048+C4053</f>
        <v>0</v>
      </c>
      <c r="D4058" s="514">
        <f t="shared" si="647"/>
        <v>0</v>
      </c>
      <c r="E4058" s="514">
        <f t="shared" si="647"/>
        <v>0</v>
      </c>
      <c r="F4058" s="414"/>
    </row>
    <row r="4059" spans="1:6" ht="75" customHeight="1" thickBot="1" x14ac:dyDescent="0.25">
      <c r="A4059" s="509" t="s">
        <v>305</v>
      </c>
      <c r="B4059" s="509" t="s">
        <v>712</v>
      </c>
      <c r="C4059" s="521" t="s">
        <v>1434</v>
      </c>
      <c r="D4059" s="522"/>
      <c r="E4059" s="523"/>
      <c r="F4059" s="414"/>
    </row>
    <row r="4060" spans="1:6" ht="21" customHeight="1" thickBot="1" x14ac:dyDescent="0.25">
      <c r="A4060" s="426" t="s">
        <v>9</v>
      </c>
      <c r="B4060" s="1090" t="s">
        <v>713</v>
      </c>
      <c r="C4060" s="1091"/>
      <c r="D4060" s="1091"/>
      <c r="E4060" s="1092"/>
      <c r="F4060" s="414"/>
    </row>
    <row r="4061" spans="1:6" ht="21" customHeight="1" thickBot="1" x14ac:dyDescent="0.25">
      <c r="A4061" s="426" t="s">
        <v>14</v>
      </c>
      <c r="B4061" s="1123" t="s">
        <v>237</v>
      </c>
      <c r="C4061" s="1093"/>
      <c r="D4061" s="1093"/>
      <c r="E4061" s="1094"/>
      <c r="F4061" s="414"/>
    </row>
    <row r="4062" spans="1:6" ht="21" customHeight="1" x14ac:dyDescent="0.2">
      <c r="A4062" s="1095"/>
      <c r="B4062" s="511">
        <v>2019</v>
      </c>
      <c r="C4062" s="511">
        <v>2019</v>
      </c>
      <c r="D4062" s="511">
        <v>2021</v>
      </c>
      <c r="E4062" s="511">
        <v>2022</v>
      </c>
      <c r="F4062" s="414"/>
    </row>
    <row r="4063" spans="1:6" ht="21" customHeight="1" thickBot="1" x14ac:dyDescent="0.25">
      <c r="A4063" s="1096"/>
      <c r="B4063" s="512" t="s">
        <v>5</v>
      </c>
      <c r="C4063" s="512" t="s">
        <v>6</v>
      </c>
      <c r="D4063" s="512" t="s">
        <v>6</v>
      </c>
      <c r="E4063" s="512" t="s">
        <v>6</v>
      </c>
      <c r="F4063" s="414"/>
    </row>
    <row r="4064" spans="1:6" ht="21" customHeight="1" thickBot="1" x14ac:dyDescent="0.25">
      <c r="A4064" s="426" t="s">
        <v>8</v>
      </c>
      <c r="B4064" s="513">
        <v>702</v>
      </c>
      <c r="C4064" s="513">
        <v>1000</v>
      </c>
      <c r="D4064" s="422">
        <v>1802</v>
      </c>
      <c r="E4064" s="513">
        <v>0</v>
      </c>
      <c r="F4064" s="414"/>
    </row>
    <row r="4065" spans="1:6" ht="21" customHeight="1" thickBot="1" x14ac:dyDescent="0.25">
      <c r="A4065" s="426" t="s">
        <v>15</v>
      </c>
      <c r="B4065" s="514">
        <f>B4078</f>
        <v>19760.324000000001</v>
      </c>
      <c r="C4065" s="514">
        <f t="shared" ref="C4065:D4065" si="648">C4078</f>
        <v>30000</v>
      </c>
      <c r="D4065" s="514">
        <f t="shared" si="648"/>
        <v>49041.296000000002</v>
      </c>
      <c r="E4065" s="514">
        <f t="shared" ref="E4065" si="649">E4083</f>
        <v>0</v>
      </c>
      <c r="F4065" s="414"/>
    </row>
    <row r="4066" spans="1:6" ht="21" customHeight="1" thickBot="1" x14ac:dyDescent="0.25">
      <c r="A4066" s="426" t="s">
        <v>21</v>
      </c>
      <c r="B4066" s="513">
        <f>B4065/B4064</f>
        <v>28.148609686609689</v>
      </c>
      <c r="C4066" s="513">
        <f>C4065/C4064</f>
        <v>30</v>
      </c>
      <c r="D4066" s="513">
        <f t="shared" ref="D4066:E4066" si="650">D4065/D4064</f>
        <v>27.2149256381798</v>
      </c>
      <c r="E4066" s="513" t="e">
        <f t="shared" si="650"/>
        <v>#DIV/0!</v>
      </c>
      <c r="F4066" s="414"/>
    </row>
    <row r="4067" spans="1:6" ht="21" customHeight="1" thickBot="1" x14ac:dyDescent="0.25">
      <c r="A4067" s="426" t="s">
        <v>16</v>
      </c>
      <c r="B4067" s="422" t="s">
        <v>20</v>
      </c>
      <c r="C4067" s="516">
        <f>C4064/B4064-1</f>
        <v>0.42450142450142447</v>
      </c>
      <c r="D4067" s="516">
        <f t="shared" ref="D4067:E4069" si="651">D4064/C4064-1</f>
        <v>0.80200000000000005</v>
      </c>
      <c r="E4067" s="516">
        <f t="shared" si="651"/>
        <v>-1</v>
      </c>
      <c r="F4067" s="414"/>
    </row>
    <row r="4068" spans="1:6" ht="21" customHeight="1" thickBot="1" x14ac:dyDescent="0.25">
      <c r="A4068" s="426" t="s">
        <v>17</v>
      </c>
      <c r="B4068" s="422" t="s">
        <v>20</v>
      </c>
      <c r="C4068" s="516">
        <f>C4065/B4065-1</f>
        <v>0.51819373002183555</v>
      </c>
      <c r="D4068" s="516">
        <f t="shared" si="651"/>
        <v>0.63470986666666684</v>
      </c>
      <c r="E4068" s="516">
        <f t="shared" si="651"/>
        <v>-1</v>
      </c>
      <c r="F4068" s="414"/>
    </row>
    <row r="4069" spans="1:6" ht="21" customHeight="1" thickBot="1" x14ac:dyDescent="0.25">
      <c r="A4069" s="426" t="s">
        <v>18</v>
      </c>
      <c r="B4069" s="422" t="s">
        <v>20</v>
      </c>
      <c r="C4069" s="516">
        <f>C4066/B4066-1</f>
        <v>6.5771998475328664E-2</v>
      </c>
      <c r="D4069" s="516">
        <f t="shared" si="651"/>
        <v>-9.2835812060673373E-2</v>
      </c>
      <c r="E4069" s="516" t="e">
        <f t="shared" si="651"/>
        <v>#DIV/0!</v>
      </c>
      <c r="F4069" s="414"/>
    </row>
    <row r="4070" spans="1:6" ht="21" customHeight="1" thickBot="1" x14ac:dyDescent="0.25">
      <c r="A4070" s="1138" t="s">
        <v>1289</v>
      </c>
      <c r="B4070" s="1139"/>
      <c r="C4070" s="1139"/>
      <c r="D4070" s="1139"/>
      <c r="E4070" s="1140"/>
      <c r="F4070" s="414"/>
    </row>
    <row r="4071" spans="1:6" ht="21" customHeight="1" x14ac:dyDescent="0.2">
      <c r="A4071" s="1095"/>
      <c r="B4071" s="511">
        <v>2019</v>
      </c>
      <c r="C4071" s="511">
        <v>2019</v>
      </c>
      <c r="D4071" s="511">
        <v>2021</v>
      </c>
      <c r="E4071" s="511">
        <v>2022</v>
      </c>
      <c r="F4071" s="414"/>
    </row>
    <row r="4072" spans="1:6" ht="21" customHeight="1" thickBot="1" x14ac:dyDescent="0.25">
      <c r="A4072" s="1096"/>
      <c r="B4072" s="512" t="s">
        <v>5</v>
      </c>
      <c r="C4072" s="512" t="s">
        <v>6</v>
      </c>
      <c r="D4072" s="512" t="s">
        <v>6</v>
      </c>
      <c r="E4072" s="512" t="s">
        <v>6</v>
      </c>
      <c r="F4072" s="414"/>
    </row>
    <row r="4073" spans="1:6" ht="21" customHeight="1" thickBot="1" x14ac:dyDescent="0.25">
      <c r="A4073" s="517" t="s">
        <v>107</v>
      </c>
      <c r="B4073" s="515">
        <f>B4074+B4075+B4076+B4077</f>
        <v>0</v>
      </c>
      <c r="C4073" s="515">
        <f t="shared" ref="C4073:E4073" si="652">C4074+C4075+C4076+C4077</f>
        <v>0</v>
      </c>
      <c r="D4073" s="515">
        <f t="shared" si="652"/>
        <v>0</v>
      </c>
      <c r="E4073" s="515">
        <f t="shared" si="652"/>
        <v>0</v>
      </c>
      <c r="F4073" s="414"/>
    </row>
    <row r="4074" spans="1:6" ht="21" customHeight="1" thickBot="1" x14ac:dyDescent="0.25">
      <c r="A4074" s="518" t="s">
        <v>37</v>
      </c>
      <c r="B4074" s="515"/>
      <c r="C4074" s="515"/>
      <c r="D4074" s="515"/>
      <c r="E4074" s="515"/>
      <c r="F4074" s="414"/>
    </row>
    <row r="4075" spans="1:6" ht="21" customHeight="1" thickBot="1" x14ac:dyDescent="0.25">
      <c r="A4075" s="518" t="s">
        <v>108</v>
      </c>
      <c r="B4075" s="515"/>
      <c r="C4075" s="515"/>
      <c r="D4075" s="515"/>
      <c r="E4075" s="515"/>
      <c r="F4075" s="414"/>
    </row>
    <row r="4076" spans="1:6" ht="21" customHeight="1" thickBot="1" x14ac:dyDescent="0.25">
      <c r="A4076" s="518" t="s">
        <v>72</v>
      </c>
      <c r="B4076" s="515"/>
      <c r="C4076" s="515"/>
      <c r="D4076" s="515"/>
      <c r="E4076" s="515"/>
      <c r="F4076" s="414"/>
    </row>
    <row r="4077" spans="1:6" ht="21" customHeight="1" thickBot="1" x14ac:dyDescent="0.25">
      <c r="A4077" s="518" t="s">
        <v>73</v>
      </c>
      <c r="B4077" s="515"/>
      <c r="C4077" s="515"/>
      <c r="D4077" s="515"/>
      <c r="E4077" s="515"/>
      <c r="F4077" s="414"/>
    </row>
    <row r="4078" spans="1:6" ht="21" customHeight="1" thickBot="1" x14ac:dyDescent="0.25">
      <c r="A4078" s="517" t="s">
        <v>109</v>
      </c>
      <c r="B4078" s="514">
        <f>B4079</f>
        <v>19760.324000000001</v>
      </c>
      <c r="C4078" s="514">
        <f t="shared" ref="C4078:E4078" si="653">C4079</f>
        <v>30000</v>
      </c>
      <c r="D4078" s="514">
        <f t="shared" si="653"/>
        <v>49041.296000000002</v>
      </c>
      <c r="E4078" s="514">
        <f t="shared" si="653"/>
        <v>0</v>
      </c>
      <c r="F4078" s="414"/>
    </row>
    <row r="4079" spans="1:6" ht="21" customHeight="1" thickBot="1" x14ac:dyDescent="0.25">
      <c r="A4079" s="518" t="s">
        <v>37</v>
      </c>
      <c r="B4079" s="514">
        <v>19760.324000000001</v>
      </c>
      <c r="C4079" s="515">
        <v>30000</v>
      </c>
      <c r="D4079" s="515">
        <v>49041.296000000002</v>
      </c>
      <c r="E4079" s="515">
        <v>0</v>
      </c>
      <c r="F4079" s="414"/>
    </row>
    <row r="4080" spans="1:6" ht="21" customHeight="1" thickBot="1" x14ac:dyDescent="0.25">
      <c r="A4080" s="518" t="s">
        <v>108</v>
      </c>
      <c r="B4080" s="514"/>
      <c r="C4080" s="515"/>
      <c r="D4080" s="515"/>
      <c r="E4080" s="515"/>
      <c r="F4080" s="414"/>
    </row>
    <row r="4081" spans="1:6" ht="21" customHeight="1" thickBot="1" x14ac:dyDescent="0.25">
      <c r="A4081" s="518" t="s">
        <v>72</v>
      </c>
      <c r="B4081" s="514"/>
      <c r="C4081" s="515"/>
      <c r="D4081" s="515"/>
      <c r="E4081" s="515"/>
      <c r="F4081" s="414"/>
    </row>
    <row r="4082" spans="1:6" ht="21" customHeight="1" thickBot="1" x14ac:dyDescent="0.25">
      <c r="A4082" s="518" t="s">
        <v>73</v>
      </c>
      <c r="B4082" s="514"/>
      <c r="C4082" s="515"/>
      <c r="D4082" s="515"/>
      <c r="E4082" s="515"/>
      <c r="F4082" s="414"/>
    </row>
    <row r="4083" spans="1:6" ht="21" customHeight="1" thickBot="1" x14ac:dyDescent="0.25">
      <c r="A4083" s="519" t="s">
        <v>271</v>
      </c>
      <c r="B4083" s="514">
        <f>B4073+B4078</f>
        <v>19760.324000000001</v>
      </c>
      <c r="C4083" s="514">
        <f t="shared" ref="C4083:E4083" si="654">C4073+C4078</f>
        <v>30000</v>
      </c>
      <c r="D4083" s="514">
        <f t="shared" si="654"/>
        <v>49041.296000000002</v>
      </c>
      <c r="E4083" s="514">
        <f t="shared" si="654"/>
        <v>0</v>
      </c>
      <c r="F4083" s="414"/>
    </row>
    <row r="4084" spans="1:6" ht="109.5" customHeight="1" thickBot="1" x14ac:dyDescent="0.25">
      <c r="A4084" s="509" t="s">
        <v>305</v>
      </c>
      <c r="B4084" s="509" t="s">
        <v>714</v>
      </c>
      <c r="C4084" s="521" t="s">
        <v>1435</v>
      </c>
      <c r="D4084" s="522"/>
      <c r="E4084" s="523"/>
      <c r="F4084" s="414"/>
    </row>
    <row r="4085" spans="1:6" ht="21" customHeight="1" thickBot="1" x14ac:dyDescent="0.25">
      <c r="A4085" s="426" t="s">
        <v>9</v>
      </c>
      <c r="B4085" s="1090" t="s">
        <v>462</v>
      </c>
      <c r="C4085" s="1091"/>
      <c r="D4085" s="1091"/>
      <c r="E4085" s="1092"/>
      <c r="F4085" s="414"/>
    </row>
    <row r="4086" spans="1:6" ht="21" customHeight="1" thickBot="1" x14ac:dyDescent="0.25">
      <c r="A4086" s="426" t="s">
        <v>14</v>
      </c>
      <c r="B4086" s="1123" t="s">
        <v>463</v>
      </c>
      <c r="C4086" s="1093"/>
      <c r="D4086" s="1093"/>
      <c r="E4086" s="1094"/>
      <c r="F4086" s="414"/>
    </row>
    <row r="4087" spans="1:6" ht="21" customHeight="1" x14ac:dyDescent="0.2">
      <c r="A4087" s="1095"/>
      <c r="B4087" s="511">
        <v>2019</v>
      </c>
      <c r="C4087" s="511">
        <v>2020</v>
      </c>
      <c r="D4087" s="511">
        <v>2021</v>
      </c>
      <c r="E4087" s="511">
        <v>2022</v>
      </c>
      <c r="F4087" s="414"/>
    </row>
    <row r="4088" spans="1:6" ht="21" customHeight="1" thickBot="1" x14ac:dyDescent="0.25">
      <c r="A4088" s="1096"/>
      <c r="B4088" s="512" t="s">
        <v>5</v>
      </c>
      <c r="C4088" s="512" t="s">
        <v>6</v>
      </c>
      <c r="D4088" s="512" t="s">
        <v>6</v>
      </c>
      <c r="E4088" s="512" t="s">
        <v>6</v>
      </c>
      <c r="F4088" s="414"/>
    </row>
    <row r="4089" spans="1:6" ht="21" customHeight="1" thickBot="1" x14ac:dyDescent="0.25">
      <c r="A4089" s="426" t="s">
        <v>8</v>
      </c>
      <c r="B4089" s="513">
        <v>1</v>
      </c>
      <c r="C4089" s="513">
        <v>1</v>
      </c>
      <c r="D4089" s="422">
        <v>1</v>
      </c>
      <c r="E4089" s="422">
        <v>0</v>
      </c>
      <c r="F4089" s="414"/>
    </row>
    <row r="4090" spans="1:6" ht="21" customHeight="1" thickBot="1" x14ac:dyDescent="0.25">
      <c r="A4090" s="426" t="s">
        <v>15</v>
      </c>
      <c r="B4090" s="515">
        <f>B4108</f>
        <v>350</v>
      </c>
      <c r="C4090" s="515">
        <f t="shared" ref="C4090:E4090" si="655">C4108</f>
        <v>771</v>
      </c>
      <c r="D4090" s="515">
        <f t="shared" si="655"/>
        <v>714</v>
      </c>
      <c r="E4090" s="515">
        <f t="shared" si="655"/>
        <v>0</v>
      </c>
      <c r="F4090" s="414"/>
    </row>
    <row r="4091" spans="1:6" ht="21" customHeight="1" thickBot="1" x14ac:dyDescent="0.25">
      <c r="A4091" s="426" t="s">
        <v>21</v>
      </c>
      <c r="B4091" s="513">
        <f>B4090/B4089</f>
        <v>350</v>
      </c>
      <c r="C4091" s="513">
        <f>C4090/C4089</f>
        <v>771</v>
      </c>
      <c r="D4091" s="513">
        <f t="shared" ref="D4091:E4091" si="656">D4090/D4089</f>
        <v>714</v>
      </c>
      <c r="E4091" s="513" t="e">
        <f t="shared" si="656"/>
        <v>#DIV/0!</v>
      </c>
      <c r="F4091" s="414"/>
    </row>
    <row r="4092" spans="1:6" ht="21" customHeight="1" thickBot="1" x14ac:dyDescent="0.25">
      <c r="A4092" s="426" t="s">
        <v>16</v>
      </c>
      <c r="B4092" s="422" t="s">
        <v>20</v>
      </c>
      <c r="C4092" s="516">
        <f>C4089/B4089-1</f>
        <v>0</v>
      </c>
      <c r="D4092" s="516">
        <f t="shared" ref="D4092:E4094" si="657">D4089/C4089-1</f>
        <v>0</v>
      </c>
      <c r="E4092" s="516">
        <f t="shared" si="657"/>
        <v>-1</v>
      </c>
      <c r="F4092" s="414"/>
    </row>
    <row r="4093" spans="1:6" ht="21" customHeight="1" thickBot="1" x14ac:dyDescent="0.25">
      <c r="A4093" s="426" t="s">
        <v>17</v>
      </c>
      <c r="B4093" s="422" t="s">
        <v>20</v>
      </c>
      <c r="C4093" s="516">
        <f>C4090/B4090-1</f>
        <v>1.2028571428571428</v>
      </c>
      <c r="D4093" s="516">
        <f t="shared" si="657"/>
        <v>-7.3929961089494123E-2</v>
      </c>
      <c r="E4093" s="516">
        <f t="shared" si="657"/>
        <v>-1</v>
      </c>
      <c r="F4093" s="414"/>
    </row>
    <row r="4094" spans="1:6" ht="21" customHeight="1" thickBot="1" x14ac:dyDescent="0.25">
      <c r="A4094" s="426" t="s">
        <v>18</v>
      </c>
      <c r="B4094" s="422" t="s">
        <v>20</v>
      </c>
      <c r="C4094" s="516">
        <f>C4091/B4091-1</f>
        <v>1.2028571428571428</v>
      </c>
      <c r="D4094" s="516">
        <f t="shared" si="657"/>
        <v>-7.3929961089494123E-2</v>
      </c>
      <c r="E4094" s="516" t="e">
        <f t="shared" si="657"/>
        <v>#DIV/0!</v>
      </c>
      <c r="F4094" s="414"/>
    </row>
    <row r="4095" spans="1:6" ht="21" customHeight="1" thickBot="1" x14ac:dyDescent="0.25">
      <c r="A4095" s="1138" t="s">
        <v>1289</v>
      </c>
      <c r="B4095" s="1139"/>
      <c r="C4095" s="1139"/>
      <c r="D4095" s="1139"/>
      <c r="E4095" s="1140"/>
      <c r="F4095" s="414"/>
    </row>
    <row r="4096" spans="1:6" ht="21" customHeight="1" x14ac:dyDescent="0.2">
      <c r="A4096" s="1095"/>
      <c r="B4096" s="511">
        <v>2019</v>
      </c>
      <c r="C4096" s="511">
        <v>2020</v>
      </c>
      <c r="D4096" s="511">
        <v>2021</v>
      </c>
      <c r="E4096" s="511">
        <v>2022</v>
      </c>
      <c r="F4096" s="414"/>
    </row>
    <row r="4097" spans="1:6" ht="21" customHeight="1" thickBot="1" x14ac:dyDescent="0.25">
      <c r="A4097" s="1096"/>
      <c r="B4097" s="512" t="s">
        <v>5</v>
      </c>
      <c r="C4097" s="512" t="s">
        <v>6</v>
      </c>
      <c r="D4097" s="512" t="s">
        <v>6</v>
      </c>
      <c r="E4097" s="512" t="s">
        <v>6</v>
      </c>
      <c r="F4097" s="414"/>
    </row>
    <row r="4098" spans="1:6" ht="21" customHeight="1" thickBot="1" x14ac:dyDescent="0.25">
      <c r="A4098" s="517" t="s">
        <v>107</v>
      </c>
      <c r="B4098" s="515">
        <f>B4099+B4100+B4101+B4102</f>
        <v>0</v>
      </c>
      <c r="C4098" s="515">
        <f t="shared" ref="C4098:E4098" si="658">C4099+C4100+C4101+C4102</f>
        <v>0</v>
      </c>
      <c r="D4098" s="515">
        <f t="shared" si="658"/>
        <v>0</v>
      </c>
      <c r="E4098" s="515">
        <f t="shared" si="658"/>
        <v>0</v>
      </c>
      <c r="F4098" s="414"/>
    </row>
    <row r="4099" spans="1:6" ht="21" customHeight="1" thickBot="1" x14ac:dyDescent="0.25">
      <c r="A4099" s="518" t="s">
        <v>37</v>
      </c>
      <c r="B4099" s="515"/>
      <c r="C4099" s="515"/>
      <c r="D4099" s="515"/>
      <c r="E4099" s="515"/>
      <c r="F4099" s="414"/>
    </row>
    <row r="4100" spans="1:6" ht="21" customHeight="1" thickBot="1" x14ac:dyDescent="0.25">
      <c r="A4100" s="518" t="s">
        <v>108</v>
      </c>
      <c r="B4100" s="515"/>
      <c r="C4100" s="515"/>
      <c r="D4100" s="515"/>
      <c r="E4100" s="515"/>
      <c r="F4100" s="414"/>
    </row>
    <row r="4101" spans="1:6" ht="21" customHeight="1" thickBot="1" x14ac:dyDescent="0.25">
      <c r="A4101" s="518" t="s">
        <v>72</v>
      </c>
      <c r="B4101" s="515"/>
      <c r="C4101" s="515"/>
      <c r="D4101" s="515"/>
      <c r="E4101" s="515"/>
      <c r="F4101" s="414"/>
    </row>
    <row r="4102" spans="1:6" ht="21" customHeight="1" thickBot="1" x14ac:dyDescent="0.25">
      <c r="A4102" s="518" t="s">
        <v>73</v>
      </c>
      <c r="B4102" s="515"/>
      <c r="C4102" s="515"/>
      <c r="D4102" s="515"/>
      <c r="E4102" s="515"/>
      <c r="F4102" s="414"/>
    </row>
    <row r="4103" spans="1:6" ht="21" customHeight="1" thickBot="1" x14ac:dyDescent="0.25">
      <c r="A4103" s="517" t="s">
        <v>109</v>
      </c>
      <c r="B4103" s="514">
        <f t="shared" ref="B4103:E4103" si="659">B4104+B4105+B4106+B4107</f>
        <v>350</v>
      </c>
      <c r="C4103" s="514">
        <f t="shared" si="659"/>
        <v>771</v>
      </c>
      <c r="D4103" s="514">
        <f t="shared" si="659"/>
        <v>714</v>
      </c>
      <c r="E4103" s="514">
        <f t="shared" si="659"/>
        <v>0</v>
      </c>
      <c r="F4103" s="414"/>
    </row>
    <row r="4104" spans="1:6" ht="21" customHeight="1" thickBot="1" x14ac:dyDescent="0.25">
      <c r="A4104" s="518" t="s">
        <v>37</v>
      </c>
      <c r="B4104" s="515">
        <f>300+50</f>
        <v>350</v>
      </c>
      <c r="C4104" s="515">
        <f>1200-429</f>
        <v>771</v>
      </c>
      <c r="D4104" s="515">
        <v>714</v>
      </c>
      <c r="E4104" s="515">
        <v>0</v>
      </c>
      <c r="F4104" s="414"/>
    </row>
    <row r="4105" spans="1:6" ht="21" customHeight="1" thickBot="1" x14ac:dyDescent="0.25">
      <c r="A4105" s="518" t="s">
        <v>108</v>
      </c>
      <c r="B4105" s="514"/>
      <c r="C4105" s="515"/>
      <c r="D4105" s="515"/>
      <c r="E4105" s="515"/>
      <c r="F4105" s="414"/>
    </row>
    <row r="4106" spans="1:6" ht="21" customHeight="1" thickBot="1" x14ac:dyDescent="0.25">
      <c r="A4106" s="518" t="s">
        <v>72</v>
      </c>
      <c r="B4106" s="514"/>
      <c r="C4106" s="515"/>
      <c r="D4106" s="515"/>
      <c r="E4106" s="515"/>
      <c r="F4106" s="414"/>
    </row>
    <row r="4107" spans="1:6" ht="21" customHeight="1" thickBot="1" x14ac:dyDescent="0.25">
      <c r="A4107" s="518" t="s">
        <v>73</v>
      </c>
      <c r="B4107" s="514"/>
      <c r="C4107" s="515"/>
      <c r="D4107" s="515"/>
      <c r="E4107" s="515"/>
      <c r="F4107" s="414"/>
    </row>
    <row r="4108" spans="1:6" ht="21" customHeight="1" thickBot="1" x14ac:dyDescent="0.25">
      <c r="A4108" s="519" t="s">
        <v>271</v>
      </c>
      <c r="B4108" s="514">
        <f>B4098+B4103</f>
        <v>350</v>
      </c>
      <c r="C4108" s="514">
        <f t="shared" ref="C4108:E4108" si="660">C4098+C4103</f>
        <v>771</v>
      </c>
      <c r="D4108" s="514">
        <f t="shared" si="660"/>
        <v>714</v>
      </c>
      <c r="E4108" s="514">
        <f t="shared" si="660"/>
        <v>0</v>
      </c>
      <c r="F4108" s="414"/>
    </row>
    <row r="4109" spans="1:6" ht="21" customHeight="1" thickBot="1" x14ac:dyDescent="0.25">
      <c r="A4109" s="451" t="s">
        <v>679</v>
      </c>
      <c r="B4109" s="1162" t="s">
        <v>680</v>
      </c>
      <c r="C4109" s="1163"/>
      <c r="D4109" s="1163"/>
      <c r="E4109" s="1165"/>
      <c r="F4109" s="414"/>
    </row>
    <row r="4110" spans="1:6" ht="21" customHeight="1" thickBot="1" x14ac:dyDescent="0.25">
      <c r="A4110" s="530" t="s">
        <v>26</v>
      </c>
      <c r="B4110" s="530" t="s">
        <v>715</v>
      </c>
      <c r="C4110" s="531" t="s">
        <v>1436</v>
      </c>
      <c r="D4110" s="532"/>
      <c r="E4110" s="530"/>
      <c r="F4110" s="414"/>
    </row>
    <row r="4111" spans="1:6" ht="21" customHeight="1" thickBot="1" x14ac:dyDescent="0.25">
      <c r="A4111" s="533" t="s">
        <v>9</v>
      </c>
      <c r="B4111" s="1149" t="s">
        <v>716</v>
      </c>
      <c r="C4111" s="1150"/>
      <c r="D4111" s="1150"/>
      <c r="E4111" s="1151"/>
      <c r="F4111" s="414"/>
    </row>
    <row r="4112" spans="1:6" ht="21" customHeight="1" thickBot="1" x14ac:dyDescent="0.25">
      <c r="A4112" s="533" t="s">
        <v>14</v>
      </c>
      <c r="B4112" s="1157" t="s">
        <v>237</v>
      </c>
      <c r="C4112" s="1158"/>
      <c r="D4112" s="1158"/>
      <c r="E4112" s="1159"/>
      <c r="F4112" s="414"/>
    </row>
    <row r="4113" spans="1:6" ht="21" customHeight="1" x14ac:dyDescent="0.2">
      <c r="A4113" s="1155"/>
      <c r="B4113" s="534">
        <v>2019</v>
      </c>
      <c r="C4113" s="534">
        <v>2020</v>
      </c>
      <c r="D4113" s="534">
        <v>2021</v>
      </c>
      <c r="E4113" s="534">
        <v>2022</v>
      </c>
      <c r="F4113" s="414"/>
    </row>
    <row r="4114" spans="1:6" ht="21" customHeight="1" thickBot="1" x14ac:dyDescent="0.25">
      <c r="A4114" s="1156"/>
      <c r="B4114" s="535" t="s">
        <v>5</v>
      </c>
      <c r="C4114" s="535" t="s">
        <v>6</v>
      </c>
      <c r="D4114" s="535" t="s">
        <v>6</v>
      </c>
      <c r="E4114" s="535" t="s">
        <v>6</v>
      </c>
      <c r="F4114" s="414"/>
    </row>
    <row r="4115" spans="1:6" ht="21" customHeight="1" thickBot="1" x14ac:dyDescent="0.25">
      <c r="A4115" s="533" t="s">
        <v>8</v>
      </c>
      <c r="B4115" s="536">
        <v>0</v>
      </c>
      <c r="C4115" s="536">
        <v>0</v>
      </c>
      <c r="D4115" s="536">
        <v>0</v>
      </c>
      <c r="E4115" s="536">
        <v>5847.6684678118208</v>
      </c>
      <c r="F4115" s="414"/>
    </row>
    <row r="4116" spans="1:6" ht="21" customHeight="1" thickBot="1" x14ac:dyDescent="0.25">
      <c r="A4116" s="533" t="s">
        <v>15</v>
      </c>
      <c r="B4116" s="452">
        <f>B4134</f>
        <v>0</v>
      </c>
      <c r="C4116" s="452">
        <f t="shared" ref="C4116:E4116" si="661">C4134</f>
        <v>0</v>
      </c>
      <c r="D4116" s="452">
        <f t="shared" si="661"/>
        <v>0</v>
      </c>
      <c r="E4116" s="452">
        <f t="shared" si="661"/>
        <v>186680</v>
      </c>
      <c r="F4116" s="414"/>
    </row>
    <row r="4117" spans="1:6" ht="21" customHeight="1" thickBot="1" x14ac:dyDescent="0.25">
      <c r="A4117" s="533" t="s">
        <v>21</v>
      </c>
      <c r="B4117" s="536" t="e">
        <f>B4116/B4115</f>
        <v>#DIV/0!</v>
      </c>
      <c r="C4117" s="536" t="e">
        <f>C4116/C4115</f>
        <v>#DIV/0!</v>
      </c>
      <c r="D4117" s="536" t="e">
        <f>D4116/D4115</f>
        <v>#DIV/0!</v>
      </c>
      <c r="E4117" s="536">
        <f>E4116/E4115</f>
        <v>31.92383443547973</v>
      </c>
      <c r="F4117" s="414"/>
    </row>
    <row r="4118" spans="1:6" ht="21" customHeight="1" thickBot="1" x14ac:dyDescent="0.25">
      <c r="A4118" s="533" t="s">
        <v>16</v>
      </c>
      <c r="B4118" s="537" t="s">
        <v>20</v>
      </c>
      <c r="C4118" s="538" t="e">
        <f t="shared" ref="C4118:E4120" si="662">C4115/B4115-1</f>
        <v>#DIV/0!</v>
      </c>
      <c r="D4118" s="538" t="e">
        <f t="shared" si="662"/>
        <v>#DIV/0!</v>
      </c>
      <c r="E4118" s="538" t="e">
        <f t="shared" si="662"/>
        <v>#DIV/0!</v>
      </c>
      <c r="F4118" s="414"/>
    </row>
    <row r="4119" spans="1:6" ht="21" customHeight="1" thickBot="1" x14ac:dyDescent="0.25">
      <c r="A4119" s="533" t="s">
        <v>17</v>
      </c>
      <c r="B4119" s="537" t="s">
        <v>20</v>
      </c>
      <c r="C4119" s="538" t="e">
        <f t="shared" si="662"/>
        <v>#DIV/0!</v>
      </c>
      <c r="D4119" s="538" t="e">
        <f t="shared" si="662"/>
        <v>#DIV/0!</v>
      </c>
      <c r="E4119" s="538" t="e">
        <f t="shared" si="662"/>
        <v>#DIV/0!</v>
      </c>
      <c r="F4119" s="414"/>
    </row>
    <row r="4120" spans="1:6" ht="21" customHeight="1" thickBot="1" x14ac:dyDescent="0.25">
      <c r="A4120" s="533" t="s">
        <v>18</v>
      </c>
      <c r="B4120" s="537" t="s">
        <v>20</v>
      </c>
      <c r="C4120" s="538" t="e">
        <f t="shared" si="662"/>
        <v>#DIV/0!</v>
      </c>
      <c r="D4120" s="538" t="e">
        <f t="shared" si="662"/>
        <v>#DIV/0!</v>
      </c>
      <c r="E4120" s="538" t="e">
        <f t="shared" si="662"/>
        <v>#DIV/0!</v>
      </c>
      <c r="F4120" s="414"/>
    </row>
    <row r="4121" spans="1:6" ht="21" customHeight="1" thickBot="1" x14ac:dyDescent="0.25">
      <c r="A4121" s="1152" t="s">
        <v>1347</v>
      </c>
      <c r="B4121" s="1153"/>
      <c r="C4121" s="1153"/>
      <c r="D4121" s="1153"/>
      <c r="E4121" s="1154"/>
      <c r="F4121" s="414"/>
    </row>
    <row r="4122" spans="1:6" ht="21" customHeight="1" x14ac:dyDescent="0.2">
      <c r="A4122" s="1155"/>
      <c r="B4122" s="534">
        <v>2019</v>
      </c>
      <c r="C4122" s="534">
        <v>2020</v>
      </c>
      <c r="D4122" s="534">
        <v>2021</v>
      </c>
      <c r="E4122" s="534">
        <v>2022</v>
      </c>
      <c r="F4122" s="414"/>
    </row>
    <row r="4123" spans="1:6" ht="21" customHeight="1" thickBot="1" x14ac:dyDescent="0.25">
      <c r="A4123" s="1156"/>
      <c r="B4123" s="535" t="s">
        <v>5</v>
      </c>
      <c r="C4123" s="535" t="s">
        <v>6</v>
      </c>
      <c r="D4123" s="535" t="s">
        <v>6</v>
      </c>
      <c r="E4123" s="535" t="s">
        <v>6</v>
      </c>
      <c r="F4123" s="414"/>
    </row>
    <row r="4124" spans="1:6" ht="21" customHeight="1" thickBot="1" x14ac:dyDescent="0.25">
      <c r="A4124" s="539" t="s">
        <v>107</v>
      </c>
      <c r="B4124" s="540">
        <f>B4125+B4126+B4127+B4128</f>
        <v>0</v>
      </c>
      <c r="C4124" s="540">
        <f>C4125+C4126+C4127+C4128</f>
        <v>0</v>
      </c>
      <c r="D4124" s="540">
        <f>D4125+D4126+D4127+D4128</f>
        <v>0</v>
      </c>
      <c r="E4124" s="540">
        <f>E4125+E4126+E4127+E4128</f>
        <v>0</v>
      </c>
      <c r="F4124" s="414"/>
    </row>
    <row r="4125" spans="1:6" ht="21" customHeight="1" thickBot="1" x14ac:dyDescent="0.25">
      <c r="A4125" s="541" t="s">
        <v>37</v>
      </c>
      <c r="B4125" s="540"/>
      <c r="C4125" s="540"/>
      <c r="D4125" s="540"/>
      <c r="E4125" s="540"/>
      <c r="F4125" s="414"/>
    </row>
    <row r="4126" spans="1:6" ht="21" customHeight="1" thickBot="1" x14ac:dyDescent="0.25">
      <c r="A4126" s="541" t="s">
        <v>108</v>
      </c>
      <c r="B4126" s="540"/>
      <c r="C4126" s="540"/>
      <c r="D4126" s="540"/>
      <c r="E4126" s="540"/>
      <c r="F4126" s="414"/>
    </row>
    <row r="4127" spans="1:6" ht="21" customHeight="1" thickBot="1" x14ac:dyDescent="0.25">
      <c r="A4127" s="541" t="s">
        <v>72</v>
      </c>
      <c r="B4127" s="540"/>
      <c r="C4127" s="540"/>
      <c r="D4127" s="540"/>
      <c r="E4127" s="540"/>
      <c r="F4127" s="414"/>
    </row>
    <row r="4128" spans="1:6" ht="21" customHeight="1" thickBot="1" x14ac:dyDescent="0.25">
      <c r="A4128" s="541" t="s">
        <v>73</v>
      </c>
      <c r="B4128" s="540"/>
      <c r="C4128" s="540"/>
      <c r="D4128" s="540"/>
      <c r="E4128" s="540"/>
      <c r="F4128" s="414"/>
    </row>
    <row r="4129" spans="1:6" ht="21" customHeight="1" thickBot="1" x14ac:dyDescent="0.25">
      <c r="A4129" s="539" t="s">
        <v>109</v>
      </c>
      <c r="B4129" s="452">
        <f>B4130+B4131+B4132+B4133</f>
        <v>0</v>
      </c>
      <c r="C4129" s="540">
        <v>0</v>
      </c>
      <c r="D4129" s="452">
        <f>D4130+D4131+D4132+D4133</f>
        <v>0</v>
      </c>
      <c r="E4129" s="452">
        <f>E4130+E4131+E4132+E4133</f>
        <v>186680</v>
      </c>
      <c r="F4129" s="414"/>
    </row>
    <row r="4130" spans="1:6" ht="21" customHeight="1" thickBot="1" x14ac:dyDescent="0.25">
      <c r="A4130" s="541" t="s">
        <v>37</v>
      </c>
      <c r="B4130" s="452">
        <v>0</v>
      </c>
      <c r="C4130" s="540">
        <v>0</v>
      </c>
      <c r="D4130" s="540">
        <v>0</v>
      </c>
      <c r="E4130" s="540">
        <v>186680</v>
      </c>
      <c r="F4130" s="414"/>
    </row>
    <row r="4131" spans="1:6" ht="21" customHeight="1" thickBot="1" x14ac:dyDescent="0.25">
      <c r="A4131" s="541" t="s">
        <v>108</v>
      </c>
      <c r="B4131" s="452"/>
      <c r="C4131" s="540"/>
      <c r="D4131" s="540"/>
      <c r="E4131" s="540"/>
      <c r="F4131" s="414"/>
    </row>
    <row r="4132" spans="1:6" ht="21" customHeight="1" thickBot="1" x14ac:dyDescent="0.25">
      <c r="A4132" s="541" t="s">
        <v>72</v>
      </c>
      <c r="B4132" s="452"/>
      <c r="C4132" s="540"/>
      <c r="D4132" s="540"/>
      <c r="E4132" s="540"/>
      <c r="F4132" s="414"/>
    </row>
    <row r="4133" spans="1:6" ht="21" customHeight="1" thickBot="1" x14ac:dyDescent="0.25">
      <c r="A4133" s="541" t="s">
        <v>73</v>
      </c>
      <c r="B4133" s="452"/>
      <c r="C4133" s="540"/>
      <c r="D4133" s="540"/>
      <c r="E4133" s="540"/>
      <c r="F4133" s="414"/>
    </row>
    <row r="4134" spans="1:6" ht="21" customHeight="1" thickBot="1" x14ac:dyDescent="0.25">
      <c r="A4134" s="542" t="s">
        <v>33</v>
      </c>
      <c r="B4134" s="452">
        <f>B4124+B4129</f>
        <v>0</v>
      </c>
      <c r="C4134" s="452">
        <f>C4124+C4129</f>
        <v>0</v>
      </c>
      <c r="D4134" s="452">
        <f>D4124+D4129</f>
        <v>0</v>
      </c>
      <c r="E4134" s="452">
        <f>E4124+E4129</f>
        <v>186680</v>
      </c>
      <c r="F4134" s="414"/>
    </row>
    <row r="4135" spans="1:6" ht="21" customHeight="1" thickBot="1" x14ac:dyDescent="0.25">
      <c r="A4135" s="530" t="s">
        <v>26</v>
      </c>
      <c r="B4135" s="530" t="s">
        <v>717</v>
      </c>
      <c r="C4135" s="531" t="s">
        <v>1437</v>
      </c>
      <c r="D4135" s="532"/>
      <c r="E4135" s="530"/>
      <c r="F4135" s="414"/>
    </row>
    <row r="4136" spans="1:6" ht="21" customHeight="1" thickBot="1" x14ac:dyDescent="0.25">
      <c r="A4136" s="533" t="s">
        <v>9</v>
      </c>
      <c r="B4136" s="1149" t="s">
        <v>462</v>
      </c>
      <c r="C4136" s="1150"/>
      <c r="D4136" s="1150"/>
      <c r="E4136" s="1151"/>
      <c r="F4136" s="414"/>
    </row>
    <row r="4137" spans="1:6" ht="21" customHeight="1" thickBot="1" x14ac:dyDescent="0.25">
      <c r="A4137" s="533" t="s">
        <v>14</v>
      </c>
      <c r="B4137" s="1157" t="s">
        <v>463</v>
      </c>
      <c r="C4137" s="1158"/>
      <c r="D4137" s="1158"/>
      <c r="E4137" s="1159"/>
      <c r="F4137" s="414"/>
    </row>
    <row r="4138" spans="1:6" ht="21" customHeight="1" x14ac:dyDescent="0.2">
      <c r="A4138" s="1155"/>
      <c r="B4138" s="534">
        <v>2019</v>
      </c>
      <c r="C4138" s="534">
        <v>2020</v>
      </c>
      <c r="D4138" s="534">
        <v>2021</v>
      </c>
      <c r="E4138" s="534">
        <v>2022</v>
      </c>
      <c r="F4138" s="414"/>
    </row>
    <row r="4139" spans="1:6" ht="21" customHeight="1" thickBot="1" x14ac:dyDescent="0.25">
      <c r="A4139" s="1156"/>
      <c r="B4139" s="535" t="s">
        <v>5</v>
      </c>
      <c r="C4139" s="535" t="s">
        <v>6</v>
      </c>
      <c r="D4139" s="535" t="s">
        <v>6</v>
      </c>
      <c r="E4139" s="535" t="s">
        <v>6</v>
      </c>
      <c r="F4139" s="414"/>
    </row>
    <row r="4140" spans="1:6" ht="21" customHeight="1" thickBot="1" x14ac:dyDescent="0.25">
      <c r="A4140" s="533" t="s">
        <v>8</v>
      </c>
      <c r="B4140" s="536">
        <v>0</v>
      </c>
      <c r="C4140" s="536">
        <v>0</v>
      </c>
      <c r="D4140" s="536">
        <v>0</v>
      </c>
      <c r="E4140" s="536">
        <v>1</v>
      </c>
      <c r="F4140" s="414"/>
    </row>
    <row r="4141" spans="1:6" ht="21" customHeight="1" thickBot="1" x14ac:dyDescent="0.25">
      <c r="A4141" s="533" t="s">
        <v>15</v>
      </c>
      <c r="B4141" s="536">
        <f>B4159</f>
        <v>0</v>
      </c>
      <c r="C4141" s="536">
        <f>C4159</f>
        <v>0</v>
      </c>
      <c r="D4141" s="536">
        <f>D4159</f>
        <v>0</v>
      </c>
      <c r="E4141" s="536">
        <f>E4159</f>
        <v>1589</v>
      </c>
      <c r="F4141" s="414"/>
    </row>
    <row r="4142" spans="1:6" ht="21" customHeight="1" thickBot="1" x14ac:dyDescent="0.25">
      <c r="A4142" s="533" t="s">
        <v>21</v>
      </c>
      <c r="B4142" s="536" t="e">
        <f>B4141/B4140</f>
        <v>#DIV/0!</v>
      </c>
      <c r="C4142" s="536" t="e">
        <f>C4141/C4140</f>
        <v>#DIV/0!</v>
      </c>
      <c r="D4142" s="536" t="e">
        <f>D4141/D4140</f>
        <v>#DIV/0!</v>
      </c>
      <c r="E4142" s="536">
        <f>E4141/E4140</f>
        <v>1589</v>
      </c>
      <c r="F4142" s="414"/>
    </row>
    <row r="4143" spans="1:6" ht="21" customHeight="1" thickBot="1" x14ac:dyDescent="0.25">
      <c r="A4143" s="533" t="s">
        <v>16</v>
      </c>
      <c r="B4143" s="537" t="s">
        <v>20</v>
      </c>
      <c r="C4143" s="538" t="e">
        <f t="shared" ref="C4143:E4145" si="663">C4140/B4140-1</f>
        <v>#DIV/0!</v>
      </c>
      <c r="D4143" s="538" t="e">
        <f t="shared" si="663"/>
        <v>#DIV/0!</v>
      </c>
      <c r="E4143" s="538" t="e">
        <f t="shared" si="663"/>
        <v>#DIV/0!</v>
      </c>
      <c r="F4143" s="414"/>
    </row>
    <row r="4144" spans="1:6" ht="21" customHeight="1" thickBot="1" x14ac:dyDescent="0.25">
      <c r="A4144" s="533" t="s">
        <v>17</v>
      </c>
      <c r="B4144" s="537" t="s">
        <v>20</v>
      </c>
      <c r="C4144" s="538" t="e">
        <f t="shared" si="663"/>
        <v>#DIV/0!</v>
      </c>
      <c r="D4144" s="538" t="e">
        <f t="shared" si="663"/>
        <v>#DIV/0!</v>
      </c>
      <c r="E4144" s="538" t="e">
        <f t="shared" si="663"/>
        <v>#DIV/0!</v>
      </c>
      <c r="F4144" s="414"/>
    </row>
    <row r="4145" spans="1:6" ht="21" customHeight="1" thickBot="1" x14ac:dyDescent="0.25">
      <c r="A4145" s="533" t="s">
        <v>18</v>
      </c>
      <c r="B4145" s="537" t="s">
        <v>20</v>
      </c>
      <c r="C4145" s="538" t="e">
        <f t="shared" si="663"/>
        <v>#DIV/0!</v>
      </c>
      <c r="D4145" s="538" t="e">
        <f t="shared" si="663"/>
        <v>#DIV/0!</v>
      </c>
      <c r="E4145" s="538" t="e">
        <f t="shared" si="663"/>
        <v>#DIV/0!</v>
      </c>
    </row>
    <row r="4146" spans="1:6" ht="21" customHeight="1" thickBot="1" x14ac:dyDescent="0.25">
      <c r="A4146" s="1152" t="s">
        <v>1347</v>
      </c>
      <c r="B4146" s="1153"/>
      <c r="C4146" s="1153"/>
      <c r="D4146" s="1153"/>
      <c r="E4146" s="1154"/>
    </row>
    <row r="4147" spans="1:6" ht="21" customHeight="1" x14ac:dyDescent="0.2">
      <c r="A4147" s="1155"/>
      <c r="B4147" s="534">
        <v>2019</v>
      </c>
      <c r="C4147" s="534">
        <v>2020</v>
      </c>
      <c r="D4147" s="534">
        <v>2021</v>
      </c>
      <c r="E4147" s="534">
        <v>2022</v>
      </c>
    </row>
    <row r="4148" spans="1:6" ht="21" customHeight="1" thickBot="1" x14ac:dyDescent="0.25">
      <c r="A4148" s="1156"/>
      <c r="B4148" s="535" t="s">
        <v>5</v>
      </c>
      <c r="C4148" s="535" t="s">
        <v>6</v>
      </c>
      <c r="D4148" s="535" t="s">
        <v>6</v>
      </c>
      <c r="E4148" s="535" t="s">
        <v>6</v>
      </c>
    </row>
    <row r="4149" spans="1:6" ht="21" customHeight="1" thickBot="1" x14ac:dyDescent="0.25">
      <c r="A4149" s="539" t="s">
        <v>107</v>
      </c>
      <c r="B4149" s="540">
        <f>B4150+B4151+B4152+B4153</f>
        <v>0</v>
      </c>
      <c r="C4149" s="540">
        <f>C4150+C4151+C4152+C4153</f>
        <v>0</v>
      </c>
      <c r="D4149" s="540">
        <f>D4150+D4151+D4152+D4153</f>
        <v>0</v>
      </c>
      <c r="E4149" s="540">
        <f>E4150+E4151+E4152+E4153</f>
        <v>0</v>
      </c>
    </row>
    <row r="4150" spans="1:6" ht="21" customHeight="1" thickBot="1" x14ac:dyDescent="0.25">
      <c r="A4150" s="541" t="s">
        <v>37</v>
      </c>
      <c r="B4150" s="540"/>
      <c r="C4150" s="540"/>
      <c r="D4150" s="540"/>
      <c r="E4150" s="540"/>
    </row>
    <row r="4151" spans="1:6" ht="21" customHeight="1" thickBot="1" x14ac:dyDescent="0.25">
      <c r="A4151" s="541" t="s">
        <v>108</v>
      </c>
      <c r="B4151" s="540"/>
      <c r="C4151" s="540"/>
      <c r="D4151" s="540"/>
      <c r="E4151" s="540"/>
    </row>
    <row r="4152" spans="1:6" ht="21" customHeight="1" thickBot="1" x14ac:dyDescent="0.25">
      <c r="A4152" s="541" t="s">
        <v>72</v>
      </c>
      <c r="B4152" s="540"/>
      <c r="C4152" s="540"/>
      <c r="D4152" s="540"/>
      <c r="E4152" s="540"/>
    </row>
    <row r="4153" spans="1:6" ht="21" customHeight="1" thickBot="1" x14ac:dyDescent="0.25">
      <c r="A4153" s="541" t="s">
        <v>73</v>
      </c>
      <c r="B4153" s="540"/>
      <c r="C4153" s="540"/>
      <c r="D4153" s="540"/>
      <c r="E4153" s="540"/>
    </row>
    <row r="4154" spans="1:6" ht="21" customHeight="1" thickBot="1" x14ac:dyDescent="0.25">
      <c r="A4154" s="539" t="s">
        <v>109</v>
      </c>
      <c r="B4154" s="452">
        <f>SUM(B4155:B4158)</f>
        <v>0</v>
      </c>
      <c r="C4154" s="452">
        <f t="shared" ref="C4154:E4154" si="664">SUM(C4155:C4158)</f>
        <v>0</v>
      </c>
      <c r="D4154" s="452">
        <f t="shared" si="664"/>
        <v>0</v>
      </c>
      <c r="E4154" s="452">
        <f t="shared" si="664"/>
        <v>1589</v>
      </c>
    </row>
    <row r="4155" spans="1:6" ht="21" customHeight="1" thickBot="1" x14ac:dyDescent="0.25">
      <c r="A4155" s="541" t="s">
        <v>37</v>
      </c>
      <c r="B4155" s="540">
        <v>0</v>
      </c>
      <c r="C4155" s="540">
        <v>0</v>
      </c>
      <c r="D4155" s="540">
        <v>0</v>
      </c>
      <c r="E4155" s="540">
        <v>1589</v>
      </c>
    </row>
    <row r="4156" spans="1:6" ht="21" customHeight="1" thickBot="1" x14ac:dyDescent="0.25">
      <c r="A4156" s="541" t="s">
        <v>108</v>
      </c>
      <c r="B4156" s="452"/>
      <c r="C4156" s="540"/>
      <c r="D4156" s="540"/>
      <c r="E4156" s="540"/>
    </row>
    <row r="4157" spans="1:6" ht="21" customHeight="1" thickBot="1" x14ac:dyDescent="0.25">
      <c r="A4157" s="541" t="s">
        <v>72</v>
      </c>
      <c r="B4157" s="452"/>
      <c r="C4157" s="540"/>
      <c r="D4157" s="540"/>
      <c r="E4157" s="540"/>
    </row>
    <row r="4158" spans="1:6" ht="21" customHeight="1" thickBot="1" x14ac:dyDescent="0.25">
      <c r="A4158" s="541" t="s">
        <v>73</v>
      </c>
      <c r="B4158" s="452"/>
      <c r="C4158" s="540"/>
      <c r="D4158" s="540"/>
      <c r="E4158" s="540"/>
    </row>
    <row r="4159" spans="1:6" ht="21" customHeight="1" thickBot="1" x14ac:dyDescent="0.25">
      <c r="A4159" s="542" t="s">
        <v>33</v>
      </c>
      <c r="B4159" s="452">
        <f>B4149+B4154</f>
        <v>0</v>
      </c>
      <c r="C4159" s="452">
        <f>C4149+C4154</f>
        <v>0</v>
      </c>
      <c r="D4159" s="452">
        <f>D4149+D4154</f>
        <v>0</v>
      </c>
      <c r="E4159" s="452">
        <f>E4149+E4154</f>
        <v>1589</v>
      </c>
    </row>
    <row r="4160" spans="1:6" ht="21" customHeight="1" thickBot="1" x14ac:dyDescent="0.25">
      <c r="A4160" s="546" t="s">
        <v>718</v>
      </c>
      <c r="B4160" s="1160" t="s">
        <v>719</v>
      </c>
      <c r="C4160" s="1161"/>
      <c r="D4160" s="1161"/>
      <c r="E4160" s="1164"/>
      <c r="F4160" s="453" t="s">
        <v>719</v>
      </c>
    </row>
    <row r="4161" spans="1:6" ht="42.75" customHeight="1" thickBot="1" x14ac:dyDescent="0.25">
      <c r="A4161" s="509" t="s">
        <v>26</v>
      </c>
      <c r="B4161" s="509" t="s">
        <v>720</v>
      </c>
      <c r="C4161" s="521" t="s">
        <v>721</v>
      </c>
      <c r="D4161" s="522"/>
      <c r="E4161" s="509"/>
      <c r="F4161" s="414"/>
    </row>
    <row r="4162" spans="1:6" ht="21" customHeight="1" thickBot="1" x14ac:dyDescent="0.25">
      <c r="A4162" s="426" t="s">
        <v>9</v>
      </c>
      <c r="B4162" s="1090" t="s">
        <v>722</v>
      </c>
      <c r="C4162" s="1091"/>
      <c r="D4162" s="1091"/>
      <c r="E4162" s="1092"/>
      <c r="F4162" s="414"/>
    </row>
    <row r="4163" spans="1:6" ht="21" customHeight="1" thickBot="1" x14ac:dyDescent="0.25">
      <c r="A4163" s="426" t="s">
        <v>14</v>
      </c>
      <c r="B4163" s="1123" t="s">
        <v>237</v>
      </c>
      <c r="C4163" s="1093"/>
      <c r="D4163" s="1093"/>
      <c r="E4163" s="1094"/>
      <c r="F4163" s="414"/>
    </row>
    <row r="4164" spans="1:6" ht="21" customHeight="1" x14ac:dyDescent="0.2">
      <c r="A4164" s="1095"/>
      <c r="B4164" s="511">
        <v>2019</v>
      </c>
      <c r="C4164" s="511">
        <v>2020</v>
      </c>
      <c r="D4164" s="511">
        <v>2021</v>
      </c>
      <c r="E4164" s="511">
        <v>2022</v>
      </c>
      <c r="F4164" s="414"/>
    </row>
    <row r="4165" spans="1:6" ht="21" customHeight="1" thickBot="1" x14ac:dyDescent="0.25">
      <c r="A4165" s="1096"/>
      <c r="B4165" s="512" t="s">
        <v>5</v>
      </c>
      <c r="C4165" s="512" t="s">
        <v>6</v>
      </c>
      <c r="D4165" s="512" t="s">
        <v>6</v>
      </c>
      <c r="E4165" s="512" t="s">
        <v>6</v>
      </c>
      <c r="F4165" s="414"/>
    </row>
    <row r="4166" spans="1:6" ht="21" customHeight="1" thickBot="1" x14ac:dyDescent="0.25">
      <c r="A4166" s="426" t="s">
        <v>8</v>
      </c>
      <c r="B4166" s="513">
        <v>5000</v>
      </c>
      <c r="C4166" s="513">
        <v>0</v>
      </c>
      <c r="D4166" s="422"/>
      <c r="E4166" s="422">
        <v>0</v>
      </c>
      <c r="F4166" s="414"/>
    </row>
    <row r="4167" spans="1:6" ht="21" customHeight="1" thickBot="1" x14ac:dyDescent="0.25">
      <c r="A4167" s="426" t="s">
        <v>15</v>
      </c>
      <c r="B4167" s="514">
        <f>B4185</f>
        <v>42992</v>
      </c>
      <c r="C4167" s="515">
        <v>0</v>
      </c>
      <c r="D4167" s="515">
        <v>0</v>
      </c>
      <c r="E4167" s="515">
        <v>0</v>
      </c>
      <c r="F4167" s="414"/>
    </row>
    <row r="4168" spans="1:6" ht="21" customHeight="1" thickBot="1" x14ac:dyDescent="0.25">
      <c r="A4168" s="426" t="s">
        <v>21</v>
      </c>
      <c r="B4168" s="513">
        <f>B4167/B4166</f>
        <v>8.5983999999999998</v>
      </c>
      <c r="C4168" s="513" t="e">
        <f t="shared" ref="C4168:E4168" si="665">C4167/C4166</f>
        <v>#DIV/0!</v>
      </c>
      <c r="D4168" s="513" t="e">
        <f t="shared" si="665"/>
        <v>#DIV/0!</v>
      </c>
      <c r="E4168" s="513" t="e">
        <f t="shared" si="665"/>
        <v>#DIV/0!</v>
      </c>
      <c r="F4168" s="414"/>
    </row>
    <row r="4169" spans="1:6" ht="21" customHeight="1" thickBot="1" x14ac:dyDescent="0.25">
      <c r="A4169" s="426" t="s">
        <v>16</v>
      </c>
      <c r="B4169" s="422" t="s">
        <v>20</v>
      </c>
      <c r="C4169" s="516">
        <f>C4166/B4166-1</f>
        <v>-1</v>
      </c>
      <c r="D4169" s="516" t="e">
        <f t="shared" ref="D4169:E4171" si="666">D4166/C4166-1</f>
        <v>#DIV/0!</v>
      </c>
      <c r="E4169" s="516" t="e">
        <f t="shared" si="666"/>
        <v>#DIV/0!</v>
      </c>
      <c r="F4169" s="414"/>
    </row>
    <row r="4170" spans="1:6" ht="21" customHeight="1" thickBot="1" x14ac:dyDescent="0.25">
      <c r="A4170" s="426" t="s">
        <v>17</v>
      </c>
      <c r="B4170" s="422" t="s">
        <v>20</v>
      </c>
      <c r="C4170" s="516">
        <f>C4167/B4167-1</f>
        <v>-1</v>
      </c>
      <c r="D4170" s="516" t="e">
        <f t="shared" si="666"/>
        <v>#DIV/0!</v>
      </c>
      <c r="E4170" s="516" t="e">
        <f t="shared" si="666"/>
        <v>#DIV/0!</v>
      </c>
      <c r="F4170" s="414"/>
    </row>
    <row r="4171" spans="1:6" ht="21" customHeight="1" thickBot="1" x14ac:dyDescent="0.25">
      <c r="A4171" s="426" t="s">
        <v>18</v>
      </c>
      <c r="B4171" s="422" t="s">
        <v>20</v>
      </c>
      <c r="C4171" s="516" t="e">
        <f>C4168/B4168-1</f>
        <v>#DIV/0!</v>
      </c>
      <c r="D4171" s="516" t="e">
        <f t="shared" si="666"/>
        <v>#DIV/0!</v>
      </c>
      <c r="E4171" s="516" t="e">
        <f t="shared" si="666"/>
        <v>#DIV/0!</v>
      </c>
      <c r="F4171" s="414"/>
    </row>
    <row r="4172" spans="1:6" ht="21" customHeight="1" thickBot="1" x14ac:dyDescent="0.25">
      <c r="A4172" s="1138" t="s">
        <v>1289</v>
      </c>
      <c r="B4172" s="1139"/>
      <c r="C4172" s="1139"/>
      <c r="D4172" s="1139"/>
      <c r="E4172" s="1140"/>
      <c r="F4172" s="414"/>
    </row>
    <row r="4173" spans="1:6" ht="21" customHeight="1" x14ac:dyDescent="0.2">
      <c r="A4173" s="1095"/>
      <c r="B4173" s="511">
        <v>2019</v>
      </c>
      <c r="C4173" s="511">
        <v>2019</v>
      </c>
      <c r="D4173" s="511">
        <v>2021</v>
      </c>
      <c r="E4173" s="511">
        <v>2022</v>
      </c>
      <c r="F4173" s="414"/>
    </row>
    <row r="4174" spans="1:6" ht="21" customHeight="1" thickBot="1" x14ac:dyDescent="0.25">
      <c r="A4174" s="1096"/>
      <c r="B4174" s="512" t="s">
        <v>5</v>
      </c>
      <c r="C4174" s="512" t="s">
        <v>6</v>
      </c>
      <c r="D4174" s="512" t="s">
        <v>6</v>
      </c>
      <c r="E4174" s="512" t="s">
        <v>6</v>
      </c>
      <c r="F4174" s="414"/>
    </row>
    <row r="4175" spans="1:6" ht="21" customHeight="1" thickBot="1" x14ac:dyDescent="0.25">
      <c r="A4175" s="517" t="s">
        <v>107</v>
      </c>
      <c r="B4175" s="515">
        <f>B4176+B4177+B4178+B4179</f>
        <v>0</v>
      </c>
      <c r="C4175" s="515">
        <f t="shared" ref="C4175:E4175" si="667">C4176+C4177+C4178+C4179</f>
        <v>0</v>
      </c>
      <c r="D4175" s="515">
        <f t="shared" si="667"/>
        <v>0</v>
      </c>
      <c r="E4175" s="515">
        <f t="shared" si="667"/>
        <v>0</v>
      </c>
      <c r="F4175" s="414"/>
    </row>
    <row r="4176" spans="1:6" ht="21" customHeight="1" thickBot="1" x14ac:dyDescent="0.25">
      <c r="A4176" s="518" t="s">
        <v>37</v>
      </c>
      <c r="B4176" s="515"/>
      <c r="C4176" s="515"/>
      <c r="D4176" s="515"/>
      <c r="E4176" s="515"/>
      <c r="F4176" s="414"/>
    </row>
    <row r="4177" spans="1:6" ht="21" customHeight="1" thickBot="1" x14ac:dyDescent="0.25">
      <c r="A4177" s="518" t="s">
        <v>108</v>
      </c>
      <c r="B4177" s="515"/>
      <c r="C4177" s="515"/>
      <c r="D4177" s="515"/>
      <c r="E4177" s="515"/>
      <c r="F4177" s="414"/>
    </row>
    <row r="4178" spans="1:6" ht="21" customHeight="1" thickBot="1" x14ac:dyDescent="0.25">
      <c r="A4178" s="518" t="s">
        <v>72</v>
      </c>
      <c r="B4178" s="515"/>
      <c r="C4178" s="515"/>
      <c r="D4178" s="515"/>
      <c r="E4178" s="515"/>
      <c r="F4178" s="414"/>
    </row>
    <row r="4179" spans="1:6" ht="21" customHeight="1" thickBot="1" x14ac:dyDescent="0.25">
      <c r="A4179" s="518" t="s">
        <v>73</v>
      </c>
      <c r="B4179" s="515"/>
      <c r="C4179" s="515"/>
      <c r="D4179" s="515"/>
      <c r="E4179" s="515"/>
      <c r="F4179" s="414"/>
    </row>
    <row r="4180" spans="1:6" ht="21" customHeight="1" thickBot="1" x14ac:dyDescent="0.25">
      <c r="A4180" s="517" t="s">
        <v>109</v>
      </c>
      <c r="B4180" s="514">
        <f>B4181+B4182+B4183+B4184</f>
        <v>42992</v>
      </c>
      <c r="C4180" s="514">
        <f t="shared" ref="C4180:E4180" si="668">C4181+C4182+C4183+C4184</f>
        <v>0</v>
      </c>
      <c r="D4180" s="514">
        <f t="shared" si="668"/>
        <v>0</v>
      </c>
      <c r="E4180" s="514">
        <f t="shared" si="668"/>
        <v>0</v>
      </c>
      <c r="F4180" s="414"/>
    </row>
    <row r="4181" spans="1:6" ht="21" customHeight="1" thickBot="1" x14ac:dyDescent="0.25">
      <c r="A4181" s="518" t="s">
        <v>37</v>
      </c>
      <c r="B4181" s="514">
        <v>42992</v>
      </c>
      <c r="C4181" s="515">
        <v>0</v>
      </c>
      <c r="D4181" s="515">
        <v>0</v>
      </c>
      <c r="E4181" s="515">
        <v>0</v>
      </c>
      <c r="F4181" s="414"/>
    </row>
    <row r="4182" spans="1:6" ht="21" customHeight="1" thickBot="1" x14ac:dyDescent="0.25">
      <c r="A4182" s="518" t="s">
        <v>108</v>
      </c>
      <c r="B4182" s="514"/>
      <c r="C4182" s="515"/>
      <c r="D4182" s="515"/>
      <c r="E4182" s="515"/>
      <c r="F4182" s="414"/>
    </row>
    <row r="4183" spans="1:6" ht="21" customHeight="1" thickBot="1" x14ac:dyDescent="0.25">
      <c r="A4183" s="518" t="s">
        <v>72</v>
      </c>
      <c r="B4183" s="514"/>
      <c r="C4183" s="515"/>
      <c r="D4183" s="515"/>
      <c r="E4183" s="515"/>
      <c r="F4183" s="414"/>
    </row>
    <row r="4184" spans="1:6" ht="21" customHeight="1" thickBot="1" x14ac:dyDescent="0.25">
      <c r="A4184" s="518" t="s">
        <v>73</v>
      </c>
      <c r="B4184" s="514"/>
      <c r="C4184" s="515"/>
      <c r="D4184" s="515"/>
      <c r="E4184" s="515"/>
      <c r="F4184" s="414"/>
    </row>
    <row r="4185" spans="1:6" ht="21" customHeight="1" thickBot="1" x14ac:dyDescent="0.25">
      <c r="A4185" s="519" t="s">
        <v>33</v>
      </c>
      <c r="B4185" s="514">
        <f>B4175+B4180</f>
        <v>42992</v>
      </c>
      <c r="C4185" s="514">
        <f>C4175+C4180</f>
        <v>0</v>
      </c>
      <c r="D4185" s="514">
        <f>D4175+D4180</f>
        <v>0</v>
      </c>
      <c r="E4185" s="514">
        <f>E4175+E4180</f>
        <v>0</v>
      </c>
      <c r="F4185" s="414"/>
    </row>
    <row r="4186" spans="1:6" ht="53.25" customHeight="1" thickBot="1" x14ac:dyDescent="0.25">
      <c r="A4186" s="509" t="s">
        <v>26</v>
      </c>
      <c r="B4186" s="509" t="s">
        <v>723</v>
      </c>
      <c r="C4186" s="521" t="s">
        <v>724</v>
      </c>
      <c r="D4186" s="522"/>
      <c r="E4186" s="509"/>
      <c r="F4186" s="414"/>
    </row>
    <row r="4187" spans="1:6" ht="21" customHeight="1" thickBot="1" x14ac:dyDescent="0.25">
      <c r="A4187" s="426" t="s">
        <v>9</v>
      </c>
      <c r="B4187" s="1090" t="s">
        <v>462</v>
      </c>
      <c r="C4187" s="1091"/>
      <c r="D4187" s="1091"/>
      <c r="E4187" s="1092"/>
      <c r="F4187" s="414"/>
    </row>
    <row r="4188" spans="1:6" ht="21" customHeight="1" thickBot="1" x14ac:dyDescent="0.25">
      <c r="A4188" s="426" t="s">
        <v>14</v>
      </c>
      <c r="B4188" s="1123" t="s">
        <v>463</v>
      </c>
      <c r="C4188" s="1093"/>
      <c r="D4188" s="1093"/>
      <c r="E4188" s="1094"/>
      <c r="F4188" s="414"/>
    </row>
    <row r="4189" spans="1:6" ht="21" customHeight="1" x14ac:dyDescent="0.2">
      <c r="A4189" s="1095"/>
      <c r="B4189" s="511">
        <v>2019</v>
      </c>
      <c r="C4189" s="511">
        <v>2020</v>
      </c>
      <c r="D4189" s="511">
        <v>2021</v>
      </c>
      <c r="E4189" s="511">
        <v>2022</v>
      </c>
      <c r="F4189" s="414"/>
    </row>
    <row r="4190" spans="1:6" ht="21" customHeight="1" thickBot="1" x14ac:dyDescent="0.25">
      <c r="A4190" s="1096"/>
      <c r="B4190" s="512" t="s">
        <v>5</v>
      </c>
      <c r="C4190" s="512" t="s">
        <v>6</v>
      </c>
      <c r="D4190" s="512" t="s">
        <v>6</v>
      </c>
      <c r="E4190" s="512" t="s">
        <v>6</v>
      </c>
      <c r="F4190" s="414"/>
    </row>
    <row r="4191" spans="1:6" ht="21" customHeight="1" thickBot="1" x14ac:dyDescent="0.25">
      <c r="A4191" s="426" t="s">
        <v>8</v>
      </c>
      <c r="B4191" s="513">
        <v>1</v>
      </c>
      <c r="C4191" s="513">
        <v>0</v>
      </c>
      <c r="D4191" s="422">
        <v>0</v>
      </c>
      <c r="E4191" s="422">
        <v>0</v>
      </c>
      <c r="F4191" s="414"/>
    </row>
    <row r="4192" spans="1:6" ht="21" customHeight="1" thickBot="1" x14ac:dyDescent="0.25">
      <c r="A4192" s="426" t="s">
        <v>15</v>
      </c>
      <c r="B4192" s="515">
        <f>B4210</f>
        <v>924</v>
      </c>
      <c r="C4192" s="515">
        <f>C4210</f>
        <v>0</v>
      </c>
      <c r="D4192" s="515">
        <v>0</v>
      </c>
      <c r="E4192" s="515">
        <v>0</v>
      </c>
      <c r="F4192" s="414"/>
    </row>
    <row r="4193" spans="1:6" ht="21" customHeight="1" thickBot="1" x14ac:dyDescent="0.25">
      <c r="A4193" s="426" t="s">
        <v>21</v>
      </c>
      <c r="B4193" s="513">
        <f>B4192/B4191</f>
        <v>924</v>
      </c>
      <c r="C4193" s="513" t="e">
        <f t="shared" ref="C4193:E4193" si="669">C4192/C4191</f>
        <v>#DIV/0!</v>
      </c>
      <c r="D4193" s="513" t="e">
        <f t="shared" si="669"/>
        <v>#DIV/0!</v>
      </c>
      <c r="E4193" s="513" t="e">
        <f t="shared" si="669"/>
        <v>#DIV/0!</v>
      </c>
      <c r="F4193" s="414"/>
    </row>
    <row r="4194" spans="1:6" ht="21" customHeight="1" thickBot="1" x14ac:dyDescent="0.25">
      <c r="A4194" s="426" t="s">
        <v>16</v>
      </c>
      <c r="B4194" s="422" t="s">
        <v>20</v>
      </c>
      <c r="C4194" s="516">
        <f>C4191/B4191-1</f>
        <v>-1</v>
      </c>
      <c r="D4194" s="516" t="e">
        <f t="shared" ref="D4194:E4196" si="670">D4191/C4191-1</f>
        <v>#DIV/0!</v>
      </c>
      <c r="E4194" s="516" t="e">
        <f t="shared" si="670"/>
        <v>#DIV/0!</v>
      </c>
      <c r="F4194" s="414"/>
    </row>
    <row r="4195" spans="1:6" ht="21" customHeight="1" thickBot="1" x14ac:dyDescent="0.25">
      <c r="A4195" s="426" t="s">
        <v>17</v>
      </c>
      <c r="B4195" s="422" t="s">
        <v>20</v>
      </c>
      <c r="C4195" s="516">
        <f>C4192/B4192-1</f>
        <v>-1</v>
      </c>
      <c r="D4195" s="516" t="e">
        <f t="shared" si="670"/>
        <v>#DIV/0!</v>
      </c>
      <c r="E4195" s="516" t="e">
        <f t="shared" si="670"/>
        <v>#DIV/0!</v>
      </c>
      <c r="F4195" s="414"/>
    </row>
    <row r="4196" spans="1:6" ht="21" customHeight="1" thickBot="1" x14ac:dyDescent="0.25">
      <c r="A4196" s="426" t="s">
        <v>18</v>
      </c>
      <c r="B4196" s="422" t="s">
        <v>20</v>
      </c>
      <c r="C4196" s="516" t="e">
        <f>C4193/B4193-1</f>
        <v>#DIV/0!</v>
      </c>
      <c r="D4196" s="516" t="e">
        <f t="shared" si="670"/>
        <v>#DIV/0!</v>
      </c>
      <c r="E4196" s="516" t="e">
        <f t="shared" si="670"/>
        <v>#DIV/0!</v>
      </c>
      <c r="F4196" s="414"/>
    </row>
    <row r="4197" spans="1:6" ht="21" customHeight="1" thickBot="1" x14ac:dyDescent="0.25">
      <c r="A4197" s="1138" t="s">
        <v>1289</v>
      </c>
      <c r="B4197" s="1139"/>
      <c r="C4197" s="1139"/>
      <c r="D4197" s="1139"/>
      <c r="E4197" s="1140"/>
      <c r="F4197" s="414"/>
    </row>
    <row r="4198" spans="1:6" ht="21" customHeight="1" x14ac:dyDescent="0.2">
      <c r="A4198" s="1095"/>
      <c r="B4198" s="511">
        <v>2019</v>
      </c>
      <c r="C4198" s="511">
        <v>2020</v>
      </c>
      <c r="D4198" s="511">
        <v>2021</v>
      </c>
      <c r="E4198" s="511">
        <v>2022</v>
      </c>
      <c r="F4198" s="414"/>
    </row>
    <row r="4199" spans="1:6" ht="21" customHeight="1" thickBot="1" x14ac:dyDescent="0.25">
      <c r="A4199" s="1096"/>
      <c r="B4199" s="512" t="s">
        <v>5</v>
      </c>
      <c r="C4199" s="512" t="s">
        <v>6</v>
      </c>
      <c r="D4199" s="512" t="s">
        <v>6</v>
      </c>
      <c r="E4199" s="512" t="s">
        <v>6</v>
      </c>
      <c r="F4199" s="414"/>
    </row>
    <row r="4200" spans="1:6" ht="21" customHeight="1" thickBot="1" x14ac:dyDescent="0.25">
      <c r="A4200" s="517" t="s">
        <v>107</v>
      </c>
      <c r="B4200" s="515">
        <f>B4201+B4202+B4203+B4204</f>
        <v>0</v>
      </c>
      <c r="C4200" s="515">
        <f t="shared" ref="C4200:E4200" si="671">C4201+C4202+C4203+C4204</f>
        <v>0</v>
      </c>
      <c r="D4200" s="515">
        <f t="shared" si="671"/>
        <v>0</v>
      </c>
      <c r="E4200" s="515">
        <f t="shared" si="671"/>
        <v>0</v>
      </c>
      <c r="F4200" s="414"/>
    </row>
    <row r="4201" spans="1:6" ht="21" customHeight="1" thickBot="1" x14ac:dyDescent="0.25">
      <c r="A4201" s="518" t="s">
        <v>37</v>
      </c>
      <c r="B4201" s="515"/>
      <c r="C4201" s="515"/>
      <c r="D4201" s="515"/>
      <c r="E4201" s="515"/>
      <c r="F4201" s="414"/>
    </row>
    <row r="4202" spans="1:6" ht="21" customHeight="1" thickBot="1" x14ac:dyDescent="0.25">
      <c r="A4202" s="518" t="s">
        <v>108</v>
      </c>
      <c r="B4202" s="515"/>
      <c r="C4202" s="515"/>
      <c r="D4202" s="515"/>
      <c r="E4202" s="515"/>
      <c r="F4202" s="414"/>
    </row>
    <row r="4203" spans="1:6" ht="21" customHeight="1" thickBot="1" x14ac:dyDescent="0.25">
      <c r="A4203" s="518" t="s">
        <v>72</v>
      </c>
      <c r="B4203" s="515"/>
      <c r="C4203" s="515"/>
      <c r="D4203" s="515"/>
      <c r="E4203" s="515"/>
      <c r="F4203" s="414"/>
    </row>
    <row r="4204" spans="1:6" ht="21" customHeight="1" thickBot="1" x14ac:dyDescent="0.25">
      <c r="A4204" s="518" t="s">
        <v>73</v>
      </c>
      <c r="B4204" s="515"/>
      <c r="C4204" s="515"/>
      <c r="D4204" s="515"/>
      <c r="E4204" s="515"/>
      <c r="F4204" s="414"/>
    </row>
    <row r="4205" spans="1:6" ht="21" customHeight="1" thickBot="1" x14ac:dyDescent="0.25">
      <c r="A4205" s="517" t="s">
        <v>109</v>
      </c>
      <c r="B4205" s="514">
        <f>B4206+B4207+B4208+B4209</f>
        <v>924</v>
      </c>
      <c r="C4205" s="514">
        <f t="shared" ref="C4205:E4205" si="672">C4206+C4207+C4208+C4209</f>
        <v>0</v>
      </c>
      <c r="D4205" s="514">
        <f t="shared" si="672"/>
        <v>0</v>
      </c>
      <c r="E4205" s="514">
        <f t="shared" si="672"/>
        <v>0</v>
      </c>
      <c r="F4205" s="414"/>
    </row>
    <row r="4206" spans="1:6" ht="21" customHeight="1" thickBot="1" x14ac:dyDescent="0.25">
      <c r="A4206" s="518" t="s">
        <v>37</v>
      </c>
      <c r="B4206" s="515">
        <v>924</v>
      </c>
      <c r="C4206" s="515">
        <v>0</v>
      </c>
      <c r="D4206" s="515">
        <v>0</v>
      </c>
      <c r="E4206" s="515">
        <v>0</v>
      </c>
      <c r="F4206" s="414"/>
    </row>
    <row r="4207" spans="1:6" ht="21" customHeight="1" thickBot="1" x14ac:dyDescent="0.25">
      <c r="A4207" s="518" t="s">
        <v>108</v>
      </c>
      <c r="B4207" s="514"/>
      <c r="C4207" s="515"/>
      <c r="D4207" s="515"/>
      <c r="E4207" s="515"/>
      <c r="F4207" s="414"/>
    </row>
    <row r="4208" spans="1:6" ht="21" customHeight="1" thickBot="1" x14ac:dyDescent="0.25">
      <c r="A4208" s="518" t="s">
        <v>72</v>
      </c>
      <c r="B4208" s="514"/>
      <c r="C4208" s="515"/>
      <c r="D4208" s="515"/>
      <c r="E4208" s="515"/>
      <c r="F4208" s="414"/>
    </row>
    <row r="4209" spans="1:6" ht="21" customHeight="1" thickBot="1" x14ac:dyDescent="0.25">
      <c r="A4209" s="518" t="s">
        <v>73</v>
      </c>
      <c r="B4209" s="514"/>
      <c r="C4209" s="515"/>
      <c r="D4209" s="515"/>
      <c r="E4209" s="515"/>
    </row>
    <row r="4210" spans="1:6" ht="21" customHeight="1" thickBot="1" x14ac:dyDescent="0.25">
      <c r="A4210" s="519" t="s">
        <v>33</v>
      </c>
      <c r="B4210" s="514">
        <f>B4200+B4205</f>
        <v>924</v>
      </c>
      <c r="C4210" s="514">
        <f>C4200+C4205</f>
        <v>0</v>
      </c>
      <c r="D4210" s="514">
        <f>D4200+D4205</f>
        <v>0</v>
      </c>
      <c r="E4210" s="514">
        <f>E4200+E4205</f>
        <v>0</v>
      </c>
    </row>
    <row r="4211" spans="1:6" ht="91.5" customHeight="1" thickBot="1" x14ac:dyDescent="0.25">
      <c r="A4211" s="509" t="s">
        <v>70</v>
      </c>
      <c r="B4211" s="509" t="s">
        <v>725</v>
      </c>
      <c r="C4211" s="521" t="s">
        <v>1438</v>
      </c>
      <c r="D4211" s="522"/>
      <c r="E4211" s="509"/>
    </row>
    <row r="4212" spans="1:6" ht="21" customHeight="1" thickBot="1" x14ac:dyDescent="0.25">
      <c r="A4212" s="426" t="s">
        <v>9</v>
      </c>
      <c r="B4212" s="1090" t="s">
        <v>1439</v>
      </c>
      <c r="C4212" s="1091"/>
      <c r="D4212" s="1091"/>
      <c r="E4212" s="1092"/>
    </row>
    <row r="4213" spans="1:6" ht="21" customHeight="1" thickBot="1" x14ac:dyDescent="0.25">
      <c r="A4213" s="426" t="s">
        <v>14</v>
      </c>
      <c r="B4213" s="1123" t="s">
        <v>237</v>
      </c>
      <c r="C4213" s="1093"/>
      <c r="D4213" s="1093"/>
      <c r="E4213" s="1094"/>
    </row>
    <row r="4214" spans="1:6" ht="21" customHeight="1" x14ac:dyDescent="0.2">
      <c r="A4214" s="1095"/>
      <c r="B4214" s="511">
        <v>2019</v>
      </c>
      <c r="C4214" s="511">
        <v>2020</v>
      </c>
      <c r="D4214" s="511">
        <v>2021</v>
      </c>
      <c r="E4214" s="511">
        <v>2022</v>
      </c>
    </row>
    <row r="4215" spans="1:6" ht="21" customHeight="1" thickBot="1" x14ac:dyDescent="0.25">
      <c r="A4215" s="1096"/>
      <c r="B4215" s="512" t="s">
        <v>5</v>
      </c>
      <c r="C4215" s="512" t="s">
        <v>6</v>
      </c>
      <c r="D4215" s="512" t="s">
        <v>6</v>
      </c>
      <c r="E4215" s="512" t="s">
        <v>6</v>
      </c>
    </row>
    <row r="4216" spans="1:6" ht="21" customHeight="1" thickBot="1" x14ac:dyDescent="0.25">
      <c r="A4216" s="426" t="s">
        <v>8</v>
      </c>
      <c r="B4216" s="513">
        <v>13100</v>
      </c>
      <c r="C4216" s="513">
        <v>16000</v>
      </c>
      <c r="D4216" s="513">
        <v>29100</v>
      </c>
      <c r="E4216" s="513">
        <v>127532</v>
      </c>
    </row>
    <row r="4217" spans="1:6" ht="21" customHeight="1" thickBot="1" x14ac:dyDescent="0.25">
      <c r="A4217" s="426" t="s">
        <v>15</v>
      </c>
      <c r="B4217" s="514">
        <f>B4235</f>
        <v>97768</v>
      </c>
      <c r="C4217" s="514">
        <v>130000</v>
      </c>
      <c r="D4217" s="514">
        <f t="shared" ref="D4217:E4217" si="673">D4235</f>
        <v>130000</v>
      </c>
      <c r="E4217" s="514">
        <f t="shared" si="673"/>
        <v>135188</v>
      </c>
      <c r="F4217" s="454"/>
    </row>
    <row r="4218" spans="1:6" ht="21" customHeight="1" thickBot="1" x14ac:dyDescent="0.25">
      <c r="A4218" s="426" t="s">
        <v>21</v>
      </c>
      <c r="B4218" s="513">
        <f>B4217/B4216</f>
        <v>7.4632061068702287</v>
      </c>
      <c r="C4218" s="513">
        <f>C4217/C4216</f>
        <v>8.125</v>
      </c>
      <c r="D4218" s="513">
        <f>D4217/D4216</f>
        <v>4.4673539518900345</v>
      </c>
      <c r="E4218" s="513">
        <f>E4217/E4216</f>
        <v>1.0600319919706427</v>
      </c>
    </row>
    <row r="4219" spans="1:6" ht="21" customHeight="1" thickBot="1" x14ac:dyDescent="0.25">
      <c r="A4219" s="426" t="s">
        <v>16</v>
      </c>
      <c r="B4219" s="422" t="s">
        <v>20</v>
      </c>
      <c r="C4219" s="516">
        <f t="shared" ref="C4219:E4221" si="674">C4216/B4216-1</f>
        <v>0.22137404580152675</v>
      </c>
      <c r="D4219" s="516">
        <f t="shared" si="674"/>
        <v>0.81875000000000009</v>
      </c>
      <c r="E4219" s="516">
        <f t="shared" si="674"/>
        <v>3.3825429553264605</v>
      </c>
    </row>
    <row r="4220" spans="1:6" ht="21" customHeight="1" thickBot="1" x14ac:dyDescent="0.25">
      <c r="A4220" s="426" t="s">
        <v>17</v>
      </c>
      <c r="B4220" s="422" t="s">
        <v>20</v>
      </c>
      <c r="C4220" s="516">
        <f t="shared" si="674"/>
        <v>0.3296784223876934</v>
      </c>
      <c r="D4220" s="516">
        <f t="shared" si="674"/>
        <v>0</v>
      </c>
      <c r="E4220" s="516">
        <f t="shared" si="674"/>
        <v>3.99076923076922E-2</v>
      </c>
    </row>
    <row r="4221" spans="1:6" ht="21" customHeight="1" thickBot="1" x14ac:dyDescent="0.25">
      <c r="A4221" s="426" t="s">
        <v>18</v>
      </c>
      <c r="B4221" s="422" t="s">
        <v>20</v>
      </c>
      <c r="C4221" s="516">
        <f t="shared" si="674"/>
        <v>8.8674208329923898E-2</v>
      </c>
      <c r="D4221" s="516">
        <f t="shared" si="674"/>
        <v>-0.45017182130584188</v>
      </c>
      <c r="E4221" s="516">
        <f t="shared" si="674"/>
        <v>-0.76271591564349461</v>
      </c>
    </row>
    <row r="4222" spans="1:6" ht="21" customHeight="1" thickBot="1" x14ac:dyDescent="0.25">
      <c r="A4222" s="1138" t="s">
        <v>1289</v>
      </c>
      <c r="B4222" s="1139"/>
      <c r="C4222" s="1139"/>
      <c r="D4222" s="1139"/>
      <c r="E4222" s="1140"/>
    </row>
    <row r="4223" spans="1:6" ht="21" customHeight="1" x14ac:dyDescent="0.2">
      <c r="A4223" s="1095"/>
      <c r="B4223" s="511">
        <v>2019</v>
      </c>
      <c r="C4223" s="511">
        <v>2019</v>
      </c>
      <c r="D4223" s="511">
        <v>2021</v>
      </c>
      <c r="E4223" s="511">
        <v>2022</v>
      </c>
    </row>
    <row r="4224" spans="1:6" ht="21" customHeight="1" thickBot="1" x14ac:dyDescent="0.25">
      <c r="A4224" s="1096"/>
      <c r="B4224" s="512" t="s">
        <v>5</v>
      </c>
      <c r="C4224" s="512" t="s">
        <v>6</v>
      </c>
      <c r="D4224" s="512" t="s">
        <v>6</v>
      </c>
      <c r="E4224" s="512" t="s">
        <v>6</v>
      </c>
    </row>
    <row r="4225" spans="1:6" ht="21" customHeight="1" thickBot="1" x14ac:dyDescent="0.25">
      <c r="A4225" s="517" t="s">
        <v>107</v>
      </c>
      <c r="B4225" s="515">
        <f>B4226+B4227+B4228+B4229</f>
        <v>0</v>
      </c>
      <c r="C4225" s="515">
        <f>C4226+C4227+C4228+C4229</f>
        <v>0</v>
      </c>
      <c r="D4225" s="515">
        <f>D4226+D4227+D4228+D4229</f>
        <v>0</v>
      </c>
      <c r="E4225" s="515">
        <f>E4226+E4227+E4228+E4229</f>
        <v>0</v>
      </c>
      <c r="F4225" s="414"/>
    </row>
    <row r="4226" spans="1:6" ht="21" customHeight="1" thickBot="1" x14ac:dyDescent="0.25">
      <c r="A4226" s="518" t="s">
        <v>37</v>
      </c>
      <c r="B4226" s="515"/>
      <c r="C4226" s="515"/>
      <c r="D4226" s="515"/>
      <c r="E4226" s="515"/>
      <c r="F4226" s="414"/>
    </row>
    <row r="4227" spans="1:6" ht="21" customHeight="1" thickBot="1" x14ac:dyDescent="0.25">
      <c r="A4227" s="518" t="s">
        <v>108</v>
      </c>
      <c r="B4227" s="515"/>
      <c r="C4227" s="515"/>
      <c r="D4227" s="515"/>
      <c r="E4227" s="515"/>
      <c r="F4227" s="414"/>
    </row>
    <row r="4228" spans="1:6" ht="21" customHeight="1" thickBot="1" x14ac:dyDescent="0.25">
      <c r="A4228" s="518" t="s">
        <v>72</v>
      </c>
      <c r="B4228" s="515"/>
      <c r="C4228" s="515"/>
      <c r="D4228" s="515"/>
      <c r="E4228" s="515"/>
      <c r="F4228" s="414"/>
    </row>
    <row r="4229" spans="1:6" ht="21" customHeight="1" thickBot="1" x14ac:dyDescent="0.25">
      <c r="A4229" s="518" t="s">
        <v>73</v>
      </c>
      <c r="B4229" s="515"/>
      <c r="C4229" s="515"/>
      <c r="D4229" s="515"/>
      <c r="E4229" s="515"/>
      <c r="F4229" s="414"/>
    </row>
    <row r="4230" spans="1:6" ht="21" customHeight="1" thickBot="1" x14ac:dyDescent="0.25">
      <c r="A4230" s="517" t="s">
        <v>109</v>
      </c>
      <c r="B4230" s="514">
        <f>B4231+B4232+B4233+B4234</f>
        <v>97768</v>
      </c>
      <c r="C4230" s="515">
        <v>130000</v>
      </c>
      <c r="D4230" s="514">
        <f>D4231+D4232+D4233+D4234</f>
        <v>130000</v>
      </c>
      <c r="E4230" s="514">
        <f>E4231+E4232+E4233+E4234</f>
        <v>135188</v>
      </c>
      <c r="F4230" s="414"/>
    </row>
    <row r="4231" spans="1:6" ht="21" customHeight="1" thickBot="1" x14ac:dyDescent="0.25">
      <c r="A4231" s="518" t="s">
        <v>37</v>
      </c>
      <c r="B4231" s="514">
        <v>97768</v>
      </c>
      <c r="C4231" s="515">
        <v>130000</v>
      </c>
      <c r="D4231" s="515">
        <v>130000</v>
      </c>
      <c r="E4231" s="515">
        <v>135188</v>
      </c>
      <c r="F4231" s="414"/>
    </row>
    <row r="4232" spans="1:6" ht="21" customHeight="1" thickBot="1" x14ac:dyDescent="0.25">
      <c r="A4232" s="518" t="s">
        <v>108</v>
      </c>
      <c r="B4232" s="514"/>
      <c r="C4232" s="515"/>
      <c r="D4232" s="515"/>
      <c r="E4232" s="515"/>
      <c r="F4232" s="414"/>
    </row>
    <row r="4233" spans="1:6" ht="21" customHeight="1" thickBot="1" x14ac:dyDescent="0.25">
      <c r="A4233" s="518" t="s">
        <v>72</v>
      </c>
      <c r="B4233" s="514"/>
      <c r="C4233" s="515"/>
      <c r="D4233" s="515"/>
      <c r="E4233" s="515"/>
      <c r="F4233" s="414"/>
    </row>
    <row r="4234" spans="1:6" ht="21" customHeight="1" thickBot="1" x14ac:dyDescent="0.25">
      <c r="A4234" s="518" t="s">
        <v>73</v>
      </c>
      <c r="B4234" s="514"/>
      <c r="C4234" s="515"/>
      <c r="D4234" s="515"/>
      <c r="E4234" s="515"/>
      <c r="F4234" s="414"/>
    </row>
    <row r="4235" spans="1:6" ht="21" customHeight="1" thickBot="1" x14ac:dyDescent="0.25">
      <c r="A4235" s="519" t="s">
        <v>49</v>
      </c>
      <c r="B4235" s="514">
        <f>B4225+B4230</f>
        <v>97768</v>
      </c>
      <c r="C4235" s="514">
        <f>C4225+C4230</f>
        <v>130000</v>
      </c>
      <c r="D4235" s="514">
        <f>D4225+D4230</f>
        <v>130000</v>
      </c>
      <c r="E4235" s="514">
        <f>E4225+E4230</f>
        <v>135188</v>
      </c>
      <c r="F4235" s="414"/>
    </row>
    <row r="4236" spans="1:6" ht="79.5" customHeight="1" thickBot="1" x14ac:dyDescent="0.25">
      <c r="A4236" s="509" t="s">
        <v>70</v>
      </c>
      <c r="B4236" s="509" t="s">
        <v>726</v>
      </c>
      <c r="C4236" s="521" t="s">
        <v>1440</v>
      </c>
      <c r="D4236" s="522"/>
      <c r="E4236" s="509"/>
      <c r="F4236" s="414"/>
    </row>
    <row r="4237" spans="1:6" ht="21" customHeight="1" thickBot="1" x14ac:dyDescent="0.25">
      <c r="A4237" s="426" t="s">
        <v>9</v>
      </c>
      <c r="B4237" s="1090" t="s">
        <v>462</v>
      </c>
      <c r="C4237" s="1091"/>
      <c r="D4237" s="1091"/>
      <c r="E4237" s="1092"/>
      <c r="F4237" s="414"/>
    </row>
    <row r="4238" spans="1:6" ht="21" customHeight="1" thickBot="1" x14ac:dyDescent="0.25">
      <c r="A4238" s="426" t="s">
        <v>14</v>
      </c>
      <c r="B4238" s="1123" t="s">
        <v>463</v>
      </c>
      <c r="C4238" s="1093"/>
      <c r="D4238" s="1093"/>
      <c r="E4238" s="1094"/>
      <c r="F4238" s="414"/>
    </row>
    <row r="4239" spans="1:6" ht="21" customHeight="1" x14ac:dyDescent="0.2">
      <c r="A4239" s="1095"/>
      <c r="B4239" s="511">
        <v>2019</v>
      </c>
      <c r="C4239" s="511">
        <v>2020</v>
      </c>
      <c r="D4239" s="511">
        <v>2021</v>
      </c>
      <c r="E4239" s="511">
        <v>2022</v>
      </c>
      <c r="F4239" s="414"/>
    </row>
    <row r="4240" spans="1:6" ht="21" customHeight="1" thickBot="1" x14ac:dyDescent="0.25">
      <c r="A4240" s="1096"/>
      <c r="B4240" s="512" t="s">
        <v>5</v>
      </c>
      <c r="C4240" s="512" t="s">
        <v>6</v>
      </c>
      <c r="D4240" s="512" t="s">
        <v>6</v>
      </c>
      <c r="E4240" s="512" t="s">
        <v>6</v>
      </c>
      <c r="F4240" s="414"/>
    </row>
    <row r="4241" spans="1:6" ht="21" customHeight="1" thickBot="1" x14ac:dyDescent="0.25">
      <c r="A4241" s="426" t="s">
        <v>8</v>
      </c>
      <c r="B4241" s="513">
        <v>1</v>
      </c>
      <c r="C4241" s="513">
        <v>1</v>
      </c>
      <c r="D4241" s="513">
        <v>1</v>
      </c>
      <c r="E4241" s="513">
        <v>1</v>
      </c>
      <c r="F4241" s="414"/>
    </row>
    <row r="4242" spans="1:6" ht="21" customHeight="1" thickBot="1" x14ac:dyDescent="0.25">
      <c r="A4242" s="426" t="s">
        <v>15</v>
      </c>
      <c r="B4242" s="513">
        <f>B4260</f>
        <v>350</v>
      </c>
      <c r="C4242" s="513">
        <f>C4260</f>
        <v>771</v>
      </c>
      <c r="D4242" s="513">
        <f>D4260</f>
        <v>771</v>
      </c>
      <c r="E4242" s="513">
        <f>E4260</f>
        <v>800</v>
      </c>
      <c r="F4242" s="414"/>
    </row>
    <row r="4243" spans="1:6" ht="21" customHeight="1" thickBot="1" x14ac:dyDescent="0.25">
      <c r="A4243" s="426" t="s">
        <v>21</v>
      </c>
      <c r="B4243" s="513">
        <f>B4242/B4241</f>
        <v>350</v>
      </c>
      <c r="C4243" s="513">
        <f>C4242/C4241</f>
        <v>771</v>
      </c>
      <c r="D4243" s="513">
        <f>D4242/D4241</f>
        <v>771</v>
      </c>
      <c r="E4243" s="513">
        <f>E4242/E4241</f>
        <v>800</v>
      </c>
      <c r="F4243" s="414"/>
    </row>
    <row r="4244" spans="1:6" ht="21" customHeight="1" thickBot="1" x14ac:dyDescent="0.25">
      <c r="A4244" s="426" t="s">
        <v>16</v>
      </c>
      <c r="B4244" s="422" t="s">
        <v>20</v>
      </c>
      <c r="C4244" s="516">
        <f t="shared" ref="C4244:E4246" si="675">C4241/B4241-1</f>
        <v>0</v>
      </c>
      <c r="D4244" s="516">
        <f t="shared" si="675"/>
        <v>0</v>
      </c>
      <c r="E4244" s="516">
        <f t="shared" si="675"/>
        <v>0</v>
      </c>
      <c r="F4244" s="414"/>
    </row>
    <row r="4245" spans="1:6" ht="21" customHeight="1" thickBot="1" x14ac:dyDescent="0.25">
      <c r="A4245" s="426" t="s">
        <v>17</v>
      </c>
      <c r="B4245" s="422" t="s">
        <v>20</v>
      </c>
      <c r="C4245" s="516">
        <f t="shared" si="675"/>
        <v>1.2028571428571428</v>
      </c>
      <c r="D4245" s="516">
        <f t="shared" si="675"/>
        <v>0</v>
      </c>
      <c r="E4245" s="516">
        <f t="shared" si="675"/>
        <v>3.7613488975356768E-2</v>
      </c>
      <c r="F4245" s="414"/>
    </row>
    <row r="4246" spans="1:6" ht="21" customHeight="1" thickBot="1" x14ac:dyDescent="0.25">
      <c r="A4246" s="426" t="s">
        <v>18</v>
      </c>
      <c r="B4246" s="422" t="s">
        <v>20</v>
      </c>
      <c r="C4246" s="516">
        <f t="shared" si="675"/>
        <v>1.2028571428571428</v>
      </c>
      <c r="D4246" s="516">
        <f t="shared" si="675"/>
        <v>0</v>
      </c>
      <c r="E4246" s="516">
        <f t="shared" si="675"/>
        <v>3.7613488975356768E-2</v>
      </c>
      <c r="F4246" s="414"/>
    </row>
    <row r="4247" spans="1:6" ht="21" customHeight="1" thickBot="1" x14ac:dyDescent="0.25">
      <c r="A4247" s="1138" t="s">
        <v>1289</v>
      </c>
      <c r="B4247" s="1139"/>
      <c r="C4247" s="1139"/>
      <c r="D4247" s="1139"/>
      <c r="E4247" s="1140"/>
      <c r="F4247" s="414"/>
    </row>
    <row r="4248" spans="1:6" ht="21" customHeight="1" x14ac:dyDescent="0.2">
      <c r="A4248" s="1095"/>
      <c r="B4248" s="511">
        <v>2019</v>
      </c>
      <c r="C4248" s="511">
        <v>2020</v>
      </c>
      <c r="D4248" s="511">
        <v>2021</v>
      </c>
      <c r="E4248" s="511">
        <v>2022</v>
      </c>
      <c r="F4248" s="414"/>
    </row>
    <row r="4249" spans="1:6" ht="21" customHeight="1" thickBot="1" x14ac:dyDescent="0.25">
      <c r="A4249" s="1096"/>
      <c r="B4249" s="512" t="s">
        <v>5</v>
      </c>
      <c r="C4249" s="512" t="s">
        <v>6</v>
      </c>
      <c r="D4249" s="512" t="s">
        <v>6</v>
      </c>
      <c r="E4249" s="512" t="s">
        <v>6</v>
      </c>
      <c r="F4249" s="414"/>
    </row>
    <row r="4250" spans="1:6" ht="21" customHeight="1" thickBot="1" x14ac:dyDescent="0.25">
      <c r="A4250" s="517" t="s">
        <v>107</v>
      </c>
      <c r="B4250" s="515">
        <f>B4251+B4252+B4253+B4254</f>
        <v>0</v>
      </c>
      <c r="C4250" s="515">
        <f>C4251+C4252+C4253+C4254</f>
        <v>0</v>
      </c>
      <c r="D4250" s="515">
        <f>D4251+D4252+D4253+D4254</f>
        <v>0</v>
      </c>
      <c r="E4250" s="515">
        <f>E4251+E4252+E4253+E4254</f>
        <v>0</v>
      </c>
      <c r="F4250" s="414"/>
    </row>
    <row r="4251" spans="1:6" ht="21" customHeight="1" thickBot="1" x14ac:dyDescent="0.25">
      <c r="A4251" s="518" t="s">
        <v>37</v>
      </c>
      <c r="B4251" s="515"/>
      <c r="C4251" s="515"/>
      <c r="D4251" s="515"/>
      <c r="E4251" s="515"/>
      <c r="F4251" s="414"/>
    </row>
    <row r="4252" spans="1:6" ht="21" customHeight="1" thickBot="1" x14ac:dyDescent="0.25">
      <c r="A4252" s="518" t="s">
        <v>108</v>
      </c>
      <c r="B4252" s="515"/>
      <c r="C4252" s="515"/>
      <c r="D4252" s="515"/>
      <c r="E4252" s="515"/>
      <c r="F4252" s="414"/>
    </row>
    <row r="4253" spans="1:6" ht="21" customHeight="1" thickBot="1" x14ac:dyDescent="0.25">
      <c r="A4253" s="518" t="s">
        <v>72</v>
      </c>
      <c r="B4253" s="515"/>
      <c r="C4253" s="515"/>
      <c r="D4253" s="515"/>
      <c r="E4253" s="515"/>
      <c r="F4253" s="414"/>
    </row>
    <row r="4254" spans="1:6" ht="21" customHeight="1" thickBot="1" x14ac:dyDescent="0.25">
      <c r="A4254" s="518" t="s">
        <v>73</v>
      </c>
      <c r="B4254" s="515"/>
      <c r="C4254" s="515"/>
      <c r="D4254" s="515"/>
      <c r="E4254" s="515"/>
      <c r="F4254" s="414"/>
    </row>
    <row r="4255" spans="1:6" ht="21" customHeight="1" thickBot="1" x14ac:dyDescent="0.25">
      <c r="A4255" s="517" t="s">
        <v>109</v>
      </c>
      <c r="B4255" s="514">
        <f>SUM(B4256:B4259)</f>
        <v>350</v>
      </c>
      <c r="C4255" s="514">
        <f t="shared" ref="C4255:E4255" si="676">SUM(C4256:C4259)</f>
        <v>771</v>
      </c>
      <c r="D4255" s="514">
        <f t="shared" si="676"/>
        <v>771</v>
      </c>
      <c r="E4255" s="514">
        <f t="shared" si="676"/>
        <v>800</v>
      </c>
      <c r="F4255" s="414"/>
    </row>
    <row r="4256" spans="1:6" ht="21" customHeight="1" thickBot="1" x14ac:dyDescent="0.25">
      <c r="A4256" s="518" t="s">
        <v>37</v>
      </c>
      <c r="B4256" s="515">
        <v>350</v>
      </c>
      <c r="C4256" s="515">
        <v>771</v>
      </c>
      <c r="D4256" s="515">
        <v>771</v>
      </c>
      <c r="E4256" s="515">
        <v>800</v>
      </c>
      <c r="F4256" s="414"/>
    </row>
    <row r="4257" spans="1:6" ht="21" customHeight="1" thickBot="1" x14ac:dyDescent="0.25">
      <c r="A4257" s="518" t="s">
        <v>108</v>
      </c>
      <c r="B4257" s="514"/>
      <c r="C4257" s="515"/>
      <c r="D4257" s="515"/>
      <c r="E4257" s="515"/>
      <c r="F4257" s="414"/>
    </row>
    <row r="4258" spans="1:6" ht="21" customHeight="1" thickBot="1" x14ac:dyDescent="0.25">
      <c r="A4258" s="518" t="s">
        <v>72</v>
      </c>
      <c r="B4258" s="514"/>
      <c r="C4258" s="515"/>
      <c r="D4258" s="515"/>
      <c r="E4258" s="515"/>
      <c r="F4258" s="414"/>
    </row>
    <row r="4259" spans="1:6" ht="21" customHeight="1" thickBot="1" x14ac:dyDescent="0.25">
      <c r="A4259" s="518" t="s">
        <v>73</v>
      </c>
      <c r="B4259" s="514"/>
      <c r="C4259" s="515"/>
      <c r="D4259" s="515"/>
      <c r="E4259" s="515"/>
      <c r="F4259" s="414"/>
    </row>
    <row r="4260" spans="1:6" ht="21" customHeight="1" thickBot="1" x14ac:dyDescent="0.25">
      <c r="A4260" s="519" t="s">
        <v>49</v>
      </c>
      <c r="B4260" s="514">
        <f>B4250+B4255</f>
        <v>350</v>
      </c>
      <c r="C4260" s="514">
        <f>C4250+C4255</f>
        <v>771</v>
      </c>
      <c r="D4260" s="514">
        <f>D4250+D4255</f>
        <v>771</v>
      </c>
      <c r="E4260" s="514">
        <f>E4250+E4255</f>
        <v>800</v>
      </c>
      <c r="F4260" s="414"/>
    </row>
    <row r="4261" spans="1:6" ht="54" customHeight="1" thickBot="1" x14ac:dyDescent="0.25">
      <c r="A4261" s="509" t="s">
        <v>70</v>
      </c>
      <c r="B4261" s="509" t="s">
        <v>1441</v>
      </c>
      <c r="C4261" s="521" t="s">
        <v>1442</v>
      </c>
      <c r="D4261" s="522"/>
      <c r="E4261" s="509"/>
      <c r="F4261" s="414"/>
    </row>
    <row r="4262" spans="1:6" ht="21" customHeight="1" thickBot="1" x14ac:dyDescent="0.25">
      <c r="A4262" s="426" t="s">
        <v>9</v>
      </c>
      <c r="B4262" s="1090" t="s">
        <v>1439</v>
      </c>
      <c r="C4262" s="1091"/>
      <c r="D4262" s="1091"/>
      <c r="E4262" s="1092"/>
      <c r="F4262" s="414"/>
    </row>
    <row r="4263" spans="1:6" ht="21" customHeight="1" thickBot="1" x14ac:dyDescent="0.25">
      <c r="A4263" s="426" t="s">
        <v>14</v>
      </c>
      <c r="B4263" s="1123" t="s">
        <v>237</v>
      </c>
      <c r="C4263" s="1093"/>
      <c r="D4263" s="1093"/>
      <c r="E4263" s="1094"/>
      <c r="F4263" s="414"/>
    </row>
    <row r="4264" spans="1:6" ht="21" customHeight="1" x14ac:dyDescent="0.2">
      <c r="A4264" s="1095"/>
      <c r="B4264" s="511">
        <v>2019</v>
      </c>
      <c r="C4264" s="511">
        <v>2020</v>
      </c>
      <c r="D4264" s="511">
        <v>2021</v>
      </c>
      <c r="E4264" s="511">
        <v>2022</v>
      </c>
      <c r="F4264" s="414"/>
    </row>
    <row r="4265" spans="1:6" ht="21" customHeight="1" thickBot="1" x14ac:dyDescent="0.25">
      <c r="A4265" s="1096"/>
      <c r="B4265" s="512" t="s">
        <v>5</v>
      </c>
      <c r="C4265" s="512" t="s">
        <v>6</v>
      </c>
      <c r="D4265" s="512" t="s">
        <v>6</v>
      </c>
      <c r="E4265" s="512" t="s">
        <v>6</v>
      </c>
      <c r="F4265" s="414"/>
    </row>
    <row r="4266" spans="1:6" ht="21" customHeight="1" thickBot="1" x14ac:dyDescent="0.25">
      <c r="A4266" s="426" t="s">
        <v>8</v>
      </c>
      <c r="B4266" s="513">
        <v>0</v>
      </c>
      <c r="C4266" s="513">
        <v>0</v>
      </c>
      <c r="D4266" s="513">
        <v>0</v>
      </c>
      <c r="E4266" s="513">
        <v>0</v>
      </c>
      <c r="F4266" s="414"/>
    </row>
    <row r="4267" spans="1:6" ht="21" customHeight="1" thickBot="1" x14ac:dyDescent="0.25">
      <c r="A4267" s="426" t="s">
        <v>15</v>
      </c>
      <c r="B4267" s="514">
        <f>B4285</f>
        <v>778.56939999999997</v>
      </c>
      <c r="C4267" s="514">
        <f t="shared" ref="C4267:E4267" si="677">C4285</f>
        <v>3114.2775999999999</v>
      </c>
      <c r="D4267" s="514">
        <f t="shared" si="677"/>
        <v>0</v>
      </c>
      <c r="E4267" s="514">
        <f t="shared" si="677"/>
        <v>0</v>
      </c>
      <c r="F4267" s="414"/>
    </row>
    <row r="4268" spans="1:6" ht="21" customHeight="1" thickBot="1" x14ac:dyDescent="0.25">
      <c r="A4268" s="426" t="s">
        <v>21</v>
      </c>
      <c r="B4268" s="513" t="e">
        <f>B4267/B4266</f>
        <v>#DIV/0!</v>
      </c>
      <c r="C4268" s="513" t="e">
        <f>C4267/C4266</f>
        <v>#DIV/0!</v>
      </c>
      <c r="D4268" s="513" t="e">
        <f>D4267/D4266</f>
        <v>#DIV/0!</v>
      </c>
      <c r="E4268" s="513" t="e">
        <f>E4267/E4266</f>
        <v>#DIV/0!</v>
      </c>
      <c r="F4268" s="414"/>
    </row>
    <row r="4269" spans="1:6" ht="21" customHeight="1" thickBot="1" x14ac:dyDescent="0.25">
      <c r="A4269" s="426" t="s">
        <v>16</v>
      </c>
      <c r="B4269" s="422" t="s">
        <v>20</v>
      </c>
      <c r="C4269" s="516" t="e">
        <f t="shared" ref="C4269:E4271" si="678">C4266/B4266-1</f>
        <v>#DIV/0!</v>
      </c>
      <c r="D4269" s="516" t="e">
        <f t="shared" si="678"/>
        <v>#DIV/0!</v>
      </c>
      <c r="E4269" s="516" t="e">
        <f t="shared" si="678"/>
        <v>#DIV/0!</v>
      </c>
      <c r="F4269" s="414"/>
    </row>
    <row r="4270" spans="1:6" ht="21" customHeight="1" thickBot="1" x14ac:dyDescent="0.25">
      <c r="A4270" s="426" t="s">
        <v>17</v>
      </c>
      <c r="B4270" s="422" t="s">
        <v>20</v>
      </c>
      <c r="C4270" s="516">
        <f t="shared" si="678"/>
        <v>3</v>
      </c>
      <c r="D4270" s="516">
        <f t="shared" si="678"/>
        <v>-1</v>
      </c>
      <c r="E4270" s="516" t="e">
        <f t="shared" si="678"/>
        <v>#DIV/0!</v>
      </c>
      <c r="F4270" s="414"/>
    </row>
    <row r="4271" spans="1:6" ht="21" customHeight="1" thickBot="1" x14ac:dyDescent="0.25">
      <c r="A4271" s="426" t="s">
        <v>18</v>
      </c>
      <c r="B4271" s="422" t="s">
        <v>20</v>
      </c>
      <c r="C4271" s="516" t="e">
        <f t="shared" si="678"/>
        <v>#DIV/0!</v>
      </c>
      <c r="D4271" s="516" t="e">
        <f t="shared" si="678"/>
        <v>#DIV/0!</v>
      </c>
      <c r="E4271" s="516" t="e">
        <f t="shared" si="678"/>
        <v>#DIV/0!</v>
      </c>
      <c r="F4271" s="414"/>
    </row>
    <row r="4272" spans="1:6" ht="21" customHeight="1" thickBot="1" x14ac:dyDescent="0.25">
      <c r="A4272" s="1138" t="s">
        <v>1289</v>
      </c>
      <c r="B4272" s="1139"/>
      <c r="C4272" s="1139"/>
      <c r="D4272" s="1139"/>
      <c r="E4272" s="1140"/>
      <c r="F4272" s="414"/>
    </row>
    <row r="4273" spans="1:6" ht="21" customHeight="1" x14ac:dyDescent="0.2">
      <c r="A4273" s="1095"/>
      <c r="B4273" s="511">
        <v>2019</v>
      </c>
      <c r="C4273" s="511">
        <v>2020</v>
      </c>
      <c r="D4273" s="511">
        <v>2021</v>
      </c>
      <c r="E4273" s="511">
        <v>2022</v>
      </c>
      <c r="F4273" s="414"/>
    </row>
    <row r="4274" spans="1:6" ht="21" customHeight="1" thickBot="1" x14ac:dyDescent="0.25">
      <c r="A4274" s="1096"/>
      <c r="B4274" s="512" t="s">
        <v>5</v>
      </c>
      <c r="C4274" s="512" t="s">
        <v>6</v>
      </c>
      <c r="D4274" s="512" t="s">
        <v>6</v>
      </c>
      <c r="E4274" s="512" t="s">
        <v>6</v>
      </c>
      <c r="F4274" s="414"/>
    </row>
    <row r="4275" spans="1:6" ht="21" customHeight="1" thickBot="1" x14ac:dyDescent="0.25">
      <c r="A4275" s="517" t="s">
        <v>107</v>
      </c>
      <c r="B4275" s="515">
        <f>B4276+B4277+B4278+B4279</f>
        <v>0</v>
      </c>
      <c r="C4275" s="515">
        <f>C4276+C4277+C4278+C4279</f>
        <v>0</v>
      </c>
      <c r="D4275" s="515">
        <f>D4276+D4277+D4278+D4279</f>
        <v>0</v>
      </c>
      <c r="E4275" s="515">
        <f>E4276+E4277+E4278+E4279</f>
        <v>0</v>
      </c>
      <c r="F4275" s="414"/>
    </row>
    <row r="4276" spans="1:6" ht="21" customHeight="1" thickBot="1" x14ac:dyDescent="0.25">
      <c r="A4276" s="518" t="s">
        <v>37</v>
      </c>
      <c r="B4276" s="515"/>
      <c r="C4276" s="515"/>
      <c r="D4276" s="515"/>
      <c r="E4276" s="515"/>
      <c r="F4276" s="414"/>
    </row>
    <row r="4277" spans="1:6" ht="21" customHeight="1" thickBot="1" x14ac:dyDescent="0.25">
      <c r="A4277" s="518" t="s">
        <v>108</v>
      </c>
      <c r="B4277" s="515"/>
      <c r="C4277" s="515"/>
      <c r="D4277" s="515"/>
      <c r="E4277" s="515"/>
      <c r="F4277" s="414"/>
    </row>
    <row r="4278" spans="1:6" ht="21" customHeight="1" thickBot="1" x14ac:dyDescent="0.25">
      <c r="A4278" s="518" t="s">
        <v>72</v>
      </c>
      <c r="B4278" s="515"/>
      <c r="C4278" s="515"/>
      <c r="D4278" s="515"/>
      <c r="E4278" s="515"/>
      <c r="F4278" s="414"/>
    </row>
    <row r="4279" spans="1:6" ht="21" customHeight="1" thickBot="1" x14ac:dyDescent="0.25">
      <c r="A4279" s="518" t="s">
        <v>73</v>
      </c>
      <c r="B4279" s="515"/>
      <c r="C4279" s="515"/>
      <c r="D4279" s="515"/>
      <c r="E4279" s="515"/>
      <c r="F4279" s="414"/>
    </row>
    <row r="4280" spans="1:6" ht="21" customHeight="1" thickBot="1" x14ac:dyDescent="0.25">
      <c r="A4280" s="517" t="s">
        <v>109</v>
      </c>
      <c r="B4280" s="514">
        <f>B4281+B4282+B4283+B4284</f>
        <v>778.56939999999997</v>
      </c>
      <c r="C4280" s="514">
        <f>C4281+C4282+C4283+C4284</f>
        <v>3114.2775999999999</v>
      </c>
      <c r="D4280" s="514">
        <f>D4281+D4282+D4283+D4284</f>
        <v>0</v>
      </c>
      <c r="E4280" s="514">
        <f>E4281+E4282+E4283+E4284</f>
        <v>0</v>
      </c>
      <c r="F4280" s="414"/>
    </row>
    <row r="4281" spans="1:6" ht="21" customHeight="1" thickBot="1" x14ac:dyDescent="0.25">
      <c r="A4281" s="518" t="s">
        <v>37</v>
      </c>
      <c r="B4281" s="514">
        <v>778.56939999999997</v>
      </c>
      <c r="C4281" s="515">
        <v>3114.2775999999999</v>
      </c>
      <c r="D4281" s="515">
        <v>0</v>
      </c>
      <c r="E4281" s="515">
        <v>0</v>
      </c>
      <c r="F4281" s="414"/>
    </row>
    <row r="4282" spans="1:6" ht="21" customHeight="1" thickBot="1" x14ac:dyDescent="0.25">
      <c r="A4282" s="518" t="s">
        <v>108</v>
      </c>
      <c r="B4282" s="514"/>
      <c r="C4282" s="515"/>
      <c r="D4282" s="515"/>
      <c r="E4282" s="515"/>
      <c r="F4282" s="414"/>
    </row>
    <row r="4283" spans="1:6" ht="21" customHeight="1" thickBot="1" x14ac:dyDescent="0.25">
      <c r="A4283" s="518" t="s">
        <v>72</v>
      </c>
      <c r="B4283" s="514"/>
      <c r="C4283" s="515"/>
      <c r="D4283" s="515"/>
      <c r="E4283" s="515"/>
      <c r="F4283" s="414"/>
    </row>
    <row r="4284" spans="1:6" ht="21" customHeight="1" thickBot="1" x14ac:dyDescent="0.25">
      <c r="A4284" s="518" t="s">
        <v>73</v>
      </c>
      <c r="B4284" s="514"/>
      <c r="C4284" s="515"/>
      <c r="D4284" s="515"/>
      <c r="E4284" s="515"/>
      <c r="F4284" s="414"/>
    </row>
    <row r="4285" spans="1:6" ht="21" customHeight="1" thickBot="1" x14ac:dyDescent="0.25">
      <c r="A4285" s="519" t="s">
        <v>49</v>
      </c>
      <c r="B4285" s="514">
        <f>B4275+B4280</f>
        <v>778.56939999999997</v>
      </c>
      <c r="C4285" s="514">
        <f>C4275+C4280</f>
        <v>3114.2775999999999</v>
      </c>
      <c r="D4285" s="514">
        <f>D4275+D4280</f>
        <v>0</v>
      </c>
      <c r="E4285" s="514">
        <f>E4275+E4280</f>
        <v>0</v>
      </c>
      <c r="F4285" s="414"/>
    </row>
    <row r="4286" spans="1:6" ht="43.5" customHeight="1" thickBot="1" x14ac:dyDescent="0.25">
      <c r="A4286" s="509" t="s">
        <v>70</v>
      </c>
      <c r="B4286" s="509" t="s">
        <v>1443</v>
      </c>
      <c r="C4286" s="521" t="s">
        <v>1444</v>
      </c>
      <c r="D4286" s="522"/>
      <c r="E4286" s="509"/>
      <c r="F4286" s="414"/>
    </row>
    <row r="4287" spans="1:6" ht="21" customHeight="1" thickBot="1" x14ac:dyDescent="0.25">
      <c r="A4287" s="426" t="s">
        <v>9</v>
      </c>
      <c r="B4287" s="1090" t="s">
        <v>462</v>
      </c>
      <c r="C4287" s="1091"/>
      <c r="D4287" s="1091"/>
      <c r="E4287" s="1092"/>
      <c r="F4287" s="414"/>
    </row>
    <row r="4288" spans="1:6" ht="21" customHeight="1" thickBot="1" x14ac:dyDescent="0.25">
      <c r="A4288" s="426" t="s">
        <v>14</v>
      </c>
      <c r="B4288" s="1123" t="s">
        <v>463</v>
      </c>
      <c r="C4288" s="1093"/>
      <c r="D4288" s="1093"/>
      <c r="E4288" s="1094"/>
      <c r="F4288" s="414"/>
    </row>
    <row r="4289" spans="1:6" ht="21" customHeight="1" x14ac:dyDescent="0.2">
      <c r="A4289" s="1095"/>
      <c r="B4289" s="511">
        <v>2019</v>
      </c>
      <c r="C4289" s="511">
        <v>2020</v>
      </c>
      <c r="D4289" s="511">
        <v>2021</v>
      </c>
      <c r="E4289" s="511">
        <v>2022</v>
      </c>
      <c r="F4289" s="414"/>
    </row>
    <row r="4290" spans="1:6" ht="21" customHeight="1" thickBot="1" x14ac:dyDescent="0.25">
      <c r="A4290" s="1096"/>
      <c r="B4290" s="512" t="s">
        <v>5</v>
      </c>
      <c r="C4290" s="512" t="s">
        <v>6</v>
      </c>
      <c r="D4290" s="512" t="s">
        <v>6</v>
      </c>
      <c r="E4290" s="512" t="s">
        <v>6</v>
      </c>
      <c r="F4290" s="414"/>
    </row>
    <row r="4291" spans="1:6" ht="21" customHeight="1" thickBot="1" x14ac:dyDescent="0.25">
      <c r="A4291" s="426" t="s">
        <v>8</v>
      </c>
      <c r="B4291" s="513">
        <v>1</v>
      </c>
      <c r="C4291" s="513">
        <v>1</v>
      </c>
      <c r="D4291" s="513">
        <v>1</v>
      </c>
      <c r="E4291" s="513">
        <v>1</v>
      </c>
      <c r="F4291" s="414"/>
    </row>
    <row r="4292" spans="1:6" ht="21" customHeight="1" thickBot="1" x14ac:dyDescent="0.25">
      <c r="A4292" s="426" t="s">
        <v>15</v>
      </c>
      <c r="B4292" s="513">
        <f>B4310</f>
        <v>19</v>
      </c>
      <c r="C4292" s="513">
        <f>C4310</f>
        <v>74</v>
      </c>
      <c r="D4292" s="513">
        <f>D4310</f>
        <v>0</v>
      </c>
      <c r="E4292" s="513">
        <f>E4310</f>
        <v>0</v>
      </c>
      <c r="F4292" s="414"/>
    </row>
    <row r="4293" spans="1:6" ht="21" customHeight="1" thickBot="1" x14ac:dyDescent="0.25">
      <c r="A4293" s="426" t="s">
        <v>21</v>
      </c>
      <c r="B4293" s="513">
        <f>B4292/B4291</f>
        <v>19</v>
      </c>
      <c r="C4293" s="513">
        <f>C4292/C4291</f>
        <v>74</v>
      </c>
      <c r="D4293" s="513">
        <f>D4292/D4291</f>
        <v>0</v>
      </c>
      <c r="E4293" s="513">
        <f>E4292/E4291</f>
        <v>0</v>
      </c>
      <c r="F4293" s="414"/>
    </row>
    <row r="4294" spans="1:6" ht="21" customHeight="1" thickBot="1" x14ac:dyDescent="0.25">
      <c r="A4294" s="426" t="s">
        <v>16</v>
      </c>
      <c r="B4294" s="422" t="s">
        <v>20</v>
      </c>
      <c r="C4294" s="516">
        <f t="shared" ref="C4294:E4296" si="679">C4291/B4291-1</f>
        <v>0</v>
      </c>
      <c r="D4294" s="516">
        <f t="shared" si="679"/>
        <v>0</v>
      </c>
      <c r="E4294" s="516">
        <f t="shared" si="679"/>
        <v>0</v>
      </c>
      <c r="F4294" s="414"/>
    </row>
    <row r="4295" spans="1:6" ht="21" customHeight="1" thickBot="1" x14ac:dyDescent="0.25">
      <c r="A4295" s="426" t="s">
        <v>17</v>
      </c>
      <c r="B4295" s="422" t="s">
        <v>20</v>
      </c>
      <c r="C4295" s="516">
        <f t="shared" si="679"/>
        <v>2.8947368421052633</v>
      </c>
      <c r="D4295" s="516">
        <f t="shared" si="679"/>
        <v>-1</v>
      </c>
      <c r="E4295" s="516" t="e">
        <f t="shared" si="679"/>
        <v>#DIV/0!</v>
      </c>
      <c r="F4295" s="414"/>
    </row>
    <row r="4296" spans="1:6" ht="21" customHeight="1" thickBot="1" x14ac:dyDescent="0.25">
      <c r="A4296" s="426" t="s">
        <v>18</v>
      </c>
      <c r="B4296" s="422" t="s">
        <v>20</v>
      </c>
      <c r="C4296" s="516">
        <f t="shared" si="679"/>
        <v>2.8947368421052633</v>
      </c>
      <c r="D4296" s="516">
        <f t="shared" si="679"/>
        <v>-1</v>
      </c>
      <c r="E4296" s="516" t="e">
        <f t="shared" si="679"/>
        <v>#DIV/0!</v>
      </c>
      <c r="F4296" s="414"/>
    </row>
    <row r="4297" spans="1:6" ht="21" customHeight="1" thickBot="1" x14ac:dyDescent="0.25">
      <c r="A4297" s="1138" t="s">
        <v>1289</v>
      </c>
      <c r="B4297" s="1139"/>
      <c r="C4297" s="1139"/>
      <c r="D4297" s="1139"/>
      <c r="E4297" s="1140"/>
      <c r="F4297" s="414"/>
    </row>
    <row r="4298" spans="1:6" ht="21" customHeight="1" x14ac:dyDescent="0.2">
      <c r="A4298" s="1095"/>
      <c r="B4298" s="511">
        <v>2019</v>
      </c>
      <c r="C4298" s="511">
        <v>2020</v>
      </c>
      <c r="D4298" s="511">
        <v>2021</v>
      </c>
      <c r="E4298" s="511">
        <v>2022</v>
      </c>
      <c r="F4298" s="414"/>
    </row>
    <row r="4299" spans="1:6" ht="21" customHeight="1" thickBot="1" x14ac:dyDescent="0.25">
      <c r="A4299" s="1096"/>
      <c r="B4299" s="512" t="s">
        <v>5</v>
      </c>
      <c r="C4299" s="512" t="s">
        <v>6</v>
      </c>
      <c r="D4299" s="512" t="s">
        <v>6</v>
      </c>
      <c r="E4299" s="512" t="s">
        <v>6</v>
      </c>
      <c r="F4299" s="414"/>
    </row>
    <row r="4300" spans="1:6" ht="21" customHeight="1" thickBot="1" x14ac:dyDescent="0.25">
      <c r="A4300" s="517" t="s">
        <v>107</v>
      </c>
      <c r="B4300" s="515">
        <f>B4301+B4302+B4303+B4304</f>
        <v>0</v>
      </c>
      <c r="C4300" s="515">
        <f>C4301+C4302+C4303+C4304</f>
        <v>0</v>
      </c>
      <c r="D4300" s="515">
        <f>D4301+D4302+D4303+D4304</f>
        <v>0</v>
      </c>
      <c r="E4300" s="515">
        <f>E4301+E4302+E4303+E4304</f>
        <v>0</v>
      </c>
      <c r="F4300" s="414"/>
    </row>
    <row r="4301" spans="1:6" ht="21" customHeight="1" thickBot="1" x14ac:dyDescent="0.25">
      <c r="A4301" s="518" t="s">
        <v>37</v>
      </c>
      <c r="B4301" s="515"/>
      <c r="C4301" s="515"/>
      <c r="D4301" s="515"/>
      <c r="E4301" s="515"/>
      <c r="F4301" s="414"/>
    </row>
    <row r="4302" spans="1:6" ht="21" customHeight="1" thickBot="1" x14ac:dyDescent="0.25">
      <c r="A4302" s="518" t="s">
        <v>108</v>
      </c>
      <c r="B4302" s="515"/>
      <c r="C4302" s="515"/>
      <c r="D4302" s="515"/>
      <c r="E4302" s="515"/>
      <c r="F4302" s="414"/>
    </row>
    <row r="4303" spans="1:6" ht="21" customHeight="1" thickBot="1" x14ac:dyDescent="0.25">
      <c r="A4303" s="518" t="s">
        <v>72</v>
      </c>
      <c r="B4303" s="515"/>
      <c r="C4303" s="515"/>
      <c r="D4303" s="515"/>
      <c r="E4303" s="515"/>
      <c r="F4303" s="414"/>
    </row>
    <row r="4304" spans="1:6" ht="21" customHeight="1" thickBot="1" x14ac:dyDescent="0.25">
      <c r="A4304" s="518" t="s">
        <v>73</v>
      </c>
      <c r="B4304" s="515"/>
      <c r="C4304" s="515"/>
      <c r="D4304" s="515"/>
      <c r="E4304" s="515"/>
      <c r="F4304" s="414"/>
    </row>
    <row r="4305" spans="1:6" ht="21" customHeight="1" thickBot="1" x14ac:dyDescent="0.25">
      <c r="A4305" s="517" t="s">
        <v>109</v>
      </c>
      <c r="B4305" s="514">
        <f>SUM(B4306:B4309)</f>
        <v>19</v>
      </c>
      <c r="C4305" s="514">
        <f t="shared" ref="C4305:E4305" si="680">SUM(C4306:C4309)</f>
        <v>74</v>
      </c>
      <c r="D4305" s="514">
        <f t="shared" si="680"/>
        <v>0</v>
      </c>
      <c r="E4305" s="514">
        <f t="shared" si="680"/>
        <v>0</v>
      </c>
      <c r="F4305" s="414"/>
    </row>
    <row r="4306" spans="1:6" ht="21" customHeight="1" thickBot="1" x14ac:dyDescent="0.25">
      <c r="A4306" s="518" t="s">
        <v>37</v>
      </c>
      <c r="B4306" s="515">
        <v>19</v>
      </c>
      <c r="C4306" s="515">
        <v>74</v>
      </c>
      <c r="D4306" s="515"/>
      <c r="E4306" s="515"/>
      <c r="F4306" s="414"/>
    </row>
    <row r="4307" spans="1:6" ht="21" customHeight="1" thickBot="1" x14ac:dyDescent="0.25">
      <c r="A4307" s="518" t="s">
        <v>108</v>
      </c>
      <c r="B4307" s="514"/>
      <c r="C4307" s="515"/>
      <c r="D4307" s="515"/>
      <c r="E4307" s="515"/>
      <c r="F4307" s="414"/>
    </row>
    <row r="4308" spans="1:6" ht="21" customHeight="1" thickBot="1" x14ac:dyDescent="0.25">
      <c r="A4308" s="518" t="s">
        <v>72</v>
      </c>
      <c r="B4308" s="514"/>
      <c r="C4308" s="515"/>
      <c r="D4308" s="515"/>
      <c r="E4308" s="515"/>
      <c r="F4308" s="414"/>
    </row>
    <row r="4309" spans="1:6" ht="21" customHeight="1" thickBot="1" x14ac:dyDescent="0.25">
      <c r="A4309" s="518" t="s">
        <v>73</v>
      </c>
      <c r="B4309" s="514"/>
      <c r="C4309" s="515"/>
      <c r="D4309" s="515"/>
      <c r="E4309" s="515"/>
      <c r="F4309" s="414"/>
    </row>
    <row r="4310" spans="1:6" ht="21" customHeight="1" thickBot="1" x14ac:dyDescent="0.25">
      <c r="A4310" s="519" t="s">
        <v>49</v>
      </c>
      <c r="B4310" s="514">
        <f>B4300+B4305</f>
        <v>19</v>
      </c>
      <c r="C4310" s="514">
        <f>C4300+C4305</f>
        <v>74</v>
      </c>
      <c r="D4310" s="514">
        <f>D4300+D4305</f>
        <v>0</v>
      </c>
      <c r="E4310" s="514">
        <f>E4300+E4305</f>
        <v>0</v>
      </c>
      <c r="F4310" s="414"/>
    </row>
    <row r="4311" spans="1:6" ht="49.5" customHeight="1" thickBot="1" x14ac:dyDescent="0.25">
      <c r="A4311" s="509" t="s">
        <v>70</v>
      </c>
      <c r="B4311" s="509" t="s">
        <v>1445</v>
      </c>
      <c r="C4311" s="521" t="s">
        <v>1446</v>
      </c>
      <c r="D4311" s="522"/>
      <c r="E4311" s="509"/>
      <c r="F4311" s="414"/>
    </row>
    <row r="4312" spans="1:6" ht="21" customHeight="1" thickBot="1" x14ac:dyDescent="0.25">
      <c r="A4312" s="426" t="s">
        <v>9</v>
      </c>
      <c r="B4312" s="1090" t="s">
        <v>1439</v>
      </c>
      <c r="C4312" s="1091"/>
      <c r="D4312" s="1091"/>
      <c r="E4312" s="1092"/>
      <c r="F4312" s="414"/>
    </row>
    <row r="4313" spans="1:6" ht="21" customHeight="1" thickBot="1" x14ac:dyDescent="0.25">
      <c r="A4313" s="426" t="s">
        <v>14</v>
      </c>
      <c r="B4313" s="1123" t="s">
        <v>237</v>
      </c>
      <c r="C4313" s="1093"/>
      <c r="D4313" s="1093"/>
      <c r="E4313" s="1094"/>
      <c r="F4313" s="414"/>
    </row>
    <row r="4314" spans="1:6" ht="21" customHeight="1" x14ac:dyDescent="0.2">
      <c r="A4314" s="1095"/>
      <c r="B4314" s="511">
        <v>2019</v>
      </c>
      <c r="C4314" s="511">
        <v>2020</v>
      </c>
      <c r="D4314" s="511">
        <v>2021</v>
      </c>
      <c r="E4314" s="511">
        <v>2022</v>
      </c>
      <c r="F4314" s="414"/>
    </row>
    <row r="4315" spans="1:6" ht="21" customHeight="1" thickBot="1" x14ac:dyDescent="0.25">
      <c r="A4315" s="1096"/>
      <c r="B4315" s="512" t="s">
        <v>5</v>
      </c>
      <c r="C4315" s="512" t="s">
        <v>6</v>
      </c>
      <c r="D4315" s="512" t="s">
        <v>6</v>
      </c>
      <c r="E4315" s="512" t="s">
        <v>6</v>
      </c>
      <c r="F4315" s="414"/>
    </row>
    <row r="4316" spans="1:6" ht="21" customHeight="1" thickBot="1" x14ac:dyDescent="0.25">
      <c r="A4316" s="426" t="s">
        <v>8</v>
      </c>
      <c r="B4316" s="513">
        <v>7000</v>
      </c>
      <c r="C4316" s="513">
        <v>14000</v>
      </c>
      <c r="D4316" s="513">
        <v>0</v>
      </c>
      <c r="E4316" s="513">
        <v>0</v>
      </c>
      <c r="F4316" s="414"/>
    </row>
    <row r="4317" spans="1:6" ht="21" customHeight="1" thickBot="1" x14ac:dyDescent="0.25">
      <c r="A4317" s="426" t="s">
        <v>15</v>
      </c>
      <c r="B4317" s="514">
        <f>B4335</f>
        <v>8397</v>
      </c>
      <c r="C4317" s="514">
        <v>33590</v>
      </c>
      <c r="D4317" s="514">
        <f t="shared" ref="D4317:E4317" si="681">D4335</f>
        <v>0</v>
      </c>
      <c r="E4317" s="514">
        <f t="shared" si="681"/>
        <v>0</v>
      </c>
      <c r="F4317" s="414"/>
    </row>
    <row r="4318" spans="1:6" ht="21" customHeight="1" thickBot="1" x14ac:dyDescent="0.25">
      <c r="A4318" s="426" t="s">
        <v>21</v>
      </c>
      <c r="B4318" s="513">
        <f>B4317/B4316</f>
        <v>1.1995714285714285</v>
      </c>
      <c r="C4318" s="513">
        <f>C4317/C4316</f>
        <v>2.3992857142857145</v>
      </c>
      <c r="D4318" s="513" t="e">
        <f>D4317/D4316</f>
        <v>#DIV/0!</v>
      </c>
      <c r="E4318" s="513" t="e">
        <f>E4317/E4316</f>
        <v>#DIV/0!</v>
      </c>
      <c r="F4318" s="414"/>
    </row>
    <row r="4319" spans="1:6" ht="21" customHeight="1" thickBot="1" x14ac:dyDescent="0.25">
      <c r="A4319" s="426" t="s">
        <v>16</v>
      </c>
      <c r="B4319" s="422" t="s">
        <v>20</v>
      </c>
      <c r="C4319" s="516">
        <f t="shared" ref="C4319:E4321" si="682">C4316/B4316-1</f>
        <v>1</v>
      </c>
      <c r="D4319" s="516">
        <f t="shared" si="682"/>
        <v>-1</v>
      </c>
      <c r="E4319" s="516" t="e">
        <f t="shared" si="682"/>
        <v>#DIV/0!</v>
      </c>
      <c r="F4319" s="414"/>
    </row>
    <row r="4320" spans="1:6" ht="21" customHeight="1" thickBot="1" x14ac:dyDescent="0.25">
      <c r="A4320" s="426" t="s">
        <v>17</v>
      </c>
      <c r="B4320" s="422" t="s">
        <v>20</v>
      </c>
      <c r="C4320" s="516">
        <f t="shared" si="682"/>
        <v>3.0002381803024889</v>
      </c>
      <c r="D4320" s="516">
        <f t="shared" si="682"/>
        <v>-1</v>
      </c>
      <c r="E4320" s="516" t="e">
        <f t="shared" si="682"/>
        <v>#DIV/0!</v>
      </c>
      <c r="F4320" s="414"/>
    </row>
    <row r="4321" spans="1:6" ht="21" customHeight="1" thickBot="1" x14ac:dyDescent="0.25">
      <c r="A4321" s="426" t="s">
        <v>18</v>
      </c>
      <c r="B4321" s="422" t="s">
        <v>20</v>
      </c>
      <c r="C4321" s="516">
        <f t="shared" si="682"/>
        <v>1.0001190901512449</v>
      </c>
      <c r="D4321" s="516" t="e">
        <f t="shared" si="682"/>
        <v>#DIV/0!</v>
      </c>
      <c r="E4321" s="516" t="e">
        <f t="shared" si="682"/>
        <v>#DIV/0!</v>
      </c>
      <c r="F4321" s="414"/>
    </row>
    <row r="4322" spans="1:6" ht="21" customHeight="1" thickBot="1" x14ac:dyDescent="0.25">
      <c r="A4322" s="1138" t="s">
        <v>1289</v>
      </c>
      <c r="B4322" s="1139"/>
      <c r="C4322" s="1139"/>
      <c r="D4322" s="1139"/>
      <c r="E4322" s="1140"/>
      <c r="F4322" s="414"/>
    </row>
    <row r="4323" spans="1:6" ht="21" customHeight="1" x14ac:dyDescent="0.2">
      <c r="A4323" s="1095"/>
      <c r="B4323" s="511">
        <v>2019</v>
      </c>
      <c r="C4323" s="511">
        <v>2020</v>
      </c>
      <c r="D4323" s="511">
        <v>2021</v>
      </c>
      <c r="E4323" s="511">
        <v>2022</v>
      </c>
      <c r="F4323" s="414"/>
    </row>
    <row r="4324" spans="1:6" ht="21" customHeight="1" thickBot="1" x14ac:dyDescent="0.25">
      <c r="A4324" s="1096"/>
      <c r="B4324" s="512" t="s">
        <v>5</v>
      </c>
      <c r="C4324" s="512" t="s">
        <v>6</v>
      </c>
      <c r="D4324" s="512" t="s">
        <v>6</v>
      </c>
      <c r="E4324" s="512" t="s">
        <v>6</v>
      </c>
      <c r="F4324" s="414"/>
    </row>
    <row r="4325" spans="1:6" ht="21" customHeight="1" thickBot="1" x14ac:dyDescent="0.25">
      <c r="A4325" s="517" t="s">
        <v>107</v>
      </c>
      <c r="B4325" s="515">
        <f>B4326+B4327+B4328+B4329</f>
        <v>0</v>
      </c>
      <c r="C4325" s="515">
        <f>C4326+C4327+C4328+C4329</f>
        <v>0</v>
      </c>
      <c r="D4325" s="515">
        <f>D4326+D4327+D4328+D4329</f>
        <v>0</v>
      </c>
      <c r="E4325" s="515">
        <f>E4326+E4327+E4328+E4329</f>
        <v>0</v>
      </c>
      <c r="F4325" s="414"/>
    </row>
    <row r="4326" spans="1:6" ht="21" customHeight="1" thickBot="1" x14ac:dyDescent="0.25">
      <c r="A4326" s="518" t="s">
        <v>37</v>
      </c>
      <c r="B4326" s="515"/>
      <c r="C4326" s="515"/>
      <c r="D4326" s="515"/>
      <c r="E4326" s="515"/>
      <c r="F4326" s="414"/>
    </row>
    <row r="4327" spans="1:6" ht="21" customHeight="1" thickBot="1" x14ac:dyDescent="0.25">
      <c r="A4327" s="518" t="s">
        <v>108</v>
      </c>
      <c r="B4327" s="515"/>
      <c r="C4327" s="515"/>
      <c r="D4327" s="515"/>
      <c r="E4327" s="515"/>
      <c r="F4327" s="414"/>
    </row>
    <row r="4328" spans="1:6" ht="21" customHeight="1" thickBot="1" x14ac:dyDescent="0.25">
      <c r="A4328" s="518" t="s">
        <v>72</v>
      </c>
      <c r="B4328" s="515"/>
      <c r="C4328" s="515"/>
      <c r="D4328" s="515"/>
      <c r="E4328" s="515"/>
      <c r="F4328" s="414"/>
    </row>
    <row r="4329" spans="1:6" ht="21" customHeight="1" thickBot="1" x14ac:dyDescent="0.25">
      <c r="A4329" s="518" t="s">
        <v>73</v>
      </c>
      <c r="B4329" s="515"/>
      <c r="C4329" s="515"/>
      <c r="D4329" s="515"/>
      <c r="E4329" s="515"/>
      <c r="F4329" s="414"/>
    </row>
    <row r="4330" spans="1:6" ht="21" customHeight="1" thickBot="1" x14ac:dyDescent="0.25">
      <c r="A4330" s="517" t="s">
        <v>109</v>
      </c>
      <c r="B4330" s="514">
        <f>B4331+B4332+B4333+B4334</f>
        <v>8397</v>
      </c>
      <c r="C4330" s="514">
        <v>33590</v>
      </c>
      <c r="D4330" s="514">
        <f>D4331+D4332+D4333+D4334</f>
        <v>0</v>
      </c>
      <c r="E4330" s="514">
        <f>E4331+E4332+E4333+E4334</f>
        <v>0</v>
      </c>
      <c r="F4330" s="414"/>
    </row>
    <row r="4331" spans="1:6" ht="21" customHeight="1" thickBot="1" x14ac:dyDescent="0.25">
      <c r="A4331" s="518" t="s">
        <v>37</v>
      </c>
      <c r="B4331" s="514">
        <v>8397</v>
      </c>
      <c r="C4331" s="515">
        <v>33589.939200000001</v>
      </c>
      <c r="D4331" s="515">
        <v>0</v>
      </c>
      <c r="E4331" s="515">
        <v>0</v>
      </c>
      <c r="F4331" s="414"/>
    </row>
    <row r="4332" spans="1:6" ht="21" customHeight="1" thickBot="1" x14ac:dyDescent="0.25">
      <c r="A4332" s="518" t="s">
        <v>108</v>
      </c>
      <c r="B4332" s="514"/>
      <c r="C4332" s="515"/>
      <c r="D4332" s="515"/>
      <c r="E4332" s="515"/>
      <c r="F4332" s="414"/>
    </row>
    <row r="4333" spans="1:6" ht="21" customHeight="1" thickBot="1" x14ac:dyDescent="0.25">
      <c r="A4333" s="518" t="s">
        <v>72</v>
      </c>
      <c r="B4333" s="514"/>
      <c r="C4333" s="515"/>
      <c r="D4333" s="515"/>
      <c r="E4333" s="515"/>
      <c r="F4333" s="414"/>
    </row>
    <row r="4334" spans="1:6" ht="21" customHeight="1" thickBot="1" x14ac:dyDescent="0.25">
      <c r="A4334" s="518" t="s">
        <v>73</v>
      </c>
      <c r="B4334" s="514"/>
      <c r="C4334" s="515"/>
      <c r="D4334" s="515"/>
      <c r="E4334" s="515"/>
      <c r="F4334" s="414"/>
    </row>
    <row r="4335" spans="1:6" ht="21" customHeight="1" thickBot="1" x14ac:dyDescent="0.25">
      <c r="A4335" s="519" t="s">
        <v>49</v>
      </c>
      <c r="B4335" s="514">
        <f>B4325+B4330</f>
        <v>8397</v>
      </c>
      <c r="C4335" s="514">
        <f>C4325+C4330</f>
        <v>33590</v>
      </c>
      <c r="D4335" s="514">
        <f>D4325+D4330</f>
        <v>0</v>
      </c>
      <c r="E4335" s="514">
        <f>E4325+E4330</f>
        <v>0</v>
      </c>
      <c r="F4335" s="414"/>
    </row>
    <row r="4336" spans="1:6" ht="63" customHeight="1" thickBot="1" x14ac:dyDescent="0.25">
      <c r="A4336" s="509" t="s">
        <v>70</v>
      </c>
      <c r="B4336" s="509" t="s">
        <v>1447</v>
      </c>
      <c r="C4336" s="521" t="s">
        <v>1448</v>
      </c>
      <c r="D4336" s="522"/>
      <c r="E4336" s="509"/>
      <c r="F4336" s="414"/>
    </row>
    <row r="4337" spans="1:6" ht="21" customHeight="1" thickBot="1" x14ac:dyDescent="0.25">
      <c r="A4337" s="426" t="s">
        <v>9</v>
      </c>
      <c r="B4337" s="1090" t="s">
        <v>462</v>
      </c>
      <c r="C4337" s="1091"/>
      <c r="D4337" s="1091"/>
      <c r="E4337" s="1092"/>
      <c r="F4337" s="414"/>
    </row>
    <row r="4338" spans="1:6" ht="21" customHeight="1" thickBot="1" x14ac:dyDescent="0.25">
      <c r="A4338" s="426" t="s">
        <v>14</v>
      </c>
      <c r="B4338" s="1123" t="s">
        <v>463</v>
      </c>
      <c r="C4338" s="1093"/>
      <c r="D4338" s="1093"/>
      <c r="E4338" s="1094"/>
      <c r="F4338" s="414"/>
    </row>
    <row r="4339" spans="1:6" ht="21" customHeight="1" x14ac:dyDescent="0.2">
      <c r="A4339" s="1095"/>
      <c r="B4339" s="511">
        <v>2019</v>
      </c>
      <c r="C4339" s="511">
        <v>2020</v>
      </c>
      <c r="D4339" s="511">
        <v>2021</v>
      </c>
      <c r="E4339" s="511">
        <v>2022</v>
      </c>
      <c r="F4339" s="414"/>
    </row>
    <row r="4340" spans="1:6" ht="21" customHeight="1" thickBot="1" x14ac:dyDescent="0.25">
      <c r="A4340" s="1096"/>
      <c r="B4340" s="512" t="s">
        <v>5</v>
      </c>
      <c r="C4340" s="512" t="s">
        <v>6</v>
      </c>
      <c r="D4340" s="512" t="s">
        <v>6</v>
      </c>
      <c r="E4340" s="512" t="s">
        <v>6</v>
      </c>
      <c r="F4340" s="414"/>
    </row>
    <row r="4341" spans="1:6" ht="21" customHeight="1" thickBot="1" x14ac:dyDescent="0.25">
      <c r="A4341" s="426" t="s">
        <v>8</v>
      </c>
      <c r="B4341" s="513">
        <v>1</v>
      </c>
      <c r="C4341" s="513">
        <v>1</v>
      </c>
      <c r="D4341" s="513">
        <v>0</v>
      </c>
      <c r="E4341" s="513">
        <v>0</v>
      </c>
      <c r="F4341" s="414"/>
    </row>
    <row r="4342" spans="1:6" ht="21" customHeight="1" thickBot="1" x14ac:dyDescent="0.25">
      <c r="A4342" s="426" t="s">
        <v>15</v>
      </c>
      <c r="B4342" s="513">
        <f>B4360</f>
        <v>193.99699799503551</v>
      </c>
      <c r="C4342" s="513">
        <f>C4360</f>
        <v>775.98799198014206</v>
      </c>
      <c r="D4342" s="513">
        <f>D4360</f>
        <v>0</v>
      </c>
      <c r="E4342" s="513">
        <f>E4360</f>
        <v>0</v>
      </c>
      <c r="F4342" s="414"/>
    </row>
    <row r="4343" spans="1:6" ht="21" customHeight="1" thickBot="1" x14ac:dyDescent="0.25">
      <c r="A4343" s="426" t="s">
        <v>21</v>
      </c>
      <c r="B4343" s="513">
        <f>B4342/B4341</f>
        <v>193.99699799503551</v>
      </c>
      <c r="C4343" s="513">
        <f>C4342/C4341</f>
        <v>775.98799198014206</v>
      </c>
      <c r="D4343" s="513" t="e">
        <f>D4342/D4341</f>
        <v>#DIV/0!</v>
      </c>
      <c r="E4343" s="513" t="e">
        <f>E4342/E4341</f>
        <v>#DIV/0!</v>
      </c>
      <c r="F4343" s="414"/>
    </row>
    <row r="4344" spans="1:6" ht="21" customHeight="1" thickBot="1" x14ac:dyDescent="0.25">
      <c r="A4344" s="426" t="s">
        <v>16</v>
      </c>
      <c r="B4344" s="422" t="s">
        <v>20</v>
      </c>
      <c r="C4344" s="516">
        <f t="shared" ref="C4344:E4346" si="683">C4341/B4341-1</f>
        <v>0</v>
      </c>
      <c r="D4344" s="516">
        <f t="shared" si="683"/>
        <v>-1</v>
      </c>
      <c r="E4344" s="516" t="e">
        <f t="shared" si="683"/>
        <v>#DIV/0!</v>
      </c>
      <c r="F4344" s="414"/>
    </row>
    <row r="4345" spans="1:6" ht="21" customHeight="1" thickBot="1" x14ac:dyDescent="0.25">
      <c r="A4345" s="426" t="s">
        <v>17</v>
      </c>
      <c r="B4345" s="422" t="s">
        <v>20</v>
      </c>
      <c r="C4345" s="516">
        <f t="shared" si="683"/>
        <v>3</v>
      </c>
      <c r="D4345" s="516">
        <f t="shared" si="683"/>
        <v>-1</v>
      </c>
      <c r="E4345" s="516" t="e">
        <f t="shared" si="683"/>
        <v>#DIV/0!</v>
      </c>
      <c r="F4345" s="414"/>
    </row>
    <row r="4346" spans="1:6" ht="21" customHeight="1" thickBot="1" x14ac:dyDescent="0.25">
      <c r="A4346" s="426" t="s">
        <v>18</v>
      </c>
      <c r="B4346" s="422" t="s">
        <v>20</v>
      </c>
      <c r="C4346" s="516">
        <f t="shared" si="683"/>
        <v>3</v>
      </c>
      <c r="D4346" s="516" t="e">
        <f t="shared" si="683"/>
        <v>#DIV/0!</v>
      </c>
      <c r="E4346" s="516" t="e">
        <f t="shared" si="683"/>
        <v>#DIV/0!</v>
      </c>
      <c r="F4346" s="414"/>
    </row>
    <row r="4347" spans="1:6" ht="21" customHeight="1" thickBot="1" x14ac:dyDescent="0.25">
      <c r="A4347" s="1138" t="s">
        <v>1289</v>
      </c>
      <c r="B4347" s="1139"/>
      <c r="C4347" s="1139"/>
      <c r="D4347" s="1139"/>
      <c r="E4347" s="1140"/>
      <c r="F4347" s="414"/>
    </row>
    <row r="4348" spans="1:6" ht="21" customHeight="1" x14ac:dyDescent="0.2">
      <c r="A4348" s="1095"/>
      <c r="B4348" s="511">
        <v>2019</v>
      </c>
      <c r="C4348" s="511">
        <v>2020</v>
      </c>
      <c r="D4348" s="511">
        <v>2021</v>
      </c>
      <c r="E4348" s="511">
        <v>2022</v>
      </c>
      <c r="F4348" s="414"/>
    </row>
    <row r="4349" spans="1:6" ht="21" customHeight="1" thickBot="1" x14ac:dyDescent="0.25">
      <c r="A4349" s="1096"/>
      <c r="B4349" s="512" t="s">
        <v>5</v>
      </c>
      <c r="C4349" s="512" t="s">
        <v>6</v>
      </c>
      <c r="D4349" s="512" t="s">
        <v>6</v>
      </c>
      <c r="E4349" s="512" t="s">
        <v>6</v>
      </c>
      <c r="F4349" s="414"/>
    </row>
    <row r="4350" spans="1:6" ht="21" customHeight="1" thickBot="1" x14ac:dyDescent="0.25">
      <c r="A4350" s="517" t="s">
        <v>107</v>
      </c>
      <c r="B4350" s="515">
        <f>B4351+B4352+B4353+B4354</f>
        <v>0</v>
      </c>
      <c r="C4350" s="515">
        <f>C4351+C4352+C4353+C4354</f>
        <v>0</v>
      </c>
      <c r="D4350" s="515">
        <f>D4351+D4352+D4353+D4354</f>
        <v>0</v>
      </c>
      <c r="E4350" s="515">
        <f>E4351+E4352+E4353+E4354</f>
        <v>0</v>
      </c>
      <c r="F4350" s="414"/>
    </row>
    <row r="4351" spans="1:6" ht="21" customHeight="1" thickBot="1" x14ac:dyDescent="0.25">
      <c r="A4351" s="518" t="s">
        <v>37</v>
      </c>
      <c r="B4351" s="515"/>
      <c r="C4351" s="515"/>
      <c r="D4351" s="515"/>
      <c r="E4351" s="515"/>
      <c r="F4351" s="414"/>
    </row>
    <row r="4352" spans="1:6" ht="21" customHeight="1" thickBot="1" x14ac:dyDescent="0.25">
      <c r="A4352" s="518" t="s">
        <v>108</v>
      </c>
      <c r="B4352" s="515"/>
      <c r="C4352" s="515"/>
      <c r="D4352" s="515"/>
      <c r="E4352" s="515"/>
      <c r="F4352" s="414"/>
    </row>
    <row r="4353" spans="1:6" ht="21" customHeight="1" thickBot="1" x14ac:dyDescent="0.25">
      <c r="A4353" s="518" t="s">
        <v>72</v>
      </c>
      <c r="B4353" s="515"/>
      <c r="C4353" s="515"/>
      <c r="D4353" s="515"/>
      <c r="E4353" s="515"/>
      <c r="F4353" s="414"/>
    </row>
    <row r="4354" spans="1:6" ht="21" customHeight="1" thickBot="1" x14ac:dyDescent="0.25">
      <c r="A4354" s="518" t="s">
        <v>73</v>
      </c>
      <c r="B4354" s="515"/>
      <c r="C4354" s="515"/>
      <c r="D4354" s="515"/>
      <c r="E4354" s="515"/>
      <c r="F4354" s="414"/>
    </row>
    <row r="4355" spans="1:6" ht="21" customHeight="1" thickBot="1" x14ac:dyDescent="0.25">
      <c r="A4355" s="517" t="s">
        <v>109</v>
      </c>
      <c r="B4355" s="514">
        <f>SUM(B4356:B4359)</f>
        <v>193.99699799503551</v>
      </c>
      <c r="C4355" s="514">
        <f t="shared" ref="C4355:E4355" si="684">SUM(C4356:C4359)</f>
        <v>775.98799198014206</v>
      </c>
      <c r="D4355" s="514">
        <f t="shared" si="684"/>
        <v>0</v>
      </c>
      <c r="E4355" s="514">
        <f t="shared" si="684"/>
        <v>0</v>
      </c>
      <c r="F4355" s="414"/>
    </row>
    <row r="4356" spans="1:6" ht="21" customHeight="1" thickBot="1" x14ac:dyDescent="0.25">
      <c r="A4356" s="518" t="s">
        <v>37</v>
      </c>
      <c r="B4356" s="515">
        <v>193.99699799503551</v>
      </c>
      <c r="C4356" s="515">
        <v>775.98799198014206</v>
      </c>
      <c r="D4356" s="515"/>
      <c r="E4356" s="515"/>
      <c r="F4356" s="414"/>
    </row>
    <row r="4357" spans="1:6" ht="21" customHeight="1" thickBot="1" x14ac:dyDescent="0.25">
      <c r="A4357" s="518" t="s">
        <v>108</v>
      </c>
      <c r="B4357" s="514"/>
      <c r="C4357" s="515"/>
      <c r="D4357" s="515"/>
      <c r="E4357" s="515"/>
      <c r="F4357" s="414"/>
    </row>
    <row r="4358" spans="1:6" ht="21" customHeight="1" thickBot="1" x14ac:dyDescent="0.25">
      <c r="A4358" s="518" t="s">
        <v>72</v>
      </c>
      <c r="B4358" s="514"/>
      <c r="C4358" s="515"/>
      <c r="D4358" s="515"/>
      <c r="E4358" s="515"/>
      <c r="F4358" s="414"/>
    </row>
    <row r="4359" spans="1:6" ht="21" customHeight="1" thickBot="1" x14ac:dyDescent="0.25">
      <c r="A4359" s="518" t="s">
        <v>73</v>
      </c>
      <c r="B4359" s="514"/>
      <c r="C4359" s="515"/>
      <c r="D4359" s="515"/>
      <c r="E4359" s="515"/>
      <c r="F4359" s="414"/>
    </row>
    <row r="4360" spans="1:6" ht="21" customHeight="1" thickBot="1" x14ac:dyDescent="0.25">
      <c r="A4360" s="519" t="s">
        <v>49</v>
      </c>
      <c r="B4360" s="514">
        <f>B4350+B4355</f>
        <v>193.99699799503551</v>
      </c>
      <c r="C4360" s="514">
        <f>C4350+C4355</f>
        <v>775.98799198014206</v>
      </c>
      <c r="D4360" s="514">
        <f>D4350+D4355</f>
        <v>0</v>
      </c>
      <c r="E4360" s="514">
        <f>E4350+E4355</f>
        <v>0</v>
      </c>
      <c r="F4360" s="414"/>
    </row>
    <row r="4361" spans="1:6" ht="68.25" customHeight="1" thickBot="1" x14ac:dyDescent="0.25">
      <c r="A4361" s="509" t="s">
        <v>70</v>
      </c>
      <c r="B4361" s="509" t="s">
        <v>1449</v>
      </c>
      <c r="C4361" s="521" t="s">
        <v>1450</v>
      </c>
      <c r="D4361" s="522"/>
      <c r="E4361" s="509"/>
      <c r="F4361" s="414"/>
    </row>
    <row r="4362" spans="1:6" ht="21" customHeight="1" thickBot="1" x14ac:dyDescent="0.25">
      <c r="A4362" s="426" t="s">
        <v>9</v>
      </c>
      <c r="B4362" s="1090"/>
      <c r="C4362" s="1091"/>
      <c r="D4362" s="1091"/>
      <c r="E4362" s="1092"/>
      <c r="F4362" s="414"/>
    </row>
    <row r="4363" spans="1:6" ht="21" customHeight="1" thickBot="1" x14ac:dyDescent="0.25">
      <c r="A4363" s="426" t="s">
        <v>14</v>
      </c>
      <c r="B4363" s="1123" t="s">
        <v>237</v>
      </c>
      <c r="C4363" s="1093"/>
      <c r="D4363" s="1093"/>
      <c r="E4363" s="1094"/>
      <c r="F4363" s="414"/>
    </row>
    <row r="4364" spans="1:6" ht="21" customHeight="1" x14ac:dyDescent="0.2">
      <c r="A4364" s="1095"/>
      <c r="B4364" s="511">
        <v>2019</v>
      </c>
      <c r="C4364" s="511">
        <v>2020</v>
      </c>
      <c r="D4364" s="511">
        <v>2021</v>
      </c>
      <c r="E4364" s="511">
        <v>2022</v>
      </c>
      <c r="F4364" s="414"/>
    </row>
    <row r="4365" spans="1:6" ht="21" customHeight="1" thickBot="1" x14ac:dyDescent="0.25">
      <c r="A4365" s="1096"/>
      <c r="B4365" s="512" t="s">
        <v>5</v>
      </c>
      <c r="C4365" s="512" t="s">
        <v>6</v>
      </c>
      <c r="D4365" s="512" t="s">
        <v>6</v>
      </c>
      <c r="E4365" s="512" t="s">
        <v>6</v>
      </c>
      <c r="F4365" s="414"/>
    </row>
    <row r="4366" spans="1:6" ht="21" customHeight="1" thickBot="1" x14ac:dyDescent="0.25">
      <c r="A4366" s="426" t="s">
        <v>8</v>
      </c>
      <c r="B4366" s="513">
        <v>0</v>
      </c>
      <c r="C4366" s="513">
        <v>0</v>
      </c>
      <c r="D4366" s="513">
        <v>0</v>
      </c>
      <c r="E4366" s="513">
        <v>0</v>
      </c>
      <c r="F4366" s="414"/>
    </row>
    <row r="4367" spans="1:6" ht="21" customHeight="1" thickBot="1" x14ac:dyDescent="0.25">
      <c r="A4367" s="426" t="s">
        <v>15</v>
      </c>
      <c r="B4367" s="514">
        <f>B4385</f>
        <v>13582</v>
      </c>
      <c r="C4367" s="514">
        <v>54327</v>
      </c>
      <c r="D4367" s="514">
        <f t="shared" ref="D4367:E4367" si="685">D4385</f>
        <v>0</v>
      </c>
      <c r="E4367" s="514">
        <f t="shared" si="685"/>
        <v>0</v>
      </c>
      <c r="F4367" s="414"/>
    </row>
    <row r="4368" spans="1:6" ht="21" customHeight="1" thickBot="1" x14ac:dyDescent="0.25">
      <c r="A4368" s="426" t="s">
        <v>21</v>
      </c>
      <c r="B4368" s="513" t="e">
        <f>B4367/B4366</f>
        <v>#DIV/0!</v>
      </c>
      <c r="C4368" s="513" t="e">
        <f>C4367/C4366</f>
        <v>#DIV/0!</v>
      </c>
      <c r="D4368" s="513" t="e">
        <f>D4367/D4366</f>
        <v>#DIV/0!</v>
      </c>
      <c r="E4368" s="513" t="e">
        <f>E4367/E4366</f>
        <v>#DIV/0!</v>
      </c>
      <c r="F4368" s="414"/>
    </row>
    <row r="4369" spans="1:6" ht="21" customHeight="1" thickBot="1" x14ac:dyDescent="0.25">
      <c r="A4369" s="426" t="s">
        <v>16</v>
      </c>
      <c r="B4369" s="422" t="s">
        <v>20</v>
      </c>
      <c r="C4369" s="516" t="e">
        <f t="shared" ref="C4369:E4371" si="686">C4366/B4366-1</f>
        <v>#DIV/0!</v>
      </c>
      <c r="D4369" s="516" t="e">
        <f t="shared" si="686"/>
        <v>#DIV/0!</v>
      </c>
      <c r="E4369" s="516" t="e">
        <f t="shared" si="686"/>
        <v>#DIV/0!</v>
      </c>
      <c r="F4369" s="414"/>
    </row>
    <row r="4370" spans="1:6" ht="21" customHeight="1" thickBot="1" x14ac:dyDescent="0.25">
      <c r="A4370" s="426" t="s">
        <v>17</v>
      </c>
      <c r="B4370" s="422" t="s">
        <v>20</v>
      </c>
      <c r="C4370" s="516">
        <f t="shared" si="686"/>
        <v>2.9999263731409216</v>
      </c>
      <c r="D4370" s="516">
        <f t="shared" si="686"/>
        <v>-1</v>
      </c>
      <c r="E4370" s="516" t="e">
        <f t="shared" si="686"/>
        <v>#DIV/0!</v>
      </c>
      <c r="F4370" s="414"/>
    </row>
    <row r="4371" spans="1:6" ht="21" customHeight="1" thickBot="1" x14ac:dyDescent="0.25">
      <c r="A4371" s="426" t="s">
        <v>18</v>
      </c>
      <c r="B4371" s="422" t="s">
        <v>20</v>
      </c>
      <c r="C4371" s="516" t="e">
        <f t="shared" si="686"/>
        <v>#DIV/0!</v>
      </c>
      <c r="D4371" s="516" t="e">
        <f t="shared" si="686"/>
        <v>#DIV/0!</v>
      </c>
      <c r="E4371" s="516" t="e">
        <f t="shared" si="686"/>
        <v>#DIV/0!</v>
      </c>
      <c r="F4371" s="414"/>
    </row>
    <row r="4372" spans="1:6" ht="21" customHeight="1" thickBot="1" x14ac:dyDescent="0.25">
      <c r="A4372" s="1138" t="s">
        <v>1289</v>
      </c>
      <c r="B4372" s="1139"/>
      <c r="C4372" s="1139"/>
      <c r="D4372" s="1139"/>
      <c r="E4372" s="1140"/>
      <c r="F4372" s="414"/>
    </row>
    <row r="4373" spans="1:6" ht="21" customHeight="1" x14ac:dyDescent="0.2">
      <c r="A4373" s="1095"/>
      <c r="B4373" s="511">
        <v>2019</v>
      </c>
      <c r="C4373" s="511">
        <v>2020</v>
      </c>
      <c r="D4373" s="511">
        <v>2021</v>
      </c>
      <c r="E4373" s="511">
        <v>2022</v>
      </c>
      <c r="F4373" s="414"/>
    </row>
    <row r="4374" spans="1:6" ht="21" customHeight="1" thickBot="1" x14ac:dyDescent="0.25">
      <c r="A4374" s="1096"/>
      <c r="B4374" s="512" t="s">
        <v>5</v>
      </c>
      <c r="C4374" s="512" t="s">
        <v>6</v>
      </c>
      <c r="D4374" s="512" t="s">
        <v>6</v>
      </c>
      <c r="E4374" s="512" t="s">
        <v>6</v>
      </c>
      <c r="F4374" s="414"/>
    </row>
    <row r="4375" spans="1:6" ht="21" customHeight="1" thickBot="1" x14ac:dyDescent="0.25">
      <c r="A4375" s="517" t="s">
        <v>107</v>
      </c>
      <c r="B4375" s="515">
        <f>B4376+B4377+B4378+B4379</f>
        <v>0</v>
      </c>
      <c r="C4375" s="515">
        <f>C4376+C4377+C4378+C4379</f>
        <v>0</v>
      </c>
      <c r="D4375" s="515">
        <f>D4376+D4377+D4378+D4379</f>
        <v>0</v>
      </c>
      <c r="E4375" s="515">
        <f>E4376+E4377+E4378+E4379</f>
        <v>0</v>
      </c>
      <c r="F4375" s="414"/>
    </row>
    <row r="4376" spans="1:6" ht="21" customHeight="1" thickBot="1" x14ac:dyDescent="0.25">
      <c r="A4376" s="518" t="s">
        <v>37</v>
      </c>
      <c r="B4376" s="515"/>
      <c r="C4376" s="515"/>
      <c r="D4376" s="515"/>
      <c r="E4376" s="515"/>
      <c r="F4376" s="414"/>
    </row>
    <row r="4377" spans="1:6" ht="21" customHeight="1" thickBot="1" x14ac:dyDescent="0.25">
      <c r="A4377" s="518" t="s">
        <v>108</v>
      </c>
      <c r="B4377" s="515"/>
      <c r="C4377" s="515"/>
      <c r="D4377" s="515"/>
      <c r="E4377" s="515"/>
      <c r="F4377" s="414"/>
    </row>
    <row r="4378" spans="1:6" ht="21" customHeight="1" thickBot="1" x14ac:dyDescent="0.25">
      <c r="A4378" s="518" t="s">
        <v>72</v>
      </c>
      <c r="B4378" s="515"/>
      <c r="C4378" s="515"/>
      <c r="D4378" s="515"/>
      <c r="E4378" s="515"/>
      <c r="F4378" s="414"/>
    </row>
    <row r="4379" spans="1:6" ht="21" customHeight="1" thickBot="1" x14ac:dyDescent="0.25">
      <c r="A4379" s="518" t="s">
        <v>73</v>
      </c>
      <c r="B4379" s="515"/>
      <c r="C4379" s="515"/>
      <c r="D4379" s="515"/>
      <c r="E4379" s="515"/>
      <c r="F4379" s="414"/>
    </row>
    <row r="4380" spans="1:6" ht="21" customHeight="1" thickBot="1" x14ac:dyDescent="0.25">
      <c r="A4380" s="517" t="s">
        <v>109</v>
      </c>
      <c r="B4380" s="514">
        <f>B4381</f>
        <v>13582</v>
      </c>
      <c r="C4380" s="514">
        <f>C4381</f>
        <v>54327</v>
      </c>
      <c r="D4380" s="514">
        <f>D4381+D4382+D4383+D4384</f>
        <v>0</v>
      </c>
      <c r="E4380" s="514">
        <f>E4381+E4382+E4383+E4384</f>
        <v>0</v>
      </c>
      <c r="F4380" s="414"/>
    </row>
    <row r="4381" spans="1:6" ht="21" customHeight="1" thickBot="1" x14ac:dyDescent="0.25">
      <c r="A4381" s="518" t="s">
        <v>37</v>
      </c>
      <c r="B4381" s="514">
        <v>13582</v>
      </c>
      <c r="C4381" s="515">
        <v>54327</v>
      </c>
      <c r="D4381" s="515">
        <v>0</v>
      </c>
      <c r="E4381" s="515">
        <v>0</v>
      </c>
      <c r="F4381" s="414"/>
    </row>
    <row r="4382" spans="1:6" ht="21" customHeight="1" thickBot="1" x14ac:dyDescent="0.25">
      <c r="A4382" s="518" t="s">
        <v>108</v>
      </c>
      <c r="B4382" s="514"/>
      <c r="C4382" s="515"/>
      <c r="D4382" s="515"/>
      <c r="E4382" s="515"/>
      <c r="F4382" s="414"/>
    </row>
    <row r="4383" spans="1:6" ht="21" customHeight="1" thickBot="1" x14ac:dyDescent="0.25">
      <c r="A4383" s="518" t="s">
        <v>72</v>
      </c>
      <c r="B4383" s="514"/>
      <c r="C4383" s="515"/>
      <c r="D4383" s="515"/>
      <c r="E4383" s="515"/>
      <c r="F4383" s="414"/>
    </row>
    <row r="4384" spans="1:6" ht="21" customHeight="1" thickBot="1" x14ac:dyDescent="0.25">
      <c r="A4384" s="518" t="s">
        <v>73</v>
      </c>
      <c r="B4384" s="514"/>
      <c r="C4384" s="515"/>
      <c r="D4384" s="515"/>
      <c r="E4384" s="515"/>
      <c r="F4384" s="414"/>
    </row>
    <row r="4385" spans="1:6" ht="21" customHeight="1" thickBot="1" x14ac:dyDescent="0.25">
      <c r="A4385" s="519" t="s">
        <v>49</v>
      </c>
      <c r="B4385" s="514">
        <f>B4375+B4380</f>
        <v>13582</v>
      </c>
      <c r="C4385" s="514">
        <f>C4375+C4380</f>
        <v>54327</v>
      </c>
      <c r="D4385" s="514">
        <f>D4375+D4380</f>
        <v>0</v>
      </c>
      <c r="E4385" s="514">
        <f>E4375+E4380</f>
        <v>0</v>
      </c>
      <c r="F4385" s="414"/>
    </row>
    <row r="4386" spans="1:6" ht="62.25" customHeight="1" thickBot="1" x14ac:dyDescent="0.25">
      <c r="A4386" s="509" t="s">
        <v>70</v>
      </c>
      <c r="B4386" s="509" t="s">
        <v>1451</v>
      </c>
      <c r="C4386" s="521" t="s">
        <v>1452</v>
      </c>
      <c r="D4386" s="522"/>
      <c r="E4386" s="509"/>
      <c r="F4386" s="414"/>
    </row>
    <row r="4387" spans="1:6" ht="21" customHeight="1" thickBot="1" x14ac:dyDescent="0.25">
      <c r="A4387" s="426" t="s">
        <v>9</v>
      </c>
      <c r="B4387" s="1090" t="s">
        <v>462</v>
      </c>
      <c r="C4387" s="1091"/>
      <c r="D4387" s="1091"/>
      <c r="E4387" s="1092"/>
      <c r="F4387" s="414"/>
    </row>
    <row r="4388" spans="1:6" ht="21" customHeight="1" thickBot="1" x14ac:dyDescent="0.25">
      <c r="A4388" s="426" t="s">
        <v>14</v>
      </c>
      <c r="B4388" s="1123" t="s">
        <v>463</v>
      </c>
      <c r="C4388" s="1093"/>
      <c r="D4388" s="1093"/>
      <c r="E4388" s="1094"/>
      <c r="F4388" s="414"/>
    </row>
    <row r="4389" spans="1:6" ht="21" customHeight="1" x14ac:dyDescent="0.2">
      <c r="A4389" s="1095"/>
      <c r="B4389" s="511">
        <v>2019</v>
      </c>
      <c r="C4389" s="511">
        <v>2020</v>
      </c>
      <c r="D4389" s="511">
        <v>2021</v>
      </c>
      <c r="E4389" s="511">
        <v>2022</v>
      </c>
      <c r="F4389" s="414"/>
    </row>
    <row r="4390" spans="1:6" ht="21" customHeight="1" thickBot="1" x14ac:dyDescent="0.25">
      <c r="A4390" s="1096"/>
      <c r="B4390" s="512" t="s">
        <v>5</v>
      </c>
      <c r="C4390" s="512" t="s">
        <v>6</v>
      </c>
      <c r="D4390" s="512" t="s">
        <v>6</v>
      </c>
      <c r="E4390" s="512" t="s">
        <v>6</v>
      </c>
      <c r="F4390" s="414"/>
    </row>
    <row r="4391" spans="1:6" ht="21" customHeight="1" thickBot="1" x14ac:dyDescent="0.25">
      <c r="A4391" s="426" t="s">
        <v>8</v>
      </c>
      <c r="B4391" s="513">
        <v>1</v>
      </c>
      <c r="C4391" s="513">
        <v>1</v>
      </c>
      <c r="D4391" s="513">
        <v>0</v>
      </c>
      <c r="E4391" s="513">
        <v>0</v>
      </c>
      <c r="F4391" s="414"/>
    </row>
    <row r="4392" spans="1:6" ht="21" customHeight="1" thickBot="1" x14ac:dyDescent="0.25">
      <c r="A4392" s="426" t="s">
        <v>15</v>
      </c>
      <c r="B4392" s="513">
        <f>B4410</f>
        <v>275</v>
      </c>
      <c r="C4392" s="513">
        <f>C4410</f>
        <v>1101</v>
      </c>
      <c r="D4392" s="513">
        <f>D4410</f>
        <v>0</v>
      </c>
      <c r="E4392" s="513">
        <f>E4410</f>
        <v>0</v>
      </c>
      <c r="F4392" s="414"/>
    </row>
    <row r="4393" spans="1:6" ht="21" customHeight="1" thickBot="1" x14ac:dyDescent="0.25">
      <c r="A4393" s="426" t="s">
        <v>21</v>
      </c>
      <c r="B4393" s="513">
        <f>B4392/B4391</f>
        <v>275</v>
      </c>
      <c r="C4393" s="513">
        <f>C4392/C4391</f>
        <v>1101</v>
      </c>
      <c r="D4393" s="513" t="e">
        <f>D4392/D4391</f>
        <v>#DIV/0!</v>
      </c>
      <c r="E4393" s="513" t="e">
        <f>E4392/E4391</f>
        <v>#DIV/0!</v>
      </c>
      <c r="F4393" s="414"/>
    </row>
    <row r="4394" spans="1:6" ht="21" customHeight="1" thickBot="1" x14ac:dyDescent="0.25">
      <c r="A4394" s="426" t="s">
        <v>16</v>
      </c>
      <c r="B4394" s="422" t="s">
        <v>20</v>
      </c>
      <c r="C4394" s="516">
        <f t="shared" ref="C4394:E4396" si="687">C4391/B4391-1</f>
        <v>0</v>
      </c>
      <c r="D4394" s="516">
        <f t="shared" si="687"/>
        <v>-1</v>
      </c>
      <c r="E4394" s="516" t="e">
        <f t="shared" si="687"/>
        <v>#DIV/0!</v>
      </c>
      <c r="F4394" s="414"/>
    </row>
    <row r="4395" spans="1:6" ht="21" customHeight="1" thickBot="1" x14ac:dyDescent="0.25">
      <c r="A4395" s="426" t="s">
        <v>17</v>
      </c>
      <c r="B4395" s="422" t="s">
        <v>20</v>
      </c>
      <c r="C4395" s="516">
        <f t="shared" si="687"/>
        <v>3.0036363636363639</v>
      </c>
      <c r="D4395" s="516">
        <f t="shared" si="687"/>
        <v>-1</v>
      </c>
      <c r="E4395" s="516" t="e">
        <f t="shared" si="687"/>
        <v>#DIV/0!</v>
      </c>
      <c r="F4395" s="414"/>
    </row>
    <row r="4396" spans="1:6" ht="21" customHeight="1" thickBot="1" x14ac:dyDescent="0.25">
      <c r="A4396" s="426" t="s">
        <v>18</v>
      </c>
      <c r="B4396" s="422" t="s">
        <v>20</v>
      </c>
      <c r="C4396" s="516">
        <f t="shared" si="687"/>
        <v>3.0036363636363639</v>
      </c>
      <c r="D4396" s="516" t="e">
        <f t="shared" si="687"/>
        <v>#DIV/0!</v>
      </c>
      <c r="E4396" s="516" t="e">
        <f t="shared" si="687"/>
        <v>#DIV/0!</v>
      </c>
      <c r="F4396" s="414"/>
    </row>
    <row r="4397" spans="1:6" ht="21" customHeight="1" thickBot="1" x14ac:dyDescent="0.25">
      <c r="A4397" s="1138" t="s">
        <v>1289</v>
      </c>
      <c r="B4397" s="1139"/>
      <c r="C4397" s="1139"/>
      <c r="D4397" s="1139"/>
      <c r="E4397" s="1140"/>
      <c r="F4397" s="414"/>
    </row>
    <row r="4398" spans="1:6" ht="21" customHeight="1" x14ac:dyDescent="0.2">
      <c r="A4398" s="1095"/>
      <c r="B4398" s="511">
        <v>2019</v>
      </c>
      <c r="C4398" s="511">
        <v>2020</v>
      </c>
      <c r="D4398" s="511">
        <v>2021</v>
      </c>
      <c r="E4398" s="511">
        <v>2022</v>
      </c>
      <c r="F4398" s="414"/>
    </row>
    <row r="4399" spans="1:6" ht="21" customHeight="1" thickBot="1" x14ac:dyDescent="0.25">
      <c r="A4399" s="1096"/>
      <c r="B4399" s="512" t="s">
        <v>5</v>
      </c>
      <c r="C4399" s="512" t="s">
        <v>6</v>
      </c>
      <c r="D4399" s="512" t="s">
        <v>6</v>
      </c>
      <c r="E4399" s="512" t="s">
        <v>6</v>
      </c>
      <c r="F4399" s="414"/>
    </row>
    <row r="4400" spans="1:6" ht="21" customHeight="1" thickBot="1" x14ac:dyDescent="0.25">
      <c r="A4400" s="517" t="s">
        <v>107</v>
      </c>
      <c r="B4400" s="515">
        <f>B4401+B4402+B4403+B4404</f>
        <v>0</v>
      </c>
      <c r="C4400" s="515">
        <f>C4401+C4402+C4403+C4404</f>
        <v>0</v>
      </c>
      <c r="D4400" s="515">
        <f>D4401+D4402+D4403+D4404</f>
        <v>0</v>
      </c>
      <c r="E4400" s="515">
        <f>E4401+E4402+E4403+E4404</f>
        <v>0</v>
      </c>
      <c r="F4400" s="414"/>
    </row>
    <row r="4401" spans="1:6" ht="21" customHeight="1" thickBot="1" x14ac:dyDescent="0.25">
      <c r="A4401" s="518" t="s">
        <v>37</v>
      </c>
      <c r="B4401" s="515"/>
      <c r="C4401" s="515"/>
      <c r="D4401" s="515"/>
      <c r="E4401" s="515"/>
      <c r="F4401" s="414"/>
    </row>
    <row r="4402" spans="1:6" ht="21" customHeight="1" thickBot="1" x14ac:dyDescent="0.25">
      <c r="A4402" s="518" t="s">
        <v>108</v>
      </c>
      <c r="B4402" s="515"/>
      <c r="C4402" s="515"/>
      <c r="D4402" s="515"/>
      <c r="E4402" s="515"/>
      <c r="F4402" s="414"/>
    </row>
    <row r="4403" spans="1:6" ht="21" customHeight="1" thickBot="1" x14ac:dyDescent="0.25">
      <c r="A4403" s="518" t="s">
        <v>72</v>
      </c>
      <c r="B4403" s="515"/>
      <c r="C4403" s="515"/>
      <c r="D4403" s="515"/>
      <c r="E4403" s="515"/>
      <c r="F4403" s="414"/>
    </row>
    <row r="4404" spans="1:6" ht="21" customHeight="1" thickBot="1" x14ac:dyDescent="0.25">
      <c r="A4404" s="518" t="s">
        <v>73</v>
      </c>
      <c r="B4404" s="515"/>
      <c r="C4404" s="515"/>
      <c r="D4404" s="515"/>
      <c r="E4404" s="515"/>
      <c r="F4404" s="414"/>
    </row>
    <row r="4405" spans="1:6" ht="21" customHeight="1" thickBot="1" x14ac:dyDescent="0.25">
      <c r="A4405" s="517" t="s">
        <v>109</v>
      </c>
      <c r="B4405" s="514">
        <f>SUM(B4406:B4409)</f>
        <v>275</v>
      </c>
      <c r="C4405" s="514">
        <f t="shared" ref="C4405:E4405" si="688">SUM(C4406:C4409)</f>
        <v>1101</v>
      </c>
      <c r="D4405" s="514">
        <f t="shared" si="688"/>
        <v>0</v>
      </c>
      <c r="E4405" s="514">
        <f t="shared" si="688"/>
        <v>0</v>
      </c>
      <c r="F4405" s="414"/>
    </row>
    <row r="4406" spans="1:6" ht="21" customHeight="1" thickBot="1" x14ac:dyDescent="0.25">
      <c r="A4406" s="518" t="s">
        <v>37</v>
      </c>
      <c r="B4406" s="515">
        <v>275</v>
      </c>
      <c r="C4406" s="515">
        <v>1101</v>
      </c>
      <c r="D4406" s="515">
        <v>0</v>
      </c>
      <c r="E4406" s="515">
        <v>0</v>
      </c>
      <c r="F4406" s="414"/>
    </row>
    <row r="4407" spans="1:6" ht="21" customHeight="1" thickBot="1" x14ac:dyDescent="0.25">
      <c r="A4407" s="518" t="s">
        <v>108</v>
      </c>
      <c r="B4407" s="514"/>
      <c r="C4407" s="515"/>
      <c r="D4407" s="515"/>
      <c r="E4407" s="515"/>
      <c r="F4407" s="414"/>
    </row>
    <row r="4408" spans="1:6" ht="21" customHeight="1" thickBot="1" x14ac:dyDescent="0.25">
      <c r="A4408" s="518" t="s">
        <v>72</v>
      </c>
      <c r="B4408" s="514"/>
      <c r="C4408" s="515"/>
      <c r="D4408" s="515"/>
      <c r="E4408" s="515"/>
      <c r="F4408" s="414"/>
    </row>
    <row r="4409" spans="1:6" ht="21" customHeight="1" thickBot="1" x14ac:dyDescent="0.25">
      <c r="A4409" s="518" t="s">
        <v>73</v>
      </c>
      <c r="B4409" s="514"/>
      <c r="C4409" s="515"/>
      <c r="D4409" s="515"/>
      <c r="E4409" s="515"/>
      <c r="F4409" s="414"/>
    </row>
    <row r="4410" spans="1:6" ht="21" customHeight="1" thickBot="1" x14ac:dyDescent="0.25">
      <c r="A4410" s="519" t="s">
        <v>49</v>
      </c>
      <c r="B4410" s="514">
        <f>B4400+B4405</f>
        <v>275</v>
      </c>
      <c r="C4410" s="514">
        <f>C4400+C4405</f>
        <v>1101</v>
      </c>
      <c r="D4410" s="514">
        <f>D4400+D4405</f>
        <v>0</v>
      </c>
      <c r="E4410" s="514">
        <f>E4400+E4405</f>
        <v>0</v>
      </c>
      <c r="F4410" s="414"/>
    </row>
    <row r="4411" spans="1:6" ht="46.5" customHeight="1" thickBot="1" x14ac:dyDescent="0.25">
      <c r="A4411" s="509" t="s">
        <v>727</v>
      </c>
      <c r="B4411" s="509" t="s">
        <v>728</v>
      </c>
      <c r="C4411" s="521" t="s">
        <v>729</v>
      </c>
      <c r="D4411" s="522"/>
      <c r="E4411" s="509"/>
      <c r="F4411" s="414"/>
    </row>
    <row r="4412" spans="1:6" ht="21" customHeight="1" thickBot="1" x14ac:dyDescent="0.25">
      <c r="A4412" s="426" t="s">
        <v>9</v>
      </c>
      <c r="B4412" s="1090" t="s">
        <v>730</v>
      </c>
      <c r="C4412" s="1091"/>
      <c r="D4412" s="1091"/>
      <c r="E4412" s="1092"/>
      <c r="F4412" s="414"/>
    </row>
    <row r="4413" spans="1:6" ht="21" customHeight="1" thickBot="1" x14ac:dyDescent="0.25">
      <c r="A4413" s="426" t="s">
        <v>14</v>
      </c>
      <c r="B4413" s="1123" t="s">
        <v>123</v>
      </c>
      <c r="C4413" s="1093"/>
      <c r="D4413" s="1093"/>
      <c r="E4413" s="1094"/>
      <c r="F4413" s="414"/>
    </row>
    <row r="4414" spans="1:6" ht="21" customHeight="1" x14ac:dyDescent="0.2">
      <c r="A4414" s="1095"/>
      <c r="B4414" s="511">
        <v>2019</v>
      </c>
      <c r="C4414" s="511">
        <v>2019</v>
      </c>
      <c r="D4414" s="511">
        <v>2021</v>
      </c>
      <c r="E4414" s="511">
        <v>2022</v>
      </c>
      <c r="F4414" s="414"/>
    </row>
    <row r="4415" spans="1:6" ht="21" customHeight="1" thickBot="1" x14ac:dyDescent="0.25">
      <c r="A4415" s="1096"/>
      <c r="B4415" s="512" t="s">
        <v>5</v>
      </c>
      <c r="C4415" s="512" t="s">
        <v>6</v>
      </c>
      <c r="D4415" s="512" t="s">
        <v>6</v>
      </c>
      <c r="E4415" s="512" t="s">
        <v>6</v>
      </c>
      <c r="F4415" s="414"/>
    </row>
    <row r="4416" spans="1:6" ht="21" customHeight="1" thickBot="1" x14ac:dyDescent="0.25">
      <c r="A4416" s="426" t="s">
        <v>8</v>
      </c>
      <c r="B4416" s="513">
        <v>75</v>
      </c>
      <c r="C4416" s="513">
        <v>0</v>
      </c>
      <c r="D4416" s="513">
        <v>0</v>
      </c>
      <c r="E4416" s="513">
        <v>0</v>
      </c>
      <c r="F4416" s="414"/>
    </row>
    <row r="4417" spans="1:6" ht="21" customHeight="1" thickBot="1" x14ac:dyDescent="0.25">
      <c r="A4417" s="426" t="s">
        <v>15</v>
      </c>
      <c r="B4417" s="514">
        <f>B4435</f>
        <v>64975</v>
      </c>
      <c r="C4417" s="514">
        <f>C4435</f>
        <v>0</v>
      </c>
      <c r="D4417" s="515">
        <v>0</v>
      </c>
      <c r="E4417" s="515">
        <v>0</v>
      </c>
      <c r="F4417" s="414"/>
    </row>
    <row r="4418" spans="1:6" ht="21" customHeight="1" thickBot="1" x14ac:dyDescent="0.25">
      <c r="A4418" s="426" t="s">
        <v>21</v>
      </c>
      <c r="B4418" s="513">
        <f>B4417/B4416</f>
        <v>866.33333333333337</v>
      </c>
      <c r="C4418" s="513" t="e">
        <f>C4417/C4416</f>
        <v>#DIV/0!</v>
      </c>
      <c r="D4418" s="513" t="e">
        <f>D4417/D4416</f>
        <v>#DIV/0!</v>
      </c>
      <c r="E4418" s="513" t="e">
        <f>E4417/E4416</f>
        <v>#DIV/0!</v>
      </c>
      <c r="F4418" s="414"/>
    </row>
    <row r="4419" spans="1:6" ht="21" customHeight="1" thickBot="1" x14ac:dyDescent="0.25">
      <c r="A4419" s="426" t="s">
        <v>16</v>
      </c>
      <c r="B4419" s="422" t="s">
        <v>20</v>
      </c>
      <c r="C4419" s="516">
        <f t="shared" ref="C4419:E4421" si="689">C4416/B4416-1</f>
        <v>-1</v>
      </c>
      <c r="D4419" s="516" t="e">
        <f t="shared" si="689"/>
        <v>#DIV/0!</v>
      </c>
      <c r="E4419" s="516" t="e">
        <f t="shared" si="689"/>
        <v>#DIV/0!</v>
      </c>
      <c r="F4419" s="414"/>
    </row>
    <row r="4420" spans="1:6" ht="21" customHeight="1" thickBot="1" x14ac:dyDescent="0.25">
      <c r="A4420" s="426" t="s">
        <v>17</v>
      </c>
      <c r="B4420" s="422" t="s">
        <v>20</v>
      </c>
      <c r="C4420" s="516">
        <f t="shared" si="689"/>
        <v>-1</v>
      </c>
      <c r="D4420" s="516" t="e">
        <f t="shared" si="689"/>
        <v>#DIV/0!</v>
      </c>
      <c r="E4420" s="516" t="e">
        <f t="shared" si="689"/>
        <v>#DIV/0!</v>
      </c>
      <c r="F4420" s="414"/>
    </row>
    <row r="4421" spans="1:6" ht="21" customHeight="1" thickBot="1" x14ac:dyDescent="0.25">
      <c r="A4421" s="426" t="s">
        <v>18</v>
      </c>
      <c r="B4421" s="422" t="s">
        <v>20</v>
      </c>
      <c r="C4421" s="516" t="e">
        <f t="shared" si="689"/>
        <v>#DIV/0!</v>
      </c>
      <c r="D4421" s="516" t="e">
        <f t="shared" si="689"/>
        <v>#DIV/0!</v>
      </c>
      <c r="E4421" s="516" t="e">
        <f t="shared" si="689"/>
        <v>#DIV/0!</v>
      </c>
      <c r="F4421" s="414"/>
    </row>
    <row r="4422" spans="1:6" ht="21" customHeight="1" thickBot="1" x14ac:dyDescent="0.25">
      <c r="A4422" s="1138" t="s">
        <v>1289</v>
      </c>
      <c r="B4422" s="1139"/>
      <c r="C4422" s="1139"/>
      <c r="D4422" s="1139"/>
      <c r="E4422" s="1140"/>
      <c r="F4422" s="414"/>
    </row>
    <row r="4423" spans="1:6" ht="21" customHeight="1" x14ac:dyDescent="0.2">
      <c r="A4423" s="1095"/>
      <c r="B4423" s="511">
        <v>2019</v>
      </c>
      <c r="C4423" s="511">
        <v>2019</v>
      </c>
      <c r="D4423" s="511">
        <v>2021</v>
      </c>
      <c r="E4423" s="511">
        <v>2022</v>
      </c>
      <c r="F4423" s="414"/>
    </row>
    <row r="4424" spans="1:6" ht="21" customHeight="1" thickBot="1" x14ac:dyDescent="0.25">
      <c r="A4424" s="1096"/>
      <c r="B4424" s="512" t="s">
        <v>5</v>
      </c>
      <c r="C4424" s="512" t="s">
        <v>6</v>
      </c>
      <c r="D4424" s="512" t="s">
        <v>6</v>
      </c>
      <c r="E4424" s="512" t="s">
        <v>6</v>
      </c>
      <c r="F4424" s="414"/>
    </row>
    <row r="4425" spans="1:6" ht="21" customHeight="1" thickBot="1" x14ac:dyDescent="0.25">
      <c r="A4425" s="517" t="s">
        <v>107</v>
      </c>
      <c r="B4425" s="515">
        <f>B4426+B4427+B4428+B4429</f>
        <v>0</v>
      </c>
      <c r="C4425" s="515">
        <f>C4426+C4427+C4428+C4429</f>
        <v>0</v>
      </c>
      <c r="D4425" s="515">
        <f>D4426+D4427+D4428+D4429</f>
        <v>0</v>
      </c>
      <c r="E4425" s="515">
        <f>E4426+E4427+E4428+E4429</f>
        <v>0</v>
      </c>
      <c r="F4425" s="414"/>
    </row>
    <row r="4426" spans="1:6" ht="21" customHeight="1" thickBot="1" x14ac:dyDescent="0.25">
      <c r="A4426" s="518" t="s">
        <v>37</v>
      </c>
      <c r="B4426" s="515">
        <v>0</v>
      </c>
      <c r="C4426" s="515">
        <v>0</v>
      </c>
      <c r="D4426" s="515">
        <v>0</v>
      </c>
      <c r="E4426" s="515">
        <v>0</v>
      </c>
      <c r="F4426" s="414"/>
    </row>
    <row r="4427" spans="1:6" ht="21" customHeight="1" thickBot="1" x14ac:dyDescent="0.25">
      <c r="A4427" s="518" t="s">
        <v>108</v>
      </c>
      <c r="B4427" s="515"/>
      <c r="C4427" s="515"/>
      <c r="D4427" s="515"/>
      <c r="E4427" s="515"/>
      <c r="F4427" s="414"/>
    </row>
    <row r="4428" spans="1:6" ht="21" customHeight="1" thickBot="1" x14ac:dyDescent="0.25">
      <c r="A4428" s="518" t="s">
        <v>72</v>
      </c>
      <c r="B4428" s="515"/>
      <c r="C4428" s="515"/>
      <c r="D4428" s="515"/>
      <c r="E4428" s="515"/>
      <c r="F4428" s="414"/>
    </row>
    <row r="4429" spans="1:6" ht="21" customHeight="1" thickBot="1" x14ac:dyDescent="0.25">
      <c r="A4429" s="518" t="s">
        <v>73</v>
      </c>
      <c r="B4429" s="515"/>
      <c r="C4429" s="515"/>
      <c r="D4429" s="515"/>
      <c r="E4429" s="515"/>
      <c r="F4429" s="414"/>
    </row>
    <row r="4430" spans="1:6" ht="21" customHeight="1" thickBot="1" x14ac:dyDescent="0.25">
      <c r="A4430" s="517" t="s">
        <v>109</v>
      </c>
      <c r="B4430" s="514">
        <f>B4431+B4432+B4433+B4434</f>
        <v>64975</v>
      </c>
      <c r="C4430" s="514">
        <f>C4431+C4432+C4433+C4434</f>
        <v>0</v>
      </c>
      <c r="D4430" s="514">
        <f>D4431+D4432+D4433+D4434</f>
        <v>0</v>
      </c>
      <c r="E4430" s="514">
        <f>E4431+E4432+E4433+E4434</f>
        <v>0</v>
      </c>
      <c r="F4430" s="414"/>
    </row>
    <row r="4431" spans="1:6" ht="21" customHeight="1" thickBot="1" x14ac:dyDescent="0.25">
      <c r="A4431" s="518" t="s">
        <v>37</v>
      </c>
      <c r="B4431" s="514">
        <v>64975</v>
      </c>
      <c r="C4431" s="515">
        <v>0</v>
      </c>
      <c r="D4431" s="515">
        <v>0</v>
      </c>
      <c r="E4431" s="515">
        <v>0</v>
      </c>
      <c r="F4431" s="414"/>
    </row>
    <row r="4432" spans="1:6" ht="21" customHeight="1" thickBot="1" x14ac:dyDescent="0.25">
      <c r="A4432" s="518" t="s">
        <v>108</v>
      </c>
      <c r="B4432" s="514"/>
      <c r="C4432" s="515"/>
      <c r="D4432" s="515"/>
      <c r="E4432" s="515"/>
      <c r="F4432" s="414"/>
    </row>
    <row r="4433" spans="1:6" ht="21" customHeight="1" thickBot="1" x14ac:dyDescent="0.25">
      <c r="A4433" s="518" t="s">
        <v>72</v>
      </c>
      <c r="B4433" s="514"/>
      <c r="C4433" s="515"/>
      <c r="D4433" s="515"/>
      <c r="E4433" s="515"/>
      <c r="F4433" s="414"/>
    </row>
    <row r="4434" spans="1:6" ht="21" customHeight="1" thickBot="1" x14ac:dyDescent="0.25">
      <c r="A4434" s="518" t="s">
        <v>73</v>
      </c>
      <c r="B4434" s="514"/>
      <c r="C4434" s="515"/>
      <c r="D4434" s="515"/>
      <c r="E4434" s="515"/>
      <c r="F4434" s="414"/>
    </row>
    <row r="4435" spans="1:6" ht="21" customHeight="1" thickBot="1" x14ac:dyDescent="0.25">
      <c r="A4435" s="519" t="s">
        <v>117</v>
      </c>
      <c r="B4435" s="514">
        <f>B4425+B4430</f>
        <v>64975</v>
      </c>
      <c r="C4435" s="514">
        <f>C4425+C4430</f>
        <v>0</v>
      </c>
      <c r="D4435" s="514">
        <f>D4425+D4430</f>
        <v>0</v>
      </c>
      <c r="E4435" s="514">
        <f>E4425+E4430</f>
        <v>0</v>
      </c>
      <c r="F4435" s="414"/>
    </row>
    <row r="4436" spans="1:6" ht="48" customHeight="1" thickBot="1" x14ac:dyDescent="0.25">
      <c r="A4436" s="509" t="s">
        <v>118</v>
      </c>
      <c r="B4436" s="509" t="s">
        <v>731</v>
      </c>
      <c r="C4436" s="521" t="s">
        <v>1453</v>
      </c>
      <c r="D4436" s="522"/>
      <c r="E4436" s="509"/>
      <c r="F4436" s="414"/>
    </row>
    <row r="4437" spans="1:6" ht="21" customHeight="1" thickBot="1" x14ac:dyDescent="0.25">
      <c r="A4437" s="426" t="s">
        <v>9</v>
      </c>
      <c r="B4437" s="1090" t="s">
        <v>732</v>
      </c>
      <c r="C4437" s="1091"/>
      <c r="D4437" s="1091"/>
      <c r="E4437" s="1092"/>
      <c r="F4437" s="414"/>
    </row>
    <row r="4438" spans="1:6" ht="21" customHeight="1" thickBot="1" x14ac:dyDescent="0.25">
      <c r="A4438" s="426" t="s">
        <v>14</v>
      </c>
      <c r="B4438" s="1123" t="s">
        <v>123</v>
      </c>
      <c r="C4438" s="1093"/>
      <c r="D4438" s="1093"/>
      <c r="E4438" s="1094"/>
      <c r="F4438" s="414"/>
    </row>
    <row r="4439" spans="1:6" ht="21" customHeight="1" x14ac:dyDescent="0.2">
      <c r="A4439" s="1095"/>
      <c r="B4439" s="511">
        <v>2019</v>
      </c>
      <c r="C4439" s="511">
        <v>2020</v>
      </c>
      <c r="D4439" s="511">
        <v>2021</v>
      </c>
      <c r="E4439" s="511">
        <v>2022</v>
      </c>
      <c r="F4439" s="414"/>
    </row>
    <row r="4440" spans="1:6" ht="21" customHeight="1" thickBot="1" x14ac:dyDescent="0.25">
      <c r="A4440" s="1096"/>
      <c r="B4440" s="512" t="s">
        <v>5</v>
      </c>
      <c r="C4440" s="512" t="s">
        <v>6</v>
      </c>
      <c r="D4440" s="512" t="s">
        <v>6</v>
      </c>
      <c r="E4440" s="512" t="s">
        <v>6</v>
      </c>
      <c r="F4440" s="414"/>
    </row>
    <row r="4441" spans="1:6" ht="21" customHeight="1" thickBot="1" x14ac:dyDescent="0.25">
      <c r="A4441" s="426" t="s">
        <v>8</v>
      </c>
      <c r="B4441" s="513">
        <v>30</v>
      </c>
      <c r="C4441" s="513">
        <v>0</v>
      </c>
      <c r="D4441" s="513">
        <v>0</v>
      </c>
      <c r="E4441" s="513">
        <v>0</v>
      </c>
      <c r="F4441" s="414"/>
    </row>
    <row r="4442" spans="1:6" ht="21" customHeight="1" thickBot="1" x14ac:dyDescent="0.25">
      <c r="A4442" s="426" t="s">
        <v>15</v>
      </c>
      <c r="B4442" s="513">
        <f>B4460</f>
        <v>8000</v>
      </c>
      <c r="C4442" s="513">
        <f>C4460</f>
        <v>0</v>
      </c>
      <c r="D4442" s="513">
        <f>D4460</f>
        <v>0</v>
      </c>
      <c r="E4442" s="513">
        <f>E4460</f>
        <v>0</v>
      </c>
      <c r="F4442" s="414"/>
    </row>
    <row r="4443" spans="1:6" ht="21" customHeight="1" thickBot="1" x14ac:dyDescent="0.25">
      <c r="A4443" s="426" t="s">
        <v>21</v>
      </c>
      <c r="B4443" s="513">
        <f>B4442/B4441</f>
        <v>266.66666666666669</v>
      </c>
      <c r="C4443" s="513" t="e">
        <f>C4442/C4441</f>
        <v>#DIV/0!</v>
      </c>
      <c r="D4443" s="513" t="e">
        <f>D4442/D4441</f>
        <v>#DIV/0!</v>
      </c>
      <c r="E4443" s="513" t="e">
        <f>E4442/E4441</f>
        <v>#DIV/0!</v>
      </c>
      <c r="F4443" s="414"/>
    </row>
    <row r="4444" spans="1:6" ht="21" customHeight="1" thickBot="1" x14ac:dyDescent="0.25">
      <c r="A4444" s="426" t="s">
        <v>16</v>
      </c>
      <c r="B4444" s="422" t="s">
        <v>20</v>
      </c>
      <c r="C4444" s="516">
        <f t="shared" ref="C4444:E4446" si="690">C4441/B4441-1</f>
        <v>-1</v>
      </c>
      <c r="D4444" s="516" t="e">
        <f t="shared" si="690"/>
        <v>#DIV/0!</v>
      </c>
      <c r="E4444" s="516" t="e">
        <f t="shared" si="690"/>
        <v>#DIV/0!</v>
      </c>
      <c r="F4444" s="414"/>
    </row>
    <row r="4445" spans="1:6" ht="21" customHeight="1" thickBot="1" x14ac:dyDescent="0.25">
      <c r="A4445" s="426" t="s">
        <v>17</v>
      </c>
      <c r="B4445" s="422" t="s">
        <v>20</v>
      </c>
      <c r="C4445" s="516">
        <f t="shared" si="690"/>
        <v>-1</v>
      </c>
      <c r="D4445" s="516" t="e">
        <f t="shared" si="690"/>
        <v>#DIV/0!</v>
      </c>
      <c r="E4445" s="516" t="e">
        <f t="shared" si="690"/>
        <v>#DIV/0!</v>
      </c>
      <c r="F4445" s="414"/>
    </row>
    <row r="4446" spans="1:6" ht="21" customHeight="1" thickBot="1" x14ac:dyDescent="0.25">
      <c r="A4446" s="426" t="s">
        <v>18</v>
      </c>
      <c r="B4446" s="422" t="s">
        <v>20</v>
      </c>
      <c r="C4446" s="516" t="e">
        <f t="shared" si="690"/>
        <v>#DIV/0!</v>
      </c>
      <c r="D4446" s="516" t="e">
        <f t="shared" si="690"/>
        <v>#DIV/0!</v>
      </c>
      <c r="E4446" s="516" t="e">
        <f t="shared" si="690"/>
        <v>#DIV/0!</v>
      </c>
      <c r="F4446" s="414"/>
    </row>
    <row r="4447" spans="1:6" ht="21" customHeight="1" thickBot="1" x14ac:dyDescent="0.25">
      <c r="A4447" s="1138" t="s">
        <v>1289</v>
      </c>
      <c r="B4447" s="1139"/>
      <c r="C4447" s="1139"/>
      <c r="D4447" s="1139"/>
      <c r="E4447" s="1140"/>
      <c r="F4447" s="414"/>
    </row>
    <row r="4448" spans="1:6" ht="21" customHeight="1" x14ac:dyDescent="0.2">
      <c r="A4448" s="1095"/>
      <c r="B4448" s="511">
        <v>2019</v>
      </c>
      <c r="C4448" s="511">
        <v>2020</v>
      </c>
      <c r="D4448" s="511">
        <v>2021</v>
      </c>
      <c r="E4448" s="511">
        <v>2022</v>
      </c>
      <c r="F4448" s="414"/>
    </row>
    <row r="4449" spans="1:6" ht="21" customHeight="1" thickBot="1" x14ac:dyDescent="0.25">
      <c r="A4449" s="1096"/>
      <c r="B4449" s="512" t="s">
        <v>5</v>
      </c>
      <c r="C4449" s="512" t="s">
        <v>6</v>
      </c>
      <c r="D4449" s="512" t="s">
        <v>6</v>
      </c>
      <c r="E4449" s="512" t="s">
        <v>6</v>
      </c>
      <c r="F4449" s="414"/>
    </row>
    <row r="4450" spans="1:6" ht="21" customHeight="1" thickBot="1" x14ac:dyDescent="0.25">
      <c r="A4450" s="517" t="s">
        <v>107</v>
      </c>
      <c r="B4450" s="515">
        <f>B4451+B4452+B4453+B4454</f>
        <v>0</v>
      </c>
      <c r="C4450" s="515">
        <f>C4451+C4452+C4453+C4454</f>
        <v>0</v>
      </c>
      <c r="D4450" s="515">
        <f>D4451+D4452+D4453+D4454</f>
        <v>0</v>
      </c>
      <c r="E4450" s="515">
        <f>E4451+E4452+E4453+E4454</f>
        <v>0</v>
      </c>
      <c r="F4450" s="414"/>
    </row>
    <row r="4451" spans="1:6" ht="21" customHeight="1" thickBot="1" x14ac:dyDescent="0.25">
      <c r="A4451" s="518" t="s">
        <v>37</v>
      </c>
      <c r="B4451" s="515">
        <v>0</v>
      </c>
      <c r="C4451" s="515">
        <v>0</v>
      </c>
      <c r="D4451" s="515">
        <v>0</v>
      </c>
      <c r="E4451" s="515">
        <v>0</v>
      </c>
      <c r="F4451" s="414"/>
    </row>
    <row r="4452" spans="1:6" ht="21" customHeight="1" thickBot="1" x14ac:dyDescent="0.25">
      <c r="A4452" s="518" t="s">
        <v>108</v>
      </c>
      <c r="B4452" s="515"/>
      <c r="C4452" s="515"/>
      <c r="D4452" s="515"/>
      <c r="E4452" s="515"/>
      <c r="F4452" s="414"/>
    </row>
    <row r="4453" spans="1:6" ht="21" customHeight="1" thickBot="1" x14ac:dyDescent="0.25">
      <c r="A4453" s="518" t="s">
        <v>72</v>
      </c>
      <c r="B4453" s="515"/>
      <c r="C4453" s="515"/>
      <c r="D4453" s="515"/>
      <c r="E4453" s="515"/>
      <c r="F4453" s="414"/>
    </row>
    <row r="4454" spans="1:6" ht="21" customHeight="1" thickBot="1" x14ac:dyDescent="0.25">
      <c r="A4454" s="518" t="s">
        <v>73</v>
      </c>
      <c r="B4454" s="515"/>
      <c r="C4454" s="515"/>
      <c r="D4454" s="515"/>
      <c r="E4454" s="515"/>
      <c r="F4454" s="414"/>
    </row>
    <row r="4455" spans="1:6" ht="21" customHeight="1" thickBot="1" x14ac:dyDescent="0.25">
      <c r="A4455" s="517" t="s">
        <v>109</v>
      </c>
      <c r="B4455" s="514">
        <f>B4456+B4457+B4458+B4459</f>
        <v>8000</v>
      </c>
      <c r="C4455" s="514">
        <f>C4456+C4457+C4458+C4459</f>
        <v>0</v>
      </c>
      <c r="D4455" s="514">
        <f>D4456+D4457+D4458+D4459</f>
        <v>0</v>
      </c>
      <c r="E4455" s="514">
        <f>E4456+E4457+E4458+E4459</f>
        <v>0</v>
      </c>
      <c r="F4455" s="414"/>
    </row>
    <row r="4456" spans="1:6" ht="21" customHeight="1" thickBot="1" x14ac:dyDescent="0.25">
      <c r="A4456" s="518" t="s">
        <v>37</v>
      </c>
      <c r="B4456" s="514">
        <v>8000</v>
      </c>
      <c r="C4456" s="515">
        <v>0</v>
      </c>
      <c r="D4456" s="515">
        <v>0</v>
      </c>
      <c r="E4456" s="515">
        <v>0</v>
      </c>
      <c r="F4456" s="414"/>
    </row>
    <row r="4457" spans="1:6" ht="21" customHeight="1" thickBot="1" x14ac:dyDescent="0.25">
      <c r="A4457" s="518" t="s">
        <v>108</v>
      </c>
      <c r="B4457" s="514"/>
      <c r="C4457" s="515"/>
      <c r="D4457" s="515"/>
      <c r="E4457" s="515"/>
      <c r="F4457" s="414"/>
    </row>
    <row r="4458" spans="1:6" ht="21" customHeight="1" thickBot="1" x14ac:dyDescent="0.25">
      <c r="A4458" s="518" t="s">
        <v>72</v>
      </c>
      <c r="B4458" s="514"/>
      <c r="C4458" s="515"/>
      <c r="D4458" s="515"/>
      <c r="E4458" s="515"/>
      <c r="F4458" s="414"/>
    </row>
    <row r="4459" spans="1:6" ht="21" customHeight="1" thickBot="1" x14ac:dyDescent="0.25">
      <c r="A4459" s="518" t="s">
        <v>73</v>
      </c>
      <c r="B4459" s="514"/>
      <c r="C4459" s="515"/>
      <c r="D4459" s="515"/>
      <c r="E4459" s="515"/>
      <c r="F4459" s="414"/>
    </row>
    <row r="4460" spans="1:6" ht="21" customHeight="1" thickBot="1" x14ac:dyDescent="0.25">
      <c r="A4460" s="519" t="s">
        <v>120</v>
      </c>
      <c r="B4460" s="514">
        <f>B4450+B4455</f>
        <v>8000</v>
      </c>
      <c r="C4460" s="514">
        <f>C4450+C4455</f>
        <v>0</v>
      </c>
      <c r="D4460" s="514">
        <f>D4450+D4455</f>
        <v>0</v>
      </c>
      <c r="E4460" s="514">
        <f>E4450+E4455</f>
        <v>0</v>
      </c>
      <c r="F4460" s="414"/>
    </row>
    <row r="4461" spans="1:6" ht="45.75" customHeight="1" thickBot="1" x14ac:dyDescent="0.25">
      <c r="A4461" s="509" t="s">
        <v>121</v>
      </c>
      <c r="B4461" s="509" t="s">
        <v>1454</v>
      </c>
      <c r="C4461" s="521" t="s">
        <v>1455</v>
      </c>
      <c r="D4461" s="522"/>
      <c r="E4461" s="509"/>
      <c r="F4461" s="414"/>
    </row>
    <row r="4462" spans="1:6" ht="21" customHeight="1" thickBot="1" x14ac:dyDescent="0.25">
      <c r="A4462" s="426" t="s">
        <v>9</v>
      </c>
      <c r="B4462" s="1090" t="s">
        <v>733</v>
      </c>
      <c r="C4462" s="1091"/>
      <c r="D4462" s="1091"/>
      <c r="E4462" s="1092"/>
      <c r="F4462" s="414"/>
    </row>
    <row r="4463" spans="1:6" ht="21" customHeight="1" thickBot="1" x14ac:dyDescent="0.25">
      <c r="A4463" s="426" t="s">
        <v>14</v>
      </c>
      <c r="B4463" s="1123" t="s">
        <v>734</v>
      </c>
      <c r="C4463" s="1093"/>
      <c r="D4463" s="1093"/>
      <c r="E4463" s="1094"/>
      <c r="F4463" s="414"/>
    </row>
    <row r="4464" spans="1:6" ht="21" customHeight="1" x14ac:dyDescent="0.2">
      <c r="A4464" s="1095"/>
      <c r="B4464" s="511">
        <v>2019</v>
      </c>
      <c r="C4464" s="511">
        <v>2020</v>
      </c>
      <c r="D4464" s="511">
        <v>2021</v>
      </c>
      <c r="E4464" s="511">
        <v>2022</v>
      </c>
      <c r="F4464" s="414"/>
    </row>
    <row r="4465" spans="1:6" ht="21" customHeight="1" thickBot="1" x14ac:dyDescent="0.25">
      <c r="A4465" s="1096"/>
      <c r="B4465" s="512" t="s">
        <v>5</v>
      </c>
      <c r="C4465" s="512" t="s">
        <v>6</v>
      </c>
      <c r="D4465" s="512" t="s">
        <v>6</v>
      </c>
      <c r="E4465" s="512" t="s">
        <v>6</v>
      </c>
    </row>
    <row r="4466" spans="1:6" ht="21" customHeight="1" thickBot="1" x14ac:dyDescent="0.25">
      <c r="A4466" s="426" t="s">
        <v>8</v>
      </c>
      <c r="B4466" s="513">
        <v>69</v>
      </c>
      <c r="C4466" s="513">
        <v>0</v>
      </c>
      <c r="D4466" s="513">
        <v>0</v>
      </c>
      <c r="E4466" s="513">
        <v>0</v>
      </c>
    </row>
    <row r="4467" spans="1:6" ht="21" customHeight="1" thickBot="1" x14ac:dyDescent="0.25">
      <c r="A4467" s="426" t="s">
        <v>15</v>
      </c>
      <c r="B4467" s="513">
        <f>B4485</f>
        <v>300000</v>
      </c>
      <c r="C4467" s="513">
        <f>C4485</f>
        <v>0</v>
      </c>
      <c r="D4467" s="513">
        <f>D4485</f>
        <v>0</v>
      </c>
      <c r="E4467" s="513">
        <f>E4485</f>
        <v>0</v>
      </c>
      <c r="F4467" s="449">
        <v>300000</v>
      </c>
    </row>
    <row r="4468" spans="1:6" ht="21" customHeight="1" thickBot="1" x14ac:dyDescent="0.25">
      <c r="A4468" s="426" t="s">
        <v>21</v>
      </c>
      <c r="B4468" s="513">
        <f>B4467/B4466</f>
        <v>4347.826086956522</v>
      </c>
      <c r="C4468" s="513" t="e">
        <f>C4467/C4466</f>
        <v>#DIV/0!</v>
      </c>
      <c r="D4468" s="513" t="e">
        <f>D4467/D4466</f>
        <v>#DIV/0!</v>
      </c>
      <c r="E4468" s="513" t="e">
        <f>E4467/E4466</f>
        <v>#DIV/0!</v>
      </c>
    </row>
    <row r="4469" spans="1:6" ht="21" customHeight="1" thickBot="1" x14ac:dyDescent="0.25">
      <c r="A4469" s="426" t="s">
        <v>16</v>
      </c>
      <c r="B4469" s="422" t="s">
        <v>20</v>
      </c>
      <c r="C4469" s="516">
        <f t="shared" ref="C4469:E4471" si="691">C4466/B4466-1</f>
        <v>-1</v>
      </c>
      <c r="D4469" s="516" t="e">
        <f t="shared" si="691"/>
        <v>#DIV/0!</v>
      </c>
      <c r="E4469" s="516" t="e">
        <f t="shared" si="691"/>
        <v>#DIV/0!</v>
      </c>
    </row>
    <row r="4470" spans="1:6" ht="21" customHeight="1" thickBot="1" x14ac:dyDescent="0.25">
      <c r="A4470" s="426" t="s">
        <v>17</v>
      </c>
      <c r="B4470" s="422" t="s">
        <v>20</v>
      </c>
      <c r="C4470" s="516">
        <f t="shared" si="691"/>
        <v>-1</v>
      </c>
      <c r="D4470" s="516" t="e">
        <f t="shared" si="691"/>
        <v>#DIV/0!</v>
      </c>
      <c r="E4470" s="516" t="e">
        <f t="shared" si="691"/>
        <v>#DIV/0!</v>
      </c>
    </row>
    <row r="4471" spans="1:6" ht="21" customHeight="1" thickBot="1" x14ac:dyDescent="0.25">
      <c r="A4471" s="426" t="s">
        <v>18</v>
      </c>
      <c r="B4471" s="422" t="s">
        <v>20</v>
      </c>
      <c r="C4471" s="516" t="e">
        <f t="shared" si="691"/>
        <v>#DIV/0!</v>
      </c>
      <c r="D4471" s="516" t="e">
        <f t="shared" si="691"/>
        <v>#DIV/0!</v>
      </c>
      <c r="E4471" s="516" t="e">
        <f t="shared" si="691"/>
        <v>#DIV/0!</v>
      </c>
    </row>
    <row r="4472" spans="1:6" ht="21" customHeight="1" thickBot="1" x14ac:dyDescent="0.25">
      <c r="A4472" s="1138" t="s">
        <v>1289</v>
      </c>
      <c r="B4472" s="1139"/>
      <c r="C4472" s="1139"/>
      <c r="D4472" s="1139"/>
      <c r="E4472" s="1140"/>
    </row>
    <row r="4473" spans="1:6" ht="21" customHeight="1" x14ac:dyDescent="0.2">
      <c r="A4473" s="1095"/>
      <c r="B4473" s="511">
        <v>2019</v>
      </c>
      <c r="C4473" s="511">
        <v>2020</v>
      </c>
      <c r="D4473" s="511">
        <v>2021</v>
      </c>
      <c r="E4473" s="511">
        <v>2022</v>
      </c>
    </row>
    <row r="4474" spans="1:6" ht="21" customHeight="1" thickBot="1" x14ac:dyDescent="0.25">
      <c r="A4474" s="1096"/>
      <c r="B4474" s="512" t="s">
        <v>5</v>
      </c>
      <c r="C4474" s="512" t="s">
        <v>6</v>
      </c>
      <c r="D4474" s="512" t="s">
        <v>6</v>
      </c>
      <c r="E4474" s="512" t="s">
        <v>6</v>
      </c>
    </row>
    <row r="4475" spans="1:6" ht="21" customHeight="1" thickBot="1" x14ac:dyDescent="0.25">
      <c r="A4475" s="517" t="s">
        <v>107</v>
      </c>
      <c r="B4475" s="515">
        <f>B4476+B4477+B4478+B4479</f>
        <v>0</v>
      </c>
      <c r="C4475" s="515">
        <f>C4476+C4477+C4478+C4479</f>
        <v>0</v>
      </c>
      <c r="D4475" s="515">
        <f>D4476+D4477+D4478+D4479</f>
        <v>0</v>
      </c>
      <c r="E4475" s="515">
        <f>E4476+E4477+E4478+E4479</f>
        <v>0</v>
      </c>
    </row>
    <row r="4476" spans="1:6" ht="21" customHeight="1" thickBot="1" x14ac:dyDescent="0.25">
      <c r="A4476" s="518" t="s">
        <v>37</v>
      </c>
      <c r="B4476" s="515">
        <v>0</v>
      </c>
      <c r="C4476" s="515">
        <v>0</v>
      </c>
      <c r="D4476" s="515">
        <v>0</v>
      </c>
      <c r="E4476" s="515">
        <v>0</v>
      </c>
    </row>
    <row r="4477" spans="1:6" ht="21" customHeight="1" thickBot="1" x14ac:dyDescent="0.25">
      <c r="A4477" s="518" t="s">
        <v>108</v>
      </c>
      <c r="B4477" s="515"/>
      <c r="C4477" s="515"/>
      <c r="D4477" s="515"/>
      <c r="E4477" s="515"/>
    </row>
    <row r="4478" spans="1:6" ht="21" customHeight="1" thickBot="1" x14ac:dyDescent="0.25">
      <c r="A4478" s="518" t="s">
        <v>72</v>
      </c>
      <c r="B4478" s="515"/>
      <c r="C4478" s="515"/>
      <c r="D4478" s="515"/>
      <c r="E4478" s="515"/>
    </row>
    <row r="4479" spans="1:6" ht="21" customHeight="1" thickBot="1" x14ac:dyDescent="0.25">
      <c r="A4479" s="518" t="s">
        <v>73</v>
      </c>
      <c r="B4479" s="515"/>
      <c r="C4479" s="515"/>
      <c r="D4479" s="515"/>
      <c r="E4479" s="515"/>
    </row>
    <row r="4480" spans="1:6" ht="21" customHeight="1" thickBot="1" x14ac:dyDescent="0.25">
      <c r="A4480" s="517" t="s">
        <v>109</v>
      </c>
      <c r="B4480" s="514">
        <f>B4481+B4482+B4483+B4484</f>
        <v>300000</v>
      </c>
      <c r="C4480" s="514">
        <f>C4481+C4482+C4483+C4484</f>
        <v>0</v>
      </c>
      <c r="D4480" s="514">
        <f>D4481+D4482+D4483+D4484</f>
        <v>0</v>
      </c>
      <c r="E4480" s="514">
        <f>E4481+E4482+E4483+E4484</f>
        <v>0</v>
      </c>
    </row>
    <row r="4481" spans="1:6" ht="21" customHeight="1" thickBot="1" x14ac:dyDescent="0.25">
      <c r="A4481" s="518" t="s">
        <v>37</v>
      </c>
      <c r="B4481" s="514">
        <v>300000</v>
      </c>
      <c r="C4481" s="515">
        <v>0</v>
      </c>
      <c r="D4481" s="515">
        <v>0</v>
      </c>
      <c r="E4481" s="515">
        <v>0</v>
      </c>
    </row>
    <row r="4482" spans="1:6" ht="21" customHeight="1" thickBot="1" x14ac:dyDescent="0.25">
      <c r="A4482" s="518" t="s">
        <v>108</v>
      </c>
      <c r="B4482" s="514"/>
      <c r="C4482" s="515"/>
      <c r="D4482" s="515"/>
      <c r="E4482" s="515"/>
    </row>
    <row r="4483" spans="1:6" ht="21" customHeight="1" thickBot="1" x14ac:dyDescent="0.25">
      <c r="A4483" s="518" t="s">
        <v>72</v>
      </c>
      <c r="B4483" s="514"/>
      <c r="C4483" s="515"/>
      <c r="D4483" s="515"/>
      <c r="E4483" s="515"/>
    </row>
    <row r="4484" spans="1:6" ht="21" customHeight="1" thickBot="1" x14ac:dyDescent="0.25">
      <c r="A4484" s="518" t="s">
        <v>73</v>
      </c>
      <c r="B4484" s="514"/>
      <c r="C4484" s="515"/>
      <c r="D4484" s="515"/>
      <c r="E4484" s="515"/>
    </row>
    <row r="4485" spans="1:6" ht="21" customHeight="1" thickBot="1" x14ac:dyDescent="0.25">
      <c r="A4485" s="519" t="s">
        <v>125</v>
      </c>
      <c r="B4485" s="514">
        <f>B4475+B4480</f>
        <v>300000</v>
      </c>
      <c r="C4485" s="514">
        <f>C4475+C4480</f>
        <v>0</v>
      </c>
      <c r="D4485" s="514">
        <f>D4475+D4480</f>
        <v>0</v>
      </c>
      <c r="E4485" s="514">
        <f>E4475+E4480</f>
        <v>0</v>
      </c>
    </row>
    <row r="4486" spans="1:6" ht="21" customHeight="1" thickBot="1" x14ac:dyDescent="0.25">
      <c r="A4486" s="1115" t="s">
        <v>239</v>
      </c>
      <c r="B4486" s="1116"/>
      <c r="C4486" s="1116"/>
      <c r="D4486" s="1116"/>
      <c r="E4486" s="1117"/>
    </row>
    <row r="4487" spans="1:6" ht="21" customHeight="1" thickBot="1" x14ac:dyDescent="0.25">
      <c r="A4487" s="1115" t="s">
        <v>240</v>
      </c>
      <c r="B4487" s="1116"/>
      <c r="C4487" s="1116"/>
      <c r="D4487" s="1116"/>
      <c r="E4487" s="1117"/>
    </row>
    <row r="4488" spans="1:6" ht="21" customHeight="1" thickBot="1" x14ac:dyDescent="0.25">
      <c r="A4488" s="530" t="s">
        <v>735</v>
      </c>
      <c r="B4488" s="1166" t="s">
        <v>736</v>
      </c>
      <c r="C4488" s="1167"/>
      <c r="D4488" s="1168"/>
      <c r="E4488" s="1169"/>
      <c r="F4488" s="455" t="s">
        <v>736</v>
      </c>
    </row>
    <row r="4489" spans="1:6" ht="57.75" customHeight="1" thickBot="1" x14ac:dyDescent="0.25">
      <c r="A4489" s="530" t="s">
        <v>26</v>
      </c>
      <c r="B4489" s="530" t="s">
        <v>1456</v>
      </c>
      <c r="C4489" s="531" t="s">
        <v>1457</v>
      </c>
      <c r="D4489" s="532"/>
      <c r="E4489" s="550"/>
    </row>
    <row r="4490" spans="1:6" ht="21" customHeight="1" thickBot="1" x14ac:dyDescent="0.25">
      <c r="A4490" s="533" t="s">
        <v>9</v>
      </c>
      <c r="B4490" s="1149" t="s">
        <v>756</v>
      </c>
      <c r="C4490" s="1150"/>
      <c r="D4490" s="1150"/>
      <c r="E4490" s="1151"/>
    </row>
    <row r="4491" spans="1:6" ht="21" customHeight="1" thickBot="1" x14ac:dyDescent="0.25">
      <c r="A4491" s="533" t="s">
        <v>14</v>
      </c>
      <c r="B4491" s="1157" t="s">
        <v>123</v>
      </c>
      <c r="C4491" s="1158"/>
      <c r="D4491" s="1158"/>
      <c r="E4491" s="1159"/>
    </row>
    <row r="4492" spans="1:6" ht="21" customHeight="1" x14ac:dyDescent="0.2">
      <c r="A4492" s="1155"/>
      <c r="B4492" s="534">
        <v>2019</v>
      </c>
      <c r="C4492" s="534">
        <v>2020</v>
      </c>
      <c r="D4492" s="534">
        <v>2021</v>
      </c>
      <c r="E4492" s="534">
        <v>2022</v>
      </c>
    </row>
    <row r="4493" spans="1:6" ht="21" customHeight="1" thickBot="1" x14ac:dyDescent="0.25">
      <c r="A4493" s="1156"/>
      <c r="B4493" s="535" t="s">
        <v>5</v>
      </c>
      <c r="C4493" s="535" t="s">
        <v>6</v>
      </c>
      <c r="D4493" s="535" t="s">
        <v>6</v>
      </c>
      <c r="E4493" s="535" t="s">
        <v>6</v>
      </c>
    </row>
    <row r="4494" spans="1:6" ht="21" customHeight="1" thickBot="1" x14ac:dyDescent="0.25">
      <c r="A4494" s="533" t="s">
        <v>8</v>
      </c>
      <c r="B4494" s="537">
        <v>0</v>
      </c>
      <c r="C4494" s="537">
        <v>0</v>
      </c>
      <c r="D4494" s="537">
        <v>1</v>
      </c>
      <c r="E4494" s="537">
        <v>1</v>
      </c>
    </row>
    <row r="4495" spans="1:6" ht="21" customHeight="1" thickBot="1" x14ac:dyDescent="0.25">
      <c r="A4495" s="533" t="s">
        <v>15</v>
      </c>
      <c r="B4495" s="536">
        <f>B4513</f>
        <v>0</v>
      </c>
      <c r="C4495" s="536">
        <f>C4504</f>
        <v>0</v>
      </c>
      <c r="D4495" s="536">
        <v>10000</v>
      </c>
      <c r="E4495" s="536">
        <v>40000</v>
      </c>
    </row>
    <row r="4496" spans="1:6" ht="21" customHeight="1" thickBot="1" x14ac:dyDescent="0.25">
      <c r="A4496" s="533" t="s">
        <v>21</v>
      </c>
      <c r="B4496" s="536" t="e">
        <f>B4495/B4494</f>
        <v>#DIV/0!</v>
      </c>
      <c r="C4496" s="536" t="e">
        <f t="shared" ref="C4496:E4496" si="692">C4495/C4494</f>
        <v>#DIV/0!</v>
      </c>
      <c r="D4496" s="536">
        <f t="shared" si="692"/>
        <v>10000</v>
      </c>
      <c r="E4496" s="536">
        <f t="shared" si="692"/>
        <v>40000</v>
      </c>
    </row>
    <row r="4497" spans="1:6" ht="21" customHeight="1" thickBot="1" x14ac:dyDescent="0.25">
      <c r="A4497" s="533" t="s">
        <v>16</v>
      </c>
      <c r="B4497" s="537" t="s">
        <v>20</v>
      </c>
      <c r="C4497" s="538" t="e">
        <f>C4494/B4494-1</f>
        <v>#DIV/0!</v>
      </c>
      <c r="D4497" s="538" t="e">
        <f t="shared" ref="D4497:E4499" si="693">D4494/C4494-1</f>
        <v>#DIV/0!</v>
      </c>
      <c r="E4497" s="538">
        <f t="shared" si="693"/>
        <v>0</v>
      </c>
      <c r="F4497" s="414"/>
    </row>
    <row r="4498" spans="1:6" ht="21" customHeight="1" thickBot="1" x14ac:dyDescent="0.25">
      <c r="A4498" s="533" t="s">
        <v>17</v>
      </c>
      <c r="B4498" s="537" t="s">
        <v>20</v>
      </c>
      <c r="C4498" s="538" t="e">
        <f>C4495/B4495-1</f>
        <v>#DIV/0!</v>
      </c>
      <c r="D4498" s="538" t="e">
        <f t="shared" si="693"/>
        <v>#DIV/0!</v>
      </c>
      <c r="E4498" s="538">
        <f t="shared" si="693"/>
        <v>3</v>
      </c>
      <c r="F4498" s="414"/>
    </row>
    <row r="4499" spans="1:6" ht="21" customHeight="1" thickBot="1" x14ac:dyDescent="0.25">
      <c r="A4499" s="533" t="s">
        <v>18</v>
      </c>
      <c r="B4499" s="537" t="s">
        <v>20</v>
      </c>
      <c r="C4499" s="538" t="e">
        <f>C4496/B4496-1</f>
        <v>#DIV/0!</v>
      </c>
      <c r="D4499" s="538" t="e">
        <f t="shared" si="693"/>
        <v>#DIV/0!</v>
      </c>
      <c r="E4499" s="538">
        <f t="shared" si="693"/>
        <v>3</v>
      </c>
      <c r="F4499" s="414"/>
    </row>
    <row r="4500" spans="1:6" ht="21" customHeight="1" thickBot="1" x14ac:dyDescent="0.25">
      <c r="A4500" s="1152" t="s">
        <v>1458</v>
      </c>
      <c r="B4500" s="1153"/>
      <c r="C4500" s="1153"/>
      <c r="D4500" s="1153"/>
      <c r="E4500" s="1154"/>
      <c r="F4500" s="414"/>
    </row>
    <row r="4501" spans="1:6" ht="21" customHeight="1" x14ac:dyDescent="0.2">
      <c r="A4501" s="1155"/>
      <c r="B4501" s="534">
        <v>2019</v>
      </c>
      <c r="C4501" s="534">
        <v>2020</v>
      </c>
      <c r="D4501" s="534">
        <v>2021</v>
      </c>
      <c r="E4501" s="534">
        <v>2022</v>
      </c>
      <c r="F4501" s="414"/>
    </row>
    <row r="4502" spans="1:6" ht="21" customHeight="1" thickBot="1" x14ac:dyDescent="0.25">
      <c r="A4502" s="1156"/>
      <c r="B4502" s="535" t="s">
        <v>5</v>
      </c>
      <c r="C4502" s="535" t="s">
        <v>6</v>
      </c>
      <c r="D4502" s="535" t="s">
        <v>6</v>
      </c>
      <c r="E4502" s="535" t="s">
        <v>6</v>
      </c>
      <c r="F4502" s="414"/>
    </row>
    <row r="4503" spans="1:6" ht="21" customHeight="1" thickBot="1" x14ac:dyDescent="0.25">
      <c r="A4503" s="539" t="s">
        <v>107</v>
      </c>
      <c r="B4503" s="540">
        <f>B4504+B4505+B4506+B4507</f>
        <v>0</v>
      </c>
      <c r="C4503" s="540">
        <f t="shared" ref="C4503:E4503" si="694">C4504+C4505+C4506+C4507</f>
        <v>0</v>
      </c>
      <c r="D4503" s="540">
        <f t="shared" si="694"/>
        <v>10000</v>
      </c>
      <c r="E4503" s="540">
        <f t="shared" si="694"/>
        <v>40000</v>
      </c>
      <c r="F4503" s="414"/>
    </row>
    <row r="4504" spans="1:6" ht="21" customHeight="1" thickBot="1" x14ac:dyDescent="0.25">
      <c r="A4504" s="541" t="s">
        <v>37</v>
      </c>
      <c r="B4504" s="540">
        <v>0</v>
      </c>
      <c r="C4504" s="540">
        <f>3000-3000</f>
        <v>0</v>
      </c>
      <c r="D4504" s="540">
        <v>10000</v>
      </c>
      <c r="E4504" s="540">
        <v>40000</v>
      </c>
      <c r="F4504" s="414"/>
    </row>
    <row r="4505" spans="1:6" ht="21" customHeight="1" thickBot="1" x14ac:dyDescent="0.25">
      <c r="A4505" s="541" t="s">
        <v>108</v>
      </c>
      <c r="B4505" s="540"/>
      <c r="C4505" s="540"/>
      <c r="D4505" s="540"/>
      <c r="E4505" s="540"/>
      <c r="F4505" s="414"/>
    </row>
    <row r="4506" spans="1:6" ht="21" customHeight="1" thickBot="1" x14ac:dyDescent="0.25">
      <c r="A4506" s="541" t="s">
        <v>72</v>
      </c>
      <c r="B4506" s="540"/>
      <c r="C4506" s="540"/>
      <c r="D4506" s="540"/>
      <c r="E4506" s="540"/>
      <c r="F4506" s="414"/>
    </row>
    <row r="4507" spans="1:6" ht="21" customHeight="1" thickBot="1" x14ac:dyDescent="0.25">
      <c r="A4507" s="541" t="s">
        <v>73</v>
      </c>
      <c r="B4507" s="540"/>
      <c r="C4507" s="540"/>
      <c r="D4507" s="540"/>
      <c r="E4507" s="540"/>
      <c r="F4507" s="414"/>
    </row>
    <row r="4508" spans="1:6" ht="21" customHeight="1" thickBot="1" x14ac:dyDescent="0.25">
      <c r="A4508" s="539" t="s">
        <v>109</v>
      </c>
      <c r="B4508" s="452">
        <f>B4509+B4510+B4511+B4512</f>
        <v>0</v>
      </c>
      <c r="C4508" s="452">
        <f t="shared" ref="C4508:E4508" si="695">C4509+C4510+C4511+C4512</f>
        <v>0</v>
      </c>
      <c r="D4508" s="452">
        <f t="shared" si="695"/>
        <v>0</v>
      </c>
      <c r="E4508" s="452">
        <f t="shared" si="695"/>
        <v>0</v>
      </c>
      <c r="F4508" s="414"/>
    </row>
    <row r="4509" spans="1:6" ht="21" customHeight="1" thickBot="1" x14ac:dyDescent="0.25">
      <c r="A4509" s="541" t="s">
        <v>37</v>
      </c>
      <c r="B4509" s="452"/>
      <c r="C4509" s="452"/>
      <c r="D4509" s="452"/>
      <c r="E4509" s="452"/>
      <c r="F4509" s="414"/>
    </row>
    <row r="4510" spans="1:6" ht="21" customHeight="1" thickBot="1" x14ac:dyDescent="0.25">
      <c r="A4510" s="541" t="s">
        <v>108</v>
      </c>
      <c r="B4510" s="452"/>
      <c r="C4510" s="452"/>
      <c r="D4510" s="452"/>
      <c r="E4510" s="452"/>
      <c r="F4510" s="414"/>
    </row>
    <row r="4511" spans="1:6" ht="21" customHeight="1" thickBot="1" x14ac:dyDescent="0.25">
      <c r="A4511" s="541" t="s">
        <v>72</v>
      </c>
      <c r="B4511" s="452"/>
      <c r="C4511" s="452"/>
      <c r="D4511" s="452"/>
      <c r="E4511" s="452"/>
      <c r="F4511" s="414"/>
    </row>
    <row r="4512" spans="1:6" ht="21" customHeight="1" thickBot="1" x14ac:dyDescent="0.25">
      <c r="A4512" s="541" t="s">
        <v>73</v>
      </c>
      <c r="B4512" s="452"/>
      <c r="C4512" s="452"/>
      <c r="D4512" s="452"/>
      <c r="E4512" s="452"/>
      <c r="F4512" s="414"/>
    </row>
    <row r="4513" spans="1:6" ht="21" customHeight="1" thickBot="1" x14ac:dyDescent="0.25">
      <c r="A4513" s="551" t="s">
        <v>274</v>
      </c>
      <c r="B4513" s="452">
        <f>B4503+B4508</f>
        <v>0</v>
      </c>
      <c r="C4513" s="452">
        <f t="shared" ref="C4513:E4513" si="696">C4503+C4508</f>
        <v>0</v>
      </c>
      <c r="D4513" s="452">
        <f t="shared" si="696"/>
        <v>10000</v>
      </c>
      <c r="E4513" s="452">
        <f t="shared" si="696"/>
        <v>40000</v>
      </c>
      <c r="F4513" s="414"/>
    </row>
    <row r="4514" spans="1:6" ht="43.5" customHeight="1" thickBot="1" x14ac:dyDescent="0.25">
      <c r="A4514" s="530" t="s">
        <v>26</v>
      </c>
      <c r="B4514" s="530" t="s">
        <v>1459</v>
      </c>
      <c r="C4514" s="531" t="s">
        <v>1460</v>
      </c>
      <c r="D4514" s="532"/>
      <c r="E4514" s="550"/>
      <c r="F4514" s="414"/>
    </row>
    <row r="4515" spans="1:6" ht="48" customHeight="1" thickBot="1" x14ac:dyDescent="0.25">
      <c r="A4515" s="533" t="s">
        <v>9</v>
      </c>
      <c r="B4515" s="1149" t="s">
        <v>1461</v>
      </c>
      <c r="C4515" s="1150"/>
      <c r="D4515" s="1150"/>
      <c r="E4515" s="1151"/>
      <c r="F4515" s="414"/>
    </row>
    <row r="4516" spans="1:6" ht="27.75" customHeight="1" thickBot="1" x14ac:dyDescent="0.25">
      <c r="A4516" s="533" t="s">
        <v>14</v>
      </c>
      <c r="B4516" s="1157" t="s">
        <v>123</v>
      </c>
      <c r="C4516" s="1158"/>
      <c r="D4516" s="1158"/>
      <c r="E4516" s="1159"/>
      <c r="F4516" s="414"/>
    </row>
    <row r="4517" spans="1:6" ht="21" customHeight="1" x14ac:dyDescent="0.2">
      <c r="A4517" s="1155"/>
      <c r="B4517" s="534">
        <v>2019</v>
      </c>
      <c r="C4517" s="534">
        <v>2020</v>
      </c>
      <c r="D4517" s="534">
        <v>2021</v>
      </c>
      <c r="E4517" s="534">
        <v>2022</v>
      </c>
      <c r="F4517" s="414"/>
    </row>
    <row r="4518" spans="1:6" ht="21" customHeight="1" thickBot="1" x14ac:dyDescent="0.25">
      <c r="A4518" s="1156"/>
      <c r="B4518" s="535" t="s">
        <v>5</v>
      </c>
      <c r="C4518" s="535" t="s">
        <v>6</v>
      </c>
      <c r="D4518" s="535" t="s">
        <v>6</v>
      </c>
      <c r="E4518" s="535" t="s">
        <v>6</v>
      </c>
      <c r="F4518" s="414"/>
    </row>
    <row r="4519" spans="1:6" ht="21" customHeight="1" thickBot="1" x14ac:dyDescent="0.25">
      <c r="A4519" s="533" t="s">
        <v>8</v>
      </c>
      <c r="B4519" s="537">
        <v>0</v>
      </c>
      <c r="C4519" s="537">
        <v>1</v>
      </c>
      <c r="D4519" s="537">
        <v>1</v>
      </c>
      <c r="E4519" s="537">
        <v>1</v>
      </c>
      <c r="F4519" s="414"/>
    </row>
    <row r="4520" spans="1:6" ht="21" customHeight="1" thickBot="1" x14ac:dyDescent="0.25">
      <c r="A4520" s="533" t="s">
        <v>15</v>
      </c>
      <c r="B4520" s="536">
        <f>B4528+B4533</f>
        <v>0</v>
      </c>
      <c r="C4520" s="536">
        <f t="shared" ref="C4520:E4520" si="697">C4528+C4533</f>
        <v>84667</v>
      </c>
      <c r="D4520" s="536">
        <f t="shared" si="697"/>
        <v>84667</v>
      </c>
      <c r="E4520" s="536">
        <f t="shared" si="697"/>
        <v>84667</v>
      </c>
      <c r="F4520" s="414"/>
    </row>
    <row r="4521" spans="1:6" ht="21" customHeight="1" thickBot="1" x14ac:dyDescent="0.25">
      <c r="A4521" s="533" t="s">
        <v>21</v>
      </c>
      <c r="B4521" s="536" t="e">
        <f>B4520/B4519</f>
        <v>#DIV/0!</v>
      </c>
      <c r="C4521" s="536">
        <f t="shared" ref="C4521:E4521" si="698">C4520/C4519</f>
        <v>84667</v>
      </c>
      <c r="D4521" s="536">
        <f t="shared" si="698"/>
        <v>84667</v>
      </c>
      <c r="E4521" s="536">
        <f t="shared" si="698"/>
        <v>84667</v>
      </c>
      <c r="F4521" s="414"/>
    </row>
    <row r="4522" spans="1:6" ht="21" customHeight="1" thickBot="1" x14ac:dyDescent="0.25">
      <c r="A4522" s="533" t="s">
        <v>16</v>
      </c>
      <c r="B4522" s="537" t="s">
        <v>20</v>
      </c>
      <c r="C4522" s="538" t="e">
        <f>C4519/B4519-1</f>
        <v>#DIV/0!</v>
      </c>
      <c r="D4522" s="538">
        <f t="shared" ref="D4522:E4524" si="699">D4519/C4519-1</f>
        <v>0</v>
      </c>
      <c r="E4522" s="538">
        <f t="shared" si="699"/>
        <v>0</v>
      </c>
      <c r="F4522" s="414"/>
    </row>
    <row r="4523" spans="1:6" ht="21" customHeight="1" thickBot="1" x14ac:dyDescent="0.25">
      <c r="A4523" s="533" t="s">
        <v>17</v>
      </c>
      <c r="B4523" s="537" t="s">
        <v>20</v>
      </c>
      <c r="C4523" s="538" t="e">
        <f>C4520/B4520-1</f>
        <v>#DIV/0!</v>
      </c>
      <c r="D4523" s="538">
        <f t="shared" si="699"/>
        <v>0</v>
      </c>
      <c r="E4523" s="538">
        <f t="shared" si="699"/>
        <v>0</v>
      </c>
      <c r="F4523" s="414"/>
    </row>
    <row r="4524" spans="1:6" ht="21" customHeight="1" thickBot="1" x14ac:dyDescent="0.25">
      <c r="A4524" s="533" t="s">
        <v>18</v>
      </c>
      <c r="B4524" s="537" t="s">
        <v>20</v>
      </c>
      <c r="C4524" s="538" t="e">
        <f>C4521/B4521-1</f>
        <v>#DIV/0!</v>
      </c>
      <c r="D4524" s="538">
        <f t="shared" si="699"/>
        <v>0</v>
      </c>
      <c r="E4524" s="538">
        <f t="shared" si="699"/>
        <v>0</v>
      </c>
      <c r="F4524" s="414"/>
    </row>
    <row r="4525" spans="1:6" ht="21" customHeight="1" thickBot="1" x14ac:dyDescent="0.25">
      <c r="A4525" s="1152" t="s">
        <v>1458</v>
      </c>
      <c r="B4525" s="1153"/>
      <c r="C4525" s="1153"/>
      <c r="D4525" s="1153"/>
      <c r="E4525" s="1154"/>
      <c r="F4525" s="414"/>
    </row>
    <row r="4526" spans="1:6" ht="21" customHeight="1" x14ac:dyDescent="0.2">
      <c r="A4526" s="1155"/>
      <c r="B4526" s="534">
        <v>2019</v>
      </c>
      <c r="C4526" s="534">
        <v>2020</v>
      </c>
      <c r="D4526" s="534">
        <v>2021</v>
      </c>
      <c r="E4526" s="534">
        <v>2022</v>
      </c>
      <c r="F4526" s="414"/>
    </row>
    <row r="4527" spans="1:6" ht="21" customHeight="1" thickBot="1" x14ac:dyDescent="0.25">
      <c r="A4527" s="1156"/>
      <c r="B4527" s="535" t="s">
        <v>5</v>
      </c>
      <c r="C4527" s="535" t="s">
        <v>6</v>
      </c>
      <c r="D4527" s="535" t="s">
        <v>6</v>
      </c>
      <c r="E4527" s="535" t="s">
        <v>6</v>
      </c>
      <c r="F4527" s="414"/>
    </row>
    <row r="4528" spans="1:6" ht="21" customHeight="1" thickBot="1" x14ac:dyDescent="0.25">
      <c r="A4528" s="539" t="s">
        <v>107</v>
      </c>
      <c r="B4528" s="540">
        <f>B4529+B4530+B4531+B4532</f>
        <v>0</v>
      </c>
      <c r="C4528" s="540">
        <f t="shared" ref="C4528:E4528" si="700">C4529+C4530+C4531+C4532</f>
        <v>84667</v>
      </c>
      <c r="D4528" s="540">
        <f t="shared" si="700"/>
        <v>84667</v>
      </c>
      <c r="E4528" s="540">
        <f t="shared" si="700"/>
        <v>84667</v>
      </c>
      <c r="F4528" s="414"/>
    </row>
    <row r="4529" spans="1:6" ht="21" customHeight="1" thickBot="1" x14ac:dyDescent="0.25">
      <c r="A4529" s="541" t="s">
        <v>37</v>
      </c>
      <c r="B4529" s="540">
        <v>0</v>
      </c>
      <c r="C4529" s="540">
        <f>3000-3000</f>
        <v>0</v>
      </c>
      <c r="D4529" s="540"/>
      <c r="E4529" s="540"/>
      <c r="F4529" s="414"/>
    </row>
    <row r="4530" spans="1:6" ht="21" customHeight="1" thickBot="1" x14ac:dyDescent="0.25">
      <c r="A4530" s="541" t="s">
        <v>108</v>
      </c>
      <c r="B4530" s="540"/>
      <c r="C4530" s="540">
        <v>84667</v>
      </c>
      <c r="D4530" s="540">
        <v>84667</v>
      </c>
      <c r="E4530" s="540">
        <v>84667</v>
      </c>
      <c r="F4530" s="414"/>
    </row>
    <row r="4531" spans="1:6" ht="21" customHeight="1" thickBot="1" x14ac:dyDescent="0.25">
      <c r="A4531" s="541" t="s">
        <v>72</v>
      </c>
      <c r="B4531" s="540"/>
      <c r="C4531" s="540"/>
      <c r="D4531" s="540"/>
      <c r="E4531" s="540"/>
      <c r="F4531" s="414"/>
    </row>
    <row r="4532" spans="1:6" ht="21" customHeight="1" thickBot="1" x14ac:dyDescent="0.25">
      <c r="A4532" s="541" t="s">
        <v>73</v>
      </c>
      <c r="B4532" s="540"/>
      <c r="C4532" s="540"/>
      <c r="D4532" s="540"/>
      <c r="E4532" s="540"/>
      <c r="F4532" s="414"/>
    </row>
    <row r="4533" spans="1:6" ht="21" customHeight="1" thickBot="1" x14ac:dyDescent="0.25">
      <c r="A4533" s="539" t="s">
        <v>109</v>
      </c>
      <c r="B4533" s="452">
        <f>B4534+B4535+B4536+B4537</f>
        <v>0</v>
      </c>
      <c r="C4533" s="452">
        <f t="shared" ref="C4533:E4533" si="701">C4534+C4535+C4536+C4537</f>
        <v>0</v>
      </c>
      <c r="D4533" s="452">
        <f t="shared" si="701"/>
        <v>0</v>
      </c>
      <c r="E4533" s="452">
        <f t="shared" si="701"/>
        <v>0</v>
      </c>
      <c r="F4533" s="414"/>
    </row>
    <row r="4534" spans="1:6" ht="21" customHeight="1" thickBot="1" x14ac:dyDescent="0.25">
      <c r="A4534" s="541" t="s">
        <v>37</v>
      </c>
      <c r="B4534" s="452"/>
      <c r="C4534" s="452"/>
      <c r="D4534" s="452"/>
      <c r="E4534" s="452"/>
      <c r="F4534" s="414"/>
    </row>
    <row r="4535" spans="1:6" ht="21" customHeight="1" thickBot="1" x14ac:dyDescent="0.25">
      <c r="A4535" s="541" t="s">
        <v>108</v>
      </c>
      <c r="B4535" s="452"/>
      <c r="C4535" s="452"/>
      <c r="D4535" s="452"/>
      <c r="E4535" s="452"/>
      <c r="F4535" s="414"/>
    </row>
    <row r="4536" spans="1:6" ht="21" customHeight="1" thickBot="1" x14ac:dyDescent="0.25">
      <c r="A4536" s="541" t="s">
        <v>72</v>
      </c>
      <c r="B4536" s="452"/>
      <c r="C4536" s="452"/>
      <c r="D4536" s="452"/>
      <c r="E4536" s="452"/>
      <c r="F4536" s="414"/>
    </row>
    <row r="4537" spans="1:6" ht="21" customHeight="1" thickBot="1" x14ac:dyDescent="0.25">
      <c r="A4537" s="541" t="s">
        <v>73</v>
      </c>
      <c r="B4537" s="452"/>
      <c r="C4537" s="452"/>
      <c r="D4537" s="452"/>
      <c r="E4537" s="452"/>
      <c r="F4537" s="414"/>
    </row>
    <row r="4538" spans="1:6" ht="21" customHeight="1" thickBot="1" x14ac:dyDescent="0.25">
      <c r="A4538" s="551" t="s">
        <v>274</v>
      </c>
      <c r="B4538" s="452">
        <f>B4528+B4533</f>
        <v>0</v>
      </c>
      <c r="C4538" s="452">
        <f t="shared" ref="C4538:E4538" si="702">C4528+C4533</f>
        <v>84667</v>
      </c>
      <c r="D4538" s="452">
        <f t="shared" si="702"/>
        <v>84667</v>
      </c>
      <c r="E4538" s="452">
        <f t="shared" si="702"/>
        <v>84667</v>
      </c>
      <c r="F4538" s="414"/>
    </row>
    <row r="4539" spans="1:6" ht="77.25" customHeight="1" thickBot="1" x14ac:dyDescent="0.25">
      <c r="A4539" s="509" t="s">
        <v>114</v>
      </c>
      <c r="B4539" s="509" t="s">
        <v>737</v>
      </c>
      <c r="C4539" s="521" t="s">
        <v>738</v>
      </c>
      <c r="D4539" s="522"/>
      <c r="E4539" s="523"/>
      <c r="F4539" s="414"/>
    </row>
    <row r="4540" spans="1:6" ht="42.75" customHeight="1" thickBot="1" x14ac:dyDescent="0.25">
      <c r="A4540" s="426" t="s">
        <v>9</v>
      </c>
      <c r="B4540" s="1090" t="s">
        <v>737</v>
      </c>
      <c r="C4540" s="1091"/>
      <c r="D4540" s="1091"/>
      <c r="E4540" s="1092"/>
      <c r="F4540" s="414"/>
    </row>
    <row r="4541" spans="1:6" ht="21" customHeight="1" thickBot="1" x14ac:dyDescent="0.25">
      <c r="A4541" s="426" t="s">
        <v>14</v>
      </c>
      <c r="B4541" s="1123" t="s">
        <v>123</v>
      </c>
      <c r="C4541" s="1093"/>
      <c r="D4541" s="1093"/>
      <c r="E4541" s="1094"/>
      <c r="F4541" s="414"/>
    </row>
    <row r="4542" spans="1:6" ht="21" customHeight="1" x14ac:dyDescent="0.2">
      <c r="A4542" s="1095"/>
      <c r="B4542" s="511">
        <v>2019</v>
      </c>
      <c r="C4542" s="511">
        <v>2020</v>
      </c>
      <c r="D4542" s="511">
        <v>2021</v>
      </c>
      <c r="E4542" s="511">
        <v>2022</v>
      </c>
      <c r="F4542" s="414"/>
    </row>
    <row r="4543" spans="1:6" ht="21" customHeight="1" thickBot="1" x14ac:dyDescent="0.25">
      <c r="A4543" s="1096"/>
      <c r="B4543" s="512" t="s">
        <v>5</v>
      </c>
      <c r="C4543" s="512" t="s">
        <v>6</v>
      </c>
      <c r="D4543" s="512" t="s">
        <v>6</v>
      </c>
      <c r="E4543" s="512" t="s">
        <v>6</v>
      </c>
      <c r="F4543" s="414"/>
    </row>
    <row r="4544" spans="1:6" ht="21" customHeight="1" thickBot="1" x14ac:dyDescent="0.25">
      <c r="A4544" s="426" t="s">
        <v>8</v>
      </c>
      <c r="B4544" s="422">
        <v>1</v>
      </c>
      <c r="C4544" s="422">
        <v>1</v>
      </c>
      <c r="D4544" s="426">
        <v>1</v>
      </c>
      <c r="E4544" s="426"/>
      <c r="F4544" s="414"/>
    </row>
    <row r="4545" spans="1:6" ht="21" customHeight="1" thickBot="1" x14ac:dyDescent="0.25">
      <c r="A4545" s="426" t="s">
        <v>15</v>
      </c>
      <c r="B4545" s="513">
        <v>1000</v>
      </c>
      <c r="C4545" s="513">
        <v>36754</v>
      </c>
      <c r="D4545" s="513">
        <v>0</v>
      </c>
      <c r="E4545" s="513">
        <f t="shared" ref="E4545" si="703">E4563</f>
        <v>0</v>
      </c>
      <c r="F4545" s="414"/>
    </row>
    <row r="4546" spans="1:6" ht="21" customHeight="1" thickBot="1" x14ac:dyDescent="0.25">
      <c r="A4546" s="426" t="s">
        <v>21</v>
      </c>
      <c r="B4546" s="513">
        <f>B4545/B4544</f>
        <v>1000</v>
      </c>
      <c r="C4546" s="513">
        <f t="shared" ref="C4546:E4546" si="704">C4545/C4544</f>
        <v>36754</v>
      </c>
      <c r="D4546" s="513">
        <f t="shared" si="704"/>
        <v>0</v>
      </c>
      <c r="E4546" s="513" t="e">
        <f t="shared" si="704"/>
        <v>#DIV/0!</v>
      </c>
      <c r="F4546" s="414"/>
    </row>
    <row r="4547" spans="1:6" ht="21" customHeight="1" thickBot="1" x14ac:dyDescent="0.25">
      <c r="A4547" s="426" t="s">
        <v>16</v>
      </c>
      <c r="B4547" s="422" t="s">
        <v>20</v>
      </c>
      <c r="C4547" s="516">
        <f>C4544/B4544-1</f>
        <v>0</v>
      </c>
      <c r="D4547" s="516">
        <f t="shared" ref="D4547:E4549" si="705">D4544/C4544-1</f>
        <v>0</v>
      </c>
      <c r="E4547" s="516">
        <f t="shared" si="705"/>
        <v>-1</v>
      </c>
      <c r="F4547" s="414"/>
    </row>
    <row r="4548" spans="1:6" ht="21" customHeight="1" thickBot="1" x14ac:dyDescent="0.25">
      <c r="A4548" s="426" t="s">
        <v>17</v>
      </c>
      <c r="B4548" s="422" t="s">
        <v>20</v>
      </c>
      <c r="C4548" s="516">
        <f>C4545/B4545-1</f>
        <v>35.753999999999998</v>
      </c>
      <c r="D4548" s="516">
        <f t="shared" si="705"/>
        <v>-1</v>
      </c>
      <c r="E4548" s="516" t="e">
        <f t="shared" si="705"/>
        <v>#DIV/0!</v>
      </c>
      <c r="F4548" s="414"/>
    </row>
    <row r="4549" spans="1:6" ht="21" customHeight="1" thickBot="1" x14ac:dyDescent="0.25">
      <c r="A4549" s="426" t="s">
        <v>18</v>
      </c>
      <c r="B4549" s="422" t="s">
        <v>20</v>
      </c>
      <c r="C4549" s="516">
        <f>C4546/B4546-1</f>
        <v>35.753999999999998</v>
      </c>
      <c r="D4549" s="516">
        <f t="shared" si="705"/>
        <v>-1</v>
      </c>
      <c r="E4549" s="516" t="e">
        <f t="shared" si="705"/>
        <v>#DIV/0!</v>
      </c>
      <c r="F4549" s="414"/>
    </row>
    <row r="4550" spans="1:6" ht="21" customHeight="1" thickBot="1" x14ac:dyDescent="0.25">
      <c r="A4550" s="1138" t="s">
        <v>1462</v>
      </c>
      <c r="B4550" s="1139"/>
      <c r="C4550" s="1139"/>
      <c r="D4550" s="1139"/>
      <c r="E4550" s="1140"/>
      <c r="F4550" s="414"/>
    </row>
    <row r="4551" spans="1:6" ht="21" customHeight="1" x14ac:dyDescent="0.2">
      <c r="A4551" s="1095"/>
      <c r="B4551" s="511">
        <v>2019</v>
      </c>
      <c r="C4551" s="511">
        <v>2020</v>
      </c>
      <c r="D4551" s="511">
        <v>2021</v>
      </c>
      <c r="E4551" s="511">
        <v>2022</v>
      </c>
      <c r="F4551" s="414"/>
    </row>
    <row r="4552" spans="1:6" ht="21" customHeight="1" thickBot="1" x14ac:dyDescent="0.25">
      <c r="A4552" s="1096"/>
      <c r="B4552" s="512" t="s">
        <v>5</v>
      </c>
      <c r="C4552" s="512" t="s">
        <v>6</v>
      </c>
      <c r="D4552" s="512" t="s">
        <v>6</v>
      </c>
      <c r="E4552" s="512" t="s">
        <v>6</v>
      </c>
      <c r="F4552" s="414"/>
    </row>
    <row r="4553" spans="1:6" ht="21" customHeight="1" thickBot="1" x14ac:dyDescent="0.25">
      <c r="A4553" s="517" t="s">
        <v>107</v>
      </c>
      <c r="B4553" s="515">
        <v>1000</v>
      </c>
      <c r="C4553" s="515">
        <f t="shared" ref="C4553" si="706">C4554+C4555+C4556+C4557</f>
        <v>36754</v>
      </c>
      <c r="D4553" s="515">
        <v>0</v>
      </c>
      <c r="E4553" s="515">
        <f t="shared" ref="E4553" si="707">E4554+E4555+E4556+E4557</f>
        <v>0</v>
      </c>
      <c r="F4553" s="414"/>
    </row>
    <row r="4554" spans="1:6" ht="21" customHeight="1" thickBot="1" x14ac:dyDescent="0.25">
      <c r="A4554" s="518" t="s">
        <v>37</v>
      </c>
      <c r="B4554" s="515">
        <v>1000</v>
      </c>
      <c r="C4554" s="515">
        <v>36754</v>
      </c>
      <c r="D4554" s="515">
        <v>0</v>
      </c>
      <c r="E4554" s="515">
        <v>0</v>
      </c>
      <c r="F4554" s="414"/>
    </row>
    <row r="4555" spans="1:6" ht="21" customHeight="1" thickBot="1" x14ac:dyDescent="0.25">
      <c r="A4555" s="518" t="s">
        <v>108</v>
      </c>
      <c r="B4555" s="515"/>
      <c r="C4555" s="515"/>
      <c r="D4555" s="515"/>
      <c r="E4555" s="515"/>
      <c r="F4555" s="414"/>
    </row>
    <row r="4556" spans="1:6" ht="21" customHeight="1" thickBot="1" x14ac:dyDescent="0.25">
      <c r="A4556" s="518" t="s">
        <v>72</v>
      </c>
      <c r="B4556" s="515"/>
      <c r="C4556" s="515"/>
      <c r="D4556" s="515"/>
      <c r="E4556" s="515"/>
      <c r="F4556" s="414"/>
    </row>
    <row r="4557" spans="1:6" ht="21" customHeight="1" thickBot="1" x14ac:dyDescent="0.25">
      <c r="A4557" s="518" t="s">
        <v>73</v>
      </c>
      <c r="B4557" s="515"/>
      <c r="C4557" s="515"/>
      <c r="D4557" s="515"/>
      <c r="E4557" s="515"/>
      <c r="F4557" s="414"/>
    </row>
    <row r="4558" spans="1:6" ht="21" customHeight="1" thickBot="1" x14ac:dyDescent="0.25">
      <c r="A4558" s="517" t="s">
        <v>109</v>
      </c>
      <c r="B4558" s="514">
        <f>B4559+B4560+B4561+B4562</f>
        <v>0</v>
      </c>
      <c r="C4558" s="514">
        <f t="shared" ref="C4558:E4558" si="708">C4559+C4560+C4561+C4562</f>
        <v>0</v>
      </c>
      <c r="D4558" s="514">
        <f t="shared" si="708"/>
        <v>0</v>
      </c>
      <c r="E4558" s="514">
        <f t="shared" si="708"/>
        <v>0</v>
      </c>
      <c r="F4558" s="414"/>
    </row>
    <row r="4559" spans="1:6" ht="21" customHeight="1" thickBot="1" x14ac:dyDescent="0.25">
      <c r="A4559" s="518" t="s">
        <v>37</v>
      </c>
      <c r="B4559" s="514"/>
      <c r="C4559" s="514"/>
      <c r="D4559" s="514"/>
      <c r="E4559" s="514"/>
      <c r="F4559" s="414"/>
    </row>
    <row r="4560" spans="1:6" ht="21" customHeight="1" thickBot="1" x14ac:dyDescent="0.25">
      <c r="A4560" s="518" t="s">
        <v>108</v>
      </c>
      <c r="B4560" s="514"/>
      <c r="C4560" s="514"/>
      <c r="D4560" s="514"/>
      <c r="E4560" s="514"/>
      <c r="F4560" s="414"/>
    </row>
    <row r="4561" spans="1:6" ht="21" customHeight="1" thickBot="1" x14ac:dyDescent="0.25">
      <c r="A4561" s="518" t="s">
        <v>72</v>
      </c>
      <c r="B4561" s="514"/>
      <c r="C4561" s="514"/>
      <c r="D4561" s="514"/>
      <c r="E4561" s="514"/>
      <c r="F4561" s="414"/>
    </row>
    <row r="4562" spans="1:6" ht="21" customHeight="1" thickBot="1" x14ac:dyDescent="0.25">
      <c r="A4562" s="518" t="s">
        <v>73</v>
      </c>
      <c r="B4562" s="514"/>
      <c r="C4562" s="514"/>
      <c r="D4562" s="514"/>
      <c r="E4562" s="514"/>
      <c r="F4562" s="414"/>
    </row>
    <row r="4563" spans="1:6" ht="21" customHeight="1" thickBot="1" x14ac:dyDescent="0.25">
      <c r="A4563" s="552" t="s">
        <v>117</v>
      </c>
      <c r="B4563" s="514">
        <f>B4553+B4558</f>
        <v>1000</v>
      </c>
      <c r="C4563" s="514">
        <f t="shared" ref="C4563:E4563" si="709">C4553+C4558</f>
        <v>36754</v>
      </c>
      <c r="D4563" s="514">
        <f t="shared" si="709"/>
        <v>0</v>
      </c>
      <c r="E4563" s="514">
        <f t="shared" si="709"/>
        <v>0</v>
      </c>
      <c r="F4563" s="414"/>
    </row>
    <row r="4564" spans="1:6" ht="69" customHeight="1" thickBot="1" x14ac:dyDescent="0.25">
      <c r="A4564" s="509" t="s">
        <v>118</v>
      </c>
      <c r="B4564" s="509" t="s">
        <v>739</v>
      </c>
      <c r="C4564" s="521" t="s">
        <v>740</v>
      </c>
      <c r="D4564" s="522"/>
      <c r="E4564" s="523"/>
      <c r="F4564" s="414"/>
    </row>
    <row r="4565" spans="1:6" ht="45.75" customHeight="1" thickBot="1" x14ac:dyDescent="0.25">
      <c r="A4565" s="426" t="s">
        <v>9</v>
      </c>
      <c r="B4565" s="1090" t="s">
        <v>737</v>
      </c>
      <c r="C4565" s="1091"/>
      <c r="D4565" s="1091"/>
      <c r="E4565" s="1092"/>
      <c r="F4565" s="414"/>
    </row>
    <row r="4566" spans="1:6" ht="21" customHeight="1" thickBot="1" x14ac:dyDescent="0.25">
      <c r="A4566" s="426" t="s">
        <v>14</v>
      </c>
      <c r="B4566" s="1123" t="s">
        <v>123</v>
      </c>
      <c r="C4566" s="1093"/>
      <c r="D4566" s="1093"/>
      <c r="E4566" s="1094"/>
      <c r="F4566" s="414"/>
    </row>
    <row r="4567" spans="1:6" ht="21" customHeight="1" x14ac:dyDescent="0.2">
      <c r="A4567" s="1095"/>
      <c r="B4567" s="511">
        <v>2019</v>
      </c>
      <c r="C4567" s="511">
        <v>2020</v>
      </c>
      <c r="D4567" s="511">
        <v>2021</v>
      </c>
      <c r="E4567" s="511">
        <v>2022</v>
      </c>
      <c r="F4567" s="414"/>
    </row>
    <row r="4568" spans="1:6" ht="21" customHeight="1" thickBot="1" x14ac:dyDescent="0.25">
      <c r="A4568" s="1096"/>
      <c r="B4568" s="512" t="s">
        <v>5</v>
      </c>
      <c r="C4568" s="512" t="s">
        <v>6</v>
      </c>
      <c r="D4568" s="512" t="s">
        <v>6</v>
      </c>
      <c r="E4568" s="512">
        <v>0</v>
      </c>
      <c r="F4568" s="414"/>
    </row>
    <row r="4569" spans="1:6" ht="21" customHeight="1" thickBot="1" x14ac:dyDescent="0.25">
      <c r="A4569" s="426" t="s">
        <v>8</v>
      </c>
      <c r="B4569" s="422">
        <v>1</v>
      </c>
      <c r="C4569" s="422">
        <v>1</v>
      </c>
      <c r="D4569" s="422">
        <v>0</v>
      </c>
      <c r="E4569" s="422">
        <v>0</v>
      </c>
      <c r="F4569" s="414"/>
    </row>
    <row r="4570" spans="1:6" ht="21" customHeight="1" thickBot="1" x14ac:dyDescent="0.25">
      <c r="A4570" s="426" t="s">
        <v>15</v>
      </c>
      <c r="B4570" s="513">
        <f>B4588</f>
        <v>1792</v>
      </c>
      <c r="C4570" s="513">
        <f t="shared" ref="C4570:E4570" si="710">C4588</f>
        <v>3000</v>
      </c>
      <c r="D4570" s="513">
        <f t="shared" si="710"/>
        <v>0</v>
      </c>
      <c r="E4570" s="513">
        <f t="shared" si="710"/>
        <v>0</v>
      </c>
      <c r="F4570" s="414"/>
    </row>
    <row r="4571" spans="1:6" ht="21" customHeight="1" thickBot="1" x14ac:dyDescent="0.25">
      <c r="A4571" s="426" t="s">
        <v>21</v>
      </c>
      <c r="B4571" s="513">
        <f>B4570/B4569</f>
        <v>1792</v>
      </c>
      <c r="C4571" s="513">
        <f t="shared" ref="C4571:E4571" si="711">C4570/C4569</f>
        <v>3000</v>
      </c>
      <c r="D4571" s="513" t="e">
        <f t="shared" si="711"/>
        <v>#DIV/0!</v>
      </c>
      <c r="E4571" s="513" t="e">
        <f t="shared" si="711"/>
        <v>#DIV/0!</v>
      </c>
      <c r="F4571" s="414"/>
    </row>
    <row r="4572" spans="1:6" ht="21" customHeight="1" thickBot="1" x14ac:dyDescent="0.25">
      <c r="A4572" s="426" t="s">
        <v>16</v>
      </c>
      <c r="B4572" s="422" t="s">
        <v>20</v>
      </c>
      <c r="C4572" s="516">
        <f>C4569/B4569-1</f>
        <v>0</v>
      </c>
      <c r="D4572" s="516">
        <f t="shared" ref="D4572:E4574" si="712">D4569/C4569-1</f>
        <v>-1</v>
      </c>
      <c r="E4572" s="516" t="e">
        <f t="shared" si="712"/>
        <v>#DIV/0!</v>
      </c>
      <c r="F4572" s="414"/>
    </row>
    <row r="4573" spans="1:6" ht="21" customHeight="1" thickBot="1" x14ac:dyDescent="0.25">
      <c r="A4573" s="426" t="s">
        <v>17</v>
      </c>
      <c r="B4573" s="422" t="s">
        <v>20</v>
      </c>
      <c r="C4573" s="516">
        <f>C4570/B4570-1</f>
        <v>0.67410714285714279</v>
      </c>
      <c r="D4573" s="516">
        <f t="shared" si="712"/>
        <v>-1</v>
      </c>
      <c r="E4573" s="516" t="e">
        <f t="shared" si="712"/>
        <v>#DIV/0!</v>
      </c>
      <c r="F4573" s="414"/>
    </row>
    <row r="4574" spans="1:6" ht="21" customHeight="1" thickBot="1" x14ac:dyDescent="0.25">
      <c r="A4574" s="426" t="s">
        <v>18</v>
      </c>
      <c r="B4574" s="422" t="s">
        <v>20</v>
      </c>
      <c r="C4574" s="516">
        <f>C4571/B4571-1</f>
        <v>0.67410714285714279</v>
      </c>
      <c r="D4574" s="516" t="e">
        <f t="shared" si="712"/>
        <v>#DIV/0!</v>
      </c>
      <c r="E4574" s="516" t="e">
        <f t="shared" si="712"/>
        <v>#DIV/0!</v>
      </c>
      <c r="F4574" s="414"/>
    </row>
    <row r="4575" spans="1:6" ht="21" customHeight="1" thickBot="1" x14ac:dyDescent="0.25">
      <c r="A4575" s="1138" t="s">
        <v>1462</v>
      </c>
      <c r="B4575" s="1139"/>
      <c r="C4575" s="1139"/>
      <c r="D4575" s="1139"/>
      <c r="E4575" s="1140"/>
      <c r="F4575" s="414"/>
    </row>
    <row r="4576" spans="1:6" ht="21" customHeight="1" x14ac:dyDescent="0.2">
      <c r="A4576" s="1095"/>
      <c r="B4576" s="511">
        <v>2019</v>
      </c>
      <c r="C4576" s="511">
        <v>2020</v>
      </c>
      <c r="D4576" s="511">
        <v>2021</v>
      </c>
      <c r="E4576" s="511">
        <v>2022</v>
      </c>
      <c r="F4576" s="414"/>
    </row>
    <row r="4577" spans="1:6" ht="21" customHeight="1" thickBot="1" x14ac:dyDescent="0.25">
      <c r="A4577" s="1096"/>
      <c r="B4577" s="512" t="s">
        <v>5</v>
      </c>
      <c r="C4577" s="512" t="s">
        <v>6</v>
      </c>
      <c r="D4577" s="512" t="s">
        <v>6</v>
      </c>
      <c r="E4577" s="512" t="s">
        <v>6</v>
      </c>
      <c r="F4577" s="414"/>
    </row>
    <row r="4578" spans="1:6" ht="21" customHeight="1" thickBot="1" x14ac:dyDescent="0.25">
      <c r="A4578" s="517" t="s">
        <v>107</v>
      </c>
      <c r="B4578" s="515">
        <v>1792</v>
      </c>
      <c r="C4578" s="515">
        <v>3000</v>
      </c>
      <c r="D4578" s="515">
        <f t="shared" ref="D4578:E4578" si="713">D4579+D4580+D4581+D4582</f>
        <v>0</v>
      </c>
      <c r="E4578" s="515">
        <f t="shared" si="713"/>
        <v>0</v>
      </c>
      <c r="F4578" s="414"/>
    </row>
    <row r="4579" spans="1:6" ht="21" customHeight="1" thickBot="1" x14ac:dyDescent="0.25">
      <c r="A4579" s="518" t="s">
        <v>37</v>
      </c>
      <c r="B4579" s="515">
        <v>1792</v>
      </c>
      <c r="C4579" s="515">
        <v>3000</v>
      </c>
      <c r="D4579" s="515">
        <v>0</v>
      </c>
      <c r="E4579" s="515">
        <v>0</v>
      </c>
      <c r="F4579" s="414"/>
    </row>
    <row r="4580" spans="1:6" ht="21" customHeight="1" thickBot="1" x14ac:dyDescent="0.25">
      <c r="A4580" s="518" t="s">
        <v>108</v>
      </c>
      <c r="B4580" s="515"/>
      <c r="C4580" s="515"/>
      <c r="D4580" s="515"/>
      <c r="E4580" s="515"/>
      <c r="F4580" s="414"/>
    </row>
    <row r="4581" spans="1:6" ht="21" customHeight="1" thickBot="1" x14ac:dyDescent="0.25">
      <c r="A4581" s="518" t="s">
        <v>72</v>
      </c>
      <c r="B4581" s="515"/>
      <c r="C4581" s="515"/>
      <c r="D4581" s="515"/>
      <c r="E4581" s="515"/>
      <c r="F4581" s="414"/>
    </row>
    <row r="4582" spans="1:6" ht="21" customHeight="1" thickBot="1" x14ac:dyDescent="0.25">
      <c r="A4582" s="518" t="s">
        <v>73</v>
      </c>
      <c r="B4582" s="515"/>
      <c r="C4582" s="515"/>
      <c r="D4582" s="515"/>
      <c r="E4582" s="515"/>
      <c r="F4582" s="414"/>
    </row>
    <row r="4583" spans="1:6" ht="21" customHeight="1" thickBot="1" x14ac:dyDescent="0.25">
      <c r="A4583" s="517" t="s">
        <v>109</v>
      </c>
      <c r="B4583" s="514">
        <f>B4584+B4585+B4586+B4587</f>
        <v>0</v>
      </c>
      <c r="C4583" s="514">
        <f t="shared" ref="C4583:E4583" si="714">C4584+C4585+C4586+C4587</f>
        <v>0</v>
      </c>
      <c r="D4583" s="514">
        <f t="shared" si="714"/>
        <v>0</v>
      </c>
      <c r="E4583" s="514">
        <f t="shared" si="714"/>
        <v>0</v>
      </c>
      <c r="F4583" s="414"/>
    </row>
    <row r="4584" spans="1:6" ht="21" customHeight="1" thickBot="1" x14ac:dyDescent="0.25">
      <c r="A4584" s="518" t="s">
        <v>37</v>
      </c>
      <c r="B4584" s="514"/>
      <c r="C4584" s="514"/>
      <c r="D4584" s="514"/>
      <c r="E4584" s="514"/>
      <c r="F4584" s="414"/>
    </row>
    <row r="4585" spans="1:6" ht="21" customHeight="1" thickBot="1" x14ac:dyDescent="0.25">
      <c r="A4585" s="518" t="s">
        <v>108</v>
      </c>
      <c r="B4585" s="514"/>
      <c r="C4585" s="514"/>
      <c r="D4585" s="514"/>
      <c r="E4585" s="514"/>
      <c r="F4585" s="414"/>
    </row>
    <row r="4586" spans="1:6" ht="21" customHeight="1" thickBot="1" x14ac:dyDescent="0.25">
      <c r="A4586" s="518" t="s">
        <v>72</v>
      </c>
      <c r="B4586" s="514"/>
      <c r="C4586" s="514"/>
      <c r="D4586" s="514"/>
      <c r="E4586" s="514"/>
      <c r="F4586" s="414"/>
    </row>
    <row r="4587" spans="1:6" ht="21" customHeight="1" thickBot="1" x14ac:dyDescent="0.25">
      <c r="A4587" s="518" t="s">
        <v>73</v>
      </c>
      <c r="B4587" s="514"/>
      <c r="C4587" s="514"/>
      <c r="D4587" s="514"/>
      <c r="E4587" s="514"/>
      <c r="F4587" s="414"/>
    </row>
    <row r="4588" spans="1:6" ht="21" customHeight="1" thickBot="1" x14ac:dyDescent="0.25">
      <c r="A4588" s="552" t="s">
        <v>120</v>
      </c>
      <c r="B4588" s="514">
        <f>B4578+B4583</f>
        <v>1792</v>
      </c>
      <c r="C4588" s="514">
        <f t="shared" ref="C4588:E4588" si="715">C4578+C4583</f>
        <v>3000</v>
      </c>
      <c r="D4588" s="514">
        <f t="shared" si="715"/>
        <v>0</v>
      </c>
      <c r="E4588" s="514">
        <f t="shared" si="715"/>
        <v>0</v>
      </c>
      <c r="F4588" s="414"/>
    </row>
    <row r="4589" spans="1:6" ht="63" customHeight="1" thickBot="1" x14ac:dyDescent="0.25">
      <c r="A4589" s="509" t="s">
        <v>741</v>
      </c>
      <c r="B4589" s="509" t="s">
        <v>742</v>
      </c>
      <c r="C4589" s="521" t="s">
        <v>1463</v>
      </c>
      <c r="D4589" s="522"/>
      <c r="E4589" s="523"/>
      <c r="F4589" s="414"/>
    </row>
    <row r="4590" spans="1:6" ht="46.5" customHeight="1" thickBot="1" x14ac:dyDescent="0.25">
      <c r="A4590" s="426" t="s">
        <v>9</v>
      </c>
      <c r="B4590" s="1090" t="s">
        <v>742</v>
      </c>
      <c r="C4590" s="1091"/>
      <c r="D4590" s="1091"/>
      <c r="E4590" s="1092"/>
      <c r="F4590" s="414"/>
    </row>
    <row r="4591" spans="1:6" ht="21" customHeight="1" thickBot="1" x14ac:dyDescent="0.25">
      <c r="A4591" s="426" t="s">
        <v>14</v>
      </c>
      <c r="B4591" s="1123" t="s">
        <v>123</v>
      </c>
      <c r="C4591" s="1093"/>
      <c r="D4591" s="1093"/>
      <c r="E4591" s="1094"/>
      <c r="F4591" s="414"/>
    </row>
    <row r="4592" spans="1:6" ht="21" customHeight="1" x14ac:dyDescent="0.2">
      <c r="A4592" s="1095"/>
      <c r="B4592" s="511">
        <v>2019</v>
      </c>
      <c r="C4592" s="511">
        <v>2020</v>
      </c>
      <c r="D4592" s="511">
        <v>2021</v>
      </c>
      <c r="E4592" s="511">
        <v>2022</v>
      </c>
      <c r="F4592" s="414"/>
    </row>
    <row r="4593" spans="1:6" ht="21" customHeight="1" thickBot="1" x14ac:dyDescent="0.25">
      <c r="A4593" s="1096"/>
      <c r="B4593" s="512" t="s">
        <v>5</v>
      </c>
      <c r="C4593" s="512" t="s">
        <v>6</v>
      </c>
      <c r="D4593" s="512" t="s">
        <v>6</v>
      </c>
      <c r="E4593" s="512" t="s">
        <v>6</v>
      </c>
      <c r="F4593" s="414"/>
    </row>
    <row r="4594" spans="1:6" ht="21" customHeight="1" thickBot="1" x14ac:dyDescent="0.25">
      <c r="A4594" s="426" t="s">
        <v>8</v>
      </c>
      <c r="B4594" s="422">
        <v>1</v>
      </c>
      <c r="C4594" s="422">
        <v>1</v>
      </c>
      <c r="D4594" s="422">
        <v>0</v>
      </c>
      <c r="E4594" s="422">
        <v>0</v>
      </c>
      <c r="F4594" s="414"/>
    </row>
    <row r="4595" spans="1:6" ht="21" customHeight="1" thickBot="1" x14ac:dyDescent="0.25">
      <c r="A4595" s="426" t="s">
        <v>15</v>
      </c>
      <c r="B4595" s="513">
        <f>B4613</f>
        <v>8194</v>
      </c>
      <c r="C4595" s="513">
        <f>C4613</f>
        <v>12291</v>
      </c>
      <c r="D4595" s="513">
        <f t="shared" ref="D4595:E4595" si="716">D4613</f>
        <v>0</v>
      </c>
      <c r="E4595" s="513">
        <f t="shared" si="716"/>
        <v>0</v>
      </c>
      <c r="F4595" s="414"/>
    </row>
    <row r="4596" spans="1:6" ht="21" customHeight="1" thickBot="1" x14ac:dyDescent="0.25">
      <c r="A4596" s="426" t="s">
        <v>21</v>
      </c>
      <c r="B4596" s="513">
        <f>B4595/B4594</f>
        <v>8194</v>
      </c>
      <c r="C4596" s="513">
        <f t="shared" ref="C4596:E4596" si="717">C4595/C4594</f>
        <v>12291</v>
      </c>
      <c r="D4596" s="513" t="e">
        <f t="shared" si="717"/>
        <v>#DIV/0!</v>
      </c>
      <c r="E4596" s="513" t="e">
        <f t="shared" si="717"/>
        <v>#DIV/0!</v>
      </c>
      <c r="F4596" s="414"/>
    </row>
    <row r="4597" spans="1:6" ht="21" customHeight="1" thickBot="1" x14ac:dyDescent="0.25">
      <c r="A4597" s="426" t="s">
        <v>16</v>
      </c>
      <c r="B4597" s="422" t="s">
        <v>20</v>
      </c>
      <c r="C4597" s="516">
        <f>C4594/B4594-1</f>
        <v>0</v>
      </c>
      <c r="D4597" s="516">
        <f t="shared" ref="D4597:E4599" si="718">D4594/C4594-1</f>
        <v>-1</v>
      </c>
      <c r="E4597" s="516" t="e">
        <f t="shared" si="718"/>
        <v>#DIV/0!</v>
      </c>
      <c r="F4597" s="414"/>
    </row>
    <row r="4598" spans="1:6" ht="21" customHeight="1" thickBot="1" x14ac:dyDescent="0.25">
      <c r="A4598" s="426" t="s">
        <v>17</v>
      </c>
      <c r="B4598" s="422" t="s">
        <v>20</v>
      </c>
      <c r="C4598" s="516">
        <f>C4595/B4595-1</f>
        <v>0.5</v>
      </c>
      <c r="D4598" s="516">
        <f t="shared" si="718"/>
        <v>-1</v>
      </c>
      <c r="E4598" s="516" t="e">
        <f t="shared" si="718"/>
        <v>#DIV/0!</v>
      </c>
      <c r="F4598" s="414"/>
    </row>
    <row r="4599" spans="1:6" ht="21" customHeight="1" thickBot="1" x14ac:dyDescent="0.25">
      <c r="A4599" s="426" t="s">
        <v>18</v>
      </c>
      <c r="B4599" s="422" t="s">
        <v>20</v>
      </c>
      <c r="C4599" s="516">
        <f>C4596/B4596-1</f>
        <v>0.5</v>
      </c>
      <c r="D4599" s="516" t="e">
        <f t="shared" si="718"/>
        <v>#DIV/0!</v>
      </c>
      <c r="E4599" s="516" t="e">
        <f t="shared" si="718"/>
        <v>#DIV/0!</v>
      </c>
      <c r="F4599" s="414"/>
    </row>
    <row r="4600" spans="1:6" ht="21" customHeight="1" thickBot="1" x14ac:dyDescent="0.25">
      <c r="A4600" s="1138" t="s">
        <v>1462</v>
      </c>
      <c r="B4600" s="1139"/>
      <c r="C4600" s="1139"/>
      <c r="D4600" s="1139"/>
      <c r="E4600" s="1140"/>
      <c r="F4600" s="414"/>
    </row>
    <row r="4601" spans="1:6" ht="21" customHeight="1" x14ac:dyDescent="0.2">
      <c r="A4601" s="1095"/>
      <c r="B4601" s="511">
        <v>2019</v>
      </c>
      <c r="C4601" s="511">
        <v>2020</v>
      </c>
      <c r="D4601" s="511">
        <v>2021</v>
      </c>
      <c r="E4601" s="511">
        <v>2022</v>
      </c>
      <c r="F4601" s="414"/>
    </row>
    <row r="4602" spans="1:6" ht="21" customHeight="1" thickBot="1" x14ac:dyDescent="0.25">
      <c r="A4602" s="1096"/>
      <c r="B4602" s="512" t="s">
        <v>5</v>
      </c>
      <c r="C4602" s="512" t="s">
        <v>6</v>
      </c>
      <c r="D4602" s="512" t="s">
        <v>6</v>
      </c>
      <c r="E4602" s="512" t="s">
        <v>6</v>
      </c>
      <c r="F4602" s="414"/>
    </row>
    <row r="4603" spans="1:6" ht="21" customHeight="1" thickBot="1" x14ac:dyDescent="0.25">
      <c r="A4603" s="517" t="s">
        <v>107</v>
      </c>
      <c r="B4603" s="515">
        <f>B4604+B4605+B4606+B4607</f>
        <v>8194</v>
      </c>
      <c r="C4603" s="515">
        <f t="shared" ref="C4603:E4603" si="719">C4604+C4605+C4606+C4607</f>
        <v>12291</v>
      </c>
      <c r="D4603" s="515">
        <f t="shared" si="719"/>
        <v>0</v>
      </c>
      <c r="E4603" s="515">
        <f t="shared" si="719"/>
        <v>0</v>
      </c>
      <c r="F4603" s="414"/>
    </row>
    <row r="4604" spans="1:6" ht="21" customHeight="1" thickBot="1" x14ac:dyDescent="0.25">
      <c r="A4604" s="518" t="s">
        <v>37</v>
      </c>
      <c r="B4604" s="515">
        <v>8194</v>
      </c>
      <c r="C4604" s="515">
        <v>12291</v>
      </c>
      <c r="D4604" s="515">
        <v>0</v>
      </c>
      <c r="E4604" s="515">
        <v>0</v>
      </c>
      <c r="F4604" s="414"/>
    </row>
    <row r="4605" spans="1:6" ht="21" customHeight="1" thickBot="1" x14ac:dyDescent="0.25">
      <c r="A4605" s="518" t="s">
        <v>108</v>
      </c>
      <c r="B4605" s="515"/>
      <c r="C4605" s="515"/>
      <c r="D4605" s="515"/>
      <c r="E4605" s="515"/>
      <c r="F4605" s="414"/>
    </row>
    <row r="4606" spans="1:6" ht="21" customHeight="1" thickBot="1" x14ac:dyDescent="0.25">
      <c r="A4606" s="518" t="s">
        <v>72</v>
      </c>
      <c r="B4606" s="515"/>
      <c r="C4606" s="515"/>
      <c r="D4606" s="515"/>
      <c r="E4606" s="515"/>
      <c r="F4606" s="414"/>
    </row>
    <row r="4607" spans="1:6" ht="21" customHeight="1" thickBot="1" x14ac:dyDescent="0.25">
      <c r="A4607" s="518" t="s">
        <v>73</v>
      </c>
      <c r="B4607" s="515"/>
      <c r="C4607" s="515"/>
      <c r="D4607" s="515"/>
      <c r="E4607" s="515"/>
      <c r="F4607" s="414"/>
    </row>
    <row r="4608" spans="1:6" ht="21" customHeight="1" thickBot="1" x14ac:dyDescent="0.25">
      <c r="A4608" s="517" t="s">
        <v>109</v>
      </c>
      <c r="B4608" s="514">
        <f>B4609+B4610+B4611+B4612</f>
        <v>0</v>
      </c>
      <c r="C4608" s="514">
        <f t="shared" ref="C4608:E4608" si="720">C4609+C4610+C4611+C4612</f>
        <v>0</v>
      </c>
      <c r="D4608" s="514">
        <f t="shared" si="720"/>
        <v>0</v>
      </c>
      <c r="E4608" s="514">
        <f t="shared" si="720"/>
        <v>0</v>
      </c>
      <c r="F4608" s="414"/>
    </row>
    <row r="4609" spans="1:6" ht="21" customHeight="1" thickBot="1" x14ac:dyDescent="0.25">
      <c r="A4609" s="518" t="s">
        <v>37</v>
      </c>
      <c r="B4609" s="514"/>
      <c r="C4609" s="514"/>
      <c r="D4609" s="514"/>
      <c r="E4609" s="514"/>
      <c r="F4609" s="414"/>
    </row>
    <row r="4610" spans="1:6" ht="21" customHeight="1" thickBot="1" x14ac:dyDescent="0.25">
      <c r="A4610" s="518" t="s">
        <v>108</v>
      </c>
      <c r="B4610" s="514"/>
      <c r="C4610" s="514"/>
      <c r="D4610" s="514"/>
      <c r="E4610" s="514"/>
      <c r="F4610" s="414"/>
    </row>
    <row r="4611" spans="1:6" ht="21" customHeight="1" thickBot="1" x14ac:dyDescent="0.25">
      <c r="A4611" s="518" t="s">
        <v>72</v>
      </c>
      <c r="B4611" s="514"/>
      <c r="C4611" s="514"/>
      <c r="D4611" s="514"/>
      <c r="E4611" s="514"/>
      <c r="F4611" s="414"/>
    </row>
    <row r="4612" spans="1:6" ht="21" customHeight="1" thickBot="1" x14ac:dyDescent="0.25">
      <c r="A4612" s="518" t="s">
        <v>73</v>
      </c>
      <c r="B4612" s="514"/>
      <c r="C4612" s="514"/>
      <c r="D4612" s="514"/>
      <c r="E4612" s="514"/>
      <c r="F4612" s="414"/>
    </row>
    <row r="4613" spans="1:6" ht="21" customHeight="1" thickBot="1" x14ac:dyDescent="0.25">
      <c r="A4613" s="552" t="s">
        <v>125</v>
      </c>
      <c r="B4613" s="514">
        <f>B4603+B4608</f>
        <v>8194</v>
      </c>
      <c r="C4613" s="514">
        <f t="shared" ref="C4613:E4613" si="721">C4603+C4608</f>
        <v>12291</v>
      </c>
      <c r="D4613" s="514">
        <f t="shared" si="721"/>
        <v>0</v>
      </c>
      <c r="E4613" s="514">
        <f t="shared" si="721"/>
        <v>0</v>
      </c>
      <c r="F4613" s="414"/>
    </row>
    <row r="4614" spans="1:6" ht="84" customHeight="1" thickBot="1" x14ac:dyDescent="0.25">
      <c r="A4614" s="509" t="s">
        <v>741</v>
      </c>
      <c r="B4614" s="553" t="s">
        <v>1464</v>
      </c>
      <c r="C4614" s="521" t="s">
        <v>1465</v>
      </c>
      <c r="D4614" s="522"/>
      <c r="E4614" s="523"/>
      <c r="F4614" s="414"/>
    </row>
    <row r="4615" spans="1:6" ht="33" customHeight="1" thickBot="1" x14ac:dyDescent="0.25">
      <c r="A4615" s="426" t="s">
        <v>9</v>
      </c>
      <c r="B4615" s="1090" t="s">
        <v>743</v>
      </c>
      <c r="C4615" s="1091"/>
      <c r="D4615" s="1091"/>
      <c r="E4615" s="1092"/>
      <c r="F4615" s="414"/>
    </row>
    <row r="4616" spans="1:6" ht="21" customHeight="1" thickBot="1" x14ac:dyDescent="0.25">
      <c r="A4616" s="426" t="s">
        <v>14</v>
      </c>
      <c r="B4616" s="1123" t="s">
        <v>123</v>
      </c>
      <c r="C4616" s="1093"/>
      <c r="D4616" s="1093"/>
      <c r="E4616" s="1094"/>
      <c r="F4616" s="414"/>
    </row>
    <row r="4617" spans="1:6" ht="21" customHeight="1" x14ac:dyDescent="0.2">
      <c r="A4617" s="1095"/>
      <c r="B4617" s="511">
        <v>2019</v>
      </c>
      <c r="C4617" s="511">
        <v>2020</v>
      </c>
      <c r="D4617" s="511">
        <v>2021</v>
      </c>
      <c r="E4617" s="511">
        <v>2022</v>
      </c>
      <c r="F4617" s="414"/>
    </row>
    <row r="4618" spans="1:6" ht="21" customHeight="1" thickBot="1" x14ac:dyDescent="0.25">
      <c r="A4618" s="1096"/>
      <c r="B4618" s="512" t="s">
        <v>5</v>
      </c>
      <c r="C4618" s="512" t="s">
        <v>6</v>
      </c>
      <c r="D4618" s="512" t="s">
        <v>6</v>
      </c>
      <c r="E4618" s="512" t="s">
        <v>6</v>
      </c>
      <c r="F4618" s="414"/>
    </row>
    <row r="4619" spans="1:6" ht="21" customHeight="1" thickBot="1" x14ac:dyDescent="0.25">
      <c r="A4619" s="426" t="s">
        <v>8</v>
      </c>
      <c r="B4619" s="422">
        <v>0</v>
      </c>
      <c r="C4619" s="422">
        <v>1</v>
      </c>
      <c r="D4619" s="422">
        <v>0</v>
      </c>
      <c r="E4619" s="422">
        <v>0</v>
      </c>
      <c r="F4619" s="414"/>
    </row>
    <row r="4620" spans="1:6" ht="21" customHeight="1" thickBot="1" x14ac:dyDescent="0.25">
      <c r="A4620" s="426" t="s">
        <v>15</v>
      </c>
      <c r="B4620" s="513">
        <f>B4638</f>
        <v>9773</v>
      </c>
      <c r="C4620" s="513">
        <f>C4638</f>
        <v>14660</v>
      </c>
      <c r="D4620" s="513">
        <f t="shared" ref="D4620:E4620" si="722">D4638</f>
        <v>0</v>
      </c>
      <c r="E4620" s="513">
        <f t="shared" si="722"/>
        <v>0</v>
      </c>
      <c r="F4620" s="414"/>
    </row>
    <row r="4621" spans="1:6" ht="21" customHeight="1" thickBot="1" x14ac:dyDescent="0.25">
      <c r="A4621" s="426" t="s">
        <v>21</v>
      </c>
      <c r="B4621" s="513" t="e">
        <f>B4620/B4619</f>
        <v>#DIV/0!</v>
      </c>
      <c r="C4621" s="513">
        <f t="shared" ref="C4621:E4621" si="723">C4620/C4619</f>
        <v>14660</v>
      </c>
      <c r="D4621" s="513" t="e">
        <f t="shared" si="723"/>
        <v>#DIV/0!</v>
      </c>
      <c r="E4621" s="513" t="e">
        <f t="shared" si="723"/>
        <v>#DIV/0!</v>
      </c>
      <c r="F4621" s="414"/>
    </row>
    <row r="4622" spans="1:6" ht="21" customHeight="1" thickBot="1" x14ac:dyDescent="0.25">
      <c r="A4622" s="426" t="s">
        <v>16</v>
      </c>
      <c r="B4622" s="422" t="s">
        <v>20</v>
      </c>
      <c r="C4622" s="516" t="e">
        <f>C4619/B4619-1</f>
        <v>#DIV/0!</v>
      </c>
      <c r="D4622" s="516">
        <f t="shared" ref="D4622:E4624" si="724">D4619/C4619-1</f>
        <v>-1</v>
      </c>
      <c r="E4622" s="516" t="e">
        <f t="shared" si="724"/>
        <v>#DIV/0!</v>
      </c>
      <c r="F4622" s="414"/>
    </row>
    <row r="4623" spans="1:6" ht="21" customHeight="1" thickBot="1" x14ac:dyDescent="0.25">
      <c r="A4623" s="426" t="s">
        <v>17</v>
      </c>
      <c r="B4623" s="422" t="s">
        <v>20</v>
      </c>
      <c r="C4623" s="516">
        <f>C4620/B4620-1</f>
        <v>0.50005116136293881</v>
      </c>
      <c r="D4623" s="516">
        <f t="shared" si="724"/>
        <v>-1</v>
      </c>
      <c r="E4623" s="516" t="e">
        <f t="shared" si="724"/>
        <v>#DIV/0!</v>
      </c>
      <c r="F4623" s="414"/>
    </row>
    <row r="4624" spans="1:6" ht="21" customHeight="1" thickBot="1" x14ac:dyDescent="0.25">
      <c r="A4624" s="426" t="s">
        <v>18</v>
      </c>
      <c r="B4624" s="422" t="s">
        <v>20</v>
      </c>
      <c r="C4624" s="516" t="e">
        <f>C4621/B4621-1</f>
        <v>#DIV/0!</v>
      </c>
      <c r="D4624" s="516" t="e">
        <f t="shared" si="724"/>
        <v>#DIV/0!</v>
      </c>
      <c r="E4624" s="516" t="e">
        <f t="shared" si="724"/>
        <v>#DIV/0!</v>
      </c>
      <c r="F4624" s="414"/>
    </row>
    <row r="4625" spans="1:6" ht="21" customHeight="1" thickBot="1" x14ac:dyDescent="0.25">
      <c r="A4625" s="1138" t="s">
        <v>1462</v>
      </c>
      <c r="B4625" s="1139"/>
      <c r="C4625" s="1139"/>
      <c r="D4625" s="1139"/>
      <c r="E4625" s="1140"/>
      <c r="F4625" s="414"/>
    </row>
    <row r="4626" spans="1:6" ht="21" customHeight="1" x14ac:dyDescent="0.2">
      <c r="A4626" s="1095"/>
      <c r="B4626" s="511">
        <v>2019</v>
      </c>
      <c r="C4626" s="511">
        <v>2020</v>
      </c>
      <c r="D4626" s="511">
        <v>2021</v>
      </c>
      <c r="E4626" s="511">
        <v>2022</v>
      </c>
      <c r="F4626" s="414"/>
    </row>
    <row r="4627" spans="1:6" ht="21" customHeight="1" thickBot="1" x14ac:dyDescent="0.25">
      <c r="A4627" s="1096"/>
      <c r="B4627" s="512" t="s">
        <v>5</v>
      </c>
      <c r="C4627" s="512" t="s">
        <v>6</v>
      </c>
      <c r="D4627" s="512" t="s">
        <v>6</v>
      </c>
      <c r="E4627" s="512" t="s">
        <v>6</v>
      </c>
      <c r="F4627" s="414"/>
    </row>
    <row r="4628" spans="1:6" ht="21" customHeight="1" thickBot="1" x14ac:dyDescent="0.25">
      <c r="A4628" s="517" t="s">
        <v>107</v>
      </c>
      <c r="B4628" s="515">
        <f>B4629+B4630+B4631+B4632</f>
        <v>9773</v>
      </c>
      <c r="C4628" s="515">
        <f t="shared" ref="C4628:E4628" si="725">C4629+C4630+C4631+C4632</f>
        <v>14660</v>
      </c>
      <c r="D4628" s="515">
        <f t="shared" si="725"/>
        <v>0</v>
      </c>
      <c r="E4628" s="515">
        <f t="shared" si="725"/>
        <v>0</v>
      </c>
      <c r="F4628" s="414"/>
    </row>
    <row r="4629" spans="1:6" ht="21" customHeight="1" thickBot="1" x14ac:dyDescent="0.25">
      <c r="A4629" s="518" t="s">
        <v>37</v>
      </c>
      <c r="B4629" s="515">
        <v>9773</v>
      </c>
      <c r="C4629" s="515">
        <v>14660</v>
      </c>
      <c r="D4629" s="515">
        <v>0</v>
      </c>
      <c r="E4629" s="515">
        <v>0</v>
      </c>
      <c r="F4629" s="414"/>
    </row>
    <row r="4630" spans="1:6" ht="21" customHeight="1" thickBot="1" x14ac:dyDescent="0.25">
      <c r="A4630" s="518" t="s">
        <v>108</v>
      </c>
      <c r="B4630" s="515"/>
      <c r="C4630" s="515"/>
      <c r="D4630" s="515"/>
      <c r="E4630" s="515"/>
      <c r="F4630" s="414"/>
    </row>
    <row r="4631" spans="1:6" ht="21" customHeight="1" thickBot="1" x14ac:dyDescent="0.25">
      <c r="A4631" s="518" t="s">
        <v>72</v>
      </c>
      <c r="B4631" s="515"/>
      <c r="C4631" s="515"/>
      <c r="D4631" s="515"/>
      <c r="E4631" s="515"/>
      <c r="F4631" s="414"/>
    </row>
    <row r="4632" spans="1:6" ht="21" customHeight="1" thickBot="1" x14ac:dyDescent="0.25">
      <c r="A4632" s="518" t="s">
        <v>73</v>
      </c>
      <c r="B4632" s="515"/>
      <c r="C4632" s="515"/>
      <c r="D4632" s="515"/>
      <c r="E4632" s="515"/>
      <c r="F4632" s="414"/>
    </row>
    <row r="4633" spans="1:6" ht="21" customHeight="1" thickBot="1" x14ac:dyDescent="0.25">
      <c r="A4633" s="517" t="s">
        <v>109</v>
      </c>
      <c r="B4633" s="514">
        <f>B4634+B4635+B4636+B4637</f>
        <v>0</v>
      </c>
      <c r="C4633" s="514">
        <f t="shared" ref="C4633:E4633" si="726">C4634+C4635+C4636+C4637</f>
        <v>0</v>
      </c>
      <c r="D4633" s="514">
        <f t="shared" si="726"/>
        <v>0</v>
      </c>
      <c r="E4633" s="514">
        <f t="shared" si="726"/>
        <v>0</v>
      </c>
      <c r="F4633" s="414"/>
    </row>
    <row r="4634" spans="1:6" ht="21" customHeight="1" thickBot="1" x14ac:dyDescent="0.25">
      <c r="A4634" s="518" t="s">
        <v>37</v>
      </c>
      <c r="B4634" s="514"/>
      <c r="C4634" s="514"/>
      <c r="D4634" s="514"/>
      <c r="E4634" s="514"/>
      <c r="F4634" s="414"/>
    </row>
    <row r="4635" spans="1:6" ht="21" customHeight="1" thickBot="1" x14ac:dyDescent="0.25">
      <c r="A4635" s="518" t="s">
        <v>108</v>
      </c>
      <c r="B4635" s="514"/>
      <c r="C4635" s="514"/>
      <c r="D4635" s="514"/>
      <c r="E4635" s="514"/>
      <c r="F4635" s="414"/>
    </row>
    <row r="4636" spans="1:6" ht="21" customHeight="1" thickBot="1" x14ac:dyDescent="0.25">
      <c r="A4636" s="518" t="s">
        <v>72</v>
      </c>
      <c r="B4636" s="514"/>
      <c r="C4636" s="514"/>
      <c r="D4636" s="514"/>
      <c r="E4636" s="514"/>
      <c r="F4636" s="414"/>
    </row>
    <row r="4637" spans="1:6" ht="21" customHeight="1" thickBot="1" x14ac:dyDescent="0.25">
      <c r="A4637" s="518" t="s">
        <v>73</v>
      </c>
      <c r="B4637" s="514"/>
      <c r="C4637" s="514"/>
      <c r="D4637" s="514"/>
      <c r="E4637" s="514"/>
      <c r="F4637" s="414"/>
    </row>
    <row r="4638" spans="1:6" ht="21" customHeight="1" thickBot="1" x14ac:dyDescent="0.25">
      <c r="A4638" s="552" t="s">
        <v>125</v>
      </c>
      <c r="B4638" s="514">
        <f>B4628+B4633</f>
        <v>9773</v>
      </c>
      <c r="C4638" s="514">
        <f t="shared" ref="C4638:E4638" si="727">C4628+C4633</f>
        <v>14660</v>
      </c>
      <c r="D4638" s="514">
        <f t="shared" si="727"/>
        <v>0</v>
      </c>
      <c r="E4638" s="514">
        <f t="shared" si="727"/>
        <v>0</v>
      </c>
      <c r="F4638" s="414"/>
    </row>
    <row r="4639" spans="1:6" ht="72.75" customHeight="1" thickBot="1" x14ac:dyDescent="0.25">
      <c r="A4639" s="509" t="s">
        <v>741</v>
      </c>
      <c r="B4639" s="554" t="s">
        <v>1466</v>
      </c>
      <c r="C4639" s="521" t="s">
        <v>1467</v>
      </c>
      <c r="D4639" s="522"/>
      <c r="E4639" s="523"/>
      <c r="F4639" s="414"/>
    </row>
    <row r="4640" spans="1:6" ht="43.5" customHeight="1" thickBot="1" x14ac:dyDescent="0.25">
      <c r="A4640" s="426" t="s">
        <v>9</v>
      </c>
      <c r="B4640" s="1090" t="s">
        <v>744</v>
      </c>
      <c r="C4640" s="1091"/>
      <c r="D4640" s="1091"/>
      <c r="E4640" s="1092"/>
      <c r="F4640" s="414"/>
    </row>
    <row r="4641" spans="1:6" ht="21" customHeight="1" thickBot="1" x14ac:dyDescent="0.25">
      <c r="A4641" s="426" t="s">
        <v>14</v>
      </c>
      <c r="B4641" s="1123" t="s">
        <v>123</v>
      </c>
      <c r="C4641" s="1093"/>
      <c r="D4641" s="1093"/>
      <c r="E4641" s="1094"/>
      <c r="F4641" s="414"/>
    </row>
    <row r="4642" spans="1:6" ht="21" customHeight="1" x14ac:dyDescent="0.2">
      <c r="A4642" s="1095"/>
      <c r="B4642" s="511">
        <v>2019</v>
      </c>
      <c r="C4642" s="511">
        <v>2019</v>
      </c>
      <c r="D4642" s="511">
        <v>2021</v>
      </c>
      <c r="E4642" s="511">
        <v>2022</v>
      </c>
      <c r="F4642" s="414"/>
    </row>
    <row r="4643" spans="1:6" ht="21" customHeight="1" thickBot="1" x14ac:dyDescent="0.25">
      <c r="A4643" s="1096"/>
      <c r="B4643" s="512" t="s">
        <v>5</v>
      </c>
      <c r="C4643" s="512" t="s">
        <v>6</v>
      </c>
      <c r="D4643" s="512" t="s">
        <v>6</v>
      </c>
      <c r="E4643" s="512" t="s">
        <v>6</v>
      </c>
      <c r="F4643" s="414"/>
    </row>
    <row r="4644" spans="1:6" ht="21" customHeight="1" thickBot="1" x14ac:dyDescent="0.25">
      <c r="A4644" s="426" t="s">
        <v>8</v>
      </c>
      <c r="B4644" s="422">
        <v>1</v>
      </c>
      <c r="C4644" s="422">
        <v>1</v>
      </c>
      <c r="D4644" s="422">
        <v>0</v>
      </c>
      <c r="E4644" s="422">
        <v>0</v>
      </c>
      <c r="F4644" s="414"/>
    </row>
    <row r="4645" spans="1:6" ht="21" customHeight="1" thickBot="1" x14ac:dyDescent="0.25">
      <c r="A4645" s="426" t="s">
        <v>15</v>
      </c>
      <c r="B4645" s="513">
        <f>B4663</f>
        <v>6023</v>
      </c>
      <c r="C4645" s="513">
        <f>C4663</f>
        <v>9035</v>
      </c>
      <c r="D4645" s="513">
        <f t="shared" ref="D4645:E4645" si="728">D4663</f>
        <v>0</v>
      </c>
      <c r="E4645" s="513">
        <f t="shared" si="728"/>
        <v>0</v>
      </c>
      <c r="F4645" s="414"/>
    </row>
    <row r="4646" spans="1:6" ht="21" customHeight="1" thickBot="1" x14ac:dyDescent="0.25">
      <c r="A4646" s="426" t="s">
        <v>21</v>
      </c>
      <c r="B4646" s="513">
        <f>B4645/B4644</f>
        <v>6023</v>
      </c>
      <c r="C4646" s="513">
        <f t="shared" ref="C4646:E4646" si="729">C4645/C4644</f>
        <v>9035</v>
      </c>
      <c r="D4646" s="513" t="e">
        <f t="shared" si="729"/>
        <v>#DIV/0!</v>
      </c>
      <c r="E4646" s="513" t="e">
        <f t="shared" si="729"/>
        <v>#DIV/0!</v>
      </c>
      <c r="F4646" s="414"/>
    </row>
    <row r="4647" spans="1:6" ht="21" customHeight="1" thickBot="1" x14ac:dyDescent="0.25">
      <c r="A4647" s="426" t="s">
        <v>16</v>
      </c>
      <c r="B4647" s="422" t="s">
        <v>20</v>
      </c>
      <c r="C4647" s="516">
        <f>C4644/B4644-1</f>
        <v>0</v>
      </c>
      <c r="D4647" s="516">
        <f t="shared" ref="D4647:E4649" si="730">D4644/C4644-1</f>
        <v>-1</v>
      </c>
      <c r="E4647" s="516" t="e">
        <f t="shared" si="730"/>
        <v>#DIV/0!</v>
      </c>
      <c r="F4647" s="414"/>
    </row>
    <row r="4648" spans="1:6" ht="21" customHeight="1" thickBot="1" x14ac:dyDescent="0.25">
      <c r="A4648" s="426" t="s">
        <v>17</v>
      </c>
      <c r="B4648" s="422" t="s">
        <v>20</v>
      </c>
      <c r="C4648" s="516">
        <f>C4645/B4645-1</f>
        <v>0.50008301510874986</v>
      </c>
      <c r="D4648" s="516">
        <f t="shared" si="730"/>
        <v>-1</v>
      </c>
      <c r="E4648" s="516" t="e">
        <f t="shared" si="730"/>
        <v>#DIV/0!</v>
      </c>
      <c r="F4648" s="414"/>
    </row>
    <row r="4649" spans="1:6" ht="21" customHeight="1" thickBot="1" x14ac:dyDescent="0.25">
      <c r="A4649" s="426" t="s">
        <v>18</v>
      </c>
      <c r="B4649" s="422" t="s">
        <v>20</v>
      </c>
      <c r="C4649" s="516">
        <f>C4646/B4646-1</f>
        <v>0.50008301510874986</v>
      </c>
      <c r="D4649" s="516" t="e">
        <f t="shared" si="730"/>
        <v>#DIV/0!</v>
      </c>
      <c r="E4649" s="516" t="e">
        <f t="shared" si="730"/>
        <v>#DIV/0!</v>
      </c>
      <c r="F4649" s="414"/>
    </row>
    <row r="4650" spans="1:6" ht="21" customHeight="1" thickBot="1" x14ac:dyDescent="0.25">
      <c r="A4650" s="1138" t="s">
        <v>1462</v>
      </c>
      <c r="B4650" s="1139"/>
      <c r="C4650" s="1139"/>
      <c r="D4650" s="1139"/>
      <c r="E4650" s="1140"/>
      <c r="F4650" s="414"/>
    </row>
    <row r="4651" spans="1:6" ht="21" customHeight="1" x14ac:dyDescent="0.2">
      <c r="A4651" s="1095"/>
      <c r="B4651" s="511">
        <v>2019</v>
      </c>
      <c r="C4651" s="511">
        <v>2019</v>
      </c>
      <c r="D4651" s="511">
        <v>2021</v>
      </c>
      <c r="E4651" s="511">
        <v>2022</v>
      </c>
      <c r="F4651" s="414"/>
    </row>
    <row r="4652" spans="1:6" ht="21" customHeight="1" thickBot="1" x14ac:dyDescent="0.25">
      <c r="A4652" s="1096"/>
      <c r="B4652" s="512" t="s">
        <v>5</v>
      </c>
      <c r="C4652" s="512" t="s">
        <v>6</v>
      </c>
      <c r="D4652" s="512" t="s">
        <v>6</v>
      </c>
      <c r="E4652" s="512" t="s">
        <v>6</v>
      </c>
      <c r="F4652" s="414"/>
    </row>
    <row r="4653" spans="1:6" ht="21" customHeight="1" thickBot="1" x14ac:dyDescent="0.25">
      <c r="A4653" s="517" t="s">
        <v>107</v>
      </c>
      <c r="B4653" s="515">
        <f>B4654+B4655+B4656+B4657</f>
        <v>6023</v>
      </c>
      <c r="C4653" s="515">
        <f t="shared" ref="C4653:E4653" si="731">C4654+C4655+C4656+C4657</f>
        <v>9035</v>
      </c>
      <c r="D4653" s="515">
        <f t="shared" si="731"/>
        <v>0</v>
      </c>
      <c r="E4653" s="515">
        <f t="shared" si="731"/>
        <v>0</v>
      </c>
      <c r="F4653" s="414"/>
    </row>
    <row r="4654" spans="1:6" ht="21" customHeight="1" thickBot="1" x14ac:dyDescent="0.25">
      <c r="A4654" s="518" t="s">
        <v>37</v>
      </c>
      <c r="B4654" s="515">
        <v>6023</v>
      </c>
      <c r="C4654" s="515">
        <v>9035</v>
      </c>
      <c r="D4654" s="515">
        <v>0</v>
      </c>
      <c r="E4654" s="515">
        <v>0</v>
      </c>
      <c r="F4654" s="414"/>
    </row>
    <row r="4655" spans="1:6" ht="21" customHeight="1" thickBot="1" x14ac:dyDescent="0.25">
      <c r="A4655" s="518" t="s">
        <v>108</v>
      </c>
      <c r="B4655" s="515"/>
      <c r="C4655" s="515"/>
      <c r="D4655" s="515"/>
      <c r="E4655" s="515"/>
      <c r="F4655" s="414"/>
    </row>
    <row r="4656" spans="1:6" ht="21" customHeight="1" thickBot="1" x14ac:dyDescent="0.25">
      <c r="A4656" s="518" t="s">
        <v>72</v>
      </c>
      <c r="B4656" s="515"/>
      <c r="C4656" s="515"/>
      <c r="D4656" s="515"/>
      <c r="E4656" s="515"/>
      <c r="F4656" s="414"/>
    </row>
    <row r="4657" spans="1:6" ht="21" customHeight="1" thickBot="1" x14ac:dyDescent="0.25">
      <c r="A4657" s="518" t="s">
        <v>73</v>
      </c>
      <c r="B4657" s="515"/>
      <c r="C4657" s="515"/>
      <c r="D4657" s="515"/>
      <c r="E4657" s="515"/>
      <c r="F4657" s="414"/>
    </row>
    <row r="4658" spans="1:6" ht="21" customHeight="1" thickBot="1" x14ac:dyDescent="0.25">
      <c r="A4658" s="517" t="s">
        <v>109</v>
      </c>
      <c r="B4658" s="514">
        <f>B4659+B4660+B4661+B4662</f>
        <v>0</v>
      </c>
      <c r="C4658" s="514">
        <f t="shared" ref="C4658:E4658" si="732">C4659+C4660+C4661+C4662</f>
        <v>0</v>
      </c>
      <c r="D4658" s="514">
        <f t="shared" si="732"/>
        <v>0</v>
      </c>
      <c r="E4658" s="514">
        <f t="shared" si="732"/>
        <v>0</v>
      </c>
      <c r="F4658" s="414"/>
    </row>
    <row r="4659" spans="1:6" ht="21" customHeight="1" thickBot="1" x14ac:dyDescent="0.25">
      <c r="A4659" s="518" t="s">
        <v>37</v>
      </c>
      <c r="B4659" s="514"/>
      <c r="C4659" s="514"/>
      <c r="D4659" s="514"/>
      <c r="E4659" s="514"/>
      <c r="F4659" s="414"/>
    </row>
    <row r="4660" spans="1:6" ht="21" customHeight="1" thickBot="1" x14ac:dyDescent="0.25">
      <c r="A4660" s="518" t="s">
        <v>108</v>
      </c>
      <c r="B4660" s="514"/>
      <c r="C4660" s="514"/>
      <c r="D4660" s="514"/>
      <c r="E4660" s="514"/>
      <c r="F4660" s="414"/>
    </row>
    <row r="4661" spans="1:6" ht="21" customHeight="1" thickBot="1" x14ac:dyDescent="0.25">
      <c r="A4661" s="518" t="s">
        <v>72</v>
      </c>
      <c r="B4661" s="514"/>
      <c r="C4661" s="514"/>
      <c r="D4661" s="514"/>
      <c r="E4661" s="514"/>
      <c r="F4661" s="414"/>
    </row>
    <row r="4662" spans="1:6" ht="21" customHeight="1" thickBot="1" x14ac:dyDescent="0.25">
      <c r="A4662" s="518" t="s">
        <v>73</v>
      </c>
      <c r="B4662" s="514"/>
      <c r="C4662" s="514"/>
      <c r="D4662" s="514"/>
      <c r="E4662" s="514"/>
      <c r="F4662" s="414"/>
    </row>
    <row r="4663" spans="1:6" ht="21" customHeight="1" thickBot="1" x14ac:dyDescent="0.25">
      <c r="A4663" s="552" t="s">
        <v>125</v>
      </c>
      <c r="B4663" s="514">
        <f>B4653+B4658</f>
        <v>6023</v>
      </c>
      <c r="C4663" s="514">
        <f t="shared" ref="C4663:E4663" si="733">C4653+C4658</f>
        <v>9035</v>
      </c>
      <c r="D4663" s="514">
        <f t="shared" si="733"/>
        <v>0</v>
      </c>
      <c r="E4663" s="514">
        <f t="shared" si="733"/>
        <v>0</v>
      </c>
      <c r="F4663" s="414"/>
    </row>
    <row r="4664" spans="1:6" ht="97.5" customHeight="1" thickBot="1" x14ac:dyDescent="0.25">
      <c r="A4664" s="509" t="s">
        <v>741</v>
      </c>
      <c r="B4664" s="554" t="s">
        <v>1468</v>
      </c>
      <c r="C4664" s="521" t="s">
        <v>1469</v>
      </c>
      <c r="D4664" s="522"/>
      <c r="E4664" s="523"/>
      <c r="F4664" s="414"/>
    </row>
    <row r="4665" spans="1:6" ht="35.25" customHeight="1" thickBot="1" x14ac:dyDescent="0.25">
      <c r="A4665" s="426" t="s">
        <v>9</v>
      </c>
      <c r="B4665" s="1090" t="s">
        <v>745</v>
      </c>
      <c r="C4665" s="1091"/>
      <c r="D4665" s="1091"/>
      <c r="E4665" s="1092"/>
      <c r="F4665" s="414"/>
    </row>
    <row r="4666" spans="1:6" ht="21" customHeight="1" thickBot="1" x14ac:dyDescent="0.25">
      <c r="A4666" s="426" t="s">
        <v>14</v>
      </c>
      <c r="B4666" s="1123" t="s">
        <v>123</v>
      </c>
      <c r="C4666" s="1093"/>
      <c r="D4666" s="1093"/>
      <c r="E4666" s="1094"/>
      <c r="F4666" s="414"/>
    </row>
    <row r="4667" spans="1:6" ht="21" customHeight="1" x14ac:dyDescent="0.2">
      <c r="A4667" s="1095"/>
      <c r="B4667" s="511">
        <v>2019</v>
      </c>
      <c r="C4667" s="511">
        <v>2020</v>
      </c>
      <c r="D4667" s="511">
        <v>2021</v>
      </c>
      <c r="E4667" s="511">
        <v>2022</v>
      </c>
      <c r="F4667" s="414"/>
    </row>
    <row r="4668" spans="1:6" ht="21" customHeight="1" thickBot="1" x14ac:dyDescent="0.25">
      <c r="A4668" s="1096"/>
      <c r="B4668" s="512" t="s">
        <v>5</v>
      </c>
      <c r="C4668" s="512" t="s">
        <v>6</v>
      </c>
      <c r="D4668" s="512" t="s">
        <v>6</v>
      </c>
      <c r="E4668" s="512" t="s">
        <v>6</v>
      </c>
      <c r="F4668" s="414"/>
    </row>
    <row r="4669" spans="1:6" ht="21" customHeight="1" thickBot="1" x14ac:dyDescent="0.25">
      <c r="A4669" s="426" t="s">
        <v>8</v>
      </c>
      <c r="B4669" s="422">
        <v>0</v>
      </c>
      <c r="C4669" s="422">
        <v>1</v>
      </c>
      <c r="D4669" s="422">
        <v>1</v>
      </c>
      <c r="E4669" s="422">
        <v>0</v>
      </c>
      <c r="F4669" s="414"/>
    </row>
    <row r="4670" spans="1:6" ht="21" customHeight="1" thickBot="1" x14ac:dyDescent="0.25">
      <c r="A4670" s="426" t="s">
        <v>15</v>
      </c>
      <c r="B4670" s="513">
        <f>B4688</f>
        <v>6335</v>
      </c>
      <c r="C4670" s="513">
        <f>C4688</f>
        <v>9502</v>
      </c>
      <c r="D4670" s="513">
        <f t="shared" ref="D4670:E4670" si="734">D4688</f>
        <v>0</v>
      </c>
      <c r="E4670" s="513">
        <f t="shared" si="734"/>
        <v>0</v>
      </c>
      <c r="F4670" s="414"/>
    </row>
    <row r="4671" spans="1:6" ht="21" customHeight="1" thickBot="1" x14ac:dyDescent="0.25">
      <c r="A4671" s="426" t="s">
        <v>21</v>
      </c>
      <c r="B4671" s="513" t="e">
        <f>B4670/B4669</f>
        <v>#DIV/0!</v>
      </c>
      <c r="C4671" s="513">
        <f t="shared" ref="C4671:E4671" si="735">C4670/C4669</f>
        <v>9502</v>
      </c>
      <c r="D4671" s="513">
        <f t="shared" si="735"/>
        <v>0</v>
      </c>
      <c r="E4671" s="513" t="e">
        <f t="shared" si="735"/>
        <v>#DIV/0!</v>
      </c>
      <c r="F4671" s="414"/>
    </row>
    <row r="4672" spans="1:6" ht="21" customHeight="1" thickBot="1" x14ac:dyDescent="0.25">
      <c r="A4672" s="426" t="s">
        <v>16</v>
      </c>
      <c r="B4672" s="422" t="s">
        <v>20</v>
      </c>
      <c r="C4672" s="516" t="e">
        <f>C4669/B4669-1</f>
        <v>#DIV/0!</v>
      </c>
      <c r="D4672" s="516">
        <f t="shared" ref="D4672:E4674" si="736">D4669/C4669-1</f>
        <v>0</v>
      </c>
      <c r="E4672" s="516">
        <f t="shared" si="736"/>
        <v>-1</v>
      </c>
      <c r="F4672" s="414"/>
    </row>
    <row r="4673" spans="1:6" ht="21" customHeight="1" thickBot="1" x14ac:dyDescent="0.25">
      <c r="A4673" s="426" t="s">
        <v>17</v>
      </c>
      <c r="B4673" s="422" t="s">
        <v>20</v>
      </c>
      <c r="C4673" s="516">
        <f>C4670/B4670-1</f>
        <v>0.4999210734017363</v>
      </c>
      <c r="D4673" s="516">
        <f t="shared" si="736"/>
        <v>-1</v>
      </c>
      <c r="E4673" s="516" t="e">
        <f t="shared" si="736"/>
        <v>#DIV/0!</v>
      </c>
      <c r="F4673" s="414"/>
    </row>
    <row r="4674" spans="1:6" ht="21" customHeight="1" thickBot="1" x14ac:dyDescent="0.25">
      <c r="A4674" s="426" t="s">
        <v>18</v>
      </c>
      <c r="B4674" s="422" t="s">
        <v>20</v>
      </c>
      <c r="C4674" s="516" t="e">
        <f>C4671/B4671-1</f>
        <v>#DIV/0!</v>
      </c>
      <c r="D4674" s="516">
        <f t="shared" si="736"/>
        <v>-1</v>
      </c>
      <c r="E4674" s="516" t="e">
        <f t="shared" si="736"/>
        <v>#DIV/0!</v>
      </c>
      <c r="F4674" s="414"/>
    </row>
    <row r="4675" spans="1:6" ht="21" customHeight="1" thickBot="1" x14ac:dyDescent="0.25">
      <c r="A4675" s="1138" t="s">
        <v>1462</v>
      </c>
      <c r="B4675" s="1139"/>
      <c r="C4675" s="1139"/>
      <c r="D4675" s="1139"/>
      <c r="E4675" s="1140"/>
      <c r="F4675" s="414"/>
    </row>
    <row r="4676" spans="1:6" ht="21" customHeight="1" x14ac:dyDescent="0.2">
      <c r="A4676" s="1095"/>
      <c r="B4676" s="511">
        <v>2019</v>
      </c>
      <c r="C4676" s="511">
        <v>2020</v>
      </c>
      <c r="D4676" s="511">
        <v>2021</v>
      </c>
      <c r="E4676" s="511">
        <v>2022</v>
      </c>
      <c r="F4676" s="414"/>
    </row>
    <row r="4677" spans="1:6" ht="21" customHeight="1" thickBot="1" x14ac:dyDescent="0.25">
      <c r="A4677" s="1096"/>
      <c r="B4677" s="512" t="s">
        <v>5</v>
      </c>
      <c r="C4677" s="512" t="s">
        <v>6</v>
      </c>
      <c r="D4677" s="512" t="s">
        <v>6</v>
      </c>
      <c r="E4677" s="512" t="s">
        <v>6</v>
      </c>
      <c r="F4677" s="414"/>
    </row>
    <row r="4678" spans="1:6" ht="21" customHeight="1" thickBot="1" x14ac:dyDescent="0.25">
      <c r="A4678" s="517" t="s">
        <v>107</v>
      </c>
      <c r="B4678" s="515">
        <f>B4679+B4680+B4681+B4682</f>
        <v>6335</v>
      </c>
      <c r="C4678" s="515">
        <f t="shared" ref="C4678:E4678" si="737">C4679+C4680+C4681+C4682</f>
        <v>9502</v>
      </c>
      <c r="D4678" s="515">
        <f t="shared" si="737"/>
        <v>0</v>
      </c>
      <c r="E4678" s="515">
        <f t="shared" si="737"/>
        <v>0</v>
      </c>
      <c r="F4678" s="414"/>
    </row>
    <row r="4679" spans="1:6" ht="21" customHeight="1" thickBot="1" x14ac:dyDescent="0.25">
      <c r="A4679" s="518" t="s">
        <v>37</v>
      </c>
      <c r="B4679" s="515">
        <v>6335</v>
      </c>
      <c r="C4679" s="515">
        <v>9502</v>
      </c>
      <c r="D4679" s="515">
        <v>0</v>
      </c>
      <c r="E4679" s="515">
        <v>0</v>
      </c>
      <c r="F4679" s="414"/>
    </row>
    <row r="4680" spans="1:6" ht="21" customHeight="1" thickBot="1" x14ac:dyDescent="0.25">
      <c r="A4680" s="518" t="s">
        <v>108</v>
      </c>
      <c r="B4680" s="515"/>
      <c r="C4680" s="515"/>
      <c r="D4680" s="515"/>
      <c r="E4680" s="515"/>
      <c r="F4680" s="414"/>
    </row>
    <row r="4681" spans="1:6" ht="21" customHeight="1" thickBot="1" x14ac:dyDescent="0.25">
      <c r="A4681" s="518" t="s">
        <v>72</v>
      </c>
      <c r="B4681" s="515"/>
      <c r="C4681" s="515"/>
      <c r="D4681" s="515"/>
      <c r="E4681" s="515"/>
      <c r="F4681" s="414"/>
    </row>
    <row r="4682" spans="1:6" ht="21" customHeight="1" thickBot="1" x14ac:dyDescent="0.25">
      <c r="A4682" s="518" t="s">
        <v>73</v>
      </c>
      <c r="B4682" s="515"/>
      <c r="C4682" s="515"/>
      <c r="D4682" s="515"/>
      <c r="E4682" s="515"/>
      <c r="F4682" s="414"/>
    </row>
    <row r="4683" spans="1:6" ht="21" customHeight="1" thickBot="1" x14ac:dyDescent="0.25">
      <c r="A4683" s="517" t="s">
        <v>109</v>
      </c>
      <c r="B4683" s="514">
        <f>B4684+B4685+B4686+B4687</f>
        <v>0</v>
      </c>
      <c r="C4683" s="514">
        <f t="shared" ref="C4683:E4683" si="738">C4684+C4685+C4686+C4687</f>
        <v>0</v>
      </c>
      <c r="D4683" s="514">
        <f t="shared" si="738"/>
        <v>0</v>
      </c>
      <c r="E4683" s="514">
        <f t="shared" si="738"/>
        <v>0</v>
      </c>
      <c r="F4683" s="414"/>
    </row>
    <row r="4684" spans="1:6" ht="21" customHeight="1" thickBot="1" x14ac:dyDescent="0.25">
      <c r="A4684" s="518" t="s">
        <v>37</v>
      </c>
      <c r="B4684" s="514"/>
      <c r="C4684" s="514"/>
      <c r="D4684" s="514"/>
      <c r="E4684" s="514"/>
      <c r="F4684" s="414"/>
    </row>
    <row r="4685" spans="1:6" ht="21" customHeight="1" thickBot="1" x14ac:dyDescent="0.25">
      <c r="A4685" s="518" t="s">
        <v>108</v>
      </c>
      <c r="B4685" s="514"/>
      <c r="C4685" s="514"/>
      <c r="D4685" s="514"/>
      <c r="E4685" s="514"/>
      <c r="F4685" s="414"/>
    </row>
    <row r="4686" spans="1:6" ht="21" customHeight="1" thickBot="1" x14ac:dyDescent="0.25">
      <c r="A4686" s="518" t="s">
        <v>72</v>
      </c>
      <c r="B4686" s="514"/>
      <c r="C4686" s="514"/>
      <c r="D4686" s="514"/>
      <c r="E4686" s="514"/>
      <c r="F4686" s="414"/>
    </row>
    <row r="4687" spans="1:6" ht="21" customHeight="1" thickBot="1" x14ac:dyDescent="0.25">
      <c r="A4687" s="518" t="s">
        <v>73</v>
      </c>
      <c r="B4687" s="514"/>
      <c r="C4687" s="514"/>
      <c r="D4687" s="514"/>
      <c r="E4687" s="514"/>
      <c r="F4687" s="414"/>
    </row>
    <row r="4688" spans="1:6" ht="21" customHeight="1" thickBot="1" x14ac:dyDescent="0.25">
      <c r="A4688" s="552" t="s">
        <v>125</v>
      </c>
      <c r="B4688" s="514">
        <f>B4678+B4683</f>
        <v>6335</v>
      </c>
      <c r="C4688" s="514">
        <f t="shared" ref="C4688:E4688" si="739">C4678+C4683</f>
        <v>9502</v>
      </c>
      <c r="D4688" s="514">
        <f t="shared" si="739"/>
        <v>0</v>
      </c>
      <c r="E4688" s="514">
        <f t="shared" si="739"/>
        <v>0</v>
      </c>
      <c r="F4688" s="414"/>
    </row>
    <row r="4689" spans="1:6" ht="73.5" customHeight="1" thickBot="1" x14ac:dyDescent="0.25">
      <c r="A4689" s="509" t="s">
        <v>741</v>
      </c>
      <c r="B4689" s="555" t="s">
        <v>1470</v>
      </c>
      <c r="C4689" s="521" t="s">
        <v>1471</v>
      </c>
      <c r="D4689" s="522"/>
      <c r="E4689" s="523"/>
      <c r="F4689" s="414"/>
    </row>
    <row r="4690" spans="1:6" ht="39" customHeight="1" thickBot="1" x14ac:dyDescent="0.25">
      <c r="A4690" s="426" t="s">
        <v>9</v>
      </c>
      <c r="B4690" s="1090" t="s">
        <v>746</v>
      </c>
      <c r="C4690" s="1091"/>
      <c r="D4690" s="1091"/>
      <c r="E4690" s="1092"/>
      <c r="F4690" s="414"/>
    </row>
    <row r="4691" spans="1:6" ht="21" customHeight="1" thickBot="1" x14ac:dyDescent="0.25">
      <c r="A4691" s="426" t="s">
        <v>14</v>
      </c>
      <c r="B4691" s="1123" t="s">
        <v>123</v>
      </c>
      <c r="C4691" s="1093"/>
      <c r="D4691" s="1093"/>
      <c r="E4691" s="1094"/>
      <c r="F4691" s="414"/>
    </row>
    <row r="4692" spans="1:6" ht="21" customHeight="1" x14ac:dyDescent="0.2">
      <c r="A4692" s="1095"/>
      <c r="B4692" s="511">
        <v>2019</v>
      </c>
      <c r="C4692" s="511">
        <v>2020</v>
      </c>
      <c r="D4692" s="511">
        <v>2021</v>
      </c>
      <c r="E4692" s="511">
        <v>2022</v>
      </c>
      <c r="F4692" s="414"/>
    </row>
    <row r="4693" spans="1:6" ht="21" customHeight="1" thickBot="1" x14ac:dyDescent="0.25">
      <c r="A4693" s="1096"/>
      <c r="B4693" s="512" t="s">
        <v>5</v>
      </c>
      <c r="C4693" s="512" t="s">
        <v>6</v>
      </c>
      <c r="D4693" s="512" t="s">
        <v>6</v>
      </c>
      <c r="E4693" s="512" t="s">
        <v>6</v>
      </c>
      <c r="F4693" s="414"/>
    </row>
    <row r="4694" spans="1:6" ht="21" customHeight="1" thickBot="1" x14ac:dyDescent="0.25">
      <c r="A4694" s="426" t="s">
        <v>8</v>
      </c>
      <c r="B4694" s="422">
        <v>1</v>
      </c>
      <c r="C4694" s="422">
        <v>1</v>
      </c>
      <c r="D4694" s="422">
        <v>1</v>
      </c>
      <c r="E4694" s="422">
        <v>0</v>
      </c>
      <c r="F4694" s="414"/>
    </row>
    <row r="4695" spans="1:6" ht="21" customHeight="1" thickBot="1" x14ac:dyDescent="0.25">
      <c r="A4695" s="426" t="s">
        <v>15</v>
      </c>
      <c r="B4695" s="513">
        <f>B4713</f>
        <v>8333</v>
      </c>
      <c r="C4695" s="513">
        <f>C4713</f>
        <v>12499</v>
      </c>
      <c r="D4695" s="513">
        <f t="shared" ref="D4695:E4695" si="740">D4713</f>
        <v>0</v>
      </c>
      <c r="E4695" s="513">
        <f t="shared" si="740"/>
        <v>0</v>
      </c>
      <c r="F4695" s="414"/>
    </row>
    <row r="4696" spans="1:6" ht="21" customHeight="1" thickBot="1" x14ac:dyDescent="0.25">
      <c r="A4696" s="426" t="s">
        <v>21</v>
      </c>
      <c r="B4696" s="513">
        <f>B4695/B4694</f>
        <v>8333</v>
      </c>
      <c r="C4696" s="513">
        <f t="shared" ref="C4696:E4696" si="741">C4695/C4694</f>
        <v>12499</v>
      </c>
      <c r="D4696" s="513">
        <f t="shared" si="741"/>
        <v>0</v>
      </c>
      <c r="E4696" s="513" t="e">
        <f t="shared" si="741"/>
        <v>#DIV/0!</v>
      </c>
      <c r="F4696" s="414"/>
    </row>
    <row r="4697" spans="1:6" ht="21" customHeight="1" thickBot="1" x14ac:dyDescent="0.25">
      <c r="A4697" s="426" t="s">
        <v>16</v>
      </c>
      <c r="B4697" s="422" t="s">
        <v>20</v>
      </c>
      <c r="C4697" s="516">
        <f>C4694/B4694-1</f>
        <v>0</v>
      </c>
      <c r="D4697" s="516">
        <f t="shared" ref="D4697:E4699" si="742">D4694/C4694-1</f>
        <v>0</v>
      </c>
      <c r="E4697" s="516">
        <f t="shared" si="742"/>
        <v>-1</v>
      </c>
      <c r="F4697" s="414"/>
    </row>
    <row r="4698" spans="1:6" ht="21" customHeight="1" thickBot="1" x14ac:dyDescent="0.25">
      <c r="A4698" s="426" t="s">
        <v>17</v>
      </c>
      <c r="B4698" s="422" t="s">
        <v>20</v>
      </c>
      <c r="C4698" s="516">
        <f>C4695/B4695-1</f>
        <v>0.49993999759990393</v>
      </c>
      <c r="D4698" s="516">
        <f t="shared" si="742"/>
        <v>-1</v>
      </c>
      <c r="E4698" s="516" t="e">
        <f t="shared" si="742"/>
        <v>#DIV/0!</v>
      </c>
      <c r="F4698" s="414"/>
    </row>
    <row r="4699" spans="1:6" ht="21" customHeight="1" thickBot="1" x14ac:dyDescent="0.25">
      <c r="A4699" s="426" t="s">
        <v>18</v>
      </c>
      <c r="B4699" s="422" t="s">
        <v>20</v>
      </c>
      <c r="C4699" s="516">
        <f>C4696/B4696-1</f>
        <v>0.49993999759990393</v>
      </c>
      <c r="D4699" s="516">
        <f t="shared" si="742"/>
        <v>-1</v>
      </c>
      <c r="E4699" s="516" t="e">
        <f t="shared" si="742"/>
        <v>#DIV/0!</v>
      </c>
      <c r="F4699" s="414"/>
    </row>
    <row r="4700" spans="1:6" ht="21" customHeight="1" thickBot="1" x14ac:dyDescent="0.25">
      <c r="A4700" s="1138" t="s">
        <v>1462</v>
      </c>
      <c r="B4700" s="1139"/>
      <c r="C4700" s="1139"/>
      <c r="D4700" s="1139"/>
      <c r="E4700" s="1140"/>
      <c r="F4700" s="414"/>
    </row>
    <row r="4701" spans="1:6" ht="21" customHeight="1" x14ac:dyDescent="0.2">
      <c r="A4701" s="1095"/>
      <c r="B4701" s="511">
        <v>2019</v>
      </c>
      <c r="C4701" s="511">
        <v>2020</v>
      </c>
      <c r="D4701" s="511">
        <v>2021</v>
      </c>
      <c r="E4701" s="511">
        <v>2022</v>
      </c>
      <c r="F4701" s="414"/>
    </row>
    <row r="4702" spans="1:6" ht="21" customHeight="1" thickBot="1" x14ac:dyDescent="0.25">
      <c r="A4702" s="1096"/>
      <c r="B4702" s="512" t="s">
        <v>5</v>
      </c>
      <c r="C4702" s="512" t="s">
        <v>6</v>
      </c>
      <c r="D4702" s="512" t="s">
        <v>6</v>
      </c>
      <c r="E4702" s="512" t="s">
        <v>6</v>
      </c>
      <c r="F4702" s="414"/>
    </row>
    <row r="4703" spans="1:6" ht="21" customHeight="1" thickBot="1" x14ac:dyDescent="0.25">
      <c r="A4703" s="517" t="s">
        <v>107</v>
      </c>
      <c r="B4703" s="515">
        <f>B4704+B4705+B4706+B4707</f>
        <v>8333</v>
      </c>
      <c r="C4703" s="515">
        <f t="shared" ref="C4703:E4703" si="743">C4704+C4705+C4706+C4707</f>
        <v>12499</v>
      </c>
      <c r="D4703" s="515">
        <f t="shared" si="743"/>
        <v>0</v>
      </c>
      <c r="E4703" s="515">
        <f t="shared" si="743"/>
        <v>0</v>
      </c>
      <c r="F4703" s="414"/>
    </row>
    <row r="4704" spans="1:6" ht="21" customHeight="1" thickBot="1" x14ac:dyDescent="0.25">
      <c r="A4704" s="518" t="s">
        <v>37</v>
      </c>
      <c r="B4704" s="515">
        <v>8333</v>
      </c>
      <c r="C4704" s="515">
        <v>12499</v>
      </c>
      <c r="D4704" s="515">
        <v>0</v>
      </c>
      <c r="E4704" s="515">
        <v>0</v>
      </c>
      <c r="F4704" s="414"/>
    </row>
    <row r="4705" spans="1:6" ht="21" customHeight="1" thickBot="1" x14ac:dyDescent="0.25">
      <c r="A4705" s="518" t="s">
        <v>108</v>
      </c>
      <c r="B4705" s="515"/>
      <c r="C4705" s="515"/>
      <c r="D4705" s="515"/>
      <c r="E4705" s="515"/>
      <c r="F4705" s="414"/>
    </row>
    <row r="4706" spans="1:6" ht="21" customHeight="1" thickBot="1" x14ac:dyDescent="0.25">
      <c r="A4706" s="518" t="s">
        <v>72</v>
      </c>
      <c r="B4706" s="515"/>
      <c r="C4706" s="515"/>
      <c r="D4706" s="515"/>
      <c r="E4706" s="515"/>
      <c r="F4706" s="414"/>
    </row>
    <row r="4707" spans="1:6" ht="21" customHeight="1" thickBot="1" x14ac:dyDescent="0.25">
      <c r="A4707" s="518" t="s">
        <v>73</v>
      </c>
      <c r="B4707" s="515"/>
      <c r="C4707" s="515"/>
      <c r="D4707" s="515"/>
      <c r="E4707" s="515"/>
      <c r="F4707" s="414"/>
    </row>
    <row r="4708" spans="1:6" ht="21" customHeight="1" thickBot="1" x14ac:dyDescent="0.25">
      <c r="A4708" s="517" t="s">
        <v>109</v>
      </c>
      <c r="B4708" s="514">
        <f>B4709+B4710+B4711+B4712</f>
        <v>0</v>
      </c>
      <c r="C4708" s="514">
        <f t="shared" ref="C4708:E4708" si="744">C4709+C4710+C4711+C4712</f>
        <v>0</v>
      </c>
      <c r="D4708" s="514">
        <f t="shared" si="744"/>
        <v>0</v>
      </c>
      <c r="E4708" s="514">
        <f t="shared" si="744"/>
        <v>0</v>
      </c>
      <c r="F4708" s="414"/>
    </row>
    <row r="4709" spans="1:6" ht="21" customHeight="1" thickBot="1" x14ac:dyDescent="0.25">
      <c r="A4709" s="518" t="s">
        <v>37</v>
      </c>
      <c r="B4709" s="514"/>
      <c r="C4709" s="514"/>
      <c r="D4709" s="514"/>
      <c r="E4709" s="514"/>
      <c r="F4709" s="414"/>
    </row>
    <row r="4710" spans="1:6" ht="21" customHeight="1" thickBot="1" x14ac:dyDescent="0.25">
      <c r="A4710" s="518" t="s">
        <v>108</v>
      </c>
      <c r="B4710" s="514"/>
      <c r="C4710" s="514"/>
      <c r="D4710" s="514"/>
      <c r="E4710" s="514"/>
      <c r="F4710" s="414"/>
    </row>
    <row r="4711" spans="1:6" ht="21" customHeight="1" thickBot="1" x14ac:dyDescent="0.25">
      <c r="A4711" s="518" t="s">
        <v>72</v>
      </c>
      <c r="B4711" s="514"/>
      <c r="C4711" s="514"/>
      <c r="D4711" s="514"/>
      <c r="E4711" s="514"/>
      <c r="F4711" s="414"/>
    </row>
    <row r="4712" spans="1:6" ht="21" customHeight="1" thickBot="1" x14ac:dyDescent="0.25">
      <c r="A4712" s="518" t="s">
        <v>73</v>
      </c>
      <c r="B4712" s="514"/>
      <c r="C4712" s="514"/>
      <c r="D4712" s="514"/>
      <c r="E4712" s="514"/>
      <c r="F4712" s="414"/>
    </row>
    <row r="4713" spans="1:6" ht="21" customHeight="1" thickBot="1" x14ac:dyDescent="0.25">
      <c r="A4713" s="552" t="s">
        <v>125</v>
      </c>
      <c r="B4713" s="514">
        <f>B4703+B4708</f>
        <v>8333</v>
      </c>
      <c r="C4713" s="514">
        <f t="shared" ref="C4713:E4713" si="745">C4703+C4708</f>
        <v>12499</v>
      </c>
      <c r="D4713" s="514">
        <f t="shared" si="745"/>
        <v>0</v>
      </c>
      <c r="E4713" s="514">
        <f t="shared" si="745"/>
        <v>0</v>
      </c>
      <c r="F4713" s="414"/>
    </row>
    <row r="4714" spans="1:6" ht="81.75" customHeight="1" thickBot="1" x14ac:dyDescent="0.25">
      <c r="A4714" s="509" t="s">
        <v>741</v>
      </c>
      <c r="B4714" s="509" t="s">
        <v>747</v>
      </c>
      <c r="C4714" s="556" t="s">
        <v>1472</v>
      </c>
      <c r="D4714" s="522"/>
      <c r="E4714" s="523"/>
      <c r="F4714" s="414"/>
    </row>
    <row r="4715" spans="1:6" ht="21" customHeight="1" thickBot="1" x14ac:dyDescent="0.25">
      <c r="A4715" s="426" t="s">
        <v>9</v>
      </c>
      <c r="B4715" s="1090" t="s">
        <v>748</v>
      </c>
      <c r="C4715" s="1091"/>
      <c r="D4715" s="1091"/>
      <c r="E4715" s="1092"/>
      <c r="F4715" s="414"/>
    </row>
    <row r="4716" spans="1:6" ht="21" customHeight="1" thickBot="1" x14ac:dyDescent="0.25">
      <c r="A4716" s="426" t="s">
        <v>14</v>
      </c>
      <c r="B4716" s="1123" t="s">
        <v>123</v>
      </c>
      <c r="C4716" s="1093"/>
      <c r="D4716" s="1093"/>
      <c r="E4716" s="1094"/>
      <c r="F4716" s="414"/>
    </row>
    <row r="4717" spans="1:6" ht="21" customHeight="1" x14ac:dyDescent="0.2">
      <c r="A4717" s="1095"/>
      <c r="B4717" s="511">
        <v>2019</v>
      </c>
      <c r="C4717" s="511">
        <v>2020</v>
      </c>
      <c r="D4717" s="511">
        <v>2021</v>
      </c>
      <c r="E4717" s="511">
        <v>2022</v>
      </c>
      <c r="F4717" s="414"/>
    </row>
    <row r="4718" spans="1:6" ht="21" customHeight="1" thickBot="1" x14ac:dyDescent="0.25">
      <c r="A4718" s="1096"/>
      <c r="B4718" s="512" t="s">
        <v>5</v>
      </c>
      <c r="C4718" s="512" t="s">
        <v>6</v>
      </c>
      <c r="D4718" s="512" t="s">
        <v>6</v>
      </c>
      <c r="E4718" s="512" t="s">
        <v>6</v>
      </c>
      <c r="F4718" s="414"/>
    </row>
    <row r="4719" spans="1:6" ht="21" customHeight="1" thickBot="1" x14ac:dyDescent="0.25">
      <c r="A4719" s="426" t="s">
        <v>8</v>
      </c>
      <c r="B4719" s="422">
        <v>1</v>
      </c>
      <c r="C4719" s="422">
        <v>30</v>
      </c>
      <c r="D4719" s="422">
        <v>30</v>
      </c>
      <c r="E4719" s="422">
        <v>0</v>
      </c>
      <c r="F4719" s="414"/>
    </row>
    <row r="4720" spans="1:6" ht="21" customHeight="1" thickBot="1" x14ac:dyDescent="0.25">
      <c r="A4720" s="426" t="s">
        <v>15</v>
      </c>
      <c r="B4720" s="513">
        <f>B4738</f>
        <v>5005</v>
      </c>
      <c r="C4720" s="513">
        <f t="shared" ref="C4720:E4720" si="746">C4738</f>
        <v>20000</v>
      </c>
      <c r="D4720" s="513">
        <f t="shared" si="746"/>
        <v>33210</v>
      </c>
      <c r="E4720" s="513">
        <f t="shared" si="746"/>
        <v>0</v>
      </c>
      <c r="F4720" s="414"/>
    </row>
    <row r="4721" spans="1:6" ht="21" customHeight="1" thickBot="1" x14ac:dyDescent="0.25">
      <c r="A4721" s="426" t="s">
        <v>21</v>
      </c>
      <c r="B4721" s="513">
        <f>B4720/B4719</f>
        <v>5005</v>
      </c>
      <c r="C4721" s="513">
        <f t="shared" ref="C4721:E4721" si="747">C4720/C4719</f>
        <v>666.66666666666663</v>
      </c>
      <c r="D4721" s="513">
        <f t="shared" si="747"/>
        <v>1107</v>
      </c>
      <c r="E4721" s="513" t="e">
        <f t="shared" si="747"/>
        <v>#DIV/0!</v>
      </c>
      <c r="F4721" s="414"/>
    </row>
    <row r="4722" spans="1:6" ht="21" customHeight="1" thickBot="1" x14ac:dyDescent="0.25">
      <c r="A4722" s="426" t="s">
        <v>16</v>
      </c>
      <c r="B4722" s="422" t="s">
        <v>20</v>
      </c>
      <c r="C4722" s="516">
        <f>C4719/B4719-1</f>
        <v>29</v>
      </c>
      <c r="D4722" s="516">
        <f t="shared" ref="D4722:E4724" si="748">D4719/C4719-1</f>
        <v>0</v>
      </c>
      <c r="E4722" s="516">
        <f t="shared" si="748"/>
        <v>-1</v>
      </c>
      <c r="F4722" s="414"/>
    </row>
    <row r="4723" spans="1:6" ht="21" customHeight="1" thickBot="1" x14ac:dyDescent="0.25">
      <c r="A4723" s="426" t="s">
        <v>17</v>
      </c>
      <c r="B4723" s="422" t="s">
        <v>20</v>
      </c>
      <c r="C4723" s="516">
        <f>C4720/B4720-1</f>
        <v>2.9960039960039961</v>
      </c>
      <c r="D4723" s="516">
        <f t="shared" si="748"/>
        <v>0.66050000000000009</v>
      </c>
      <c r="E4723" s="516">
        <f t="shared" si="748"/>
        <v>-1</v>
      </c>
      <c r="F4723" s="414"/>
    </row>
    <row r="4724" spans="1:6" ht="21" customHeight="1" thickBot="1" x14ac:dyDescent="0.25">
      <c r="A4724" s="426" t="s">
        <v>18</v>
      </c>
      <c r="B4724" s="422" t="s">
        <v>20</v>
      </c>
      <c r="C4724" s="516">
        <f>C4721/B4721-1</f>
        <v>-0.86679986679986687</v>
      </c>
      <c r="D4724" s="516">
        <f t="shared" si="748"/>
        <v>0.66050000000000009</v>
      </c>
      <c r="E4724" s="516" t="e">
        <f t="shared" si="748"/>
        <v>#DIV/0!</v>
      </c>
      <c r="F4724" s="414"/>
    </row>
    <row r="4725" spans="1:6" ht="21" customHeight="1" thickBot="1" x14ac:dyDescent="0.25">
      <c r="A4725" s="1138" t="s">
        <v>1462</v>
      </c>
      <c r="B4725" s="1139"/>
      <c r="C4725" s="1139"/>
      <c r="D4725" s="1139"/>
      <c r="E4725" s="1140"/>
      <c r="F4725" s="414"/>
    </row>
    <row r="4726" spans="1:6" ht="21" customHeight="1" x14ac:dyDescent="0.2">
      <c r="A4726" s="1095"/>
      <c r="B4726" s="511">
        <v>2019</v>
      </c>
      <c r="C4726" s="511">
        <v>2020</v>
      </c>
      <c r="D4726" s="511">
        <v>2021</v>
      </c>
      <c r="E4726" s="511">
        <v>2022</v>
      </c>
      <c r="F4726" s="414"/>
    </row>
    <row r="4727" spans="1:6" ht="21" customHeight="1" thickBot="1" x14ac:dyDescent="0.25">
      <c r="A4727" s="1096"/>
      <c r="B4727" s="512" t="s">
        <v>5</v>
      </c>
      <c r="C4727" s="512" t="s">
        <v>6</v>
      </c>
      <c r="D4727" s="512" t="s">
        <v>6</v>
      </c>
      <c r="E4727" s="512" t="s">
        <v>6</v>
      </c>
      <c r="F4727" s="414"/>
    </row>
    <row r="4728" spans="1:6" ht="21" customHeight="1" thickBot="1" x14ac:dyDescent="0.25">
      <c r="A4728" s="517" t="s">
        <v>107</v>
      </c>
      <c r="B4728" s="515">
        <f>B4729+B4730+B4731+B4732</f>
        <v>5005</v>
      </c>
      <c r="C4728" s="515">
        <f t="shared" ref="C4728:E4728" si="749">C4729+C4730+C4731+C4732</f>
        <v>20000</v>
      </c>
      <c r="D4728" s="515">
        <f t="shared" si="749"/>
        <v>33210</v>
      </c>
      <c r="E4728" s="515">
        <f t="shared" si="749"/>
        <v>0</v>
      </c>
      <c r="F4728" s="414"/>
    </row>
    <row r="4729" spans="1:6" ht="21" customHeight="1" thickBot="1" x14ac:dyDescent="0.25">
      <c r="A4729" s="518" t="s">
        <v>37</v>
      </c>
      <c r="B4729" s="515">
        <v>5005</v>
      </c>
      <c r="C4729" s="515">
        <v>20000</v>
      </c>
      <c r="D4729" s="515">
        <v>33210</v>
      </c>
      <c r="E4729" s="515">
        <v>0</v>
      </c>
      <c r="F4729" s="414"/>
    </row>
    <row r="4730" spans="1:6" ht="21" customHeight="1" thickBot="1" x14ac:dyDescent="0.25">
      <c r="A4730" s="518" t="s">
        <v>108</v>
      </c>
      <c r="B4730" s="515"/>
      <c r="C4730" s="515"/>
      <c r="D4730" s="515"/>
      <c r="E4730" s="515"/>
      <c r="F4730" s="414"/>
    </row>
    <row r="4731" spans="1:6" ht="21" customHeight="1" thickBot="1" x14ac:dyDescent="0.25">
      <c r="A4731" s="518" t="s">
        <v>72</v>
      </c>
      <c r="B4731" s="515"/>
      <c r="C4731" s="515"/>
      <c r="D4731" s="515"/>
      <c r="E4731" s="515"/>
      <c r="F4731" s="414"/>
    </row>
    <row r="4732" spans="1:6" ht="21" customHeight="1" thickBot="1" x14ac:dyDescent="0.25">
      <c r="A4732" s="518" t="s">
        <v>73</v>
      </c>
      <c r="B4732" s="515"/>
      <c r="C4732" s="515"/>
      <c r="D4732" s="515"/>
      <c r="E4732" s="515"/>
      <c r="F4732" s="414"/>
    </row>
    <row r="4733" spans="1:6" ht="21" customHeight="1" thickBot="1" x14ac:dyDescent="0.25">
      <c r="A4733" s="517" t="s">
        <v>109</v>
      </c>
      <c r="B4733" s="514">
        <f>B4734+B4735+B4736+B4737</f>
        <v>0</v>
      </c>
      <c r="C4733" s="514">
        <f t="shared" ref="C4733:E4733" si="750">C4734+C4735+C4736+C4737</f>
        <v>0</v>
      </c>
      <c r="D4733" s="514">
        <f t="shared" si="750"/>
        <v>0</v>
      </c>
      <c r="E4733" s="514">
        <f t="shared" si="750"/>
        <v>0</v>
      </c>
      <c r="F4733" s="414"/>
    </row>
    <row r="4734" spans="1:6" ht="21" customHeight="1" thickBot="1" x14ac:dyDescent="0.25">
      <c r="A4734" s="518" t="s">
        <v>37</v>
      </c>
      <c r="B4734" s="514"/>
      <c r="C4734" s="514"/>
      <c r="D4734" s="514"/>
      <c r="E4734" s="514"/>
      <c r="F4734" s="414"/>
    </row>
    <row r="4735" spans="1:6" ht="21" customHeight="1" thickBot="1" x14ac:dyDescent="0.25">
      <c r="A4735" s="518" t="s">
        <v>108</v>
      </c>
      <c r="B4735" s="514"/>
      <c r="C4735" s="514"/>
      <c r="D4735" s="514"/>
      <c r="E4735" s="514"/>
      <c r="F4735" s="414"/>
    </row>
    <row r="4736" spans="1:6" ht="21" customHeight="1" thickBot="1" x14ac:dyDescent="0.25">
      <c r="A4736" s="518" t="s">
        <v>72</v>
      </c>
      <c r="B4736" s="514"/>
      <c r="C4736" s="514"/>
      <c r="D4736" s="514"/>
      <c r="E4736" s="514"/>
      <c r="F4736" s="414"/>
    </row>
    <row r="4737" spans="1:6" ht="21" customHeight="1" thickBot="1" x14ac:dyDescent="0.25">
      <c r="A4737" s="518" t="s">
        <v>73</v>
      </c>
      <c r="B4737" s="514"/>
      <c r="C4737" s="514"/>
      <c r="D4737" s="514"/>
      <c r="E4737" s="514"/>
      <c r="F4737" s="414"/>
    </row>
    <row r="4738" spans="1:6" ht="21" customHeight="1" thickBot="1" x14ac:dyDescent="0.25">
      <c r="A4738" s="552" t="s">
        <v>125</v>
      </c>
      <c r="B4738" s="514">
        <f>B4728+B4733</f>
        <v>5005</v>
      </c>
      <c r="C4738" s="514">
        <f t="shared" ref="C4738:E4738" si="751">C4728+C4733</f>
        <v>20000</v>
      </c>
      <c r="D4738" s="514">
        <f t="shared" si="751"/>
        <v>33210</v>
      </c>
      <c r="E4738" s="514">
        <f t="shared" si="751"/>
        <v>0</v>
      </c>
      <c r="F4738" s="414"/>
    </row>
    <row r="4739" spans="1:6" ht="65.25" customHeight="1" thickBot="1" x14ac:dyDescent="0.25">
      <c r="A4739" s="509" t="s">
        <v>1473</v>
      </c>
      <c r="B4739" s="509" t="s">
        <v>1474</v>
      </c>
      <c r="C4739" s="556" t="s">
        <v>1475</v>
      </c>
      <c r="D4739" s="522"/>
      <c r="E4739" s="523"/>
      <c r="F4739" s="414"/>
    </row>
    <row r="4740" spans="1:6" ht="21" customHeight="1" thickBot="1" x14ac:dyDescent="0.25">
      <c r="A4740" s="426" t="s">
        <v>9</v>
      </c>
      <c r="B4740" s="1090" t="s">
        <v>748</v>
      </c>
      <c r="C4740" s="1091"/>
      <c r="D4740" s="1091"/>
      <c r="E4740" s="1092"/>
      <c r="F4740" s="414"/>
    </row>
    <row r="4741" spans="1:6" ht="21" customHeight="1" thickBot="1" x14ac:dyDescent="0.25">
      <c r="A4741" s="426" t="s">
        <v>14</v>
      </c>
      <c r="B4741" s="1123" t="s">
        <v>123</v>
      </c>
      <c r="C4741" s="1093"/>
      <c r="D4741" s="1093"/>
      <c r="E4741" s="1094"/>
      <c r="F4741" s="414"/>
    </row>
    <row r="4742" spans="1:6" ht="21" customHeight="1" x14ac:dyDescent="0.2">
      <c r="A4742" s="1095"/>
      <c r="B4742" s="511">
        <v>2019</v>
      </c>
      <c r="C4742" s="511">
        <v>2020</v>
      </c>
      <c r="D4742" s="511">
        <v>2021</v>
      </c>
      <c r="E4742" s="511">
        <v>2022</v>
      </c>
      <c r="F4742" s="414"/>
    </row>
    <row r="4743" spans="1:6" ht="21" customHeight="1" thickBot="1" x14ac:dyDescent="0.25">
      <c r="A4743" s="1096"/>
      <c r="B4743" s="512" t="s">
        <v>5</v>
      </c>
      <c r="C4743" s="512" t="s">
        <v>6</v>
      </c>
      <c r="D4743" s="512" t="s">
        <v>6</v>
      </c>
      <c r="E4743" s="512" t="s">
        <v>6</v>
      </c>
      <c r="F4743" s="414"/>
    </row>
    <row r="4744" spans="1:6" ht="21" customHeight="1" thickBot="1" x14ac:dyDescent="0.25">
      <c r="A4744" s="426" t="s">
        <v>8</v>
      </c>
      <c r="B4744" s="422">
        <v>0</v>
      </c>
      <c r="C4744" s="422">
        <v>30</v>
      </c>
      <c r="D4744" s="422">
        <v>30</v>
      </c>
      <c r="E4744" s="422">
        <v>30</v>
      </c>
      <c r="F4744" s="414"/>
    </row>
    <row r="4745" spans="1:6" ht="21" customHeight="1" thickBot="1" x14ac:dyDescent="0.25">
      <c r="A4745" s="426" t="s">
        <v>15</v>
      </c>
      <c r="B4745" s="513">
        <f>B4763</f>
        <v>3772.344576</v>
      </c>
      <c r="C4745" s="513">
        <f t="shared" ref="C4745:E4745" si="752">C4763</f>
        <v>3772.344576</v>
      </c>
      <c r="D4745" s="513">
        <f t="shared" si="752"/>
        <v>11317.033728</v>
      </c>
      <c r="E4745" s="513">
        <f t="shared" si="752"/>
        <v>0</v>
      </c>
      <c r="F4745" s="414"/>
    </row>
    <row r="4746" spans="1:6" ht="21" customHeight="1" thickBot="1" x14ac:dyDescent="0.25">
      <c r="A4746" s="426" t="s">
        <v>21</v>
      </c>
      <c r="B4746" s="513" t="e">
        <f>B4745/B4744</f>
        <v>#DIV/0!</v>
      </c>
      <c r="C4746" s="513">
        <f t="shared" ref="C4746:E4746" si="753">C4745/C4744</f>
        <v>125.74481919999999</v>
      </c>
      <c r="D4746" s="513">
        <f t="shared" si="753"/>
        <v>377.23445759999998</v>
      </c>
      <c r="E4746" s="513">
        <f t="shared" si="753"/>
        <v>0</v>
      </c>
      <c r="F4746" s="414"/>
    </row>
    <row r="4747" spans="1:6" ht="21" customHeight="1" thickBot="1" x14ac:dyDescent="0.25">
      <c r="A4747" s="426" t="s">
        <v>16</v>
      </c>
      <c r="B4747" s="422" t="s">
        <v>20</v>
      </c>
      <c r="C4747" s="516" t="e">
        <f>C4744/B4744-1</f>
        <v>#DIV/0!</v>
      </c>
      <c r="D4747" s="516">
        <f t="shared" ref="D4747:E4749" si="754">D4744/C4744-1</f>
        <v>0</v>
      </c>
      <c r="E4747" s="516">
        <f t="shared" si="754"/>
        <v>0</v>
      </c>
      <c r="F4747" s="414"/>
    </row>
    <row r="4748" spans="1:6" ht="21" customHeight="1" thickBot="1" x14ac:dyDescent="0.25">
      <c r="A4748" s="426" t="s">
        <v>17</v>
      </c>
      <c r="B4748" s="422" t="s">
        <v>20</v>
      </c>
      <c r="C4748" s="516">
        <f>C4745/B4745-1</f>
        <v>0</v>
      </c>
      <c r="D4748" s="516">
        <f t="shared" si="754"/>
        <v>2</v>
      </c>
      <c r="E4748" s="516">
        <f t="shared" si="754"/>
        <v>-1</v>
      </c>
      <c r="F4748" s="414"/>
    </row>
    <row r="4749" spans="1:6" ht="21" customHeight="1" thickBot="1" x14ac:dyDescent="0.25">
      <c r="A4749" s="426" t="s">
        <v>18</v>
      </c>
      <c r="B4749" s="422" t="s">
        <v>20</v>
      </c>
      <c r="C4749" s="516" t="e">
        <f>C4746/B4746-1</f>
        <v>#DIV/0!</v>
      </c>
      <c r="D4749" s="516">
        <f t="shared" si="754"/>
        <v>2</v>
      </c>
      <c r="E4749" s="516">
        <f t="shared" si="754"/>
        <v>-1</v>
      </c>
      <c r="F4749" s="414"/>
    </row>
    <row r="4750" spans="1:6" ht="21" customHeight="1" thickBot="1" x14ac:dyDescent="0.25">
      <c r="A4750" s="1138" t="s">
        <v>1462</v>
      </c>
      <c r="B4750" s="1139"/>
      <c r="C4750" s="1139"/>
      <c r="D4750" s="1139"/>
      <c r="E4750" s="1140"/>
      <c r="F4750" s="414"/>
    </row>
    <row r="4751" spans="1:6" ht="21" customHeight="1" x14ac:dyDescent="0.2">
      <c r="A4751" s="1095"/>
      <c r="B4751" s="511">
        <v>2019</v>
      </c>
      <c r="C4751" s="511">
        <v>2020</v>
      </c>
      <c r="D4751" s="511">
        <v>2021</v>
      </c>
      <c r="E4751" s="511">
        <v>2022</v>
      </c>
      <c r="F4751" s="414"/>
    </row>
    <row r="4752" spans="1:6" ht="21" customHeight="1" thickBot="1" x14ac:dyDescent="0.25">
      <c r="A4752" s="1096"/>
      <c r="B4752" s="512" t="s">
        <v>5</v>
      </c>
      <c r="C4752" s="512" t="s">
        <v>6</v>
      </c>
      <c r="D4752" s="512" t="s">
        <v>6</v>
      </c>
      <c r="E4752" s="512" t="s">
        <v>6</v>
      </c>
      <c r="F4752" s="414"/>
    </row>
    <row r="4753" spans="1:6" ht="21" customHeight="1" thickBot="1" x14ac:dyDescent="0.25">
      <c r="A4753" s="517" t="s">
        <v>107</v>
      </c>
      <c r="B4753" s="515">
        <f>B4754+B4755+B4756+B4757</f>
        <v>3772.344576</v>
      </c>
      <c r="C4753" s="515">
        <f t="shared" ref="C4753:E4753" si="755">C4754+C4755+C4756+C4757</f>
        <v>3772.344576</v>
      </c>
      <c r="D4753" s="515">
        <f t="shared" si="755"/>
        <v>11317.033728</v>
      </c>
      <c r="E4753" s="515">
        <f t="shared" si="755"/>
        <v>0</v>
      </c>
      <c r="F4753" s="414"/>
    </row>
    <row r="4754" spans="1:6" ht="21" customHeight="1" thickBot="1" x14ac:dyDescent="0.25">
      <c r="A4754" s="518" t="s">
        <v>37</v>
      </c>
      <c r="B4754" s="515">
        <v>3772.344576</v>
      </c>
      <c r="C4754" s="515">
        <v>3772.344576</v>
      </c>
      <c r="D4754" s="515">
        <v>11317.033728</v>
      </c>
      <c r="E4754" s="515">
        <v>0</v>
      </c>
      <c r="F4754" s="414"/>
    </row>
    <row r="4755" spans="1:6" ht="21" customHeight="1" thickBot="1" x14ac:dyDescent="0.25">
      <c r="A4755" s="518" t="s">
        <v>108</v>
      </c>
      <c r="B4755" s="515"/>
      <c r="C4755" s="515"/>
      <c r="D4755" s="515"/>
      <c r="E4755" s="515"/>
      <c r="F4755" s="414"/>
    </row>
    <row r="4756" spans="1:6" ht="21" customHeight="1" thickBot="1" x14ac:dyDescent="0.25">
      <c r="A4756" s="518" t="s">
        <v>72</v>
      </c>
      <c r="B4756" s="515"/>
      <c r="C4756" s="515"/>
      <c r="D4756" s="515"/>
      <c r="E4756" s="515"/>
      <c r="F4756" s="414"/>
    </row>
    <row r="4757" spans="1:6" ht="21" customHeight="1" thickBot="1" x14ac:dyDescent="0.25">
      <c r="A4757" s="518" t="s">
        <v>73</v>
      </c>
      <c r="B4757" s="515"/>
      <c r="C4757" s="515"/>
      <c r="D4757" s="515"/>
      <c r="E4757" s="515"/>
      <c r="F4757" s="414"/>
    </row>
    <row r="4758" spans="1:6" ht="21" customHeight="1" thickBot="1" x14ac:dyDescent="0.25">
      <c r="A4758" s="517" t="s">
        <v>109</v>
      </c>
      <c r="B4758" s="514">
        <f>B4759+B4760+B4761+B4762</f>
        <v>0</v>
      </c>
      <c r="C4758" s="514">
        <f t="shared" ref="C4758:E4758" si="756">C4759+C4760+C4761+C4762</f>
        <v>0</v>
      </c>
      <c r="D4758" s="514">
        <f t="shared" si="756"/>
        <v>0</v>
      </c>
      <c r="E4758" s="514">
        <f t="shared" si="756"/>
        <v>0</v>
      </c>
      <c r="F4758" s="414"/>
    </row>
    <row r="4759" spans="1:6" ht="21" customHeight="1" thickBot="1" x14ac:dyDescent="0.25">
      <c r="A4759" s="518" t="s">
        <v>37</v>
      </c>
      <c r="B4759" s="514"/>
      <c r="C4759" s="514"/>
      <c r="D4759" s="514"/>
      <c r="E4759" s="514"/>
      <c r="F4759" s="414"/>
    </row>
    <row r="4760" spans="1:6" ht="21" customHeight="1" thickBot="1" x14ac:dyDescent="0.25">
      <c r="A4760" s="518" t="s">
        <v>108</v>
      </c>
      <c r="B4760" s="514"/>
      <c r="C4760" s="514"/>
      <c r="D4760" s="514"/>
      <c r="E4760" s="514"/>
      <c r="F4760" s="414"/>
    </row>
    <row r="4761" spans="1:6" ht="21" customHeight="1" thickBot="1" x14ac:dyDescent="0.25">
      <c r="A4761" s="518" t="s">
        <v>72</v>
      </c>
      <c r="B4761" s="514"/>
      <c r="C4761" s="514"/>
      <c r="D4761" s="514"/>
      <c r="E4761" s="514"/>
      <c r="F4761" s="414"/>
    </row>
    <row r="4762" spans="1:6" ht="21" customHeight="1" thickBot="1" x14ac:dyDescent="0.25">
      <c r="A4762" s="518" t="s">
        <v>73</v>
      </c>
      <c r="B4762" s="514"/>
      <c r="C4762" s="514"/>
      <c r="D4762" s="514"/>
      <c r="E4762" s="514"/>
      <c r="F4762" s="414"/>
    </row>
    <row r="4763" spans="1:6" ht="21" customHeight="1" thickBot="1" x14ac:dyDescent="0.25">
      <c r="A4763" s="552" t="s">
        <v>129</v>
      </c>
      <c r="B4763" s="514">
        <f>B4753+B4758</f>
        <v>3772.344576</v>
      </c>
      <c r="C4763" s="514">
        <f t="shared" ref="C4763:E4763" si="757">C4753+C4758</f>
        <v>3772.344576</v>
      </c>
      <c r="D4763" s="514">
        <f t="shared" si="757"/>
        <v>11317.033728</v>
      </c>
      <c r="E4763" s="514">
        <f t="shared" si="757"/>
        <v>0</v>
      </c>
      <c r="F4763" s="414"/>
    </row>
    <row r="4764" spans="1:6" ht="38.25" customHeight="1" thickBot="1" x14ac:dyDescent="0.25">
      <c r="A4764" s="509" t="s">
        <v>1476</v>
      </c>
      <c r="B4764" s="509" t="s">
        <v>1477</v>
      </c>
      <c r="C4764" s="556" t="s">
        <v>1478</v>
      </c>
      <c r="D4764" s="522"/>
      <c r="E4764" s="523"/>
      <c r="F4764" s="414"/>
    </row>
    <row r="4765" spans="1:6" ht="21" customHeight="1" thickBot="1" x14ac:dyDescent="0.25">
      <c r="A4765" s="426" t="s">
        <v>9</v>
      </c>
      <c r="B4765" s="1090" t="s">
        <v>748</v>
      </c>
      <c r="C4765" s="1091"/>
      <c r="D4765" s="1091"/>
      <c r="E4765" s="1092"/>
      <c r="F4765" s="414"/>
    </row>
    <row r="4766" spans="1:6" ht="21" customHeight="1" thickBot="1" x14ac:dyDescent="0.25">
      <c r="A4766" s="426" t="s">
        <v>14</v>
      </c>
      <c r="B4766" s="1123" t="s">
        <v>123</v>
      </c>
      <c r="C4766" s="1093"/>
      <c r="D4766" s="1093"/>
      <c r="E4766" s="1094"/>
      <c r="F4766" s="414"/>
    </row>
    <row r="4767" spans="1:6" ht="21" customHeight="1" x14ac:dyDescent="0.2">
      <c r="A4767" s="1095"/>
      <c r="B4767" s="511">
        <v>2019</v>
      </c>
      <c r="C4767" s="511">
        <v>2020</v>
      </c>
      <c r="D4767" s="511">
        <v>2021</v>
      </c>
      <c r="E4767" s="511">
        <v>2022</v>
      </c>
      <c r="F4767" s="414"/>
    </row>
    <row r="4768" spans="1:6" ht="21" customHeight="1" thickBot="1" x14ac:dyDescent="0.25">
      <c r="A4768" s="1096"/>
      <c r="B4768" s="512" t="s">
        <v>5</v>
      </c>
      <c r="C4768" s="512" t="s">
        <v>6</v>
      </c>
      <c r="D4768" s="512" t="s">
        <v>6</v>
      </c>
      <c r="E4768" s="512" t="s">
        <v>6</v>
      </c>
      <c r="F4768" s="414"/>
    </row>
    <row r="4769" spans="1:6" ht="21" customHeight="1" thickBot="1" x14ac:dyDescent="0.25">
      <c r="A4769" s="426" t="s">
        <v>8</v>
      </c>
      <c r="B4769" s="422">
        <v>2</v>
      </c>
      <c r="C4769" s="422">
        <v>30</v>
      </c>
      <c r="D4769" s="422">
        <v>30</v>
      </c>
      <c r="E4769" s="422">
        <v>30</v>
      </c>
      <c r="F4769" s="414"/>
    </row>
    <row r="4770" spans="1:6" ht="21" customHeight="1" thickBot="1" x14ac:dyDescent="0.25">
      <c r="A4770" s="426" t="s">
        <v>15</v>
      </c>
      <c r="B4770" s="513">
        <f>B4788</f>
        <v>7428.8492000000006</v>
      </c>
      <c r="C4770" s="513">
        <f t="shared" ref="C4770:E4770" si="758">C4788</f>
        <v>15180.688199999999</v>
      </c>
      <c r="D4770" s="513">
        <f t="shared" si="758"/>
        <v>14534.708600000002</v>
      </c>
      <c r="E4770" s="513">
        <f t="shared" si="758"/>
        <v>0</v>
      </c>
      <c r="F4770" s="414"/>
    </row>
    <row r="4771" spans="1:6" ht="21" customHeight="1" thickBot="1" x14ac:dyDescent="0.25">
      <c r="A4771" s="426" t="s">
        <v>21</v>
      </c>
      <c r="B4771" s="513">
        <f>B4770/B4769</f>
        <v>3714.4246000000003</v>
      </c>
      <c r="C4771" s="513">
        <f t="shared" ref="C4771:E4771" si="759">C4770/C4769</f>
        <v>506.02293999999995</v>
      </c>
      <c r="D4771" s="513">
        <f t="shared" si="759"/>
        <v>484.49028666666675</v>
      </c>
      <c r="E4771" s="513">
        <f t="shared" si="759"/>
        <v>0</v>
      </c>
      <c r="F4771" s="414"/>
    </row>
    <row r="4772" spans="1:6" ht="21" customHeight="1" thickBot="1" x14ac:dyDescent="0.25">
      <c r="A4772" s="426" t="s">
        <v>16</v>
      </c>
      <c r="B4772" s="422" t="s">
        <v>20</v>
      </c>
      <c r="C4772" s="516">
        <f>C4769/B4769-1</f>
        <v>14</v>
      </c>
      <c r="D4772" s="516">
        <f t="shared" ref="D4772:E4774" si="760">D4769/C4769-1</f>
        <v>0</v>
      </c>
      <c r="E4772" s="516">
        <f t="shared" si="760"/>
        <v>0</v>
      </c>
      <c r="F4772" s="414"/>
    </row>
    <row r="4773" spans="1:6" ht="21" customHeight="1" thickBot="1" x14ac:dyDescent="0.25">
      <c r="A4773" s="426" t="s">
        <v>17</v>
      </c>
      <c r="B4773" s="422" t="s">
        <v>20</v>
      </c>
      <c r="C4773" s="516">
        <f>C4770/B4770-1</f>
        <v>1.0434777704196767</v>
      </c>
      <c r="D4773" s="516">
        <f t="shared" si="760"/>
        <v>-4.255272168754487E-2</v>
      </c>
      <c r="E4773" s="516">
        <f t="shared" si="760"/>
        <v>-1</v>
      </c>
      <c r="F4773" s="414"/>
    </row>
    <row r="4774" spans="1:6" ht="21" customHeight="1" thickBot="1" x14ac:dyDescent="0.25">
      <c r="A4774" s="426" t="s">
        <v>18</v>
      </c>
      <c r="B4774" s="422" t="s">
        <v>20</v>
      </c>
      <c r="C4774" s="516">
        <f>C4771/B4771-1</f>
        <v>-0.86376814863868823</v>
      </c>
      <c r="D4774" s="516">
        <f t="shared" si="760"/>
        <v>-4.255272168754487E-2</v>
      </c>
      <c r="E4774" s="516">
        <f t="shared" si="760"/>
        <v>-1</v>
      </c>
      <c r="F4774" s="414"/>
    </row>
    <row r="4775" spans="1:6" ht="21" customHeight="1" thickBot="1" x14ac:dyDescent="0.25">
      <c r="A4775" s="1138" t="s">
        <v>1462</v>
      </c>
      <c r="B4775" s="1139"/>
      <c r="C4775" s="1139"/>
      <c r="D4775" s="1139"/>
      <c r="E4775" s="1140"/>
      <c r="F4775" s="414"/>
    </row>
    <row r="4776" spans="1:6" ht="21" customHeight="1" x14ac:dyDescent="0.2">
      <c r="A4776" s="1095"/>
      <c r="B4776" s="511">
        <v>2019</v>
      </c>
      <c r="C4776" s="511">
        <v>2020</v>
      </c>
      <c r="D4776" s="511">
        <v>2021</v>
      </c>
      <c r="E4776" s="511">
        <v>2022</v>
      </c>
      <c r="F4776" s="414"/>
    </row>
    <row r="4777" spans="1:6" ht="21" customHeight="1" thickBot="1" x14ac:dyDescent="0.25">
      <c r="A4777" s="1096"/>
      <c r="B4777" s="512" t="s">
        <v>5</v>
      </c>
      <c r="C4777" s="512" t="s">
        <v>6</v>
      </c>
      <c r="D4777" s="512" t="s">
        <v>6</v>
      </c>
      <c r="E4777" s="512" t="s">
        <v>6</v>
      </c>
      <c r="F4777" s="414"/>
    </row>
    <row r="4778" spans="1:6" ht="21" customHeight="1" thickBot="1" x14ac:dyDescent="0.25">
      <c r="A4778" s="517" t="s">
        <v>107</v>
      </c>
      <c r="B4778" s="515">
        <f>B4779+B4780+B4781+B4782</f>
        <v>7428.8492000000006</v>
      </c>
      <c r="C4778" s="515">
        <f t="shared" ref="C4778:E4778" si="761">C4779+C4780+C4781+C4782</f>
        <v>15180.688199999999</v>
      </c>
      <c r="D4778" s="515">
        <f t="shared" si="761"/>
        <v>14534.708600000002</v>
      </c>
      <c r="E4778" s="515">
        <f t="shared" si="761"/>
        <v>0</v>
      </c>
      <c r="F4778" s="414"/>
    </row>
    <row r="4779" spans="1:6" ht="21" customHeight="1" thickBot="1" x14ac:dyDescent="0.25">
      <c r="A4779" s="518" t="s">
        <v>37</v>
      </c>
      <c r="B4779" s="515">
        <v>7428.8492000000006</v>
      </c>
      <c r="C4779" s="515">
        <v>15180.688199999999</v>
      </c>
      <c r="D4779" s="515">
        <v>14534.708600000002</v>
      </c>
      <c r="E4779" s="515">
        <v>0</v>
      </c>
      <c r="F4779" s="414"/>
    </row>
    <row r="4780" spans="1:6" ht="21" customHeight="1" thickBot="1" x14ac:dyDescent="0.25">
      <c r="A4780" s="518" t="s">
        <v>108</v>
      </c>
      <c r="B4780" s="515"/>
      <c r="C4780" s="515"/>
      <c r="D4780" s="515"/>
      <c r="E4780" s="515"/>
      <c r="F4780" s="414"/>
    </row>
    <row r="4781" spans="1:6" ht="21" customHeight="1" thickBot="1" x14ac:dyDescent="0.25">
      <c r="A4781" s="518" t="s">
        <v>72</v>
      </c>
      <c r="B4781" s="515"/>
      <c r="C4781" s="515"/>
      <c r="D4781" s="515"/>
      <c r="E4781" s="515"/>
      <c r="F4781" s="414"/>
    </row>
    <row r="4782" spans="1:6" ht="21" customHeight="1" thickBot="1" x14ac:dyDescent="0.25">
      <c r="A4782" s="518" t="s">
        <v>73</v>
      </c>
      <c r="B4782" s="515"/>
      <c r="C4782" s="515"/>
      <c r="D4782" s="515"/>
      <c r="E4782" s="515"/>
      <c r="F4782" s="414"/>
    </row>
    <row r="4783" spans="1:6" ht="21" customHeight="1" thickBot="1" x14ac:dyDescent="0.25">
      <c r="A4783" s="517" t="s">
        <v>109</v>
      </c>
      <c r="B4783" s="514">
        <f>B4784+B4785+B4786+B4787</f>
        <v>0</v>
      </c>
      <c r="C4783" s="514">
        <f t="shared" ref="C4783:E4783" si="762">C4784+C4785+C4786+C4787</f>
        <v>0</v>
      </c>
      <c r="D4783" s="514">
        <f t="shared" si="762"/>
        <v>0</v>
      </c>
      <c r="E4783" s="514">
        <f t="shared" si="762"/>
        <v>0</v>
      </c>
      <c r="F4783" s="414"/>
    </row>
    <row r="4784" spans="1:6" ht="21" customHeight="1" thickBot="1" x14ac:dyDescent="0.25">
      <c r="A4784" s="518" t="s">
        <v>37</v>
      </c>
      <c r="B4784" s="514"/>
      <c r="C4784" s="514"/>
      <c r="D4784" s="514"/>
      <c r="E4784" s="514"/>
      <c r="F4784" s="414"/>
    </row>
    <row r="4785" spans="1:6" ht="21" customHeight="1" thickBot="1" x14ac:dyDescent="0.25">
      <c r="A4785" s="518" t="s">
        <v>108</v>
      </c>
      <c r="B4785" s="514"/>
      <c r="C4785" s="514"/>
      <c r="D4785" s="514"/>
      <c r="E4785" s="514"/>
      <c r="F4785" s="414"/>
    </row>
    <row r="4786" spans="1:6" ht="21" customHeight="1" thickBot="1" x14ac:dyDescent="0.25">
      <c r="A4786" s="518" t="s">
        <v>72</v>
      </c>
      <c r="B4786" s="514"/>
      <c r="C4786" s="514"/>
      <c r="D4786" s="514"/>
      <c r="E4786" s="514"/>
      <c r="F4786" s="414"/>
    </row>
    <row r="4787" spans="1:6" ht="21" customHeight="1" thickBot="1" x14ac:dyDescent="0.25">
      <c r="A4787" s="518" t="s">
        <v>73</v>
      </c>
      <c r="B4787" s="514"/>
      <c r="C4787" s="514"/>
      <c r="D4787" s="514"/>
      <c r="E4787" s="514"/>
      <c r="F4787" s="414"/>
    </row>
    <row r="4788" spans="1:6" ht="21" customHeight="1" thickBot="1" x14ac:dyDescent="0.25">
      <c r="A4788" s="552" t="s">
        <v>133</v>
      </c>
      <c r="B4788" s="514">
        <f>B4778+B4783</f>
        <v>7428.8492000000006</v>
      </c>
      <c r="C4788" s="514">
        <f t="shared" ref="C4788:E4788" si="763">C4778+C4783</f>
        <v>15180.688199999999</v>
      </c>
      <c r="D4788" s="514">
        <f t="shared" si="763"/>
        <v>14534.708600000002</v>
      </c>
      <c r="E4788" s="514">
        <f t="shared" si="763"/>
        <v>0</v>
      </c>
      <c r="F4788" s="414"/>
    </row>
    <row r="4789" spans="1:6" ht="64.5" customHeight="1" thickBot="1" x14ac:dyDescent="0.25">
      <c r="A4789" s="509" t="s">
        <v>1479</v>
      </c>
      <c r="B4789" s="509" t="s">
        <v>1480</v>
      </c>
      <c r="C4789" s="556" t="s">
        <v>1481</v>
      </c>
      <c r="D4789" s="522"/>
      <c r="E4789" s="523"/>
      <c r="F4789" s="414"/>
    </row>
    <row r="4790" spans="1:6" ht="21" customHeight="1" thickBot="1" x14ac:dyDescent="0.25">
      <c r="A4790" s="426" t="s">
        <v>9</v>
      </c>
      <c r="B4790" s="1090" t="s">
        <v>748</v>
      </c>
      <c r="C4790" s="1091"/>
      <c r="D4790" s="1091"/>
      <c r="E4790" s="1092"/>
      <c r="F4790" s="414"/>
    </row>
    <row r="4791" spans="1:6" ht="21" customHeight="1" thickBot="1" x14ac:dyDescent="0.25">
      <c r="A4791" s="426" t="s">
        <v>14</v>
      </c>
      <c r="B4791" s="1123" t="s">
        <v>123</v>
      </c>
      <c r="C4791" s="1093"/>
      <c r="D4791" s="1093"/>
      <c r="E4791" s="1094"/>
      <c r="F4791" s="414"/>
    </row>
    <row r="4792" spans="1:6" ht="21" customHeight="1" x14ac:dyDescent="0.2">
      <c r="A4792" s="1095"/>
      <c r="B4792" s="511">
        <v>2019</v>
      </c>
      <c r="C4792" s="511">
        <v>2020</v>
      </c>
      <c r="D4792" s="511">
        <v>2021</v>
      </c>
      <c r="E4792" s="511">
        <v>2022</v>
      </c>
      <c r="F4792" s="414"/>
    </row>
    <row r="4793" spans="1:6" ht="21" customHeight="1" thickBot="1" x14ac:dyDescent="0.25">
      <c r="A4793" s="1096"/>
      <c r="B4793" s="512" t="s">
        <v>5</v>
      </c>
      <c r="C4793" s="512" t="s">
        <v>6</v>
      </c>
      <c r="D4793" s="512" t="s">
        <v>6</v>
      </c>
      <c r="E4793" s="512" t="s">
        <v>6</v>
      </c>
      <c r="F4793" s="414"/>
    </row>
    <row r="4794" spans="1:6" ht="21" customHeight="1" thickBot="1" x14ac:dyDescent="0.25">
      <c r="A4794" s="426" t="s">
        <v>8</v>
      </c>
      <c r="B4794" s="422">
        <v>0</v>
      </c>
      <c r="C4794" s="422">
        <v>1</v>
      </c>
      <c r="D4794" s="422">
        <v>1</v>
      </c>
      <c r="E4794" s="422">
        <v>0</v>
      </c>
      <c r="F4794" s="414"/>
    </row>
    <row r="4795" spans="1:6" ht="21" customHeight="1" thickBot="1" x14ac:dyDescent="0.25">
      <c r="A4795" s="426" t="s">
        <v>15</v>
      </c>
      <c r="B4795" s="513">
        <f>B4813</f>
        <v>4497.9377999999997</v>
      </c>
      <c r="C4795" s="513">
        <f t="shared" ref="C4795:E4795" si="764">C4813</f>
        <v>6891.2742866666667</v>
      </c>
      <c r="D4795" s="513">
        <f t="shared" si="764"/>
        <v>11100.476913333332</v>
      </c>
      <c r="E4795" s="513">
        <f t="shared" si="764"/>
        <v>0</v>
      </c>
      <c r="F4795" s="414"/>
    </row>
    <row r="4796" spans="1:6" ht="21" customHeight="1" thickBot="1" x14ac:dyDescent="0.25">
      <c r="A4796" s="426" t="s">
        <v>21</v>
      </c>
      <c r="B4796" s="513" t="e">
        <f>B4795/B4794</f>
        <v>#DIV/0!</v>
      </c>
      <c r="C4796" s="513">
        <f t="shared" ref="C4796:E4796" si="765">C4795/C4794</f>
        <v>6891.2742866666667</v>
      </c>
      <c r="D4796" s="513">
        <f t="shared" si="765"/>
        <v>11100.476913333332</v>
      </c>
      <c r="E4796" s="513" t="e">
        <f t="shared" si="765"/>
        <v>#DIV/0!</v>
      </c>
      <c r="F4796" s="414"/>
    </row>
    <row r="4797" spans="1:6" ht="21" customHeight="1" thickBot="1" x14ac:dyDescent="0.25">
      <c r="A4797" s="426" t="s">
        <v>16</v>
      </c>
      <c r="B4797" s="422" t="s">
        <v>20</v>
      </c>
      <c r="C4797" s="516" t="e">
        <f>C4794/B4794-1</f>
        <v>#DIV/0!</v>
      </c>
      <c r="D4797" s="516">
        <f t="shared" ref="D4797:E4799" si="766">D4794/C4794-1</f>
        <v>0</v>
      </c>
      <c r="E4797" s="516">
        <f t="shared" si="766"/>
        <v>-1</v>
      </c>
      <c r="F4797" s="414"/>
    </row>
    <row r="4798" spans="1:6" ht="21" customHeight="1" thickBot="1" x14ac:dyDescent="0.25">
      <c r="A4798" s="426" t="s">
        <v>17</v>
      </c>
      <c r="B4798" s="422" t="s">
        <v>20</v>
      </c>
      <c r="C4798" s="516">
        <f>C4795/B4795-1</f>
        <v>0.53209639463370695</v>
      </c>
      <c r="D4798" s="516">
        <f t="shared" si="766"/>
        <v>0.6108017837587294</v>
      </c>
      <c r="E4798" s="516">
        <f t="shared" si="766"/>
        <v>-1</v>
      </c>
      <c r="F4798" s="414"/>
    </row>
    <row r="4799" spans="1:6" ht="21" customHeight="1" thickBot="1" x14ac:dyDescent="0.25">
      <c r="A4799" s="426" t="s">
        <v>18</v>
      </c>
      <c r="B4799" s="422" t="s">
        <v>20</v>
      </c>
      <c r="C4799" s="516" t="e">
        <f>C4796/B4796-1</f>
        <v>#DIV/0!</v>
      </c>
      <c r="D4799" s="516">
        <f t="shared" si="766"/>
        <v>0.6108017837587294</v>
      </c>
      <c r="E4799" s="516" t="e">
        <f t="shared" si="766"/>
        <v>#DIV/0!</v>
      </c>
      <c r="F4799" s="414"/>
    </row>
    <row r="4800" spans="1:6" ht="21" customHeight="1" thickBot="1" x14ac:dyDescent="0.25">
      <c r="A4800" s="1138" t="s">
        <v>1462</v>
      </c>
      <c r="B4800" s="1139"/>
      <c r="C4800" s="1139"/>
      <c r="D4800" s="1139"/>
      <c r="E4800" s="1140"/>
      <c r="F4800" s="414"/>
    </row>
    <row r="4801" spans="1:6" ht="21" customHeight="1" x14ac:dyDescent="0.2">
      <c r="A4801" s="1095"/>
      <c r="B4801" s="511">
        <v>2019</v>
      </c>
      <c r="C4801" s="511">
        <v>2020</v>
      </c>
      <c r="D4801" s="511">
        <v>2021</v>
      </c>
      <c r="E4801" s="511">
        <v>2022</v>
      </c>
      <c r="F4801" s="414"/>
    </row>
    <row r="4802" spans="1:6" ht="21" customHeight="1" thickBot="1" x14ac:dyDescent="0.25">
      <c r="A4802" s="1096"/>
      <c r="B4802" s="512" t="s">
        <v>5</v>
      </c>
      <c r="C4802" s="512" t="s">
        <v>6</v>
      </c>
      <c r="D4802" s="512" t="s">
        <v>6</v>
      </c>
      <c r="E4802" s="512" t="s">
        <v>6</v>
      </c>
      <c r="F4802" s="414"/>
    </row>
    <row r="4803" spans="1:6" ht="21" customHeight="1" thickBot="1" x14ac:dyDescent="0.25">
      <c r="A4803" s="517" t="s">
        <v>107</v>
      </c>
      <c r="B4803" s="515">
        <f>B4804+B4805+B4806+B4807</f>
        <v>4497.9377999999997</v>
      </c>
      <c r="C4803" s="515">
        <f t="shared" ref="C4803:E4803" si="767">C4804+C4805+C4806+C4807</f>
        <v>6891.2742866666667</v>
      </c>
      <c r="D4803" s="515">
        <f t="shared" si="767"/>
        <v>11100.476913333332</v>
      </c>
      <c r="E4803" s="515">
        <f t="shared" si="767"/>
        <v>0</v>
      </c>
      <c r="F4803" s="414"/>
    </row>
    <row r="4804" spans="1:6" ht="21" customHeight="1" thickBot="1" x14ac:dyDescent="0.25">
      <c r="A4804" s="518" t="s">
        <v>37</v>
      </c>
      <c r="B4804" s="515">
        <v>4497.9377999999997</v>
      </c>
      <c r="C4804" s="515">
        <v>6891.2742866666667</v>
      </c>
      <c r="D4804" s="515">
        <v>11100.476913333332</v>
      </c>
      <c r="E4804" s="515">
        <v>0</v>
      </c>
      <c r="F4804" s="414"/>
    </row>
    <row r="4805" spans="1:6" ht="21" customHeight="1" thickBot="1" x14ac:dyDescent="0.25">
      <c r="A4805" s="518" t="s">
        <v>108</v>
      </c>
      <c r="B4805" s="515"/>
      <c r="C4805" s="515"/>
      <c r="D4805" s="515"/>
      <c r="E4805" s="515"/>
      <c r="F4805" s="414"/>
    </row>
    <row r="4806" spans="1:6" ht="21" customHeight="1" thickBot="1" x14ac:dyDescent="0.25">
      <c r="A4806" s="518" t="s">
        <v>72</v>
      </c>
      <c r="B4806" s="515"/>
      <c r="C4806" s="515"/>
      <c r="D4806" s="515"/>
      <c r="E4806" s="515"/>
      <c r="F4806" s="414"/>
    </row>
    <row r="4807" spans="1:6" ht="21" customHeight="1" thickBot="1" x14ac:dyDescent="0.25">
      <c r="A4807" s="518" t="s">
        <v>73</v>
      </c>
      <c r="B4807" s="515"/>
      <c r="C4807" s="515"/>
      <c r="D4807" s="515"/>
      <c r="E4807" s="515"/>
      <c r="F4807" s="414"/>
    </row>
    <row r="4808" spans="1:6" ht="21" customHeight="1" thickBot="1" x14ac:dyDescent="0.25">
      <c r="A4808" s="517" t="s">
        <v>109</v>
      </c>
      <c r="B4808" s="514">
        <f>B4809+B4810+B4811+B4812</f>
        <v>0</v>
      </c>
      <c r="C4808" s="514">
        <f t="shared" ref="C4808:E4808" si="768">C4809+C4810+C4811+C4812</f>
        <v>0</v>
      </c>
      <c r="D4808" s="514">
        <f t="shared" si="768"/>
        <v>0</v>
      </c>
      <c r="E4808" s="514">
        <f t="shared" si="768"/>
        <v>0</v>
      </c>
      <c r="F4808" s="414"/>
    </row>
    <row r="4809" spans="1:6" ht="21" customHeight="1" thickBot="1" x14ac:dyDescent="0.25">
      <c r="A4809" s="518" t="s">
        <v>37</v>
      </c>
      <c r="B4809" s="514"/>
      <c r="C4809" s="514"/>
      <c r="D4809" s="514"/>
      <c r="E4809" s="514"/>
      <c r="F4809" s="414"/>
    </row>
    <row r="4810" spans="1:6" ht="21" customHeight="1" thickBot="1" x14ac:dyDescent="0.25">
      <c r="A4810" s="518" t="s">
        <v>108</v>
      </c>
      <c r="B4810" s="514"/>
      <c r="C4810" s="514"/>
      <c r="D4810" s="514"/>
      <c r="E4810" s="514"/>
      <c r="F4810" s="414"/>
    </row>
    <row r="4811" spans="1:6" ht="21" customHeight="1" thickBot="1" x14ac:dyDescent="0.25">
      <c r="A4811" s="518" t="s">
        <v>72</v>
      </c>
      <c r="B4811" s="514"/>
      <c r="C4811" s="514"/>
      <c r="D4811" s="514"/>
      <c r="E4811" s="514"/>
      <c r="F4811" s="414"/>
    </row>
    <row r="4812" spans="1:6" ht="21" customHeight="1" thickBot="1" x14ac:dyDescent="0.25">
      <c r="A4812" s="518" t="s">
        <v>73</v>
      </c>
      <c r="B4812" s="514"/>
      <c r="C4812" s="514"/>
      <c r="D4812" s="514"/>
      <c r="E4812" s="514"/>
      <c r="F4812" s="414"/>
    </row>
    <row r="4813" spans="1:6" ht="21" customHeight="1" thickBot="1" x14ac:dyDescent="0.25">
      <c r="A4813" s="552" t="s">
        <v>268</v>
      </c>
      <c r="B4813" s="514">
        <f>B4803+B4808</f>
        <v>4497.9377999999997</v>
      </c>
      <c r="C4813" s="514">
        <f t="shared" ref="C4813:E4813" si="769">C4803+C4808</f>
        <v>6891.2742866666667</v>
      </c>
      <c r="D4813" s="514">
        <f t="shared" si="769"/>
        <v>11100.476913333332</v>
      </c>
      <c r="E4813" s="514">
        <f t="shared" si="769"/>
        <v>0</v>
      </c>
      <c r="F4813" s="414"/>
    </row>
    <row r="4814" spans="1:6" ht="51.75" customHeight="1" thickBot="1" x14ac:dyDescent="0.25">
      <c r="A4814" s="509" t="s">
        <v>1482</v>
      </c>
      <c r="B4814" s="509" t="s">
        <v>1483</v>
      </c>
      <c r="C4814" s="557" t="s">
        <v>1484</v>
      </c>
      <c r="D4814" s="522"/>
      <c r="E4814" s="523"/>
      <c r="F4814" s="414"/>
    </row>
    <row r="4815" spans="1:6" ht="21" customHeight="1" thickBot="1" x14ac:dyDescent="0.25">
      <c r="A4815" s="426" t="s">
        <v>9</v>
      </c>
      <c r="B4815" s="1090" t="s">
        <v>748</v>
      </c>
      <c r="C4815" s="1091"/>
      <c r="D4815" s="1091"/>
      <c r="E4815" s="1092"/>
      <c r="F4815" s="414"/>
    </row>
    <row r="4816" spans="1:6" ht="21" customHeight="1" thickBot="1" x14ac:dyDescent="0.25">
      <c r="A4816" s="426" t="s">
        <v>14</v>
      </c>
      <c r="B4816" s="1123" t="s">
        <v>123</v>
      </c>
      <c r="C4816" s="1093"/>
      <c r="D4816" s="1093"/>
      <c r="E4816" s="1094"/>
      <c r="F4816" s="414"/>
    </row>
    <row r="4817" spans="1:6" ht="21" customHeight="1" x14ac:dyDescent="0.2">
      <c r="A4817" s="1095"/>
      <c r="B4817" s="511">
        <v>2019</v>
      </c>
      <c r="C4817" s="511">
        <v>2020</v>
      </c>
      <c r="D4817" s="511">
        <v>2021</v>
      </c>
      <c r="E4817" s="511">
        <v>2022</v>
      </c>
      <c r="F4817" s="414"/>
    </row>
    <row r="4818" spans="1:6" ht="21" customHeight="1" thickBot="1" x14ac:dyDescent="0.25">
      <c r="A4818" s="1096"/>
      <c r="B4818" s="512" t="s">
        <v>5</v>
      </c>
      <c r="C4818" s="512" t="s">
        <v>6</v>
      </c>
      <c r="D4818" s="512" t="s">
        <v>6</v>
      </c>
      <c r="E4818" s="512" t="s">
        <v>6</v>
      </c>
      <c r="F4818" s="414"/>
    </row>
    <row r="4819" spans="1:6" ht="21" customHeight="1" thickBot="1" x14ac:dyDescent="0.25">
      <c r="A4819" s="426" t="s">
        <v>8</v>
      </c>
      <c r="B4819" s="422">
        <v>0</v>
      </c>
      <c r="C4819" s="422">
        <v>1</v>
      </c>
      <c r="D4819" s="422">
        <v>1</v>
      </c>
      <c r="E4819" s="422">
        <v>0</v>
      </c>
      <c r="F4819" s="414"/>
    </row>
    <row r="4820" spans="1:6" ht="21" customHeight="1" thickBot="1" x14ac:dyDescent="0.25">
      <c r="A4820" s="426" t="s">
        <v>15</v>
      </c>
      <c r="B4820" s="513">
        <f>B4838</f>
        <v>4211.1806000000006</v>
      </c>
      <c r="C4820" s="513">
        <f t="shared" ref="C4820:E4820" si="770">C4838</f>
        <v>6776.5714066666669</v>
      </c>
      <c r="D4820" s="513">
        <f t="shared" si="770"/>
        <v>10068.150993333333</v>
      </c>
      <c r="E4820" s="513">
        <f t="shared" si="770"/>
        <v>0</v>
      </c>
      <c r="F4820" s="414"/>
    </row>
    <row r="4821" spans="1:6" ht="21" customHeight="1" thickBot="1" x14ac:dyDescent="0.25">
      <c r="A4821" s="426" t="s">
        <v>21</v>
      </c>
      <c r="B4821" s="513" t="e">
        <f>B4820/B4819</f>
        <v>#DIV/0!</v>
      </c>
      <c r="C4821" s="513">
        <f t="shared" ref="C4821:E4821" si="771">C4820/C4819</f>
        <v>6776.5714066666669</v>
      </c>
      <c r="D4821" s="513">
        <f t="shared" si="771"/>
        <v>10068.150993333333</v>
      </c>
      <c r="E4821" s="513" t="e">
        <f t="shared" si="771"/>
        <v>#DIV/0!</v>
      </c>
      <c r="F4821" s="414"/>
    </row>
    <row r="4822" spans="1:6" ht="21" customHeight="1" thickBot="1" x14ac:dyDescent="0.25">
      <c r="A4822" s="426" t="s">
        <v>16</v>
      </c>
      <c r="B4822" s="422" t="s">
        <v>20</v>
      </c>
      <c r="C4822" s="516" t="e">
        <f>C4819/B4819-1</f>
        <v>#DIV/0!</v>
      </c>
      <c r="D4822" s="516">
        <f t="shared" ref="D4822:E4824" si="772">D4819/C4819-1</f>
        <v>0</v>
      </c>
      <c r="E4822" s="516">
        <f t="shared" si="772"/>
        <v>-1</v>
      </c>
      <c r="F4822" s="414"/>
    </row>
    <row r="4823" spans="1:6" ht="21" customHeight="1" thickBot="1" x14ac:dyDescent="0.25">
      <c r="A4823" s="426" t="s">
        <v>17</v>
      </c>
      <c r="B4823" s="422" t="s">
        <v>20</v>
      </c>
      <c r="C4823" s="516">
        <f>C4820/B4820-1</f>
        <v>0.60918565370164024</v>
      </c>
      <c r="D4823" s="516">
        <f t="shared" si="772"/>
        <v>0.485729344403937</v>
      </c>
      <c r="E4823" s="516">
        <f t="shared" si="772"/>
        <v>-1</v>
      </c>
      <c r="F4823" s="414"/>
    </row>
    <row r="4824" spans="1:6" ht="21" customHeight="1" thickBot="1" x14ac:dyDescent="0.25">
      <c r="A4824" s="426" t="s">
        <v>18</v>
      </c>
      <c r="B4824" s="422" t="s">
        <v>20</v>
      </c>
      <c r="C4824" s="516" t="e">
        <f>C4821/B4821-1</f>
        <v>#DIV/0!</v>
      </c>
      <c r="D4824" s="516">
        <f t="shared" si="772"/>
        <v>0.485729344403937</v>
      </c>
      <c r="E4824" s="516" t="e">
        <f t="shared" si="772"/>
        <v>#DIV/0!</v>
      </c>
      <c r="F4824" s="414"/>
    </row>
    <row r="4825" spans="1:6" ht="21" customHeight="1" thickBot="1" x14ac:dyDescent="0.25">
      <c r="A4825" s="1138" t="s">
        <v>1462</v>
      </c>
      <c r="B4825" s="1139"/>
      <c r="C4825" s="1139"/>
      <c r="D4825" s="1139"/>
      <c r="E4825" s="1140"/>
      <c r="F4825" s="414"/>
    </row>
    <row r="4826" spans="1:6" ht="21" customHeight="1" x14ac:dyDescent="0.2">
      <c r="A4826" s="1095"/>
      <c r="B4826" s="511">
        <v>2019</v>
      </c>
      <c r="C4826" s="511">
        <v>2020</v>
      </c>
      <c r="D4826" s="511">
        <v>2021</v>
      </c>
      <c r="E4826" s="511">
        <v>2022</v>
      </c>
      <c r="F4826" s="414"/>
    </row>
    <row r="4827" spans="1:6" ht="21" customHeight="1" thickBot="1" x14ac:dyDescent="0.25">
      <c r="A4827" s="1096"/>
      <c r="B4827" s="512" t="s">
        <v>5</v>
      </c>
      <c r="C4827" s="512" t="s">
        <v>6</v>
      </c>
      <c r="D4827" s="512" t="s">
        <v>6</v>
      </c>
      <c r="E4827" s="512" t="s">
        <v>6</v>
      </c>
      <c r="F4827" s="414"/>
    </row>
    <row r="4828" spans="1:6" ht="21" customHeight="1" thickBot="1" x14ac:dyDescent="0.25">
      <c r="A4828" s="517" t="s">
        <v>107</v>
      </c>
      <c r="B4828" s="515">
        <f>B4829+B4830+B4831+B4832</f>
        <v>4211.1806000000006</v>
      </c>
      <c r="C4828" s="515">
        <f t="shared" ref="C4828:E4828" si="773">C4829+C4830+C4831+C4832</f>
        <v>6776.5714066666669</v>
      </c>
      <c r="D4828" s="515">
        <f t="shared" si="773"/>
        <v>10068.150993333333</v>
      </c>
      <c r="E4828" s="515">
        <f t="shared" si="773"/>
        <v>0</v>
      </c>
      <c r="F4828" s="414"/>
    </row>
    <row r="4829" spans="1:6" ht="21" customHeight="1" thickBot="1" x14ac:dyDescent="0.25">
      <c r="A4829" s="518" t="s">
        <v>37</v>
      </c>
      <c r="B4829" s="515">
        <v>4211.1806000000006</v>
      </c>
      <c r="C4829" s="515">
        <v>6776.5714066666669</v>
      </c>
      <c r="D4829" s="515">
        <v>10068.150993333333</v>
      </c>
      <c r="E4829" s="515">
        <v>0</v>
      </c>
      <c r="F4829" s="414"/>
    </row>
    <row r="4830" spans="1:6" ht="21" customHeight="1" thickBot="1" x14ac:dyDescent="0.25">
      <c r="A4830" s="518" t="s">
        <v>108</v>
      </c>
      <c r="B4830" s="515"/>
      <c r="C4830" s="515"/>
      <c r="D4830" s="515"/>
      <c r="E4830" s="515"/>
      <c r="F4830" s="414"/>
    </row>
    <row r="4831" spans="1:6" ht="21" customHeight="1" thickBot="1" x14ac:dyDescent="0.25">
      <c r="A4831" s="518" t="s">
        <v>72</v>
      </c>
      <c r="B4831" s="515"/>
      <c r="C4831" s="515"/>
      <c r="D4831" s="515"/>
      <c r="E4831" s="515"/>
      <c r="F4831" s="414"/>
    </row>
    <row r="4832" spans="1:6" ht="21" customHeight="1" thickBot="1" x14ac:dyDescent="0.25">
      <c r="A4832" s="518" t="s">
        <v>73</v>
      </c>
      <c r="B4832" s="515"/>
      <c r="C4832" s="515"/>
      <c r="D4832" s="515"/>
      <c r="E4832" s="515"/>
      <c r="F4832" s="414"/>
    </row>
    <row r="4833" spans="1:6" ht="21" customHeight="1" thickBot="1" x14ac:dyDescent="0.25">
      <c r="A4833" s="517" t="s">
        <v>109</v>
      </c>
      <c r="B4833" s="514">
        <f>B4834+B4835+B4836+B4837</f>
        <v>0</v>
      </c>
      <c r="C4833" s="514">
        <f t="shared" ref="C4833:E4833" si="774">C4834+C4835+C4836+C4837</f>
        <v>0</v>
      </c>
      <c r="D4833" s="514">
        <f t="shared" si="774"/>
        <v>0</v>
      </c>
      <c r="E4833" s="514">
        <f t="shared" si="774"/>
        <v>0</v>
      </c>
      <c r="F4833" s="414"/>
    </row>
    <row r="4834" spans="1:6" ht="21" customHeight="1" thickBot="1" x14ac:dyDescent="0.25">
      <c r="A4834" s="518" t="s">
        <v>37</v>
      </c>
      <c r="B4834" s="514"/>
      <c r="C4834" s="514"/>
      <c r="D4834" s="514"/>
      <c r="E4834" s="514"/>
      <c r="F4834" s="414"/>
    </row>
    <row r="4835" spans="1:6" ht="21" customHeight="1" thickBot="1" x14ac:dyDescent="0.25">
      <c r="A4835" s="518" t="s">
        <v>108</v>
      </c>
      <c r="B4835" s="514"/>
      <c r="C4835" s="514"/>
      <c r="D4835" s="514"/>
      <c r="E4835" s="514"/>
      <c r="F4835" s="414"/>
    </row>
    <row r="4836" spans="1:6" ht="21" customHeight="1" thickBot="1" x14ac:dyDescent="0.25">
      <c r="A4836" s="518" t="s">
        <v>72</v>
      </c>
      <c r="B4836" s="514"/>
      <c r="C4836" s="514"/>
      <c r="D4836" s="514"/>
      <c r="E4836" s="514"/>
      <c r="F4836" s="414"/>
    </row>
    <row r="4837" spans="1:6" ht="21" customHeight="1" thickBot="1" x14ac:dyDescent="0.25">
      <c r="A4837" s="518" t="s">
        <v>73</v>
      </c>
      <c r="B4837" s="514"/>
      <c r="C4837" s="514"/>
      <c r="D4837" s="514"/>
      <c r="E4837" s="514"/>
      <c r="F4837" s="414"/>
    </row>
    <row r="4838" spans="1:6" ht="21" customHeight="1" thickBot="1" x14ac:dyDescent="0.25">
      <c r="A4838" s="552" t="s">
        <v>271</v>
      </c>
      <c r="B4838" s="514">
        <f>B4828+B4833</f>
        <v>4211.1806000000006</v>
      </c>
      <c r="C4838" s="514">
        <f t="shared" ref="C4838:E4838" si="775">C4828+C4833</f>
        <v>6776.5714066666669</v>
      </c>
      <c r="D4838" s="514">
        <f t="shared" si="775"/>
        <v>10068.150993333333</v>
      </c>
      <c r="E4838" s="514">
        <f t="shared" si="775"/>
        <v>0</v>
      </c>
      <c r="F4838" s="414"/>
    </row>
    <row r="4839" spans="1:6" ht="64.5" customHeight="1" thickBot="1" x14ac:dyDescent="0.25">
      <c r="A4839" s="509" t="s">
        <v>1485</v>
      </c>
      <c r="B4839" s="509" t="s">
        <v>1486</v>
      </c>
      <c r="C4839" s="557" t="s">
        <v>1487</v>
      </c>
      <c r="D4839" s="522"/>
      <c r="E4839" s="523"/>
      <c r="F4839" s="414"/>
    </row>
    <row r="4840" spans="1:6" ht="21" customHeight="1" thickBot="1" x14ac:dyDescent="0.25">
      <c r="A4840" s="426" t="s">
        <v>9</v>
      </c>
      <c r="B4840" s="1090" t="s">
        <v>748</v>
      </c>
      <c r="C4840" s="1091"/>
      <c r="D4840" s="1091"/>
      <c r="E4840" s="1092"/>
      <c r="F4840" s="414"/>
    </row>
    <row r="4841" spans="1:6" ht="21" customHeight="1" thickBot="1" x14ac:dyDescent="0.25">
      <c r="A4841" s="426" t="s">
        <v>14</v>
      </c>
      <c r="B4841" s="1123" t="s">
        <v>123</v>
      </c>
      <c r="C4841" s="1093"/>
      <c r="D4841" s="1093"/>
      <c r="E4841" s="1094"/>
      <c r="F4841" s="414"/>
    </row>
    <row r="4842" spans="1:6" ht="21" customHeight="1" x14ac:dyDescent="0.2">
      <c r="A4842" s="1095"/>
      <c r="B4842" s="511">
        <v>2019</v>
      </c>
      <c r="C4842" s="511">
        <v>2020</v>
      </c>
      <c r="D4842" s="511">
        <v>2021</v>
      </c>
      <c r="E4842" s="511">
        <v>2022</v>
      </c>
      <c r="F4842" s="414"/>
    </row>
    <row r="4843" spans="1:6" ht="21" customHeight="1" thickBot="1" x14ac:dyDescent="0.25">
      <c r="A4843" s="1096"/>
      <c r="B4843" s="512" t="s">
        <v>5</v>
      </c>
      <c r="C4843" s="512" t="s">
        <v>6</v>
      </c>
      <c r="D4843" s="512" t="s">
        <v>6</v>
      </c>
      <c r="E4843" s="512" t="s">
        <v>6</v>
      </c>
      <c r="F4843" s="414"/>
    </row>
    <row r="4844" spans="1:6" ht="21" customHeight="1" thickBot="1" x14ac:dyDescent="0.25">
      <c r="A4844" s="426" t="s">
        <v>8</v>
      </c>
      <c r="B4844" s="422">
        <v>1</v>
      </c>
      <c r="C4844" s="422">
        <v>1</v>
      </c>
      <c r="D4844" s="422">
        <v>1</v>
      </c>
      <c r="E4844" s="422">
        <v>0</v>
      </c>
      <c r="F4844" s="414"/>
    </row>
    <row r="4845" spans="1:6" ht="21" customHeight="1" thickBot="1" x14ac:dyDescent="0.25">
      <c r="A4845" s="426" t="s">
        <v>15</v>
      </c>
      <c r="B4845" s="513">
        <f>B4863</f>
        <v>6211.1805999999997</v>
      </c>
      <c r="C4845" s="513">
        <f t="shared" ref="C4845:E4845" si="776">C4863</f>
        <v>7576.571406666666</v>
      </c>
      <c r="D4845" s="513">
        <f t="shared" si="776"/>
        <v>10107.208993333332</v>
      </c>
      <c r="E4845" s="513">
        <f t="shared" si="776"/>
        <v>0</v>
      </c>
      <c r="F4845" s="414"/>
    </row>
    <row r="4846" spans="1:6" ht="21" customHeight="1" thickBot="1" x14ac:dyDescent="0.25">
      <c r="A4846" s="426" t="s">
        <v>21</v>
      </c>
      <c r="B4846" s="513">
        <f>B4845/B4844</f>
        <v>6211.1805999999997</v>
      </c>
      <c r="C4846" s="513">
        <f t="shared" ref="C4846:E4846" si="777">C4845/C4844</f>
        <v>7576.571406666666</v>
      </c>
      <c r="D4846" s="513">
        <f t="shared" si="777"/>
        <v>10107.208993333332</v>
      </c>
      <c r="E4846" s="513" t="e">
        <f t="shared" si="777"/>
        <v>#DIV/0!</v>
      </c>
      <c r="F4846" s="414"/>
    </row>
    <row r="4847" spans="1:6" ht="21" customHeight="1" thickBot="1" x14ac:dyDescent="0.25">
      <c r="A4847" s="426" t="s">
        <v>16</v>
      </c>
      <c r="B4847" s="422" t="s">
        <v>20</v>
      </c>
      <c r="C4847" s="516">
        <f>C4844/B4844-1</f>
        <v>0</v>
      </c>
      <c r="D4847" s="516">
        <f t="shared" ref="D4847:E4849" si="778">D4844/C4844-1</f>
        <v>0</v>
      </c>
      <c r="E4847" s="516">
        <f t="shared" si="778"/>
        <v>-1</v>
      </c>
      <c r="F4847" s="414"/>
    </row>
    <row r="4848" spans="1:6" ht="21" customHeight="1" thickBot="1" x14ac:dyDescent="0.25">
      <c r="A4848" s="426" t="s">
        <v>17</v>
      </c>
      <c r="B4848" s="422" t="s">
        <v>20</v>
      </c>
      <c r="C4848" s="516">
        <f>C4845/B4845-1</f>
        <v>0.21982790303451583</v>
      </c>
      <c r="D4848" s="516">
        <f t="shared" si="778"/>
        <v>0.33400828037335528</v>
      </c>
      <c r="E4848" s="516">
        <f t="shared" si="778"/>
        <v>-1</v>
      </c>
      <c r="F4848" s="414"/>
    </row>
    <row r="4849" spans="1:6" ht="21" customHeight="1" thickBot="1" x14ac:dyDescent="0.25">
      <c r="A4849" s="426" t="s">
        <v>18</v>
      </c>
      <c r="B4849" s="422" t="s">
        <v>20</v>
      </c>
      <c r="C4849" s="516">
        <f>C4846/B4846-1</f>
        <v>0.21982790303451583</v>
      </c>
      <c r="D4849" s="516">
        <f t="shared" si="778"/>
        <v>0.33400828037335528</v>
      </c>
      <c r="E4849" s="516" t="e">
        <f t="shared" si="778"/>
        <v>#DIV/0!</v>
      </c>
      <c r="F4849" s="414"/>
    </row>
    <row r="4850" spans="1:6" ht="21" customHeight="1" thickBot="1" x14ac:dyDescent="0.25">
      <c r="A4850" s="1138" t="s">
        <v>1462</v>
      </c>
      <c r="B4850" s="1139"/>
      <c r="C4850" s="1139"/>
      <c r="D4850" s="1139"/>
      <c r="E4850" s="1140"/>
      <c r="F4850" s="414"/>
    </row>
    <row r="4851" spans="1:6" ht="21" customHeight="1" x14ac:dyDescent="0.2">
      <c r="A4851" s="1095"/>
      <c r="B4851" s="511">
        <v>2019</v>
      </c>
      <c r="C4851" s="511">
        <v>2020</v>
      </c>
      <c r="D4851" s="511">
        <v>2021</v>
      </c>
      <c r="E4851" s="511">
        <v>2022</v>
      </c>
      <c r="F4851" s="414"/>
    </row>
    <row r="4852" spans="1:6" ht="21" customHeight="1" thickBot="1" x14ac:dyDescent="0.25">
      <c r="A4852" s="1096"/>
      <c r="B4852" s="512" t="s">
        <v>5</v>
      </c>
      <c r="C4852" s="512" t="s">
        <v>6</v>
      </c>
      <c r="D4852" s="512" t="s">
        <v>6</v>
      </c>
      <c r="E4852" s="512" t="s">
        <v>6</v>
      </c>
      <c r="F4852" s="414"/>
    </row>
    <row r="4853" spans="1:6" ht="21" customHeight="1" thickBot="1" x14ac:dyDescent="0.25">
      <c r="A4853" s="517" t="s">
        <v>107</v>
      </c>
      <c r="B4853" s="515">
        <f>B4854+B4855+B4856+B4857</f>
        <v>6211.1805999999997</v>
      </c>
      <c r="C4853" s="515">
        <f t="shared" ref="C4853:E4853" si="779">C4854+C4855+C4856+C4857</f>
        <v>7576.571406666666</v>
      </c>
      <c r="D4853" s="515">
        <f t="shared" si="779"/>
        <v>10107.208993333332</v>
      </c>
      <c r="E4853" s="515">
        <f t="shared" si="779"/>
        <v>0</v>
      </c>
      <c r="F4853" s="414"/>
    </row>
    <row r="4854" spans="1:6" ht="21" customHeight="1" thickBot="1" x14ac:dyDescent="0.25">
      <c r="A4854" s="518" t="s">
        <v>37</v>
      </c>
      <c r="B4854" s="515">
        <v>6211.1805999999997</v>
      </c>
      <c r="C4854" s="515">
        <v>7576.571406666666</v>
      </c>
      <c r="D4854" s="515">
        <v>10107.208993333332</v>
      </c>
      <c r="E4854" s="515">
        <v>0</v>
      </c>
      <c r="F4854" s="414"/>
    </row>
    <row r="4855" spans="1:6" ht="21" customHeight="1" thickBot="1" x14ac:dyDescent="0.25">
      <c r="A4855" s="518" t="s">
        <v>108</v>
      </c>
      <c r="B4855" s="515"/>
      <c r="C4855" s="515"/>
      <c r="D4855" s="515"/>
      <c r="E4855" s="515"/>
      <c r="F4855" s="414"/>
    </row>
    <row r="4856" spans="1:6" ht="21" customHeight="1" thickBot="1" x14ac:dyDescent="0.25">
      <c r="A4856" s="518" t="s">
        <v>72</v>
      </c>
      <c r="B4856" s="515"/>
      <c r="C4856" s="515"/>
      <c r="D4856" s="515"/>
      <c r="E4856" s="515"/>
      <c r="F4856" s="414"/>
    </row>
    <row r="4857" spans="1:6" ht="21" customHeight="1" thickBot="1" x14ac:dyDescent="0.25">
      <c r="A4857" s="518" t="s">
        <v>73</v>
      </c>
      <c r="B4857" s="515"/>
      <c r="C4857" s="515"/>
      <c r="D4857" s="515"/>
      <c r="E4857" s="515"/>
      <c r="F4857" s="414"/>
    </row>
    <row r="4858" spans="1:6" ht="21" customHeight="1" thickBot="1" x14ac:dyDescent="0.25">
      <c r="A4858" s="517" t="s">
        <v>109</v>
      </c>
      <c r="B4858" s="514">
        <f>B4859+B4860+B4861+B4862</f>
        <v>0</v>
      </c>
      <c r="C4858" s="514">
        <f t="shared" ref="C4858:E4858" si="780">C4859+C4860+C4861+C4862</f>
        <v>0</v>
      </c>
      <c r="D4858" s="514">
        <f t="shared" si="780"/>
        <v>0</v>
      </c>
      <c r="E4858" s="514">
        <f t="shared" si="780"/>
        <v>0</v>
      </c>
      <c r="F4858" s="414"/>
    </row>
    <row r="4859" spans="1:6" ht="21" customHeight="1" thickBot="1" x14ac:dyDescent="0.25">
      <c r="A4859" s="518" t="s">
        <v>37</v>
      </c>
      <c r="B4859" s="514"/>
      <c r="C4859" s="514"/>
      <c r="D4859" s="514"/>
      <c r="E4859" s="514"/>
      <c r="F4859" s="414"/>
    </row>
    <row r="4860" spans="1:6" ht="21" customHeight="1" thickBot="1" x14ac:dyDescent="0.25">
      <c r="A4860" s="518" t="s">
        <v>108</v>
      </c>
      <c r="B4860" s="514"/>
      <c r="C4860" s="514"/>
      <c r="D4860" s="514"/>
      <c r="E4860" s="514"/>
      <c r="F4860" s="414"/>
    </row>
    <row r="4861" spans="1:6" ht="21" customHeight="1" thickBot="1" x14ac:dyDescent="0.25">
      <c r="A4861" s="518" t="s">
        <v>72</v>
      </c>
      <c r="B4861" s="514"/>
      <c r="C4861" s="514"/>
      <c r="D4861" s="514"/>
      <c r="E4861" s="514"/>
      <c r="F4861" s="414"/>
    </row>
    <row r="4862" spans="1:6" ht="21" customHeight="1" thickBot="1" x14ac:dyDescent="0.25">
      <c r="A4862" s="518" t="s">
        <v>73</v>
      </c>
      <c r="B4862" s="514"/>
      <c r="C4862" s="514"/>
      <c r="D4862" s="514"/>
      <c r="E4862" s="514"/>
      <c r="F4862" s="414"/>
    </row>
    <row r="4863" spans="1:6" ht="21" customHeight="1" thickBot="1" x14ac:dyDescent="0.25">
      <c r="A4863" s="552" t="s">
        <v>274</v>
      </c>
      <c r="B4863" s="514">
        <f>B4853+B4858</f>
        <v>6211.1805999999997</v>
      </c>
      <c r="C4863" s="514">
        <f t="shared" ref="C4863:E4863" si="781">C4853+C4858</f>
        <v>7576.571406666666</v>
      </c>
      <c r="D4863" s="514">
        <f t="shared" si="781"/>
        <v>10107.208993333332</v>
      </c>
      <c r="E4863" s="514">
        <f t="shared" si="781"/>
        <v>0</v>
      </c>
      <c r="F4863" s="414"/>
    </row>
    <row r="4864" spans="1:6" ht="68.25" customHeight="1" thickBot="1" x14ac:dyDescent="0.25">
      <c r="A4864" s="509" t="s">
        <v>1488</v>
      </c>
      <c r="B4864" s="509" t="s">
        <v>1489</v>
      </c>
      <c r="C4864" s="557" t="s">
        <v>1490</v>
      </c>
      <c r="D4864" s="522"/>
      <c r="E4864" s="523"/>
      <c r="F4864" s="414"/>
    </row>
    <row r="4865" spans="1:6" ht="21" customHeight="1" thickBot="1" x14ac:dyDescent="0.25">
      <c r="A4865" s="426" t="s">
        <v>9</v>
      </c>
      <c r="B4865" s="1090" t="s">
        <v>748</v>
      </c>
      <c r="C4865" s="1091"/>
      <c r="D4865" s="1091"/>
      <c r="E4865" s="1092"/>
      <c r="F4865" s="414"/>
    </row>
    <row r="4866" spans="1:6" ht="21" customHeight="1" thickBot="1" x14ac:dyDescent="0.25">
      <c r="A4866" s="426" t="s">
        <v>14</v>
      </c>
      <c r="B4866" s="1123" t="s">
        <v>123</v>
      </c>
      <c r="C4866" s="1093"/>
      <c r="D4866" s="1093"/>
      <c r="E4866" s="1094"/>
      <c r="F4866" s="414"/>
    </row>
    <row r="4867" spans="1:6" ht="21" customHeight="1" x14ac:dyDescent="0.2">
      <c r="A4867" s="1095"/>
      <c r="B4867" s="511">
        <v>2019</v>
      </c>
      <c r="C4867" s="511">
        <v>2020</v>
      </c>
      <c r="D4867" s="511">
        <v>2021</v>
      </c>
      <c r="E4867" s="511">
        <v>2022</v>
      </c>
      <c r="F4867" s="414"/>
    </row>
    <row r="4868" spans="1:6" ht="21" customHeight="1" thickBot="1" x14ac:dyDescent="0.25">
      <c r="A4868" s="1096"/>
      <c r="B4868" s="512" t="s">
        <v>5</v>
      </c>
      <c r="C4868" s="512" t="s">
        <v>6</v>
      </c>
      <c r="D4868" s="512" t="s">
        <v>6</v>
      </c>
      <c r="E4868" s="512" t="s">
        <v>6</v>
      </c>
      <c r="F4868" s="414"/>
    </row>
    <row r="4869" spans="1:6" ht="21" customHeight="1" thickBot="1" x14ac:dyDescent="0.25">
      <c r="A4869" s="426" t="s">
        <v>8</v>
      </c>
      <c r="B4869" s="422">
        <v>1</v>
      </c>
      <c r="C4869" s="422">
        <v>1</v>
      </c>
      <c r="D4869" s="422">
        <v>1</v>
      </c>
      <c r="E4869" s="422">
        <v>0</v>
      </c>
      <c r="F4869" s="414"/>
    </row>
    <row r="4870" spans="1:6" ht="21" customHeight="1" thickBot="1" x14ac:dyDescent="0.25">
      <c r="A4870" s="426" t="s">
        <v>15</v>
      </c>
      <c r="B4870" s="513">
        <f>B4888</f>
        <v>8335.7198000000026</v>
      </c>
      <c r="C4870" s="513">
        <f t="shared" ref="C4870:E4870" si="782">C4888</f>
        <v>8426.3870866666675</v>
      </c>
      <c r="D4870" s="513">
        <f t="shared" si="782"/>
        <v>7132.854113333331</v>
      </c>
      <c r="E4870" s="513">
        <f t="shared" si="782"/>
        <v>0</v>
      </c>
      <c r="F4870" s="414"/>
    </row>
    <row r="4871" spans="1:6" ht="21" customHeight="1" thickBot="1" x14ac:dyDescent="0.25">
      <c r="A4871" s="426" t="s">
        <v>21</v>
      </c>
      <c r="B4871" s="513">
        <f>B4870/B4869</f>
        <v>8335.7198000000026</v>
      </c>
      <c r="C4871" s="513">
        <f t="shared" ref="C4871:E4871" si="783">C4870/C4869</f>
        <v>8426.3870866666675</v>
      </c>
      <c r="D4871" s="513">
        <f t="shared" si="783"/>
        <v>7132.854113333331</v>
      </c>
      <c r="E4871" s="513" t="e">
        <f t="shared" si="783"/>
        <v>#DIV/0!</v>
      </c>
      <c r="F4871" s="414"/>
    </row>
    <row r="4872" spans="1:6" ht="21" customHeight="1" thickBot="1" x14ac:dyDescent="0.25">
      <c r="A4872" s="426" t="s">
        <v>16</v>
      </c>
      <c r="B4872" s="422" t="s">
        <v>20</v>
      </c>
      <c r="C4872" s="516">
        <f>C4869/B4869-1</f>
        <v>0</v>
      </c>
      <c r="D4872" s="516">
        <f t="shared" ref="D4872:E4874" si="784">D4869/C4869-1</f>
        <v>0</v>
      </c>
      <c r="E4872" s="516">
        <f t="shared" si="784"/>
        <v>-1</v>
      </c>
      <c r="F4872" s="414"/>
    </row>
    <row r="4873" spans="1:6" ht="21" customHeight="1" thickBot="1" x14ac:dyDescent="0.25">
      <c r="A4873" s="426" t="s">
        <v>17</v>
      </c>
      <c r="B4873" s="422" t="s">
        <v>20</v>
      </c>
      <c r="C4873" s="516">
        <f>C4870/B4870-1</f>
        <v>1.0876959499846128E-2</v>
      </c>
      <c r="D4873" s="516">
        <f t="shared" si="784"/>
        <v>-0.15350979726294955</v>
      </c>
      <c r="E4873" s="516">
        <f t="shared" si="784"/>
        <v>-1</v>
      </c>
      <c r="F4873" s="414"/>
    </row>
    <row r="4874" spans="1:6" ht="21" customHeight="1" thickBot="1" x14ac:dyDescent="0.25">
      <c r="A4874" s="426" t="s">
        <v>18</v>
      </c>
      <c r="B4874" s="422" t="s">
        <v>20</v>
      </c>
      <c r="C4874" s="516">
        <f>C4871/B4871-1</f>
        <v>1.0876959499846128E-2</v>
      </c>
      <c r="D4874" s="516">
        <f t="shared" si="784"/>
        <v>-0.15350979726294955</v>
      </c>
      <c r="E4874" s="516" t="e">
        <f t="shared" si="784"/>
        <v>#DIV/0!</v>
      </c>
      <c r="F4874" s="414"/>
    </row>
    <row r="4875" spans="1:6" ht="21" customHeight="1" thickBot="1" x14ac:dyDescent="0.25">
      <c r="A4875" s="1138" t="s">
        <v>1462</v>
      </c>
      <c r="B4875" s="1139"/>
      <c r="C4875" s="1139"/>
      <c r="D4875" s="1139"/>
      <c r="E4875" s="1140"/>
      <c r="F4875" s="414"/>
    </row>
    <row r="4876" spans="1:6" ht="21" customHeight="1" x14ac:dyDescent="0.2">
      <c r="A4876" s="1095"/>
      <c r="B4876" s="511">
        <v>2019</v>
      </c>
      <c r="C4876" s="511">
        <v>2020</v>
      </c>
      <c r="D4876" s="511">
        <v>2021</v>
      </c>
      <c r="E4876" s="511">
        <v>2022</v>
      </c>
      <c r="F4876" s="414"/>
    </row>
    <row r="4877" spans="1:6" ht="21" customHeight="1" thickBot="1" x14ac:dyDescent="0.25">
      <c r="A4877" s="1096"/>
      <c r="B4877" s="512" t="s">
        <v>5</v>
      </c>
      <c r="C4877" s="512" t="s">
        <v>6</v>
      </c>
      <c r="D4877" s="512" t="s">
        <v>6</v>
      </c>
      <c r="E4877" s="512" t="s">
        <v>6</v>
      </c>
      <c r="F4877" s="414"/>
    </row>
    <row r="4878" spans="1:6" ht="21" customHeight="1" thickBot="1" x14ac:dyDescent="0.25">
      <c r="A4878" s="517" t="s">
        <v>107</v>
      </c>
      <c r="B4878" s="515">
        <f>B4879+B4880+B4881+B4882</f>
        <v>8335.7198000000026</v>
      </c>
      <c r="C4878" s="515">
        <f t="shared" ref="C4878:E4878" si="785">C4879+C4880+C4881+C4882</f>
        <v>8426.3870866666675</v>
      </c>
      <c r="D4878" s="515">
        <f t="shared" si="785"/>
        <v>7132.854113333331</v>
      </c>
      <c r="E4878" s="515">
        <f t="shared" si="785"/>
        <v>0</v>
      </c>
      <c r="F4878" s="414"/>
    </row>
    <row r="4879" spans="1:6" ht="21" customHeight="1" thickBot="1" x14ac:dyDescent="0.25">
      <c r="A4879" s="518" t="s">
        <v>37</v>
      </c>
      <c r="B4879" s="515">
        <v>8335.7198000000026</v>
      </c>
      <c r="C4879" s="515">
        <v>8426.3870866666675</v>
      </c>
      <c r="D4879" s="515">
        <v>7132.854113333331</v>
      </c>
      <c r="E4879" s="515">
        <v>0</v>
      </c>
      <c r="F4879" s="414"/>
    </row>
    <row r="4880" spans="1:6" ht="21" customHeight="1" thickBot="1" x14ac:dyDescent="0.25">
      <c r="A4880" s="518" t="s">
        <v>108</v>
      </c>
      <c r="B4880" s="515"/>
      <c r="C4880" s="515"/>
      <c r="D4880" s="515"/>
      <c r="E4880" s="515"/>
      <c r="F4880" s="414"/>
    </row>
    <row r="4881" spans="1:6" ht="21" customHeight="1" thickBot="1" x14ac:dyDescent="0.25">
      <c r="A4881" s="518" t="s">
        <v>72</v>
      </c>
      <c r="B4881" s="515"/>
      <c r="C4881" s="515"/>
      <c r="D4881" s="515"/>
      <c r="E4881" s="515"/>
      <c r="F4881" s="414"/>
    </row>
    <row r="4882" spans="1:6" ht="21" customHeight="1" thickBot="1" x14ac:dyDescent="0.25">
      <c r="A4882" s="518" t="s">
        <v>73</v>
      </c>
      <c r="B4882" s="515"/>
      <c r="C4882" s="515"/>
      <c r="D4882" s="515"/>
      <c r="E4882" s="515"/>
      <c r="F4882" s="414"/>
    </row>
    <row r="4883" spans="1:6" ht="21" customHeight="1" thickBot="1" x14ac:dyDescent="0.25">
      <c r="A4883" s="517" t="s">
        <v>109</v>
      </c>
      <c r="B4883" s="514">
        <f>B4884+B4885+B4886+B4887</f>
        <v>0</v>
      </c>
      <c r="C4883" s="514">
        <f t="shared" ref="C4883:E4883" si="786">C4884+C4885+C4886+C4887</f>
        <v>0</v>
      </c>
      <c r="D4883" s="514">
        <f t="shared" si="786"/>
        <v>0</v>
      </c>
      <c r="E4883" s="514">
        <f t="shared" si="786"/>
        <v>0</v>
      </c>
      <c r="F4883" s="414"/>
    </row>
    <row r="4884" spans="1:6" ht="21" customHeight="1" thickBot="1" x14ac:dyDescent="0.25">
      <c r="A4884" s="518" t="s">
        <v>37</v>
      </c>
      <c r="B4884" s="514"/>
      <c r="C4884" s="514"/>
      <c r="D4884" s="514"/>
      <c r="E4884" s="514"/>
      <c r="F4884" s="414"/>
    </row>
    <row r="4885" spans="1:6" ht="21" customHeight="1" thickBot="1" x14ac:dyDescent="0.25">
      <c r="A4885" s="518" t="s">
        <v>108</v>
      </c>
      <c r="B4885" s="514"/>
      <c r="C4885" s="514"/>
      <c r="D4885" s="514"/>
      <c r="E4885" s="514"/>
      <c r="F4885" s="414"/>
    </row>
    <row r="4886" spans="1:6" ht="21" customHeight="1" thickBot="1" x14ac:dyDescent="0.25">
      <c r="A4886" s="518" t="s">
        <v>72</v>
      </c>
      <c r="B4886" s="514"/>
      <c r="C4886" s="514"/>
      <c r="D4886" s="514"/>
      <c r="E4886" s="514"/>
      <c r="F4886" s="414"/>
    </row>
    <row r="4887" spans="1:6" ht="21" customHeight="1" thickBot="1" x14ac:dyDescent="0.25">
      <c r="A4887" s="518" t="s">
        <v>73</v>
      </c>
      <c r="B4887" s="514"/>
      <c r="C4887" s="514"/>
      <c r="D4887" s="514"/>
      <c r="E4887" s="514"/>
      <c r="F4887" s="414"/>
    </row>
    <row r="4888" spans="1:6" ht="21" customHeight="1" thickBot="1" x14ac:dyDescent="0.25">
      <c r="A4888" s="552" t="s">
        <v>276</v>
      </c>
      <c r="B4888" s="514">
        <f>B4878+B4883</f>
        <v>8335.7198000000026</v>
      </c>
      <c r="C4888" s="514">
        <f t="shared" ref="C4888:E4888" si="787">C4878+C4883</f>
        <v>8426.3870866666675</v>
      </c>
      <c r="D4888" s="514">
        <f t="shared" si="787"/>
        <v>7132.854113333331</v>
      </c>
      <c r="E4888" s="514">
        <f t="shared" si="787"/>
        <v>0</v>
      </c>
      <c r="F4888" s="414"/>
    </row>
    <row r="4889" spans="1:6" ht="47.25" customHeight="1" thickBot="1" x14ac:dyDescent="0.25">
      <c r="A4889" s="509" t="s">
        <v>1491</v>
      </c>
      <c r="B4889" s="509" t="s">
        <v>1492</v>
      </c>
      <c r="C4889" s="557" t="s">
        <v>1493</v>
      </c>
      <c r="D4889" s="522"/>
      <c r="E4889" s="523"/>
      <c r="F4889" s="414"/>
    </row>
    <row r="4890" spans="1:6" ht="21" customHeight="1" thickBot="1" x14ac:dyDescent="0.25">
      <c r="A4890" s="426" t="s">
        <v>9</v>
      </c>
      <c r="B4890" s="1090" t="s">
        <v>748</v>
      </c>
      <c r="C4890" s="1091"/>
      <c r="D4890" s="1091"/>
      <c r="E4890" s="1092"/>
      <c r="F4890" s="414"/>
    </row>
    <row r="4891" spans="1:6" ht="21" customHeight="1" thickBot="1" x14ac:dyDescent="0.25">
      <c r="A4891" s="426" t="s">
        <v>14</v>
      </c>
      <c r="B4891" s="1123" t="s">
        <v>123</v>
      </c>
      <c r="C4891" s="1093"/>
      <c r="D4891" s="1093"/>
      <c r="E4891" s="1094"/>
      <c r="F4891" s="414"/>
    </row>
    <row r="4892" spans="1:6" ht="21" customHeight="1" x14ac:dyDescent="0.2">
      <c r="A4892" s="1095"/>
      <c r="B4892" s="511">
        <v>2019</v>
      </c>
      <c r="C4892" s="511">
        <v>2020</v>
      </c>
      <c r="D4892" s="511">
        <v>2021</v>
      </c>
      <c r="E4892" s="511">
        <v>2022</v>
      </c>
      <c r="F4892" s="414"/>
    </row>
    <row r="4893" spans="1:6" ht="21" customHeight="1" thickBot="1" x14ac:dyDescent="0.25">
      <c r="A4893" s="1096"/>
      <c r="B4893" s="512" t="s">
        <v>5</v>
      </c>
      <c r="C4893" s="512" t="s">
        <v>6</v>
      </c>
      <c r="D4893" s="512" t="s">
        <v>6</v>
      </c>
      <c r="E4893" s="512" t="s">
        <v>6</v>
      </c>
      <c r="F4893" s="414"/>
    </row>
    <row r="4894" spans="1:6" ht="21" customHeight="1" thickBot="1" x14ac:dyDescent="0.25">
      <c r="A4894" s="426" t="s">
        <v>8</v>
      </c>
      <c r="B4894" s="422">
        <v>1</v>
      </c>
      <c r="C4894" s="422">
        <v>1</v>
      </c>
      <c r="D4894" s="422">
        <v>1</v>
      </c>
      <c r="E4894" s="422">
        <v>0</v>
      </c>
      <c r="F4894" s="414"/>
    </row>
    <row r="4895" spans="1:6" ht="21" customHeight="1" thickBot="1" x14ac:dyDescent="0.25">
      <c r="A4895" s="426" t="s">
        <v>15</v>
      </c>
      <c r="B4895" s="513">
        <f>B4913</f>
        <v>5915</v>
      </c>
      <c r="C4895" s="513">
        <f t="shared" ref="C4895:E4895" si="788">C4913</f>
        <v>7458</v>
      </c>
      <c r="D4895" s="513">
        <f t="shared" si="788"/>
        <v>1685</v>
      </c>
      <c r="E4895" s="513">
        <f t="shared" si="788"/>
        <v>0</v>
      </c>
      <c r="F4895" s="414"/>
    </row>
    <row r="4896" spans="1:6" ht="21" customHeight="1" thickBot="1" x14ac:dyDescent="0.25">
      <c r="A4896" s="426" t="s">
        <v>21</v>
      </c>
      <c r="B4896" s="513">
        <f>B4895/B4894</f>
        <v>5915</v>
      </c>
      <c r="C4896" s="513">
        <f t="shared" ref="C4896:E4896" si="789">C4895/C4894</f>
        <v>7458</v>
      </c>
      <c r="D4896" s="513">
        <f t="shared" si="789"/>
        <v>1685</v>
      </c>
      <c r="E4896" s="513" t="e">
        <f t="shared" si="789"/>
        <v>#DIV/0!</v>
      </c>
      <c r="F4896" s="414"/>
    </row>
    <row r="4897" spans="1:6" ht="21" customHeight="1" thickBot="1" x14ac:dyDescent="0.25">
      <c r="A4897" s="426" t="s">
        <v>16</v>
      </c>
      <c r="B4897" s="422" t="s">
        <v>20</v>
      </c>
      <c r="C4897" s="516">
        <f>C4894/B4894-1</f>
        <v>0</v>
      </c>
      <c r="D4897" s="516">
        <f t="shared" ref="D4897:E4899" si="790">D4894/C4894-1</f>
        <v>0</v>
      </c>
      <c r="E4897" s="516">
        <f t="shared" si="790"/>
        <v>-1</v>
      </c>
      <c r="F4897" s="414"/>
    </row>
    <row r="4898" spans="1:6" ht="21" customHeight="1" thickBot="1" x14ac:dyDescent="0.25">
      <c r="A4898" s="426" t="s">
        <v>17</v>
      </c>
      <c r="B4898" s="422" t="s">
        <v>20</v>
      </c>
      <c r="C4898" s="516">
        <f>C4895/B4895-1</f>
        <v>0.26086221470836857</v>
      </c>
      <c r="D4898" s="516">
        <f t="shared" si="790"/>
        <v>-0.7740681147760794</v>
      </c>
      <c r="E4898" s="516">
        <f t="shared" si="790"/>
        <v>-1</v>
      </c>
      <c r="F4898" s="414"/>
    </row>
    <row r="4899" spans="1:6" ht="21" customHeight="1" thickBot="1" x14ac:dyDescent="0.25">
      <c r="A4899" s="426" t="s">
        <v>18</v>
      </c>
      <c r="B4899" s="422" t="s">
        <v>20</v>
      </c>
      <c r="C4899" s="516">
        <f>C4896/B4896-1</f>
        <v>0.26086221470836857</v>
      </c>
      <c r="D4899" s="516">
        <f t="shared" si="790"/>
        <v>-0.7740681147760794</v>
      </c>
      <c r="E4899" s="516" t="e">
        <f t="shared" si="790"/>
        <v>#DIV/0!</v>
      </c>
      <c r="F4899" s="414"/>
    </row>
    <row r="4900" spans="1:6" ht="21" customHeight="1" thickBot="1" x14ac:dyDescent="0.25">
      <c r="A4900" s="1138" t="s">
        <v>1462</v>
      </c>
      <c r="B4900" s="1139"/>
      <c r="C4900" s="1139"/>
      <c r="D4900" s="1139"/>
      <c r="E4900" s="1140"/>
      <c r="F4900" s="414"/>
    </row>
    <row r="4901" spans="1:6" ht="21" customHeight="1" x14ac:dyDescent="0.2">
      <c r="A4901" s="1095"/>
      <c r="B4901" s="511">
        <v>2019</v>
      </c>
      <c r="C4901" s="511">
        <v>2020</v>
      </c>
      <c r="D4901" s="511">
        <v>2021</v>
      </c>
      <c r="E4901" s="511">
        <v>2022</v>
      </c>
      <c r="F4901" s="414"/>
    </row>
    <row r="4902" spans="1:6" ht="21" customHeight="1" thickBot="1" x14ac:dyDescent="0.25">
      <c r="A4902" s="1096"/>
      <c r="B4902" s="512" t="s">
        <v>5</v>
      </c>
      <c r="C4902" s="512" t="s">
        <v>6</v>
      </c>
      <c r="D4902" s="512" t="s">
        <v>6</v>
      </c>
      <c r="E4902" s="512" t="s">
        <v>6</v>
      </c>
      <c r="F4902" s="414"/>
    </row>
    <row r="4903" spans="1:6" ht="21" customHeight="1" thickBot="1" x14ac:dyDescent="0.25">
      <c r="A4903" s="517" t="s">
        <v>107</v>
      </c>
      <c r="B4903" s="515">
        <f>B4904+B4905+B4906+B4907</f>
        <v>5915</v>
      </c>
      <c r="C4903" s="515">
        <f>C4904+C4905+C4906+C4907</f>
        <v>7458</v>
      </c>
      <c r="D4903" s="515">
        <f>D4904+D4905+D4906+D4907</f>
        <v>1685</v>
      </c>
      <c r="E4903" s="515">
        <f t="shared" ref="E4903" si="791">E4904+E4905+E4906+E4907</f>
        <v>0</v>
      </c>
      <c r="F4903" s="414"/>
    </row>
    <row r="4904" spans="1:6" ht="21" customHeight="1" thickBot="1" x14ac:dyDescent="0.25">
      <c r="A4904" s="518" t="s">
        <v>37</v>
      </c>
      <c r="B4904" s="515">
        <v>5915</v>
      </c>
      <c r="C4904" s="515">
        <v>7458</v>
      </c>
      <c r="D4904" s="515">
        <v>1685</v>
      </c>
      <c r="E4904" s="515">
        <v>0</v>
      </c>
      <c r="F4904" s="414"/>
    </row>
    <row r="4905" spans="1:6" ht="21" customHeight="1" thickBot="1" x14ac:dyDescent="0.25">
      <c r="A4905" s="518" t="s">
        <v>108</v>
      </c>
      <c r="B4905" s="515"/>
      <c r="C4905" s="515"/>
      <c r="D4905" s="515"/>
      <c r="E4905" s="515"/>
      <c r="F4905" s="414"/>
    </row>
    <row r="4906" spans="1:6" ht="21" customHeight="1" thickBot="1" x14ac:dyDescent="0.25">
      <c r="A4906" s="518" t="s">
        <v>72</v>
      </c>
      <c r="B4906" s="515"/>
      <c r="C4906" s="515"/>
      <c r="D4906" s="515"/>
      <c r="E4906" s="515"/>
      <c r="F4906" s="414"/>
    </row>
    <row r="4907" spans="1:6" ht="21" customHeight="1" thickBot="1" x14ac:dyDescent="0.25">
      <c r="A4907" s="518" t="s">
        <v>73</v>
      </c>
      <c r="B4907" s="515"/>
      <c r="C4907" s="515"/>
      <c r="D4907" s="515"/>
      <c r="E4907" s="515"/>
      <c r="F4907" s="414"/>
    </row>
    <row r="4908" spans="1:6" ht="21" customHeight="1" thickBot="1" x14ac:dyDescent="0.25">
      <c r="A4908" s="517" t="s">
        <v>109</v>
      </c>
      <c r="B4908" s="514">
        <f>B4909+B4910+B4911+B4912</f>
        <v>0</v>
      </c>
      <c r="C4908" s="514">
        <f t="shared" ref="C4908:E4908" si="792">C4909+C4910+C4911+C4912</f>
        <v>0</v>
      </c>
      <c r="D4908" s="514">
        <f t="shared" si="792"/>
        <v>0</v>
      </c>
      <c r="E4908" s="514">
        <f t="shared" si="792"/>
        <v>0</v>
      </c>
      <c r="F4908" s="414"/>
    </row>
    <row r="4909" spans="1:6" ht="21" customHeight="1" thickBot="1" x14ac:dyDescent="0.25">
      <c r="A4909" s="518" t="s">
        <v>37</v>
      </c>
      <c r="B4909" s="514"/>
      <c r="C4909" s="514"/>
      <c r="D4909" s="514"/>
      <c r="E4909" s="514"/>
      <c r="F4909" s="414"/>
    </row>
    <row r="4910" spans="1:6" ht="21" customHeight="1" thickBot="1" x14ac:dyDescent="0.25">
      <c r="A4910" s="518" t="s">
        <v>108</v>
      </c>
      <c r="B4910" s="514"/>
      <c r="C4910" s="514"/>
      <c r="D4910" s="514"/>
      <c r="E4910" s="514"/>
      <c r="F4910" s="414"/>
    </row>
    <row r="4911" spans="1:6" ht="21" customHeight="1" thickBot="1" x14ac:dyDescent="0.25">
      <c r="A4911" s="518" t="s">
        <v>72</v>
      </c>
      <c r="B4911" s="514"/>
      <c r="C4911" s="514"/>
      <c r="D4911" s="514"/>
      <c r="E4911" s="514"/>
      <c r="F4911" s="414"/>
    </row>
    <row r="4912" spans="1:6" ht="21" customHeight="1" thickBot="1" x14ac:dyDescent="0.25">
      <c r="A4912" s="518" t="s">
        <v>73</v>
      </c>
      <c r="B4912" s="514"/>
      <c r="C4912" s="514"/>
      <c r="D4912" s="514"/>
      <c r="E4912" s="514"/>
      <c r="F4912" s="414"/>
    </row>
    <row r="4913" spans="1:6" ht="21" customHeight="1" thickBot="1" x14ac:dyDescent="0.25">
      <c r="A4913" s="552" t="s">
        <v>280</v>
      </c>
      <c r="B4913" s="514">
        <f>B4903+B4908</f>
        <v>5915</v>
      </c>
      <c r="C4913" s="514">
        <f t="shared" ref="C4913:E4913" si="793">C4903+C4908</f>
        <v>7458</v>
      </c>
      <c r="D4913" s="514">
        <f t="shared" si="793"/>
        <v>1685</v>
      </c>
      <c r="E4913" s="514">
        <f t="shared" si="793"/>
        <v>0</v>
      </c>
      <c r="F4913" s="414"/>
    </row>
    <row r="4914" spans="1:6" ht="70.5" customHeight="1" thickBot="1" x14ac:dyDescent="0.25">
      <c r="A4914" s="509" t="s">
        <v>1494</v>
      </c>
      <c r="B4914" s="509" t="s">
        <v>1495</v>
      </c>
      <c r="C4914" s="557" t="s">
        <v>1496</v>
      </c>
      <c r="D4914" s="522"/>
      <c r="E4914" s="523"/>
      <c r="F4914" s="414"/>
    </row>
    <row r="4915" spans="1:6" ht="21" customHeight="1" thickBot="1" x14ac:dyDescent="0.25">
      <c r="A4915" s="426" t="s">
        <v>9</v>
      </c>
      <c r="B4915" s="1090" t="s">
        <v>748</v>
      </c>
      <c r="C4915" s="1091"/>
      <c r="D4915" s="1091"/>
      <c r="E4915" s="1092"/>
      <c r="F4915" s="414"/>
    </row>
    <row r="4916" spans="1:6" ht="21" customHeight="1" thickBot="1" x14ac:dyDescent="0.25">
      <c r="A4916" s="426" t="s">
        <v>14</v>
      </c>
      <c r="B4916" s="1123" t="s">
        <v>123</v>
      </c>
      <c r="C4916" s="1093"/>
      <c r="D4916" s="1093"/>
      <c r="E4916" s="1094"/>
      <c r="F4916" s="414"/>
    </row>
    <row r="4917" spans="1:6" ht="21" customHeight="1" x14ac:dyDescent="0.2">
      <c r="A4917" s="1095"/>
      <c r="B4917" s="511">
        <v>2019</v>
      </c>
      <c r="C4917" s="511">
        <v>2020</v>
      </c>
      <c r="D4917" s="511">
        <v>2021</v>
      </c>
      <c r="E4917" s="511">
        <v>2022</v>
      </c>
      <c r="F4917" s="414"/>
    </row>
    <row r="4918" spans="1:6" ht="21" customHeight="1" thickBot="1" x14ac:dyDescent="0.25">
      <c r="A4918" s="1096"/>
      <c r="B4918" s="512" t="s">
        <v>5</v>
      </c>
      <c r="C4918" s="512" t="s">
        <v>6</v>
      </c>
      <c r="D4918" s="512" t="s">
        <v>6</v>
      </c>
      <c r="E4918" s="512" t="s">
        <v>6</v>
      </c>
      <c r="F4918" s="414"/>
    </row>
    <row r="4919" spans="1:6" ht="21" customHeight="1" thickBot="1" x14ac:dyDescent="0.25">
      <c r="A4919" s="426" t="s">
        <v>8</v>
      </c>
      <c r="B4919" s="422">
        <v>1</v>
      </c>
      <c r="C4919" s="422">
        <v>1</v>
      </c>
      <c r="D4919" s="422">
        <v>1</v>
      </c>
      <c r="E4919" s="422">
        <v>0</v>
      </c>
      <c r="F4919" s="414"/>
    </row>
    <row r="4920" spans="1:6" ht="21" customHeight="1" thickBot="1" x14ac:dyDescent="0.25">
      <c r="A4920" s="426" t="s">
        <v>15</v>
      </c>
      <c r="B4920" s="513">
        <f>B4938</f>
        <v>4166.3882000000003</v>
      </c>
      <c r="C4920" s="513">
        <f t="shared" ref="C4920:E4920" si="794">C4938</f>
        <v>6758.6544466666674</v>
      </c>
      <c r="D4920" s="513">
        <f t="shared" si="794"/>
        <v>9906.8983533333339</v>
      </c>
      <c r="E4920" s="513">
        <f t="shared" si="794"/>
        <v>0</v>
      </c>
      <c r="F4920" s="414"/>
    </row>
    <row r="4921" spans="1:6" ht="21" customHeight="1" thickBot="1" x14ac:dyDescent="0.25">
      <c r="A4921" s="426" t="s">
        <v>21</v>
      </c>
      <c r="B4921" s="513">
        <f>B4920/B4919</f>
        <v>4166.3882000000003</v>
      </c>
      <c r="C4921" s="513">
        <f t="shared" ref="C4921:E4921" si="795">C4920/C4919</f>
        <v>6758.6544466666674</v>
      </c>
      <c r="D4921" s="513">
        <f t="shared" si="795"/>
        <v>9906.8983533333339</v>
      </c>
      <c r="E4921" s="513" t="e">
        <f t="shared" si="795"/>
        <v>#DIV/0!</v>
      </c>
      <c r="F4921" s="414"/>
    </row>
    <row r="4922" spans="1:6" ht="21" customHeight="1" thickBot="1" x14ac:dyDescent="0.25">
      <c r="A4922" s="426" t="s">
        <v>16</v>
      </c>
      <c r="B4922" s="422" t="s">
        <v>20</v>
      </c>
      <c r="C4922" s="516">
        <f>C4919/B4919-1</f>
        <v>0</v>
      </c>
      <c r="D4922" s="516">
        <f t="shared" ref="D4922:E4924" si="796">D4919/C4919-1</f>
        <v>0</v>
      </c>
      <c r="E4922" s="516">
        <f t="shared" si="796"/>
        <v>-1</v>
      </c>
      <c r="F4922" s="414"/>
    </row>
    <row r="4923" spans="1:6" ht="21" customHeight="1" thickBot="1" x14ac:dyDescent="0.25">
      <c r="A4923" s="426" t="s">
        <v>17</v>
      </c>
      <c r="B4923" s="422" t="s">
        <v>20</v>
      </c>
      <c r="C4923" s="516">
        <f>C4920/B4920-1</f>
        <v>0.62218548110007288</v>
      </c>
      <c r="D4923" s="516">
        <f t="shared" si="796"/>
        <v>0.46580927187649968</v>
      </c>
      <c r="E4923" s="516">
        <f t="shared" si="796"/>
        <v>-1</v>
      </c>
      <c r="F4923" s="414"/>
    </row>
    <row r="4924" spans="1:6" ht="21" customHeight="1" thickBot="1" x14ac:dyDescent="0.25">
      <c r="A4924" s="426" t="s">
        <v>18</v>
      </c>
      <c r="B4924" s="422" t="s">
        <v>20</v>
      </c>
      <c r="C4924" s="516">
        <f>C4921/B4921-1</f>
        <v>0.62218548110007288</v>
      </c>
      <c r="D4924" s="516">
        <f t="shared" si="796"/>
        <v>0.46580927187649968</v>
      </c>
      <c r="E4924" s="516" t="e">
        <f t="shared" si="796"/>
        <v>#DIV/0!</v>
      </c>
      <c r="F4924" s="414"/>
    </row>
    <row r="4925" spans="1:6" ht="21" customHeight="1" thickBot="1" x14ac:dyDescent="0.25">
      <c r="A4925" s="1138" t="s">
        <v>1462</v>
      </c>
      <c r="B4925" s="1139"/>
      <c r="C4925" s="1139"/>
      <c r="D4925" s="1139"/>
      <c r="E4925" s="1140"/>
      <c r="F4925" s="414"/>
    </row>
    <row r="4926" spans="1:6" ht="21" customHeight="1" x14ac:dyDescent="0.2">
      <c r="A4926" s="1095"/>
      <c r="B4926" s="511">
        <v>2019</v>
      </c>
      <c r="C4926" s="511">
        <v>2020</v>
      </c>
      <c r="D4926" s="511">
        <v>2021</v>
      </c>
      <c r="E4926" s="511">
        <v>2022</v>
      </c>
      <c r="F4926" s="414"/>
    </row>
    <row r="4927" spans="1:6" ht="21" customHeight="1" thickBot="1" x14ac:dyDescent="0.25">
      <c r="A4927" s="1096"/>
      <c r="B4927" s="512" t="s">
        <v>5</v>
      </c>
      <c r="C4927" s="512" t="s">
        <v>6</v>
      </c>
      <c r="D4927" s="512" t="s">
        <v>6</v>
      </c>
      <c r="E4927" s="512" t="s">
        <v>6</v>
      </c>
      <c r="F4927" s="414"/>
    </row>
    <row r="4928" spans="1:6" ht="21" customHeight="1" thickBot="1" x14ac:dyDescent="0.25">
      <c r="A4928" s="517" t="s">
        <v>107</v>
      </c>
      <c r="B4928" s="515">
        <f>B4929+B4930+B4931+B4932</f>
        <v>4166.3882000000003</v>
      </c>
      <c r="C4928" s="515">
        <f t="shared" ref="C4928:E4928" si="797">C4929+C4930+C4931+C4932</f>
        <v>6758.6544466666674</v>
      </c>
      <c r="D4928" s="515">
        <f t="shared" si="797"/>
        <v>9906.8983533333339</v>
      </c>
      <c r="E4928" s="515">
        <f t="shared" si="797"/>
        <v>0</v>
      </c>
      <c r="F4928" s="414"/>
    </row>
    <row r="4929" spans="1:6" ht="21" customHeight="1" thickBot="1" x14ac:dyDescent="0.25">
      <c r="A4929" s="518" t="s">
        <v>37</v>
      </c>
      <c r="B4929" s="515">
        <v>4166.3882000000003</v>
      </c>
      <c r="C4929" s="515">
        <v>6758.6544466666674</v>
      </c>
      <c r="D4929" s="515">
        <v>9906.8983533333339</v>
      </c>
      <c r="E4929" s="515">
        <v>0</v>
      </c>
      <c r="F4929" s="414"/>
    </row>
    <row r="4930" spans="1:6" ht="21" customHeight="1" thickBot="1" x14ac:dyDescent="0.25">
      <c r="A4930" s="518" t="s">
        <v>108</v>
      </c>
      <c r="B4930" s="515"/>
      <c r="C4930" s="515"/>
      <c r="D4930" s="515"/>
      <c r="E4930" s="515"/>
      <c r="F4930" s="414"/>
    </row>
    <row r="4931" spans="1:6" ht="21" customHeight="1" thickBot="1" x14ac:dyDescent="0.25">
      <c r="A4931" s="518" t="s">
        <v>72</v>
      </c>
      <c r="B4931" s="515"/>
      <c r="C4931" s="515"/>
      <c r="D4931" s="515"/>
      <c r="E4931" s="515"/>
      <c r="F4931" s="414"/>
    </row>
    <row r="4932" spans="1:6" ht="21" customHeight="1" thickBot="1" x14ac:dyDescent="0.25">
      <c r="A4932" s="518" t="s">
        <v>73</v>
      </c>
      <c r="B4932" s="515"/>
      <c r="C4932" s="515"/>
      <c r="D4932" s="515"/>
      <c r="E4932" s="515"/>
      <c r="F4932" s="414"/>
    </row>
    <row r="4933" spans="1:6" ht="21" customHeight="1" thickBot="1" x14ac:dyDescent="0.25">
      <c r="A4933" s="517" t="s">
        <v>109</v>
      </c>
      <c r="B4933" s="514">
        <f>B4934+B4935+B4936+B4937</f>
        <v>0</v>
      </c>
      <c r="C4933" s="514">
        <f t="shared" ref="C4933:E4933" si="798">C4934+C4935+C4936+C4937</f>
        <v>0</v>
      </c>
      <c r="D4933" s="514">
        <f t="shared" si="798"/>
        <v>0</v>
      </c>
      <c r="E4933" s="514">
        <f t="shared" si="798"/>
        <v>0</v>
      </c>
      <c r="F4933" s="414"/>
    </row>
    <row r="4934" spans="1:6" ht="21" customHeight="1" thickBot="1" x14ac:dyDescent="0.25">
      <c r="A4934" s="518" t="s">
        <v>37</v>
      </c>
      <c r="B4934" s="514"/>
      <c r="C4934" s="514"/>
      <c r="D4934" s="514"/>
      <c r="E4934" s="514"/>
      <c r="F4934" s="414"/>
    </row>
    <row r="4935" spans="1:6" ht="21" customHeight="1" thickBot="1" x14ac:dyDescent="0.25">
      <c r="A4935" s="518" t="s">
        <v>108</v>
      </c>
      <c r="B4935" s="514"/>
      <c r="C4935" s="514"/>
      <c r="D4935" s="514"/>
      <c r="E4935" s="514"/>
      <c r="F4935" s="414"/>
    </row>
    <row r="4936" spans="1:6" ht="21" customHeight="1" thickBot="1" x14ac:dyDescent="0.25">
      <c r="A4936" s="518" t="s">
        <v>72</v>
      </c>
      <c r="B4936" s="514"/>
      <c r="C4936" s="514"/>
      <c r="D4936" s="514"/>
      <c r="E4936" s="514"/>
      <c r="F4936" s="414"/>
    </row>
    <row r="4937" spans="1:6" ht="21" customHeight="1" thickBot="1" x14ac:dyDescent="0.25">
      <c r="A4937" s="518" t="s">
        <v>73</v>
      </c>
      <c r="B4937" s="514"/>
      <c r="C4937" s="514"/>
      <c r="D4937" s="514"/>
      <c r="E4937" s="514"/>
      <c r="F4937" s="414"/>
    </row>
    <row r="4938" spans="1:6" ht="21" customHeight="1" thickBot="1" x14ac:dyDescent="0.25">
      <c r="A4938" s="552" t="s">
        <v>283</v>
      </c>
      <c r="B4938" s="514">
        <f>B4928+B4933</f>
        <v>4166.3882000000003</v>
      </c>
      <c r="C4938" s="514">
        <f t="shared" ref="C4938:E4938" si="799">C4928+C4933</f>
        <v>6758.6544466666674</v>
      </c>
      <c r="D4938" s="514">
        <f t="shared" si="799"/>
        <v>9906.8983533333339</v>
      </c>
      <c r="E4938" s="514">
        <f t="shared" si="799"/>
        <v>0</v>
      </c>
      <c r="F4938" s="414"/>
    </row>
    <row r="4939" spans="1:6" ht="21" customHeight="1" thickBot="1" x14ac:dyDescent="0.25">
      <c r="A4939" s="509" t="s">
        <v>284</v>
      </c>
      <c r="B4939" s="509" t="s">
        <v>749</v>
      </c>
      <c r="C4939" s="521" t="s">
        <v>750</v>
      </c>
      <c r="D4939" s="522"/>
      <c r="E4939" s="523"/>
      <c r="F4939" s="414"/>
    </row>
    <row r="4940" spans="1:6" ht="21" customHeight="1" thickBot="1" x14ac:dyDescent="0.25">
      <c r="A4940" s="426" t="s">
        <v>9</v>
      </c>
      <c r="B4940" s="1090" t="s">
        <v>749</v>
      </c>
      <c r="C4940" s="1091"/>
      <c r="D4940" s="1091"/>
      <c r="E4940" s="1092"/>
      <c r="F4940" s="414"/>
    </row>
    <row r="4941" spans="1:6" ht="21" customHeight="1" thickBot="1" x14ac:dyDescent="0.25">
      <c r="A4941" s="426" t="s">
        <v>14</v>
      </c>
      <c r="B4941" s="1123" t="s">
        <v>123</v>
      </c>
      <c r="C4941" s="1093"/>
      <c r="D4941" s="1093"/>
      <c r="E4941" s="1094"/>
      <c r="F4941" s="414"/>
    </row>
    <row r="4942" spans="1:6" ht="21" customHeight="1" x14ac:dyDescent="0.2">
      <c r="A4942" s="1095"/>
      <c r="B4942" s="511">
        <v>2019</v>
      </c>
      <c r="C4942" s="511">
        <v>2020</v>
      </c>
      <c r="D4942" s="511">
        <v>2021</v>
      </c>
      <c r="E4942" s="511">
        <v>2022</v>
      </c>
      <c r="F4942" s="414"/>
    </row>
    <row r="4943" spans="1:6" ht="21" customHeight="1" thickBot="1" x14ac:dyDescent="0.25">
      <c r="A4943" s="1096"/>
      <c r="B4943" s="512" t="s">
        <v>5</v>
      </c>
      <c r="C4943" s="512" t="s">
        <v>6</v>
      </c>
      <c r="D4943" s="512" t="s">
        <v>6</v>
      </c>
      <c r="E4943" s="512" t="s">
        <v>6</v>
      </c>
      <c r="F4943" s="414"/>
    </row>
    <row r="4944" spans="1:6" ht="21" customHeight="1" thickBot="1" x14ac:dyDescent="0.25">
      <c r="A4944" s="426" t="s">
        <v>8</v>
      </c>
      <c r="B4944" s="422">
        <v>1</v>
      </c>
      <c r="C4944" s="422">
        <v>5</v>
      </c>
      <c r="D4944" s="422">
        <v>5</v>
      </c>
      <c r="E4944" s="422">
        <v>5</v>
      </c>
      <c r="F4944" s="414"/>
    </row>
    <row r="4945" spans="1:6" ht="21" customHeight="1" thickBot="1" x14ac:dyDescent="0.25">
      <c r="A4945" s="426" t="s">
        <v>15</v>
      </c>
      <c r="B4945" s="513">
        <v>5000</v>
      </c>
      <c r="C4945" s="513">
        <f t="shared" ref="C4945:D4945" si="800">C4963</f>
        <v>5000</v>
      </c>
      <c r="D4945" s="513">
        <f t="shared" si="800"/>
        <v>5000</v>
      </c>
      <c r="E4945" s="513">
        <v>0</v>
      </c>
      <c r="F4945" s="414"/>
    </row>
    <row r="4946" spans="1:6" ht="21" customHeight="1" thickBot="1" x14ac:dyDescent="0.25">
      <c r="A4946" s="426" t="s">
        <v>21</v>
      </c>
      <c r="B4946" s="513">
        <f>B4945/B4944</f>
        <v>5000</v>
      </c>
      <c r="C4946" s="513">
        <f t="shared" ref="C4946:E4946" si="801">C4945/C4944</f>
        <v>1000</v>
      </c>
      <c r="D4946" s="513">
        <f t="shared" si="801"/>
        <v>1000</v>
      </c>
      <c r="E4946" s="513">
        <f t="shared" si="801"/>
        <v>0</v>
      </c>
      <c r="F4946" s="414"/>
    </row>
    <row r="4947" spans="1:6" ht="21" customHeight="1" thickBot="1" x14ac:dyDescent="0.25">
      <c r="A4947" s="426" t="s">
        <v>16</v>
      </c>
      <c r="B4947" s="422" t="s">
        <v>20</v>
      </c>
      <c r="C4947" s="516">
        <f>C4944/B4944-1</f>
        <v>4</v>
      </c>
      <c r="D4947" s="516">
        <f t="shared" ref="D4947:E4949" si="802">D4944/C4944-1</f>
        <v>0</v>
      </c>
      <c r="E4947" s="516">
        <f t="shared" si="802"/>
        <v>0</v>
      </c>
      <c r="F4947" s="414"/>
    </row>
    <row r="4948" spans="1:6" ht="21" customHeight="1" thickBot="1" x14ac:dyDescent="0.25">
      <c r="A4948" s="426" t="s">
        <v>17</v>
      </c>
      <c r="B4948" s="422" t="s">
        <v>20</v>
      </c>
      <c r="C4948" s="516">
        <f>C4945/B4945-1</f>
        <v>0</v>
      </c>
      <c r="D4948" s="516">
        <f t="shared" si="802"/>
        <v>0</v>
      </c>
      <c r="E4948" s="516">
        <f t="shared" si="802"/>
        <v>-1</v>
      </c>
      <c r="F4948" s="414"/>
    </row>
    <row r="4949" spans="1:6" ht="21" customHeight="1" thickBot="1" x14ac:dyDescent="0.25">
      <c r="A4949" s="426" t="s">
        <v>18</v>
      </c>
      <c r="B4949" s="422" t="s">
        <v>20</v>
      </c>
      <c r="C4949" s="516">
        <f>C4946/B4946-1</f>
        <v>-0.8</v>
      </c>
      <c r="D4949" s="516">
        <f t="shared" si="802"/>
        <v>0</v>
      </c>
      <c r="E4949" s="516">
        <f t="shared" si="802"/>
        <v>-1</v>
      </c>
      <c r="F4949" s="414"/>
    </row>
    <row r="4950" spans="1:6" ht="21" customHeight="1" thickBot="1" x14ac:dyDescent="0.25">
      <c r="A4950" s="1138" t="s">
        <v>1462</v>
      </c>
      <c r="B4950" s="1139"/>
      <c r="C4950" s="1139"/>
      <c r="D4950" s="1139"/>
      <c r="E4950" s="1140"/>
      <c r="F4950" s="414"/>
    </row>
    <row r="4951" spans="1:6" ht="21" customHeight="1" x14ac:dyDescent="0.2">
      <c r="A4951" s="1095"/>
      <c r="B4951" s="511">
        <v>2019</v>
      </c>
      <c r="C4951" s="511">
        <v>2020</v>
      </c>
      <c r="D4951" s="511">
        <v>2021</v>
      </c>
      <c r="E4951" s="511">
        <v>2022</v>
      </c>
      <c r="F4951" s="414"/>
    </row>
    <row r="4952" spans="1:6" ht="21" customHeight="1" thickBot="1" x14ac:dyDescent="0.25">
      <c r="A4952" s="1096"/>
      <c r="B4952" s="512" t="s">
        <v>5</v>
      </c>
      <c r="C4952" s="512" t="s">
        <v>6</v>
      </c>
      <c r="D4952" s="512" t="s">
        <v>6</v>
      </c>
      <c r="E4952" s="512" t="s">
        <v>6</v>
      </c>
      <c r="F4952" s="414"/>
    </row>
    <row r="4953" spans="1:6" ht="21" customHeight="1" thickBot="1" x14ac:dyDescent="0.25">
      <c r="A4953" s="517" t="s">
        <v>107</v>
      </c>
      <c r="B4953" s="513">
        <v>5000</v>
      </c>
      <c r="C4953" s="515">
        <f t="shared" ref="C4953:D4953" si="803">C4954+C4955+C4956+C4957</f>
        <v>5000</v>
      </c>
      <c r="D4953" s="515">
        <f t="shared" si="803"/>
        <v>5000</v>
      </c>
      <c r="E4953" s="515">
        <v>0</v>
      </c>
      <c r="F4953" s="414"/>
    </row>
    <row r="4954" spans="1:6" ht="21" customHeight="1" thickBot="1" x14ac:dyDescent="0.25">
      <c r="A4954" s="518" t="s">
        <v>37</v>
      </c>
      <c r="B4954" s="513">
        <v>5000</v>
      </c>
      <c r="C4954" s="515">
        <v>5000</v>
      </c>
      <c r="D4954" s="515">
        <v>5000</v>
      </c>
      <c r="E4954" s="515">
        <v>0</v>
      </c>
      <c r="F4954" s="414"/>
    </row>
    <row r="4955" spans="1:6" ht="21" customHeight="1" thickBot="1" x14ac:dyDescent="0.25">
      <c r="A4955" s="518" t="s">
        <v>108</v>
      </c>
      <c r="B4955" s="515"/>
      <c r="C4955" s="515"/>
      <c r="D4955" s="515"/>
      <c r="E4955" s="515"/>
      <c r="F4955" s="414"/>
    </row>
    <row r="4956" spans="1:6" ht="21" customHeight="1" thickBot="1" x14ac:dyDescent="0.25">
      <c r="A4956" s="518" t="s">
        <v>72</v>
      </c>
      <c r="B4956" s="515"/>
      <c r="C4956" s="515"/>
      <c r="D4956" s="515"/>
      <c r="E4956" s="515"/>
      <c r="F4956" s="414"/>
    </row>
    <row r="4957" spans="1:6" ht="21" customHeight="1" thickBot="1" x14ac:dyDescent="0.25">
      <c r="A4957" s="518" t="s">
        <v>73</v>
      </c>
      <c r="B4957" s="515"/>
      <c r="C4957" s="515"/>
      <c r="D4957" s="515"/>
      <c r="E4957" s="515"/>
      <c r="F4957" s="414"/>
    </row>
    <row r="4958" spans="1:6" ht="21" customHeight="1" thickBot="1" x14ac:dyDescent="0.25">
      <c r="A4958" s="517" t="s">
        <v>109</v>
      </c>
      <c r="B4958" s="514">
        <f>B4959+B4960+B4961+B4962</f>
        <v>0</v>
      </c>
      <c r="C4958" s="514">
        <f t="shared" ref="C4958:E4958" si="804">C4959+C4960+C4961+C4962</f>
        <v>0</v>
      </c>
      <c r="D4958" s="514">
        <f t="shared" si="804"/>
        <v>0</v>
      </c>
      <c r="E4958" s="514">
        <f t="shared" si="804"/>
        <v>0</v>
      </c>
      <c r="F4958" s="414"/>
    </row>
    <row r="4959" spans="1:6" ht="21" customHeight="1" thickBot="1" x14ac:dyDescent="0.25">
      <c r="A4959" s="518" t="s">
        <v>37</v>
      </c>
      <c r="B4959" s="514"/>
      <c r="C4959" s="514"/>
      <c r="D4959" s="514"/>
      <c r="E4959" s="514"/>
      <c r="F4959" s="414"/>
    </row>
    <row r="4960" spans="1:6" ht="21" customHeight="1" thickBot="1" x14ac:dyDescent="0.25">
      <c r="A4960" s="518" t="s">
        <v>108</v>
      </c>
      <c r="B4960" s="514"/>
      <c r="C4960" s="514"/>
      <c r="D4960" s="514"/>
      <c r="E4960" s="514"/>
      <c r="F4960" s="414"/>
    </row>
    <row r="4961" spans="1:6" ht="21" customHeight="1" thickBot="1" x14ac:dyDescent="0.25">
      <c r="A4961" s="518" t="s">
        <v>72</v>
      </c>
      <c r="B4961" s="514"/>
      <c r="C4961" s="514"/>
      <c r="D4961" s="514"/>
      <c r="E4961" s="514"/>
      <c r="F4961" s="414"/>
    </row>
    <row r="4962" spans="1:6" ht="21" customHeight="1" thickBot="1" x14ac:dyDescent="0.25">
      <c r="A4962" s="518" t="s">
        <v>73</v>
      </c>
      <c r="B4962" s="514"/>
      <c r="C4962" s="514"/>
      <c r="D4962" s="514"/>
      <c r="E4962" s="514"/>
      <c r="F4962" s="414"/>
    </row>
    <row r="4963" spans="1:6" ht="20.25" customHeight="1" thickBot="1" x14ac:dyDescent="0.25">
      <c r="A4963" s="552" t="s">
        <v>287</v>
      </c>
      <c r="B4963" s="514">
        <f>B4953+B4958</f>
        <v>5000</v>
      </c>
      <c r="C4963" s="514">
        <f t="shared" ref="C4963:E4963" si="805">C4953+C4958</f>
        <v>5000</v>
      </c>
      <c r="D4963" s="514">
        <f t="shared" si="805"/>
        <v>5000</v>
      </c>
      <c r="E4963" s="514">
        <f t="shared" si="805"/>
        <v>0</v>
      </c>
      <c r="F4963" s="414"/>
    </row>
    <row r="4964" spans="1:6" ht="33.75" customHeight="1" thickBot="1" x14ac:dyDescent="0.25">
      <c r="A4964" s="509" t="s">
        <v>288</v>
      </c>
      <c r="B4964" s="509" t="s">
        <v>751</v>
      </c>
      <c r="C4964" s="521" t="s">
        <v>752</v>
      </c>
      <c r="D4964" s="522"/>
      <c r="E4964" s="523"/>
      <c r="F4964" s="414"/>
    </row>
    <row r="4965" spans="1:6" ht="21" customHeight="1" thickBot="1" x14ac:dyDescent="0.25">
      <c r="A4965" s="426" t="s">
        <v>9</v>
      </c>
      <c r="B4965" s="1090" t="s">
        <v>753</v>
      </c>
      <c r="C4965" s="1091"/>
      <c r="D4965" s="1091"/>
      <c r="E4965" s="1092"/>
      <c r="F4965" s="414"/>
    </row>
    <row r="4966" spans="1:6" ht="21" customHeight="1" thickBot="1" x14ac:dyDescent="0.25">
      <c r="A4966" s="426" t="s">
        <v>14</v>
      </c>
      <c r="B4966" s="1123" t="s">
        <v>127</v>
      </c>
      <c r="C4966" s="1093"/>
      <c r="D4966" s="1093"/>
      <c r="E4966" s="1094"/>
      <c r="F4966" s="414"/>
    </row>
    <row r="4967" spans="1:6" ht="21" customHeight="1" x14ac:dyDescent="0.2">
      <c r="A4967" s="1095"/>
      <c r="B4967" s="511">
        <v>2019</v>
      </c>
      <c r="C4967" s="511">
        <v>2020</v>
      </c>
      <c r="D4967" s="511">
        <v>2021</v>
      </c>
      <c r="E4967" s="511">
        <v>2022</v>
      </c>
      <c r="F4967" s="414"/>
    </row>
    <row r="4968" spans="1:6" ht="21" customHeight="1" thickBot="1" x14ac:dyDescent="0.25">
      <c r="A4968" s="1096"/>
      <c r="B4968" s="512" t="s">
        <v>5</v>
      </c>
      <c r="C4968" s="512" t="s">
        <v>6</v>
      </c>
      <c r="D4968" s="512" t="s">
        <v>6</v>
      </c>
      <c r="E4968" s="512" t="s">
        <v>6</v>
      </c>
      <c r="F4968" s="414"/>
    </row>
    <row r="4969" spans="1:6" ht="21" customHeight="1" thickBot="1" x14ac:dyDescent="0.25">
      <c r="A4969" s="426" t="s">
        <v>8</v>
      </c>
      <c r="B4969" s="558">
        <v>2</v>
      </c>
      <c r="C4969" s="558">
        <v>5</v>
      </c>
      <c r="D4969" s="558">
        <v>5</v>
      </c>
      <c r="E4969" s="558">
        <v>5</v>
      </c>
      <c r="F4969" s="414"/>
    </row>
    <row r="4970" spans="1:6" ht="21" customHeight="1" thickBot="1" x14ac:dyDescent="0.25">
      <c r="A4970" s="426" t="s">
        <v>15</v>
      </c>
      <c r="B4970" s="515">
        <v>3000</v>
      </c>
      <c r="C4970" s="515">
        <v>3000</v>
      </c>
      <c r="D4970" s="515">
        <v>3000</v>
      </c>
      <c r="E4970" s="515">
        <v>3000</v>
      </c>
      <c r="F4970" s="414"/>
    </row>
    <row r="4971" spans="1:6" ht="21" customHeight="1" thickBot="1" x14ac:dyDescent="0.25">
      <c r="A4971" s="426" t="s">
        <v>21</v>
      </c>
      <c r="B4971" s="513">
        <f>B4970/B4969</f>
        <v>1500</v>
      </c>
      <c r="C4971" s="513">
        <f t="shared" ref="C4971:E4971" si="806">C4970/C4969</f>
        <v>600</v>
      </c>
      <c r="D4971" s="513">
        <f t="shared" si="806"/>
        <v>600</v>
      </c>
      <c r="E4971" s="513">
        <f t="shared" si="806"/>
        <v>600</v>
      </c>
      <c r="F4971" s="414"/>
    </row>
    <row r="4972" spans="1:6" ht="21" customHeight="1" thickBot="1" x14ac:dyDescent="0.25">
      <c r="A4972" s="426" t="s">
        <v>16</v>
      </c>
      <c r="B4972" s="422" t="s">
        <v>20</v>
      </c>
      <c r="C4972" s="516">
        <f>C4969/B4969-1</f>
        <v>1.5</v>
      </c>
      <c r="D4972" s="516">
        <f t="shared" ref="D4972:E4974" si="807">D4969/C4969-1</f>
        <v>0</v>
      </c>
      <c r="E4972" s="516">
        <f t="shared" si="807"/>
        <v>0</v>
      </c>
      <c r="F4972" s="414"/>
    </row>
    <row r="4973" spans="1:6" ht="21" customHeight="1" thickBot="1" x14ac:dyDescent="0.25">
      <c r="A4973" s="426" t="s">
        <v>17</v>
      </c>
      <c r="B4973" s="422" t="s">
        <v>20</v>
      </c>
      <c r="C4973" s="516">
        <f>C4970/B4970-1</f>
        <v>0</v>
      </c>
      <c r="D4973" s="516">
        <f t="shared" si="807"/>
        <v>0</v>
      </c>
      <c r="E4973" s="516">
        <f t="shared" si="807"/>
        <v>0</v>
      </c>
      <c r="F4973" s="414"/>
    </row>
    <row r="4974" spans="1:6" ht="21" customHeight="1" thickBot="1" x14ac:dyDescent="0.25">
      <c r="A4974" s="426" t="s">
        <v>18</v>
      </c>
      <c r="B4974" s="422" t="s">
        <v>20</v>
      </c>
      <c r="C4974" s="516">
        <f>C4971/B4971-1</f>
        <v>-0.6</v>
      </c>
      <c r="D4974" s="516">
        <f t="shared" si="807"/>
        <v>0</v>
      </c>
      <c r="E4974" s="516">
        <f t="shared" si="807"/>
        <v>0</v>
      </c>
      <c r="F4974" s="414"/>
    </row>
    <row r="4975" spans="1:6" ht="21" customHeight="1" thickBot="1" x14ac:dyDescent="0.25">
      <c r="A4975" s="1138" t="s">
        <v>1462</v>
      </c>
      <c r="B4975" s="1139"/>
      <c r="C4975" s="1139"/>
      <c r="D4975" s="1139"/>
      <c r="E4975" s="1140"/>
      <c r="F4975" s="414"/>
    </row>
    <row r="4976" spans="1:6" ht="21" customHeight="1" x14ac:dyDescent="0.2">
      <c r="A4976" s="1095"/>
      <c r="B4976" s="511">
        <v>2019</v>
      </c>
      <c r="C4976" s="511">
        <v>2020</v>
      </c>
      <c r="D4976" s="511">
        <v>2021</v>
      </c>
      <c r="E4976" s="511">
        <v>2022</v>
      </c>
      <c r="F4976" s="414"/>
    </row>
    <row r="4977" spans="1:6" ht="21" customHeight="1" thickBot="1" x14ac:dyDescent="0.25">
      <c r="A4977" s="1096"/>
      <c r="B4977" s="512" t="s">
        <v>5</v>
      </c>
      <c r="C4977" s="512" t="s">
        <v>6</v>
      </c>
      <c r="D4977" s="512" t="s">
        <v>6</v>
      </c>
      <c r="E4977" s="512" t="s">
        <v>6</v>
      </c>
      <c r="F4977" s="414"/>
    </row>
    <row r="4978" spans="1:6" ht="21" customHeight="1" thickBot="1" x14ac:dyDescent="0.25">
      <c r="A4978" s="517" t="s">
        <v>107</v>
      </c>
      <c r="B4978" s="515">
        <f>B4979+B4980+B4981+B4982</f>
        <v>0</v>
      </c>
      <c r="C4978" s="515">
        <f t="shared" ref="C4978:E4978" si="808">C4979+C4980+C4981+C4982</f>
        <v>0</v>
      </c>
      <c r="D4978" s="515">
        <f t="shared" si="808"/>
        <v>0</v>
      </c>
      <c r="E4978" s="515">
        <f t="shared" si="808"/>
        <v>0</v>
      </c>
      <c r="F4978" s="414"/>
    </row>
    <row r="4979" spans="1:6" ht="21" customHeight="1" thickBot="1" x14ac:dyDescent="0.25">
      <c r="A4979" s="518" t="s">
        <v>37</v>
      </c>
      <c r="B4979" s="515"/>
      <c r="C4979" s="515"/>
      <c r="D4979" s="515"/>
      <c r="E4979" s="515"/>
      <c r="F4979" s="414"/>
    </row>
    <row r="4980" spans="1:6" ht="21" customHeight="1" thickBot="1" x14ac:dyDescent="0.25">
      <c r="A4980" s="518" t="s">
        <v>108</v>
      </c>
      <c r="B4980" s="515"/>
      <c r="C4980" s="515"/>
      <c r="D4980" s="515"/>
      <c r="E4980" s="515"/>
      <c r="F4980" s="414"/>
    </row>
    <row r="4981" spans="1:6" ht="21" customHeight="1" thickBot="1" x14ac:dyDescent="0.25">
      <c r="A4981" s="518" t="s">
        <v>72</v>
      </c>
      <c r="B4981" s="515"/>
      <c r="C4981" s="515"/>
      <c r="D4981" s="515"/>
      <c r="E4981" s="515"/>
      <c r="F4981" s="414"/>
    </row>
    <row r="4982" spans="1:6" ht="21" customHeight="1" thickBot="1" x14ac:dyDescent="0.25">
      <c r="A4982" s="518" t="s">
        <v>73</v>
      </c>
      <c r="B4982" s="515"/>
      <c r="C4982" s="515"/>
      <c r="D4982" s="515"/>
      <c r="E4982" s="515"/>
      <c r="F4982" s="414"/>
    </row>
    <row r="4983" spans="1:6" ht="21" customHeight="1" thickBot="1" x14ac:dyDescent="0.25">
      <c r="A4983" s="517" t="s">
        <v>109</v>
      </c>
      <c r="B4983" s="514">
        <v>3000</v>
      </c>
      <c r="C4983" s="514">
        <f t="shared" ref="C4983:E4983" si="809">C4984+C4985+C4986+C4987</f>
        <v>3000</v>
      </c>
      <c r="D4983" s="514">
        <f t="shared" si="809"/>
        <v>3000</v>
      </c>
      <c r="E4983" s="514">
        <f t="shared" si="809"/>
        <v>3000</v>
      </c>
      <c r="F4983" s="414"/>
    </row>
    <row r="4984" spans="1:6" ht="21" customHeight="1" thickBot="1" x14ac:dyDescent="0.25">
      <c r="A4984" s="518" t="s">
        <v>37</v>
      </c>
      <c r="B4984" s="515">
        <v>3000</v>
      </c>
      <c r="C4984" s="515">
        <v>3000</v>
      </c>
      <c r="D4984" s="515">
        <v>3000</v>
      </c>
      <c r="E4984" s="515">
        <v>3000</v>
      </c>
      <c r="F4984" s="414"/>
    </row>
    <row r="4985" spans="1:6" ht="21" customHeight="1" thickBot="1" x14ac:dyDescent="0.25">
      <c r="A4985" s="518" t="s">
        <v>108</v>
      </c>
      <c r="B4985" s="514"/>
      <c r="C4985" s="514"/>
      <c r="D4985" s="514"/>
      <c r="E4985" s="514"/>
      <c r="F4985" s="414"/>
    </row>
    <row r="4986" spans="1:6" ht="21" customHeight="1" thickBot="1" x14ac:dyDescent="0.25">
      <c r="A4986" s="518" t="s">
        <v>72</v>
      </c>
      <c r="B4986" s="514"/>
      <c r="C4986" s="514"/>
      <c r="D4986" s="514"/>
      <c r="E4986" s="514"/>
      <c r="F4986" s="414"/>
    </row>
    <row r="4987" spans="1:6" ht="21" customHeight="1" thickBot="1" x14ac:dyDescent="0.25">
      <c r="A4987" s="518" t="s">
        <v>73</v>
      </c>
      <c r="B4987" s="514"/>
      <c r="C4987" s="514"/>
      <c r="D4987" s="514"/>
      <c r="E4987" s="514"/>
      <c r="F4987" s="414"/>
    </row>
    <row r="4988" spans="1:6" ht="21" customHeight="1" thickBot="1" x14ac:dyDescent="0.25">
      <c r="A4988" s="552" t="s">
        <v>291</v>
      </c>
      <c r="B4988" s="514">
        <f>B4978+B4983</f>
        <v>3000</v>
      </c>
      <c r="C4988" s="514">
        <f t="shared" ref="C4988:E4988" si="810">C4978+C4983</f>
        <v>3000</v>
      </c>
      <c r="D4988" s="514">
        <f t="shared" si="810"/>
        <v>3000</v>
      </c>
      <c r="E4988" s="514">
        <f t="shared" si="810"/>
        <v>3000</v>
      </c>
      <c r="F4988" s="414"/>
    </row>
    <row r="4989" spans="1:6" ht="21" customHeight="1" thickBot="1" x14ac:dyDescent="0.25">
      <c r="A4989" s="509" t="s">
        <v>292</v>
      </c>
      <c r="B4989" s="509" t="s">
        <v>754</v>
      </c>
      <c r="C4989" s="521" t="s">
        <v>755</v>
      </c>
      <c r="D4989" s="522"/>
      <c r="E4989" s="523"/>
      <c r="F4989" s="414"/>
    </row>
    <row r="4990" spans="1:6" ht="21" customHeight="1" thickBot="1" x14ac:dyDescent="0.25">
      <c r="A4990" s="426" t="s">
        <v>9</v>
      </c>
      <c r="B4990" s="1090" t="s">
        <v>754</v>
      </c>
      <c r="C4990" s="1091"/>
      <c r="D4990" s="1091"/>
      <c r="E4990" s="1092"/>
      <c r="F4990" s="414"/>
    </row>
    <row r="4991" spans="1:6" ht="21" customHeight="1" thickBot="1" x14ac:dyDescent="0.25">
      <c r="A4991" s="426" t="s">
        <v>14</v>
      </c>
      <c r="B4991" s="1123" t="s">
        <v>123</v>
      </c>
      <c r="C4991" s="1093"/>
      <c r="D4991" s="1093"/>
      <c r="E4991" s="1094"/>
      <c r="F4991" s="414"/>
    </row>
    <row r="4992" spans="1:6" ht="21" customHeight="1" x14ac:dyDescent="0.2">
      <c r="A4992" s="1095"/>
      <c r="B4992" s="511">
        <v>2019</v>
      </c>
      <c r="C4992" s="511">
        <v>2020</v>
      </c>
      <c r="D4992" s="511">
        <v>2021</v>
      </c>
      <c r="E4992" s="511">
        <v>2022</v>
      </c>
      <c r="F4992" s="414"/>
    </row>
    <row r="4993" spans="1:6" ht="21" customHeight="1" thickBot="1" x14ac:dyDescent="0.25">
      <c r="A4993" s="1096"/>
      <c r="B4993" s="512" t="s">
        <v>5</v>
      </c>
      <c r="C4993" s="512" t="s">
        <v>6</v>
      </c>
      <c r="D4993" s="512" t="s">
        <v>6</v>
      </c>
      <c r="E4993" s="512" t="s">
        <v>6</v>
      </c>
      <c r="F4993" s="414"/>
    </row>
    <row r="4994" spans="1:6" ht="21" customHeight="1" thickBot="1" x14ac:dyDescent="0.25">
      <c r="A4994" s="426" t="s">
        <v>8</v>
      </c>
      <c r="B4994" s="422">
        <v>0</v>
      </c>
      <c r="C4994" s="422">
        <v>5</v>
      </c>
      <c r="D4994" s="422">
        <v>5</v>
      </c>
      <c r="E4994" s="422">
        <v>5</v>
      </c>
      <c r="F4994" s="414"/>
    </row>
    <row r="4995" spans="1:6" ht="21" customHeight="1" thickBot="1" x14ac:dyDescent="0.25">
      <c r="A4995" s="426" t="s">
        <v>15</v>
      </c>
      <c r="B4995" s="513">
        <v>10000</v>
      </c>
      <c r="C4995" s="513">
        <f t="shared" ref="C4995:E4995" si="811">C5013</f>
        <v>10000</v>
      </c>
      <c r="D4995" s="513">
        <f t="shared" si="811"/>
        <v>10000</v>
      </c>
      <c r="E4995" s="513">
        <f t="shared" si="811"/>
        <v>10000</v>
      </c>
      <c r="F4995" s="414"/>
    </row>
    <row r="4996" spans="1:6" ht="21" customHeight="1" thickBot="1" x14ac:dyDescent="0.25">
      <c r="A4996" s="426" t="s">
        <v>21</v>
      </c>
      <c r="B4996" s="513" t="e">
        <f>B4995/B4994</f>
        <v>#DIV/0!</v>
      </c>
      <c r="C4996" s="513">
        <f t="shared" ref="C4996:E4996" si="812">C4995/C4994</f>
        <v>2000</v>
      </c>
      <c r="D4996" s="513">
        <f t="shared" si="812"/>
        <v>2000</v>
      </c>
      <c r="E4996" s="513">
        <f t="shared" si="812"/>
        <v>2000</v>
      </c>
      <c r="F4996" s="414"/>
    </row>
    <row r="4997" spans="1:6" ht="21" customHeight="1" thickBot="1" x14ac:dyDescent="0.25">
      <c r="A4997" s="426" t="s">
        <v>16</v>
      </c>
      <c r="B4997" s="422" t="s">
        <v>20</v>
      </c>
      <c r="C4997" s="516" t="e">
        <f>C4994/B4994-1</f>
        <v>#DIV/0!</v>
      </c>
      <c r="D4997" s="516">
        <f t="shared" ref="D4997:E4999" si="813">D4994/C4994-1</f>
        <v>0</v>
      </c>
      <c r="E4997" s="516">
        <f t="shared" si="813"/>
        <v>0</v>
      </c>
      <c r="F4997" s="414"/>
    </row>
    <row r="4998" spans="1:6" ht="21" customHeight="1" thickBot="1" x14ac:dyDescent="0.25">
      <c r="A4998" s="426" t="s">
        <v>17</v>
      </c>
      <c r="B4998" s="422" t="s">
        <v>20</v>
      </c>
      <c r="C4998" s="516">
        <f>C4995/B4995-1</f>
        <v>0</v>
      </c>
      <c r="D4998" s="516">
        <f t="shared" si="813"/>
        <v>0</v>
      </c>
      <c r="E4998" s="516">
        <f t="shared" si="813"/>
        <v>0</v>
      </c>
      <c r="F4998" s="414"/>
    </row>
    <row r="4999" spans="1:6" ht="21" customHeight="1" thickBot="1" x14ac:dyDescent="0.25">
      <c r="A4999" s="426" t="s">
        <v>18</v>
      </c>
      <c r="B4999" s="422" t="s">
        <v>20</v>
      </c>
      <c r="C4999" s="516" t="e">
        <f>C4996/B4996-1</f>
        <v>#DIV/0!</v>
      </c>
      <c r="D4999" s="516">
        <f t="shared" si="813"/>
        <v>0</v>
      </c>
      <c r="E4999" s="516">
        <f t="shared" si="813"/>
        <v>0</v>
      </c>
      <c r="F4999" s="414"/>
    </row>
    <row r="5000" spans="1:6" ht="21" customHeight="1" thickBot="1" x14ac:dyDescent="0.25">
      <c r="A5000" s="1138" t="s">
        <v>1462</v>
      </c>
      <c r="B5000" s="1139"/>
      <c r="C5000" s="1139"/>
      <c r="D5000" s="1139"/>
      <c r="E5000" s="1140"/>
      <c r="F5000" s="414"/>
    </row>
    <row r="5001" spans="1:6" ht="21" customHeight="1" x14ac:dyDescent="0.2">
      <c r="A5001" s="1095"/>
      <c r="B5001" s="511">
        <v>2019</v>
      </c>
      <c r="C5001" s="511">
        <v>2020</v>
      </c>
      <c r="D5001" s="511">
        <v>2021</v>
      </c>
      <c r="E5001" s="511">
        <v>2022</v>
      </c>
      <c r="F5001" s="414"/>
    </row>
    <row r="5002" spans="1:6" ht="21" customHeight="1" thickBot="1" x14ac:dyDescent="0.25">
      <c r="A5002" s="1096"/>
      <c r="B5002" s="512" t="s">
        <v>5</v>
      </c>
      <c r="C5002" s="512" t="s">
        <v>6</v>
      </c>
      <c r="D5002" s="512" t="s">
        <v>6</v>
      </c>
      <c r="E5002" s="512" t="s">
        <v>6</v>
      </c>
      <c r="F5002" s="414"/>
    </row>
    <row r="5003" spans="1:6" ht="21" customHeight="1" thickBot="1" x14ac:dyDescent="0.25">
      <c r="A5003" s="517" t="s">
        <v>107</v>
      </c>
      <c r="B5003" s="515">
        <f>B5004+B5005+B5006+B5007</f>
        <v>0</v>
      </c>
      <c r="C5003" s="515">
        <f t="shared" ref="C5003:E5003" si="814">C5004+C5005+C5006+C5007</f>
        <v>0</v>
      </c>
      <c r="D5003" s="515">
        <f t="shared" si="814"/>
        <v>0</v>
      </c>
      <c r="E5003" s="515">
        <f t="shared" si="814"/>
        <v>0</v>
      </c>
      <c r="F5003" s="414"/>
    </row>
    <row r="5004" spans="1:6" ht="21" customHeight="1" thickBot="1" x14ac:dyDescent="0.25">
      <c r="A5004" s="518" t="s">
        <v>37</v>
      </c>
      <c r="B5004" s="515"/>
      <c r="C5004" s="515"/>
      <c r="D5004" s="515"/>
      <c r="E5004" s="515"/>
      <c r="F5004" s="414"/>
    </row>
    <row r="5005" spans="1:6" ht="21" customHeight="1" thickBot="1" x14ac:dyDescent="0.25">
      <c r="A5005" s="518" t="s">
        <v>108</v>
      </c>
      <c r="B5005" s="515"/>
      <c r="C5005" s="515"/>
      <c r="D5005" s="515"/>
      <c r="E5005" s="515"/>
      <c r="F5005" s="414"/>
    </row>
    <row r="5006" spans="1:6" ht="21" customHeight="1" thickBot="1" x14ac:dyDescent="0.25">
      <c r="A5006" s="518" t="s">
        <v>72</v>
      </c>
      <c r="B5006" s="515"/>
      <c r="C5006" s="515"/>
      <c r="D5006" s="515"/>
      <c r="E5006" s="515"/>
      <c r="F5006" s="414"/>
    </row>
    <row r="5007" spans="1:6" ht="21" customHeight="1" thickBot="1" x14ac:dyDescent="0.25">
      <c r="A5007" s="518" t="s">
        <v>73</v>
      </c>
      <c r="B5007" s="515"/>
      <c r="C5007" s="515"/>
      <c r="D5007" s="515"/>
      <c r="E5007" s="515"/>
      <c r="F5007" s="414"/>
    </row>
    <row r="5008" spans="1:6" ht="21" customHeight="1" thickBot="1" x14ac:dyDescent="0.25">
      <c r="A5008" s="517" t="s">
        <v>109</v>
      </c>
      <c r="B5008" s="514">
        <f t="shared" ref="B5008:E5008" si="815">B5009+B5010+B5011+B5012</f>
        <v>10000</v>
      </c>
      <c r="C5008" s="514">
        <f t="shared" si="815"/>
        <v>10000</v>
      </c>
      <c r="D5008" s="514">
        <f t="shared" si="815"/>
        <v>10000</v>
      </c>
      <c r="E5008" s="514">
        <f t="shared" si="815"/>
        <v>10000</v>
      </c>
      <c r="F5008" s="414"/>
    </row>
    <row r="5009" spans="1:6" ht="21" customHeight="1" thickBot="1" x14ac:dyDescent="0.25">
      <c r="A5009" s="518" t="s">
        <v>37</v>
      </c>
      <c r="B5009" s="515">
        <v>10000</v>
      </c>
      <c r="C5009" s="515">
        <v>10000</v>
      </c>
      <c r="D5009" s="515">
        <v>10000</v>
      </c>
      <c r="E5009" s="515">
        <v>10000</v>
      </c>
      <c r="F5009" s="414"/>
    </row>
    <row r="5010" spans="1:6" ht="21" customHeight="1" thickBot="1" x14ac:dyDescent="0.25">
      <c r="A5010" s="518" t="s">
        <v>108</v>
      </c>
      <c r="B5010" s="514"/>
      <c r="C5010" s="514"/>
      <c r="D5010" s="514"/>
      <c r="E5010" s="514"/>
      <c r="F5010" s="414"/>
    </row>
    <row r="5011" spans="1:6" ht="21" customHeight="1" thickBot="1" x14ac:dyDescent="0.25">
      <c r="A5011" s="518" t="s">
        <v>72</v>
      </c>
      <c r="B5011" s="514"/>
      <c r="C5011" s="514"/>
      <c r="D5011" s="514"/>
      <c r="E5011" s="514"/>
      <c r="F5011" s="414"/>
    </row>
    <row r="5012" spans="1:6" ht="21" customHeight="1" thickBot="1" x14ac:dyDescent="0.25">
      <c r="A5012" s="518" t="s">
        <v>73</v>
      </c>
      <c r="B5012" s="514"/>
      <c r="C5012" s="514"/>
      <c r="D5012" s="514"/>
      <c r="E5012" s="514"/>
      <c r="F5012" s="414"/>
    </row>
    <row r="5013" spans="1:6" ht="21" customHeight="1" thickBot="1" x14ac:dyDescent="0.25">
      <c r="A5013" s="552" t="s">
        <v>294</v>
      </c>
      <c r="B5013" s="514">
        <f>B5003+B5008</f>
        <v>10000</v>
      </c>
      <c r="C5013" s="514">
        <f t="shared" ref="C5013:E5013" si="816">C5003+C5008</f>
        <v>10000</v>
      </c>
      <c r="D5013" s="514">
        <f t="shared" si="816"/>
        <v>10000</v>
      </c>
      <c r="E5013" s="514">
        <f t="shared" si="816"/>
        <v>10000</v>
      </c>
      <c r="F5013" s="414"/>
    </row>
    <row r="5014" spans="1:6" ht="33" customHeight="1" thickBot="1" x14ac:dyDescent="0.25">
      <c r="A5014" s="509" t="s">
        <v>295</v>
      </c>
      <c r="B5014" s="509" t="s">
        <v>757</v>
      </c>
      <c r="C5014" s="521" t="s">
        <v>758</v>
      </c>
      <c r="D5014" s="522"/>
      <c r="E5014" s="523"/>
      <c r="F5014" s="414"/>
    </row>
    <row r="5015" spans="1:6" ht="21" customHeight="1" thickBot="1" x14ac:dyDescent="0.25">
      <c r="A5015" s="426" t="s">
        <v>9</v>
      </c>
      <c r="B5015" s="1090" t="s">
        <v>757</v>
      </c>
      <c r="C5015" s="1091"/>
      <c r="D5015" s="1091"/>
      <c r="E5015" s="1092"/>
      <c r="F5015" s="414"/>
    </row>
    <row r="5016" spans="1:6" ht="21" customHeight="1" thickBot="1" x14ac:dyDescent="0.25">
      <c r="A5016" s="426" t="s">
        <v>14</v>
      </c>
      <c r="B5016" s="1123" t="s">
        <v>123</v>
      </c>
      <c r="C5016" s="1093"/>
      <c r="D5016" s="1093"/>
      <c r="E5016" s="1094"/>
      <c r="F5016" s="414"/>
    </row>
    <row r="5017" spans="1:6" ht="21" customHeight="1" x14ac:dyDescent="0.2">
      <c r="A5017" s="1095"/>
      <c r="B5017" s="511">
        <v>2019</v>
      </c>
      <c r="C5017" s="511">
        <v>2020</v>
      </c>
      <c r="D5017" s="511">
        <v>2021</v>
      </c>
      <c r="E5017" s="511">
        <v>2022</v>
      </c>
      <c r="F5017" s="414"/>
    </row>
    <row r="5018" spans="1:6" ht="21" customHeight="1" thickBot="1" x14ac:dyDescent="0.25">
      <c r="A5018" s="1096"/>
      <c r="B5018" s="512" t="s">
        <v>5</v>
      </c>
      <c r="C5018" s="512" t="s">
        <v>6</v>
      </c>
      <c r="D5018" s="512" t="s">
        <v>6</v>
      </c>
      <c r="E5018" s="512" t="s">
        <v>6</v>
      </c>
      <c r="F5018" s="414"/>
    </row>
    <row r="5019" spans="1:6" ht="21" customHeight="1" thickBot="1" x14ac:dyDescent="0.25">
      <c r="A5019" s="426" t="s">
        <v>8</v>
      </c>
      <c r="B5019" s="422">
        <v>1</v>
      </c>
      <c r="C5019" s="422">
        <v>1</v>
      </c>
      <c r="D5019" s="422">
        <v>0</v>
      </c>
      <c r="E5019" s="422">
        <v>0</v>
      </c>
      <c r="F5019" s="414"/>
    </row>
    <row r="5020" spans="1:6" ht="21" customHeight="1" thickBot="1" x14ac:dyDescent="0.25">
      <c r="A5020" s="426" t="s">
        <v>15</v>
      </c>
      <c r="B5020" s="513">
        <f>B5038</f>
        <v>400</v>
      </c>
      <c r="C5020" s="513">
        <f t="shared" ref="C5020:E5020" si="817">C5038</f>
        <v>0</v>
      </c>
      <c r="D5020" s="513">
        <f t="shared" si="817"/>
        <v>0</v>
      </c>
      <c r="E5020" s="513">
        <f t="shared" si="817"/>
        <v>0</v>
      </c>
      <c r="F5020" s="414"/>
    </row>
    <row r="5021" spans="1:6" ht="21" customHeight="1" thickBot="1" x14ac:dyDescent="0.25">
      <c r="A5021" s="426" t="s">
        <v>21</v>
      </c>
      <c r="B5021" s="513">
        <f>B5020/B5019</f>
        <v>400</v>
      </c>
      <c r="C5021" s="513">
        <f t="shared" ref="C5021:E5021" si="818">C5020/C5019</f>
        <v>0</v>
      </c>
      <c r="D5021" s="513" t="e">
        <f t="shared" si="818"/>
        <v>#DIV/0!</v>
      </c>
      <c r="E5021" s="513" t="e">
        <f t="shared" si="818"/>
        <v>#DIV/0!</v>
      </c>
      <c r="F5021" s="414"/>
    </row>
    <row r="5022" spans="1:6" ht="21" customHeight="1" thickBot="1" x14ac:dyDescent="0.25">
      <c r="A5022" s="426" t="s">
        <v>16</v>
      </c>
      <c r="B5022" s="422" t="s">
        <v>20</v>
      </c>
      <c r="C5022" s="516">
        <f>C5019/B5019-1</f>
        <v>0</v>
      </c>
      <c r="D5022" s="516">
        <f t="shared" ref="D5022:E5024" si="819">D5019/C5019-1</f>
        <v>-1</v>
      </c>
      <c r="E5022" s="516" t="e">
        <f t="shared" si="819"/>
        <v>#DIV/0!</v>
      </c>
      <c r="F5022" s="414"/>
    </row>
    <row r="5023" spans="1:6" ht="21" customHeight="1" thickBot="1" x14ac:dyDescent="0.25">
      <c r="A5023" s="426" t="s">
        <v>17</v>
      </c>
      <c r="B5023" s="422" t="s">
        <v>20</v>
      </c>
      <c r="C5023" s="516">
        <f>C5020/B5020-1</f>
        <v>-1</v>
      </c>
      <c r="D5023" s="516" t="e">
        <f t="shared" si="819"/>
        <v>#DIV/0!</v>
      </c>
      <c r="E5023" s="516" t="e">
        <f t="shared" si="819"/>
        <v>#DIV/0!</v>
      </c>
      <c r="F5023" s="414"/>
    </row>
    <row r="5024" spans="1:6" ht="21" customHeight="1" thickBot="1" x14ac:dyDescent="0.25">
      <c r="A5024" s="426" t="s">
        <v>18</v>
      </c>
      <c r="B5024" s="422" t="s">
        <v>20</v>
      </c>
      <c r="C5024" s="516">
        <f>C5021/B5021-1</f>
        <v>-1</v>
      </c>
      <c r="D5024" s="516" t="e">
        <f t="shared" si="819"/>
        <v>#DIV/0!</v>
      </c>
      <c r="E5024" s="516" t="e">
        <f t="shared" si="819"/>
        <v>#DIV/0!</v>
      </c>
      <c r="F5024" s="414"/>
    </row>
    <row r="5025" spans="1:6" ht="21" customHeight="1" thickBot="1" x14ac:dyDescent="0.25">
      <c r="A5025" s="1138" t="s">
        <v>1462</v>
      </c>
      <c r="B5025" s="1139"/>
      <c r="C5025" s="1139"/>
      <c r="D5025" s="1139"/>
      <c r="E5025" s="1140"/>
    </row>
    <row r="5026" spans="1:6" ht="21" customHeight="1" x14ac:dyDescent="0.2">
      <c r="A5026" s="1095"/>
      <c r="B5026" s="511">
        <v>2019</v>
      </c>
      <c r="C5026" s="511">
        <v>2020</v>
      </c>
      <c r="D5026" s="511">
        <v>2021</v>
      </c>
      <c r="E5026" s="511">
        <v>2022</v>
      </c>
    </row>
    <row r="5027" spans="1:6" ht="21" customHeight="1" thickBot="1" x14ac:dyDescent="0.25">
      <c r="A5027" s="1096"/>
      <c r="B5027" s="512" t="s">
        <v>5</v>
      </c>
      <c r="C5027" s="512" t="s">
        <v>6</v>
      </c>
      <c r="D5027" s="512" t="s">
        <v>6</v>
      </c>
      <c r="E5027" s="512" t="s">
        <v>6</v>
      </c>
    </row>
    <row r="5028" spans="1:6" ht="21" customHeight="1" thickBot="1" x14ac:dyDescent="0.25">
      <c r="A5028" s="517" t="s">
        <v>107</v>
      </c>
      <c r="B5028" s="515">
        <f>B5029+B5030+B5031+B5032</f>
        <v>0</v>
      </c>
      <c r="C5028" s="515">
        <f t="shared" ref="C5028:E5028" si="820">C5029+C5030+C5031+C5032</f>
        <v>0</v>
      </c>
      <c r="D5028" s="515">
        <f t="shared" si="820"/>
        <v>0</v>
      </c>
      <c r="E5028" s="515">
        <f t="shared" si="820"/>
        <v>0</v>
      </c>
    </row>
    <row r="5029" spans="1:6" ht="21" customHeight="1" thickBot="1" x14ac:dyDescent="0.25">
      <c r="A5029" s="518" t="s">
        <v>37</v>
      </c>
      <c r="B5029" s="515"/>
      <c r="C5029" s="515"/>
      <c r="D5029" s="515"/>
      <c r="E5029" s="515"/>
    </row>
    <row r="5030" spans="1:6" ht="21" customHeight="1" thickBot="1" x14ac:dyDescent="0.25">
      <c r="A5030" s="518" t="s">
        <v>108</v>
      </c>
      <c r="B5030" s="515"/>
      <c r="C5030" s="515"/>
      <c r="D5030" s="515"/>
      <c r="E5030" s="515"/>
    </row>
    <row r="5031" spans="1:6" ht="21" customHeight="1" thickBot="1" x14ac:dyDescent="0.25">
      <c r="A5031" s="518" t="s">
        <v>72</v>
      </c>
      <c r="B5031" s="515"/>
      <c r="C5031" s="515"/>
      <c r="D5031" s="515"/>
      <c r="E5031" s="515"/>
    </row>
    <row r="5032" spans="1:6" ht="21" customHeight="1" thickBot="1" x14ac:dyDescent="0.25">
      <c r="A5032" s="518" t="s">
        <v>73</v>
      </c>
      <c r="B5032" s="515"/>
      <c r="C5032" s="515"/>
      <c r="D5032" s="515"/>
      <c r="E5032" s="515"/>
    </row>
    <row r="5033" spans="1:6" ht="21" customHeight="1" thickBot="1" x14ac:dyDescent="0.25">
      <c r="A5033" s="517" t="s">
        <v>109</v>
      </c>
      <c r="B5033" s="514">
        <f>B5034+B5035+B5036+B5037</f>
        <v>400</v>
      </c>
      <c r="C5033" s="514">
        <f t="shared" ref="C5033:E5033" si="821">C5034+C5035+C5036+C5037</f>
        <v>0</v>
      </c>
      <c r="D5033" s="514">
        <f t="shared" si="821"/>
        <v>0</v>
      </c>
      <c r="E5033" s="514">
        <f t="shared" si="821"/>
        <v>0</v>
      </c>
    </row>
    <row r="5034" spans="1:6" ht="21" customHeight="1" thickBot="1" x14ac:dyDescent="0.25">
      <c r="A5034" s="518" t="s">
        <v>37</v>
      </c>
      <c r="B5034" s="515">
        <v>400</v>
      </c>
      <c r="C5034" s="515">
        <v>0</v>
      </c>
      <c r="D5034" s="515">
        <v>0</v>
      </c>
      <c r="E5034" s="515">
        <v>0</v>
      </c>
    </row>
    <row r="5035" spans="1:6" ht="21" customHeight="1" thickBot="1" x14ac:dyDescent="0.25">
      <c r="A5035" s="518" t="s">
        <v>108</v>
      </c>
      <c r="B5035" s="514"/>
      <c r="C5035" s="514"/>
      <c r="D5035" s="514"/>
      <c r="E5035" s="514"/>
    </row>
    <row r="5036" spans="1:6" ht="21" customHeight="1" thickBot="1" x14ac:dyDescent="0.25">
      <c r="A5036" s="518" t="s">
        <v>72</v>
      </c>
      <c r="B5036" s="514"/>
      <c r="C5036" s="514"/>
      <c r="D5036" s="514"/>
      <c r="E5036" s="514"/>
    </row>
    <row r="5037" spans="1:6" ht="21" customHeight="1" thickBot="1" x14ac:dyDescent="0.25">
      <c r="A5037" s="518" t="s">
        <v>73</v>
      </c>
      <c r="B5037" s="514"/>
      <c r="C5037" s="514"/>
      <c r="D5037" s="514"/>
      <c r="E5037" s="514"/>
    </row>
    <row r="5038" spans="1:6" ht="21" customHeight="1" thickBot="1" x14ac:dyDescent="0.25">
      <c r="A5038" s="552" t="s">
        <v>297</v>
      </c>
      <c r="B5038" s="514">
        <f>B5028+B5033</f>
        <v>400</v>
      </c>
      <c r="C5038" s="514">
        <f t="shared" ref="C5038:E5038" si="822">C5028+C5033</f>
        <v>0</v>
      </c>
      <c r="D5038" s="514">
        <f t="shared" si="822"/>
        <v>0</v>
      </c>
      <c r="E5038" s="514">
        <f t="shared" si="822"/>
        <v>0</v>
      </c>
    </row>
    <row r="5039" spans="1:6" ht="33.75" customHeight="1" thickBot="1" x14ac:dyDescent="0.3">
      <c r="A5039" s="431" t="s">
        <v>104</v>
      </c>
      <c r="B5039" s="1175"/>
      <c r="C5039" s="1176"/>
      <c r="D5039" s="1176"/>
      <c r="E5039" s="1177"/>
      <c r="F5039" s="456" t="s">
        <v>1497</v>
      </c>
    </row>
    <row r="5040" spans="1:6" ht="46.5" customHeight="1" thickBot="1" x14ac:dyDescent="0.25">
      <c r="A5040" s="431" t="s">
        <v>135</v>
      </c>
      <c r="B5040" s="431" t="s">
        <v>1498</v>
      </c>
      <c r="C5040" s="559" t="s">
        <v>774</v>
      </c>
      <c r="D5040" s="1173"/>
      <c r="E5040" s="1174"/>
    </row>
    <row r="5041" spans="1:6" ht="21" customHeight="1" thickBot="1" x14ac:dyDescent="0.25">
      <c r="A5041" s="560"/>
      <c r="B5041" s="1173"/>
      <c r="C5041" s="1178"/>
      <c r="D5041" s="1178"/>
      <c r="E5041" s="1174"/>
      <c r="F5041" s="414"/>
    </row>
    <row r="5042" spans="1:6" ht="21" customHeight="1" thickBot="1" x14ac:dyDescent="0.25">
      <c r="A5042" s="432" t="s">
        <v>9</v>
      </c>
      <c r="B5042" s="1127" t="s">
        <v>1499</v>
      </c>
      <c r="C5042" s="1128"/>
      <c r="D5042" s="1128"/>
      <c r="E5042" s="1129"/>
      <c r="F5042" s="414"/>
    </row>
    <row r="5043" spans="1:6" ht="21" customHeight="1" thickBot="1" x14ac:dyDescent="0.25">
      <c r="A5043" s="432" t="s">
        <v>14</v>
      </c>
      <c r="B5043" s="1170" t="s">
        <v>771</v>
      </c>
      <c r="C5043" s="1171"/>
      <c r="D5043" s="1171"/>
      <c r="E5043" s="1172"/>
      <c r="F5043" s="414"/>
    </row>
    <row r="5044" spans="1:6" ht="21" customHeight="1" x14ac:dyDescent="0.2">
      <c r="A5044" s="1130"/>
      <c r="B5044" s="433">
        <v>2019</v>
      </c>
      <c r="C5044" s="433">
        <v>2020</v>
      </c>
      <c r="D5044" s="433">
        <v>2021</v>
      </c>
      <c r="E5044" s="433">
        <v>2022</v>
      </c>
      <c r="F5044" s="414"/>
    </row>
    <row r="5045" spans="1:6" ht="21" customHeight="1" thickBot="1" x14ac:dyDescent="0.25">
      <c r="A5045" s="1131"/>
      <c r="B5045" s="434" t="s">
        <v>5</v>
      </c>
      <c r="C5045" s="434" t="s">
        <v>6</v>
      </c>
      <c r="D5045" s="434" t="s">
        <v>6</v>
      </c>
      <c r="E5045" s="434" t="s">
        <v>6</v>
      </c>
      <c r="F5045" s="414"/>
    </row>
    <row r="5046" spans="1:6" ht="21" customHeight="1" thickBot="1" x14ac:dyDescent="0.25">
      <c r="A5046" s="432" t="s">
        <v>8</v>
      </c>
      <c r="B5046" s="435">
        <v>1</v>
      </c>
      <c r="C5046" s="435">
        <v>0</v>
      </c>
      <c r="D5046" s="435">
        <v>0</v>
      </c>
      <c r="E5046" s="435">
        <v>0</v>
      </c>
      <c r="F5046" s="414"/>
    </row>
    <row r="5047" spans="1:6" ht="21" customHeight="1" thickBot="1" x14ac:dyDescent="0.25">
      <c r="A5047" s="432" t="s">
        <v>15</v>
      </c>
      <c r="B5047" s="435">
        <v>150000</v>
      </c>
      <c r="C5047" s="435">
        <f t="shared" ref="C5047:D5047" si="823">C5112-C5073</f>
        <v>0</v>
      </c>
      <c r="D5047" s="435">
        <f t="shared" si="823"/>
        <v>0</v>
      </c>
      <c r="E5047" s="435">
        <f>E5065</f>
        <v>0</v>
      </c>
      <c r="F5047" s="414"/>
    </row>
    <row r="5048" spans="1:6" ht="21" customHeight="1" thickBot="1" x14ac:dyDescent="0.25">
      <c r="A5048" s="432" t="s">
        <v>21</v>
      </c>
      <c r="B5048" s="435">
        <f>B5047/B5046</f>
        <v>150000</v>
      </c>
      <c r="C5048" s="435" t="e">
        <f t="shared" ref="C5048:E5048" si="824">C5047/C5046</f>
        <v>#DIV/0!</v>
      </c>
      <c r="D5048" s="435" t="e">
        <f t="shared" si="824"/>
        <v>#DIV/0!</v>
      </c>
      <c r="E5048" s="435" t="e">
        <f t="shared" si="824"/>
        <v>#DIV/0!</v>
      </c>
      <c r="F5048" s="414"/>
    </row>
    <row r="5049" spans="1:6" ht="21" customHeight="1" thickBot="1" x14ac:dyDescent="0.25">
      <c r="A5049" s="432" t="s">
        <v>16</v>
      </c>
      <c r="B5049" s="436" t="s">
        <v>20</v>
      </c>
      <c r="C5049" s="437">
        <f>C5046/B5046-1</f>
        <v>-1</v>
      </c>
      <c r="D5049" s="437" t="e">
        <f t="shared" ref="D5049:E5051" si="825">D5046/C5046-1</f>
        <v>#DIV/0!</v>
      </c>
      <c r="E5049" s="437" t="e">
        <f t="shared" si="825"/>
        <v>#DIV/0!</v>
      </c>
      <c r="F5049" s="414"/>
    </row>
    <row r="5050" spans="1:6" ht="21" customHeight="1" thickBot="1" x14ac:dyDescent="0.25">
      <c r="A5050" s="432" t="s">
        <v>17</v>
      </c>
      <c r="B5050" s="436" t="s">
        <v>20</v>
      </c>
      <c r="C5050" s="437">
        <f>C5047/B5047-1</f>
        <v>-1</v>
      </c>
      <c r="D5050" s="437" t="e">
        <f t="shared" si="825"/>
        <v>#DIV/0!</v>
      </c>
      <c r="E5050" s="437" t="e">
        <f t="shared" si="825"/>
        <v>#DIV/0!</v>
      </c>
      <c r="F5050" s="414"/>
    </row>
    <row r="5051" spans="1:6" ht="21" customHeight="1" thickBot="1" x14ac:dyDescent="0.25">
      <c r="A5051" s="432" t="s">
        <v>18</v>
      </c>
      <c r="B5051" s="436" t="s">
        <v>20</v>
      </c>
      <c r="C5051" s="437" t="e">
        <f>C5048/B5048-1</f>
        <v>#DIV/0!</v>
      </c>
      <c r="D5051" s="437" t="e">
        <f t="shared" si="825"/>
        <v>#DIV/0!</v>
      </c>
      <c r="E5051" s="437" t="e">
        <f t="shared" si="825"/>
        <v>#DIV/0!</v>
      </c>
      <c r="F5051" s="414"/>
    </row>
    <row r="5052" spans="1:6" ht="21" customHeight="1" thickBot="1" x14ac:dyDescent="0.25">
      <c r="A5052" s="1132" t="s">
        <v>1286</v>
      </c>
      <c r="B5052" s="1133"/>
      <c r="C5052" s="1133"/>
      <c r="D5052" s="1133"/>
      <c r="E5052" s="1134"/>
      <c r="F5052" s="414"/>
    </row>
    <row r="5053" spans="1:6" ht="21" customHeight="1" x14ac:dyDescent="0.2">
      <c r="A5053" s="1130"/>
      <c r="B5053" s="433">
        <v>2019</v>
      </c>
      <c r="C5053" s="433">
        <v>2020</v>
      </c>
      <c r="D5053" s="433">
        <v>2021</v>
      </c>
      <c r="E5053" s="433">
        <v>2022</v>
      </c>
      <c r="F5053" s="414"/>
    </row>
    <row r="5054" spans="1:6" ht="21" customHeight="1" thickBot="1" x14ac:dyDescent="0.25">
      <c r="A5054" s="1131"/>
      <c r="B5054" s="434" t="s">
        <v>5</v>
      </c>
      <c r="C5054" s="434" t="s">
        <v>6</v>
      </c>
      <c r="D5054" s="434" t="s">
        <v>6</v>
      </c>
      <c r="E5054" s="434" t="s">
        <v>6</v>
      </c>
      <c r="F5054" s="414"/>
    </row>
    <row r="5055" spans="1:6" ht="21" customHeight="1" thickBot="1" x14ac:dyDescent="0.25">
      <c r="A5055" s="438" t="s">
        <v>107</v>
      </c>
      <c r="B5055" s="439">
        <f>B5056+B5057+B5058+B5059</f>
        <v>0</v>
      </c>
      <c r="C5055" s="439">
        <f t="shared" ref="C5055:E5055" si="826">C5056+C5057+C5058+C5059</f>
        <v>0</v>
      </c>
      <c r="D5055" s="439">
        <f t="shared" si="826"/>
        <v>0</v>
      </c>
      <c r="E5055" s="439">
        <f t="shared" si="826"/>
        <v>0</v>
      </c>
      <c r="F5055" s="414"/>
    </row>
    <row r="5056" spans="1:6" ht="21" customHeight="1" thickBot="1" x14ac:dyDescent="0.25">
      <c r="A5056" s="440" t="s">
        <v>37</v>
      </c>
      <c r="B5056" s="439"/>
      <c r="C5056" s="439"/>
      <c r="D5056" s="439"/>
      <c r="E5056" s="439"/>
      <c r="F5056" s="414"/>
    </row>
    <row r="5057" spans="1:6" ht="21" customHeight="1" thickBot="1" x14ac:dyDescent="0.25">
      <c r="A5057" s="440" t="s">
        <v>108</v>
      </c>
      <c r="B5057" s="439"/>
      <c r="C5057" s="439"/>
      <c r="D5057" s="439"/>
      <c r="E5057" s="439"/>
      <c r="F5057" s="414"/>
    </row>
    <row r="5058" spans="1:6" ht="21" customHeight="1" thickBot="1" x14ac:dyDescent="0.25">
      <c r="A5058" s="440" t="s">
        <v>72</v>
      </c>
      <c r="B5058" s="439"/>
      <c r="C5058" s="439"/>
      <c r="D5058" s="439"/>
      <c r="E5058" s="439"/>
      <c r="F5058" s="414"/>
    </row>
    <row r="5059" spans="1:6" ht="21" customHeight="1" thickBot="1" x14ac:dyDescent="0.25">
      <c r="A5059" s="440" t="s">
        <v>73</v>
      </c>
      <c r="B5059" s="439"/>
      <c r="C5059" s="439"/>
      <c r="D5059" s="439"/>
      <c r="E5059" s="439"/>
      <c r="F5059" s="414"/>
    </row>
    <row r="5060" spans="1:6" ht="21" customHeight="1" thickBot="1" x14ac:dyDescent="0.25">
      <c r="A5060" s="438" t="s">
        <v>109</v>
      </c>
      <c r="B5060" s="441">
        <f>B5047</f>
        <v>150000</v>
      </c>
      <c r="C5060" s="441">
        <f t="shared" ref="C5060:E5060" si="827">C5061+C5062+C5063+C5064</f>
        <v>0</v>
      </c>
      <c r="D5060" s="441">
        <f t="shared" si="827"/>
        <v>0</v>
      </c>
      <c r="E5060" s="441">
        <f t="shared" si="827"/>
        <v>0</v>
      </c>
      <c r="F5060" s="414"/>
    </row>
    <row r="5061" spans="1:6" ht="21" customHeight="1" thickBot="1" x14ac:dyDescent="0.25">
      <c r="A5061" s="440" t="s">
        <v>37</v>
      </c>
      <c r="B5061" s="441"/>
      <c r="C5061" s="439"/>
      <c r="D5061" s="439"/>
      <c r="E5061" s="439">
        <v>0</v>
      </c>
      <c r="F5061" s="414"/>
    </row>
    <row r="5062" spans="1:6" ht="21" customHeight="1" thickBot="1" x14ac:dyDescent="0.25">
      <c r="A5062" s="440" t="s">
        <v>108</v>
      </c>
      <c r="B5062" s="441">
        <f>B5047</f>
        <v>150000</v>
      </c>
      <c r="C5062" s="439"/>
      <c r="D5062" s="439"/>
      <c r="E5062" s="439"/>
      <c r="F5062" s="414"/>
    </row>
    <row r="5063" spans="1:6" ht="21" customHeight="1" thickBot="1" x14ac:dyDescent="0.25">
      <c r="A5063" s="440" t="s">
        <v>72</v>
      </c>
      <c r="B5063" s="441"/>
      <c r="C5063" s="439"/>
      <c r="D5063" s="439"/>
      <c r="E5063" s="439"/>
      <c r="F5063" s="414"/>
    </row>
    <row r="5064" spans="1:6" ht="21" customHeight="1" thickBot="1" x14ac:dyDescent="0.25">
      <c r="A5064" s="440" t="s">
        <v>73</v>
      </c>
      <c r="B5064" s="441"/>
      <c r="C5064" s="439"/>
      <c r="D5064" s="439"/>
      <c r="E5064" s="439"/>
      <c r="F5064" s="414"/>
    </row>
    <row r="5065" spans="1:6" ht="21" customHeight="1" thickBot="1" x14ac:dyDescent="0.25">
      <c r="A5065" s="445" t="s">
        <v>33</v>
      </c>
      <c r="B5065" s="441">
        <f>B5055+B5060</f>
        <v>150000</v>
      </c>
      <c r="C5065" s="441">
        <f t="shared" ref="C5065:E5065" si="828">C5055+C5060</f>
        <v>0</v>
      </c>
      <c r="D5065" s="441">
        <f t="shared" si="828"/>
        <v>0</v>
      </c>
      <c r="E5065" s="441">
        <f t="shared" si="828"/>
        <v>0</v>
      </c>
      <c r="F5065" s="414"/>
    </row>
    <row r="5066" spans="1:6" ht="21" customHeight="1" thickBot="1" x14ac:dyDescent="0.25">
      <c r="A5066" s="457" t="s">
        <v>227</v>
      </c>
      <c r="B5066" s="441"/>
      <c r="C5066" s="441"/>
      <c r="D5066" s="458"/>
      <c r="E5066" s="441"/>
      <c r="F5066" s="414"/>
    </row>
    <row r="5067" spans="1:6" ht="66.75" customHeight="1" thickBot="1" x14ac:dyDescent="0.25">
      <c r="A5067" s="431" t="s">
        <v>70</v>
      </c>
      <c r="B5067" s="431" t="s">
        <v>776</v>
      </c>
      <c r="C5067" s="431" t="s">
        <v>777</v>
      </c>
      <c r="D5067" s="1173"/>
      <c r="E5067" s="1174"/>
      <c r="F5067" s="414"/>
    </row>
    <row r="5068" spans="1:6" ht="21" customHeight="1" thickBot="1" x14ac:dyDescent="0.25">
      <c r="A5068" s="432" t="s">
        <v>9</v>
      </c>
      <c r="B5068" s="1127" t="s">
        <v>1500</v>
      </c>
      <c r="C5068" s="1128"/>
      <c r="D5068" s="1128"/>
      <c r="E5068" s="1129"/>
      <c r="F5068" s="414"/>
    </row>
    <row r="5069" spans="1:6" ht="21" customHeight="1" thickBot="1" x14ac:dyDescent="0.25">
      <c r="A5069" s="432" t="s">
        <v>14</v>
      </c>
      <c r="B5069" s="1124" t="s">
        <v>1501</v>
      </c>
      <c r="C5069" s="1125"/>
      <c r="D5069" s="1125"/>
      <c r="E5069" s="1126"/>
      <c r="F5069" s="414"/>
    </row>
    <row r="5070" spans="1:6" ht="21" customHeight="1" x14ac:dyDescent="0.2">
      <c r="A5070" s="1130"/>
      <c r="B5070" s="433">
        <v>2019</v>
      </c>
      <c r="C5070" s="433">
        <v>2020</v>
      </c>
      <c r="D5070" s="433">
        <v>2021</v>
      </c>
      <c r="E5070" s="433">
        <v>2022</v>
      </c>
      <c r="F5070" s="414"/>
    </row>
    <row r="5071" spans="1:6" ht="21" customHeight="1" thickBot="1" x14ac:dyDescent="0.25">
      <c r="A5071" s="1131"/>
      <c r="B5071" s="434" t="s">
        <v>5</v>
      </c>
      <c r="C5071" s="434" t="s">
        <v>6</v>
      </c>
      <c r="D5071" s="434" t="s">
        <v>6</v>
      </c>
      <c r="E5071" s="434" t="s">
        <v>6</v>
      </c>
      <c r="F5071" s="414"/>
    </row>
    <row r="5072" spans="1:6" ht="21" customHeight="1" thickBot="1" x14ac:dyDescent="0.25">
      <c r="A5072" s="432" t="s">
        <v>8</v>
      </c>
      <c r="B5072" s="432">
        <v>30000</v>
      </c>
      <c r="C5072" s="432"/>
      <c r="D5072" s="432"/>
      <c r="E5072" s="432"/>
      <c r="F5072" s="414"/>
    </row>
    <row r="5073" spans="1:6" ht="21" customHeight="1" thickBot="1" x14ac:dyDescent="0.25">
      <c r="A5073" s="432" t="s">
        <v>15</v>
      </c>
      <c r="B5073" s="435">
        <v>30000</v>
      </c>
      <c r="C5073" s="435"/>
      <c r="D5073" s="435"/>
      <c r="E5073" s="435"/>
      <c r="F5073" s="414"/>
    </row>
    <row r="5074" spans="1:6" ht="21" customHeight="1" thickBot="1" x14ac:dyDescent="0.25">
      <c r="A5074" s="432" t="s">
        <v>21</v>
      </c>
      <c r="B5074" s="435">
        <f>B5073/B5072</f>
        <v>1</v>
      </c>
      <c r="C5074" s="435" t="e">
        <f t="shared" ref="C5074:E5074" si="829">C5073/C5072</f>
        <v>#DIV/0!</v>
      </c>
      <c r="D5074" s="435" t="e">
        <f t="shared" si="829"/>
        <v>#DIV/0!</v>
      </c>
      <c r="E5074" s="435" t="e">
        <f t="shared" si="829"/>
        <v>#DIV/0!</v>
      </c>
      <c r="F5074" s="414"/>
    </row>
    <row r="5075" spans="1:6" ht="21" customHeight="1" thickBot="1" x14ac:dyDescent="0.25">
      <c r="A5075" s="432" t="s">
        <v>16</v>
      </c>
      <c r="B5075" s="436" t="s">
        <v>20</v>
      </c>
      <c r="C5075" s="437">
        <f>C5072/B5072-1</f>
        <v>-1</v>
      </c>
      <c r="D5075" s="437" t="e">
        <f t="shared" ref="D5075:E5077" si="830">D5072/C5072-1</f>
        <v>#DIV/0!</v>
      </c>
      <c r="E5075" s="437" t="e">
        <f t="shared" si="830"/>
        <v>#DIV/0!</v>
      </c>
      <c r="F5075" s="414"/>
    </row>
    <row r="5076" spans="1:6" ht="21" customHeight="1" thickBot="1" x14ac:dyDescent="0.25">
      <c r="A5076" s="432" t="s">
        <v>17</v>
      </c>
      <c r="B5076" s="436" t="s">
        <v>20</v>
      </c>
      <c r="C5076" s="437">
        <f>C5073/B5073-1</f>
        <v>-1</v>
      </c>
      <c r="D5076" s="437" t="e">
        <f t="shared" si="830"/>
        <v>#DIV/0!</v>
      </c>
      <c r="E5076" s="437" t="e">
        <f t="shared" si="830"/>
        <v>#DIV/0!</v>
      </c>
      <c r="F5076" s="414"/>
    </row>
    <row r="5077" spans="1:6" ht="21" customHeight="1" thickBot="1" x14ac:dyDescent="0.25">
      <c r="A5077" s="432" t="s">
        <v>18</v>
      </c>
      <c r="B5077" s="436" t="s">
        <v>20</v>
      </c>
      <c r="C5077" s="437" t="e">
        <f>C5074/B5074-1</f>
        <v>#DIV/0!</v>
      </c>
      <c r="D5077" s="437" t="e">
        <f t="shared" si="830"/>
        <v>#DIV/0!</v>
      </c>
      <c r="E5077" s="437" t="e">
        <f t="shared" si="830"/>
        <v>#DIV/0!</v>
      </c>
      <c r="F5077" s="414"/>
    </row>
    <row r="5078" spans="1:6" ht="21" customHeight="1" thickBot="1" x14ac:dyDescent="0.25">
      <c r="A5078" s="1132" t="s">
        <v>1502</v>
      </c>
      <c r="B5078" s="1133"/>
      <c r="C5078" s="1133"/>
      <c r="D5078" s="1133"/>
      <c r="E5078" s="1134"/>
      <c r="F5078" s="414"/>
    </row>
    <row r="5079" spans="1:6" ht="21" customHeight="1" x14ac:dyDescent="0.2">
      <c r="A5079" s="1130"/>
      <c r="B5079" s="433">
        <v>2019</v>
      </c>
      <c r="C5079" s="433">
        <v>2020</v>
      </c>
      <c r="D5079" s="433">
        <v>2021</v>
      </c>
      <c r="E5079" s="433">
        <v>2022</v>
      </c>
      <c r="F5079" s="414"/>
    </row>
    <row r="5080" spans="1:6" ht="21" customHeight="1" thickBot="1" x14ac:dyDescent="0.25">
      <c r="A5080" s="1131"/>
      <c r="B5080" s="434" t="s">
        <v>5</v>
      </c>
      <c r="C5080" s="434" t="s">
        <v>6</v>
      </c>
      <c r="D5080" s="434" t="s">
        <v>6</v>
      </c>
      <c r="E5080" s="434" t="s">
        <v>6</v>
      </c>
      <c r="F5080" s="414"/>
    </row>
    <row r="5081" spans="1:6" ht="21" customHeight="1" thickBot="1" x14ac:dyDescent="0.25">
      <c r="A5081" s="438" t="s">
        <v>107</v>
      </c>
      <c r="B5081" s="439">
        <f>B5082+B5083+B5084+B5085</f>
        <v>0</v>
      </c>
      <c r="C5081" s="439">
        <f t="shared" ref="C5081:E5081" si="831">C5082+C5083+C5084+C5085</f>
        <v>0</v>
      </c>
      <c r="D5081" s="439">
        <f t="shared" si="831"/>
        <v>0</v>
      </c>
      <c r="E5081" s="439">
        <f t="shared" si="831"/>
        <v>0</v>
      </c>
      <c r="F5081" s="414"/>
    </row>
    <row r="5082" spans="1:6" ht="21" customHeight="1" thickBot="1" x14ac:dyDescent="0.25">
      <c r="A5082" s="440" t="s">
        <v>37</v>
      </c>
      <c r="B5082" s="439"/>
      <c r="C5082" s="439"/>
      <c r="D5082" s="439"/>
      <c r="E5082" s="439"/>
      <c r="F5082" s="414"/>
    </row>
    <row r="5083" spans="1:6" ht="21" customHeight="1" thickBot="1" x14ac:dyDescent="0.25">
      <c r="A5083" s="440" t="s">
        <v>108</v>
      </c>
      <c r="B5083" s="439"/>
      <c r="C5083" s="439"/>
      <c r="D5083" s="439"/>
      <c r="E5083" s="439"/>
      <c r="F5083" s="414"/>
    </row>
    <row r="5084" spans="1:6" ht="21" customHeight="1" thickBot="1" x14ac:dyDescent="0.25">
      <c r="A5084" s="440" t="s">
        <v>72</v>
      </c>
      <c r="B5084" s="439"/>
      <c r="C5084" s="439"/>
      <c r="D5084" s="439"/>
      <c r="E5084" s="439"/>
      <c r="F5084" s="414"/>
    </row>
    <row r="5085" spans="1:6" ht="21" customHeight="1" thickBot="1" x14ac:dyDescent="0.25">
      <c r="A5085" s="440" t="s">
        <v>73</v>
      </c>
      <c r="B5085" s="439"/>
      <c r="C5085" s="439"/>
      <c r="D5085" s="439"/>
      <c r="E5085" s="439"/>
      <c r="F5085" s="414"/>
    </row>
    <row r="5086" spans="1:6" ht="21" customHeight="1" thickBot="1" x14ac:dyDescent="0.25">
      <c r="A5086" s="438" t="s">
        <v>109</v>
      </c>
      <c r="B5086" s="441">
        <f>B5087+B5088+B5089+B5090</f>
        <v>30000</v>
      </c>
      <c r="C5086" s="441">
        <f t="shared" ref="C5086:E5086" si="832">C5087+C5088+C5089+C5090</f>
        <v>0</v>
      </c>
      <c r="D5086" s="441">
        <f t="shared" si="832"/>
        <v>0</v>
      </c>
      <c r="E5086" s="441">
        <f t="shared" si="832"/>
        <v>0</v>
      </c>
      <c r="F5086" s="414"/>
    </row>
    <row r="5087" spans="1:6" ht="21" customHeight="1" thickBot="1" x14ac:dyDescent="0.25">
      <c r="A5087" s="440" t="s">
        <v>37</v>
      </c>
      <c r="B5087" s="441"/>
      <c r="C5087" s="439"/>
      <c r="D5087" s="439"/>
      <c r="E5087" s="439"/>
      <c r="F5087" s="414"/>
    </row>
    <row r="5088" spans="1:6" ht="21" customHeight="1" thickBot="1" x14ac:dyDescent="0.25">
      <c r="A5088" s="440" t="s">
        <v>108</v>
      </c>
      <c r="B5088" s="441"/>
      <c r="C5088" s="439"/>
      <c r="D5088" s="439"/>
      <c r="E5088" s="439"/>
      <c r="F5088" s="414"/>
    </row>
    <row r="5089" spans="1:6" ht="21" customHeight="1" thickBot="1" x14ac:dyDescent="0.25">
      <c r="A5089" s="440" t="s">
        <v>72</v>
      </c>
      <c r="B5089" s="441"/>
      <c r="C5089" s="439"/>
      <c r="D5089" s="439"/>
      <c r="E5089" s="439"/>
      <c r="F5089" s="414"/>
    </row>
    <row r="5090" spans="1:6" ht="21" customHeight="1" thickBot="1" x14ac:dyDescent="0.25">
      <c r="A5090" s="440" t="s">
        <v>73</v>
      </c>
      <c r="B5090" s="441">
        <f>B5073</f>
        <v>30000</v>
      </c>
      <c r="C5090" s="439"/>
      <c r="D5090" s="439"/>
      <c r="E5090" s="439"/>
      <c r="F5090" s="414"/>
    </row>
    <row r="5091" spans="1:6" ht="21" customHeight="1" thickBot="1" x14ac:dyDescent="0.25">
      <c r="A5091" s="445" t="s">
        <v>211</v>
      </c>
      <c r="B5091" s="441">
        <f>B5081+B5086</f>
        <v>30000</v>
      </c>
      <c r="C5091" s="441">
        <f t="shared" ref="C5091:E5091" si="833">C5081+C5086</f>
        <v>0</v>
      </c>
      <c r="D5091" s="441">
        <f t="shared" si="833"/>
        <v>0</v>
      </c>
      <c r="E5091" s="441">
        <f t="shared" si="833"/>
        <v>0</v>
      </c>
      <c r="F5091" s="414"/>
    </row>
    <row r="5092" spans="1:6" ht="21" customHeight="1" thickBot="1" x14ac:dyDescent="0.25">
      <c r="A5092" s="457" t="s">
        <v>227</v>
      </c>
      <c r="B5092" s="441"/>
      <c r="C5092" s="441"/>
      <c r="D5092" s="458"/>
      <c r="E5092" s="441"/>
      <c r="F5092" s="414"/>
    </row>
    <row r="5093" spans="1:6" ht="44.25" customHeight="1" thickBot="1" x14ac:dyDescent="0.25">
      <c r="A5093" s="431" t="s">
        <v>246</v>
      </c>
      <c r="B5093" s="561" t="s">
        <v>1503</v>
      </c>
      <c r="C5093" s="561" t="s">
        <v>775</v>
      </c>
      <c r="D5093" s="562"/>
      <c r="E5093" s="563"/>
      <c r="F5093" s="414"/>
    </row>
    <row r="5094" spans="1:6" ht="51.75" customHeight="1" thickBot="1" x14ac:dyDescent="0.25">
      <c r="A5094" s="432" t="s">
        <v>9</v>
      </c>
      <c r="B5094" s="1132" t="s">
        <v>1504</v>
      </c>
      <c r="C5094" s="1128"/>
      <c r="D5094" s="1128"/>
      <c r="E5094" s="1129"/>
      <c r="F5094" s="414"/>
    </row>
    <row r="5095" spans="1:6" ht="21" customHeight="1" thickBot="1" x14ac:dyDescent="0.25">
      <c r="A5095" s="432" t="s">
        <v>14</v>
      </c>
      <c r="B5095" s="1124" t="s">
        <v>1501</v>
      </c>
      <c r="C5095" s="1125"/>
      <c r="D5095" s="1125"/>
      <c r="E5095" s="1126"/>
      <c r="F5095" s="414"/>
    </row>
    <row r="5096" spans="1:6" ht="21" customHeight="1" x14ac:dyDescent="0.2">
      <c r="A5096" s="1130"/>
      <c r="B5096" s="433">
        <v>2019</v>
      </c>
      <c r="C5096" s="433">
        <v>2020</v>
      </c>
      <c r="D5096" s="433">
        <v>2021</v>
      </c>
      <c r="E5096" s="433">
        <v>2022</v>
      </c>
      <c r="F5096" s="414"/>
    </row>
    <row r="5097" spans="1:6" ht="21" customHeight="1" thickBot="1" x14ac:dyDescent="0.25">
      <c r="A5097" s="1131"/>
      <c r="B5097" s="434" t="s">
        <v>5</v>
      </c>
      <c r="C5097" s="434" t="s">
        <v>6</v>
      </c>
      <c r="D5097" s="434" t="s">
        <v>6</v>
      </c>
      <c r="E5097" s="434" t="s">
        <v>6</v>
      </c>
      <c r="F5097" s="414"/>
    </row>
    <row r="5098" spans="1:6" ht="21" customHeight="1" thickBot="1" x14ac:dyDescent="0.25">
      <c r="A5098" s="432" t="s">
        <v>8</v>
      </c>
      <c r="B5098" s="436">
        <v>2000</v>
      </c>
      <c r="C5098" s="435"/>
      <c r="D5098" s="432"/>
      <c r="E5098" s="432"/>
      <c r="F5098" s="414"/>
    </row>
    <row r="5099" spans="1:6" ht="21" customHeight="1" thickBot="1" x14ac:dyDescent="0.25">
      <c r="A5099" s="432" t="s">
        <v>15</v>
      </c>
      <c r="B5099" s="435">
        <v>2000</v>
      </c>
      <c r="C5099" s="435">
        <f t="shared" ref="C5099:E5099" si="834">C5117</f>
        <v>0</v>
      </c>
      <c r="D5099" s="435">
        <f t="shared" si="834"/>
        <v>0</v>
      </c>
      <c r="E5099" s="435">
        <f t="shared" si="834"/>
        <v>0</v>
      </c>
      <c r="F5099" s="414"/>
    </row>
    <row r="5100" spans="1:6" ht="21" customHeight="1" thickBot="1" x14ac:dyDescent="0.25">
      <c r="A5100" s="432" t="s">
        <v>21</v>
      </c>
      <c r="B5100" s="435">
        <f>B5099/B5098</f>
        <v>1</v>
      </c>
      <c r="C5100" s="435" t="e">
        <f t="shared" ref="C5100:E5100" si="835">C5099/C5098</f>
        <v>#DIV/0!</v>
      </c>
      <c r="D5100" s="435" t="e">
        <f t="shared" si="835"/>
        <v>#DIV/0!</v>
      </c>
      <c r="E5100" s="435" t="e">
        <f t="shared" si="835"/>
        <v>#DIV/0!</v>
      </c>
      <c r="F5100" s="414"/>
    </row>
    <row r="5101" spans="1:6" ht="21" customHeight="1" thickBot="1" x14ac:dyDescent="0.25">
      <c r="A5101" s="432" t="s">
        <v>16</v>
      </c>
      <c r="B5101" s="436" t="s">
        <v>20</v>
      </c>
      <c r="C5101" s="437">
        <f>C5098/B5098-1</f>
        <v>-1</v>
      </c>
      <c r="D5101" s="437" t="e">
        <f t="shared" ref="D5101:E5103" si="836">D5098/C5098-1</f>
        <v>#DIV/0!</v>
      </c>
      <c r="E5101" s="437" t="e">
        <f t="shared" si="836"/>
        <v>#DIV/0!</v>
      </c>
      <c r="F5101" s="414"/>
    </row>
    <row r="5102" spans="1:6" ht="21" customHeight="1" thickBot="1" x14ac:dyDescent="0.25">
      <c r="A5102" s="432" t="s">
        <v>17</v>
      </c>
      <c r="B5102" s="436" t="s">
        <v>20</v>
      </c>
      <c r="C5102" s="437">
        <f>C5099/B5099-1</f>
        <v>-1</v>
      </c>
      <c r="D5102" s="437" t="e">
        <f t="shared" si="836"/>
        <v>#DIV/0!</v>
      </c>
      <c r="E5102" s="437" t="e">
        <f t="shared" si="836"/>
        <v>#DIV/0!</v>
      </c>
      <c r="F5102" s="414"/>
    </row>
    <row r="5103" spans="1:6" ht="21" customHeight="1" thickBot="1" x14ac:dyDescent="0.25">
      <c r="A5103" s="432" t="s">
        <v>18</v>
      </c>
      <c r="B5103" s="436" t="s">
        <v>20</v>
      </c>
      <c r="C5103" s="437" t="e">
        <f>C5100/B5100-1</f>
        <v>#DIV/0!</v>
      </c>
      <c r="D5103" s="437" t="e">
        <f t="shared" si="836"/>
        <v>#DIV/0!</v>
      </c>
      <c r="E5103" s="437" t="e">
        <f t="shared" si="836"/>
        <v>#DIV/0!</v>
      </c>
      <c r="F5103" s="414"/>
    </row>
    <row r="5104" spans="1:6" ht="21" customHeight="1" thickBot="1" x14ac:dyDescent="0.25">
      <c r="A5104" s="1132" t="s">
        <v>1505</v>
      </c>
      <c r="B5104" s="1133"/>
      <c r="C5104" s="1133"/>
      <c r="D5104" s="1133"/>
      <c r="E5104" s="1134"/>
      <c r="F5104" s="414"/>
    </row>
    <row r="5105" spans="1:6" ht="21" customHeight="1" x14ac:dyDescent="0.2">
      <c r="A5105" s="1130"/>
      <c r="B5105" s="433">
        <v>2018</v>
      </c>
      <c r="C5105" s="433">
        <v>2019</v>
      </c>
      <c r="D5105" s="433">
        <v>2020</v>
      </c>
      <c r="E5105" s="433">
        <v>2021</v>
      </c>
      <c r="F5105" s="414"/>
    </row>
    <row r="5106" spans="1:6" ht="21" customHeight="1" thickBot="1" x14ac:dyDescent="0.25">
      <c r="A5106" s="1131"/>
      <c r="B5106" s="434" t="s">
        <v>5</v>
      </c>
      <c r="C5106" s="434" t="s">
        <v>6</v>
      </c>
      <c r="D5106" s="434" t="s">
        <v>6</v>
      </c>
      <c r="E5106" s="434" t="s">
        <v>6</v>
      </c>
      <c r="F5106" s="414"/>
    </row>
    <row r="5107" spans="1:6" ht="21" customHeight="1" thickBot="1" x14ac:dyDescent="0.25">
      <c r="A5107" s="438" t="s">
        <v>107</v>
      </c>
      <c r="B5107" s="439">
        <f>B5108+B5109+B5110+B5111</f>
        <v>0</v>
      </c>
      <c r="C5107" s="439">
        <f t="shared" ref="C5107:E5107" si="837">C5108+C5109+C5110+C5111</f>
        <v>0</v>
      </c>
      <c r="D5107" s="439">
        <f t="shared" si="837"/>
        <v>0</v>
      </c>
      <c r="E5107" s="439">
        <f t="shared" si="837"/>
        <v>0</v>
      </c>
      <c r="F5107" s="414"/>
    </row>
    <row r="5108" spans="1:6" ht="21" customHeight="1" thickBot="1" x14ac:dyDescent="0.25">
      <c r="A5108" s="440" t="s">
        <v>37</v>
      </c>
      <c r="B5108" s="439"/>
      <c r="C5108" s="439"/>
      <c r="D5108" s="439"/>
      <c r="E5108" s="439"/>
      <c r="F5108" s="414"/>
    </row>
    <row r="5109" spans="1:6" ht="21" customHeight="1" thickBot="1" x14ac:dyDescent="0.25">
      <c r="A5109" s="440" t="s">
        <v>108</v>
      </c>
      <c r="B5109" s="439"/>
      <c r="C5109" s="439"/>
      <c r="D5109" s="439"/>
      <c r="E5109" s="439"/>
      <c r="F5109" s="414"/>
    </row>
    <row r="5110" spans="1:6" ht="21" customHeight="1" thickBot="1" x14ac:dyDescent="0.25">
      <c r="A5110" s="440" t="s">
        <v>72</v>
      </c>
      <c r="B5110" s="439"/>
      <c r="C5110" s="439"/>
      <c r="D5110" s="439"/>
      <c r="E5110" s="439"/>
      <c r="F5110" s="414"/>
    </row>
    <row r="5111" spans="1:6" ht="21" customHeight="1" thickBot="1" x14ac:dyDescent="0.25">
      <c r="A5111" s="440" t="s">
        <v>73</v>
      </c>
      <c r="B5111" s="439"/>
      <c r="C5111" s="439"/>
      <c r="D5111" s="439"/>
      <c r="E5111" s="439"/>
      <c r="F5111" s="414"/>
    </row>
    <row r="5112" spans="1:6" ht="21" customHeight="1" thickBot="1" x14ac:dyDescent="0.25">
      <c r="A5112" s="438" t="s">
        <v>109</v>
      </c>
      <c r="B5112" s="441">
        <f>B5113+B5114+B5115+B5116</f>
        <v>2000</v>
      </c>
      <c r="C5112" s="441">
        <f t="shared" ref="C5112:E5112" si="838">C5113+C5114+C5115+C5116</f>
        <v>0</v>
      </c>
      <c r="D5112" s="441">
        <f t="shared" si="838"/>
        <v>0</v>
      </c>
      <c r="E5112" s="441">
        <f t="shared" si="838"/>
        <v>0</v>
      </c>
      <c r="F5112" s="414"/>
    </row>
    <row r="5113" spans="1:6" ht="21" customHeight="1" thickBot="1" x14ac:dyDescent="0.25">
      <c r="A5113" s="440" t="s">
        <v>37</v>
      </c>
      <c r="B5113" s="441"/>
      <c r="C5113" s="439"/>
      <c r="D5113" s="439"/>
      <c r="E5113" s="439"/>
      <c r="F5113" s="414"/>
    </row>
    <row r="5114" spans="1:6" ht="21" customHeight="1" thickBot="1" x14ac:dyDescent="0.25">
      <c r="A5114" s="440" t="s">
        <v>108</v>
      </c>
      <c r="B5114" s="441"/>
      <c r="C5114" s="439"/>
      <c r="D5114" s="439"/>
      <c r="E5114" s="439"/>
      <c r="F5114" s="414"/>
    </row>
    <row r="5115" spans="1:6" ht="21" customHeight="1" thickBot="1" x14ac:dyDescent="0.25">
      <c r="A5115" s="440" t="s">
        <v>72</v>
      </c>
      <c r="B5115" s="441">
        <f>B5099</f>
        <v>2000</v>
      </c>
      <c r="C5115" s="435"/>
      <c r="D5115" s="432"/>
      <c r="E5115" s="432"/>
      <c r="F5115" s="414"/>
    </row>
    <row r="5116" spans="1:6" ht="21" customHeight="1" thickBot="1" x14ac:dyDescent="0.25">
      <c r="A5116" s="440" t="s">
        <v>73</v>
      </c>
      <c r="B5116" s="441"/>
      <c r="C5116" s="439"/>
      <c r="D5116" s="439"/>
      <c r="E5116" s="439"/>
      <c r="F5116" s="414"/>
    </row>
    <row r="5117" spans="1:6" ht="21" customHeight="1" thickBot="1" x14ac:dyDescent="0.25">
      <c r="A5117" s="468" t="s">
        <v>250</v>
      </c>
      <c r="B5117" s="441">
        <f>B5107+B5112</f>
        <v>2000</v>
      </c>
      <c r="C5117" s="441">
        <f t="shared" ref="C5117:E5117" si="839">C5107+C5112</f>
        <v>0</v>
      </c>
      <c r="D5117" s="441">
        <f t="shared" si="839"/>
        <v>0</v>
      </c>
      <c r="E5117" s="441">
        <f t="shared" si="839"/>
        <v>0</v>
      </c>
      <c r="F5117" s="414"/>
    </row>
    <row r="5118" spans="1:6" ht="21" customHeight="1" thickBot="1" x14ac:dyDescent="0.25">
      <c r="A5118" s="457" t="s">
        <v>227</v>
      </c>
      <c r="B5118" s="1173"/>
      <c r="C5118" s="1178"/>
      <c r="D5118" s="1178"/>
      <c r="E5118" s="1174"/>
      <c r="F5118" s="414"/>
    </row>
    <row r="5119" spans="1:6" ht="91.5" customHeight="1" thickBot="1" x14ac:dyDescent="0.25">
      <c r="A5119" s="431" t="s">
        <v>70</v>
      </c>
      <c r="B5119" s="561" t="s">
        <v>778</v>
      </c>
      <c r="C5119" s="564" t="s">
        <v>779</v>
      </c>
      <c r="D5119" s="562"/>
      <c r="E5119" s="563"/>
      <c r="F5119" s="414"/>
    </row>
    <row r="5120" spans="1:6" ht="44.25" customHeight="1" thickBot="1" x14ac:dyDescent="0.25">
      <c r="A5120" s="432" t="s">
        <v>9</v>
      </c>
      <c r="B5120" s="1127" t="s">
        <v>780</v>
      </c>
      <c r="C5120" s="1128"/>
      <c r="D5120" s="1128"/>
      <c r="E5120" s="1129"/>
      <c r="F5120" s="414"/>
    </row>
    <row r="5121" spans="1:6" ht="21" customHeight="1" thickBot="1" x14ac:dyDescent="0.25">
      <c r="A5121" s="432" t="s">
        <v>14</v>
      </c>
      <c r="B5121" s="1124" t="s">
        <v>237</v>
      </c>
      <c r="C5121" s="1125"/>
      <c r="D5121" s="1125"/>
      <c r="E5121" s="1126"/>
    </row>
    <row r="5122" spans="1:6" ht="21" customHeight="1" x14ac:dyDescent="0.2">
      <c r="A5122" s="1130"/>
      <c r="B5122" s="433">
        <v>2019</v>
      </c>
      <c r="C5122" s="433">
        <v>2020</v>
      </c>
      <c r="D5122" s="433">
        <v>2021</v>
      </c>
      <c r="E5122" s="433">
        <v>2022</v>
      </c>
    </row>
    <row r="5123" spans="1:6" ht="21" customHeight="1" thickBot="1" x14ac:dyDescent="0.25">
      <c r="A5123" s="1131"/>
      <c r="B5123" s="434" t="s">
        <v>5</v>
      </c>
      <c r="C5123" s="434" t="s">
        <v>6</v>
      </c>
      <c r="D5123" s="434" t="s">
        <v>6</v>
      </c>
      <c r="E5123" s="434" t="s">
        <v>6</v>
      </c>
    </row>
    <row r="5124" spans="1:6" ht="21" customHeight="1" thickBot="1" x14ac:dyDescent="0.25">
      <c r="A5124" s="432" t="s">
        <v>8</v>
      </c>
      <c r="B5124" s="565">
        <v>7500</v>
      </c>
      <c r="C5124" s="565">
        <v>4000</v>
      </c>
      <c r="D5124" s="436">
        <v>0</v>
      </c>
      <c r="E5124" s="436">
        <v>0</v>
      </c>
    </row>
    <row r="5125" spans="1:6" ht="21" customHeight="1" thickBot="1" x14ac:dyDescent="0.25">
      <c r="A5125" s="432" t="s">
        <v>15</v>
      </c>
      <c r="B5125" s="435">
        <v>753500</v>
      </c>
      <c r="C5125" s="435">
        <v>620242</v>
      </c>
      <c r="D5125" s="435">
        <f t="shared" ref="D5125:E5125" si="840">D5143</f>
        <v>0</v>
      </c>
      <c r="E5125" s="435">
        <f t="shared" si="840"/>
        <v>0</v>
      </c>
      <c r="F5125" s="459">
        <v>689144</v>
      </c>
    </row>
    <row r="5126" spans="1:6" ht="21" customHeight="1" thickBot="1" x14ac:dyDescent="0.25">
      <c r="A5126" s="432" t="s">
        <v>21</v>
      </c>
      <c r="B5126" s="435">
        <f>B5125/B5124</f>
        <v>100.46666666666667</v>
      </c>
      <c r="C5126" s="435">
        <f t="shared" ref="C5126:E5126" si="841">C5125/C5124</f>
        <v>155.06049999999999</v>
      </c>
      <c r="D5126" s="435" t="e">
        <f t="shared" si="841"/>
        <v>#DIV/0!</v>
      </c>
      <c r="E5126" s="435" t="e">
        <f t="shared" si="841"/>
        <v>#DIV/0!</v>
      </c>
    </row>
    <row r="5127" spans="1:6" ht="21" customHeight="1" thickBot="1" x14ac:dyDescent="0.25">
      <c r="A5127" s="432" t="s">
        <v>16</v>
      </c>
      <c r="B5127" s="436" t="s">
        <v>20</v>
      </c>
      <c r="C5127" s="437">
        <f>C5124/B5124-1</f>
        <v>-0.46666666666666667</v>
      </c>
      <c r="D5127" s="437">
        <f t="shared" ref="D5127:E5129" si="842">D5124/C5124-1</f>
        <v>-1</v>
      </c>
      <c r="E5127" s="437" t="e">
        <f t="shared" si="842"/>
        <v>#DIV/0!</v>
      </c>
    </row>
    <row r="5128" spans="1:6" ht="21" customHeight="1" thickBot="1" x14ac:dyDescent="0.25">
      <c r="A5128" s="432" t="s">
        <v>17</v>
      </c>
      <c r="B5128" s="436" t="s">
        <v>20</v>
      </c>
      <c r="C5128" s="437">
        <f>C5125/B5125-1</f>
        <v>-0.17685202388852028</v>
      </c>
      <c r="D5128" s="437">
        <f t="shared" si="842"/>
        <v>-1</v>
      </c>
      <c r="E5128" s="437" t="e">
        <f t="shared" si="842"/>
        <v>#DIV/0!</v>
      </c>
    </row>
    <row r="5129" spans="1:6" ht="21" customHeight="1" thickBot="1" x14ac:dyDescent="0.25">
      <c r="A5129" s="432" t="s">
        <v>18</v>
      </c>
      <c r="B5129" s="436" t="s">
        <v>20</v>
      </c>
      <c r="C5129" s="437">
        <f>C5126/B5126-1</f>
        <v>0.54340245520902442</v>
      </c>
      <c r="D5129" s="437" t="e">
        <f t="shared" si="842"/>
        <v>#DIV/0!</v>
      </c>
      <c r="E5129" s="437" t="e">
        <f t="shared" si="842"/>
        <v>#DIV/0!</v>
      </c>
    </row>
    <row r="5130" spans="1:6" ht="21" customHeight="1" thickBot="1" x14ac:dyDescent="0.25">
      <c r="A5130" s="1132" t="s">
        <v>1462</v>
      </c>
      <c r="B5130" s="1133"/>
      <c r="C5130" s="1133"/>
      <c r="D5130" s="1133"/>
      <c r="E5130" s="1134"/>
    </row>
    <row r="5131" spans="1:6" ht="21" customHeight="1" x14ac:dyDescent="0.2">
      <c r="A5131" s="1130"/>
      <c r="B5131" s="433">
        <v>2019</v>
      </c>
      <c r="C5131" s="433">
        <v>2020</v>
      </c>
      <c r="D5131" s="433">
        <v>2021</v>
      </c>
      <c r="E5131" s="433">
        <v>2022</v>
      </c>
    </row>
    <row r="5132" spans="1:6" ht="21" customHeight="1" thickBot="1" x14ac:dyDescent="0.25">
      <c r="A5132" s="1131"/>
      <c r="B5132" s="434" t="s">
        <v>5</v>
      </c>
      <c r="C5132" s="434" t="s">
        <v>6</v>
      </c>
      <c r="D5132" s="434" t="s">
        <v>6</v>
      </c>
      <c r="E5132" s="434" t="s">
        <v>6</v>
      </c>
    </row>
    <row r="5133" spans="1:6" ht="21" customHeight="1" thickBot="1" x14ac:dyDescent="0.25">
      <c r="A5133" s="438" t="s">
        <v>107</v>
      </c>
      <c r="B5133" s="439">
        <f>B5134+B5135+B5136+B5137</f>
        <v>0</v>
      </c>
      <c r="C5133" s="439">
        <f t="shared" ref="C5133:E5133" si="843">C5134+C5135+C5136+C5137</f>
        <v>0</v>
      </c>
      <c r="D5133" s="439">
        <f t="shared" si="843"/>
        <v>0</v>
      </c>
      <c r="E5133" s="439">
        <f t="shared" si="843"/>
        <v>0</v>
      </c>
    </row>
    <row r="5134" spans="1:6" ht="21" customHeight="1" thickBot="1" x14ac:dyDescent="0.25">
      <c r="A5134" s="440" t="s">
        <v>37</v>
      </c>
      <c r="B5134" s="439"/>
      <c r="C5134" s="439"/>
      <c r="D5134" s="439"/>
      <c r="E5134" s="439"/>
    </row>
    <row r="5135" spans="1:6" ht="21" customHeight="1" thickBot="1" x14ac:dyDescent="0.25">
      <c r="A5135" s="440" t="s">
        <v>108</v>
      </c>
      <c r="B5135" s="439"/>
      <c r="C5135" s="439"/>
      <c r="D5135" s="439"/>
      <c r="E5135" s="439"/>
    </row>
    <row r="5136" spans="1:6" ht="21" customHeight="1" thickBot="1" x14ac:dyDescent="0.25">
      <c r="A5136" s="440" t="s">
        <v>72</v>
      </c>
      <c r="B5136" s="439"/>
      <c r="C5136" s="439"/>
      <c r="D5136" s="439"/>
      <c r="E5136" s="439"/>
    </row>
    <row r="5137" spans="1:6" ht="21" customHeight="1" thickBot="1" x14ac:dyDescent="0.25">
      <c r="A5137" s="440" t="s">
        <v>73</v>
      </c>
      <c r="B5137" s="439"/>
      <c r="C5137" s="439"/>
      <c r="D5137" s="439"/>
      <c r="E5137" s="439"/>
      <c r="F5137" s="414"/>
    </row>
    <row r="5138" spans="1:6" ht="21" customHeight="1" thickBot="1" x14ac:dyDescent="0.25">
      <c r="A5138" s="438" t="s">
        <v>109</v>
      </c>
      <c r="B5138" s="441">
        <f>B5139+B5140+B5141+B5142</f>
        <v>753500</v>
      </c>
      <c r="C5138" s="441">
        <f t="shared" ref="C5138:E5138" si="844">C5139+C5140+C5141+C5142</f>
        <v>620242</v>
      </c>
      <c r="D5138" s="441">
        <f t="shared" si="844"/>
        <v>0</v>
      </c>
      <c r="E5138" s="441">
        <f t="shared" si="844"/>
        <v>0</v>
      </c>
      <c r="F5138" s="414"/>
    </row>
    <row r="5139" spans="1:6" ht="21" customHeight="1" thickBot="1" x14ac:dyDescent="0.25">
      <c r="A5139" s="440" t="s">
        <v>37</v>
      </c>
      <c r="B5139" s="441"/>
      <c r="C5139" s="441"/>
      <c r="D5139" s="441"/>
      <c r="E5139" s="441"/>
      <c r="F5139" s="414"/>
    </row>
    <row r="5140" spans="1:6" ht="21" customHeight="1" thickBot="1" x14ac:dyDescent="0.25">
      <c r="A5140" s="440" t="s">
        <v>108</v>
      </c>
      <c r="B5140" s="441">
        <f>B5125</f>
        <v>753500</v>
      </c>
      <c r="C5140" s="441">
        <f>C5125</f>
        <v>620242</v>
      </c>
      <c r="D5140" s="441"/>
      <c r="E5140" s="441"/>
      <c r="F5140" s="414"/>
    </row>
    <row r="5141" spans="1:6" ht="21" customHeight="1" thickBot="1" x14ac:dyDescent="0.25">
      <c r="A5141" s="440" t="s">
        <v>72</v>
      </c>
      <c r="B5141" s="441"/>
      <c r="C5141" s="441"/>
      <c r="D5141" s="441"/>
      <c r="E5141" s="441"/>
      <c r="F5141" s="414"/>
    </row>
    <row r="5142" spans="1:6" ht="21" customHeight="1" thickBot="1" x14ac:dyDescent="0.25">
      <c r="A5142" s="440" t="s">
        <v>73</v>
      </c>
      <c r="B5142" s="441"/>
      <c r="C5142" s="441"/>
      <c r="D5142" s="441"/>
      <c r="E5142" s="441"/>
      <c r="F5142" s="414"/>
    </row>
    <row r="5143" spans="1:6" ht="21" customHeight="1" thickBot="1" x14ac:dyDescent="0.25">
      <c r="A5143" s="566" t="s">
        <v>71</v>
      </c>
      <c r="B5143" s="567">
        <f>B5133+B5138</f>
        <v>753500</v>
      </c>
      <c r="C5143" s="567">
        <f t="shared" ref="C5143:E5143" si="845">C5133+C5138</f>
        <v>620242</v>
      </c>
      <c r="D5143" s="567">
        <f t="shared" si="845"/>
        <v>0</v>
      </c>
      <c r="E5143" s="567">
        <f t="shared" si="845"/>
        <v>0</v>
      </c>
      <c r="F5143" s="414"/>
    </row>
    <row r="5144" spans="1:6" ht="21" customHeight="1" thickBot="1" x14ac:dyDescent="0.25">
      <c r="A5144" s="457" t="s">
        <v>227</v>
      </c>
      <c r="B5144" s="460"/>
      <c r="C5144" s="461"/>
      <c r="D5144" s="462"/>
      <c r="E5144" s="463"/>
      <c r="F5144" s="414"/>
    </row>
    <row r="5145" spans="1:6" ht="110.25" customHeight="1" thickBot="1" x14ac:dyDescent="0.25">
      <c r="A5145" s="431" t="s">
        <v>246</v>
      </c>
      <c r="B5145" s="431" t="s">
        <v>1506</v>
      </c>
      <c r="C5145" s="431" t="s">
        <v>781</v>
      </c>
      <c r="D5145" s="562"/>
      <c r="E5145" s="563"/>
      <c r="F5145" s="414"/>
    </row>
    <row r="5146" spans="1:6" ht="21" customHeight="1" thickBot="1" x14ac:dyDescent="0.25">
      <c r="A5146" s="432" t="s">
        <v>9</v>
      </c>
      <c r="B5146" s="1132" t="s">
        <v>1507</v>
      </c>
      <c r="C5146" s="1128"/>
      <c r="D5146" s="1128"/>
      <c r="E5146" s="1129"/>
      <c r="F5146" s="414"/>
    </row>
    <row r="5147" spans="1:6" ht="21" customHeight="1" thickBot="1" x14ac:dyDescent="0.25">
      <c r="A5147" s="432" t="s">
        <v>14</v>
      </c>
      <c r="B5147" s="1124" t="s">
        <v>1501</v>
      </c>
      <c r="C5147" s="1125"/>
      <c r="D5147" s="1125"/>
      <c r="E5147" s="1126"/>
      <c r="F5147" s="414"/>
    </row>
    <row r="5148" spans="1:6" ht="21" customHeight="1" x14ac:dyDescent="0.2">
      <c r="A5148" s="1130"/>
      <c r="B5148" s="433">
        <v>2019</v>
      </c>
      <c r="C5148" s="433">
        <v>2020</v>
      </c>
      <c r="D5148" s="433">
        <v>2021</v>
      </c>
      <c r="E5148" s="433">
        <v>2022</v>
      </c>
      <c r="F5148" s="414"/>
    </row>
    <row r="5149" spans="1:6" ht="21" customHeight="1" thickBot="1" x14ac:dyDescent="0.25">
      <c r="A5149" s="1131"/>
      <c r="B5149" s="434" t="s">
        <v>5</v>
      </c>
      <c r="C5149" s="434" t="s">
        <v>6</v>
      </c>
      <c r="D5149" s="434" t="s">
        <v>6</v>
      </c>
      <c r="E5149" s="434" t="s">
        <v>6</v>
      </c>
      <c r="F5149" s="414"/>
    </row>
    <row r="5150" spans="1:6" ht="21" customHeight="1" thickBot="1" x14ac:dyDescent="0.25">
      <c r="A5150" s="432" t="s">
        <v>8</v>
      </c>
      <c r="B5150" s="435">
        <v>25000</v>
      </c>
      <c r="C5150" s="435">
        <v>20000</v>
      </c>
      <c r="D5150" s="436">
        <v>0</v>
      </c>
      <c r="E5150" s="436">
        <v>0</v>
      </c>
      <c r="F5150" s="414"/>
    </row>
    <row r="5151" spans="1:6" ht="21" customHeight="1" thickBot="1" x14ac:dyDescent="0.25">
      <c r="A5151" s="432" t="s">
        <v>15</v>
      </c>
      <c r="B5151" s="435">
        <f>B5169</f>
        <v>25000</v>
      </c>
      <c r="C5151" s="435">
        <v>20000</v>
      </c>
      <c r="D5151" s="435">
        <f t="shared" ref="D5151:E5151" si="846">D5169</f>
        <v>0</v>
      </c>
      <c r="E5151" s="435">
        <f t="shared" si="846"/>
        <v>0</v>
      </c>
      <c r="F5151" s="414"/>
    </row>
    <row r="5152" spans="1:6" ht="21" customHeight="1" thickBot="1" x14ac:dyDescent="0.25">
      <c r="A5152" s="432" t="s">
        <v>21</v>
      </c>
      <c r="B5152" s="435">
        <f>B5151/B5150</f>
        <v>1</v>
      </c>
      <c r="C5152" s="435">
        <f t="shared" ref="C5152:E5152" si="847">C5151/C5150</f>
        <v>1</v>
      </c>
      <c r="D5152" s="435" t="e">
        <f t="shared" si="847"/>
        <v>#DIV/0!</v>
      </c>
      <c r="E5152" s="435" t="e">
        <f t="shared" si="847"/>
        <v>#DIV/0!</v>
      </c>
      <c r="F5152" s="414"/>
    </row>
    <row r="5153" spans="1:6" ht="21" customHeight="1" thickBot="1" x14ac:dyDescent="0.25">
      <c r="A5153" s="432" t="s">
        <v>16</v>
      </c>
      <c r="B5153" s="436" t="s">
        <v>20</v>
      </c>
      <c r="C5153" s="437">
        <f>C5150/B5150-1</f>
        <v>-0.19999999999999996</v>
      </c>
      <c r="D5153" s="437">
        <f t="shared" ref="D5153:E5155" si="848">D5150/C5150-1</f>
        <v>-1</v>
      </c>
      <c r="E5153" s="437" t="e">
        <f t="shared" si="848"/>
        <v>#DIV/0!</v>
      </c>
      <c r="F5153" s="414"/>
    </row>
    <row r="5154" spans="1:6" ht="21" customHeight="1" thickBot="1" x14ac:dyDescent="0.25">
      <c r="A5154" s="432" t="s">
        <v>17</v>
      </c>
      <c r="B5154" s="436" t="s">
        <v>20</v>
      </c>
      <c r="C5154" s="437">
        <f>C5151/B5151-1</f>
        <v>-0.19999999999999996</v>
      </c>
      <c r="D5154" s="437">
        <f t="shared" si="848"/>
        <v>-1</v>
      </c>
      <c r="E5154" s="437" t="e">
        <f t="shared" si="848"/>
        <v>#DIV/0!</v>
      </c>
      <c r="F5154" s="414"/>
    </row>
    <row r="5155" spans="1:6" ht="21" customHeight="1" thickBot="1" x14ac:dyDescent="0.25">
      <c r="A5155" s="432" t="s">
        <v>18</v>
      </c>
      <c r="B5155" s="436" t="s">
        <v>20</v>
      </c>
      <c r="C5155" s="437">
        <f>C5152/B5152-1</f>
        <v>0</v>
      </c>
      <c r="D5155" s="437" t="e">
        <f t="shared" si="848"/>
        <v>#DIV/0!</v>
      </c>
      <c r="E5155" s="437" t="e">
        <f t="shared" si="848"/>
        <v>#DIV/0!</v>
      </c>
      <c r="F5155" s="414"/>
    </row>
    <row r="5156" spans="1:6" ht="21" customHeight="1" thickBot="1" x14ac:dyDescent="0.25">
      <c r="A5156" s="1132" t="s">
        <v>1505</v>
      </c>
      <c r="B5156" s="1133"/>
      <c r="C5156" s="1133"/>
      <c r="D5156" s="1133"/>
      <c r="E5156" s="1134"/>
      <c r="F5156" s="414"/>
    </row>
    <row r="5157" spans="1:6" ht="21" customHeight="1" x14ac:dyDescent="0.2">
      <c r="A5157" s="1130"/>
      <c r="B5157" s="433">
        <v>2019</v>
      </c>
      <c r="C5157" s="433">
        <v>2020</v>
      </c>
      <c r="D5157" s="433">
        <v>2021</v>
      </c>
      <c r="E5157" s="433">
        <v>2022</v>
      </c>
      <c r="F5157" s="414"/>
    </row>
    <row r="5158" spans="1:6" ht="21" customHeight="1" thickBot="1" x14ac:dyDescent="0.25">
      <c r="A5158" s="1131"/>
      <c r="B5158" s="434" t="s">
        <v>5</v>
      </c>
      <c r="C5158" s="434" t="s">
        <v>6</v>
      </c>
      <c r="D5158" s="434" t="s">
        <v>6</v>
      </c>
      <c r="E5158" s="434" t="s">
        <v>6</v>
      </c>
      <c r="F5158" s="414"/>
    </row>
    <row r="5159" spans="1:6" ht="21" customHeight="1" thickBot="1" x14ac:dyDescent="0.25">
      <c r="A5159" s="438" t="s">
        <v>107</v>
      </c>
      <c r="B5159" s="439">
        <f>B5160+B5161+B5162+B5163</f>
        <v>0</v>
      </c>
      <c r="C5159" s="439">
        <f t="shared" ref="C5159:E5159" si="849">C5160+C5161+C5162+C5163</f>
        <v>0</v>
      </c>
      <c r="D5159" s="439">
        <f t="shared" si="849"/>
        <v>0</v>
      </c>
      <c r="E5159" s="439">
        <f t="shared" si="849"/>
        <v>0</v>
      </c>
      <c r="F5159" s="414"/>
    </row>
    <row r="5160" spans="1:6" ht="21" customHeight="1" thickBot="1" x14ac:dyDescent="0.25">
      <c r="A5160" s="440" t="s">
        <v>37</v>
      </c>
      <c r="B5160" s="439"/>
      <c r="C5160" s="439"/>
      <c r="D5160" s="439"/>
      <c r="E5160" s="439"/>
      <c r="F5160" s="414"/>
    </row>
    <row r="5161" spans="1:6" ht="21" customHeight="1" thickBot="1" x14ac:dyDescent="0.25">
      <c r="A5161" s="440" t="s">
        <v>108</v>
      </c>
      <c r="B5161" s="439"/>
      <c r="C5161" s="439"/>
      <c r="D5161" s="439"/>
      <c r="E5161" s="439"/>
      <c r="F5161" s="414"/>
    </row>
    <row r="5162" spans="1:6" ht="21" customHeight="1" thickBot="1" x14ac:dyDescent="0.25">
      <c r="A5162" s="440" t="s">
        <v>72</v>
      </c>
      <c r="B5162" s="439"/>
      <c r="C5162" s="439"/>
      <c r="D5162" s="439"/>
      <c r="E5162" s="439"/>
      <c r="F5162" s="414"/>
    </row>
    <row r="5163" spans="1:6" ht="21" customHeight="1" thickBot="1" x14ac:dyDescent="0.25">
      <c r="A5163" s="440" t="s">
        <v>73</v>
      </c>
      <c r="B5163" s="439"/>
      <c r="C5163" s="439"/>
      <c r="D5163" s="439"/>
      <c r="E5163" s="439"/>
      <c r="F5163" s="414"/>
    </row>
    <row r="5164" spans="1:6" ht="21" customHeight="1" thickBot="1" x14ac:dyDescent="0.25">
      <c r="A5164" s="438" t="s">
        <v>109</v>
      </c>
      <c r="B5164" s="441">
        <f>B5165+B5166+B5167+B5168</f>
        <v>25000</v>
      </c>
      <c r="C5164" s="441">
        <f t="shared" ref="C5164:E5164" si="850">C5165+C5166+C5167+C5168</f>
        <v>20000</v>
      </c>
      <c r="D5164" s="441">
        <f t="shared" si="850"/>
        <v>0</v>
      </c>
      <c r="E5164" s="441">
        <f t="shared" si="850"/>
        <v>0</v>
      </c>
      <c r="F5164" s="414"/>
    </row>
    <row r="5165" spans="1:6" ht="21" customHeight="1" thickBot="1" x14ac:dyDescent="0.25">
      <c r="A5165" s="440" t="s">
        <v>37</v>
      </c>
      <c r="B5165" s="441"/>
      <c r="C5165" s="439"/>
      <c r="D5165" s="439"/>
      <c r="E5165" s="439"/>
      <c r="F5165" s="414"/>
    </row>
    <row r="5166" spans="1:6" ht="21" customHeight="1" thickBot="1" x14ac:dyDescent="0.25">
      <c r="A5166" s="440" t="s">
        <v>108</v>
      </c>
      <c r="B5166" s="441"/>
      <c r="C5166" s="439"/>
      <c r="D5166" s="439"/>
      <c r="E5166" s="439"/>
      <c r="F5166" s="414"/>
    </row>
    <row r="5167" spans="1:6" ht="21" customHeight="1" thickBot="1" x14ac:dyDescent="0.25">
      <c r="A5167" s="440" t="s">
        <v>72</v>
      </c>
      <c r="B5167" s="441">
        <v>25000</v>
      </c>
      <c r="C5167" s="441">
        <f>C5151</f>
        <v>20000</v>
      </c>
      <c r="D5167" s="439"/>
      <c r="E5167" s="439"/>
      <c r="F5167" s="414"/>
    </row>
    <row r="5168" spans="1:6" ht="21" customHeight="1" thickBot="1" x14ac:dyDescent="0.25">
      <c r="A5168" s="440" t="s">
        <v>73</v>
      </c>
      <c r="B5168" s="441"/>
      <c r="C5168" s="439"/>
      <c r="D5168" s="439"/>
      <c r="E5168" s="439"/>
      <c r="F5168" s="414"/>
    </row>
    <row r="5169" spans="1:6" ht="21" customHeight="1" thickBot="1" x14ac:dyDescent="0.25">
      <c r="A5169" s="468" t="s">
        <v>250</v>
      </c>
      <c r="B5169" s="441">
        <f>B5159+B5164</f>
        <v>25000</v>
      </c>
      <c r="C5169" s="441">
        <f t="shared" ref="C5169:E5169" si="851">C5159+C5164</f>
        <v>20000</v>
      </c>
      <c r="D5169" s="441">
        <f t="shared" si="851"/>
        <v>0</v>
      </c>
      <c r="E5169" s="441">
        <f t="shared" si="851"/>
        <v>0</v>
      </c>
      <c r="F5169" s="414"/>
    </row>
    <row r="5170" spans="1:6" ht="21" customHeight="1" thickBot="1" x14ac:dyDescent="0.25">
      <c r="A5170" s="457" t="s">
        <v>227</v>
      </c>
      <c r="B5170" s="1173"/>
      <c r="C5170" s="1178"/>
      <c r="D5170" s="1178"/>
      <c r="E5170" s="1174"/>
      <c r="F5170" s="414"/>
    </row>
    <row r="5171" spans="1:6" ht="21" customHeight="1" thickBot="1" x14ac:dyDescent="0.25">
      <c r="A5171" s="431" t="s">
        <v>70</v>
      </c>
      <c r="B5171" s="431" t="s">
        <v>782</v>
      </c>
      <c r="C5171" s="431" t="s">
        <v>783</v>
      </c>
      <c r="D5171" s="562"/>
      <c r="E5171" s="563"/>
      <c r="F5171" s="414"/>
    </row>
    <row r="5172" spans="1:6" ht="21" customHeight="1" thickBot="1" x14ac:dyDescent="0.25">
      <c r="A5172" s="432" t="s">
        <v>9</v>
      </c>
      <c r="B5172" s="1179" t="s">
        <v>1500</v>
      </c>
      <c r="C5172" s="1128"/>
      <c r="D5172" s="1128"/>
      <c r="E5172" s="1129"/>
      <c r="F5172" s="414"/>
    </row>
    <row r="5173" spans="1:6" ht="21" customHeight="1" thickBot="1" x14ac:dyDescent="0.25">
      <c r="A5173" s="432" t="s">
        <v>14</v>
      </c>
      <c r="B5173" s="1124" t="s">
        <v>1501</v>
      </c>
      <c r="C5173" s="1125"/>
      <c r="D5173" s="1125"/>
      <c r="E5173" s="1126"/>
      <c r="F5173" s="414"/>
    </row>
    <row r="5174" spans="1:6" ht="21" customHeight="1" x14ac:dyDescent="0.2">
      <c r="A5174" s="1130"/>
      <c r="B5174" s="433">
        <v>2019</v>
      </c>
      <c r="C5174" s="433">
        <v>2020</v>
      </c>
      <c r="D5174" s="433">
        <v>2021</v>
      </c>
      <c r="E5174" s="433">
        <v>2022</v>
      </c>
      <c r="F5174" s="414"/>
    </row>
    <row r="5175" spans="1:6" ht="21" customHeight="1" thickBot="1" x14ac:dyDescent="0.25">
      <c r="A5175" s="1131"/>
      <c r="B5175" s="434" t="s">
        <v>5</v>
      </c>
      <c r="C5175" s="434" t="s">
        <v>6</v>
      </c>
      <c r="D5175" s="434" t="s">
        <v>6</v>
      </c>
      <c r="E5175" s="434" t="s">
        <v>6</v>
      </c>
      <c r="F5175" s="414"/>
    </row>
    <row r="5176" spans="1:6" ht="21" customHeight="1" thickBot="1" x14ac:dyDescent="0.25">
      <c r="A5176" s="432" t="s">
        <v>8</v>
      </c>
      <c r="B5176" s="435">
        <v>200000</v>
      </c>
      <c r="C5176" s="435">
        <v>140000</v>
      </c>
      <c r="D5176" s="436">
        <v>0</v>
      </c>
      <c r="E5176" s="436">
        <v>0</v>
      </c>
      <c r="F5176" s="414"/>
    </row>
    <row r="5177" spans="1:6" ht="21" customHeight="1" thickBot="1" x14ac:dyDescent="0.25">
      <c r="A5177" s="432" t="s">
        <v>15</v>
      </c>
      <c r="B5177" s="435">
        <v>200000</v>
      </c>
      <c r="C5177" s="435">
        <v>140000</v>
      </c>
      <c r="D5177" s="435">
        <f t="shared" ref="D5177:E5177" si="852">D5195</f>
        <v>0</v>
      </c>
      <c r="E5177" s="435">
        <f t="shared" si="852"/>
        <v>0</v>
      </c>
      <c r="F5177" s="414"/>
    </row>
    <row r="5178" spans="1:6" ht="21" customHeight="1" thickBot="1" x14ac:dyDescent="0.25">
      <c r="A5178" s="432" t="s">
        <v>21</v>
      </c>
      <c r="B5178" s="435">
        <f>B5177/B5176</f>
        <v>1</v>
      </c>
      <c r="C5178" s="435">
        <f t="shared" ref="C5178:E5178" si="853">C5177/C5176</f>
        <v>1</v>
      </c>
      <c r="D5178" s="435" t="e">
        <f t="shared" si="853"/>
        <v>#DIV/0!</v>
      </c>
      <c r="E5178" s="435" t="e">
        <f t="shared" si="853"/>
        <v>#DIV/0!</v>
      </c>
      <c r="F5178" s="414"/>
    </row>
    <row r="5179" spans="1:6" ht="21" customHeight="1" thickBot="1" x14ac:dyDescent="0.25">
      <c r="A5179" s="432" t="s">
        <v>16</v>
      </c>
      <c r="B5179" s="436" t="s">
        <v>20</v>
      </c>
      <c r="C5179" s="437">
        <f>C5176/B5176-1</f>
        <v>-0.30000000000000004</v>
      </c>
      <c r="D5179" s="437">
        <f t="shared" ref="D5179:E5181" si="854">D5176/C5176-1</f>
        <v>-1</v>
      </c>
      <c r="E5179" s="437" t="e">
        <f t="shared" si="854"/>
        <v>#DIV/0!</v>
      </c>
      <c r="F5179" s="414"/>
    </row>
    <row r="5180" spans="1:6" ht="21" customHeight="1" thickBot="1" x14ac:dyDescent="0.25">
      <c r="A5180" s="432" t="s">
        <v>17</v>
      </c>
      <c r="B5180" s="436" t="s">
        <v>20</v>
      </c>
      <c r="C5180" s="437">
        <f>C5177/B5177-1</f>
        <v>-0.30000000000000004</v>
      </c>
      <c r="D5180" s="437">
        <f t="shared" si="854"/>
        <v>-1</v>
      </c>
      <c r="E5180" s="437" t="e">
        <f t="shared" si="854"/>
        <v>#DIV/0!</v>
      </c>
      <c r="F5180" s="414"/>
    </row>
    <row r="5181" spans="1:6" ht="21" customHeight="1" thickBot="1" x14ac:dyDescent="0.25">
      <c r="A5181" s="432" t="s">
        <v>18</v>
      </c>
      <c r="B5181" s="436" t="s">
        <v>20</v>
      </c>
      <c r="C5181" s="437">
        <f>C5178/B5178-1</f>
        <v>0</v>
      </c>
      <c r="D5181" s="437" t="e">
        <f t="shared" si="854"/>
        <v>#DIV/0!</v>
      </c>
      <c r="E5181" s="437" t="e">
        <f t="shared" si="854"/>
        <v>#DIV/0!</v>
      </c>
      <c r="F5181" s="414"/>
    </row>
    <row r="5182" spans="1:6" ht="21" customHeight="1" thickBot="1" x14ac:dyDescent="0.25">
      <c r="A5182" s="1132" t="s">
        <v>1462</v>
      </c>
      <c r="B5182" s="1133"/>
      <c r="C5182" s="1133"/>
      <c r="D5182" s="1133"/>
      <c r="E5182" s="1134"/>
      <c r="F5182" s="414"/>
    </row>
    <row r="5183" spans="1:6" ht="21" customHeight="1" x14ac:dyDescent="0.2">
      <c r="A5183" s="1130"/>
      <c r="B5183" s="433">
        <v>2019</v>
      </c>
      <c r="C5183" s="433">
        <v>2020</v>
      </c>
      <c r="D5183" s="433">
        <v>2021</v>
      </c>
      <c r="E5183" s="433">
        <v>2022</v>
      </c>
      <c r="F5183" s="414"/>
    </row>
    <row r="5184" spans="1:6" ht="21" customHeight="1" thickBot="1" x14ac:dyDescent="0.25">
      <c r="A5184" s="1131"/>
      <c r="B5184" s="434" t="s">
        <v>5</v>
      </c>
      <c r="C5184" s="434" t="s">
        <v>6</v>
      </c>
      <c r="D5184" s="434" t="s">
        <v>6</v>
      </c>
      <c r="E5184" s="434" t="s">
        <v>6</v>
      </c>
      <c r="F5184" s="414"/>
    </row>
    <row r="5185" spans="1:6" ht="21" customHeight="1" thickBot="1" x14ac:dyDescent="0.25">
      <c r="A5185" s="438" t="s">
        <v>107</v>
      </c>
      <c r="B5185" s="439">
        <f>B5186+B5187+B5188+B5189</f>
        <v>0</v>
      </c>
      <c r="C5185" s="439">
        <f t="shared" ref="C5185:E5185" si="855">C5186+C5187+C5188+C5189</f>
        <v>0</v>
      </c>
      <c r="D5185" s="439">
        <f t="shared" si="855"/>
        <v>0</v>
      </c>
      <c r="E5185" s="439">
        <f t="shared" si="855"/>
        <v>0</v>
      </c>
      <c r="F5185" s="414"/>
    </row>
    <row r="5186" spans="1:6" ht="21" customHeight="1" thickBot="1" x14ac:dyDescent="0.25">
      <c r="A5186" s="440" t="s">
        <v>37</v>
      </c>
      <c r="B5186" s="439"/>
      <c r="C5186" s="439"/>
      <c r="D5186" s="439"/>
      <c r="E5186" s="439"/>
      <c r="F5186" s="414"/>
    </row>
    <row r="5187" spans="1:6" ht="21" customHeight="1" thickBot="1" x14ac:dyDescent="0.25">
      <c r="A5187" s="440" t="s">
        <v>108</v>
      </c>
      <c r="B5187" s="439"/>
      <c r="C5187" s="439"/>
      <c r="D5187" s="439"/>
      <c r="E5187" s="439"/>
      <c r="F5187" s="414"/>
    </row>
    <row r="5188" spans="1:6" ht="21" customHeight="1" thickBot="1" x14ac:dyDescent="0.25">
      <c r="A5188" s="440" t="s">
        <v>72</v>
      </c>
      <c r="B5188" s="439"/>
      <c r="C5188" s="439"/>
      <c r="D5188" s="439"/>
      <c r="E5188" s="439"/>
      <c r="F5188" s="414"/>
    </row>
    <row r="5189" spans="1:6" ht="21" customHeight="1" thickBot="1" x14ac:dyDescent="0.25">
      <c r="A5189" s="440" t="s">
        <v>73</v>
      </c>
      <c r="B5189" s="439"/>
      <c r="C5189" s="439"/>
      <c r="D5189" s="439"/>
      <c r="E5189" s="439"/>
      <c r="F5189" s="414"/>
    </row>
    <row r="5190" spans="1:6" ht="21" customHeight="1" thickBot="1" x14ac:dyDescent="0.25">
      <c r="A5190" s="438" t="s">
        <v>109</v>
      </c>
      <c r="B5190" s="441">
        <f>B5191+B5192+B5193+B5194</f>
        <v>200000</v>
      </c>
      <c r="C5190" s="441">
        <f t="shared" ref="C5190:E5190" si="856">C5191+C5192+C5193+C5194</f>
        <v>140000</v>
      </c>
      <c r="D5190" s="441">
        <f t="shared" si="856"/>
        <v>0</v>
      </c>
      <c r="E5190" s="441">
        <f t="shared" si="856"/>
        <v>0</v>
      </c>
      <c r="F5190" s="414"/>
    </row>
    <row r="5191" spans="1:6" ht="21" customHeight="1" thickBot="1" x14ac:dyDescent="0.25">
      <c r="A5191" s="440" t="s">
        <v>37</v>
      </c>
      <c r="B5191" s="441"/>
      <c r="C5191" s="441"/>
      <c r="D5191" s="441"/>
      <c r="E5191" s="441"/>
      <c r="F5191" s="414"/>
    </row>
    <row r="5192" spans="1:6" ht="21" customHeight="1" thickBot="1" x14ac:dyDescent="0.25">
      <c r="A5192" s="440" t="s">
        <v>108</v>
      </c>
      <c r="B5192" s="441"/>
      <c r="C5192" s="441"/>
      <c r="D5192" s="441"/>
      <c r="E5192" s="441"/>
      <c r="F5192" s="414"/>
    </row>
    <row r="5193" spans="1:6" ht="21" customHeight="1" thickBot="1" x14ac:dyDescent="0.25">
      <c r="A5193" s="440" t="s">
        <v>72</v>
      </c>
      <c r="B5193" s="441"/>
      <c r="C5193" s="441"/>
      <c r="D5193" s="441"/>
      <c r="E5193" s="441"/>
      <c r="F5193" s="414"/>
    </row>
    <row r="5194" spans="1:6" ht="21" customHeight="1" thickBot="1" x14ac:dyDescent="0.25">
      <c r="A5194" s="440" t="s">
        <v>73</v>
      </c>
      <c r="B5194" s="441">
        <f>B5177</f>
        <v>200000</v>
      </c>
      <c r="C5194" s="441">
        <f>C5177</f>
        <v>140000</v>
      </c>
      <c r="D5194" s="441"/>
      <c r="E5194" s="441"/>
      <c r="F5194" s="414"/>
    </row>
    <row r="5195" spans="1:6" ht="21" customHeight="1" thickBot="1" x14ac:dyDescent="0.25">
      <c r="A5195" s="468" t="s">
        <v>71</v>
      </c>
      <c r="B5195" s="441">
        <f>B5185+B5190</f>
        <v>200000</v>
      </c>
      <c r="C5195" s="441">
        <f t="shared" ref="C5195:E5195" si="857">C5185+C5190</f>
        <v>140000</v>
      </c>
      <c r="D5195" s="441">
        <f t="shared" si="857"/>
        <v>0</v>
      </c>
      <c r="E5195" s="441">
        <f t="shared" si="857"/>
        <v>0</v>
      </c>
      <c r="F5195" s="414"/>
    </row>
    <row r="5196" spans="1:6" ht="21" customHeight="1" thickBot="1" x14ac:dyDescent="0.25">
      <c r="A5196" s="457" t="s">
        <v>227</v>
      </c>
      <c r="B5196" s="441"/>
      <c r="C5196" s="441"/>
      <c r="D5196" s="458"/>
      <c r="E5196" s="441"/>
      <c r="F5196" s="414"/>
    </row>
    <row r="5197" spans="1:6" ht="58.5" customHeight="1" thickBot="1" x14ac:dyDescent="0.25">
      <c r="A5197" s="431" t="s">
        <v>100</v>
      </c>
      <c r="B5197" s="431" t="s">
        <v>1508</v>
      </c>
      <c r="C5197" s="559" t="s">
        <v>759</v>
      </c>
      <c r="D5197" s="562"/>
      <c r="E5197" s="563"/>
      <c r="F5197" s="414"/>
    </row>
    <row r="5198" spans="1:6" ht="21" customHeight="1" thickBot="1" x14ac:dyDescent="0.25">
      <c r="A5198" s="432" t="s">
        <v>9</v>
      </c>
      <c r="B5198" s="1132" t="s">
        <v>1509</v>
      </c>
      <c r="C5198" s="1128"/>
      <c r="D5198" s="1128"/>
      <c r="E5198" s="1129"/>
      <c r="F5198" s="414"/>
    </row>
    <row r="5199" spans="1:6" ht="21" customHeight="1" thickBot="1" x14ac:dyDescent="0.25">
      <c r="A5199" s="432" t="s">
        <v>14</v>
      </c>
      <c r="B5199" s="1124" t="s">
        <v>771</v>
      </c>
      <c r="C5199" s="1125"/>
      <c r="D5199" s="1125"/>
      <c r="E5199" s="1126"/>
      <c r="F5199" s="414"/>
    </row>
    <row r="5200" spans="1:6" ht="21" customHeight="1" x14ac:dyDescent="0.2">
      <c r="A5200" s="1130"/>
      <c r="B5200" s="433">
        <v>2019</v>
      </c>
      <c r="C5200" s="433">
        <v>2020</v>
      </c>
      <c r="D5200" s="433">
        <v>2021</v>
      </c>
      <c r="E5200" s="433">
        <v>2022</v>
      </c>
      <c r="F5200" s="414"/>
    </row>
    <row r="5201" spans="1:6" ht="21" customHeight="1" thickBot="1" x14ac:dyDescent="0.25">
      <c r="A5201" s="1131"/>
      <c r="B5201" s="434" t="s">
        <v>5</v>
      </c>
      <c r="C5201" s="434" t="s">
        <v>6</v>
      </c>
      <c r="D5201" s="434" t="s">
        <v>6</v>
      </c>
      <c r="E5201" s="434" t="s">
        <v>6</v>
      </c>
    </row>
    <row r="5202" spans="1:6" ht="21" customHeight="1" thickBot="1" x14ac:dyDescent="0.25">
      <c r="A5202" s="432" t="s">
        <v>8</v>
      </c>
      <c r="B5202" s="436">
        <v>1</v>
      </c>
      <c r="C5202" s="436">
        <v>1</v>
      </c>
      <c r="D5202" s="436">
        <v>1</v>
      </c>
      <c r="E5202" s="436">
        <v>1</v>
      </c>
    </row>
    <row r="5203" spans="1:6" ht="21" customHeight="1" thickBot="1" x14ac:dyDescent="0.3">
      <c r="A5203" s="432" t="s">
        <v>15</v>
      </c>
      <c r="B5203" s="435">
        <v>90100</v>
      </c>
      <c r="C5203" s="435">
        <v>477000</v>
      </c>
      <c r="D5203" s="568">
        <f>D5221</f>
        <v>3339000</v>
      </c>
      <c r="E5203" s="568">
        <v>1500000</v>
      </c>
    </row>
    <row r="5204" spans="1:6" ht="21" customHeight="1" thickBot="1" x14ac:dyDescent="0.25">
      <c r="A5204" s="432" t="s">
        <v>21</v>
      </c>
      <c r="B5204" s="435">
        <f>B5203/B5202</f>
        <v>90100</v>
      </c>
      <c r="C5204" s="435">
        <f t="shared" ref="C5204:E5204" si="858">C5203/C5202</f>
        <v>477000</v>
      </c>
      <c r="D5204" s="435">
        <f t="shared" si="858"/>
        <v>3339000</v>
      </c>
      <c r="E5204" s="435">
        <f t="shared" si="858"/>
        <v>1500000</v>
      </c>
    </row>
    <row r="5205" spans="1:6" ht="21" customHeight="1" thickBot="1" x14ac:dyDescent="0.25">
      <c r="A5205" s="432" t="s">
        <v>16</v>
      </c>
      <c r="B5205" s="436" t="s">
        <v>20</v>
      </c>
      <c r="C5205" s="437">
        <f>C5202/B5202-1</f>
        <v>0</v>
      </c>
      <c r="D5205" s="437">
        <f t="shared" ref="D5205:E5207" si="859">D5202/C5202-1</f>
        <v>0</v>
      </c>
      <c r="E5205" s="437">
        <f t="shared" si="859"/>
        <v>0</v>
      </c>
    </row>
    <row r="5206" spans="1:6" ht="21" customHeight="1" thickBot="1" x14ac:dyDescent="0.25">
      <c r="A5206" s="432" t="s">
        <v>17</v>
      </c>
      <c r="B5206" s="436" t="s">
        <v>20</v>
      </c>
      <c r="C5206" s="437">
        <f>C5203/B5203-1</f>
        <v>4.2941176470588234</v>
      </c>
      <c r="D5206" s="437">
        <f t="shared" si="859"/>
        <v>6</v>
      </c>
      <c r="E5206" s="437">
        <f t="shared" si="859"/>
        <v>-0.55076370170709787</v>
      </c>
    </row>
    <row r="5207" spans="1:6" ht="21" customHeight="1" thickBot="1" x14ac:dyDescent="0.25">
      <c r="A5207" s="432" t="s">
        <v>18</v>
      </c>
      <c r="B5207" s="436" t="s">
        <v>20</v>
      </c>
      <c r="C5207" s="437">
        <f>C5204/B5204-1</f>
        <v>4.2941176470588234</v>
      </c>
      <c r="D5207" s="437">
        <f t="shared" si="859"/>
        <v>6</v>
      </c>
      <c r="E5207" s="437">
        <f t="shared" si="859"/>
        <v>-0.55076370170709787</v>
      </c>
    </row>
    <row r="5208" spans="1:6" ht="21" customHeight="1" thickBot="1" x14ac:dyDescent="0.25">
      <c r="A5208" s="1132" t="s">
        <v>1505</v>
      </c>
      <c r="B5208" s="1133"/>
      <c r="C5208" s="1133"/>
      <c r="D5208" s="1133"/>
      <c r="E5208" s="1134"/>
    </row>
    <row r="5209" spans="1:6" ht="21" customHeight="1" x14ac:dyDescent="0.2">
      <c r="A5209" s="1130"/>
      <c r="B5209" s="433">
        <v>2018</v>
      </c>
      <c r="C5209" s="433">
        <v>2019</v>
      </c>
      <c r="D5209" s="433">
        <v>2020</v>
      </c>
      <c r="E5209" s="433">
        <v>2021</v>
      </c>
    </row>
    <row r="5210" spans="1:6" ht="21" customHeight="1" thickBot="1" x14ac:dyDescent="0.25">
      <c r="A5210" s="1131"/>
      <c r="B5210" s="434" t="s">
        <v>5</v>
      </c>
      <c r="C5210" s="434" t="s">
        <v>6</v>
      </c>
      <c r="D5210" s="434" t="s">
        <v>6</v>
      </c>
      <c r="E5210" s="434" t="s">
        <v>6</v>
      </c>
    </row>
    <row r="5211" spans="1:6" ht="21" customHeight="1" thickBot="1" x14ac:dyDescent="0.25">
      <c r="A5211" s="438" t="s">
        <v>107</v>
      </c>
      <c r="B5211" s="439">
        <f>B5212+B5213+B5214+B5215</f>
        <v>0</v>
      </c>
      <c r="C5211" s="439">
        <f t="shared" ref="C5211:E5211" si="860">C5212+C5213+C5214+C5215</f>
        <v>0</v>
      </c>
      <c r="D5211" s="439">
        <f t="shared" si="860"/>
        <v>0</v>
      </c>
      <c r="E5211" s="439">
        <f t="shared" si="860"/>
        <v>0</v>
      </c>
    </row>
    <row r="5212" spans="1:6" ht="21" customHeight="1" thickBot="1" x14ac:dyDescent="0.25">
      <c r="A5212" s="440" t="s">
        <v>37</v>
      </c>
      <c r="B5212" s="439"/>
      <c r="C5212" s="439"/>
      <c r="D5212" s="439"/>
      <c r="E5212" s="439"/>
    </row>
    <row r="5213" spans="1:6" ht="21" customHeight="1" thickBot="1" x14ac:dyDescent="0.3">
      <c r="A5213" s="440" t="s">
        <v>108</v>
      </c>
      <c r="B5213" s="439"/>
      <c r="C5213" s="439"/>
      <c r="D5213" s="568"/>
      <c r="E5213" s="568"/>
      <c r="F5213" s="456"/>
    </row>
    <row r="5214" spans="1:6" ht="21" customHeight="1" thickBot="1" x14ac:dyDescent="0.3">
      <c r="A5214" s="440" t="s">
        <v>72</v>
      </c>
      <c r="B5214" s="439"/>
      <c r="C5214" s="439"/>
      <c r="D5214" s="439"/>
      <c r="E5214" s="439"/>
      <c r="F5214" s="456"/>
    </row>
    <row r="5215" spans="1:6" ht="21" customHeight="1" thickBot="1" x14ac:dyDescent="0.25">
      <c r="A5215" s="440" t="s">
        <v>73</v>
      </c>
      <c r="B5215" s="439"/>
      <c r="C5215" s="439"/>
      <c r="D5215" s="439"/>
      <c r="E5215" s="439"/>
    </row>
    <row r="5216" spans="1:6" ht="21" customHeight="1" thickBot="1" x14ac:dyDescent="0.25">
      <c r="A5216" s="438" t="s">
        <v>109</v>
      </c>
      <c r="B5216" s="441">
        <f>B5217+B5218+B5219+B5220</f>
        <v>90100</v>
      </c>
      <c r="C5216" s="441">
        <f t="shared" ref="C5216:E5216" si="861">C5217+C5218+C5219+C5220</f>
        <v>477000</v>
      </c>
      <c r="D5216" s="441">
        <f t="shared" si="861"/>
        <v>3339000</v>
      </c>
      <c r="E5216" s="441">
        <f t="shared" si="861"/>
        <v>1500000</v>
      </c>
    </row>
    <row r="5217" spans="1:6" ht="21" customHeight="1" thickBot="1" x14ac:dyDescent="0.25">
      <c r="A5217" s="440" t="s">
        <v>37</v>
      </c>
      <c r="B5217" s="441"/>
      <c r="C5217" s="439"/>
      <c r="D5217" s="439"/>
      <c r="E5217" s="439"/>
    </row>
    <row r="5218" spans="1:6" ht="21" customHeight="1" thickBot="1" x14ac:dyDescent="0.3">
      <c r="A5218" s="440" t="s">
        <v>108</v>
      </c>
      <c r="B5218" s="439">
        <v>90100</v>
      </c>
      <c r="C5218" s="439">
        <v>477000</v>
      </c>
      <c r="D5218" s="568">
        <v>3339000</v>
      </c>
      <c r="E5218" s="568">
        <v>1500000</v>
      </c>
    </row>
    <row r="5219" spans="1:6" ht="21" customHeight="1" thickBot="1" x14ac:dyDescent="0.25">
      <c r="A5219" s="440" t="s">
        <v>72</v>
      </c>
      <c r="B5219" s="441"/>
      <c r="C5219" s="439"/>
      <c r="D5219" s="439"/>
      <c r="E5219" s="439"/>
    </row>
    <row r="5220" spans="1:6" ht="21" customHeight="1" thickBot="1" x14ac:dyDescent="0.25">
      <c r="A5220" s="440" t="s">
        <v>73</v>
      </c>
      <c r="B5220" s="441"/>
      <c r="C5220" s="439"/>
      <c r="D5220" s="439"/>
      <c r="E5220" s="439"/>
    </row>
    <row r="5221" spans="1:6" ht="21" customHeight="1" thickBot="1" x14ac:dyDescent="0.25">
      <c r="A5221" s="468" t="s">
        <v>250</v>
      </c>
      <c r="B5221" s="441">
        <f>B5211+B5216</f>
        <v>90100</v>
      </c>
      <c r="C5221" s="441">
        <f t="shared" ref="C5221:E5221" si="862">C5211+C5216</f>
        <v>477000</v>
      </c>
      <c r="D5221" s="441">
        <f t="shared" si="862"/>
        <v>3339000</v>
      </c>
      <c r="E5221" s="441">
        <f t="shared" si="862"/>
        <v>1500000</v>
      </c>
    </row>
    <row r="5222" spans="1:6" ht="21" customHeight="1" thickBot="1" x14ac:dyDescent="0.25">
      <c r="A5222" s="457" t="s">
        <v>227</v>
      </c>
      <c r="B5222" s="464"/>
      <c r="C5222" s="465"/>
      <c r="D5222" s="466"/>
      <c r="E5222" s="467"/>
    </row>
    <row r="5223" spans="1:6" ht="50.25" customHeight="1" thickBot="1" x14ac:dyDescent="0.25">
      <c r="A5223" s="431" t="s">
        <v>70</v>
      </c>
      <c r="B5223" s="431" t="s">
        <v>1510</v>
      </c>
      <c r="C5223" s="559" t="s">
        <v>760</v>
      </c>
      <c r="D5223" s="562"/>
      <c r="E5223" s="563"/>
    </row>
    <row r="5224" spans="1:6" ht="55.5" customHeight="1" thickBot="1" x14ac:dyDescent="0.25">
      <c r="A5224" s="432" t="s">
        <v>9</v>
      </c>
      <c r="B5224" s="1179" t="s">
        <v>1511</v>
      </c>
      <c r="C5224" s="1128"/>
      <c r="D5224" s="1128"/>
      <c r="E5224" s="1129"/>
    </row>
    <row r="5225" spans="1:6" ht="21" customHeight="1" thickBot="1" x14ac:dyDescent="0.25">
      <c r="A5225" s="432" t="s">
        <v>14</v>
      </c>
      <c r="B5225" s="1124" t="s">
        <v>1501</v>
      </c>
      <c r="C5225" s="1125"/>
      <c r="D5225" s="1125"/>
      <c r="E5225" s="1126"/>
    </row>
    <row r="5226" spans="1:6" ht="21" customHeight="1" x14ac:dyDescent="0.2">
      <c r="A5226" s="1130"/>
      <c r="B5226" s="433">
        <v>2019</v>
      </c>
      <c r="C5226" s="433">
        <v>2020</v>
      </c>
      <c r="D5226" s="433">
        <v>2021</v>
      </c>
      <c r="E5226" s="433">
        <v>2022</v>
      </c>
    </row>
    <row r="5227" spans="1:6" ht="21" customHeight="1" thickBot="1" x14ac:dyDescent="0.25">
      <c r="A5227" s="1131"/>
      <c r="B5227" s="434" t="s">
        <v>5</v>
      </c>
      <c r="C5227" s="434" t="s">
        <v>6</v>
      </c>
      <c r="D5227" s="434" t="s">
        <v>6</v>
      </c>
      <c r="E5227" s="434" t="s">
        <v>6</v>
      </c>
    </row>
    <row r="5228" spans="1:6" ht="21" customHeight="1" thickBot="1" x14ac:dyDescent="0.25">
      <c r="A5228" s="432" t="s">
        <v>8</v>
      </c>
      <c r="B5228" s="436">
        <v>117.75700000000001</v>
      </c>
      <c r="C5228" s="435">
        <v>200000</v>
      </c>
      <c r="D5228" s="436">
        <v>200000</v>
      </c>
      <c r="E5228" s="436">
        <v>200000</v>
      </c>
    </row>
    <row r="5229" spans="1:6" ht="21" customHeight="1" thickBot="1" x14ac:dyDescent="0.25">
      <c r="A5229" s="432" t="s">
        <v>15</v>
      </c>
      <c r="B5229" s="435">
        <v>117757</v>
      </c>
      <c r="C5229" s="435">
        <v>200000</v>
      </c>
      <c r="D5229" s="435">
        <v>200000</v>
      </c>
      <c r="E5229" s="435">
        <v>200000</v>
      </c>
      <c r="F5229" s="418">
        <v>195000</v>
      </c>
    </row>
    <row r="5230" spans="1:6" ht="21" customHeight="1" thickBot="1" x14ac:dyDescent="0.25">
      <c r="A5230" s="432" t="s">
        <v>21</v>
      </c>
      <c r="B5230" s="435">
        <f>B5229/B5228</f>
        <v>1000</v>
      </c>
      <c r="C5230" s="435">
        <f t="shared" ref="C5230:E5230" si="863">C5229/C5228</f>
        <v>1</v>
      </c>
      <c r="D5230" s="435">
        <f t="shared" si="863"/>
        <v>1</v>
      </c>
      <c r="E5230" s="435">
        <f t="shared" si="863"/>
        <v>1</v>
      </c>
      <c r="F5230" s="418">
        <f>F5229-C5229</f>
        <v>-5000</v>
      </c>
    </row>
    <row r="5231" spans="1:6" ht="21" customHeight="1" thickBot="1" x14ac:dyDescent="0.25">
      <c r="A5231" s="432" t="s">
        <v>16</v>
      </c>
      <c r="B5231" s="436" t="s">
        <v>20</v>
      </c>
      <c r="C5231" s="437">
        <f>C5228/B5228-1</f>
        <v>1697.4128332073676</v>
      </c>
      <c r="D5231" s="437">
        <f t="shared" ref="D5231:E5233" si="864">D5228/C5228-1</f>
        <v>0</v>
      </c>
      <c r="E5231" s="437">
        <f t="shared" si="864"/>
        <v>0</v>
      </c>
    </row>
    <row r="5232" spans="1:6" ht="21" customHeight="1" thickBot="1" x14ac:dyDescent="0.25">
      <c r="A5232" s="432" t="s">
        <v>17</v>
      </c>
      <c r="B5232" s="436" t="s">
        <v>20</v>
      </c>
      <c r="C5232" s="437">
        <f>C5229/B5229-1</f>
        <v>0.6984128332073678</v>
      </c>
      <c r="D5232" s="437">
        <f t="shared" si="864"/>
        <v>0</v>
      </c>
      <c r="E5232" s="437">
        <f t="shared" si="864"/>
        <v>0</v>
      </c>
    </row>
    <row r="5233" spans="1:6" ht="21" customHeight="1" thickBot="1" x14ac:dyDescent="0.25">
      <c r="A5233" s="432" t="s">
        <v>18</v>
      </c>
      <c r="B5233" s="436" t="s">
        <v>20</v>
      </c>
      <c r="C5233" s="437">
        <f>C5230/B5230-1</f>
        <v>-0.999</v>
      </c>
      <c r="D5233" s="437">
        <f t="shared" si="864"/>
        <v>0</v>
      </c>
      <c r="E5233" s="437">
        <f t="shared" si="864"/>
        <v>0</v>
      </c>
      <c r="F5233" s="414"/>
    </row>
    <row r="5234" spans="1:6" ht="21" customHeight="1" thickBot="1" x14ac:dyDescent="0.25">
      <c r="A5234" s="1132" t="s">
        <v>1462</v>
      </c>
      <c r="B5234" s="1133"/>
      <c r="C5234" s="1133"/>
      <c r="D5234" s="1133"/>
      <c r="E5234" s="1134"/>
      <c r="F5234" s="414"/>
    </row>
    <row r="5235" spans="1:6" ht="21" customHeight="1" x14ac:dyDescent="0.2">
      <c r="A5235" s="1130"/>
      <c r="B5235" s="433">
        <v>2019</v>
      </c>
      <c r="C5235" s="433">
        <v>2020</v>
      </c>
      <c r="D5235" s="433">
        <v>2021</v>
      </c>
      <c r="E5235" s="433">
        <v>2022</v>
      </c>
      <c r="F5235" s="414"/>
    </row>
    <row r="5236" spans="1:6" ht="21" customHeight="1" thickBot="1" x14ac:dyDescent="0.25">
      <c r="A5236" s="1131"/>
      <c r="B5236" s="434" t="s">
        <v>5</v>
      </c>
      <c r="C5236" s="434" t="s">
        <v>6</v>
      </c>
      <c r="D5236" s="434" t="s">
        <v>6</v>
      </c>
      <c r="E5236" s="434" t="s">
        <v>6</v>
      </c>
      <c r="F5236" s="414"/>
    </row>
    <row r="5237" spans="1:6" ht="21" customHeight="1" thickBot="1" x14ac:dyDescent="0.25">
      <c r="A5237" s="438" t="s">
        <v>107</v>
      </c>
      <c r="B5237" s="439">
        <f>B5238+B5239+B5240+B5241</f>
        <v>117757</v>
      </c>
      <c r="C5237" s="439">
        <f t="shared" ref="C5237:E5237" si="865">C5238+C5239+C5240+C5241</f>
        <v>0</v>
      </c>
      <c r="D5237" s="439">
        <f t="shared" si="865"/>
        <v>0</v>
      </c>
      <c r="E5237" s="439">
        <f t="shared" si="865"/>
        <v>0</v>
      </c>
      <c r="F5237" s="414"/>
    </row>
    <row r="5238" spans="1:6" ht="21" customHeight="1" thickBot="1" x14ac:dyDescent="0.25">
      <c r="A5238" s="440" t="s">
        <v>37</v>
      </c>
      <c r="B5238" s="439"/>
      <c r="C5238" s="439"/>
      <c r="D5238" s="439"/>
      <c r="E5238" s="439"/>
      <c r="F5238" s="414"/>
    </row>
    <row r="5239" spans="1:6" ht="21" customHeight="1" thickBot="1" x14ac:dyDescent="0.25">
      <c r="A5239" s="440" t="s">
        <v>108</v>
      </c>
      <c r="B5239" s="439"/>
      <c r="C5239" s="439"/>
      <c r="D5239" s="439"/>
      <c r="E5239" s="439"/>
      <c r="F5239" s="414"/>
    </row>
    <row r="5240" spans="1:6" ht="21" customHeight="1" thickBot="1" x14ac:dyDescent="0.25">
      <c r="A5240" s="440" t="s">
        <v>72</v>
      </c>
      <c r="B5240" s="439">
        <f>B5229</f>
        <v>117757</v>
      </c>
      <c r="C5240" s="439"/>
      <c r="D5240" s="439"/>
      <c r="E5240" s="439"/>
      <c r="F5240" s="414"/>
    </row>
    <row r="5241" spans="1:6" ht="21" customHeight="1" thickBot="1" x14ac:dyDescent="0.25">
      <c r="A5241" s="440" t="s">
        <v>73</v>
      </c>
      <c r="B5241" s="439"/>
      <c r="C5241" s="439"/>
      <c r="D5241" s="439"/>
      <c r="E5241" s="439"/>
      <c r="F5241" s="414"/>
    </row>
    <row r="5242" spans="1:6" ht="21" customHeight="1" thickBot="1" x14ac:dyDescent="0.25">
      <c r="A5242" s="438" t="s">
        <v>109</v>
      </c>
      <c r="B5242" s="441">
        <f>B5243+B5244+B5245+B5246</f>
        <v>0</v>
      </c>
      <c r="C5242" s="441">
        <f t="shared" ref="C5242:E5242" si="866">C5243+C5244+C5245+C5246</f>
        <v>200000</v>
      </c>
      <c r="D5242" s="441">
        <f t="shared" si="866"/>
        <v>200000</v>
      </c>
      <c r="E5242" s="441">
        <f t="shared" si="866"/>
        <v>200000</v>
      </c>
      <c r="F5242" s="414"/>
    </row>
    <row r="5243" spans="1:6" ht="21" customHeight="1" thickBot="1" x14ac:dyDescent="0.25">
      <c r="A5243" s="440" t="s">
        <v>37</v>
      </c>
      <c r="B5243" s="441"/>
      <c r="C5243" s="441"/>
      <c r="D5243" s="441"/>
      <c r="E5243" s="441"/>
      <c r="F5243" s="414"/>
    </row>
    <row r="5244" spans="1:6" ht="21" customHeight="1" thickBot="1" x14ac:dyDescent="0.25">
      <c r="A5244" s="440" t="s">
        <v>108</v>
      </c>
      <c r="B5244" s="441"/>
      <c r="C5244" s="441"/>
      <c r="D5244" s="441"/>
      <c r="E5244" s="441"/>
      <c r="F5244" s="414"/>
    </row>
    <row r="5245" spans="1:6" ht="21" customHeight="1" thickBot="1" x14ac:dyDescent="0.25">
      <c r="A5245" s="440" t="s">
        <v>72</v>
      </c>
      <c r="B5245" s="441"/>
      <c r="C5245" s="567">
        <f>C5229</f>
        <v>200000</v>
      </c>
      <c r="D5245" s="567">
        <f>D5229</f>
        <v>200000</v>
      </c>
      <c r="E5245" s="567">
        <f>E5229</f>
        <v>200000</v>
      </c>
      <c r="F5245" s="414"/>
    </row>
    <row r="5246" spans="1:6" ht="21" customHeight="1" thickBot="1" x14ac:dyDescent="0.25">
      <c r="A5246" s="440" t="s">
        <v>73</v>
      </c>
      <c r="B5246" s="441"/>
      <c r="C5246" s="441"/>
      <c r="D5246" s="441"/>
      <c r="E5246" s="441"/>
      <c r="F5246" s="414"/>
    </row>
    <row r="5247" spans="1:6" ht="21" customHeight="1" thickBot="1" x14ac:dyDescent="0.25">
      <c r="A5247" s="468" t="s">
        <v>71</v>
      </c>
      <c r="B5247" s="441">
        <f>B5237+B5242</f>
        <v>117757</v>
      </c>
      <c r="C5247" s="441">
        <f t="shared" ref="C5247:E5247" si="867">C5237+C5242</f>
        <v>200000</v>
      </c>
      <c r="D5247" s="441">
        <f t="shared" si="867"/>
        <v>200000</v>
      </c>
      <c r="E5247" s="441">
        <f t="shared" si="867"/>
        <v>200000</v>
      </c>
      <c r="F5247" s="414"/>
    </row>
    <row r="5248" spans="1:6" ht="21" customHeight="1" thickBot="1" x14ac:dyDescent="0.25">
      <c r="A5248" s="457" t="s">
        <v>227</v>
      </c>
      <c r="B5248" s="441"/>
      <c r="C5248" s="441"/>
      <c r="D5248" s="458"/>
      <c r="E5248" s="441"/>
      <c r="F5248" s="414"/>
    </row>
    <row r="5249" spans="1:6" ht="61.5" customHeight="1" thickBot="1" x14ac:dyDescent="0.25">
      <c r="A5249" s="431" t="s">
        <v>246</v>
      </c>
      <c r="B5249" s="431" t="s">
        <v>761</v>
      </c>
      <c r="C5249" s="431" t="s">
        <v>762</v>
      </c>
      <c r="D5249" s="562"/>
      <c r="E5249" s="563"/>
    </row>
    <row r="5250" spans="1:6" ht="21" customHeight="1" thickBot="1" x14ac:dyDescent="0.25">
      <c r="A5250" s="432" t="s">
        <v>9</v>
      </c>
      <c r="B5250" s="1132" t="s">
        <v>1512</v>
      </c>
      <c r="C5250" s="1128"/>
      <c r="D5250" s="1128"/>
      <c r="E5250" s="1129"/>
    </row>
    <row r="5251" spans="1:6" ht="21" customHeight="1" thickBot="1" x14ac:dyDescent="0.25">
      <c r="A5251" s="432" t="s">
        <v>14</v>
      </c>
      <c r="B5251" s="1124" t="s">
        <v>1501</v>
      </c>
      <c r="C5251" s="1125"/>
      <c r="D5251" s="1125"/>
      <c r="E5251" s="1126"/>
    </row>
    <row r="5252" spans="1:6" ht="21" customHeight="1" x14ac:dyDescent="0.2">
      <c r="A5252" s="1130"/>
      <c r="B5252" s="433">
        <v>2019</v>
      </c>
      <c r="C5252" s="433">
        <v>2020</v>
      </c>
      <c r="D5252" s="433">
        <v>2021</v>
      </c>
      <c r="E5252" s="433">
        <v>2022</v>
      </c>
    </row>
    <row r="5253" spans="1:6" ht="21" customHeight="1" thickBot="1" x14ac:dyDescent="0.25">
      <c r="A5253" s="1131"/>
      <c r="B5253" s="434" t="s">
        <v>5</v>
      </c>
      <c r="C5253" s="434" t="s">
        <v>6</v>
      </c>
      <c r="D5253" s="434" t="s">
        <v>6</v>
      </c>
      <c r="E5253" s="434" t="s">
        <v>6</v>
      </c>
    </row>
    <row r="5254" spans="1:6" ht="21" customHeight="1" thickBot="1" x14ac:dyDescent="0.25">
      <c r="A5254" s="432" t="s">
        <v>8</v>
      </c>
      <c r="B5254" s="436">
        <v>19000</v>
      </c>
      <c r="C5254" s="436">
        <v>48609</v>
      </c>
      <c r="D5254" s="436">
        <v>200000</v>
      </c>
      <c r="E5254" s="436">
        <v>1500000</v>
      </c>
    </row>
    <row r="5255" spans="1:6" ht="21" customHeight="1" thickBot="1" x14ac:dyDescent="0.25">
      <c r="A5255" s="432" t="s">
        <v>15</v>
      </c>
      <c r="B5255" s="435">
        <v>19000</v>
      </c>
      <c r="C5255" s="435">
        <v>48609</v>
      </c>
      <c r="D5255" s="435">
        <v>200000</v>
      </c>
      <c r="E5255" s="435">
        <v>150000</v>
      </c>
      <c r="F5255" s="418">
        <v>200000</v>
      </c>
    </row>
    <row r="5256" spans="1:6" ht="21" customHeight="1" thickBot="1" x14ac:dyDescent="0.25">
      <c r="A5256" s="432" t="s">
        <v>21</v>
      </c>
      <c r="B5256" s="435">
        <f>B5255/B5254</f>
        <v>1</v>
      </c>
      <c r="C5256" s="435">
        <f t="shared" ref="C5256:E5256" si="868">C5255/C5254</f>
        <v>1</v>
      </c>
      <c r="D5256" s="435">
        <f t="shared" si="868"/>
        <v>1</v>
      </c>
      <c r="E5256" s="435">
        <f t="shared" si="868"/>
        <v>0.1</v>
      </c>
      <c r="F5256" s="418">
        <f>F5255-C5255</f>
        <v>151391</v>
      </c>
    </row>
    <row r="5257" spans="1:6" ht="21" customHeight="1" thickBot="1" x14ac:dyDescent="0.25">
      <c r="A5257" s="432" t="s">
        <v>16</v>
      </c>
      <c r="B5257" s="436" t="s">
        <v>20</v>
      </c>
      <c r="C5257" s="437">
        <f>C5254/B5254-1</f>
        <v>1.5583684210526316</v>
      </c>
      <c r="D5257" s="437">
        <f t="shared" ref="D5257:E5259" si="869">D5254/C5254-1</f>
        <v>3.1144643995967822</v>
      </c>
      <c r="E5257" s="437">
        <f t="shared" si="869"/>
        <v>6.5</v>
      </c>
    </row>
    <row r="5258" spans="1:6" ht="21" customHeight="1" thickBot="1" x14ac:dyDescent="0.25">
      <c r="A5258" s="432" t="s">
        <v>17</v>
      </c>
      <c r="B5258" s="436" t="s">
        <v>20</v>
      </c>
      <c r="C5258" s="437">
        <f>C5255/B5255-1</f>
        <v>1.5583684210526316</v>
      </c>
      <c r="D5258" s="437">
        <f t="shared" si="869"/>
        <v>3.1144643995967822</v>
      </c>
      <c r="E5258" s="437">
        <f t="shared" si="869"/>
        <v>-0.25</v>
      </c>
    </row>
    <row r="5259" spans="1:6" ht="21" customHeight="1" thickBot="1" x14ac:dyDescent="0.25">
      <c r="A5259" s="432" t="s">
        <v>18</v>
      </c>
      <c r="B5259" s="436" t="s">
        <v>20</v>
      </c>
      <c r="C5259" s="437">
        <f>C5256/B5256-1</f>
        <v>0</v>
      </c>
      <c r="D5259" s="437">
        <f t="shared" si="869"/>
        <v>0</v>
      </c>
      <c r="E5259" s="437">
        <f t="shared" si="869"/>
        <v>-0.9</v>
      </c>
    </row>
    <row r="5260" spans="1:6" ht="21" customHeight="1" thickBot="1" x14ac:dyDescent="0.25">
      <c r="A5260" s="1132" t="s">
        <v>1505</v>
      </c>
      <c r="B5260" s="1133"/>
      <c r="C5260" s="1133"/>
      <c r="D5260" s="1133"/>
      <c r="E5260" s="1134"/>
    </row>
    <row r="5261" spans="1:6" ht="21" customHeight="1" x14ac:dyDescent="0.2">
      <c r="A5261" s="1130"/>
      <c r="B5261" s="433">
        <v>2018</v>
      </c>
      <c r="C5261" s="433">
        <v>2019</v>
      </c>
      <c r="D5261" s="433">
        <v>2020</v>
      </c>
      <c r="E5261" s="433">
        <v>2021</v>
      </c>
    </row>
    <row r="5262" spans="1:6" ht="21" customHeight="1" thickBot="1" x14ac:dyDescent="0.25">
      <c r="A5262" s="1131"/>
      <c r="B5262" s="434" t="s">
        <v>5</v>
      </c>
      <c r="C5262" s="434" t="s">
        <v>6</v>
      </c>
      <c r="D5262" s="434" t="s">
        <v>6</v>
      </c>
      <c r="E5262" s="434" t="s">
        <v>6</v>
      </c>
    </row>
    <row r="5263" spans="1:6" ht="21" customHeight="1" thickBot="1" x14ac:dyDescent="0.25">
      <c r="A5263" s="438" t="s">
        <v>107</v>
      </c>
      <c r="B5263" s="439">
        <f>B5264+B5265+B5266+B5267</f>
        <v>19000</v>
      </c>
      <c r="C5263" s="439">
        <f t="shared" ref="C5263:E5263" si="870">C5264+C5265+C5266+C5267</f>
        <v>0</v>
      </c>
      <c r="D5263" s="439">
        <f t="shared" si="870"/>
        <v>0</v>
      </c>
      <c r="E5263" s="439">
        <f t="shared" si="870"/>
        <v>0</v>
      </c>
    </row>
    <row r="5264" spans="1:6" ht="21" customHeight="1" thickBot="1" x14ac:dyDescent="0.25">
      <c r="A5264" s="440" t="s">
        <v>37</v>
      </c>
      <c r="B5264" s="439"/>
      <c r="C5264" s="439"/>
      <c r="D5264" s="439"/>
      <c r="E5264" s="439"/>
    </row>
    <row r="5265" spans="1:6" ht="21" customHeight="1" thickBot="1" x14ac:dyDescent="0.25">
      <c r="A5265" s="440" t="s">
        <v>108</v>
      </c>
      <c r="B5265" s="439"/>
      <c r="C5265" s="439"/>
      <c r="D5265" s="439"/>
      <c r="E5265" s="439"/>
      <c r="F5265" s="414"/>
    </row>
    <row r="5266" spans="1:6" ht="21" customHeight="1" thickBot="1" x14ac:dyDescent="0.25">
      <c r="A5266" s="440" t="s">
        <v>72</v>
      </c>
      <c r="B5266" s="439"/>
      <c r="C5266" s="439"/>
      <c r="D5266" s="439"/>
      <c r="E5266" s="439"/>
      <c r="F5266" s="414"/>
    </row>
    <row r="5267" spans="1:6" ht="21" customHeight="1" thickBot="1" x14ac:dyDescent="0.25">
      <c r="A5267" s="440" t="s">
        <v>73</v>
      </c>
      <c r="B5267" s="439">
        <f>B5255</f>
        <v>19000</v>
      </c>
      <c r="C5267" s="439"/>
      <c r="D5267" s="439"/>
      <c r="E5267" s="439"/>
      <c r="F5267" s="414"/>
    </row>
    <row r="5268" spans="1:6" ht="21" customHeight="1" thickBot="1" x14ac:dyDescent="0.25">
      <c r="A5268" s="438" t="s">
        <v>109</v>
      </c>
      <c r="B5268" s="441">
        <f>B5269+B5270+B5271+B5272</f>
        <v>0</v>
      </c>
      <c r="C5268" s="441">
        <f t="shared" ref="C5268:E5268" si="871">C5269+C5270+C5271+C5272</f>
        <v>48609</v>
      </c>
      <c r="D5268" s="441">
        <f t="shared" si="871"/>
        <v>200000</v>
      </c>
      <c r="E5268" s="441">
        <f t="shared" si="871"/>
        <v>150000</v>
      </c>
      <c r="F5268" s="414"/>
    </row>
    <row r="5269" spans="1:6" ht="21" customHeight="1" thickBot="1" x14ac:dyDescent="0.25">
      <c r="A5269" s="440" t="s">
        <v>37</v>
      </c>
      <c r="B5269" s="441"/>
      <c r="C5269" s="439"/>
      <c r="D5269" s="439"/>
      <c r="E5269" s="439"/>
      <c r="F5269" s="414"/>
    </row>
    <row r="5270" spans="1:6" ht="21" customHeight="1" thickBot="1" x14ac:dyDescent="0.25">
      <c r="A5270" s="440" t="s">
        <v>108</v>
      </c>
      <c r="B5270" s="441"/>
      <c r="C5270" s="439"/>
      <c r="D5270" s="439"/>
      <c r="E5270" s="439"/>
      <c r="F5270" s="414"/>
    </row>
    <row r="5271" spans="1:6" ht="21" customHeight="1" thickBot="1" x14ac:dyDescent="0.25">
      <c r="A5271" s="440" t="s">
        <v>72</v>
      </c>
      <c r="B5271" s="441"/>
      <c r="C5271" s="439"/>
      <c r="D5271" s="439"/>
      <c r="E5271" s="439"/>
      <c r="F5271" s="414"/>
    </row>
    <row r="5272" spans="1:6" ht="21" customHeight="1" thickBot="1" x14ac:dyDescent="0.25">
      <c r="A5272" s="440" t="s">
        <v>73</v>
      </c>
      <c r="B5272" s="441"/>
      <c r="C5272" s="439">
        <f>C5255</f>
        <v>48609</v>
      </c>
      <c r="D5272" s="439">
        <f>D5255</f>
        <v>200000</v>
      </c>
      <c r="E5272" s="439">
        <f>E5255</f>
        <v>150000</v>
      </c>
      <c r="F5272" s="414"/>
    </row>
    <row r="5273" spans="1:6" ht="21" customHeight="1" thickBot="1" x14ac:dyDescent="0.25">
      <c r="A5273" s="468" t="s">
        <v>250</v>
      </c>
      <c r="B5273" s="441">
        <f>B5263+B5268</f>
        <v>19000</v>
      </c>
      <c r="C5273" s="441">
        <f t="shared" ref="C5273:E5273" si="872">C5263+C5268</f>
        <v>48609</v>
      </c>
      <c r="D5273" s="441">
        <f t="shared" si="872"/>
        <v>200000</v>
      </c>
      <c r="E5273" s="441">
        <f t="shared" si="872"/>
        <v>150000</v>
      </c>
      <c r="F5273" s="414"/>
    </row>
    <row r="5274" spans="1:6" ht="21" customHeight="1" thickBot="1" x14ac:dyDescent="0.25">
      <c r="A5274" s="457" t="s">
        <v>227</v>
      </c>
      <c r="B5274" s="1173"/>
      <c r="C5274" s="1178"/>
      <c r="D5274" s="1178"/>
      <c r="E5274" s="1174"/>
      <c r="F5274" s="414"/>
    </row>
    <row r="5275" spans="1:6" ht="54.75" customHeight="1" thickBot="1" x14ac:dyDescent="0.25">
      <c r="A5275" s="431" t="s">
        <v>114</v>
      </c>
      <c r="B5275" s="431" t="s">
        <v>784</v>
      </c>
      <c r="C5275" s="559" t="s">
        <v>785</v>
      </c>
      <c r="D5275" s="562"/>
      <c r="E5275" s="563"/>
      <c r="F5275" s="414"/>
    </row>
    <row r="5276" spans="1:6" ht="21" customHeight="1" thickBot="1" x14ac:dyDescent="0.25">
      <c r="A5276" s="432" t="s">
        <v>9</v>
      </c>
      <c r="B5276" s="1127" t="s">
        <v>1513</v>
      </c>
      <c r="C5276" s="1128"/>
      <c r="D5276" s="1128"/>
      <c r="E5276" s="1129"/>
      <c r="F5276" s="414"/>
    </row>
    <row r="5277" spans="1:6" ht="21" customHeight="1" thickBot="1" x14ac:dyDescent="0.25">
      <c r="A5277" s="432" t="s">
        <v>14</v>
      </c>
      <c r="B5277" s="1124" t="s">
        <v>237</v>
      </c>
      <c r="C5277" s="1125"/>
      <c r="D5277" s="1125"/>
      <c r="E5277" s="1126"/>
      <c r="F5277" s="414"/>
    </row>
    <row r="5278" spans="1:6" ht="21" customHeight="1" x14ac:dyDescent="0.2">
      <c r="A5278" s="1130"/>
      <c r="B5278" s="433">
        <v>2019</v>
      </c>
      <c r="C5278" s="433">
        <v>2020</v>
      </c>
      <c r="D5278" s="433">
        <v>2021</v>
      </c>
      <c r="E5278" s="433">
        <v>2022</v>
      </c>
      <c r="F5278" s="414"/>
    </row>
    <row r="5279" spans="1:6" ht="21" customHeight="1" thickBot="1" x14ac:dyDescent="0.25">
      <c r="A5279" s="1131"/>
      <c r="B5279" s="434" t="s">
        <v>5</v>
      </c>
      <c r="C5279" s="434" t="s">
        <v>6</v>
      </c>
      <c r="D5279" s="434" t="s">
        <v>6</v>
      </c>
      <c r="E5279" s="434" t="s">
        <v>6</v>
      </c>
      <c r="F5279" s="414"/>
    </row>
    <row r="5280" spans="1:6" ht="21" customHeight="1" thickBot="1" x14ac:dyDescent="0.25">
      <c r="A5280" s="432" t="s">
        <v>8</v>
      </c>
      <c r="B5280" s="436">
        <v>300</v>
      </c>
      <c r="C5280" s="436">
        <v>0</v>
      </c>
      <c r="D5280" s="436">
        <v>0</v>
      </c>
      <c r="E5280" s="436">
        <v>0</v>
      </c>
      <c r="F5280" s="414"/>
    </row>
    <row r="5281" spans="1:6" ht="21" customHeight="1" thickBot="1" x14ac:dyDescent="0.25">
      <c r="A5281" s="432" t="s">
        <v>15</v>
      </c>
      <c r="B5281" s="435">
        <v>110000</v>
      </c>
      <c r="C5281" s="435">
        <v>0</v>
      </c>
      <c r="D5281" s="435">
        <f t="shared" ref="D5281:E5281" si="873">D5299</f>
        <v>0</v>
      </c>
      <c r="E5281" s="435">
        <f t="shared" si="873"/>
        <v>0</v>
      </c>
      <c r="F5281" s="414"/>
    </row>
    <row r="5282" spans="1:6" ht="21" customHeight="1" thickBot="1" x14ac:dyDescent="0.25">
      <c r="A5282" s="432" t="s">
        <v>21</v>
      </c>
      <c r="B5282" s="435">
        <f>B5281/B5280</f>
        <v>366.66666666666669</v>
      </c>
      <c r="C5282" s="435" t="e">
        <f t="shared" ref="C5282:E5282" si="874">C5281/C5280</f>
        <v>#DIV/0!</v>
      </c>
      <c r="D5282" s="435" t="e">
        <f t="shared" si="874"/>
        <v>#DIV/0!</v>
      </c>
      <c r="E5282" s="435" t="e">
        <f t="shared" si="874"/>
        <v>#DIV/0!</v>
      </c>
      <c r="F5282" s="414"/>
    </row>
    <row r="5283" spans="1:6" ht="21" customHeight="1" thickBot="1" x14ac:dyDescent="0.25">
      <c r="A5283" s="432" t="s">
        <v>16</v>
      </c>
      <c r="B5283" s="436" t="s">
        <v>20</v>
      </c>
      <c r="C5283" s="437">
        <f>C5280/B5280-1</f>
        <v>-1</v>
      </c>
      <c r="D5283" s="437" t="e">
        <f t="shared" ref="D5283:E5285" si="875">D5280/C5280-1</f>
        <v>#DIV/0!</v>
      </c>
      <c r="E5283" s="437" t="e">
        <f t="shared" si="875"/>
        <v>#DIV/0!</v>
      </c>
      <c r="F5283" s="414"/>
    </row>
    <row r="5284" spans="1:6" ht="21" customHeight="1" thickBot="1" x14ac:dyDescent="0.25">
      <c r="A5284" s="432" t="s">
        <v>17</v>
      </c>
      <c r="B5284" s="436" t="s">
        <v>20</v>
      </c>
      <c r="C5284" s="437">
        <f>C5281/B5281-1</f>
        <v>-1</v>
      </c>
      <c r="D5284" s="437" t="e">
        <f t="shared" si="875"/>
        <v>#DIV/0!</v>
      </c>
      <c r="E5284" s="437" t="e">
        <f t="shared" si="875"/>
        <v>#DIV/0!</v>
      </c>
      <c r="F5284" s="414"/>
    </row>
    <row r="5285" spans="1:6" ht="21" customHeight="1" thickBot="1" x14ac:dyDescent="0.25">
      <c r="A5285" s="432" t="s">
        <v>18</v>
      </c>
      <c r="B5285" s="436" t="s">
        <v>20</v>
      </c>
      <c r="C5285" s="437" t="e">
        <f>C5282/B5282-1</f>
        <v>#DIV/0!</v>
      </c>
      <c r="D5285" s="437" t="e">
        <f t="shared" si="875"/>
        <v>#DIV/0!</v>
      </c>
      <c r="E5285" s="437" t="e">
        <f t="shared" si="875"/>
        <v>#DIV/0!</v>
      </c>
      <c r="F5285" s="414"/>
    </row>
    <row r="5286" spans="1:6" ht="21" customHeight="1" thickBot="1" x14ac:dyDescent="0.25">
      <c r="A5286" s="1132" t="s">
        <v>1462</v>
      </c>
      <c r="B5286" s="1133"/>
      <c r="C5286" s="1133"/>
      <c r="D5286" s="1133"/>
      <c r="E5286" s="1134"/>
      <c r="F5286" s="414"/>
    </row>
    <row r="5287" spans="1:6" ht="21" customHeight="1" x14ac:dyDescent="0.2">
      <c r="A5287" s="1130"/>
      <c r="B5287" s="433">
        <v>2019</v>
      </c>
      <c r="C5287" s="433">
        <v>2020</v>
      </c>
      <c r="D5287" s="433">
        <v>2021</v>
      </c>
      <c r="E5287" s="433">
        <v>2022</v>
      </c>
      <c r="F5287" s="414"/>
    </row>
    <row r="5288" spans="1:6" ht="21" customHeight="1" thickBot="1" x14ac:dyDescent="0.25">
      <c r="A5288" s="1131"/>
      <c r="B5288" s="434" t="s">
        <v>5</v>
      </c>
      <c r="C5288" s="434" t="s">
        <v>6</v>
      </c>
      <c r="D5288" s="434" t="s">
        <v>6</v>
      </c>
      <c r="E5288" s="434" t="s">
        <v>6</v>
      </c>
      <c r="F5288" s="414"/>
    </row>
    <row r="5289" spans="1:6" ht="21" customHeight="1" thickBot="1" x14ac:dyDescent="0.25">
      <c r="A5289" s="438" t="s">
        <v>107</v>
      </c>
      <c r="B5289" s="439">
        <f>B5290+B5291+B5292+B5293</f>
        <v>0</v>
      </c>
      <c r="C5289" s="439">
        <f t="shared" ref="C5289:E5289" si="876">C5290+C5291+C5292+C5293</f>
        <v>0</v>
      </c>
      <c r="D5289" s="439">
        <f t="shared" si="876"/>
        <v>0</v>
      </c>
      <c r="E5289" s="439">
        <f t="shared" si="876"/>
        <v>0</v>
      </c>
      <c r="F5289" s="414"/>
    </row>
    <row r="5290" spans="1:6" ht="21" customHeight="1" thickBot="1" x14ac:dyDescent="0.25">
      <c r="A5290" s="440" t="s">
        <v>37</v>
      </c>
      <c r="B5290" s="439"/>
      <c r="C5290" s="439"/>
      <c r="D5290" s="439"/>
      <c r="E5290" s="439"/>
      <c r="F5290" s="414"/>
    </row>
    <row r="5291" spans="1:6" ht="21" customHeight="1" thickBot="1" x14ac:dyDescent="0.25">
      <c r="A5291" s="440" t="s">
        <v>108</v>
      </c>
      <c r="B5291" s="439"/>
      <c r="C5291" s="439"/>
      <c r="D5291" s="439"/>
      <c r="E5291" s="439"/>
      <c r="F5291" s="414"/>
    </row>
    <row r="5292" spans="1:6" ht="21" customHeight="1" thickBot="1" x14ac:dyDescent="0.25">
      <c r="A5292" s="440" t="s">
        <v>72</v>
      </c>
      <c r="B5292" s="439"/>
      <c r="C5292" s="439"/>
      <c r="D5292" s="439"/>
      <c r="E5292" s="439"/>
      <c r="F5292" s="414"/>
    </row>
    <row r="5293" spans="1:6" ht="21" customHeight="1" thickBot="1" x14ac:dyDescent="0.25">
      <c r="A5293" s="440" t="s">
        <v>73</v>
      </c>
      <c r="B5293" s="439"/>
      <c r="C5293" s="439"/>
      <c r="D5293" s="439"/>
      <c r="E5293" s="439"/>
      <c r="F5293" s="414"/>
    </row>
    <row r="5294" spans="1:6" ht="21" customHeight="1" thickBot="1" x14ac:dyDescent="0.25">
      <c r="A5294" s="438" t="s">
        <v>109</v>
      </c>
      <c r="B5294" s="441">
        <f>B5295+B5296+B5297+B5298</f>
        <v>110000</v>
      </c>
      <c r="C5294" s="441">
        <f t="shared" ref="C5294:E5294" si="877">C5295+C5296+C5297+C5298</f>
        <v>0</v>
      </c>
      <c r="D5294" s="441">
        <f t="shared" si="877"/>
        <v>0</v>
      </c>
      <c r="E5294" s="441">
        <f t="shared" si="877"/>
        <v>0</v>
      </c>
      <c r="F5294" s="414"/>
    </row>
    <row r="5295" spans="1:6" ht="21" customHeight="1" thickBot="1" x14ac:dyDescent="0.25">
      <c r="A5295" s="440" t="s">
        <v>37</v>
      </c>
      <c r="B5295" s="441"/>
      <c r="C5295" s="441"/>
      <c r="D5295" s="441"/>
      <c r="E5295" s="441"/>
      <c r="F5295" s="414"/>
    </row>
    <row r="5296" spans="1:6" ht="21" customHeight="1" thickBot="1" x14ac:dyDescent="0.25">
      <c r="A5296" s="440" t="s">
        <v>108</v>
      </c>
      <c r="B5296" s="441">
        <f>B5281</f>
        <v>110000</v>
      </c>
      <c r="C5296" s="441"/>
      <c r="D5296" s="441"/>
      <c r="E5296" s="441"/>
      <c r="F5296" s="414"/>
    </row>
    <row r="5297" spans="1:6" ht="21" customHeight="1" thickBot="1" x14ac:dyDescent="0.25">
      <c r="A5297" s="440" t="s">
        <v>72</v>
      </c>
      <c r="B5297" s="441"/>
      <c r="C5297" s="441"/>
      <c r="D5297" s="441"/>
      <c r="E5297" s="441"/>
      <c r="F5297" s="414"/>
    </row>
    <row r="5298" spans="1:6" ht="21" customHeight="1" thickBot="1" x14ac:dyDescent="0.25">
      <c r="A5298" s="440" t="s">
        <v>73</v>
      </c>
      <c r="B5298" s="441"/>
      <c r="C5298" s="441"/>
      <c r="D5298" s="441"/>
      <c r="E5298" s="441"/>
      <c r="F5298" s="414"/>
    </row>
    <row r="5299" spans="1:6" ht="21" customHeight="1" thickBot="1" x14ac:dyDescent="0.25">
      <c r="A5299" s="468" t="s">
        <v>71</v>
      </c>
      <c r="B5299" s="441">
        <f>B5289+B5294</f>
        <v>110000</v>
      </c>
      <c r="C5299" s="441">
        <f t="shared" ref="C5299:E5299" si="878">C5289+C5294</f>
        <v>0</v>
      </c>
      <c r="D5299" s="441">
        <f t="shared" si="878"/>
        <v>0</v>
      </c>
      <c r="E5299" s="441">
        <f t="shared" si="878"/>
        <v>0</v>
      </c>
      <c r="F5299" s="414"/>
    </row>
    <row r="5300" spans="1:6" ht="21" customHeight="1" thickBot="1" x14ac:dyDescent="0.25">
      <c r="A5300" s="457" t="s">
        <v>227</v>
      </c>
      <c r="B5300" s="441"/>
      <c r="C5300" s="441"/>
      <c r="D5300" s="458"/>
      <c r="E5300" s="441"/>
      <c r="F5300" s="414"/>
    </row>
    <row r="5301" spans="1:6" ht="51.75" customHeight="1" thickBot="1" x14ac:dyDescent="0.25">
      <c r="A5301" s="431" t="s">
        <v>246</v>
      </c>
      <c r="B5301" s="431" t="s">
        <v>786</v>
      </c>
      <c r="C5301" s="431" t="s">
        <v>787</v>
      </c>
      <c r="D5301" s="562"/>
      <c r="E5301" s="563"/>
      <c r="F5301" s="414"/>
    </row>
    <row r="5302" spans="1:6" ht="21" customHeight="1" thickBot="1" x14ac:dyDescent="0.25">
      <c r="A5302" s="432" t="s">
        <v>9</v>
      </c>
      <c r="B5302" s="1132" t="s">
        <v>1512</v>
      </c>
      <c r="C5302" s="1128"/>
      <c r="D5302" s="1128"/>
      <c r="E5302" s="1129"/>
      <c r="F5302" s="414"/>
    </row>
    <row r="5303" spans="1:6" ht="21" customHeight="1" thickBot="1" x14ac:dyDescent="0.25">
      <c r="A5303" s="432" t="s">
        <v>14</v>
      </c>
      <c r="B5303" s="1124" t="s">
        <v>1501</v>
      </c>
      <c r="C5303" s="1125"/>
      <c r="D5303" s="1125"/>
      <c r="E5303" s="1126"/>
      <c r="F5303" s="414"/>
    </row>
    <row r="5304" spans="1:6" ht="21" customHeight="1" x14ac:dyDescent="0.2">
      <c r="A5304" s="1130"/>
      <c r="B5304" s="433">
        <v>2019</v>
      </c>
      <c r="C5304" s="433">
        <v>2020</v>
      </c>
      <c r="D5304" s="433">
        <v>2021</v>
      </c>
      <c r="E5304" s="433">
        <v>2022</v>
      </c>
      <c r="F5304" s="414"/>
    </row>
    <row r="5305" spans="1:6" ht="21" customHeight="1" thickBot="1" x14ac:dyDescent="0.25">
      <c r="A5305" s="1131"/>
      <c r="B5305" s="434" t="s">
        <v>5</v>
      </c>
      <c r="C5305" s="434" t="s">
        <v>6</v>
      </c>
      <c r="D5305" s="434" t="s">
        <v>6</v>
      </c>
      <c r="E5305" s="434" t="s">
        <v>6</v>
      </c>
      <c r="F5305" s="414"/>
    </row>
    <row r="5306" spans="1:6" ht="21" customHeight="1" thickBot="1" x14ac:dyDescent="0.25">
      <c r="A5306" s="432" t="s">
        <v>8</v>
      </c>
      <c r="B5306" s="436">
        <v>23000</v>
      </c>
      <c r="C5306" s="432">
        <v>0</v>
      </c>
      <c r="D5306" s="432">
        <v>0</v>
      </c>
      <c r="E5306" s="432">
        <v>0</v>
      </c>
      <c r="F5306" s="414"/>
    </row>
    <row r="5307" spans="1:6" ht="21" customHeight="1" thickBot="1" x14ac:dyDescent="0.25">
      <c r="A5307" s="432" t="s">
        <v>15</v>
      </c>
      <c r="B5307" s="435">
        <v>23000</v>
      </c>
      <c r="C5307" s="435">
        <f t="shared" ref="C5307:E5307" si="879">C5325</f>
        <v>0</v>
      </c>
      <c r="D5307" s="435">
        <f t="shared" si="879"/>
        <v>0</v>
      </c>
      <c r="E5307" s="435">
        <f t="shared" si="879"/>
        <v>0</v>
      </c>
      <c r="F5307" s="414"/>
    </row>
    <row r="5308" spans="1:6" ht="21" customHeight="1" thickBot="1" x14ac:dyDescent="0.25">
      <c r="A5308" s="432" t="s">
        <v>21</v>
      </c>
      <c r="B5308" s="435">
        <f>B5307/B5306</f>
        <v>1</v>
      </c>
      <c r="C5308" s="435" t="e">
        <f t="shared" ref="C5308:E5308" si="880">C5307/C5306</f>
        <v>#DIV/0!</v>
      </c>
      <c r="D5308" s="435" t="e">
        <f t="shared" si="880"/>
        <v>#DIV/0!</v>
      </c>
      <c r="E5308" s="435" t="e">
        <f t="shared" si="880"/>
        <v>#DIV/0!</v>
      </c>
      <c r="F5308" s="414"/>
    </row>
    <row r="5309" spans="1:6" ht="21" customHeight="1" thickBot="1" x14ac:dyDescent="0.25">
      <c r="A5309" s="432" t="s">
        <v>16</v>
      </c>
      <c r="B5309" s="436" t="s">
        <v>20</v>
      </c>
      <c r="C5309" s="437">
        <f>C5306/B5306-1</f>
        <v>-1</v>
      </c>
      <c r="D5309" s="437" t="e">
        <f t="shared" ref="D5309:E5311" si="881">D5306/C5306-1</f>
        <v>#DIV/0!</v>
      </c>
      <c r="E5309" s="437" t="e">
        <f t="shared" si="881"/>
        <v>#DIV/0!</v>
      </c>
      <c r="F5309" s="414"/>
    </row>
    <row r="5310" spans="1:6" ht="21" customHeight="1" thickBot="1" x14ac:dyDescent="0.25">
      <c r="A5310" s="432" t="s">
        <v>17</v>
      </c>
      <c r="B5310" s="436" t="s">
        <v>20</v>
      </c>
      <c r="C5310" s="437">
        <f>C5307/B5307-1</f>
        <v>-1</v>
      </c>
      <c r="D5310" s="437" t="e">
        <f t="shared" si="881"/>
        <v>#DIV/0!</v>
      </c>
      <c r="E5310" s="437" t="e">
        <f t="shared" si="881"/>
        <v>#DIV/0!</v>
      </c>
      <c r="F5310" s="414"/>
    </row>
    <row r="5311" spans="1:6" ht="21" customHeight="1" thickBot="1" x14ac:dyDescent="0.25">
      <c r="A5311" s="432" t="s">
        <v>18</v>
      </c>
      <c r="B5311" s="436" t="s">
        <v>20</v>
      </c>
      <c r="C5311" s="437" t="e">
        <f>C5308/B5308-1</f>
        <v>#DIV/0!</v>
      </c>
      <c r="D5311" s="437" t="e">
        <f t="shared" si="881"/>
        <v>#DIV/0!</v>
      </c>
      <c r="E5311" s="437" t="e">
        <f t="shared" si="881"/>
        <v>#DIV/0!</v>
      </c>
      <c r="F5311" s="414"/>
    </row>
    <row r="5312" spans="1:6" ht="21" customHeight="1" thickBot="1" x14ac:dyDescent="0.25">
      <c r="A5312" s="1132" t="s">
        <v>1505</v>
      </c>
      <c r="B5312" s="1133"/>
      <c r="C5312" s="1133"/>
      <c r="D5312" s="1133"/>
      <c r="E5312" s="1134"/>
      <c r="F5312" s="414"/>
    </row>
    <row r="5313" spans="1:6" ht="21" customHeight="1" x14ac:dyDescent="0.2">
      <c r="A5313" s="1130"/>
      <c r="B5313" s="433">
        <v>2018</v>
      </c>
      <c r="C5313" s="433">
        <v>2019</v>
      </c>
      <c r="D5313" s="433">
        <v>2020</v>
      </c>
      <c r="E5313" s="433">
        <v>2021</v>
      </c>
      <c r="F5313" s="414"/>
    </row>
    <row r="5314" spans="1:6" ht="21" customHeight="1" thickBot="1" x14ac:dyDescent="0.25">
      <c r="A5314" s="1131"/>
      <c r="B5314" s="434" t="s">
        <v>5</v>
      </c>
      <c r="C5314" s="434" t="s">
        <v>6</v>
      </c>
      <c r="D5314" s="434" t="s">
        <v>6</v>
      </c>
      <c r="E5314" s="434" t="s">
        <v>6</v>
      </c>
      <c r="F5314" s="414"/>
    </row>
    <row r="5315" spans="1:6" ht="21" customHeight="1" thickBot="1" x14ac:dyDescent="0.25">
      <c r="A5315" s="438" t="s">
        <v>107</v>
      </c>
      <c r="B5315" s="439">
        <f>B5316+B5317+B5318+B5319</f>
        <v>0</v>
      </c>
      <c r="C5315" s="439">
        <f t="shared" ref="C5315:E5315" si="882">C5316+C5317+C5318+C5319</f>
        <v>0</v>
      </c>
      <c r="D5315" s="439">
        <f t="shared" si="882"/>
        <v>0</v>
      </c>
      <c r="E5315" s="439">
        <f t="shared" si="882"/>
        <v>0</v>
      </c>
      <c r="F5315" s="414"/>
    </row>
    <row r="5316" spans="1:6" ht="21" customHeight="1" thickBot="1" x14ac:dyDescent="0.25">
      <c r="A5316" s="440" t="s">
        <v>37</v>
      </c>
      <c r="B5316" s="439"/>
      <c r="C5316" s="439"/>
      <c r="D5316" s="439"/>
      <c r="E5316" s="439"/>
      <c r="F5316" s="414"/>
    </row>
    <row r="5317" spans="1:6" ht="21" customHeight="1" thickBot="1" x14ac:dyDescent="0.25">
      <c r="A5317" s="440" t="s">
        <v>108</v>
      </c>
      <c r="B5317" s="439"/>
      <c r="C5317" s="439"/>
      <c r="D5317" s="439"/>
      <c r="E5317" s="439"/>
      <c r="F5317" s="414"/>
    </row>
    <row r="5318" spans="1:6" ht="21" customHeight="1" thickBot="1" x14ac:dyDescent="0.25">
      <c r="A5318" s="440" t="s">
        <v>72</v>
      </c>
      <c r="B5318" s="439"/>
      <c r="C5318" s="439"/>
      <c r="D5318" s="439"/>
      <c r="E5318" s="439"/>
      <c r="F5318" s="414"/>
    </row>
    <row r="5319" spans="1:6" ht="21" customHeight="1" thickBot="1" x14ac:dyDescent="0.25">
      <c r="A5319" s="440" t="s">
        <v>73</v>
      </c>
      <c r="B5319" s="439"/>
      <c r="C5319" s="439"/>
      <c r="D5319" s="439"/>
      <c r="E5319" s="439"/>
      <c r="F5319" s="414"/>
    </row>
    <row r="5320" spans="1:6" ht="21" customHeight="1" thickBot="1" x14ac:dyDescent="0.25">
      <c r="A5320" s="438" t="s">
        <v>109</v>
      </c>
      <c r="B5320" s="441">
        <f>B5321+B5322+B5323+B5324</f>
        <v>23000</v>
      </c>
      <c r="C5320" s="441">
        <f t="shared" ref="C5320:E5320" si="883">C5321+C5322+C5323+C5324</f>
        <v>0</v>
      </c>
      <c r="D5320" s="441">
        <f t="shared" si="883"/>
        <v>0</v>
      </c>
      <c r="E5320" s="441">
        <f t="shared" si="883"/>
        <v>0</v>
      </c>
      <c r="F5320" s="414"/>
    </row>
    <row r="5321" spans="1:6" ht="21" customHeight="1" thickBot="1" x14ac:dyDescent="0.25">
      <c r="A5321" s="440" t="s">
        <v>37</v>
      </c>
      <c r="B5321" s="441"/>
      <c r="C5321" s="439"/>
      <c r="D5321" s="439"/>
      <c r="E5321" s="439"/>
      <c r="F5321" s="414"/>
    </row>
    <row r="5322" spans="1:6" ht="21" customHeight="1" thickBot="1" x14ac:dyDescent="0.25">
      <c r="A5322" s="440" t="s">
        <v>108</v>
      </c>
      <c r="B5322" s="441"/>
      <c r="C5322" s="439"/>
      <c r="D5322" s="439"/>
      <c r="E5322" s="439"/>
      <c r="F5322" s="414"/>
    </row>
    <row r="5323" spans="1:6" ht="21" customHeight="1" thickBot="1" x14ac:dyDescent="0.25">
      <c r="A5323" s="440" t="s">
        <v>72</v>
      </c>
      <c r="B5323" s="441"/>
      <c r="C5323" s="439"/>
      <c r="D5323" s="439"/>
      <c r="E5323" s="439"/>
      <c r="F5323" s="414"/>
    </row>
    <row r="5324" spans="1:6" ht="21" customHeight="1" thickBot="1" x14ac:dyDescent="0.25">
      <c r="A5324" s="440" t="s">
        <v>73</v>
      </c>
      <c r="B5324" s="441">
        <f>B5307</f>
        <v>23000</v>
      </c>
      <c r="C5324" s="439"/>
      <c r="D5324" s="439"/>
      <c r="E5324" s="439"/>
      <c r="F5324" s="414"/>
    </row>
    <row r="5325" spans="1:6" ht="21" customHeight="1" thickBot="1" x14ac:dyDescent="0.25">
      <c r="A5325" s="468" t="s">
        <v>250</v>
      </c>
      <c r="B5325" s="441">
        <f>B5315+B5320</f>
        <v>23000</v>
      </c>
      <c r="C5325" s="441">
        <f t="shared" ref="C5325:E5325" si="884">C5315+C5320</f>
        <v>0</v>
      </c>
      <c r="D5325" s="441">
        <f t="shared" si="884"/>
        <v>0</v>
      </c>
      <c r="E5325" s="441">
        <f t="shared" si="884"/>
        <v>0</v>
      </c>
      <c r="F5325" s="414"/>
    </row>
    <row r="5326" spans="1:6" ht="21" customHeight="1" thickBot="1" x14ac:dyDescent="0.25">
      <c r="A5326" s="457" t="s">
        <v>227</v>
      </c>
      <c r="B5326" s="1173"/>
      <c r="C5326" s="1178"/>
      <c r="D5326" s="1178"/>
      <c r="E5326" s="1174"/>
      <c r="F5326" s="414"/>
    </row>
    <row r="5327" spans="1:6" ht="66.75" customHeight="1" thickBot="1" x14ac:dyDescent="0.25">
      <c r="A5327" s="431" t="s">
        <v>118</v>
      </c>
      <c r="B5327" s="431" t="s">
        <v>788</v>
      </c>
      <c r="C5327" s="431" t="s">
        <v>789</v>
      </c>
      <c r="D5327" s="562"/>
      <c r="E5327" s="563"/>
      <c r="F5327" s="414"/>
    </row>
    <row r="5328" spans="1:6" ht="21" customHeight="1" thickBot="1" x14ac:dyDescent="0.25">
      <c r="A5328" s="432" t="s">
        <v>9</v>
      </c>
      <c r="B5328" s="1127" t="s">
        <v>1514</v>
      </c>
      <c r="C5328" s="1128"/>
      <c r="D5328" s="1128"/>
      <c r="E5328" s="1129"/>
      <c r="F5328" s="414"/>
    </row>
    <row r="5329" spans="1:6" ht="21" customHeight="1" thickBot="1" x14ac:dyDescent="0.25">
      <c r="A5329" s="432" t="s">
        <v>14</v>
      </c>
      <c r="B5329" s="1124" t="s">
        <v>771</v>
      </c>
      <c r="C5329" s="1125"/>
      <c r="D5329" s="1125"/>
      <c r="E5329" s="1126"/>
      <c r="F5329" s="414"/>
    </row>
    <row r="5330" spans="1:6" ht="21" customHeight="1" x14ac:dyDescent="0.2">
      <c r="A5330" s="1130"/>
      <c r="B5330" s="433">
        <v>2019</v>
      </c>
      <c r="C5330" s="433">
        <v>2020</v>
      </c>
      <c r="D5330" s="433">
        <v>2021</v>
      </c>
      <c r="E5330" s="433">
        <v>2022</v>
      </c>
      <c r="F5330" s="414"/>
    </row>
    <row r="5331" spans="1:6" ht="21" customHeight="1" thickBot="1" x14ac:dyDescent="0.25">
      <c r="A5331" s="1131"/>
      <c r="B5331" s="434" t="s">
        <v>5</v>
      </c>
      <c r="C5331" s="434" t="s">
        <v>6</v>
      </c>
      <c r="D5331" s="434" t="s">
        <v>6</v>
      </c>
      <c r="E5331" s="434" t="s">
        <v>6</v>
      </c>
      <c r="F5331" s="414"/>
    </row>
    <row r="5332" spans="1:6" ht="21" customHeight="1" thickBot="1" x14ac:dyDescent="0.25">
      <c r="A5332" s="432" t="s">
        <v>8</v>
      </c>
      <c r="B5332" s="436">
        <v>1</v>
      </c>
      <c r="C5332" s="436">
        <v>0</v>
      </c>
      <c r="D5332" s="436">
        <v>0</v>
      </c>
      <c r="E5332" s="436">
        <v>0</v>
      </c>
      <c r="F5332" s="414"/>
    </row>
    <row r="5333" spans="1:6" ht="21" customHeight="1" thickBot="1" x14ac:dyDescent="0.25">
      <c r="A5333" s="432" t="s">
        <v>15</v>
      </c>
      <c r="B5333" s="435">
        <v>53000</v>
      </c>
      <c r="C5333" s="435">
        <v>0</v>
      </c>
      <c r="D5333" s="435">
        <f t="shared" ref="D5333:E5333" si="885">D5351</f>
        <v>0</v>
      </c>
      <c r="E5333" s="435">
        <f t="shared" si="885"/>
        <v>0</v>
      </c>
      <c r="F5333" s="414"/>
    </row>
    <row r="5334" spans="1:6" ht="21" customHeight="1" thickBot="1" x14ac:dyDescent="0.25">
      <c r="A5334" s="432" t="s">
        <v>21</v>
      </c>
      <c r="B5334" s="435">
        <f>B5333/B5332</f>
        <v>53000</v>
      </c>
      <c r="C5334" s="435" t="e">
        <f t="shared" ref="C5334:E5334" si="886">C5333/C5332</f>
        <v>#DIV/0!</v>
      </c>
      <c r="D5334" s="435" t="e">
        <f t="shared" si="886"/>
        <v>#DIV/0!</v>
      </c>
      <c r="E5334" s="435" t="e">
        <f t="shared" si="886"/>
        <v>#DIV/0!</v>
      </c>
      <c r="F5334" s="414"/>
    </row>
    <row r="5335" spans="1:6" ht="21" customHeight="1" thickBot="1" x14ac:dyDescent="0.25">
      <c r="A5335" s="432" t="s">
        <v>16</v>
      </c>
      <c r="B5335" s="436" t="s">
        <v>20</v>
      </c>
      <c r="C5335" s="437">
        <f>C5332/B5332-1</f>
        <v>-1</v>
      </c>
      <c r="D5335" s="437" t="e">
        <f t="shared" ref="D5335:E5337" si="887">D5332/C5332-1</f>
        <v>#DIV/0!</v>
      </c>
      <c r="E5335" s="437" t="e">
        <f t="shared" si="887"/>
        <v>#DIV/0!</v>
      </c>
      <c r="F5335" s="414"/>
    </row>
    <row r="5336" spans="1:6" ht="21" customHeight="1" thickBot="1" x14ac:dyDescent="0.25">
      <c r="A5336" s="432" t="s">
        <v>17</v>
      </c>
      <c r="B5336" s="436" t="s">
        <v>20</v>
      </c>
      <c r="C5336" s="437">
        <f>C5333/B5333-1</f>
        <v>-1</v>
      </c>
      <c r="D5336" s="437" t="e">
        <f t="shared" si="887"/>
        <v>#DIV/0!</v>
      </c>
      <c r="E5336" s="437" t="e">
        <f t="shared" si="887"/>
        <v>#DIV/0!</v>
      </c>
      <c r="F5336" s="414"/>
    </row>
    <row r="5337" spans="1:6" ht="21" customHeight="1" thickBot="1" x14ac:dyDescent="0.25">
      <c r="A5337" s="432" t="s">
        <v>18</v>
      </c>
      <c r="B5337" s="436" t="s">
        <v>20</v>
      </c>
      <c r="C5337" s="437" t="e">
        <f>C5334/B5334-1</f>
        <v>#DIV/0!</v>
      </c>
      <c r="D5337" s="437" t="e">
        <f t="shared" si="887"/>
        <v>#DIV/0!</v>
      </c>
      <c r="E5337" s="437" t="e">
        <f t="shared" si="887"/>
        <v>#DIV/0!</v>
      </c>
      <c r="F5337" s="414"/>
    </row>
    <row r="5338" spans="1:6" ht="21" customHeight="1" thickBot="1" x14ac:dyDescent="0.25">
      <c r="A5338" s="1132" t="s">
        <v>1462</v>
      </c>
      <c r="B5338" s="1133"/>
      <c r="C5338" s="1133"/>
      <c r="D5338" s="1133"/>
      <c r="E5338" s="1134"/>
      <c r="F5338" s="414"/>
    </row>
    <row r="5339" spans="1:6" ht="21" customHeight="1" x14ac:dyDescent="0.2">
      <c r="A5339" s="1130"/>
      <c r="B5339" s="433">
        <v>2019</v>
      </c>
      <c r="C5339" s="433">
        <v>2020</v>
      </c>
      <c r="D5339" s="433">
        <v>2021</v>
      </c>
      <c r="E5339" s="433">
        <v>2022</v>
      </c>
      <c r="F5339" s="414"/>
    </row>
    <row r="5340" spans="1:6" ht="21" customHeight="1" thickBot="1" x14ac:dyDescent="0.25">
      <c r="A5340" s="1131"/>
      <c r="B5340" s="434" t="s">
        <v>5</v>
      </c>
      <c r="C5340" s="434" t="s">
        <v>6</v>
      </c>
      <c r="D5340" s="434" t="s">
        <v>6</v>
      </c>
      <c r="E5340" s="434" t="s">
        <v>6</v>
      </c>
      <c r="F5340" s="414"/>
    </row>
    <row r="5341" spans="1:6" ht="21" customHeight="1" thickBot="1" x14ac:dyDescent="0.25">
      <c r="A5341" s="438" t="s">
        <v>107</v>
      </c>
      <c r="B5341" s="439">
        <f>B5342+B5343+B5344+B5345</f>
        <v>0</v>
      </c>
      <c r="C5341" s="439">
        <f t="shared" ref="C5341:E5341" si="888">C5342+C5343+C5344+C5345</f>
        <v>0</v>
      </c>
      <c r="D5341" s="439">
        <f t="shared" si="888"/>
        <v>0</v>
      </c>
      <c r="E5341" s="439">
        <f t="shared" si="888"/>
        <v>0</v>
      </c>
      <c r="F5341" s="414"/>
    </row>
    <row r="5342" spans="1:6" ht="21" customHeight="1" thickBot="1" x14ac:dyDescent="0.25">
      <c r="A5342" s="440" t="s">
        <v>37</v>
      </c>
      <c r="B5342" s="439"/>
      <c r="C5342" s="439"/>
      <c r="D5342" s="439"/>
      <c r="E5342" s="439"/>
      <c r="F5342" s="414"/>
    </row>
    <row r="5343" spans="1:6" ht="21" customHeight="1" thickBot="1" x14ac:dyDescent="0.25">
      <c r="A5343" s="440" t="s">
        <v>108</v>
      </c>
      <c r="B5343" s="439"/>
      <c r="C5343" s="439"/>
      <c r="D5343" s="439"/>
      <c r="E5343" s="439"/>
      <c r="F5343" s="414"/>
    </row>
    <row r="5344" spans="1:6" ht="21" customHeight="1" thickBot="1" x14ac:dyDescent="0.25">
      <c r="A5344" s="440" t="s">
        <v>72</v>
      </c>
      <c r="B5344" s="439"/>
      <c r="C5344" s="439"/>
      <c r="D5344" s="439"/>
      <c r="E5344" s="439"/>
      <c r="F5344" s="414"/>
    </row>
    <row r="5345" spans="1:6" ht="21" customHeight="1" thickBot="1" x14ac:dyDescent="0.25">
      <c r="A5345" s="440" t="s">
        <v>73</v>
      </c>
      <c r="B5345" s="439"/>
      <c r="C5345" s="439"/>
      <c r="D5345" s="439"/>
      <c r="E5345" s="439"/>
      <c r="F5345" s="414"/>
    </row>
    <row r="5346" spans="1:6" ht="21" customHeight="1" thickBot="1" x14ac:dyDescent="0.25">
      <c r="A5346" s="438" t="s">
        <v>109</v>
      </c>
      <c r="B5346" s="441">
        <f>B5347+B5348+B5349+B5350</f>
        <v>53000</v>
      </c>
      <c r="C5346" s="441">
        <f t="shared" ref="C5346:E5346" si="889">C5347+C5348+C5349+C5350</f>
        <v>0</v>
      </c>
      <c r="D5346" s="441">
        <f t="shared" si="889"/>
        <v>0</v>
      </c>
      <c r="E5346" s="441">
        <f t="shared" si="889"/>
        <v>0</v>
      </c>
      <c r="F5346" s="414"/>
    </row>
    <row r="5347" spans="1:6" ht="21" customHeight="1" thickBot="1" x14ac:dyDescent="0.25">
      <c r="A5347" s="440" t="s">
        <v>37</v>
      </c>
      <c r="B5347" s="441"/>
      <c r="C5347" s="441"/>
      <c r="D5347" s="441"/>
      <c r="E5347" s="441"/>
      <c r="F5347" s="414"/>
    </row>
    <row r="5348" spans="1:6" ht="21" customHeight="1" thickBot="1" x14ac:dyDescent="0.25">
      <c r="A5348" s="440" t="s">
        <v>108</v>
      </c>
      <c r="B5348" s="441">
        <f>B5333</f>
        <v>53000</v>
      </c>
      <c r="C5348" s="441"/>
      <c r="D5348" s="441"/>
      <c r="E5348" s="441"/>
      <c r="F5348" s="414"/>
    </row>
    <row r="5349" spans="1:6" ht="21" customHeight="1" thickBot="1" x14ac:dyDescent="0.25">
      <c r="A5349" s="440" t="s">
        <v>72</v>
      </c>
      <c r="B5349" s="441"/>
      <c r="C5349" s="441"/>
      <c r="D5349" s="441"/>
      <c r="E5349" s="441"/>
      <c r="F5349" s="414"/>
    </row>
    <row r="5350" spans="1:6" ht="21" customHeight="1" thickBot="1" x14ac:dyDescent="0.25">
      <c r="A5350" s="440" t="s">
        <v>73</v>
      </c>
      <c r="B5350" s="441"/>
      <c r="C5350" s="441"/>
      <c r="D5350" s="441"/>
      <c r="E5350" s="441"/>
      <c r="F5350" s="414"/>
    </row>
    <row r="5351" spans="1:6" ht="21" customHeight="1" thickBot="1" x14ac:dyDescent="0.25">
      <c r="A5351" s="457" t="s">
        <v>227</v>
      </c>
      <c r="B5351" s="441">
        <f>B5341+B5346</f>
        <v>53000</v>
      </c>
      <c r="C5351" s="441">
        <f t="shared" ref="C5351:E5351" si="890">C5341+C5346</f>
        <v>0</v>
      </c>
      <c r="D5351" s="441">
        <f t="shared" si="890"/>
        <v>0</v>
      </c>
      <c r="E5351" s="441">
        <f t="shared" si="890"/>
        <v>0</v>
      </c>
      <c r="F5351" s="414"/>
    </row>
    <row r="5352" spans="1:6" ht="21" customHeight="1" thickBot="1" x14ac:dyDescent="0.25">
      <c r="A5352" s="468"/>
      <c r="B5352" s="441"/>
      <c r="C5352" s="441"/>
      <c r="D5352" s="458"/>
      <c r="E5352" s="441"/>
      <c r="F5352" s="414"/>
    </row>
    <row r="5353" spans="1:6" ht="61.5" customHeight="1" thickBot="1" x14ac:dyDescent="0.25">
      <c r="A5353" s="431" t="s">
        <v>246</v>
      </c>
      <c r="B5353" s="431" t="s">
        <v>790</v>
      </c>
      <c r="C5353" s="431" t="s">
        <v>791</v>
      </c>
      <c r="D5353" s="562"/>
      <c r="E5353" s="563"/>
      <c r="F5353" s="414"/>
    </row>
    <row r="5354" spans="1:6" ht="21" customHeight="1" thickBot="1" x14ac:dyDescent="0.25">
      <c r="A5354" s="432" t="s">
        <v>9</v>
      </c>
      <c r="B5354" s="1132" t="s">
        <v>1512</v>
      </c>
      <c r="C5354" s="1128"/>
      <c r="D5354" s="1128"/>
      <c r="E5354" s="1129"/>
      <c r="F5354" s="414"/>
    </row>
    <row r="5355" spans="1:6" ht="21" customHeight="1" thickBot="1" x14ac:dyDescent="0.25">
      <c r="A5355" s="432" t="s">
        <v>14</v>
      </c>
      <c r="B5355" s="1124" t="s">
        <v>1501</v>
      </c>
      <c r="C5355" s="1125"/>
      <c r="D5355" s="1125"/>
      <c r="E5355" s="1126"/>
      <c r="F5355" s="414"/>
    </row>
    <row r="5356" spans="1:6" ht="21" customHeight="1" x14ac:dyDescent="0.2">
      <c r="A5356" s="1130"/>
      <c r="B5356" s="433">
        <v>2019</v>
      </c>
      <c r="C5356" s="433">
        <v>2020</v>
      </c>
      <c r="D5356" s="433">
        <v>2021</v>
      </c>
      <c r="E5356" s="433">
        <v>2022</v>
      </c>
      <c r="F5356" s="414"/>
    </row>
    <row r="5357" spans="1:6" ht="21" customHeight="1" thickBot="1" x14ac:dyDescent="0.25">
      <c r="A5357" s="1131"/>
      <c r="B5357" s="434" t="s">
        <v>5</v>
      </c>
      <c r="C5357" s="434" t="s">
        <v>6</v>
      </c>
      <c r="D5357" s="434" t="s">
        <v>6</v>
      </c>
      <c r="E5357" s="434" t="s">
        <v>6</v>
      </c>
      <c r="F5357" s="414"/>
    </row>
    <row r="5358" spans="1:6" ht="21" customHeight="1" thickBot="1" x14ac:dyDescent="0.25">
      <c r="A5358" s="432" t="s">
        <v>8</v>
      </c>
      <c r="B5358" s="436">
        <v>9000</v>
      </c>
      <c r="C5358" s="432">
        <v>0</v>
      </c>
      <c r="D5358" s="432">
        <v>0</v>
      </c>
      <c r="E5358" s="432">
        <v>0</v>
      </c>
      <c r="F5358" s="414"/>
    </row>
    <row r="5359" spans="1:6" ht="21" customHeight="1" thickBot="1" x14ac:dyDescent="0.25">
      <c r="A5359" s="432" t="s">
        <v>15</v>
      </c>
      <c r="B5359" s="435">
        <v>9000</v>
      </c>
      <c r="C5359" s="435">
        <f t="shared" ref="C5359:E5359" si="891">C5377</f>
        <v>0</v>
      </c>
      <c r="D5359" s="435">
        <f t="shared" si="891"/>
        <v>0</v>
      </c>
      <c r="E5359" s="435">
        <f t="shared" si="891"/>
        <v>0</v>
      </c>
      <c r="F5359" s="414"/>
    </row>
    <row r="5360" spans="1:6" ht="21" customHeight="1" thickBot="1" x14ac:dyDescent="0.25">
      <c r="A5360" s="432" t="s">
        <v>21</v>
      </c>
      <c r="B5360" s="435">
        <f>B5359/B5358</f>
        <v>1</v>
      </c>
      <c r="C5360" s="435" t="e">
        <f t="shared" ref="C5360:E5360" si="892">C5359/C5358</f>
        <v>#DIV/0!</v>
      </c>
      <c r="D5360" s="435" t="e">
        <f t="shared" si="892"/>
        <v>#DIV/0!</v>
      </c>
      <c r="E5360" s="435" t="e">
        <f t="shared" si="892"/>
        <v>#DIV/0!</v>
      </c>
      <c r="F5360" s="414"/>
    </row>
    <row r="5361" spans="1:6" ht="21" customHeight="1" thickBot="1" x14ac:dyDescent="0.25">
      <c r="A5361" s="432" t="s">
        <v>16</v>
      </c>
      <c r="B5361" s="436" t="s">
        <v>20</v>
      </c>
      <c r="C5361" s="437">
        <f>C5358/B5358-1</f>
        <v>-1</v>
      </c>
      <c r="D5361" s="437" t="e">
        <f t="shared" ref="D5361:E5363" si="893">D5358/C5358-1</f>
        <v>#DIV/0!</v>
      </c>
      <c r="E5361" s="437" t="e">
        <f t="shared" si="893"/>
        <v>#DIV/0!</v>
      </c>
      <c r="F5361" s="414"/>
    </row>
    <row r="5362" spans="1:6" ht="21" customHeight="1" thickBot="1" x14ac:dyDescent="0.25">
      <c r="A5362" s="432" t="s">
        <v>17</v>
      </c>
      <c r="B5362" s="436" t="s">
        <v>20</v>
      </c>
      <c r="C5362" s="437">
        <f>C5359/B5359-1</f>
        <v>-1</v>
      </c>
      <c r="D5362" s="437" t="e">
        <f t="shared" si="893"/>
        <v>#DIV/0!</v>
      </c>
      <c r="E5362" s="437" t="e">
        <f t="shared" si="893"/>
        <v>#DIV/0!</v>
      </c>
      <c r="F5362" s="414"/>
    </row>
    <row r="5363" spans="1:6" ht="21" customHeight="1" thickBot="1" x14ac:dyDescent="0.25">
      <c r="A5363" s="432" t="s">
        <v>18</v>
      </c>
      <c r="B5363" s="436" t="s">
        <v>20</v>
      </c>
      <c r="C5363" s="437" t="e">
        <f>C5360/B5360-1</f>
        <v>#DIV/0!</v>
      </c>
      <c r="D5363" s="437" t="e">
        <f t="shared" si="893"/>
        <v>#DIV/0!</v>
      </c>
      <c r="E5363" s="437" t="e">
        <f t="shared" si="893"/>
        <v>#DIV/0!</v>
      </c>
      <c r="F5363" s="414"/>
    </row>
    <row r="5364" spans="1:6" ht="21" customHeight="1" thickBot="1" x14ac:dyDescent="0.25">
      <c r="A5364" s="1132" t="s">
        <v>1505</v>
      </c>
      <c r="B5364" s="1133"/>
      <c r="C5364" s="1133"/>
      <c r="D5364" s="1133"/>
      <c r="E5364" s="1134"/>
      <c r="F5364" s="414"/>
    </row>
    <row r="5365" spans="1:6" ht="21" customHeight="1" x14ac:dyDescent="0.2">
      <c r="A5365" s="1130"/>
      <c r="B5365" s="433">
        <v>2018</v>
      </c>
      <c r="C5365" s="433">
        <v>2019</v>
      </c>
      <c r="D5365" s="433">
        <v>2020</v>
      </c>
      <c r="E5365" s="433">
        <v>2021</v>
      </c>
      <c r="F5365" s="414"/>
    </row>
    <row r="5366" spans="1:6" ht="21" customHeight="1" thickBot="1" x14ac:dyDescent="0.25">
      <c r="A5366" s="1131"/>
      <c r="B5366" s="434" t="s">
        <v>5</v>
      </c>
      <c r="C5366" s="434" t="s">
        <v>6</v>
      </c>
      <c r="D5366" s="434" t="s">
        <v>6</v>
      </c>
      <c r="E5366" s="434" t="s">
        <v>6</v>
      </c>
      <c r="F5366" s="414"/>
    </row>
    <row r="5367" spans="1:6" ht="21" customHeight="1" thickBot="1" x14ac:dyDescent="0.25">
      <c r="A5367" s="438" t="s">
        <v>107</v>
      </c>
      <c r="B5367" s="439">
        <f>B5368+B5369+B5370+B5371</f>
        <v>0</v>
      </c>
      <c r="C5367" s="439">
        <f t="shared" ref="C5367:E5367" si="894">C5368+C5369+C5370+C5371</f>
        <v>0</v>
      </c>
      <c r="D5367" s="439">
        <f t="shared" si="894"/>
        <v>0</v>
      </c>
      <c r="E5367" s="439">
        <f t="shared" si="894"/>
        <v>0</v>
      </c>
      <c r="F5367" s="414"/>
    </row>
    <row r="5368" spans="1:6" ht="21" customHeight="1" thickBot="1" x14ac:dyDescent="0.25">
      <c r="A5368" s="440" t="s">
        <v>37</v>
      </c>
      <c r="B5368" s="439"/>
      <c r="C5368" s="439"/>
      <c r="D5368" s="439"/>
      <c r="E5368" s="439"/>
      <c r="F5368" s="414"/>
    </row>
    <row r="5369" spans="1:6" ht="21" customHeight="1" thickBot="1" x14ac:dyDescent="0.25">
      <c r="A5369" s="440" t="s">
        <v>108</v>
      </c>
      <c r="B5369" s="439"/>
      <c r="C5369" s="439"/>
      <c r="D5369" s="439"/>
      <c r="E5369" s="439"/>
      <c r="F5369" s="414"/>
    </row>
    <row r="5370" spans="1:6" ht="21" customHeight="1" thickBot="1" x14ac:dyDescent="0.25">
      <c r="A5370" s="440" t="s">
        <v>72</v>
      </c>
      <c r="B5370" s="439"/>
      <c r="C5370" s="439"/>
      <c r="D5370" s="439"/>
      <c r="E5370" s="439"/>
      <c r="F5370" s="414"/>
    </row>
    <row r="5371" spans="1:6" ht="21" customHeight="1" thickBot="1" x14ac:dyDescent="0.25">
      <c r="A5371" s="440" t="s">
        <v>73</v>
      </c>
      <c r="B5371" s="439"/>
      <c r="C5371" s="439"/>
      <c r="D5371" s="439"/>
      <c r="E5371" s="439"/>
      <c r="F5371" s="414"/>
    </row>
    <row r="5372" spans="1:6" ht="21" customHeight="1" thickBot="1" x14ac:dyDescent="0.25">
      <c r="A5372" s="438" t="s">
        <v>109</v>
      </c>
      <c r="B5372" s="441">
        <f>B5373+B5374+B5375+B5376</f>
        <v>9000</v>
      </c>
      <c r="C5372" s="441">
        <f t="shared" ref="C5372:E5372" si="895">C5373+C5374+C5375+C5376</f>
        <v>0</v>
      </c>
      <c r="D5372" s="441">
        <f t="shared" si="895"/>
        <v>0</v>
      </c>
      <c r="E5372" s="441">
        <f t="shared" si="895"/>
        <v>0</v>
      </c>
      <c r="F5372" s="414"/>
    </row>
    <row r="5373" spans="1:6" ht="21" customHeight="1" thickBot="1" x14ac:dyDescent="0.25">
      <c r="A5373" s="440" t="s">
        <v>37</v>
      </c>
      <c r="B5373" s="441"/>
      <c r="C5373" s="439"/>
      <c r="D5373" s="439"/>
      <c r="E5373" s="439"/>
      <c r="F5373" s="414"/>
    </row>
    <row r="5374" spans="1:6" ht="21" customHeight="1" thickBot="1" x14ac:dyDescent="0.25">
      <c r="A5374" s="440" t="s">
        <v>108</v>
      </c>
      <c r="B5374" s="441"/>
      <c r="C5374" s="439"/>
      <c r="D5374" s="439"/>
      <c r="E5374" s="439"/>
      <c r="F5374" s="414"/>
    </row>
    <row r="5375" spans="1:6" ht="21" customHeight="1" thickBot="1" x14ac:dyDescent="0.25">
      <c r="A5375" s="440" t="s">
        <v>72</v>
      </c>
      <c r="B5375" s="441"/>
      <c r="C5375" s="439"/>
      <c r="D5375" s="439"/>
      <c r="E5375" s="439"/>
      <c r="F5375" s="414"/>
    </row>
    <row r="5376" spans="1:6" ht="21" customHeight="1" thickBot="1" x14ac:dyDescent="0.25">
      <c r="A5376" s="440" t="s">
        <v>73</v>
      </c>
      <c r="B5376" s="441">
        <f>B5359</f>
        <v>9000</v>
      </c>
      <c r="C5376" s="439"/>
      <c r="D5376" s="439"/>
      <c r="E5376" s="439"/>
      <c r="F5376" s="414"/>
    </row>
    <row r="5377" spans="1:6" ht="21" customHeight="1" thickBot="1" x14ac:dyDescent="0.25">
      <c r="A5377" s="468" t="s">
        <v>250</v>
      </c>
      <c r="B5377" s="441">
        <f>B5367+B5372</f>
        <v>9000</v>
      </c>
      <c r="C5377" s="441">
        <f t="shared" ref="C5377:E5377" si="896">C5367+C5372</f>
        <v>0</v>
      </c>
      <c r="D5377" s="441">
        <f t="shared" si="896"/>
        <v>0</v>
      </c>
      <c r="E5377" s="441">
        <f t="shared" si="896"/>
        <v>0</v>
      </c>
    </row>
    <row r="5378" spans="1:6" ht="21" customHeight="1" thickBot="1" x14ac:dyDescent="0.25">
      <c r="A5378" s="457" t="s">
        <v>227</v>
      </c>
      <c r="B5378" s="1173"/>
      <c r="C5378" s="1178"/>
      <c r="D5378" s="1178"/>
      <c r="E5378" s="1174"/>
    </row>
    <row r="5379" spans="1:6" ht="58.5" customHeight="1" thickBot="1" x14ac:dyDescent="0.25">
      <c r="A5379" s="431" t="s">
        <v>121</v>
      </c>
      <c r="B5379" s="431" t="s">
        <v>763</v>
      </c>
      <c r="C5379" s="431" t="s">
        <v>764</v>
      </c>
      <c r="D5379" s="562"/>
      <c r="E5379" s="563"/>
    </row>
    <row r="5380" spans="1:6" ht="62.25" customHeight="1" thickBot="1" x14ac:dyDescent="0.25">
      <c r="A5380" s="432" t="s">
        <v>9</v>
      </c>
      <c r="B5380" s="1127" t="s">
        <v>1515</v>
      </c>
      <c r="C5380" s="1128"/>
      <c r="D5380" s="1128"/>
      <c r="E5380" s="1129"/>
    </row>
    <row r="5381" spans="1:6" ht="21" customHeight="1" thickBot="1" x14ac:dyDescent="0.25">
      <c r="A5381" s="432" t="s">
        <v>14</v>
      </c>
      <c r="B5381" s="1124" t="s">
        <v>237</v>
      </c>
      <c r="C5381" s="1125"/>
      <c r="D5381" s="1125"/>
      <c r="E5381" s="1126"/>
    </row>
    <row r="5382" spans="1:6" ht="21" customHeight="1" x14ac:dyDescent="0.2">
      <c r="A5382" s="1130"/>
      <c r="B5382" s="433">
        <v>2019</v>
      </c>
      <c r="C5382" s="433">
        <v>2020</v>
      </c>
      <c r="D5382" s="433">
        <v>2021</v>
      </c>
      <c r="E5382" s="433">
        <v>2022</v>
      </c>
    </row>
    <row r="5383" spans="1:6" ht="21" customHeight="1" thickBot="1" x14ac:dyDescent="0.25">
      <c r="A5383" s="1131"/>
      <c r="B5383" s="434" t="s">
        <v>5</v>
      </c>
      <c r="C5383" s="434" t="s">
        <v>6</v>
      </c>
      <c r="D5383" s="434" t="s">
        <v>6</v>
      </c>
      <c r="E5383" s="434" t="s">
        <v>6</v>
      </c>
    </row>
    <row r="5384" spans="1:6" ht="21" customHeight="1" thickBot="1" x14ac:dyDescent="0.25">
      <c r="A5384" s="432" t="s">
        <v>8</v>
      </c>
      <c r="B5384" s="436">
        <v>15000</v>
      </c>
      <c r="C5384" s="436">
        <v>2000</v>
      </c>
      <c r="D5384" s="436">
        <v>0</v>
      </c>
      <c r="E5384" s="436">
        <v>0</v>
      </c>
      <c r="F5384" s="418">
        <v>2020</v>
      </c>
    </row>
    <row r="5385" spans="1:6" ht="21" customHeight="1" thickBot="1" x14ac:dyDescent="0.25">
      <c r="A5385" s="432" t="s">
        <v>15</v>
      </c>
      <c r="B5385" s="435">
        <v>2701000</v>
      </c>
      <c r="C5385" s="435">
        <f>2500000*0.127</f>
        <v>317500</v>
      </c>
      <c r="D5385" s="435">
        <f t="shared" ref="D5385:E5385" si="897">D5403</f>
        <v>0</v>
      </c>
      <c r="E5385" s="435">
        <f t="shared" si="897"/>
        <v>0</v>
      </c>
      <c r="F5385" s="418">
        <v>201488</v>
      </c>
    </row>
    <row r="5386" spans="1:6" ht="21" customHeight="1" thickBot="1" x14ac:dyDescent="0.25">
      <c r="A5386" s="432" t="s">
        <v>21</v>
      </c>
      <c r="B5386" s="435">
        <f>B5385/B5384</f>
        <v>180.06666666666666</v>
      </c>
      <c r="C5386" s="435">
        <f t="shared" ref="C5386:E5386" si="898">C5385/C5384</f>
        <v>158.75</v>
      </c>
      <c r="D5386" s="435" t="e">
        <f t="shared" si="898"/>
        <v>#DIV/0!</v>
      </c>
      <c r="E5386" s="435" t="e">
        <f t="shared" si="898"/>
        <v>#DIV/0!</v>
      </c>
      <c r="F5386" s="418">
        <f>F5385-C5385</f>
        <v>-116012</v>
      </c>
    </row>
    <row r="5387" spans="1:6" ht="21" customHeight="1" thickBot="1" x14ac:dyDescent="0.25">
      <c r="A5387" s="432" t="s">
        <v>16</v>
      </c>
      <c r="B5387" s="436" t="s">
        <v>20</v>
      </c>
      <c r="C5387" s="437">
        <f>C5384/B5384-1</f>
        <v>-0.8666666666666667</v>
      </c>
      <c r="D5387" s="437">
        <f t="shared" ref="D5387:E5389" si="899">D5384/C5384-1</f>
        <v>-1</v>
      </c>
      <c r="E5387" s="437" t="e">
        <f t="shared" si="899"/>
        <v>#DIV/0!</v>
      </c>
    </row>
    <row r="5388" spans="1:6" ht="21" customHeight="1" thickBot="1" x14ac:dyDescent="0.25">
      <c r="A5388" s="432" t="s">
        <v>17</v>
      </c>
      <c r="B5388" s="436" t="s">
        <v>20</v>
      </c>
      <c r="C5388" s="437">
        <f>C5385/B5385-1</f>
        <v>-0.88245094409477975</v>
      </c>
      <c r="D5388" s="437">
        <f t="shared" si="899"/>
        <v>-1</v>
      </c>
      <c r="E5388" s="437" t="e">
        <f t="shared" si="899"/>
        <v>#DIV/0!</v>
      </c>
    </row>
    <row r="5389" spans="1:6" ht="21" customHeight="1" thickBot="1" x14ac:dyDescent="0.25">
      <c r="A5389" s="432" t="s">
        <v>18</v>
      </c>
      <c r="B5389" s="436" t="s">
        <v>20</v>
      </c>
      <c r="C5389" s="437">
        <f>C5386/B5386-1</f>
        <v>-0.11838208071084777</v>
      </c>
      <c r="D5389" s="437" t="e">
        <f t="shared" si="899"/>
        <v>#DIV/0!</v>
      </c>
      <c r="E5389" s="437" t="e">
        <f t="shared" si="899"/>
        <v>#DIV/0!</v>
      </c>
    </row>
    <row r="5390" spans="1:6" ht="21" customHeight="1" thickBot="1" x14ac:dyDescent="0.25">
      <c r="A5390" s="1132" t="s">
        <v>1462</v>
      </c>
      <c r="B5390" s="1133"/>
      <c r="C5390" s="1133"/>
      <c r="D5390" s="1133"/>
      <c r="E5390" s="1134"/>
    </row>
    <row r="5391" spans="1:6" ht="21" customHeight="1" x14ac:dyDescent="0.2">
      <c r="A5391" s="1130"/>
      <c r="B5391" s="433">
        <v>2019</v>
      </c>
      <c r="C5391" s="433">
        <v>2020</v>
      </c>
      <c r="D5391" s="433">
        <v>2021</v>
      </c>
      <c r="E5391" s="433">
        <v>2022</v>
      </c>
    </row>
    <row r="5392" spans="1:6" ht="21" customHeight="1" thickBot="1" x14ac:dyDescent="0.25">
      <c r="A5392" s="1131"/>
      <c r="B5392" s="434" t="s">
        <v>5</v>
      </c>
      <c r="C5392" s="434" t="s">
        <v>6</v>
      </c>
      <c r="D5392" s="434" t="s">
        <v>6</v>
      </c>
      <c r="E5392" s="434" t="s">
        <v>6</v>
      </c>
    </row>
    <row r="5393" spans="1:6" ht="21" customHeight="1" thickBot="1" x14ac:dyDescent="0.25">
      <c r="A5393" s="438" t="s">
        <v>107</v>
      </c>
      <c r="B5393" s="439">
        <f>B5394+B5395+B5396+B5397</f>
        <v>0</v>
      </c>
      <c r="C5393" s="439">
        <f t="shared" ref="C5393:E5393" si="900">C5394+C5395+C5396+C5397</f>
        <v>0</v>
      </c>
      <c r="D5393" s="439">
        <f t="shared" si="900"/>
        <v>0</v>
      </c>
      <c r="E5393" s="439">
        <f t="shared" si="900"/>
        <v>0</v>
      </c>
      <c r="F5393" s="414"/>
    </row>
    <row r="5394" spans="1:6" ht="21" customHeight="1" thickBot="1" x14ac:dyDescent="0.25">
      <c r="A5394" s="440" t="s">
        <v>37</v>
      </c>
      <c r="B5394" s="439"/>
      <c r="C5394" s="439"/>
      <c r="D5394" s="439"/>
      <c r="E5394" s="439"/>
      <c r="F5394" s="414"/>
    </row>
    <row r="5395" spans="1:6" ht="21" customHeight="1" thickBot="1" x14ac:dyDescent="0.25">
      <c r="A5395" s="440" t="s">
        <v>108</v>
      </c>
      <c r="B5395" s="439"/>
      <c r="C5395" s="439"/>
      <c r="D5395" s="439"/>
      <c r="E5395" s="439"/>
      <c r="F5395" s="414"/>
    </row>
    <row r="5396" spans="1:6" ht="21" customHeight="1" thickBot="1" x14ac:dyDescent="0.25">
      <c r="A5396" s="440" t="s">
        <v>72</v>
      </c>
      <c r="B5396" s="439"/>
      <c r="C5396" s="439"/>
      <c r="D5396" s="439"/>
      <c r="E5396" s="439"/>
      <c r="F5396" s="414"/>
    </row>
    <row r="5397" spans="1:6" ht="21" customHeight="1" thickBot="1" x14ac:dyDescent="0.25">
      <c r="A5397" s="440" t="s">
        <v>73</v>
      </c>
      <c r="B5397" s="439"/>
      <c r="C5397" s="439"/>
      <c r="D5397" s="439"/>
      <c r="E5397" s="439"/>
      <c r="F5397" s="414"/>
    </row>
    <row r="5398" spans="1:6" ht="21" customHeight="1" thickBot="1" x14ac:dyDescent="0.25">
      <c r="A5398" s="438" t="s">
        <v>109</v>
      </c>
      <c r="B5398" s="441">
        <f>B5399+B5400+B5401+B5402</f>
        <v>2701000</v>
      </c>
      <c r="C5398" s="441">
        <f t="shared" ref="C5398:E5398" si="901">C5399+C5400+C5401+C5402</f>
        <v>317500</v>
      </c>
      <c r="D5398" s="441">
        <f t="shared" si="901"/>
        <v>0</v>
      </c>
      <c r="E5398" s="441">
        <f t="shared" si="901"/>
        <v>0</v>
      </c>
      <c r="F5398" s="414"/>
    </row>
    <row r="5399" spans="1:6" ht="21" customHeight="1" thickBot="1" x14ac:dyDescent="0.25">
      <c r="A5399" s="440" t="s">
        <v>37</v>
      </c>
      <c r="B5399" s="441"/>
      <c r="C5399" s="441"/>
      <c r="D5399" s="441"/>
      <c r="E5399" s="441"/>
      <c r="F5399" s="414"/>
    </row>
    <row r="5400" spans="1:6" ht="21" customHeight="1" thickBot="1" x14ac:dyDescent="0.25">
      <c r="A5400" s="440" t="s">
        <v>108</v>
      </c>
      <c r="B5400" s="441">
        <f>B5385</f>
        <v>2701000</v>
      </c>
      <c r="C5400" s="441">
        <v>317500</v>
      </c>
      <c r="D5400" s="441"/>
      <c r="E5400" s="441"/>
      <c r="F5400" s="414"/>
    </row>
    <row r="5401" spans="1:6" ht="21" customHeight="1" thickBot="1" x14ac:dyDescent="0.25">
      <c r="A5401" s="440" t="s">
        <v>72</v>
      </c>
      <c r="B5401" s="441"/>
      <c r="C5401" s="441"/>
      <c r="D5401" s="441"/>
      <c r="E5401" s="441"/>
      <c r="F5401" s="414"/>
    </row>
    <row r="5402" spans="1:6" ht="21" customHeight="1" thickBot="1" x14ac:dyDescent="0.25">
      <c r="A5402" s="440" t="s">
        <v>73</v>
      </c>
      <c r="B5402" s="441"/>
      <c r="C5402" s="441"/>
      <c r="D5402" s="441"/>
      <c r="E5402" s="441"/>
      <c r="F5402" s="414"/>
    </row>
    <row r="5403" spans="1:6" ht="21" customHeight="1" thickBot="1" x14ac:dyDescent="0.25">
      <c r="A5403" s="468" t="s">
        <v>71</v>
      </c>
      <c r="B5403" s="441">
        <f>B5393+B5398</f>
        <v>2701000</v>
      </c>
      <c r="C5403" s="441">
        <f t="shared" ref="C5403:E5403" si="902">C5393+C5398</f>
        <v>317500</v>
      </c>
      <c r="D5403" s="441">
        <f t="shared" si="902"/>
        <v>0</v>
      </c>
      <c r="E5403" s="441">
        <f t="shared" si="902"/>
        <v>0</v>
      </c>
      <c r="F5403" s="414"/>
    </row>
    <row r="5404" spans="1:6" ht="21" customHeight="1" thickBot="1" x14ac:dyDescent="0.25">
      <c r="A5404" s="457" t="s">
        <v>227</v>
      </c>
      <c r="B5404" s="441"/>
      <c r="C5404" s="441"/>
      <c r="D5404" s="458"/>
      <c r="E5404" s="441"/>
      <c r="F5404" s="414"/>
    </row>
    <row r="5405" spans="1:6" ht="66" customHeight="1" thickBot="1" x14ac:dyDescent="0.25">
      <c r="A5405" s="431" t="s">
        <v>246</v>
      </c>
      <c r="B5405" s="431" t="s">
        <v>765</v>
      </c>
      <c r="C5405" s="559" t="s">
        <v>766</v>
      </c>
      <c r="D5405" s="562"/>
      <c r="E5405" s="563"/>
      <c r="F5405" s="414"/>
    </row>
    <row r="5406" spans="1:6" ht="21" customHeight="1" thickBot="1" x14ac:dyDescent="0.25">
      <c r="A5406" s="432" t="s">
        <v>9</v>
      </c>
      <c r="B5406" s="1132" t="s">
        <v>1516</v>
      </c>
      <c r="C5406" s="1128"/>
      <c r="D5406" s="1128"/>
      <c r="E5406" s="1129"/>
      <c r="F5406" s="414"/>
    </row>
    <row r="5407" spans="1:6" ht="21" customHeight="1" thickBot="1" x14ac:dyDescent="0.25">
      <c r="A5407" s="432" t="s">
        <v>14</v>
      </c>
      <c r="B5407" s="1124" t="s">
        <v>1501</v>
      </c>
      <c r="C5407" s="1125"/>
      <c r="D5407" s="1125"/>
      <c r="E5407" s="1126"/>
      <c r="F5407" s="414"/>
    </row>
    <row r="5408" spans="1:6" ht="21" customHeight="1" x14ac:dyDescent="0.2">
      <c r="A5408" s="1130"/>
      <c r="B5408" s="433">
        <v>2019</v>
      </c>
      <c r="C5408" s="433">
        <v>2020</v>
      </c>
      <c r="D5408" s="433">
        <v>2021</v>
      </c>
      <c r="E5408" s="433">
        <v>2022</v>
      </c>
      <c r="F5408" s="414"/>
    </row>
    <row r="5409" spans="1:6" ht="21" customHeight="1" thickBot="1" x14ac:dyDescent="0.25">
      <c r="A5409" s="1131"/>
      <c r="B5409" s="434" t="s">
        <v>5</v>
      </c>
      <c r="C5409" s="434" t="s">
        <v>6</v>
      </c>
      <c r="D5409" s="434" t="s">
        <v>6</v>
      </c>
      <c r="E5409" s="434" t="s">
        <v>6</v>
      </c>
      <c r="F5409" s="414"/>
    </row>
    <row r="5410" spans="1:6" ht="21" customHeight="1" thickBot="1" x14ac:dyDescent="0.25">
      <c r="A5410" s="432" t="s">
        <v>8</v>
      </c>
      <c r="B5410" s="436">
        <v>20000</v>
      </c>
      <c r="C5410" s="436">
        <v>1000</v>
      </c>
      <c r="D5410" s="436">
        <v>0</v>
      </c>
      <c r="E5410" s="436">
        <v>0</v>
      </c>
      <c r="F5410" s="414"/>
    </row>
    <row r="5411" spans="1:6" ht="21" customHeight="1" thickBot="1" x14ac:dyDescent="0.25">
      <c r="A5411" s="432" t="s">
        <v>15</v>
      </c>
      <c r="B5411" s="435">
        <v>20000</v>
      </c>
      <c r="C5411" s="435">
        <v>1000</v>
      </c>
      <c r="D5411" s="435">
        <f t="shared" ref="D5411:E5411" si="903">D5429</f>
        <v>0</v>
      </c>
      <c r="E5411" s="435">
        <f t="shared" si="903"/>
        <v>0</v>
      </c>
      <c r="F5411" s="414"/>
    </row>
    <row r="5412" spans="1:6" ht="21" customHeight="1" thickBot="1" x14ac:dyDescent="0.25">
      <c r="A5412" s="432" t="s">
        <v>21</v>
      </c>
      <c r="B5412" s="435">
        <f>B5411/B5410</f>
        <v>1</v>
      </c>
      <c r="C5412" s="435">
        <f t="shared" ref="C5412:E5412" si="904">C5411/C5410</f>
        <v>1</v>
      </c>
      <c r="D5412" s="435" t="e">
        <f t="shared" si="904"/>
        <v>#DIV/0!</v>
      </c>
      <c r="E5412" s="435" t="e">
        <f t="shared" si="904"/>
        <v>#DIV/0!</v>
      </c>
      <c r="F5412" s="414"/>
    </row>
    <row r="5413" spans="1:6" ht="21" customHeight="1" thickBot="1" x14ac:dyDescent="0.25">
      <c r="A5413" s="432" t="s">
        <v>16</v>
      </c>
      <c r="B5413" s="436" t="s">
        <v>20</v>
      </c>
      <c r="C5413" s="437">
        <f>C5410/B5410-1</f>
        <v>-0.95</v>
      </c>
      <c r="D5413" s="437">
        <f t="shared" ref="D5413:E5415" si="905">D5410/C5410-1</f>
        <v>-1</v>
      </c>
      <c r="E5413" s="437" t="e">
        <f t="shared" si="905"/>
        <v>#DIV/0!</v>
      </c>
      <c r="F5413" s="414"/>
    </row>
    <row r="5414" spans="1:6" ht="21" customHeight="1" thickBot="1" x14ac:dyDescent="0.25">
      <c r="A5414" s="432" t="s">
        <v>17</v>
      </c>
      <c r="B5414" s="436" t="s">
        <v>20</v>
      </c>
      <c r="C5414" s="437">
        <f>C5411/B5411-1</f>
        <v>-0.95</v>
      </c>
      <c r="D5414" s="437">
        <f t="shared" si="905"/>
        <v>-1</v>
      </c>
      <c r="E5414" s="437" t="e">
        <f t="shared" si="905"/>
        <v>#DIV/0!</v>
      </c>
      <c r="F5414" s="414"/>
    </row>
    <row r="5415" spans="1:6" ht="21" customHeight="1" thickBot="1" x14ac:dyDescent="0.25">
      <c r="A5415" s="432" t="s">
        <v>18</v>
      </c>
      <c r="B5415" s="436" t="s">
        <v>20</v>
      </c>
      <c r="C5415" s="437">
        <f>C5412/B5412-1</f>
        <v>0</v>
      </c>
      <c r="D5415" s="437" t="e">
        <f t="shared" si="905"/>
        <v>#DIV/0!</v>
      </c>
      <c r="E5415" s="437" t="e">
        <f t="shared" si="905"/>
        <v>#DIV/0!</v>
      </c>
      <c r="F5415" s="414"/>
    </row>
    <row r="5416" spans="1:6" ht="21" customHeight="1" thickBot="1" x14ac:dyDescent="0.25">
      <c r="A5416" s="1132" t="s">
        <v>1505</v>
      </c>
      <c r="B5416" s="1133"/>
      <c r="C5416" s="1133"/>
      <c r="D5416" s="1133"/>
      <c r="E5416" s="1134"/>
      <c r="F5416" s="414"/>
    </row>
    <row r="5417" spans="1:6" ht="21" customHeight="1" x14ac:dyDescent="0.2">
      <c r="A5417" s="1130"/>
      <c r="B5417" s="433">
        <v>2018</v>
      </c>
      <c r="C5417" s="433">
        <v>2019</v>
      </c>
      <c r="D5417" s="433">
        <v>2020</v>
      </c>
      <c r="E5417" s="433">
        <v>2021</v>
      </c>
      <c r="F5417" s="414"/>
    </row>
    <row r="5418" spans="1:6" ht="21" customHeight="1" thickBot="1" x14ac:dyDescent="0.25">
      <c r="A5418" s="1131"/>
      <c r="B5418" s="434" t="s">
        <v>5</v>
      </c>
      <c r="C5418" s="434" t="s">
        <v>6</v>
      </c>
      <c r="D5418" s="434" t="s">
        <v>6</v>
      </c>
      <c r="E5418" s="434" t="s">
        <v>6</v>
      </c>
      <c r="F5418" s="414"/>
    </row>
    <row r="5419" spans="1:6" ht="21" customHeight="1" thickBot="1" x14ac:dyDescent="0.25">
      <c r="A5419" s="438" t="s">
        <v>107</v>
      </c>
      <c r="B5419" s="439">
        <f>B5420+B5421+B5422+B5423</f>
        <v>20000</v>
      </c>
      <c r="C5419" s="439">
        <f t="shared" ref="C5419:E5419" si="906">C5420+C5421+C5422+C5423</f>
        <v>1000</v>
      </c>
      <c r="D5419" s="439">
        <f t="shared" si="906"/>
        <v>0</v>
      </c>
      <c r="E5419" s="439">
        <f t="shared" si="906"/>
        <v>0</v>
      </c>
      <c r="F5419" s="414"/>
    </row>
    <row r="5420" spans="1:6" ht="21" customHeight="1" thickBot="1" x14ac:dyDescent="0.25">
      <c r="A5420" s="440" t="s">
        <v>37</v>
      </c>
      <c r="B5420" s="439"/>
      <c r="C5420" s="439"/>
      <c r="D5420" s="439"/>
      <c r="E5420" s="439"/>
      <c r="F5420" s="414"/>
    </row>
    <row r="5421" spans="1:6" ht="21" customHeight="1" thickBot="1" x14ac:dyDescent="0.25">
      <c r="A5421" s="440" t="s">
        <v>108</v>
      </c>
      <c r="B5421" s="439"/>
      <c r="C5421" s="439"/>
      <c r="D5421" s="439"/>
      <c r="E5421" s="439"/>
      <c r="F5421" s="414"/>
    </row>
    <row r="5422" spans="1:6" ht="21" customHeight="1" thickBot="1" x14ac:dyDescent="0.25">
      <c r="A5422" s="440" t="s">
        <v>72</v>
      </c>
      <c r="B5422" s="439">
        <f>B5411</f>
        <v>20000</v>
      </c>
      <c r="C5422" s="439">
        <f>C5411</f>
        <v>1000</v>
      </c>
      <c r="D5422" s="439"/>
      <c r="E5422" s="439"/>
      <c r="F5422" s="414"/>
    </row>
    <row r="5423" spans="1:6" ht="21" customHeight="1" thickBot="1" x14ac:dyDescent="0.25">
      <c r="A5423" s="440" t="s">
        <v>73</v>
      </c>
      <c r="B5423" s="439"/>
      <c r="C5423" s="439"/>
      <c r="D5423" s="439"/>
      <c r="E5423" s="439"/>
      <c r="F5423" s="414"/>
    </row>
    <row r="5424" spans="1:6" ht="21" customHeight="1" thickBot="1" x14ac:dyDescent="0.25">
      <c r="A5424" s="438" t="s">
        <v>109</v>
      </c>
      <c r="B5424" s="441">
        <f>B5425+B5426+B5427+B5428</f>
        <v>0</v>
      </c>
      <c r="C5424" s="441">
        <f t="shared" ref="C5424:E5424" si="907">C5425+C5426+C5427+C5428</f>
        <v>0</v>
      </c>
      <c r="D5424" s="441">
        <f t="shared" si="907"/>
        <v>0</v>
      </c>
      <c r="E5424" s="441">
        <f t="shared" si="907"/>
        <v>0</v>
      </c>
      <c r="F5424" s="414"/>
    </row>
    <row r="5425" spans="1:6" ht="21" customHeight="1" thickBot="1" x14ac:dyDescent="0.25">
      <c r="A5425" s="440" t="s">
        <v>37</v>
      </c>
      <c r="B5425" s="441"/>
      <c r="C5425" s="439"/>
      <c r="D5425" s="439"/>
      <c r="E5425" s="439"/>
      <c r="F5425" s="414"/>
    </row>
    <row r="5426" spans="1:6" ht="21" customHeight="1" thickBot="1" x14ac:dyDescent="0.25">
      <c r="A5426" s="440" t="s">
        <v>108</v>
      </c>
      <c r="B5426" s="441"/>
      <c r="C5426" s="439"/>
      <c r="D5426" s="439"/>
      <c r="E5426" s="439"/>
      <c r="F5426" s="414"/>
    </row>
    <row r="5427" spans="1:6" ht="21" customHeight="1" thickBot="1" x14ac:dyDescent="0.25">
      <c r="A5427" s="440" t="s">
        <v>72</v>
      </c>
      <c r="B5427" s="441"/>
      <c r="C5427" s="439"/>
      <c r="D5427" s="439"/>
      <c r="E5427" s="439"/>
      <c r="F5427" s="414"/>
    </row>
    <row r="5428" spans="1:6" ht="21" customHeight="1" thickBot="1" x14ac:dyDescent="0.25">
      <c r="A5428" s="440" t="s">
        <v>73</v>
      </c>
      <c r="B5428" s="441"/>
      <c r="C5428" s="439"/>
      <c r="D5428" s="439"/>
      <c r="E5428" s="439"/>
      <c r="F5428" s="414"/>
    </row>
    <row r="5429" spans="1:6" ht="21" customHeight="1" thickBot="1" x14ac:dyDescent="0.25">
      <c r="A5429" s="468" t="s">
        <v>250</v>
      </c>
      <c r="B5429" s="441">
        <f>B5419+B5424</f>
        <v>20000</v>
      </c>
      <c r="C5429" s="441">
        <f t="shared" ref="C5429:E5429" si="908">C5419+C5424</f>
        <v>1000</v>
      </c>
      <c r="D5429" s="441">
        <f t="shared" si="908"/>
        <v>0</v>
      </c>
      <c r="E5429" s="441">
        <f t="shared" si="908"/>
        <v>0</v>
      </c>
      <c r="F5429" s="414"/>
    </row>
    <row r="5430" spans="1:6" ht="21" customHeight="1" thickBot="1" x14ac:dyDescent="0.25">
      <c r="A5430" s="457" t="s">
        <v>227</v>
      </c>
      <c r="B5430" s="1173"/>
      <c r="C5430" s="1178"/>
      <c r="D5430" s="1178"/>
      <c r="E5430" s="1174"/>
      <c r="F5430" s="414"/>
    </row>
    <row r="5431" spans="1:6" ht="65.25" customHeight="1" thickBot="1" x14ac:dyDescent="0.25">
      <c r="A5431" s="431" t="s">
        <v>126</v>
      </c>
      <c r="B5431" s="431" t="s">
        <v>767</v>
      </c>
      <c r="C5431" s="431" t="s">
        <v>768</v>
      </c>
      <c r="D5431" s="562"/>
      <c r="E5431" s="563"/>
      <c r="F5431" s="414"/>
    </row>
    <row r="5432" spans="1:6" ht="21" customHeight="1" thickBot="1" x14ac:dyDescent="0.25">
      <c r="A5432" s="432" t="s">
        <v>9</v>
      </c>
      <c r="B5432" s="1127" t="s">
        <v>1517</v>
      </c>
      <c r="C5432" s="1128"/>
      <c r="D5432" s="1128"/>
      <c r="E5432" s="1129"/>
      <c r="F5432" s="414"/>
    </row>
    <row r="5433" spans="1:6" ht="21" customHeight="1" thickBot="1" x14ac:dyDescent="0.25">
      <c r="A5433" s="432" t="s">
        <v>14</v>
      </c>
      <c r="B5433" s="1124" t="s">
        <v>237</v>
      </c>
      <c r="C5433" s="1125"/>
      <c r="D5433" s="1125"/>
      <c r="E5433" s="1126"/>
      <c r="F5433" s="414"/>
    </row>
    <row r="5434" spans="1:6" ht="21" customHeight="1" x14ac:dyDescent="0.2">
      <c r="A5434" s="1130"/>
      <c r="B5434" s="433">
        <v>2019</v>
      </c>
      <c r="C5434" s="433">
        <v>2020</v>
      </c>
      <c r="D5434" s="433">
        <v>2021</v>
      </c>
      <c r="E5434" s="433">
        <v>2022</v>
      </c>
      <c r="F5434" s="414"/>
    </row>
    <row r="5435" spans="1:6" ht="21" customHeight="1" thickBot="1" x14ac:dyDescent="0.25">
      <c r="A5435" s="1131"/>
      <c r="B5435" s="434" t="s">
        <v>5</v>
      </c>
      <c r="C5435" s="434" t="s">
        <v>6</v>
      </c>
      <c r="D5435" s="434" t="s">
        <v>6</v>
      </c>
      <c r="E5435" s="434" t="s">
        <v>6</v>
      </c>
      <c r="F5435" s="414"/>
    </row>
    <row r="5436" spans="1:6" ht="21" customHeight="1" thickBot="1" x14ac:dyDescent="0.25">
      <c r="A5436" s="432" t="s">
        <v>8</v>
      </c>
      <c r="B5436" s="436">
        <v>45000</v>
      </c>
      <c r="C5436" s="436">
        <f>95000</f>
        <v>95000</v>
      </c>
      <c r="D5436" s="436">
        <v>66000</v>
      </c>
      <c r="E5436" s="436">
        <v>30000</v>
      </c>
      <c r="F5436" s="414"/>
    </row>
    <row r="5437" spans="1:6" ht="21" customHeight="1" thickBot="1" x14ac:dyDescent="0.25">
      <c r="A5437" s="432" t="s">
        <v>15</v>
      </c>
      <c r="B5437" s="435">
        <f>B5455</f>
        <v>1209900</v>
      </c>
      <c r="C5437" s="435">
        <f>C5455</f>
        <v>2379626</v>
      </c>
      <c r="D5437" s="435">
        <f t="shared" ref="D5437:E5437" si="909">D5455</f>
        <v>1334591</v>
      </c>
      <c r="E5437" s="435">
        <f t="shared" si="909"/>
        <v>942646</v>
      </c>
      <c r="F5437" s="414"/>
    </row>
    <row r="5438" spans="1:6" ht="21" customHeight="1" thickBot="1" x14ac:dyDescent="0.25">
      <c r="A5438" s="432" t="s">
        <v>21</v>
      </c>
      <c r="B5438" s="435">
        <f>B5437/B5436</f>
        <v>26.886666666666667</v>
      </c>
      <c r="C5438" s="569">
        <f>C5437/C5436</f>
        <v>25.048694736842105</v>
      </c>
      <c r="D5438" s="569">
        <f>D5437/D5436</f>
        <v>20.221075757575758</v>
      </c>
      <c r="E5438" s="570">
        <f>E5437/E5436</f>
        <v>31.421533333333333</v>
      </c>
      <c r="F5438" s="414"/>
    </row>
    <row r="5439" spans="1:6" ht="21" customHeight="1" thickBot="1" x14ac:dyDescent="0.25">
      <c r="A5439" s="432" t="s">
        <v>16</v>
      </c>
      <c r="B5439" s="436" t="s">
        <v>20</v>
      </c>
      <c r="C5439" s="437">
        <f>C5436/B5436-1</f>
        <v>1.1111111111111112</v>
      </c>
      <c r="D5439" s="437">
        <f t="shared" ref="D5439:E5441" si="910">D5436/C5436-1</f>
        <v>-0.30526315789473679</v>
      </c>
      <c r="E5439" s="437">
        <f t="shared" si="910"/>
        <v>-0.54545454545454541</v>
      </c>
      <c r="F5439" s="414"/>
    </row>
    <row r="5440" spans="1:6" ht="21" customHeight="1" thickBot="1" x14ac:dyDescent="0.25">
      <c r="A5440" s="432" t="s">
        <v>17</v>
      </c>
      <c r="B5440" s="436" t="s">
        <v>20</v>
      </c>
      <c r="C5440" s="437">
        <f>C5437/B5437-1</f>
        <v>0.96679560294239186</v>
      </c>
      <c r="D5440" s="437">
        <f t="shared" si="910"/>
        <v>-0.43915934688896485</v>
      </c>
      <c r="E5440" s="437">
        <f t="shared" si="910"/>
        <v>-0.2936817347037407</v>
      </c>
      <c r="F5440" s="414"/>
    </row>
    <row r="5441" spans="1:6" ht="21" customHeight="1" thickBot="1" x14ac:dyDescent="0.25">
      <c r="A5441" s="432" t="s">
        <v>18</v>
      </c>
      <c r="B5441" s="436" t="s">
        <v>20</v>
      </c>
      <c r="C5441" s="437">
        <f>C5438/B5438-1</f>
        <v>-6.835997755360379E-2</v>
      </c>
      <c r="D5441" s="437">
        <f t="shared" si="910"/>
        <v>-0.19272936294623733</v>
      </c>
      <c r="E5441" s="437">
        <f t="shared" si="910"/>
        <v>0.55390018365177052</v>
      </c>
      <c r="F5441" s="414"/>
    </row>
    <row r="5442" spans="1:6" ht="21" customHeight="1" thickBot="1" x14ac:dyDescent="0.25">
      <c r="A5442" s="1132" t="s">
        <v>1462</v>
      </c>
      <c r="B5442" s="1133"/>
      <c r="C5442" s="1133"/>
      <c r="D5442" s="1133"/>
      <c r="E5442" s="1134"/>
      <c r="F5442" s="414"/>
    </row>
    <row r="5443" spans="1:6" ht="21" customHeight="1" x14ac:dyDescent="0.2">
      <c r="A5443" s="1130"/>
      <c r="B5443" s="433">
        <v>2019</v>
      </c>
      <c r="C5443" s="433">
        <v>2020</v>
      </c>
      <c r="D5443" s="433">
        <v>2021</v>
      </c>
      <c r="E5443" s="433">
        <v>2022</v>
      </c>
      <c r="F5443" s="414"/>
    </row>
    <row r="5444" spans="1:6" ht="21" customHeight="1" thickBot="1" x14ac:dyDescent="0.25">
      <c r="A5444" s="1131"/>
      <c r="B5444" s="434" t="s">
        <v>5</v>
      </c>
      <c r="C5444" s="434" t="s">
        <v>6</v>
      </c>
      <c r="D5444" s="434" t="s">
        <v>6</v>
      </c>
      <c r="E5444" s="434" t="s">
        <v>6</v>
      </c>
      <c r="F5444" s="414"/>
    </row>
    <row r="5445" spans="1:6" ht="21" customHeight="1" thickBot="1" x14ac:dyDescent="0.25">
      <c r="A5445" s="438" t="s">
        <v>107</v>
      </c>
      <c r="B5445" s="439">
        <f>B5446+B5447+B5448+B5449</f>
        <v>0</v>
      </c>
      <c r="C5445" s="439">
        <f t="shared" ref="C5445:E5445" si="911">C5446+C5447+C5448+C5449</f>
        <v>0</v>
      </c>
      <c r="D5445" s="439">
        <f t="shared" si="911"/>
        <v>0</v>
      </c>
      <c r="E5445" s="439">
        <f t="shared" si="911"/>
        <v>0</v>
      </c>
      <c r="F5445" s="414"/>
    </row>
    <row r="5446" spans="1:6" ht="21" customHeight="1" thickBot="1" x14ac:dyDescent="0.25">
      <c r="A5446" s="440" t="s">
        <v>37</v>
      </c>
      <c r="B5446" s="439"/>
      <c r="C5446" s="439"/>
      <c r="D5446" s="439"/>
      <c r="E5446" s="439"/>
      <c r="F5446" s="414"/>
    </row>
    <row r="5447" spans="1:6" ht="21" customHeight="1" thickBot="1" x14ac:dyDescent="0.25">
      <c r="A5447" s="440" t="s">
        <v>108</v>
      </c>
      <c r="B5447" s="439"/>
      <c r="C5447" s="439"/>
      <c r="D5447" s="439"/>
      <c r="E5447" s="439"/>
      <c r="F5447" s="414"/>
    </row>
    <row r="5448" spans="1:6" ht="21" customHeight="1" thickBot="1" x14ac:dyDescent="0.25">
      <c r="A5448" s="440" t="s">
        <v>72</v>
      </c>
      <c r="B5448" s="439"/>
      <c r="C5448" s="439"/>
      <c r="D5448" s="439"/>
      <c r="E5448" s="439"/>
      <c r="F5448" s="414"/>
    </row>
    <row r="5449" spans="1:6" ht="21" customHeight="1" thickBot="1" x14ac:dyDescent="0.25">
      <c r="A5449" s="440" t="s">
        <v>73</v>
      </c>
      <c r="B5449" s="439"/>
      <c r="C5449" s="439"/>
      <c r="D5449" s="439"/>
      <c r="E5449" s="439"/>
      <c r="F5449" s="414"/>
    </row>
    <row r="5450" spans="1:6" ht="21" customHeight="1" thickBot="1" x14ac:dyDescent="0.25">
      <c r="A5450" s="438" t="s">
        <v>109</v>
      </c>
      <c r="B5450" s="441">
        <f>B5451+B5452+B5453+B5454</f>
        <v>1209900</v>
      </c>
      <c r="C5450" s="441">
        <f t="shared" ref="C5450:E5450" si="912">C5451+C5452+C5453+C5454</f>
        <v>2379626</v>
      </c>
      <c r="D5450" s="441">
        <f t="shared" si="912"/>
        <v>1334591</v>
      </c>
      <c r="E5450" s="441">
        <f t="shared" si="912"/>
        <v>942646</v>
      </c>
      <c r="F5450" s="414"/>
    </row>
    <row r="5451" spans="1:6" ht="21" customHeight="1" thickBot="1" x14ac:dyDescent="0.25">
      <c r="A5451" s="440" t="s">
        <v>37</v>
      </c>
      <c r="B5451" s="441"/>
      <c r="C5451" s="441"/>
      <c r="D5451" s="441"/>
      <c r="E5451" s="441"/>
      <c r="F5451" s="414"/>
    </row>
    <row r="5452" spans="1:6" ht="21" customHeight="1" thickBot="1" x14ac:dyDescent="0.25">
      <c r="A5452" s="440" t="s">
        <v>108</v>
      </c>
      <c r="B5452" s="441">
        <v>1209900</v>
      </c>
      <c r="C5452" s="441">
        <v>2379626</v>
      </c>
      <c r="D5452" s="441">
        <v>1334591</v>
      </c>
      <c r="E5452" s="441">
        <v>942646</v>
      </c>
      <c r="F5452" s="414"/>
    </row>
    <row r="5453" spans="1:6" ht="21" customHeight="1" thickBot="1" x14ac:dyDescent="0.25">
      <c r="A5453" s="440" t="s">
        <v>72</v>
      </c>
      <c r="B5453" s="441"/>
      <c r="C5453" s="441"/>
      <c r="D5453" s="441"/>
      <c r="E5453" s="441"/>
      <c r="F5453" s="414"/>
    </row>
    <row r="5454" spans="1:6" ht="21" customHeight="1" thickBot="1" x14ac:dyDescent="0.25">
      <c r="A5454" s="440" t="s">
        <v>73</v>
      </c>
      <c r="B5454" s="441"/>
      <c r="C5454" s="441"/>
      <c r="D5454" s="441"/>
      <c r="E5454" s="441"/>
      <c r="F5454" s="414"/>
    </row>
    <row r="5455" spans="1:6" ht="21" customHeight="1" thickBot="1" x14ac:dyDescent="0.25">
      <c r="A5455" s="468" t="s">
        <v>71</v>
      </c>
      <c r="B5455" s="441">
        <f>B5445+B5450</f>
        <v>1209900</v>
      </c>
      <c r="C5455" s="441">
        <f t="shared" ref="C5455:E5455" si="913">C5445+C5450</f>
        <v>2379626</v>
      </c>
      <c r="D5455" s="441">
        <f t="shared" si="913"/>
        <v>1334591</v>
      </c>
      <c r="E5455" s="441">
        <f t="shared" si="913"/>
        <v>942646</v>
      </c>
      <c r="F5455" s="414"/>
    </row>
    <row r="5456" spans="1:6" ht="21" customHeight="1" thickBot="1" x14ac:dyDescent="0.25">
      <c r="A5456" s="457" t="s">
        <v>227</v>
      </c>
      <c r="B5456" s="441"/>
      <c r="C5456" s="441"/>
      <c r="D5456" s="458"/>
      <c r="E5456" s="441"/>
      <c r="F5456" s="414"/>
    </row>
    <row r="5457" spans="1:6" ht="59.25" customHeight="1" thickBot="1" x14ac:dyDescent="0.25">
      <c r="A5457" s="431" t="s">
        <v>1518</v>
      </c>
      <c r="B5457" s="431" t="s">
        <v>769</v>
      </c>
      <c r="C5457" s="559" t="s">
        <v>770</v>
      </c>
      <c r="D5457" s="562"/>
      <c r="E5457" s="563"/>
      <c r="F5457" s="414"/>
    </row>
    <row r="5458" spans="1:6" ht="44.25" customHeight="1" thickBot="1" x14ac:dyDescent="0.25">
      <c r="A5458" s="432" t="s">
        <v>9</v>
      </c>
      <c r="B5458" s="1132" t="s">
        <v>1519</v>
      </c>
      <c r="C5458" s="1128"/>
      <c r="D5458" s="1128"/>
      <c r="E5458" s="1129"/>
      <c r="F5458" s="414"/>
    </row>
    <row r="5459" spans="1:6" ht="21" customHeight="1" thickBot="1" x14ac:dyDescent="0.25">
      <c r="A5459" s="432" t="s">
        <v>14</v>
      </c>
      <c r="B5459" s="1124" t="s">
        <v>1501</v>
      </c>
      <c r="C5459" s="1125"/>
      <c r="D5459" s="1125"/>
      <c r="E5459" s="1126"/>
      <c r="F5459" s="414"/>
    </row>
    <row r="5460" spans="1:6" ht="21" customHeight="1" x14ac:dyDescent="0.2">
      <c r="A5460" s="1130"/>
      <c r="B5460" s="433">
        <v>2019</v>
      </c>
      <c r="C5460" s="433">
        <v>2020</v>
      </c>
      <c r="D5460" s="433">
        <v>2021</v>
      </c>
      <c r="E5460" s="433">
        <v>2022</v>
      </c>
      <c r="F5460" s="414"/>
    </row>
    <row r="5461" spans="1:6" ht="21" customHeight="1" thickBot="1" x14ac:dyDescent="0.25">
      <c r="A5461" s="1131"/>
      <c r="B5461" s="434" t="s">
        <v>5</v>
      </c>
      <c r="C5461" s="434" t="s">
        <v>6</v>
      </c>
      <c r="D5461" s="434" t="s">
        <v>6</v>
      </c>
      <c r="E5461" s="434" t="s">
        <v>6</v>
      </c>
      <c r="F5461" s="414"/>
    </row>
    <row r="5462" spans="1:6" ht="21" customHeight="1" thickBot="1" x14ac:dyDescent="0.25">
      <c r="A5462" s="432" t="s">
        <v>8</v>
      </c>
      <c r="B5462" s="436">
        <v>20000</v>
      </c>
      <c r="C5462" s="435">
        <v>50000</v>
      </c>
      <c r="D5462" s="435">
        <v>50000</v>
      </c>
      <c r="E5462" s="435">
        <v>50000</v>
      </c>
      <c r="F5462" s="414"/>
    </row>
    <row r="5463" spans="1:6" ht="21" customHeight="1" thickBot="1" x14ac:dyDescent="0.25">
      <c r="A5463" s="432" t="s">
        <v>15</v>
      </c>
      <c r="B5463" s="435">
        <v>20000</v>
      </c>
      <c r="C5463" s="435">
        <v>50000</v>
      </c>
      <c r="D5463" s="435">
        <v>50000</v>
      </c>
      <c r="E5463" s="435">
        <v>50000</v>
      </c>
      <c r="F5463" s="414"/>
    </row>
    <row r="5464" spans="1:6" ht="21" customHeight="1" thickBot="1" x14ac:dyDescent="0.25">
      <c r="A5464" s="432" t="s">
        <v>21</v>
      </c>
      <c r="B5464" s="435">
        <f>B5463/B5462</f>
        <v>1</v>
      </c>
      <c r="C5464" s="435">
        <f t="shared" ref="C5464:E5464" si="914">C5463/C5462</f>
        <v>1</v>
      </c>
      <c r="D5464" s="435">
        <f t="shared" si="914"/>
        <v>1</v>
      </c>
      <c r="E5464" s="435">
        <f t="shared" si="914"/>
        <v>1</v>
      </c>
      <c r="F5464" s="414"/>
    </row>
    <row r="5465" spans="1:6" ht="21" customHeight="1" thickBot="1" x14ac:dyDescent="0.25">
      <c r="A5465" s="432" t="s">
        <v>16</v>
      </c>
      <c r="B5465" s="436" t="s">
        <v>20</v>
      </c>
      <c r="C5465" s="437">
        <f>C5462/B5462-1</f>
        <v>1.5</v>
      </c>
      <c r="D5465" s="437">
        <f t="shared" ref="D5465:E5467" si="915">D5462/C5462-1</f>
        <v>0</v>
      </c>
      <c r="E5465" s="437">
        <f t="shared" si="915"/>
        <v>0</v>
      </c>
      <c r="F5465" s="414"/>
    </row>
    <row r="5466" spans="1:6" ht="21" customHeight="1" thickBot="1" x14ac:dyDescent="0.25">
      <c r="A5466" s="432" t="s">
        <v>17</v>
      </c>
      <c r="B5466" s="436" t="s">
        <v>20</v>
      </c>
      <c r="C5466" s="437">
        <f>C5463/B5463-1</f>
        <v>1.5</v>
      </c>
      <c r="D5466" s="437">
        <f t="shared" si="915"/>
        <v>0</v>
      </c>
      <c r="E5466" s="437">
        <f t="shared" si="915"/>
        <v>0</v>
      </c>
      <c r="F5466" s="414"/>
    </row>
    <row r="5467" spans="1:6" ht="21" customHeight="1" thickBot="1" x14ac:dyDescent="0.25">
      <c r="A5467" s="432" t="s">
        <v>18</v>
      </c>
      <c r="B5467" s="436" t="s">
        <v>20</v>
      </c>
      <c r="C5467" s="437">
        <f>C5464/B5464-1</f>
        <v>0</v>
      </c>
      <c r="D5467" s="437">
        <f t="shared" si="915"/>
        <v>0</v>
      </c>
      <c r="E5467" s="437">
        <f t="shared" si="915"/>
        <v>0</v>
      </c>
      <c r="F5467" s="414"/>
    </row>
    <row r="5468" spans="1:6" ht="21" customHeight="1" thickBot="1" x14ac:dyDescent="0.25">
      <c r="A5468" s="1132" t="s">
        <v>1505</v>
      </c>
      <c r="B5468" s="1133"/>
      <c r="C5468" s="1133"/>
      <c r="D5468" s="1133"/>
      <c r="E5468" s="1134"/>
      <c r="F5468" s="414"/>
    </row>
    <row r="5469" spans="1:6" ht="21" customHeight="1" x14ac:dyDescent="0.2">
      <c r="A5469" s="1130"/>
      <c r="B5469" s="433">
        <v>2018</v>
      </c>
      <c r="C5469" s="433">
        <v>2019</v>
      </c>
      <c r="D5469" s="433">
        <v>2020</v>
      </c>
      <c r="E5469" s="433">
        <v>2021</v>
      </c>
      <c r="F5469" s="414"/>
    </row>
    <row r="5470" spans="1:6" ht="21" customHeight="1" thickBot="1" x14ac:dyDescent="0.25">
      <c r="A5470" s="1131"/>
      <c r="B5470" s="434" t="s">
        <v>5</v>
      </c>
      <c r="C5470" s="434" t="s">
        <v>6</v>
      </c>
      <c r="D5470" s="434" t="s">
        <v>6</v>
      </c>
      <c r="E5470" s="434" t="s">
        <v>6</v>
      </c>
      <c r="F5470" s="414"/>
    </row>
    <row r="5471" spans="1:6" ht="21" customHeight="1" thickBot="1" x14ac:dyDescent="0.25">
      <c r="A5471" s="438" t="s">
        <v>107</v>
      </c>
      <c r="B5471" s="439">
        <f>B5472+B5473+B5474+B5475</f>
        <v>20000</v>
      </c>
      <c r="C5471" s="439">
        <f t="shared" ref="C5471:E5471" si="916">C5472+C5473+C5474+C5475</f>
        <v>50000</v>
      </c>
      <c r="D5471" s="439">
        <f t="shared" si="916"/>
        <v>50000</v>
      </c>
      <c r="E5471" s="439">
        <f t="shared" si="916"/>
        <v>50000</v>
      </c>
      <c r="F5471" s="414"/>
    </row>
    <row r="5472" spans="1:6" ht="21" customHeight="1" thickBot="1" x14ac:dyDescent="0.25">
      <c r="A5472" s="440" t="s">
        <v>37</v>
      </c>
      <c r="B5472" s="439"/>
      <c r="C5472" s="439"/>
      <c r="D5472" s="439"/>
      <c r="E5472" s="439"/>
      <c r="F5472" s="414"/>
    </row>
    <row r="5473" spans="1:6" ht="21" customHeight="1" thickBot="1" x14ac:dyDescent="0.25">
      <c r="A5473" s="440" t="s">
        <v>108</v>
      </c>
      <c r="B5473" s="439"/>
      <c r="C5473" s="439"/>
      <c r="D5473" s="439"/>
      <c r="E5473" s="439"/>
      <c r="F5473" s="414"/>
    </row>
    <row r="5474" spans="1:6" ht="21" customHeight="1" thickBot="1" x14ac:dyDescent="0.25">
      <c r="A5474" s="440" t="s">
        <v>72</v>
      </c>
      <c r="B5474" s="439">
        <f>B5463</f>
        <v>20000</v>
      </c>
      <c r="C5474" s="439">
        <f>C5463</f>
        <v>50000</v>
      </c>
      <c r="D5474" s="439">
        <f>D5463</f>
        <v>50000</v>
      </c>
      <c r="E5474" s="439">
        <f>E5463</f>
        <v>50000</v>
      </c>
      <c r="F5474" s="414"/>
    </row>
    <row r="5475" spans="1:6" ht="21" customHeight="1" thickBot="1" x14ac:dyDescent="0.25">
      <c r="A5475" s="440" t="s">
        <v>73</v>
      </c>
      <c r="B5475" s="439"/>
      <c r="C5475" s="439"/>
      <c r="D5475" s="439"/>
      <c r="E5475" s="439"/>
      <c r="F5475" s="414"/>
    </row>
    <row r="5476" spans="1:6" ht="21" customHeight="1" thickBot="1" x14ac:dyDescent="0.25">
      <c r="A5476" s="438" t="s">
        <v>109</v>
      </c>
      <c r="B5476" s="441">
        <f>B5477+B5478+B5479+B5480</f>
        <v>0</v>
      </c>
      <c r="C5476" s="441">
        <f t="shared" ref="C5476:E5476" si="917">C5477+C5478+C5479+C5480</f>
        <v>0</v>
      </c>
      <c r="D5476" s="441">
        <f t="shared" si="917"/>
        <v>0</v>
      </c>
      <c r="E5476" s="441">
        <f t="shared" si="917"/>
        <v>0</v>
      </c>
      <c r="F5476" s="414"/>
    </row>
    <row r="5477" spans="1:6" ht="21" customHeight="1" thickBot="1" x14ac:dyDescent="0.25">
      <c r="A5477" s="440" t="s">
        <v>37</v>
      </c>
      <c r="B5477" s="441"/>
      <c r="C5477" s="439"/>
      <c r="D5477" s="439"/>
      <c r="E5477" s="439"/>
      <c r="F5477" s="414"/>
    </row>
    <row r="5478" spans="1:6" ht="21" customHeight="1" thickBot="1" x14ac:dyDescent="0.25">
      <c r="A5478" s="440" t="s">
        <v>108</v>
      </c>
      <c r="B5478" s="441"/>
      <c r="C5478" s="439"/>
      <c r="D5478" s="439"/>
      <c r="E5478" s="439"/>
      <c r="F5478" s="414"/>
    </row>
    <row r="5479" spans="1:6" ht="21" customHeight="1" thickBot="1" x14ac:dyDescent="0.25">
      <c r="A5479" s="440" t="s">
        <v>72</v>
      </c>
      <c r="B5479" s="441"/>
      <c r="C5479" s="439"/>
      <c r="D5479" s="439"/>
      <c r="E5479" s="439"/>
      <c r="F5479" s="414"/>
    </row>
    <row r="5480" spans="1:6" ht="21" customHeight="1" thickBot="1" x14ac:dyDescent="0.25">
      <c r="A5480" s="440" t="s">
        <v>73</v>
      </c>
      <c r="B5480" s="441"/>
      <c r="C5480" s="439"/>
      <c r="D5480" s="439"/>
      <c r="E5480" s="439"/>
      <c r="F5480" s="414"/>
    </row>
    <row r="5481" spans="1:6" ht="21" customHeight="1" thickBot="1" x14ac:dyDescent="0.25">
      <c r="A5481" s="468" t="s">
        <v>250</v>
      </c>
      <c r="B5481" s="441">
        <f>B5471+B5476</f>
        <v>20000</v>
      </c>
      <c r="C5481" s="441">
        <f t="shared" ref="C5481:E5481" si="918">C5471+C5476</f>
        <v>50000</v>
      </c>
      <c r="D5481" s="441">
        <f t="shared" si="918"/>
        <v>50000</v>
      </c>
      <c r="E5481" s="441">
        <f t="shared" si="918"/>
        <v>50000</v>
      </c>
      <c r="F5481" s="414"/>
    </row>
    <row r="5482" spans="1:6" ht="21" customHeight="1" thickBot="1" x14ac:dyDescent="0.25">
      <c r="A5482" s="457" t="s">
        <v>227</v>
      </c>
      <c r="B5482" s="1173"/>
      <c r="C5482" s="1178"/>
      <c r="D5482" s="1178"/>
      <c r="E5482" s="1174"/>
      <c r="F5482" s="414"/>
    </row>
    <row r="5483" spans="1:6" ht="64.5" customHeight="1" thickBot="1" x14ac:dyDescent="0.25">
      <c r="A5483" s="431" t="s">
        <v>130</v>
      </c>
      <c r="B5483" s="431" t="s">
        <v>772</v>
      </c>
      <c r="C5483" s="431" t="s">
        <v>773</v>
      </c>
      <c r="D5483" s="562"/>
      <c r="E5483" s="563"/>
      <c r="F5483" s="414"/>
    </row>
    <row r="5484" spans="1:6" ht="21" customHeight="1" thickBot="1" x14ac:dyDescent="0.25">
      <c r="A5484" s="432" t="s">
        <v>9</v>
      </c>
      <c r="B5484" s="1127" t="s">
        <v>1512</v>
      </c>
      <c r="C5484" s="1128"/>
      <c r="D5484" s="1128"/>
      <c r="E5484" s="1129"/>
      <c r="F5484" s="414"/>
    </row>
    <row r="5485" spans="1:6" ht="21" customHeight="1" thickBot="1" x14ac:dyDescent="0.25">
      <c r="A5485" s="432" t="s">
        <v>14</v>
      </c>
      <c r="B5485" s="1124" t="s">
        <v>1501</v>
      </c>
      <c r="C5485" s="1125"/>
      <c r="D5485" s="1125"/>
      <c r="E5485" s="1126"/>
      <c r="F5485" s="414"/>
    </row>
    <row r="5486" spans="1:6" ht="21" customHeight="1" x14ac:dyDescent="0.2">
      <c r="A5486" s="1130"/>
      <c r="B5486" s="433">
        <v>2019</v>
      </c>
      <c r="C5486" s="433">
        <v>2020</v>
      </c>
      <c r="D5486" s="433">
        <v>2021</v>
      </c>
      <c r="E5486" s="433">
        <v>2022</v>
      </c>
      <c r="F5486" s="414"/>
    </row>
    <row r="5487" spans="1:6" ht="21" customHeight="1" thickBot="1" x14ac:dyDescent="0.25">
      <c r="A5487" s="1131"/>
      <c r="B5487" s="434" t="s">
        <v>5</v>
      </c>
      <c r="C5487" s="434" t="s">
        <v>6</v>
      </c>
      <c r="D5487" s="434" t="s">
        <v>6</v>
      </c>
      <c r="E5487" s="434" t="s">
        <v>6</v>
      </c>
      <c r="F5487" s="414"/>
    </row>
    <row r="5488" spans="1:6" ht="21" customHeight="1" thickBot="1" x14ac:dyDescent="0.25">
      <c r="A5488" s="432" t="s">
        <v>8</v>
      </c>
      <c r="B5488" s="435">
        <v>229773</v>
      </c>
      <c r="C5488" s="436">
        <v>475000</v>
      </c>
      <c r="D5488" s="436">
        <v>361432</v>
      </c>
      <c r="E5488" s="436">
        <v>415408</v>
      </c>
      <c r="F5488" s="414"/>
    </row>
    <row r="5489" spans="1:6" ht="21" customHeight="1" thickBot="1" x14ac:dyDescent="0.25">
      <c r="A5489" s="432" t="s">
        <v>15</v>
      </c>
      <c r="B5489" s="435">
        <v>229773</v>
      </c>
      <c r="C5489" s="435">
        <v>475000</v>
      </c>
      <c r="D5489" s="435">
        <v>361432</v>
      </c>
      <c r="E5489" s="435">
        <v>415408</v>
      </c>
      <c r="F5489" s="414"/>
    </row>
    <row r="5490" spans="1:6" ht="21" customHeight="1" thickBot="1" x14ac:dyDescent="0.25">
      <c r="A5490" s="432" t="s">
        <v>21</v>
      </c>
      <c r="B5490" s="435">
        <f>B5489/B5488</f>
        <v>1</v>
      </c>
      <c r="C5490" s="435">
        <f t="shared" ref="C5490:E5490" si="919">C5489/C5488</f>
        <v>1</v>
      </c>
      <c r="D5490" s="435">
        <f t="shared" si="919"/>
        <v>1</v>
      </c>
      <c r="E5490" s="435">
        <f t="shared" si="919"/>
        <v>1</v>
      </c>
      <c r="F5490" s="414"/>
    </row>
    <row r="5491" spans="1:6" ht="21" customHeight="1" thickBot="1" x14ac:dyDescent="0.25">
      <c r="A5491" s="432" t="s">
        <v>16</v>
      </c>
      <c r="B5491" s="436" t="s">
        <v>20</v>
      </c>
      <c r="C5491" s="437">
        <f>C5488/B5488-1</f>
        <v>1.0672576847584354</v>
      </c>
      <c r="D5491" s="437">
        <f t="shared" ref="D5491:E5493" si="920">D5488/C5488-1</f>
        <v>-0.23909052631578942</v>
      </c>
      <c r="E5491" s="437">
        <f t="shared" si="920"/>
        <v>0.14933929480510866</v>
      </c>
      <c r="F5491" s="414"/>
    </row>
    <row r="5492" spans="1:6" ht="21" customHeight="1" thickBot="1" x14ac:dyDescent="0.25">
      <c r="A5492" s="432" t="s">
        <v>17</v>
      </c>
      <c r="B5492" s="436" t="s">
        <v>20</v>
      </c>
      <c r="C5492" s="437">
        <f>C5489/B5489-1</f>
        <v>1.0672576847584354</v>
      </c>
      <c r="D5492" s="437">
        <f t="shared" si="920"/>
        <v>-0.23909052631578942</v>
      </c>
      <c r="E5492" s="437">
        <f t="shared" si="920"/>
        <v>0.14933929480510866</v>
      </c>
      <c r="F5492" s="414"/>
    </row>
    <row r="5493" spans="1:6" ht="21" customHeight="1" thickBot="1" x14ac:dyDescent="0.25">
      <c r="A5493" s="432" t="s">
        <v>18</v>
      </c>
      <c r="B5493" s="436" t="s">
        <v>20</v>
      </c>
      <c r="C5493" s="437">
        <f>C5490/B5490-1</f>
        <v>0</v>
      </c>
      <c r="D5493" s="437">
        <f t="shared" si="920"/>
        <v>0</v>
      </c>
      <c r="E5493" s="437">
        <f t="shared" si="920"/>
        <v>0</v>
      </c>
      <c r="F5493" s="414"/>
    </row>
    <row r="5494" spans="1:6" ht="21" customHeight="1" thickBot="1" x14ac:dyDescent="0.25">
      <c r="A5494" s="1132" t="s">
        <v>1462</v>
      </c>
      <c r="B5494" s="1133"/>
      <c r="C5494" s="1133"/>
      <c r="D5494" s="1133"/>
      <c r="E5494" s="1134"/>
      <c r="F5494" s="414"/>
    </row>
    <row r="5495" spans="1:6" ht="21" customHeight="1" x14ac:dyDescent="0.2">
      <c r="A5495" s="1130"/>
      <c r="B5495" s="433">
        <v>2019</v>
      </c>
      <c r="C5495" s="433">
        <v>2020</v>
      </c>
      <c r="D5495" s="433">
        <v>2021</v>
      </c>
      <c r="E5495" s="433">
        <v>2022</v>
      </c>
      <c r="F5495" s="414"/>
    </row>
    <row r="5496" spans="1:6" ht="21" customHeight="1" thickBot="1" x14ac:dyDescent="0.25">
      <c r="A5496" s="1131"/>
      <c r="B5496" s="434" t="s">
        <v>5</v>
      </c>
      <c r="C5496" s="434" t="s">
        <v>6</v>
      </c>
      <c r="D5496" s="434" t="s">
        <v>6</v>
      </c>
      <c r="E5496" s="434" t="s">
        <v>6</v>
      </c>
      <c r="F5496" s="414"/>
    </row>
    <row r="5497" spans="1:6" ht="21" customHeight="1" thickBot="1" x14ac:dyDescent="0.25">
      <c r="A5497" s="438" t="s">
        <v>107</v>
      </c>
      <c r="B5497" s="439">
        <f>B5498+B5499+B5500+B5501</f>
        <v>0</v>
      </c>
      <c r="C5497" s="439">
        <f t="shared" ref="C5497:E5497" si="921">C5498+C5499+C5500+C5501</f>
        <v>0</v>
      </c>
      <c r="D5497" s="439">
        <f t="shared" si="921"/>
        <v>0</v>
      </c>
      <c r="E5497" s="439">
        <f t="shared" si="921"/>
        <v>0</v>
      </c>
      <c r="F5497" s="414"/>
    </row>
    <row r="5498" spans="1:6" ht="21" customHeight="1" thickBot="1" x14ac:dyDescent="0.25">
      <c r="A5498" s="440" t="s">
        <v>37</v>
      </c>
      <c r="B5498" s="439"/>
      <c r="C5498" s="439"/>
      <c r="D5498" s="439"/>
      <c r="E5498" s="439"/>
      <c r="F5498" s="414"/>
    </row>
    <row r="5499" spans="1:6" ht="21" customHeight="1" thickBot="1" x14ac:dyDescent="0.25">
      <c r="A5499" s="440" t="s">
        <v>108</v>
      </c>
      <c r="B5499" s="439"/>
      <c r="C5499" s="439"/>
      <c r="D5499" s="439"/>
      <c r="E5499" s="439"/>
      <c r="F5499" s="414"/>
    </row>
    <row r="5500" spans="1:6" ht="21" customHeight="1" thickBot="1" x14ac:dyDescent="0.25">
      <c r="A5500" s="440" t="s">
        <v>72</v>
      </c>
      <c r="B5500" s="439"/>
      <c r="C5500" s="439"/>
      <c r="D5500" s="439"/>
      <c r="E5500" s="439"/>
      <c r="F5500" s="414"/>
    </row>
    <row r="5501" spans="1:6" ht="21" customHeight="1" thickBot="1" x14ac:dyDescent="0.25">
      <c r="A5501" s="440" t="s">
        <v>73</v>
      </c>
      <c r="B5501" s="439"/>
      <c r="C5501" s="439"/>
      <c r="D5501" s="439"/>
      <c r="E5501" s="439"/>
      <c r="F5501" s="414"/>
    </row>
    <row r="5502" spans="1:6" ht="21" customHeight="1" thickBot="1" x14ac:dyDescent="0.25">
      <c r="A5502" s="438" t="s">
        <v>109</v>
      </c>
      <c r="B5502" s="441">
        <f>B5503+B5504+B5505+B5506</f>
        <v>229773</v>
      </c>
      <c r="C5502" s="441">
        <f t="shared" ref="C5502:E5502" si="922">C5503+C5504+C5505+C5506</f>
        <v>475000</v>
      </c>
      <c r="D5502" s="441">
        <f t="shared" si="922"/>
        <v>361432</v>
      </c>
      <c r="E5502" s="441">
        <f t="shared" si="922"/>
        <v>415408</v>
      </c>
      <c r="F5502" s="414"/>
    </row>
    <row r="5503" spans="1:6" ht="21" customHeight="1" thickBot="1" x14ac:dyDescent="0.25">
      <c r="A5503" s="440" t="s">
        <v>37</v>
      </c>
      <c r="B5503" s="441"/>
      <c r="C5503" s="441"/>
      <c r="D5503" s="441"/>
      <c r="E5503" s="441"/>
      <c r="F5503" s="414"/>
    </row>
    <row r="5504" spans="1:6" ht="21" customHeight="1" thickBot="1" x14ac:dyDescent="0.25">
      <c r="A5504" s="440" t="s">
        <v>108</v>
      </c>
      <c r="B5504" s="441"/>
      <c r="C5504" s="441"/>
      <c r="D5504" s="441"/>
      <c r="E5504" s="441"/>
      <c r="F5504" s="414"/>
    </row>
    <row r="5505" spans="1:6" ht="21" customHeight="1" thickBot="1" x14ac:dyDescent="0.25">
      <c r="A5505" s="440" t="s">
        <v>72</v>
      </c>
      <c r="B5505" s="441"/>
      <c r="C5505" s="441"/>
      <c r="D5505" s="441"/>
      <c r="E5505" s="441"/>
      <c r="F5505" s="414"/>
    </row>
    <row r="5506" spans="1:6" ht="21" customHeight="1" thickBot="1" x14ac:dyDescent="0.25">
      <c r="A5506" s="440" t="s">
        <v>73</v>
      </c>
      <c r="B5506" s="441">
        <f>B5489</f>
        <v>229773</v>
      </c>
      <c r="C5506" s="441">
        <f>C5489</f>
        <v>475000</v>
      </c>
      <c r="D5506" s="441">
        <f>D5489</f>
        <v>361432</v>
      </c>
      <c r="E5506" s="441">
        <f>E5489</f>
        <v>415408</v>
      </c>
      <c r="F5506" s="414"/>
    </row>
    <row r="5507" spans="1:6" ht="21" customHeight="1" thickBot="1" x14ac:dyDescent="0.25">
      <c r="A5507" s="468" t="s">
        <v>71</v>
      </c>
      <c r="B5507" s="441">
        <f>B5497+B5502</f>
        <v>229773</v>
      </c>
      <c r="C5507" s="441">
        <f t="shared" ref="C5507:E5507" si="923">C5497+C5502</f>
        <v>475000</v>
      </c>
      <c r="D5507" s="441">
        <f t="shared" si="923"/>
        <v>361432</v>
      </c>
      <c r="E5507" s="441">
        <f t="shared" si="923"/>
        <v>415408</v>
      </c>
      <c r="F5507" s="414"/>
    </row>
    <row r="5508" spans="1:6" ht="21" customHeight="1" thickBot="1" x14ac:dyDescent="0.25">
      <c r="A5508" s="469" t="s">
        <v>259</v>
      </c>
      <c r="B5508" s="441"/>
      <c r="C5508" s="441"/>
      <c r="D5508" s="458"/>
      <c r="E5508" s="441"/>
      <c r="F5508" s="414"/>
    </row>
    <row r="5509" spans="1:6" ht="73.5" customHeight="1" thickBot="1" x14ac:dyDescent="0.25">
      <c r="A5509" s="431" t="s">
        <v>304</v>
      </c>
      <c r="B5509" s="431" t="s">
        <v>792</v>
      </c>
      <c r="C5509" s="431" t="s">
        <v>793</v>
      </c>
      <c r="D5509" s="562"/>
      <c r="E5509" s="563"/>
      <c r="F5509" s="414"/>
    </row>
    <row r="5510" spans="1:6" ht="21" customHeight="1" thickBot="1" x14ac:dyDescent="0.25">
      <c r="A5510" s="432" t="s">
        <v>9</v>
      </c>
      <c r="B5510" s="1127" t="s">
        <v>794</v>
      </c>
      <c r="C5510" s="1128"/>
      <c r="D5510" s="1128"/>
      <c r="E5510" s="1129"/>
      <c r="F5510" s="414"/>
    </row>
    <row r="5511" spans="1:6" ht="21" customHeight="1" thickBot="1" x14ac:dyDescent="0.25">
      <c r="A5511" s="432" t="s">
        <v>14</v>
      </c>
      <c r="B5511" s="1124" t="s">
        <v>152</v>
      </c>
      <c r="C5511" s="1125"/>
      <c r="D5511" s="1125"/>
      <c r="E5511" s="1126"/>
      <c r="F5511" s="414"/>
    </row>
    <row r="5512" spans="1:6" ht="21" customHeight="1" x14ac:dyDescent="0.2">
      <c r="A5512" s="1130"/>
      <c r="B5512" s="433">
        <v>2019</v>
      </c>
      <c r="C5512" s="433">
        <v>2020</v>
      </c>
      <c r="D5512" s="433">
        <v>2021</v>
      </c>
      <c r="E5512" s="433">
        <v>2022</v>
      </c>
      <c r="F5512" s="414"/>
    </row>
    <row r="5513" spans="1:6" ht="21" customHeight="1" thickBot="1" x14ac:dyDescent="0.25">
      <c r="A5513" s="1131"/>
      <c r="B5513" s="434" t="s">
        <v>5</v>
      </c>
      <c r="C5513" s="434" t="s">
        <v>6</v>
      </c>
      <c r="D5513" s="434" t="s">
        <v>6</v>
      </c>
      <c r="E5513" s="434" t="s">
        <v>6</v>
      </c>
      <c r="F5513" s="414"/>
    </row>
    <row r="5514" spans="1:6" ht="21" customHeight="1" thickBot="1" x14ac:dyDescent="0.25">
      <c r="A5514" s="432" t="s">
        <v>8</v>
      </c>
      <c r="B5514" s="435">
        <v>20162</v>
      </c>
      <c r="C5514" s="436">
        <v>0</v>
      </c>
      <c r="D5514" s="436">
        <v>0</v>
      </c>
      <c r="E5514" s="436">
        <v>0</v>
      </c>
      <c r="F5514" s="414"/>
    </row>
    <row r="5515" spans="1:6" ht="21" customHeight="1" thickBot="1" x14ac:dyDescent="0.25">
      <c r="A5515" s="432" t="s">
        <v>15</v>
      </c>
      <c r="B5515" s="435">
        <v>52500</v>
      </c>
      <c r="C5515" s="435">
        <v>0</v>
      </c>
      <c r="D5515" s="435">
        <f t="shared" ref="D5515:E5515" si="924">D5533</f>
        <v>0</v>
      </c>
      <c r="E5515" s="435">
        <f t="shared" si="924"/>
        <v>0</v>
      </c>
      <c r="F5515" s="414"/>
    </row>
    <row r="5516" spans="1:6" ht="21" customHeight="1" thickBot="1" x14ac:dyDescent="0.25">
      <c r="A5516" s="432" t="s">
        <v>21</v>
      </c>
      <c r="B5516" s="435">
        <f>B5515/B5514</f>
        <v>2.6039083424263465</v>
      </c>
      <c r="C5516" s="435" t="e">
        <f t="shared" ref="C5516:E5516" si="925">C5515/C5514</f>
        <v>#DIV/0!</v>
      </c>
      <c r="D5516" s="435" t="e">
        <f t="shared" si="925"/>
        <v>#DIV/0!</v>
      </c>
      <c r="E5516" s="435" t="e">
        <f t="shared" si="925"/>
        <v>#DIV/0!</v>
      </c>
      <c r="F5516" s="414"/>
    </row>
    <row r="5517" spans="1:6" ht="21" customHeight="1" thickBot="1" x14ac:dyDescent="0.25">
      <c r="A5517" s="432" t="s">
        <v>16</v>
      </c>
      <c r="B5517" s="436" t="s">
        <v>20</v>
      </c>
      <c r="C5517" s="437">
        <f>C5514/B5514-1</f>
        <v>-1</v>
      </c>
      <c r="D5517" s="437" t="e">
        <f t="shared" ref="D5517:E5519" si="926">D5514/C5514-1</f>
        <v>#DIV/0!</v>
      </c>
      <c r="E5517" s="437" t="e">
        <f t="shared" si="926"/>
        <v>#DIV/0!</v>
      </c>
      <c r="F5517" s="414"/>
    </row>
    <row r="5518" spans="1:6" ht="21" customHeight="1" thickBot="1" x14ac:dyDescent="0.25">
      <c r="A5518" s="432" t="s">
        <v>17</v>
      </c>
      <c r="B5518" s="436" t="s">
        <v>20</v>
      </c>
      <c r="C5518" s="437">
        <f>C5515/B5515-1</f>
        <v>-1</v>
      </c>
      <c r="D5518" s="437" t="e">
        <f t="shared" si="926"/>
        <v>#DIV/0!</v>
      </c>
      <c r="E5518" s="437" t="e">
        <f t="shared" si="926"/>
        <v>#DIV/0!</v>
      </c>
      <c r="F5518" s="414"/>
    </row>
    <row r="5519" spans="1:6" ht="21" customHeight="1" thickBot="1" x14ac:dyDescent="0.25">
      <c r="A5519" s="432" t="s">
        <v>18</v>
      </c>
      <c r="B5519" s="436" t="s">
        <v>20</v>
      </c>
      <c r="C5519" s="437" t="e">
        <f>C5516/B5516-1</f>
        <v>#DIV/0!</v>
      </c>
      <c r="D5519" s="437" t="e">
        <f t="shared" si="926"/>
        <v>#DIV/0!</v>
      </c>
      <c r="E5519" s="437" t="e">
        <f t="shared" si="926"/>
        <v>#DIV/0!</v>
      </c>
      <c r="F5519" s="414"/>
    </row>
    <row r="5520" spans="1:6" ht="21" customHeight="1" thickBot="1" x14ac:dyDescent="0.25">
      <c r="A5520" s="1132" t="s">
        <v>1462</v>
      </c>
      <c r="B5520" s="1133"/>
      <c r="C5520" s="1133"/>
      <c r="D5520" s="1133"/>
      <c r="E5520" s="1134"/>
      <c r="F5520" s="414"/>
    </row>
    <row r="5521" spans="1:6" ht="21" customHeight="1" x14ac:dyDescent="0.2">
      <c r="A5521" s="1130"/>
      <c r="B5521" s="433">
        <v>2019</v>
      </c>
      <c r="C5521" s="433">
        <v>2020</v>
      </c>
      <c r="D5521" s="433">
        <v>2021</v>
      </c>
      <c r="E5521" s="433">
        <v>2022</v>
      </c>
      <c r="F5521" s="414"/>
    </row>
    <row r="5522" spans="1:6" ht="21" customHeight="1" thickBot="1" x14ac:dyDescent="0.25">
      <c r="A5522" s="1131"/>
      <c r="B5522" s="434" t="s">
        <v>5</v>
      </c>
      <c r="C5522" s="434" t="s">
        <v>6</v>
      </c>
      <c r="D5522" s="434" t="s">
        <v>6</v>
      </c>
      <c r="E5522" s="434" t="s">
        <v>6</v>
      </c>
      <c r="F5522" s="414"/>
    </row>
    <row r="5523" spans="1:6" ht="21" customHeight="1" thickBot="1" x14ac:dyDescent="0.25">
      <c r="A5523" s="438" t="s">
        <v>107</v>
      </c>
      <c r="B5523" s="439">
        <f>B5524+B5525+B5526+B5527</f>
        <v>0</v>
      </c>
      <c r="C5523" s="439">
        <f t="shared" ref="C5523:E5523" si="927">C5524+C5525+C5526+C5527</f>
        <v>0</v>
      </c>
      <c r="D5523" s="439">
        <f t="shared" si="927"/>
        <v>0</v>
      </c>
      <c r="E5523" s="439">
        <f t="shared" si="927"/>
        <v>0</v>
      </c>
      <c r="F5523" s="414"/>
    </row>
    <row r="5524" spans="1:6" ht="21" customHeight="1" thickBot="1" x14ac:dyDescent="0.25">
      <c r="A5524" s="440" t="s">
        <v>37</v>
      </c>
      <c r="B5524" s="439"/>
      <c r="C5524" s="439"/>
      <c r="D5524" s="439"/>
      <c r="E5524" s="439"/>
      <c r="F5524" s="414"/>
    </row>
    <row r="5525" spans="1:6" ht="21" customHeight="1" thickBot="1" x14ac:dyDescent="0.25">
      <c r="A5525" s="440" t="s">
        <v>108</v>
      </c>
      <c r="B5525" s="439"/>
      <c r="C5525" s="439"/>
      <c r="D5525" s="439"/>
      <c r="E5525" s="439"/>
      <c r="F5525" s="414"/>
    </row>
    <row r="5526" spans="1:6" ht="21" customHeight="1" thickBot="1" x14ac:dyDescent="0.25">
      <c r="A5526" s="440" t="s">
        <v>72</v>
      </c>
      <c r="B5526" s="439"/>
      <c r="C5526" s="439"/>
      <c r="D5526" s="439"/>
      <c r="E5526" s="439"/>
      <c r="F5526" s="414"/>
    </row>
    <row r="5527" spans="1:6" ht="21" customHeight="1" thickBot="1" x14ac:dyDescent="0.25">
      <c r="A5527" s="440" t="s">
        <v>73</v>
      </c>
      <c r="B5527" s="439"/>
      <c r="C5527" s="439"/>
      <c r="D5527" s="439"/>
      <c r="E5527" s="439"/>
      <c r="F5527" s="414"/>
    </row>
    <row r="5528" spans="1:6" ht="21" customHeight="1" thickBot="1" x14ac:dyDescent="0.25">
      <c r="A5528" s="438" t="s">
        <v>109</v>
      </c>
      <c r="B5528" s="441">
        <f>B5529+B5530+B5531+B5532</f>
        <v>52500</v>
      </c>
      <c r="C5528" s="441">
        <f t="shared" ref="C5528:E5528" si="928">C5529+C5530+C5531+C5532</f>
        <v>0</v>
      </c>
      <c r="D5528" s="441">
        <f t="shared" si="928"/>
        <v>0</v>
      </c>
      <c r="E5528" s="441">
        <f t="shared" si="928"/>
        <v>0</v>
      </c>
      <c r="F5528" s="414"/>
    </row>
    <row r="5529" spans="1:6" ht="21" customHeight="1" thickBot="1" x14ac:dyDescent="0.25">
      <c r="A5529" s="440" t="s">
        <v>37</v>
      </c>
      <c r="B5529" s="441"/>
      <c r="C5529" s="441"/>
      <c r="D5529" s="441"/>
      <c r="E5529" s="441"/>
      <c r="F5529" s="414"/>
    </row>
    <row r="5530" spans="1:6" ht="21" customHeight="1" thickBot="1" x14ac:dyDescent="0.25">
      <c r="A5530" s="440" t="s">
        <v>108</v>
      </c>
      <c r="B5530" s="441">
        <f>B5515</f>
        <v>52500</v>
      </c>
      <c r="C5530" s="441"/>
      <c r="D5530" s="441"/>
      <c r="E5530" s="441"/>
      <c r="F5530" s="414"/>
    </row>
    <row r="5531" spans="1:6" ht="21" customHeight="1" thickBot="1" x14ac:dyDescent="0.25">
      <c r="A5531" s="440" t="s">
        <v>72</v>
      </c>
      <c r="B5531" s="441"/>
      <c r="C5531" s="441"/>
      <c r="D5531" s="441"/>
      <c r="E5531" s="441"/>
      <c r="F5531" s="414"/>
    </row>
    <row r="5532" spans="1:6" ht="21" customHeight="1" thickBot="1" x14ac:dyDescent="0.25">
      <c r="A5532" s="440" t="s">
        <v>73</v>
      </c>
      <c r="B5532" s="441"/>
      <c r="C5532" s="441"/>
      <c r="D5532" s="441"/>
      <c r="E5532" s="441"/>
      <c r="F5532" s="414"/>
    </row>
    <row r="5533" spans="1:6" ht="21" customHeight="1" thickBot="1" x14ac:dyDescent="0.25">
      <c r="A5533" s="468" t="s">
        <v>71</v>
      </c>
      <c r="B5533" s="441">
        <f>B5523+B5528</f>
        <v>52500</v>
      </c>
      <c r="C5533" s="441">
        <f t="shared" ref="C5533:E5533" si="929">C5523+C5528</f>
        <v>0</v>
      </c>
      <c r="D5533" s="441">
        <f t="shared" si="929"/>
        <v>0</v>
      </c>
      <c r="E5533" s="441">
        <f t="shared" si="929"/>
        <v>0</v>
      </c>
      <c r="F5533" s="414"/>
    </row>
    <row r="5534" spans="1:6" ht="21" customHeight="1" thickBot="1" x14ac:dyDescent="0.25">
      <c r="A5534" s="469" t="s">
        <v>259</v>
      </c>
      <c r="B5534" s="441"/>
      <c r="C5534" s="441"/>
      <c r="D5534" s="458"/>
      <c r="E5534" s="441"/>
      <c r="F5534" s="414"/>
    </row>
    <row r="5535" spans="1:6" ht="46.5" customHeight="1" thickBot="1" x14ac:dyDescent="0.25">
      <c r="A5535" s="431" t="s">
        <v>304</v>
      </c>
      <c r="B5535" s="431" t="s">
        <v>795</v>
      </c>
      <c r="C5535" s="431" t="s">
        <v>796</v>
      </c>
      <c r="D5535" s="562"/>
      <c r="E5535" s="563"/>
      <c r="F5535" s="414"/>
    </row>
    <row r="5536" spans="1:6" ht="21" customHeight="1" thickBot="1" x14ac:dyDescent="0.25">
      <c r="A5536" s="432" t="s">
        <v>9</v>
      </c>
      <c r="B5536" s="1127" t="s">
        <v>1512</v>
      </c>
      <c r="C5536" s="1128"/>
      <c r="D5536" s="1128"/>
      <c r="E5536" s="1129"/>
      <c r="F5536" s="414"/>
    </row>
    <row r="5537" spans="1:6" ht="21" customHeight="1" thickBot="1" x14ac:dyDescent="0.25">
      <c r="A5537" s="432" t="s">
        <v>14</v>
      </c>
      <c r="B5537" s="1124" t="s">
        <v>1501</v>
      </c>
      <c r="C5537" s="1125"/>
      <c r="D5537" s="1125"/>
      <c r="E5537" s="1126"/>
      <c r="F5537" s="414"/>
    </row>
    <row r="5538" spans="1:6" ht="21" customHeight="1" x14ac:dyDescent="0.2">
      <c r="A5538" s="1130"/>
      <c r="B5538" s="433">
        <v>2019</v>
      </c>
      <c r="C5538" s="433">
        <v>2020</v>
      </c>
      <c r="D5538" s="433">
        <v>2021</v>
      </c>
      <c r="E5538" s="433">
        <v>2022</v>
      </c>
      <c r="F5538" s="414"/>
    </row>
    <row r="5539" spans="1:6" ht="21" customHeight="1" thickBot="1" x14ac:dyDescent="0.25">
      <c r="A5539" s="1131"/>
      <c r="B5539" s="434" t="s">
        <v>5</v>
      </c>
      <c r="C5539" s="434" t="s">
        <v>6</v>
      </c>
      <c r="D5539" s="434" t="s">
        <v>6</v>
      </c>
      <c r="E5539" s="434" t="s">
        <v>6</v>
      </c>
      <c r="F5539" s="414"/>
    </row>
    <row r="5540" spans="1:6" ht="21" customHeight="1" thickBot="1" x14ac:dyDescent="0.25">
      <c r="A5540" s="432" t="s">
        <v>8</v>
      </c>
      <c r="B5540" s="435">
        <v>10500</v>
      </c>
      <c r="C5540" s="436">
        <v>0</v>
      </c>
      <c r="D5540" s="436">
        <v>0</v>
      </c>
      <c r="E5540" s="436">
        <v>0</v>
      </c>
      <c r="F5540" s="414"/>
    </row>
    <row r="5541" spans="1:6" ht="21" customHeight="1" thickBot="1" x14ac:dyDescent="0.25">
      <c r="A5541" s="432" t="s">
        <v>15</v>
      </c>
      <c r="B5541" s="435">
        <v>10500</v>
      </c>
      <c r="C5541" s="435">
        <v>0</v>
      </c>
      <c r="D5541" s="435">
        <f t="shared" ref="D5541:E5541" si="930">D5559</f>
        <v>0</v>
      </c>
      <c r="E5541" s="435">
        <f t="shared" si="930"/>
        <v>0</v>
      </c>
      <c r="F5541" s="414"/>
    </row>
    <row r="5542" spans="1:6" ht="21" customHeight="1" thickBot="1" x14ac:dyDescent="0.25">
      <c r="A5542" s="432" t="s">
        <v>21</v>
      </c>
      <c r="B5542" s="435">
        <f>B5541/B5540</f>
        <v>1</v>
      </c>
      <c r="C5542" s="435" t="e">
        <f t="shared" ref="C5542:E5542" si="931">C5541/C5540</f>
        <v>#DIV/0!</v>
      </c>
      <c r="D5542" s="435" t="e">
        <f t="shared" si="931"/>
        <v>#DIV/0!</v>
      </c>
      <c r="E5542" s="435" t="e">
        <f t="shared" si="931"/>
        <v>#DIV/0!</v>
      </c>
      <c r="F5542" s="414"/>
    </row>
    <row r="5543" spans="1:6" ht="21" customHeight="1" thickBot="1" x14ac:dyDescent="0.25">
      <c r="A5543" s="432" t="s">
        <v>16</v>
      </c>
      <c r="B5543" s="436" t="s">
        <v>20</v>
      </c>
      <c r="C5543" s="437">
        <f>C5540/B5540-1</f>
        <v>-1</v>
      </c>
      <c r="D5543" s="437" t="e">
        <f t="shared" ref="D5543:E5545" si="932">D5540/C5540-1</f>
        <v>#DIV/0!</v>
      </c>
      <c r="E5543" s="437" t="e">
        <f t="shared" si="932"/>
        <v>#DIV/0!</v>
      </c>
      <c r="F5543" s="414"/>
    </row>
    <row r="5544" spans="1:6" ht="21" customHeight="1" thickBot="1" x14ac:dyDescent="0.25">
      <c r="A5544" s="432" t="s">
        <v>17</v>
      </c>
      <c r="B5544" s="436" t="s">
        <v>20</v>
      </c>
      <c r="C5544" s="437">
        <f>C5541/B5541-1</f>
        <v>-1</v>
      </c>
      <c r="D5544" s="437" t="e">
        <f t="shared" si="932"/>
        <v>#DIV/0!</v>
      </c>
      <c r="E5544" s="437" t="e">
        <f t="shared" si="932"/>
        <v>#DIV/0!</v>
      </c>
      <c r="F5544" s="414"/>
    </row>
    <row r="5545" spans="1:6" ht="21" customHeight="1" thickBot="1" x14ac:dyDescent="0.25">
      <c r="A5545" s="432" t="s">
        <v>18</v>
      </c>
      <c r="B5545" s="436" t="s">
        <v>20</v>
      </c>
      <c r="C5545" s="437" t="e">
        <f>C5542/B5542-1</f>
        <v>#DIV/0!</v>
      </c>
      <c r="D5545" s="437" t="e">
        <f t="shared" si="932"/>
        <v>#DIV/0!</v>
      </c>
      <c r="E5545" s="437" t="e">
        <f t="shared" si="932"/>
        <v>#DIV/0!</v>
      </c>
      <c r="F5545" s="414"/>
    </row>
    <row r="5546" spans="1:6" ht="21" customHeight="1" thickBot="1" x14ac:dyDescent="0.25">
      <c r="A5546" s="1132" t="s">
        <v>1462</v>
      </c>
      <c r="B5546" s="1133"/>
      <c r="C5546" s="1133"/>
      <c r="D5546" s="1133"/>
      <c r="E5546" s="1134"/>
      <c r="F5546" s="414"/>
    </row>
    <row r="5547" spans="1:6" ht="21" customHeight="1" x14ac:dyDescent="0.2">
      <c r="A5547" s="1130"/>
      <c r="B5547" s="433">
        <v>2019</v>
      </c>
      <c r="C5547" s="433">
        <v>2020</v>
      </c>
      <c r="D5547" s="433">
        <v>2021</v>
      </c>
      <c r="E5547" s="433">
        <v>2022</v>
      </c>
      <c r="F5547" s="414"/>
    </row>
    <row r="5548" spans="1:6" ht="21" customHeight="1" thickBot="1" x14ac:dyDescent="0.25">
      <c r="A5548" s="1131"/>
      <c r="B5548" s="434" t="s">
        <v>5</v>
      </c>
      <c r="C5548" s="434" t="s">
        <v>6</v>
      </c>
      <c r="D5548" s="434" t="s">
        <v>6</v>
      </c>
      <c r="E5548" s="434" t="s">
        <v>6</v>
      </c>
      <c r="F5548" s="414"/>
    </row>
    <row r="5549" spans="1:6" ht="21" customHeight="1" thickBot="1" x14ac:dyDescent="0.25">
      <c r="A5549" s="438" t="s">
        <v>107</v>
      </c>
      <c r="B5549" s="439">
        <f>B5550+B5551+B5552+B5553</f>
        <v>0</v>
      </c>
      <c r="C5549" s="439">
        <f t="shared" ref="C5549:E5549" si="933">C5550+C5551+C5552+C5553</f>
        <v>0</v>
      </c>
      <c r="D5549" s="439">
        <f t="shared" si="933"/>
        <v>0</v>
      </c>
      <c r="E5549" s="439">
        <f t="shared" si="933"/>
        <v>0</v>
      </c>
      <c r="F5549" s="414"/>
    </row>
    <row r="5550" spans="1:6" ht="21" customHeight="1" thickBot="1" x14ac:dyDescent="0.25">
      <c r="A5550" s="440" t="s">
        <v>37</v>
      </c>
      <c r="B5550" s="439"/>
      <c r="C5550" s="439"/>
      <c r="D5550" s="439"/>
      <c r="E5550" s="439"/>
      <c r="F5550" s="414"/>
    </row>
    <row r="5551" spans="1:6" ht="21" customHeight="1" thickBot="1" x14ac:dyDescent="0.25">
      <c r="A5551" s="440" t="s">
        <v>108</v>
      </c>
      <c r="B5551" s="439"/>
      <c r="C5551" s="439"/>
      <c r="D5551" s="439"/>
      <c r="E5551" s="439"/>
      <c r="F5551" s="414"/>
    </row>
    <row r="5552" spans="1:6" ht="21" customHeight="1" thickBot="1" x14ac:dyDescent="0.25">
      <c r="A5552" s="440" t="s">
        <v>72</v>
      </c>
      <c r="B5552" s="439"/>
      <c r="C5552" s="439"/>
      <c r="D5552" s="439"/>
      <c r="E5552" s="439"/>
      <c r="F5552" s="414"/>
    </row>
    <row r="5553" spans="1:9" ht="21" customHeight="1" thickBot="1" x14ac:dyDescent="0.25">
      <c r="A5553" s="440" t="s">
        <v>73</v>
      </c>
      <c r="B5553" s="439"/>
      <c r="C5553" s="439"/>
      <c r="D5553" s="439"/>
      <c r="E5553" s="439"/>
      <c r="F5553" s="414"/>
    </row>
    <row r="5554" spans="1:9" ht="21" customHeight="1" thickBot="1" x14ac:dyDescent="0.25">
      <c r="A5554" s="438" t="s">
        <v>109</v>
      </c>
      <c r="B5554" s="441">
        <f>B5555+B5556+B5557+B5558</f>
        <v>10500</v>
      </c>
      <c r="C5554" s="441">
        <f t="shared" ref="C5554:E5554" si="934">C5555+C5556+C5557+C5558</f>
        <v>0</v>
      </c>
      <c r="D5554" s="441">
        <f t="shared" si="934"/>
        <v>0</v>
      </c>
      <c r="E5554" s="441">
        <f t="shared" si="934"/>
        <v>0</v>
      </c>
      <c r="F5554" s="414"/>
    </row>
    <row r="5555" spans="1:9" ht="21" customHeight="1" thickBot="1" x14ac:dyDescent="0.25">
      <c r="A5555" s="440" t="s">
        <v>37</v>
      </c>
      <c r="B5555" s="441"/>
      <c r="C5555" s="441"/>
      <c r="D5555" s="441"/>
      <c r="E5555" s="441"/>
      <c r="F5555" s="414"/>
    </row>
    <row r="5556" spans="1:9" ht="21" customHeight="1" thickBot="1" x14ac:dyDescent="0.25">
      <c r="A5556" s="440" t="s">
        <v>108</v>
      </c>
      <c r="B5556" s="441"/>
      <c r="C5556" s="441"/>
      <c r="D5556" s="441"/>
      <c r="E5556" s="441"/>
      <c r="F5556" s="414"/>
    </row>
    <row r="5557" spans="1:9" ht="21" customHeight="1" thickBot="1" x14ac:dyDescent="0.25">
      <c r="A5557" s="440" t="s">
        <v>72</v>
      </c>
      <c r="B5557" s="441"/>
      <c r="C5557" s="441"/>
      <c r="D5557" s="441"/>
      <c r="E5557" s="441"/>
      <c r="F5557" s="414"/>
    </row>
    <row r="5558" spans="1:9" ht="21" customHeight="1" thickBot="1" x14ac:dyDescent="0.25">
      <c r="A5558" s="440" t="s">
        <v>73</v>
      </c>
      <c r="B5558" s="441">
        <f>B5541</f>
        <v>10500</v>
      </c>
      <c r="C5558" s="441"/>
      <c r="D5558" s="441"/>
      <c r="E5558" s="441"/>
      <c r="F5558" s="414"/>
    </row>
    <row r="5559" spans="1:9" ht="21" customHeight="1" thickBot="1" x14ac:dyDescent="0.25">
      <c r="A5559" s="468" t="s">
        <v>71</v>
      </c>
      <c r="B5559" s="441">
        <f>B5549+B5554</f>
        <v>10500</v>
      </c>
      <c r="C5559" s="441">
        <f t="shared" ref="C5559:E5559" si="935">C5549+C5554</f>
        <v>0</v>
      </c>
      <c r="D5559" s="441">
        <f t="shared" si="935"/>
        <v>0</v>
      </c>
      <c r="E5559" s="441">
        <f t="shared" si="935"/>
        <v>0</v>
      </c>
      <c r="F5559" s="414"/>
    </row>
    <row r="5560" spans="1:9" ht="21" customHeight="1" thickBot="1" x14ac:dyDescent="0.25">
      <c r="A5560" s="469" t="s">
        <v>259</v>
      </c>
      <c r="B5560" s="441"/>
      <c r="C5560" s="441"/>
      <c r="D5560" s="458"/>
      <c r="E5560" s="441"/>
      <c r="F5560" s="414"/>
    </row>
    <row r="5561" spans="1:9" s="470" customFormat="1" ht="58.5" customHeight="1" thickBot="1" x14ac:dyDescent="0.25">
      <c r="A5561" s="571" t="s">
        <v>305</v>
      </c>
      <c r="B5561" s="572" t="s">
        <v>797</v>
      </c>
      <c r="C5561" s="573" t="s">
        <v>798</v>
      </c>
      <c r="D5561" s="532"/>
      <c r="E5561" s="550"/>
    </row>
    <row r="5562" spans="1:9" s="470" customFormat="1" ht="53.25" customHeight="1" thickBot="1" x14ac:dyDescent="0.25">
      <c r="A5562" s="574" t="s">
        <v>9</v>
      </c>
      <c r="B5562" s="1180" t="s">
        <v>1520</v>
      </c>
      <c r="C5562" s="1181"/>
      <c r="D5562" s="1181"/>
      <c r="E5562" s="1182"/>
    </row>
    <row r="5563" spans="1:9" s="470" customFormat="1" ht="21" customHeight="1" thickBot="1" x14ac:dyDescent="0.25">
      <c r="A5563" s="575" t="s">
        <v>14</v>
      </c>
      <c r="B5563" s="1183" t="s">
        <v>237</v>
      </c>
      <c r="C5563" s="1184"/>
      <c r="D5563" s="1184"/>
      <c r="E5563" s="1185"/>
    </row>
    <row r="5564" spans="1:9" s="470" customFormat="1" ht="21" customHeight="1" x14ac:dyDescent="0.2">
      <c r="A5564" s="1130"/>
      <c r="B5564" s="433">
        <v>2019</v>
      </c>
      <c r="C5564" s="433">
        <v>2020</v>
      </c>
      <c r="D5564" s="433">
        <v>2021</v>
      </c>
      <c r="E5564" s="433">
        <v>2022</v>
      </c>
    </row>
    <row r="5565" spans="1:9" s="470" customFormat="1" ht="21" customHeight="1" thickBot="1" x14ac:dyDescent="0.25">
      <c r="A5565" s="1131"/>
      <c r="B5565" s="434" t="s">
        <v>5</v>
      </c>
      <c r="C5565" s="434" t="s">
        <v>6</v>
      </c>
      <c r="D5565" s="434" t="s">
        <v>6</v>
      </c>
      <c r="E5565" s="434" t="s">
        <v>6</v>
      </c>
    </row>
    <row r="5566" spans="1:9" s="470" customFormat="1" ht="21" customHeight="1" thickBot="1" x14ac:dyDescent="0.25">
      <c r="A5566" s="432" t="s">
        <v>8</v>
      </c>
      <c r="B5566" s="576">
        <v>3500</v>
      </c>
      <c r="C5566" s="452">
        <v>8880</v>
      </c>
      <c r="D5566" s="452">
        <v>17117</v>
      </c>
      <c r="E5566" s="435">
        <v>120000</v>
      </c>
    </row>
    <row r="5567" spans="1:9" s="470" customFormat="1" ht="21" customHeight="1" thickBot="1" x14ac:dyDescent="0.25">
      <c r="A5567" s="432" t="s">
        <v>15</v>
      </c>
      <c r="B5567" s="577">
        <f>B5582</f>
        <v>400000</v>
      </c>
      <c r="C5567" s="577">
        <f>C5575+C5580</f>
        <v>1524185</v>
      </c>
      <c r="D5567" s="577">
        <f t="shared" ref="D5567:E5567" si="936">D5575+D5580</f>
        <v>1981017</v>
      </c>
      <c r="E5567" s="577">
        <f t="shared" si="936"/>
        <v>4011961</v>
      </c>
      <c r="I5567" s="471"/>
    </row>
    <row r="5568" spans="1:9" s="470" customFormat="1" ht="21" customHeight="1" thickBot="1" x14ac:dyDescent="0.25">
      <c r="A5568" s="432" t="s">
        <v>21</v>
      </c>
      <c r="B5568" s="435">
        <f>B5567/B5566</f>
        <v>114.28571428571429</v>
      </c>
      <c r="C5568" s="435">
        <f t="shared" ref="C5568:E5568" si="937">C5567/C5566</f>
        <v>171.64245495495496</v>
      </c>
      <c r="D5568" s="435">
        <f>D5567/D5566</f>
        <v>115.73389028451247</v>
      </c>
      <c r="E5568" s="435">
        <f t="shared" si="937"/>
        <v>33.433008333333333</v>
      </c>
    </row>
    <row r="5569" spans="1:9" s="470" customFormat="1" ht="21" customHeight="1" thickBot="1" x14ac:dyDescent="0.25">
      <c r="A5569" s="432" t="s">
        <v>16</v>
      </c>
      <c r="B5569" s="436" t="s">
        <v>20</v>
      </c>
      <c r="C5569" s="437">
        <f>C5566/B5566-1</f>
        <v>1.5371428571428569</v>
      </c>
      <c r="D5569" s="437">
        <f t="shared" ref="D5569:E5571" si="938">D5566/C5566-1</f>
        <v>0.92759009009009019</v>
      </c>
      <c r="E5569" s="437">
        <f t="shared" si="938"/>
        <v>6.0105742828766724</v>
      </c>
      <c r="I5569" s="471"/>
    </row>
    <row r="5570" spans="1:9" s="470" customFormat="1" ht="21" customHeight="1" thickBot="1" x14ac:dyDescent="0.25">
      <c r="A5570" s="432" t="s">
        <v>17</v>
      </c>
      <c r="B5570" s="436" t="s">
        <v>20</v>
      </c>
      <c r="C5570" s="437">
        <f>C5567/B5567-1</f>
        <v>2.8104624999999999</v>
      </c>
      <c r="D5570" s="437">
        <f t="shared" si="938"/>
        <v>0.29972214658981677</v>
      </c>
      <c r="E5570" s="437">
        <f t="shared" si="938"/>
        <v>1.025202711536549</v>
      </c>
    </row>
    <row r="5571" spans="1:9" s="470" customFormat="1" ht="21" customHeight="1" thickBot="1" x14ac:dyDescent="0.25">
      <c r="A5571" s="432" t="s">
        <v>18</v>
      </c>
      <c r="B5571" s="436" t="s">
        <v>20</v>
      </c>
      <c r="C5571" s="437">
        <f>C5568/B5568-1</f>
        <v>0.50187148085585576</v>
      </c>
      <c r="D5571" s="437">
        <f t="shared" si="938"/>
        <v>-0.32572689947318023</v>
      </c>
      <c r="E5571" s="437">
        <f t="shared" si="938"/>
        <v>-0.71112170988857404</v>
      </c>
      <c r="I5571" s="471"/>
    </row>
    <row r="5572" spans="1:9" s="470" customFormat="1" ht="21" customHeight="1" thickBot="1" x14ac:dyDescent="0.25">
      <c r="A5572" s="1132" t="s">
        <v>1462</v>
      </c>
      <c r="B5572" s="1133"/>
      <c r="C5572" s="1133"/>
      <c r="D5572" s="1133"/>
      <c r="E5572" s="1134"/>
    </row>
    <row r="5573" spans="1:9" s="470" customFormat="1" ht="21" customHeight="1" x14ac:dyDescent="0.2">
      <c r="A5573" s="1130"/>
      <c r="B5573" s="433">
        <v>2019</v>
      </c>
      <c r="C5573" s="433">
        <v>2020</v>
      </c>
      <c r="D5573" s="433">
        <v>2021</v>
      </c>
      <c r="E5573" s="433">
        <v>2022</v>
      </c>
      <c r="I5573" s="471"/>
    </row>
    <row r="5574" spans="1:9" s="470" customFormat="1" ht="21" customHeight="1" thickBot="1" x14ac:dyDescent="0.25">
      <c r="A5574" s="1131"/>
      <c r="B5574" s="434" t="s">
        <v>5</v>
      </c>
      <c r="C5574" s="434" t="s">
        <v>6</v>
      </c>
      <c r="D5574" s="434" t="s">
        <v>6</v>
      </c>
      <c r="E5574" s="434" t="s">
        <v>6</v>
      </c>
    </row>
    <row r="5575" spans="1:9" s="470" customFormat="1" ht="21" customHeight="1" thickBot="1" x14ac:dyDescent="0.25">
      <c r="A5575" s="438" t="s">
        <v>107</v>
      </c>
      <c r="B5575" s="439">
        <f>B5576+B5577+B5578+B5579</f>
        <v>0</v>
      </c>
      <c r="C5575" s="439">
        <f t="shared" ref="C5575:E5575" si="939">C5576+C5577+C5578+C5579</f>
        <v>0</v>
      </c>
      <c r="D5575" s="439">
        <f t="shared" si="939"/>
        <v>0</v>
      </c>
      <c r="E5575" s="439">
        <f t="shared" si="939"/>
        <v>0</v>
      </c>
    </row>
    <row r="5576" spans="1:9" s="470" customFormat="1" ht="21" customHeight="1" thickBot="1" x14ac:dyDescent="0.25">
      <c r="A5576" s="440" t="s">
        <v>37</v>
      </c>
      <c r="B5576" s="439"/>
      <c r="C5576" s="439"/>
      <c r="D5576" s="439"/>
      <c r="E5576" s="439"/>
    </row>
    <row r="5577" spans="1:9" s="470" customFormat="1" ht="21" customHeight="1" thickBot="1" x14ac:dyDescent="0.25">
      <c r="A5577" s="440" t="s">
        <v>108</v>
      </c>
      <c r="B5577" s="439"/>
      <c r="C5577" s="439"/>
      <c r="D5577" s="439"/>
      <c r="E5577" s="439"/>
    </row>
    <row r="5578" spans="1:9" s="470" customFormat="1" ht="21" customHeight="1" thickBot="1" x14ac:dyDescent="0.25">
      <c r="A5578" s="440" t="s">
        <v>72</v>
      </c>
      <c r="B5578" s="439"/>
      <c r="C5578" s="439"/>
      <c r="D5578" s="439"/>
      <c r="E5578" s="439"/>
    </row>
    <row r="5579" spans="1:9" s="470" customFormat="1" ht="21" customHeight="1" thickBot="1" x14ac:dyDescent="0.25">
      <c r="A5579" s="440" t="s">
        <v>73</v>
      </c>
      <c r="B5579" s="439"/>
      <c r="C5579" s="439"/>
      <c r="D5579" s="439"/>
      <c r="E5579" s="439"/>
    </row>
    <row r="5580" spans="1:9" s="470" customFormat="1" ht="21" customHeight="1" thickBot="1" x14ac:dyDescent="0.25">
      <c r="A5580" s="438" t="s">
        <v>109</v>
      </c>
      <c r="B5580" s="441">
        <f>B5581+B5582+B5583+B5584</f>
        <v>400000</v>
      </c>
      <c r="C5580" s="441">
        <f t="shared" ref="C5580:E5580" si="940">C5581+C5582+C5583+C5584</f>
        <v>1524185</v>
      </c>
      <c r="D5580" s="441">
        <f t="shared" si="940"/>
        <v>1981017</v>
      </c>
      <c r="E5580" s="441">
        <f t="shared" si="940"/>
        <v>4011961</v>
      </c>
    </row>
    <row r="5581" spans="1:9" s="470" customFormat="1" ht="21" customHeight="1" thickBot="1" x14ac:dyDescent="0.25">
      <c r="A5581" s="440" t="s">
        <v>37</v>
      </c>
      <c r="B5581" s="441"/>
      <c r="C5581" s="441"/>
      <c r="D5581" s="441"/>
      <c r="E5581" s="441"/>
    </row>
    <row r="5582" spans="1:9" s="470" customFormat="1" ht="21" customHeight="1" thickBot="1" x14ac:dyDescent="0.3">
      <c r="A5582" s="440" t="s">
        <v>108</v>
      </c>
      <c r="B5582" s="540">
        <v>400000</v>
      </c>
      <c r="C5582" s="578">
        <v>1524185</v>
      </c>
      <c r="D5582" s="578">
        <v>1981017</v>
      </c>
      <c r="E5582" s="578">
        <v>4011961</v>
      </c>
    </row>
    <row r="5583" spans="1:9" s="470" customFormat="1" ht="21" customHeight="1" thickBot="1" x14ac:dyDescent="0.25">
      <c r="A5583" s="440" t="s">
        <v>72</v>
      </c>
      <c r="B5583" s="441"/>
      <c r="C5583" s="441"/>
      <c r="D5583" s="441"/>
      <c r="E5583" s="441"/>
    </row>
    <row r="5584" spans="1:9" s="470" customFormat="1" ht="21" customHeight="1" thickBot="1" x14ac:dyDescent="0.25">
      <c r="A5584" s="440" t="s">
        <v>73</v>
      </c>
      <c r="B5584" s="441"/>
      <c r="C5584" s="441"/>
      <c r="D5584" s="441"/>
      <c r="E5584" s="441"/>
    </row>
    <row r="5585" spans="1:6" s="470" customFormat="1" ht="21" customHeight="1" thickBot="1" x14ac:dyDescent="0.25">
      <c r="A5585" s="468" t="s">
        <v>71</v>
      </c>
      <c r="B5585" s="441">
        <f>B5575+B5580</f>
        <v>400000</v>
      </c>
      <c r="C5585" s="441">
        <f t="shared" ref="C5585:E5585" si="941">C5575+C5580</f>
        <v>1524185</v>
      </c>
      <c r="D5585" s="441">
        <f t="shared" si="941"/>
        <v>1981017</v>
      </c>
      <c r="E5585" s="441">
        <f t="shared" si="941"/>
        <v>4011961</v>
      </c>
    </row>
    <row r="5586" spans="1:6" ht="55.5" customHeight="1" thickBot="1" x14ac:dyDescent="0.25">
      <c r="A5586" s="469" t="s">
        <v>259</v>
      </c>
      <c r="B5586" s="441"/>
      <c r="C5586" s="441"/>
      <c r="D5586" s="458"/>
      <c r="E5586" s="441"/>
      <c r="F5586" s="414"/>
    </row>
    <row r="5587" spans="1:6" ht="48" customHeight="1" thickBot="1" x14ac:dyDescent="0.25">
      <c r="A5587" s="431" t="s">
        <v>305</v>
      </c>
      <c r="B5587" s="431" t="s">
        <v>799</v>
      </c>
      <c r="C5587" s="559" t="s">
        <v>800</v>
      </c>
      <c r="D5587" s="562"/>
      <c r="E5587" s="563"/>
      <c r="F5587" s="414"/>
    </row>
    <row r="5588" spans="1:6" ht="21" customHeight="1" thickBot="1" x14ac:dyDescent="0.25">
      <c r="A5588" s="432" t="s">
        <v>9</v>
      </c>
      <c r="B5588" s="1127" t="s">
        <v>1512</v>
      </c>
      <c r="C5588" s="1128"/>
      <c r="D5588" s="1128"/>
      <c r="E5588" s="1129"/>
      <c r="F5588" s="414"/>
    </row>
    <row r="5589" spans="1:6" ht="21" customHeight="1" thickBot="1" x14ac:dyDescent="0.25">
      <c r="A5589" s="432" t="s">
        <v>14</v>
      </c>
      <c r="B5589" s="1124" t="s">
        <v>1501</v>
      </c>
      <c r="C5589" s="1125"/>
      <c r="D5589" s="1125"/>
      <c r="E5589" s="1126"/>
      <c r="F5589" s="414"/>
    </row>
    <row r="5590" spans="1:6" ht="21" customHeight="1" x14ac:dyDescent="0.2">
      <c r="A5590" s="1130"/>
      <c r="B5590" s="433">
        <v>2019</v>
      </c>
      <c r="C5590" s="433">
        <v>2020</v>
      </c>
      <c r="D5590" s="433">
        <v>2021</v>
      </c>
      <c r="E5590" s="433">
        <v>2022</v>
      </c>
      <c r="F5590" s="414"/>
    </row>
    <row r="5591" spans="1:6" ht="21" customHeight="1" thickBot="1" x14ac:dyDescent="0.25">
      <c r="A5591" s="1131"/>
      <c r="B5591" s="434" t="s">
        <v>5</v>
      </c>
      <c r="C5591" s="434" t="s">
        <v>6</v>
      </c>
      <c r="D5591" s="434" t="s">
        <v>6</v>
      </c>
      <c r="E5591" s="434" t="s">
        <v>6</v>
      </c>
      <c r="F5591" s="414"/>
    </row>
    <row r="5592" spans="1:6" ht="21" customHeight="1" thickBot="1" x14ac:dyDescent="0.25">
      <c r="A5592" s="432" t="s">
        <v>8</v>
      </c>
      <c r="B5592" s="435">
        <v>88140</v>
      </c>
      <c r="C5592" s="436">
        <v>100000</v>
      </c>
      <c r="D5592" s="436">
        <v>298125</v>
      </c>
      <c r="E5592" s="436">
        <v>265408</v>
      </c>
      <c r="F5592" s="414"/>
    </row>
    <row r="5593" spans="1:6" ht="21" customHeight="1" thickBot="1" x14ac:dyDescent="0.25">
      <c r="A5593" s="432" t="s">
        <v>15</v>
      </c>
      <c r="B5593" s="435">
        <v>88140</v>
      </c>
      <c r="C5593" s="435">
        <v>100000</v>
      </c>
      <c r="D5593" s="435">
        <v>298125</v>
      </c>
      <c r="E5593" s="435">
        <v>265408</v>
      </c>
      <c r="F5593" s="414"/>
    </row>
    <row r="5594" spans="1:6" ht="21" customHeight="1" thickBot="1" x14ac:dyDescent="0.25">
      <c r="A5594" s="432" t="s">
        <v>21</v>
      </c>
      <c r="B5594" s="435">
        <f>B5593/B5592</f>
        <v>1</v>
      </c>
      <c r="C5594" s="435">
        <f t="shared" ref="C5594:E5594" si="942">C5593/C5592</f>
        <v>1</v>
      </c>
      <c r="D5594" s="435">
        <f t="shared" si="942"/>
        <v>1</v>
      </c>
      <c r="E5594" s="435">
        <f t="shared" si="942"/>
        <v>1</v>
      </c>
      <c r="F5594" s="414"/>
    </row>
    <row r="5595" spans="1:6" ht="21" customHeight="1" thickBot="1" x14ac:dyDescent="0.25">
      <c r="A5595" s="432" t="s">
        <v>16</v>
      </c>
      <c r="B5595" s="436" t="s">
        <v>20</v>
      </c>
      <c r="C5595" s="437">
        <f>C5592/B5592-1</f>
        <v>0.13455865668255051</v>
      </c>
      <c r="D5595" s="437">
        <f t="shared" ref="D5595:E5597" si="943">D5592/C5592-1</f>
        <v>1.9812500000000002</v>
      </c>
      <c r="E5595" s="437">
        <f t="shared" si="943"/>
        <v>-0.10974255765199159</v>
      </c>
      <c r="F5595" s="414"/>
    </row>
    <row r="5596" spans="1:6" ht="21" customHeight="1" thickBot="1" x14ac:dyDescent="0.25">
      <c r="A5596" s="432" t="s">
        <v>17</v>
      </c>
      <c r="B5596" s="436" t="s">
        <v>20</v>
      </c>
      <c r="C5596" s="437">
        <f>C5593/B5593-1</f>
        <v>0.13455865668255051</v>
      </c>
      <c r="D5596" s="437">
        <f t="shared" si="943"/>
        <v>1.9812500000000002</v>
      </c>
      <c r="E5596" s="437">
        <f t="shared" si="943"/>
        <v>-0.10974255765199159</v>
      </c>
      <c r="F5596" s="414"/>
    </row>
    <row r="5597" spans="1:6" ht="21" customHeight="1" thickBot="1" x14ac:dyDescent="0.25">
      <c r="A5597" s="432" t="s">
        <v>18</v>
      </c>
      <c r="B5597" s="436" t="s">
        <v>20</v>
      </c>
      <c r="C5597" s="437">
        <f>C5594/B5594-1</f>
        <v>0</v>
      </c>
      <c r="D5597" s="437">
        <f t="shared" si="943"/>
        <v>0</v>
      </c>
      <c r="E5597" s="437">
        <f t="shared" si="943"/>
        <v>0</v>
      </c>
      <c r="F5597" s="414"/>
    </row>
    <row r="5598" spans="1:6" ht="21" customHeight="1" thickBot="1" x14ac:dyDescent="0.25">
      <c r="A5598" s="1132" t="s">
        <v>1462</v>
      </c>
      <c r="B5598" s="1133"/>
      <c r="C5598" s="1133"/>
      <c r="D5598" s="1133"/>
      <c r="E5598" s="1134"/>
      <c r="F5598" s="414"/>
    </row>
    <row r="5599" spans="1:6" ht="21" customHeight="1" x14ac:dyDescent="0.2">
      <c r="A5599" s="1130"/>
      <c r="B5599" s="433">
        <v>2019</v>
      </c>
      <c r="C5599" s="433">
        <v>2020</v>
      </c>
      <c r="D5599" s="433">
        <v>2021</v>
      </c>
      <c r="E5599" s="433">
        <v>2022</v>
      </c>
      <c r="F5599" s="414"/>
    </row>
    <row r="5600" spans="1:6" ht="21" customHeight="1" thickBot="1" x14ac:dyDescent="0.25">
      <c r="A5600" s="1131"/>
      <c r="B5600" s="434" t="s">
        <v>5</v>
      </c>
      <c r="C5600" s="434" t="s">
        <v>6</v>
      </c>
      <c r="D5600" s="434" t="s">
        <v>6</v>
      </c>
      <c r="E5600" s="434" t="s">
        <v>6</v>
      </c>
      <c r="F5600" s="414"/>
    </row>
    <row r="5601" spans="1:6" ht="21" customHeight="1" thickBot="1" x14ac:dyDescent="0.25">
      <c r="A5601" s="438" t="s">
        <v>107</v>
      </c>
      <c r="B5601" s="439">
        <f>B5602+B5603+B5604+B5605</f>
        <v>88140</v>
      </c>
      <c r="C5601" s="439">
        <f t="shared" ref="C5601:E5601" si="944">C5602+C5603+C5604+C5605</f>
        <v>0</v>
      </c>
      <c r="D5601" s="439">
        <f t="shared" si="944"/>
        <v>0</v>
      </c>
      <c r="E5601" s="439">
        <f t="shared" si="944"/>
        <v>0</v>
      </c>
      <c r="F5601" s="414"/>
    </row>
    <row r="5602" spans="1:6" ht="21" customHeight="1" thickBot="1" x14ac:dyDescent="0.25">
      <c r="A5602" s="440" t="s">
        <v>37</v>
      </c>
      <c r="B5602" s="439"/>
      <c r="C5602" s="439"/>
      <c r="D5602" s="439"/>
      <c r="E5602" s="439"/>
      <c r="F5602" s="414"/>
    </row>
    <row r="5603" spans="1:6" ht="21" customHeight="1" thickBot="1" x14ac:dyDescent="0.25">
      <c r="A5603" s="440" t="s">
        <v>108</v>
      </c>
      <c r="B5603" s="439"/>
      <c r="C5603" s="439"/>
      <c r="D5603" s="439"/>
      <c r="E5603" s="439"/>
      <c r="F5603" s="414"/>
    </row>
    <row r="5604" spans="1:6" ht="21" customHeight="1" thickBot="1" x14ac:dyDescent="0.25">
      <c r="A5604" s="440" t="s">
        <v>72</v>
      </c>
      <c r="B5604" s="439"/>
      <c r="C5604" s="439"/>
      <c r="D5604" s="439"/>
      <c r="E5604" s="439"/>
      <c r="F5604" s="414"/>
    </row>
    <row r="5605" spans="1:6" ht="21" customHeight="1" thickBot="1" x14ac:dyDescent="0.25">
      <c r="A5605" s="440" t="s">
        <v>73</v>
      </c>
      <c r="B5605" s="439">
        <f>B5593</f>
        <v>88140</v>
      </c>
      <c r="C5605" s="439"/>
      <c r="D5605" s="439"/>
      <c r="E5605" s="439"/>
      <c r="F5605" s="414"/>
    </row>
    <row r="5606" spans="1:6" ht="21" customHeight="1" thickBot="1" x14ac:dyDescent="0.25">
      <c r="A5606" s="438" t="s">
        <v>109</v>
      </c>
      <c r="B5606" s="441">
        <f>B5607+B5608+B5609+B5610</f>
        <v>0</v>
      </c>
      <c r="C5606" s="441">
        <f t="shared" ref="C5606:E5606" si="945">C5607+C5608+C5609+C5610</f>
        <v>100000</v>
      </c>
      <c r="D5606" s="441">
        <f t="shared" si="945"/>
        <v>298125</v>
      </c>
      <c r="E5606" s="441">
        <f t="shared" si="945"/>
        <v>265408</v>
      </c>
      <c r="F5606" s="414"/>
    </row>
    <row r="5607" spans="1:6" ht="21" customHeight="1" thickBot="1" x14ac:dyDescent="0.25">
      <c r="A5607" s="440" t="s">
        <v>37</v>
      </c>
      <c r="B5607" s="441"/>
      <c r="C5607" s="441"/>
      <c r="D5607" s="441"/>
      <c r="E5607" s="441"/>
      <c r="F5607" s="414"/>
    </row>
    <row r="5608" spans="1:6" ht="21" customHeight="1" thickBot="1" x14ac:dyDescent="0.25">
      <c r="A5608" s="440" t="s">
        <v>108</v>
      </c>
      <c r="B5608" s="441"/>
      <c r="C5608" s="441"/>
      <c r="D5608" s="441"/>
      <c r="E5608" s="441"/>
      <c r="F5608" s="414"/>
    </row>
    <row r="5609" spans="1:6" ht="21" customHeight="1" thickBot="1" x14ac:dyDescent="0.25">
      <c r="A5609" s="440" t="s">
        <v>72</v>
      </c>
      <c r="B5609" s="441"/>
      <c r="C5609" s="441"/>
      <c r="D5609" s="441"/>
      <c r="E5609" s="441"/>
      <c r="F5609" s="414"/>
    </row>
    <row r="5610" spans="1:6" ht="21" customHeight="1" thickBot="1" x14ac:dyDescent="0.25">
      <c r="A5610" s="440" t="s">
        <v>73</v>
      </c>
      <c r="B5610" s="441"/>
      <c r="C5610" s="441">
        <f>C5593</f>
        <v>100000</v>
      </c>
      <c r="D5610" s="441">
        <f>D5593</f>
        <v>298125</v>
      </c>
      <c r="E5610" s="441">
        <f>E5593</f>
        <v>265408</v>
      </c>
      <c r="F5610" s="414"/>
    </row>
    <row r="5611" spans="1:6" ht="21" customHeight="1" thickBot="1" x14ac:dyDescent="0.25">
      <c r="A5611" s="468" t="s">
        <v>71</v>
      </c>
      <c r="B5611" s="441">
        <f>B5601+B5606</f>
        <v>88140</v>
      </c>
      <c r="C5611" s="441">
        <f t="shared" ref="C5611:E5611" si="946">C5601+C5606</f>
        <v>100000</v>
      </c>
      <c r="D5611" s="441">
        <f t="shared" si="946"/>
        <v>298125</v>
      </c>
      <c r="E5611" s="441">
        <f t="shared" si="946"/>
        <v>265408</v>
      </c>
      <c r="F5611" s="414"/>
    </row>
    <row r="5612" spans="1:6" ht="21" customHeight="1" thickBot="1" x14ac:dyDescent="0.25">
      <c r="A5612" s="469" t="s">
        <v>259</v>
      </c>
      <c r="B5612" s="441"/>
      <c r="C5612" s="441"/>
      <c r="D5612" s="458"/>
      <c r="E5612" s="441"/>
      <c r="F5612" s="414"/>
    </row>
    <row r="5613" spans="1:6" ht="57" customHeight="1" thickBot="1" x14ac:dyDescent="0.25">
      <c r="A5613" s="431" t="s">
        <v>305</v>
      </c>
      <c r="B5613" s="431" t="s">
        <v>1521</v>
      </c>
      <c r="C5613" s="559" t="s">
        <v>164</v>
      </c>
      <c r="D5613" s="562"/>
      <c r="E5613" s="563"/>
      <c r="F5613" s="414"/>
    </row>
    <row r="5614" spans="1:6" ht="40.5" customHeight="1" thickBot="1" x14ac:dyDescent="0.25">
      <c r="A5614" s="432" t="s">
        <v>9</v>
      </c>
      <c r="B5614" s="1127" t="s">
        <v>1522</v>
      </c>
      <c r="C5614" s="1128"/>
      <c r="D5614" s="1128"/>
      <c r="E5614" s="1129"/>
      <c r="F5614" s="414"/>
    </row>
    <row r="5615" spans="1:6" ht="21" customHeight="1" thickBot="1" x14ac:dyDescent="0.25">
      <c r="A5615" s="432" t="s">
        <v>14</v>
      </c>
      <c r="B5615" s="1124" t="s">
        <v>1501</v>
      </c>
      <c r="C5615" s="1125"/>
      <c r="D5615" s="1125"/>
      <c r="E5615" s="1126"/>
      <c r="F5615" s="414"/>
    </row>
    <row r="5616" spans="1:6" ht="21" customHeight="1" x14ac:dyDescent="0.2">
      <c r="A5616" s="1130"/>
      <c r="B5616" s="433">
        <v>2019</v>
      </c>
      <c r="C5616" s="433">
        <v>2020</v>
      </c>
      <c r="D5616" s="433">
        <v>2021</v>
      </c>
      <c r="E5616" s="433">
        <v>2022</v>
      </c>
      <c r="F5616" s="414"/>
    </row>
    <row r="5617" spans="1:6" ht="21" customHeight="1" thickBot="1" x14ac:dyDescent="0.25">
      <c r="A5617" s="1131"/>
      <c r="B5617" s="434" t="s">
        <v>5</v>
      </c>
      <c r="C5617" s="434" t="s">
        <v>6</v>
      </c>
      <c r="D5617" s="434" t="s">
        <v>6</v>
      </c>
      <c r="E5617" s="434" t="s">
        <v>6</v>
      </c>
      <c r="F5617" s="414"/>
    </row>
    <row r="5618" spans="1:6" ht="21" customHeight="1" thickBot="1" x14ac:dyDescent="0.25">
      <c r="A5618" s="432" t="s">
        <v>8</v>
      </c>
      <c r="B5618" s="435">
        <v>0</v>
      </c>
      <c r="C5618" s="436">
        <v>19000</v>
      </c>
      <c r="D5618" s="570">
        <v>40000</v>
      </c>
      <c r="E5618" s="436">
        <v>40000</v>
      </c>
      <c r="F5618" s="414"/>
    </row>
    <row r="5619" spans="1:6" ht="21" customHeight="1" thickBot="1" x14ac:dyDescent="0.25">
      <c r="A5619" s="432" t="s">
        <v>15</v>
      </c>
      <c r="B5619" s="435">
        <v>0</v>
      </c>
      <c r="C5619" s="435">
        <v>19000</v>
      </c>
      <c r="D5619" s="435">
        <v>40000</v>
      </c>
      <c r="E5619" s="435">
        <v>40000</v>
      </c>
      <c r="F5619" s="414"/>
    </row>
    <row r="5620" spans="1:6" ht="21" customHeight="1" thickBot="1" x14ac:dyDescent="0.25">
      <c r="A5620" s="432" t="s">
        <v>21</v>
      </c>
      <c r="B5620" s="435" t="e">
        <f>B5619/B5618</f>
        <v>#DIV/0!</v>
      </c>
      <c r="C5620" s="435">
        <f t="shared" ref="C5620:E5620" si="947">C5619/C5618</f>
        <v>1</v>
      </c>
      <c r="D5620" s="435">
        <f t="shared" si="947"/>
        <v>1</v>
      </c>
      <c r="E5620" s="435">
        <f t="shared" si="947"/>
        <v>1</v>
      </c>
      <c r="F5620" s="414"/>
    </row>
    <row r="5621" spans="1:6" ht="21" customHeight="1" thickBot="1" x14ac:dyDescent="0.25">
      <c r="A5621" s="432" t="s">
        <v>16</v>
      </c>
      <c r="B5621" s="436" t="s">
        <v>20</v>
      </c>
      <c r="C5621" s="437" t="e">
        <f>C5618/B5618-1</f>
        <v>#DIV/0!</v>
      </c>
      <c r="D5621" s="437">
        <f t="shared" ref="D5621:E5623" si="948">D5618/C5618-1</f>
        <v>1.1052631578947367</v>
      </c>
      <c r="E5621" s="437">
        <f t="shared" si="948"/>
        <v>0</v>
      </c>
      <c r="F5621" s="414"/>
    </row>
    <row r="5622" spans="1:6" ht="21" customHeight="1" thickBot="1" x14ac:dyDescent="0.25">
      <c r="A5622" s="432" t="s">
        <v>17</v>
      </c>
      <c r="B5622" s="436" t="s">
        <v>20</v>
      </c>
      <c r="C5622" s="437" t="e">
        <f>C5619/B5619-1</f>
        <v>#DIV/0!</v>
      </c>
      <c r="D5622" s="437">
        <f t="shared" si="948"/>
        <v>1.1052631578947367</v>
      </c>
      <c r="E5622" s="437">
        <f t="shared" si="948"/>
        <v>0</v>
      </c>
      <c r="F5622" s="414"/>
    </row>
    <row r="5623" spans="1:6" ht="21" customHeight="1" thickBot="1" x14ac:dyDescent="0.25">
      <c r="A5623" s="432" t="s">
        <v>18</v>
      </c>
      <c r="B5623" s="436" t="s">
        <v>20</v>
      </c>
      <c r="C5623" s="437" t="e">
        <f>C5620/B5620-1</f>
        <v>#DIV/0!</v>
      </c>
      <c r="D5623" s="437">
        <f t="shared" si="948"/>
        <v>0</v>
      </c>
      <c r="E5623" s="437">
        <f t="shared" si="948"/>
        <v>0</v>
      </c>
      <c r="F5623" s="414"/>
    </row>
    <row r="5624" spans="1:6" ht="21" customHeight="1" thickBot="1" x14ac:dyDescent="0.25">
      <c r="A5624" s="1132" t="s">
        <v>1462</v>
      </c>
      <c r="B5624" s="1133"/>
      <c r="C5624" s="1133"/>
      <c r="D5624" s="1133"/>
      <c r="E5624" s="1134"/>
      <c r="F5624" s="414"/>
    </row>
    <row r="5625" spans="1:6" ht="21" customHeight="1" x14ac:dyDescent="0.2">
      <c r="A5625" s="1130"/>
      <c r="B5625" s="433">
        <v>2019</v>
      </c>
      <c r="C5625" s="433">
        <v>2020</v>
      </c>
      <c r="D5625" s="433">
        <v>2021</v>
      </c>
      <c r="E5625" s="433">
        <v>2022</v>
      </c>
      <c r="F5625" s="414"/>
    </row>
    <row r="5626" spans="1:6" ht="21" customHeight="1" thickBot="1" x14ac:dyDescent="0.25">
      <c r="A5626" s="1131"/>
      <c r="B5626" s="434" t="s">
        <v>5</v>
      </c>
      <c r="C5626" s="434" t="s">
        <v>6</v>
      </c>
      <c r="D5626" s="434" t="s">
        <v>6</v>
      </c>
      <c r="E5626" s="434" t="s">
        <v>6</v>
      </c>
      <c r="F5626" s="414"/>
    </row>
    <row r="5627" spans="1:6" ht="21" customHeight="1" thickBot="1" x14ac:dyDescent="0.25">
      <c r="A5627" s="438" t="s">
        <v>107</v>
      </c>
      <c r="B5627" s="439">
        <f>B5628+B5629+B5630+B5631</f>
        <v>0</v>
      </c>
      <c r="C5627" s="439">
        <f t="shared" ref="C5627:E5627" si="949">C5628+C5629+C5630+C5631</f>
        <v>0</v>
      </c>
      <c r="D5627" s="439">
        <f t="shared" si="949"/>
        <v>0</v>
      </c>
      <c r="E5627" s="439">
        <f t="shared" si="949"/>
        <v>0</v>
      </c>
      <c r="F5627" s="414"/>
    </row>
    <row r="5628" spans="1:6" ht="21" customHeight="1" thickBot="1" x14ac:dyDescent="0.25">
      <c r="A5628" s="440" t="s">
        <v>37</v>
      </c>
      <c r="B5628" s="439"/>
      <c r="C5628" s="439"/>
      <c r="D5628" s="439"/>
      <c r="E5628" s="439"/>
      <c r="F5628" s="414"/>
    </row>
    <row r="5629" spans="1:6" ht="21" customHeight="1" thickBot="1" x14ac:dyDescent="0.25">
      <c r="A5629" s="440" t="s">
        <v>108</v>
      </c>
      <c r="B5629" s="439"/>
      <c r="C5629" s="439"/>
      <c r="D5629" s="439"/>
      <c r="E5629" s="439"/>
      <c r="F5629" s="414"/>
    </row>
    <row r="5630" spans="1:6" ht="21" customHeight="1" thickBot="1" x14ac:dyDescent="0.25">
      <c r="A5630" s="440" t="s">
        <v>72</v>
      </c>
      <c r="B5630" s="439"/>
      <c r="C5630" s="439"/>
      <c r="D5630" s="439"/>
      <c r="E5630" s="439"/>
      <c r="F5630" s="414"/>
    </row>
    <row r="5631" spans="1:6" ht="21" customHeight="1" thickBot="1" x14ac:dyDescent="0.25">
      <c r="A5631" s="440" t="s">
        <v>73</v>
      </c>
      <c r="B5631" s="439">
        <f>B5619</f>
        <v>0</v>
      </c>
      <c r="C5631" s="439"/>
      <c r="D5631" s="439"/>
      <c r="E5631" s="439"/>
      <c r="F5631" s="414"/>
    </row>
    <row r="5632" spans="1:6" ht="21" customHeight="1" thickBot="1" x14ac:dyDescent="0.25">
      <c r="A5632" s="438" t="s">
        <v>109</v>
      </c>
      <c r="B5632" s="441">
        <f>B5633+B5634+B5635+B5636</f>
        <v>0</v>
      </c>
      <c r="C5632" s="441">
        <f t="shared" ref="C5632:E5632" si="950">C5633+C5634+C5635+C5636</f>
        <v>19000</v>
      </c>
      <c r="D5632" s="441">
        <f t="shared" si="950"/>
        <v>40000</v>
      </c>
      <c r="E5632" s="441">
        <f t="shared" si="950"/>
        <v>40000</v>
      </c>
      <c r="F5632" s="414"/>
    </row>
    <row r="5633" spans="1:6" ht="21" customHeight="1" thickBot="1" x14ac:dyDescent="0.25">
      <c r="A5633" s="440" t="s">
        <v>37</v>
      </c>
      <c r="B5633" s="441"/>
      <c r="C5633" s="441"/>
      <c r="D5633" s="441"/>
      <c r="E5633" s="441"/>
      <c r="F5633" s="414"/>
    </row>
    <row r="5634" spans="1:6" ht="21" customHeight="1" thickBot="1" x14ac:dyDescent="0.25">
      <c r="A5634" s="440" t="s">
        <v>108</v>
      </c>
      <c r="B5634" s="441"/>
      <c r="C5634" s="441"/>
      <c r="D5634" s="441"/>
      <c r="E5634" s="441"/>
      <c r="F5634" s="414"/>
    </row>
    <row r="5635" spans="1:6" ht="21" customHeight="1" thickBot="1" x14ac:dyDescent="0.25">
      <c r="A5635" s="440" t="s">
        <v>72</v>
      </c>
      <c r="B5635" s="441"/>
      <c r="C5635" s="441">
        <f>C5619</f>
        <v>19000</v>
      </c>
      <c r="D5635" s="441">
        <f>D5619</f>
        <v>40000</v>
      </c>
      <c r="E5635" s="441">
        <f>E5619</f>
        <v>40000</v>
      </c>
      <c r="F5635" s="414"/>
    </row>
    <row r="5636" spans="1:6" ht="21" customHeight="1" thickBot="1" x14ac:dyDescent="0.25">
      <c r="A5636" s="440" t="s">
        <v>73</v>
      </c>
      <c r="B5636" s="441"/>
      <c r="C5636" s="441"/>
      <c r="D5636" s="441"/>
      <c r="E5636" s="441"/>
      <c r="F5636" s="414"/>
    </row>
    <row r="5637" spans="1:6" ht="21" customHeight="1" thickBot="1" x14ac:dyDescent="0.25">
      <c r="A5637" s="468" t="s">
        <v>71</v>
      </c>
      <c r="B5637" s="441">
        <f>B5627+B5632</f>
        <v>0</v>
      </c>
      <c r="C5637" s="441">
        <f t="shared" ref="C5637:E5637" si="951">C5627+C5632</f>
        <v>19000</v>
      </c>
      <c r="D5637" s="441">
        <f t="shared" si="951"/>
        <v>40000</v>
      </c>
      <c r="E5637" s="441">
        <f t="shared" si="951"/>
        <v>40000</v>
      </c>
      <c r="F5637" s="414"/>
    </row>
    <row r="5638" spans="1:6" ht="21" customHeight="1" thickBot="1" x14ac:dyDescent="0.25">
      <c r="A5638" s="469" t="s">
        <v>259</v>
      </c>
      <c r="B5638" s="1186"/>
      <c r="C5638" s="1187"/>
      <c r="D5638" s="1187"/>
      <c r="E5638" s="1188"/>
      <c r="F5638" s="414"/>
    </row>
    <row r="5639" spans="1:6" ht="47.25" customHeight="1" thickBot="1" x14ac:dyDescent="0.25">
      <c r="A5639" s="579" t="s">
        <v>1523</v>
      </c>
      <c r="B5639" s="580" t="s">
        <v>1524</v>
      </c>
      <c r="C5639" s="581" t="s">
        <v>801</v>
      </c>
      <c r="D5639" s="562"/>
      <c r="E5639" s="563"/>
      <c r="F5639" s="414"/>
    </row>
    <row r="5640" spans="1:6" ht="21" customHeight="1" thickBot="1" x14ac:dyDescent="0.25">
      <c r="A5640" s="432" t="s">
        <v>9</v>
      </c>
      <c r="B5640" s="1179" t="s">
        <v>1525</v>
      </c>
      <c r="C5640" s="1195"/>
      <c r="D5640" s="1195"/>
      <c r="E5640" s="1196"/>
      <c r="F5640" s="414"/>
    </row>
    <row r="5641" spans="1:6" ht="21" customHeight="1" thickBot="1" x14ac:dyDescent="0.25">
      <c r="A5641" s="432" t="s">
        <v>14</v>
      </c>
      <c r="B5641" s="1124" t="s">
        <v>1526</v>
      </c>
      <c r="C5641" s="1125"/>
      <c r="D5641" s="1125"/>
      <c r="E5641" s="1126"/>
      <c r="F5641" s="414"/>
    </row>
    <row r="5642" spans="1:6" ht="21" customHeight="1" x14ac:dyDescent="0.2">
      <c r="A5642" s="1130"/>
      <c r="B5642" s="433">
        <v>2019</v>
      </c>
      <c r="C5642" s="433">
        <v>2020</v>
      </c>
      <c r="D5642" s="433">
        <v>2021</v>
      </c>
      <c r="E5642" s="433">
        <v>2022</v>
      </c>
      <c r="F5642" s="414"/>
    </row>
    <row r="5643" spans="1:6" ht="21" customHeight="1" thickBot="1" x14ac:dyDescent="0.25">
      <c r="A5643" s="1131"/>
      <c r="B5643" s="434" t="s">
        <v>5</v>
      </c>
      <c r="C5643" s="434" t="s">
        <v>6</v>
      </c>
      <c r="D5643" s="434" t="s">
        <v>6</v>
      </c>
      <c r="E5643" s="434" t="s">
        <v>6</v>
      </c>
      <c r="F5643" s="414"/>
    </row>
    <row r="5644" spans="1:6" ht="21" customHeight="1" thickBot="1" x14ac:dyDescent="0.25">
      <c r="A5644" s="432" t="s">
        <v>8</v>
      </c>
      <c r="B5644" s="441">
        <v>5000</v>
      </c>
      <c r="C5644" s="441">
        <v>5000</v>
      </c>
      <c r="D5644" s="441">
        <v>5000</v>
      </c>
      <c r="E5644" s="441">
        <v>5000</v>
      </c>
      <c r="F5644" s="414"/>
    </row>
    <row r="5645" spans="1:6" ht="21" customHeight="1" thickBot="1" x14ac:dyDescent="0.25">
      <c r="A5645" s="432" t="s">
        <v>15</v>
      </c>
      <c r="B5645" s="441">
        <v>5000</v>
      </c>
      <c r="C5645" s="441">
        <v>5000</v>
      </c>
      <c r="D5645" s="441">
        <v>5000</v>
      </c>
      <c r="E5645" s="441">
        <v>5000</v>
      </c>
      <c r="F5645" s="414"/>
    </row>
    <row r="5646" spans="1:6" ht="21" customHeight="1" thickBot="1" x14ac:dyDescent="0.25">
      <c r="A5646" s="432" t="s">
        <v>21</v>
      </c>
      <c r="B5646" s="435">
        <f>B5645/B5644</f>
        <v>1</v>
      </c>
      <c r="C5646" s="435">
        <f>C5645/C5644</f>
        <v>1</v>
      </c>
      <c r="D5646" s="435">
        <f>D5645/D5644</f>
        <v>1</v>
      </c>
      <c r="E5646" s="435">
        <f>E5645/E5644</f>
        <v>1</v>
      </c>
      <c r="F5646" s="414"/>
    </row>
    <row r="5647" spans="1:6" ht="21" customHeight="1" thickBot="1" x14ac:dyDescent="0.25">
      <c r="A5647" s="432" t="s">
        <v>16</v>
      </c>
      <c r="B5647" s="436" t="s">
        <v>20</v>
      </c>
      <c r="C5647" s="437">
        <f t="shared" ref="C5647:E5649" si="952">C5644/B5644-1</f>
        <v>0</v>
      </c>
      <c r="D5647" s="437">
        <f t="shared" si="952"/>
        <v>0</v>
      </c>
      <c r="E5647" s="437">
        <f t="shared" si="952"/>
        <v>0</v>
      </c>
      <c r="F5647" s="414"/>
    </row>
    <row r="5648" spans="1:6" ht="21" customHeight="1" thickBot="1" x14ac:dyDescent="0.25">
      <c r="A5648" s="432" t="s">
        <v>17</v>
      </c>
      <c r="B5648" s="436" t="s">
        <v>20</v>
      </c>
      <c r="C5648" s="437">
        <f t="shared" si="952"/>
        <v>0</v>
      </c>
      <c r="D5648" s="437">
        <f t="shared" si="952"/>
        <v>0</v>
      </c>
      <c r="E5648" s="437">
        <f t="shared" si="952"/>
        <v>0</v>
      </c>
      <c r="F5648" s="414"/>
    </row>
    <row r="5649" spans="1:6" ht="21" customHeight="1" thickBot="1" x14ac:dyDescent="0.25">
      <c r="A5649" s="432" t="s">
        <v>18</v>
      </c>
      <c r="B5649" s="436" t="s">
        <v>20</v>
      </c>
      <c r="C5649" s="437">
        <f t="shared" si="952"/>
        <v>0</v>
      </c>
      <c r="D5649" s="437">
        <f t="shared" si="952"/>
        <v>0</v>
      </c>
      <c r="E5649" s="437">
        <f t="shared" si="952"/>
        <v>0</v>
      </c>
      <c r="F5649" s="414"/>
    </row>
    <row r="5650" spans="1:6" ht="21" customHeight="1" thickBot="1" x14ac:dyDescent="0.25">
      <c r="A5650" s="1132" t="s">
        <v>1462</v>
      </c>
      <c r="B5650" s="1133"/>
      <c r="C5650" s="1133"/>
      <c r="D5650" s="1133"/>
      <c r="E5650" s="1134"/>
      <c r="F5650" s="414"/>
    </row>
    <row r="5651" spans="1:6" ht="21" customHeight="1" x14ac:dyDescent="0.2">
      <c r="A5651" s="1130"/>
      <c r="B5651" s="433">
        <v>2018</v>
      </c>
      <c r="C5651" s="433">
        <v>2019</v>
      </c>
      <c r="D5651" s="433">
        <v>2020</v>
      </c>
      <c r="E5651" s="433">
        <v>2021</v>
      </c>
      <c r="F5651" s="414"/>
    </row>
    <row r="5652" spans="1:6" ht="21" customHeight="1" thickBot="1" x14ac:dyDescent="0.25">
      <c r="A5652" s="1131"/>
      <c r="B5652" s="434" t="s">
        <v>5</v>
      </c>
      <c r="C5652" s="434" t="s">
        <v>6</v>
      </c>
      <c r="D5652" s="434" t="s">
        <v>6</v>
      </c>
      <c r="E5652" s="434" t="s">
        <v>6</v>
      </c>
      <c r="F5652" s="414"/>
    </row>
    <row r="5653" spans="1:6" ht="21" customHeight="1" thickBot="1" x14ac:dyDescent="0.25">
      <c r="A5653" s="438" t="s">
        <v>107</v>
      </c>
      <c r="B5653" s="439">
        <f>B5654+B5655+B5656+B5657</f>
        <v>5000</v>
      </c>
      <c r="C5653" s="439">
        <f>C5654+C5655+C5656+C5657</f>
        <v>0</v>
      </c>
      <c r="D5653" s="439">
        <f>D5654+D5655+D5656+D5657</f>
        <v>0</v>
      </c>
      <c r="E5653" s="439">
        <f>E5654+E5655+E5656+E5657</f>
        <v>0</v>
      </c>
      <c r="F5653" s="414"/>
    </row>
    <row r="5654" spans="1:6" ht="21" customHeight="1" thickBot="1" x14ac:dyDescent="0.25">
      <c r="A5654" s="440" t="s">
        <v>37</v>
      </c>
      <c r="B5654" s="439"/>
      <c r="C5654" s="439"/>
      <c r="D5654" s="439"/>
      <c r="E5654" s="439"/>
      <c r="F5654" s="414"/>
    </row>
    <row r="5655" spans="1:6" ht="21" customHeight="1" thickBot="1" x14ac:dyDescent="0.25">
      <c r="A5655" s="440" t="s">
        <v>108</v>
      </c>
      <c r="B5655" s="439"/>
      <c r="C5655" s="439"/>
      <c r="D5655" s="439"/>
      <c r="E5655" s="439"/>
      <c r="F5655" s="414"/>
    </row>
    <row r="5656" spans="1:6" ht="21" customHeight="1" thickBot="1" x14ac:dyDescent="0.25">
      <c r="A5656" s="440" t="s">
        <v>72</v>
      </c>
      <c r="B5656" s="441">
        <v>5000</v>
      </c>
      <c r="C5656" s="439"/>
      <c r="D5656" s="439"/>
      <c r="E5656" s="439"/>
      <c r="F5656" s="414"/>
    </row>
    <row r="5657" spans="1:6" ht="21" customHeight="1" thickBot="1" x14ac:dyDescent="0.25">
      <c r="A5657" s="440" t="s">
        <v>73</v>
      </c>
      <c r="B5657" s="439"/>
      <c r="C5657" s="439"/>
      <c r="D5657" s="439"/>
      <c r="E5657" s="439"/>
      <c r="F5657" s="414"/>
    </row>
    <row r="5658" spans="1:6" ht="21" customHeight="1" thickBot="1" x14ac:dyDescent="0.25">
      <c r="A5658" s="438" t="s">
        <v>109</v>
      </c>
      <c r="B5658" s="441">
        <f>B5659+B5660+B5661+B5662</f>
        <v>0</v>
      </c>
      <c r="C5658" s="441">
        <f>C5659+C5660+C5661+C5662</f>
        <v>5000</v>
      </c>
      <c r="D5658" s="441">
        <f>D5659+D5660+D5661+D5662</f>
        <v>5000</v>
      </c>
      <c r="E5658" s="441">
        <f>E5659+E5660+E5661+E5662</f>
        <v>5000</v>
      </c>
      <c r="F5658" s="414"/>
    </row>
    <row r="5659" spans="1:6" ht="21" customHeight="1" thickBot="1" x14ac:dyDescent="0.25">
      <c r="A5659" s="440" t="s">
        <v>37</v>
      </c>
      <c r="B5659" s="441"/>
      <c r="C5659" s="441"/>
      <c r="D5659" s="441"/>
      <c r="E5659" s="441"/>
      <c r="F5659" s="414"/>
    </row>
    <row r="5660" spans="1:6" ht="21" customHeight="1" thickBot="1" x14ac:dyDescent="0.25">
      <c r="A5660" s="440" t="s">
        <v>108</v>
      </c>
      <c r="B5660" s="441"/>
      <c r="C5660" s="441"/>
      <c r="D5660" s="441"/>
      <c r="E5660" s="441"/>
      <c r="F5660" s="414"/>
    </row>
    <row r="5661" spans="1:6" ht="21" customHeight="1" thickBot="1" x14ac:dyDescent="0.25">
      <c r="A5661" s="440" t="s">
        <v>72</v>
      </c>
      <c r="B5661" s="441"/>
      <c r="C5661" s="441">
        <v>5000</v>
      </c>
      <c r="D5661" s="441">
        <v>5000</v>
      </c>
      <c r="E5661" s="441">
        <v>5000</v>
      </c>
      <c r="F5661" s="414"/>
    </row>
    <row r="5662" spans="1:6" ht="21" customHeight="1" thickBot="1" x14ac:dyDescent="0.25">
      <c r="A5662" s="440" t="s">
        <v>73</v>
      </c>
      <c r="B5662" s="441"/>
      <c r="C5662" s="441"/>
      <c r="D5662" s="441"/>
      <c r="E5662" s="441"/>
      <c r="F5662" s="414"/>
    </row>
    <row r="5663" spans="1:6" ht="21" customHeight="1" thickBot="1" x14ac:dyDescent="0.25">
      <c r="A5663" s="468" t="s">
        <v>268</v>
      </c>
      <c r="B5663" s="441">
        <f>B5653+B5658</f>
        <v>5000</v>
      </c>
      <c r="C5663" s="441">
        <f>C5653+C5658</f>
        <v>5000</v>
      </c>
      <c r="D5663" s="441">
        <f>D5653+D5658</f>
        <v>5000</v>
      </c>
      <c r="E5663" s="441">
        <f>E5653+E5658</f>
        <v>5000</v>
      </c>
      <c r="F5663" s="414"/>
    </row>
    <row r="5664" spans="1:6" ht="45.75" customHeight="1" thickBot="1" x14ac:dyDescent="0.25">
      <c r="A5664" s="469" t="s">
        <v>227</v>
      </c>
      <c r="B5664" s="1186" t="s">
        <v>1509</v>
      </c>
      <c r="C5664" s="1187"/>
      <c r="D5664" s="1187"/>
      <c r="E5664" s="1188"/>
      <c r="F5664" s="414"/>
    </row>
    <row r="5665" spans="1:5" s="470" customFormat="1" ht="31.5" customHeight="1" thickBot="1" x14ac:dyDescent="0.25">
      <c r="A5665" s="582" t="s">
        <v>26</v>
      </c>
      <c r="B5665" s="583" t="s">
        <v>1527</v>
      </c>
      <c r="C5665" s="584" t="s">
        <v>1460</v>
      </c>
      <c r="D5665" s="585"/>
      <c r="E5665" s="586"/>
    </row>
    <row r="5666" spans="1:5" s="470" customFormat="1" ht="46.5" customHeight="1" thickBot="1" x14ac:dyDescent="0.25">
      <c r="A5666" s="587" t="s">
        <v>9</v>
      </c>
      <c r="B5666" s="1189" t="s">
        <v>1461</v>
      </c>
      <c r="C5666" s="1190"/>
      <c r="D5666" s="1190"/>
      <c r="E5666" s="1191"/>
    </row>
    <row r="5667" spans="1:5" s="470" customFormat="1" ht="46.5" customHeight="1" thickBot="1" x14ac:dyDescent="0.25">
      <c r="A5667" s="587" t="s">
        <v>14</v>
      </c>
      <c r="B5667" s="1192" t="s">
        <v>123</v>
      </c>
      <c r="C5667" s="1193"/>
      <c r="D5667" s="1193"/>
      <c r="E5667" s="1194"/>
    </row>
    <row r="5668" spans="1:5" s="470" customFormat="1" ht="46.5" customHeight="1" x14ac:dyDescent="0.2">
      <c r="A5668" s="1200"/>
      <c r="B5668" s="588">
        <v>2019</v>
      </c>
      <c r="C5668" s="588">
        <v>2020</v>
      </c>
      <c r="D5668" s="588">
        <v>2021</v>
      </c>
      <c r="E5668" s="588">
        <v>2022</v>
      </c>
    </row>
    <row r="5669" spans="1:5" s="470" customFormat="1" ht="46.5" customHeight="1" thickBot="1" x14ac:dyDescent="0.25">
      <c r="A5669" s="1201"/>
      <c r="B5669" s="589" t="s">
        <v>5</v>
      </c>
      <c r="C5669" s="589" t="s">
        <v>6</v>
      </c>
      <c r="D5669" s="589" t="s">
        <v>6</v>
      </c>
      <c r="E5669" s="589" t="s">
        <v>6</v>
      </c>
    </row>
    <row r="5670" spans="1:5" s="470" customFormat="1" ht="46.5" customHeight="1" thickBot="1" x14ac:dyDescent="0.25">
      <c r="A5670" s="587" t="s">
        <v>8</v>
      </c>
      <c r="B5670" s="590">
        <v>0</v>
      </c>
      <c r="C5670" s="590">
        <v>1</v>
      </c>
      <c r="D5670" s="590">
        <v>1</v>
      </c>
      <c r="E5670" s="590">
        <v>1</v>
      </c>
    </row>
    <row r="5671" spans="1:5" s="470" customFormat="1" ht="46.5" customHeight="1" thickBot="1" x14ac:dyDescent="0.25">
      <c r="A5671" s="587" t="s">
        <v>15</v>
      </c>
      <c r="B5671" s="591">
        <f>B5679+B5684</f>
        <v>0</v>
      </c>
      <c r="C5671" s="591">
        <v>127000</v>
      </c>
      <c r="D5671" s="591">
        <v>127000</v>
      </c>
      <c r="E5671" s="591">
        <v>127000</v>
      </c>
    </row>
    <row r="5672" spans="1:5" s="470" customFormat="1" ht="46.5" customHeight="1" thickBot="1" x14ac:dyDescent="0.25">
      <c r="A5672" s="587" t="s">
        <v>21</v>
      </c>
      <c r="B5672" s="591" t="e">
        <f>B5671/B5670</f>
        <v>#DIV/0!</v>
      </c>
      <c r="C5672" s="591">
        <f t="shared" ref="C5672:E5672" si="953">C5671/C5670</f>
        <v>127000</v>
      </c>
      <c r="D5672" s="591">
        <f t="shared" si="953"/>
        <v>127000</v>
      </c>
      <c r="E5672" s="591">
        <f t="shared" si="953"/>
        <v>127000</v>
      </c>
    </row>
    <row r="5673" spans="1:5" s="470" customFormat="1" ht="46.5" customHeight="1" thickBot="1" x14ac:dyDescent="0.25">
      <c r="A5673" s="587" t="s">
        <v>16</v>
      </c>
      <c r="B5673" s="590" t="s">
        <v>20</v>
      </c>
      <c r="C5673" s="592" t="e">
        <f>C5670/B5670-1</f>
        <v>#DIV/0!</v>
      </c>
      <c r="D5673" s="592">
        <f t="shared" ref="D5673:E5675" si="954">D5670/C5670-1</f>
        <v>0</v>
      </c>
      <c r="E5673" s="592">
        <f t="shared" si="954"/>
        <v>0</v>
      </c>
    </row>
    <row r="5674" spans="1:5" s="470" customFormat="1" ht="46.5" customHeight="1" thickBot="1" x14ac:dyDescent="0.25">
      <c r="A5674" s="587" t="s">
        <v>17</v>
      </c>
      <c r="B5674" s="590" t="s">
        <v>20</v>
      </c>
      <c r="C5674" s="592" t="e">
        <f>C5671/B5671-1</f>
        <v>#DIV/0!</v>
      </c>
      <c r="D5674" s="592">
        <f t="shared" si="954"/>
        <v>0</v>
      </c>
      <c r="E5674" s="592">
        <f t="shared" si="954"/>
        <v>0</v>
      </c>
    </row>
    <row r="5675" spans="1:5" s="470" customFormat="1" ht="46.5" customHeight="1" thickBot="1" x14ac:dyDescent="0.25">
      <c r="A5675" s="587" t="s">
        <v>18</v>
      </c>
      <c r="B5675" s="590" t="s">
        <v>20</v>
      </c>
      <c r="C5675" s="592" t="e">
        <f>C5672/B5672-1</f>
        <v>#DIV/0!</v>
      </c>
      <c r="D5675" s="592">
        <f t="shared" si="954"/>
        <v>0</v>
      </c>
      <c r="E5675" s="592">
        <f t="shared" si="954"/>
        <v>0</v>
      </c>
    </row>
    <row r="5676" spans="1:5" s="470" customFormat="1" ht="46.5" customHeight="1" thickBot="1" x14ac:dyDescent="0.25">
      <c r="A5676" s="1202" t="s">
        <v>1528</v>
      </c>
      <c r="B5676" s="1203"/>
      <c r="C5676" s="1203"/>
      <c r="D5676" s="1203"/>
      <c r="E5676" s="1204"/>
    </row>
    <row r="5677" spans="1:5" s="470" customFormat="1" ht="27.75" customHeight="1" x14ac:dyDescent="0.2">
      <c r="A5677" s="1200"/>
      <c r="B5677" s="588">
        <v>2019</v>
      </c>
      <c r="C5677" s="588">
        <v>2020</v>
      </c>
      <c r="D5677" s="588">
        <v>2021</v>
      </c>
      <c r="E5677" s="588">
        <v>2022</v>
      </c>
    </row>
    <row r="5678" spans="1:5" s="470" customFormat="1" ht="27.75" customHeight="1" thickBot="1" x14ac:dyDescent="0.25">
      <c r="A5678" s="1201"/>
      <c r="B5678" s="589" t="s">
        <v>5</v>
      </c>
      <c r="C5678" s="589" t="s">
        <v>6</v>
      </c>
      <c r="D5678" s="589" t="s">
        <v>6</v>
      </c>
      <c r="E5678" s="589" t="s">
        <v>6</v>
      </c>
    </row>
    <row r="5679" spans="1:5" s="470" customFormat="1" ht="27.75" customHeight="1" thickBot="1" x14ac:dyDescent="0.25">
      <c r="A5679" s="593" t="s">
        <v>107</v>
      </c>
      <c r="B5679" s="594">
        <f>B5680+B5681+B5682+B5683</f>
        <v>0</v>
      </c>
      <c r="C5679" s="594">
        <f t="shared" ref="C5679:E5679" si="955">C5680+C5681+C5682+C5683</f>
        <v>127000</v>
      </c>
      <c r="D5679" s="594">
        <f t="shared" si="955"/>
        <v>127000</v>
      </c>
      <c r="E5679" s="594">
        <f t="shared" si="955"/>
        <v>127000</v>
      </c>
    </row>
    <row r="5680" spans="1:5" s="470" customFormat="1" ht="27.75" customHeight="1" thickBot="1" x14ac:dyDescent="0.25">
      <c r="A5680" s="595" t="s">
        <v>37</v>
      </c>
      <c r="B5680" s="594">
        <v>0</v>
      </c>
      <c r="C5680" s="594">
        <f>3000-3000</f>
        <v>0</v>
      </c>
      <c r="D5680" s="594"/>
      <c r="E5680" s="594"/>
    </row>
    <row r="5681" spans="1:6" s="470" customFormat="1" ht="27.75" customHeight="1" thickBot="1" x14ac:dyDescent="0.25">
      <c r="A5681" s="595" t="s">
        <v>108</v>
      </c>
      <c r="B5681" s="594"/>
      <c r="C5681" s="594">
        <v>127000</v>
      </c>
      <c r="D5681" s="594">
        <v>127000</v>
      </c>
      <c r="E5681" s="594">
        <v>127000</v>
      </c>
    </row>
    <row r="5682" spans="1:6" s="470" customFormat="1" ht="27.75" customHeight="1" thickBot="1" x14ac:dyDescent="0.25">
      <c r="A5682" s="595" t="s">
        <v>72</v>
      </c>
      <c r="B5682" s="594"/>
      <c r="C5682" s="594"/>
      <c r="D5682" s="594"/>
      <c r="E5682" s="594"/>
    </row>
    <row r="5683" spans="1:6" s="470" customFormat="1" ht="27.75" customHeight="1" thickBot="1" x14ac:dyDescent="0.25">
      <c r="A5683" s="595" t="s">
        <v>73</v>
      </c>
      <c r="B5683" s="594"/>
      <c r="C5683" s="594"/>
      <c r="D5683" s="594"/>
      <c r="E5683" s="594"/>
    </row>
    <row r="5684" spans="1:6" s="470" customFormat="1" ht="27.75" customHeight="1" thickBot="1" x14ac:dyDescent="0.25">
      <c r="A5684" s="593" t="s">
        <v>109</v>
      </c>
      <c r="B5684" s="596">
        <f>B5685+B5686+B5687+B5688</f>
        <v>0</v>
      </c>
      <c r="C5684" s="596">
        <f t="shared" ref="C5684:E5684" si="956">C5685+C5686+C5687+C5688</f>
        <v>0</v>
      </c>
      <c r="D5684" s="596">
        <f t="shared" si="956"/>
        <v>0</v>
      </c>
      <c r="E5684" s="596">
        <f t="shared" si="956"/>
        <v>0</v>
      </c>
    </row>
    <row r="5685" spans="1:6" s="470" customFormat="1" ht="27.75" customHeight="1" thickBot="1" x14ac:dyDescent="0.25">
      <c r="A5685" s="595" t="s">
        <v>37</v>
      </c>
      <c r="B5685" s="596"/>
      <c r="C5685" s="596"/>
      <c r="D5685" s="596"/>
      <c r="E5685" s="596"/>
    </row>
    <row r="5686" spans="1:6" s="470" customFormat="1" ht="27.75" customHeight="1" thickBot="1" x14ac:dyDescent="0.25">
      <c r="A5686" s="595" t="s">
        <v>108</v>
      </c>
      <c r="B5686" s="596"/>
      <c r="C5686" s="596"/>
      <c r="D5686" s="596"/>
      <c r="E5686" s="596"/>
    </row>
    <row r="5687" spans="1:6" s="470" customFormat="1" ht="27.75" customHeight="1" thickBot="1" x14ac:dyDescent="0.25">
      <c r="A5687" s="595" t="s">
        <v>72</v>
      </c>
      <c r="B5687" s="596"/>
      <c r="C5687" s="596"/>
      <c r="D5687" s="596"/>
      <c r="E5687" s="596"/>
    </row>
    <row r="5688" spans="1:6" s="470" customFormat="1" ht="27.75" customHeight="1" thickBot="1" x14ac:dyDescent="0.25">
      <c r="A5688" s="595" t="s">
        <v>73</v>
      </c>
      <c r="B5688" s="596"/>
      <c r="C5688" s="596"/>
      <c r="D5688" s="596"/>
      <c r="E5688" s="596"/>
    </row>
    <row r="5689" spans="1:6" s="470" customFormat="1" ht="27.75" customHeight="1" thickBot="1" x14ac:dyDescent="0.25">
      <c r="A5689" s="597" t="s">
        <v>274</v>
      </c>
      <c r="B5689" s="596">
        <f>B5679+B5684</f>
        <v>0</v>
      </c>
      <c r="C5689" s="596">
        <f t="shared" ref="C5689:E5689" si="957">C5679+C5684</f>
        <v>127000</v>
      </c>
      <c r="D5689" s="596">
        <f t="shared" si="957"/>
        <v>127000</v>
      </c>
      <c r="E5689" s="596">
        <f t="shared" si="957"/>
        <v>127000</v>
      </c>
    </row>
    <row r="5690" spans="1:6" ht="84" customHeight="1" thickBot="1" x14ac:dyDescent="0.25">
      <c r="A5690" s="579" t="s">
        <v>310</v>
      </c>
      <c r="B5690" s="580" t="s">
        <v>802</v>
      </c>
      <c r="C5690" s="581" t="s">
        <v>1529</v>
      </c>
      <c r="D5690" s="562"/>
      <c r="E5690" s="563"/>
      <c r="F5690" s="414"/>
    </row>
    <row r="5691" spans="1:6" ht="21" customHeight="1" thickBot="1" x14ac:dyDescent="0.25">
      <c r="A5691" s="432" t="s">
        <v>9</v>
      </c>
      <c r="B5691" s="1179" t="s">
        <v>1530</v>
      </c>
      <c r="C5691" s="1195"/>
      <c r="D5691" s="1195"/>
      <c r="E5691" s="1196"/>
      <c r="F5691" s="414"/>
    </row>
    <row r="5692" spans="1:6" ht="21" customHeight="1" thickBot="1" x14ac:dyDescent="0.25">
      <c r="A5692" s="432" t="s">
        <v>14</v>
      </c>
      <c r="B5692" s="1124" t="s">
        <v>1526</v>
      </c>
      <c r="C5692" s="1125"/>
      <c r="D5692" s="1125"/>
      <c r="E5692" s="1126"/>
      <c r="F5692" s="414"/>
    </row>
    <row r="5693" spans="1:6" ht="21" customHeight="1" x14ac:dyDescent="0.2">
      <c r="A5693" s="1130"/>
      <c r="B5693" s="433">
        <v>2019</v>
      </c>
      <c r="C5693" s="433">
        <v>2020</v>
      </c>
      <c r="D5693" s="433">
        <v>2021</v>
      </c>
      <c r="E5693" s="433">
        <v>2022</v>
      </c>
      <c r="F5693" s="414"/>
    </row>
    <row r="5694" spans="1:6" ht="21" customHeight="1" thickBot="1" x14ac:dyDescent="0.25">
      <c r="A5694" s="1131"/>
      <c r="B5694" s="434" t="s">
        <v>5</v>
      </c>
      <c r="C5694" s="434" t="s">
        <v>6</v>
      </c>
      <c r="D5694" s="434" t="s">
        <v>6</v>
      </c>
      <c r="E5694" s="434" t="s">
        <v>6</v>
      </c>
      <c r="F5694" s="414"/>
    </row>
    <row r="5695" spans="1:6" ht="21" customHeight="1" thickBot="1" x14ac:dyDescent="0.25">
      <c r="A5695" s="432" t="s">
        <v>8</v>
      </c>
      <c r="B5695" s="435">
        <v>11005</v>
      </c>
      <c r="C5695" s="435">
        <v>9998</v>
      </c>
      <c r="D5695" s="435">
        <v>6874</v>
      </c>
      <c r="E5695" s="435">
        <v>5001</v>
      </c>
      <c r="F5695" s="414"/>
    </row>
    <row r="5696" spans="1:6" ht="21" customHeight="1" thickBot="1" x14ac:dyDescent="0.25">
      <c r="A5696" s="432" t="s">
        <v>15</v>
      </c>
      <c r="B5696" s="435">
        <f>B5714</f>
        <v>11005</v>
      </c>
      <c r="C5696" s="435">
        <f t="shared" ref="C5696:E5696" si="958">C5714</f>
        <v>9998</v>
      </c>
      <c r="D5696" s="435">
        <f t="shared" si="958"/>
        <v>6874</v>
      </c>
      <c r="E5696" s="435">
        <f t="shared" si="958"/>
        <v>5001</v>
      </c>
      <c r="F5696" s="414"/>
    </row>
    <row r="5697" spans="1:6" ht="21" customHeight="1" thickBot="1" x14ac:dyDescent="0.25">
      <c r="A5697" s="432" t="s">
        <v>21</v>
      </c>
      <c r="B5697" s="435">
        <f>B5696/B5695</f>
        <v>1</v>
      </c>
      <c r="C5697" s="435">
        <f>C5696/C5695</f>
        <v>1</v>
      </c>
      <c r="D5697" s="435">
        <f>D5696/D5695</f>
        <v>1</v>
      </c>
      <c r="E5697" s="435">
        <f>E5696/E5695</f>
        <v>1</v>
      </c>
      <c r="F5697" s="414"/>
    </row>
    <row r="5698" spans="1:6" ht="21" customHeight="1" thickBot="1" x14ac:dyDescent="0.25">
      <c r="A5698" s="432" t="s">
        <v>16</v>
      </c>
      <c r="B5698" s="436" t="s">
        <v>20</v>
      </c>
      <c r="C5698" s="437">
        <f t="shared" ref="C5698:E5700" si="959">C5695/B5695-1</f>
        <v>-9.1503861880963155E-2</v>
      </c>
      <c r="D5698" s="437">
        <f t="shared" si="959"/>
        <v>-0.31246249249849967</v>
      </c>
      <c r="E5698" s="437">
        <f t="shared" si="959"/>
        <v>-0.27247599650858312</v>
      </c>
      <c r="F5698" s="414"/>
    </row>
    <row r="5699" spans="1:6" ht="21" customHeight="1" thickBot="1" x14ac:dyDescent="0.25">
      <c r="A5699" s="432" t="s">
        <v>17</v>
      </c>
      <c r="B5699" s="436" t="s">
        <v>20</v>
      </c>
      <c r="C5699" s="437">
        <f t="shared" si="959"/>
        <v>-9.1503861880963155E-2</v>
      </c>
      <c r="D5699" s="437">
        <f t="shared" si="959"/>
        <v>-0.31246249249849967</v>
      </c>
      <c r="E5699" s="437">
        <f t="shared" si="959"/>
        <v>-0.27247599650858312</v>
      </c>
      <c r="F5699" s="414"/>
    </row>
    <row r="5700" spans="1:6" ht="21" customHeight="1" thickBot="1" x14ac:dyDescent="0.25">
      <c r="A5700" s="432" t="s">
        <v>18</v>
      </c>
      <c r="B5700" s="436" t="s">
        <v>20</v>
      </c>
      <c r="C5700" s="437">
        <f t="shared" si="959"/>
        <v>0</v>
      </c>
      <c r="D5700" s="437">
        <f t="shared" si="959"/>
        <v>0</v>
      </c>
      <c r="E5700" s="437">
        <f t="shared" si="959"/>
        <v>0</v>
      </c>
      <c r="F5700" s="414"/>
    </row>
    <row r="5701" spans="1:6" ht="21" customHeight="1" thickBot="1" x14ac:dyDescent="0.25">
      <c r="A5701" s="1132" t="s">
        <v>1462</v>
      </c>
      <c r="B5701" s="1133"/>
      <c r="C5701" s="1133"/>
      <c r="D5701" s="1133"/>
      <c r="E5701" s="1134"/>
      <c r="F5701" s="414"/>
    </row>
    <row r="5702" spans="1:6" ht="21" customHeight="1" x14ac:dyDescent="0.2">
      <c r="A5702" s="1130"/>
      <c r="B5702" s="433">
        <v>2018</v>
      </c>
      <c r="C5702" s="433">
        <v>2019</v>
      </c>
      <c r="D5702" s="433">
        <v>2020</v>
      </c>
      <c r="E5702" s="433">
        <v>2021</v>
      </c>
      <c r="F5702" s="414"/>
    </row>
    <row r="5703" spans="1:6" ht="21" customHeight="1" thickBot="1" x14ac:dyDescent="0.25">
      <c r="A5703" s="1131"/>
      <c r="B5703" s="434" t="s">
        <v>5</v>
      </c>
      <c r="C5703" s="434" t="s">
        <v>6</v>
      </c>
      <c r="D5703" s="434" t="s">
        <v>6</v>
      </c>
      <c r="E5703" s="434" t="s">
        <v>6</v>
      </c>
      <c r="F5703" s="414"/>
    </row>
    <row r="5704" spans="1:6" ht="21" customHeight="1" thickBot="1" x14ac:dyDescent="0.25">
      <c r="A5704" s="438" t="s">
        <v>107</v>
      </c>
      <c r="B5704" s="439">
        <f>B5705+B5706+B5707+B5708</f>
        <v>11005</v>
      </c>
      <c r="C5704" s="439">
        <f>C5705+C5706+C5707+C5708</f>
        <v>9998</v>
      </c>
      <c r="D5704" s="439">
        <f>D5705+D5706+D5707+D5708</f>
        <v>6874</v>
      </c>
      <c r="E5704" s="439">
        <f>E5705+E5706+E5707+E5708</f>
        <v>5001</v>
      </c>
      <c r="F5704" s="414"/>
    </row>
    <row r="5705" spans="1:6" ht="21" customHeight="1" thickBot="1" x14ac:dyDescent="0.25">
      <c r="A5705" s="440" t="s">
        <v>37</v>
      </c>
      <c r="B5705" s="439"/>
      <c r="C5705" s="439"/>
      <c r="D5705" s="439"/>
      <c r="E5705" s="439"/>
      <c r="F5705" s="414"/>
    </row>
    <row r="5706" spans="1:6" ht="21" customHeight="1" thickBot="1" x14ac:dyDescent="0.25">
      <c r="A5706" s="440" t="s">
        <v>108</v>
      </c>
      <c r="B5706" s="439"/>
      <c r="C5706" s="439"/>
      <c r="D5706" s="439"/>
      <c r="E5706" s="439"/>
      <c r="F5706" s="414"/>
    </row>
    <row r="5707" spans="1:6" ht="21" customHeight="1" thickBot="1" x14ac:dyDescent="0.25">
      <c r="A5707" s="440" t="s">
        <v>72</v>
      </c>
      <c r="B5707" s="439"/>
      <c r="C5707" s="439"/>
      <c r="D5707" s="439"/>
      <c r="E5707" s="439"/>
      <c r="F5707" s="414"/>
    </row>
    <row r="5708" spans="1:6" ht="21" customHeight="1" thickBot="1" x14ac:dyDescent="0.25">
      <c r="A5708" s="440" t="s">
        <v>73</v>
      </c>
      <c r="B5708" s="439">
        <v>11005</v>
      </c>
      <c r="C5708" s="439">
        <f>5000+4998</f>
        <v>9998</v>
      </c>
      <c r="D5708" s="439">
        <f>1875+4999</f>
        <v>6874</v>
      </c>
      <c r="E5708" s="439">
        <v>5001</v>
      </c>
      <c r="F5708" s="414"/>
    </row>
    <row r="5709" spans="1:6" ht="21" customHeight="1" thickBot="1" x14ac:dyDescent="0.25">
      <c r="A5709" s="438" t="s">
        <v>109</v>
      </c>
      <c r="B5709" s="441">
        <f>B5710+B5711+B5712+B5713</f>
        <v>0</v>
      </c>
      <c r="C5709" s="441">
        <f>C5710+C5711+C5712+C5713</f>
        <v>0</v>
      </c>
      <c r="D5709" s="441">
        <f>D5710+D5711+D5712+D5713</f>
        <v>0</v>
      </c>
      <c r="E5709" s="441">
        <f>E5710+E5711+E5712+E5713</f>
        <v>0</v>
      </c>
      <c r="F5709" s="414"/>
    </row>
    <row r="5710" spans="1:6" ht="21" customHeight="1" thickBot="1" x14ac:dyDescent="0.25">
      <c r="A5710" s="440" t="s">
        <v>37</v>
      </c>
      <c r="B5710" s="441"/>
      <c r="C5710" s="441"/>
      <c r="D5710" s="441"/>
      <c r="E5710" s="441"/>
      <c r="F5710" s="414"/>
    </row>
    <row r="5711" spans="1:6" ht="21" customHeight="1" thickBot="1" x14ac:dyDescent="0.25">
      <c r="A5711" s="440" t="s">
        <v>108</v>
      </c>
      <c r="B5711" s="441"/>
      <c r="C5711" s="441"/>
      <c r="D5711" s="441"/>
      <c r="E5711" s="441"/>
      <c r="F5711" s="414"/>
    </row>
    <row r="5712" spans="1:6" ht="21" customHeight="1" thickBot="1" x14ac:dyDescent="0.25">
      <c r="A5712" s="440" t="s">
        <v>72</v>
      </c>
      <c r="B5712" s="441"/>
      <c r="C5712" s="441"/>
      <c r="D5712" s="441"/>
      <c r="E5712" s="441"/>
      <c r="F5712" s="414"/>
    </row>
    <row r="5713" spans="1:6" ht="21" customHeight="1" thickBot="1" x14ac:dyDescent="0.25">
      <c r="A5713" s="440" t="s">
        <v>73</v>
      </c>
      <c r="B5713" s="441"/>
      <c r="C5713" s="439"/>
      <c r="D5713" s="439"/>
      <c r="E5713" s="439"/>
      <c r="F5713" s="414"/>
    </row>
    <row r="5714" spans="1:6" ht="40.5" customHeight="1" thickBot="1" x14ac:dyDescent="0.25">
      <c r="A5714" s="468" t="s">
        <v>271</v>
      </c>
      <c r="B5714" s="441">
        <f>B5704+B5709</f>
        <v>11005</v>
      </c>
      <c r="C5714" s="441">
        <f>C5704+C5709</f>
        <v>9998</v>
      </c>
      <c r="D5714" s="441">
        <f>D5704+D5709</f>
        <v>6874</v>
      </c>
      <c r="E5714" s="441">
        <f>E5704+E5709</f>
        <v>5001</v>
      </c>
      <c r="F5714" s="414"/>
    </row>
    <row r="5715" spans="1:6" ht="49.5" customHeight="1" thickBot="1" x14ac:dyDescent="0.25">
      <c r="A5715" s="469" t="s">
        <v>259</v>
      </c>
      <c r="B5715" s="1186"/>
      <c r="C5715" s="1187"/>
      <c r="D5715" s="1187"/>
      <c r="E5715" s="1188"/>
      <c r="F5715" s="414"/>
    </row>
    <row r="5716" spans="1:6" ht="68.25" customHeight="1" thickBot="1" x14ac:dyDescent="0.25">
      <c r="A5716" s="579" t="s">
        <v>277</v>
      </c>
      <c r="B5716" s="598" t="s">
        <v>804</v>
      </c>
      <c r="C5716" s="599" t="s">
        <v>805</v>
      </c>
      <c r="D5716" s="562"/>
      <c r="E5716" s="563"/>
      <c r="F5716" s="414"/>
    </row>
    <row r="5717" spans="1:6" ht="21" customHeight="1" thickBot="1" x14ac:dyDescent="0.25">
      <c r="A5717" s="432" t="s">
        <v>9</v>
      </c>
      <c r="B5717" s="1197" t="s">
        <v>1531</v>
      </c>
      <c r="C5717" s="1198"/>
      <c r="D5717" s="1198"/>
      <c r="E5717" s="1199"/>
      <c r="F5717" s="414"/>
    </row>
    <row r="5718" spans="1:6" ht="21" customHeight="1" thickBot="1" x14ac:dyDescent="0.25">
      <c r="A5718" s="432" t="s">
        <v>14</v>
      </c>
      <c r="B5718" s="1124" t="s">
        <v>1526</v>
      </c>
      <c r="C5718" s="1125"/>
      <c r="D5718" s="1125"/>
      <c r="E5718" s="1126"/>
      <c r="F5718" s="414"/>
    </row>
    <row r="5719" spans="1:6" ht="21" customHeight="1" x14ac:dyDescent="0.2">
      <c r="A5719" s="1130"/>
      <c r="B5719" s="433">
        <v>2019</v>
      </c>
      <c r="C5719" s="433">
        <v>2020</v>
      </c>
      <c r="D5719" s="433">
        <v>2021</v>
      </c>
      <c r="E5719" s="433">
        <v>2022</v>
      </c>
      <c r="F5719" s="414"/>
    </row>
    <row r="5720" spans="1:6" ht="21" customHeight="1" thickBot="1" x14ac:dyDescent="0.25">
      <c r="A5720" s="1131"/>
      <c r="B5720" s="434" t="s">
        <v>5</v>
      </c>
      <c r="C5720" s="434" t="s">
        <v>6</v>
      </c>
      <c r="D5720" s="434" t="s">
        <v>6</v>
      </c>
      <c r="E5720" s="434" t="s">
        <v>6</v>
      </c>
      <c r="F5720" s="414"/>
    </row>
    <row r="5721" spans="1:6" ht="21" customHeight="1" thickBot="1" x14ac:dyDescent="0.25">
      <c r="A5721" s="432" t="s">
        <v>8</v>
      </c>
      <c r="B5721" s="435">
        <v>10124</v>
      </c>
      <c r="C5721" s="435">
        <v>0</v>
      </c>
      <c r="D5721" s="435">
        <f t="shared" ref="D5721:E5722" si="960">D5739</f>
        <v>0</v>
      </c>
      <c r="E5721" s="435">
        <f t="shared" si="960"/>
        <v>0</v>
      </c>
      <c r="F5721" s="414"/>
    </row>
    <row r="5722" spans="1:6" ht="21" customHeight="1" thickBot="1" x14ac:dyDescent="0.25">
      <c r="A5722" s="432" t="s">
        <v>15</v>
      </c>
      <c r="B5722" s="435">
        <v>10124</v>
      </c>
      <c r="C5722" s="435">
        <v>0</v>
      </c>
      <c r="D5722" s="435">
        <f t="shared" si="960"/>
        <v>0</v>
      </c>
      <c r="E5722" s="435">
        <f t="shared" si="960"/>
        <v>0</v>
      </c>
      <c r="F5722" s="414"/>
    </row>
    <row r="5723" spans="1:6" ht="21" customHeight="1" thickBot="1" x14ac:dyDescent="0.25">
      <c r="A5723" s="432" t="s">
        <v>21</v>
      </c>
      <c r="B5723" s="435">
        <f>B5722/B5721</f>
        <v>1</v>
      </c>
      <c r="C5723" s="435" t="e">
        <f>C5722/C5721</f>
        <v>#DIV/0!</v>
      </c>
      <c r="D5723" s="435" t="e">
        <f>D5722/D5721</f>
        <v>#DIV/0!</v>
      </c>
      <c r="E5723" s="435" t="e">
        <f>E5722/E5721</f>
        <v>#DIV/0!</v>
      </c>
      <c r="F5723" s="414"/>
    </row>
    <row r="5724" spans="1:6" ht="21" customHeight="1" thickBot="1" x14ac:dyDescent="0.25">
      <c r="A5724" s="432" t="s">
        <v>16</v>
      </c>
      <c r="B5724" s="436" t="s">
        <v>20</v>
      </c>
      <c r="C5724" s="437">
        <f t="shared" ref="C5724:E5726" si="961">C5721/B5721-1</f>
        <v>-1</v>
      </c>
      <c r="D5724" s="437" t="e">
        <f t="shared" si="961"/>
        <v>#DIV/0!</v>
      </c>
      <c r="E5724" s="437" t="e">
        <f t="shared" si="961"/>
        <v>#DIV/0!</v>
      </c>
      <c r="F5724" s="414"/>
    </row>
    <row r="5725" spans="1:6" ht="21" customHeight="1" thickBot="1" x14ac:dyDescent="0.25">
      <c r="A5725" s="432" t="s">
        <v>17</v>
      </c>
      <c r="B5725" s="436" t="s">
        <v>20</v>
      </c>
      <c r="C5725" s="437">
        <f t="shared" si="961"/>
        <v>-1</v>
      </c>
      <c r="D5725" s="437" t="e">
        <f t="shared" si="961"/>
        <v>#DIV/0!</v>
      </c>
      <c r="E5725" s="437" t="e">
        <f t="shared" si="961"/>
        <v>#DIV/0!</v>
      </c>
      <c r="F5725" s="414"/>
    </row>
    <row r="5726" spans="1:6" ht="21" customHeight="1" thickBot="1" x14ac:dyDescent="0.25">
      <c r="A5726" s="432" t="s">
        <v>18</v>
      </c>
      <c r="B5726" s="436" t="s">
        <v>20</v>
      </c>
      <c r="C5726" s="437" t="e">
        <f t="shared" si="961"/>
        <v>#DIV/0!</v>
      </c>
      <c r="D5726" s="437" t="e">
        <f t="shared" si="961"/>
        <v>#DIV/0!</v>
      </c>
      <c r="E5726" s="437" t="e">
        <f t="shared" si="961"/>
        <v>#DIV/0!</v>
      </c>
      <c r="F5726" s="414"/>
    </row>
    <row r="5727" spans="1:6" ht="21" customHeight="1" thickBot="1" x14ac:dyDescent="0.25">
      <c r="A5727" s="1132" t="s">
        <v>1462</v>
      </c>
      <c r="B5727" s="1133"/>
      <c r="C5727" s="1133"/>
      <c r="D5727" s="1133"/>
      <c r="E5727" s="1134"/>
      <c r="F5727" s="414"/>
    </row>
    <row r="5728" spans="1:6" ht="21" customHeight="1" x14ac:dyDescent="0.2">
      <c r="A5728" s="1130"/>
      <c r="B5728" s="433">
        <v>2018</v>
      </c>
      <c r="C5728" s="433">
        <v>2019</v>
      </c>
      <c r="D5728" s="433">
        <v>2020</v>
      </c>
      <c r="E5728" s="433">
        <v>2021</v>
      </c>
      <c r="F5728" s="414"/>
    </row>
    <row r="5729" spans="1:6" ht="21" customHeight="1" thickBot="1" x14ac:dyDescent="0.25">
      <c r="A5729" s="1131"/>
      <c r="B5729" s="434" t="s">
        <v>5</v>
      </c>
      <c r="C5729" s="434" t="s">
        <v>6</v>
      </c>
      <c r="D5729" s="434" t="s">
        <v>6</v>
      </c>
      <c r="E5729" s="434" t="s">
        <v>6</v>
      </c>
      <c r="F5729" s="414"/>
    </row>
    <row r="5730" spans="1:6" ht="21" customHeight="1" thickBot="1" x14ac:dyDescent="0.25">
      <c r="A5730" s="438" t="s">
        <v>107</v>
      </c>
      <c r="B5730" s="439">
        <f>B5731+B5732+B5733+B5734</f>
        <v>0</v>
      </c>
      <c r="C5730" s="439">
        <f>C5731+C5732+C5733+C5734</f>
        <v>0</v>
      </c>
      <c r="D5730" s="439">
        <f>D5731+D5732+D5733+D5734</f>
        <v>0</v>
      </c>
      <c r="E5730" s="439">
        <f>E5731+E5732+E5733+E5734</f>
        <v>0</v>
      </c>
      <c r="F5730" s="414"/>
    </row>
    <row r="5731" spans="1:6" ht="21" customHeight="1" thickBot="1" x14ac:dyDescent="0.25">
      <c r="A5731" s="440" t="s">
        <v>37</v>
      </c>
      <c r="B5731" s="439"/>
      <c r="C5731" s="439"/>
      <c r="D5731" s="439"/>
      <c r="E5731" s="439"/>
      <c r="F5731" s="414"/>
    </row>
    <row r="5732" spans="1:6" ht="21" customHeight="1" thickBot="1" x14ac:dyDescent="0.25">
      <c r="A5732" s="440" t="s">
        <v>108</v>
      </c>
      <c r="B5732" s="439"/>
      <c r="C5732" s="439"/>
      <c r="D5732" s="439"/>
      <c r="E5732" s="439"/>
      <c r="F5732" s="414"/>
    </row>
    <row r="5733" spans="1:6" ht="21" customHeight="1" thickBot="1" x14ac:dyDescent="0.25">
      <c r="A5733" s="440" t="s">
        <v>72</v>
      </c>
      <c r="B5733" s="439"/>
      <c r="C5733" s="439"/>
      <c r="D5733" s="439"/>
      <c r="E5733" s="439"/>
      <c r="F5733" s="414"/>
    </row>
    <row r="5734" spans="1:6" ht="21" customHeight="1" thickBot="1" x14ac:dyDescent="0.25">
      <c r="A5734" s="440" t="s">
        <v>73</v>
      </c>
      <c r="B5734" s="439"/>
      <c r="C5734" s="439"/>
      <c r="D5734" s="439"/>
      <c r="E5734" s="439"/>
      <c r="F5734" s="414"/>
    </row>
    <row r="5735" spans="1:6" ht="21" customHeight="1" thickBot="1" x14ac:dyDescent="0.25">
      <c r="A5735" s="438" t="s">
        <v>109</v>
      </c>
      <c r="B5735" s="441">
        <f>B5736+B5737+B5738+B5739</f>
        <v>10124</v>
      </c>
      <c r="C5735" s="441">
        <f>C5736+C5737+C5738+C5739</f>
        <v>0</v>
      </c>
      <c r="D5735" s="441">
        <f>D5736+D5737+D5738+D5739</f>
        <v>0</v>
      </c>
      <c r="E5735" s="441">
        <f>E5736+E5737+E5738+E5739</f>
        <v>0</v>
      </c>
      <c r="F5735" s="414"/>
    </row>
    <row r="5736" spans="1:6" ht="21" customHeight="1" thickBot="1" x14ac:dyDescent="0.25">
      <c r="A5736" s="440" t="s">
        <v>37</v>
      </c>
      <c r="B5736" s="441"/>
      <c r="C5736" s="441"/>
      <c r="D5736" s="441"/>
      <c r="E5736" s="441"/>
      <c r="F5736" s="414"/>
    </row>
    <row r="5737" spans="1:6" ht="21" customHeight="1" thickBot="1" x14ac:dyDescent="0.25">
      <c r="A5737" s="440" t="s">
        <v>108</v>
      </c>
      <c r="B5737" s="441"/>
      <c r="C5737" s="441"/>
      <c r="D5737" s="441"/>
      <c r="E5737" s="441"/>
      <c r="F5737" s="414"/>
    </row>
    <row r="5738" spans="1:6" ht="21" customHeight="1" thickBot="1" x14ac:dyDescent="0.25">
      <c r="A5738" s="440" t="s">
        <v>72</v>
      </c>
      <c r="B5738" s="441"/>
      <c r="C5738" s="441"/>
      <c r="D5738" s="441"/>
      <c r="E5738" s="441"/>
      <c r="F5738" s="414"/>
    </row>
    <row r="5739" spans="1:6" ht="21" customHeight="1" thickBot="1" x14ac:dyDescent="0.25">
      <c r="A5739" s="440" t="s">
        <v>73</v>
      </c>
      <c r="B5739" s="441">
        <f>B5722</f>
        <v>10124</v>
      </c>
      <c r="C5739" s="441"/>
      <c r="D5739" s="441"/>
      <c r="E5739" s="441"/>
      <c r="F5739" s="414"/>
    </row>
    <row r="5740" spans="1:6" ht="21" customHeight="1" thickBot="1" x14ac:dyDescent="0.25">
      <c r="A5740" s="468" t="s">
        <v>274</v>
      </c>
      <c r="B5740" s="441">
        <f>B5730+B5735</f>
        <v>10124</v>
      </c>
      <c r="C5740" s="441">
        <f>C5730+C5735</f>
        <v>0</v>
      </c>
      <c r="D5740" s="441">
        <f>D5730+D5735</f>
        <v>0</v>
      </c>
      <c r="E5740" s="441">
        <f>E5730+E5735</f>
        <v>0</v>
      </c>
      <c r="F5740" s="414"/>
    </row>
    <row r="5741" spans="1:6" ht="21" customHeight="1" thickBot="1" x14ac:dyDescent="0.25">
      <c r="A5741" s="469" t="s">
        <v>259</v>
      </c>
      <c r="B5741" s="1186"/>
      <c r="C5741" s="1187"/>
      <c r="D5741" s="1187"/>
      <c r="E5741" s="1188"/>
      <c r="F5741" s="414"/>
    </row>
    <row r="5742" spans="1:6" ht="54.75" customHeight="1" thickBot="1" x14ac:dyDescent="0.25">
      <c r="A5742" s="600" t="s">
        <v>281</v>
      </c>
      <c r="B5742" s="601" t="s">
        <v>806</v>
      </c>
      <c r="C5742" s="564" t="s">
        <v>807</v>
      </c>
      <c r="D5742" s="562"/>
      <c r="E5742" s="563"/>
      <c r="F5742" s="414"/>
    </row>
    <row r="5743" spans="1:6" ht="21" customHeight="1" thickBot="1" x14ac:dyDescent="0.25">
      <c r="A5743" s="432" t="s">
        <v>9</v>
      </c>
      <c r="B5743" s="1127" t="s">
        <v>1532</v>
      </c>
      <c r="C5743" s="1128"/>
      <c r="D5743" s="1128"/>
      <c r="E5743" s="1129"/>
      <c r="F5743" s="414"/>
    </row>
    <row r="5744" spans="1:6" ht="21" customHeight="1" thickBot="1" x14ac:dyDescent="0.25">
      <c r="A5744" s="432" t="s">
        <v>14</v>
      </c>
      <c r="B5744" s="1124"/>
      <c r="C5744" s="1125"/>
      <c r="D5744" s="1125"/>
      <c r="E5744" s="1126"/>
      <c r="F5744" s="414"/>
    </row>
    <row r="5745" spans="1:6" ht="21" customHeight="1" x14ac:dyDescent="0.2">
      <c r="A5745" s="1130"/>
      <c r="B5745" s="433">
        <v>2019</v>
      </c>
      <c r="C5745" s="433">
        <v>2020</v>
      </c>
      <c r="D5745" s="433">
        <v>2021</v>
      </c>
      <c r="E5745" s="433">
        <v>2022</v>
      </c>
      <c r="F5745" s="414"/>
    </row>
    <row r="5746" spans="1:6" ht="21" customHeight="1" thickBot="1" x14ac:dyDescent="0.25">
      <c r="A5746" s="1131"/>
      <c r="B5746" s="434" t="s">
        <v>5</v>
      </c>
      <c r="C5746" s="434" t="s">
        <v>6</v>
      </c>
      <c r="D5746" s="434" t="s">
        <v>6</v>
      </c>
      <c r="E5746" s="434" t="s">
        <v>6</v>
      </c>
      <c r="F5746" s="414"/>
    </row>
    <row r="5747" spans="1:6" ht="21" customHeight="1" thickBot="1" x14ac:dyDescent="0.25">
      <c r="A5747" s="432" t="s">
        <v>8</v>
      </c>
      <c r="B5747" s="436">
        <v>34430</v>
      </c>
      <c r="C5747" s="436">
        <v>0</v>
      </c>
      <c r="D5747" s="432">
        <v>0</v>
      </c>
      <c r="E5747" s="432">
        <v>0</v>
      </c>
      <c r="F5747" s="414"/>
    </row>
    <row r="5748" spans="1:6" ht="21" customHeight="1" thickBot="1" x14ac:dyDescent="0.25">
      <c r="A5748" s="432" t="s">
        <v>15</v>
      </c>
      <c r="B5748" s="435">
        <v>34430</v>
      </c>
      <c r="C5748" s="435">
        <v>0</v>
      </c>
      <c r="D5748" s="435">
        <f>D5766</f>
        <v>0</v>
      </c>
      <c r="E5748" s="435">
        <f>E5766</f>
        <v>0</v>
      </c>
      <c r="F5748" s="414"/>
    </row>
    <row r="5749" spans="1:6" ht="21" customHeight="1" thickBot="1" x14ac:dyDescent="0.25">
      <c r="A5749" s="432" t="s">
        <v>21</v>
      </c>
      <c r="B5749" s="435">
        <f>B5748/B5747</f>
        <v>1</v>
      </c>
      <c r="C5749" s="435" t="e">
        <f>C5748/C5747</f>
        <v>#DIV/0!</v>
      </c>
      <c r="D5749" s="435" t="e">
        <f>D5748/D5747</f>
        <v>#DIV/0!</v>
      </c>
      <c r="E5749" s="435" t="e">
        <f>E5748/E5747</f>
        <v>#DIV/0!</v>
      </c>
      <c r="F5749" s="414"/>
    </row>
    <row r="5750" spans="1:6" ht="21" customHeight="1" thickBot="1" x14ac:dyDescent="0.25">
      <c r="A5750" s="432" t="s">
        <v>16</v>
      </c>
      <c r="B5750" s="436" t="s">
        <v>20</v>
      </c>
      <c r="C5750" s="437">
        <f t="shared" ref="C5750:E5752" si="962">C5747/B5747-1</f>
        <v>-1</v>
      </c>
      <c r="D5750" s="437" t="e">
        <f t="shared" si="962"/>
        <v>#DIV/0!</v>
      </c>
      <c r="E5750" s="437" t="e">
        <f t="shared" si="962"/>
        <v>#DIV/0!</v>
      </c>
      <c r="F5750" s="414"/>
    </row>
    <row r="5751" spans="1:6" ht="21" customHeight="1" thickBot="1" x14ac:dyDescent="0.25">
      <c r="A5751" s="432" t="s">
        <v>17</v>
      </c>
      <c r="B5751" s="436" t="s">
        <v>20</v>
      </c>
      <c r="C5751" s="437">
        <f t="shared" si="962"/>
        <v>-1</v>
      </c>
      <c r="D5751" s="437" t="e">
        <f t="shared" si="962"/>
        <v>#DIV/0!</v>
      </c>
      <c r="E5751" s="437" t="e">
        <f t="shared" si="962"/>
        <v>#DIV/0!</v>
      </c>
      <c r="F5751" s="414"/>
    </row>
    <row r="5752" spans="1:6" ht="21" customHeight="1" thickBot="1" x14ac:dyDescent="0.25">
      <c r="A5752" s="432" t="s">
        <v>18</v>
      </c>
      <c r="B5752" s="436" t="s">
        <v>20</v>
      </c>
      <c r="C5752" s="437" t="e">
        <f t="shared" si="962"/>
        <v>#DIV/0!</v>
      </c>
      <c r="D5752" s="437" t="e">
        <f t="shared" si="962"/>
        <v>#DIV/0!</v>
      </c>
      <c r="E5752" s="437" t="e">
        <f t="shared" si="962"/>
        <v>#DIV/0!</v>
      </c>
      <c r="F5752" s="414"/>
    </row>
    <row r="5753" spans="1:6" ht="21" customHeight="1" thickBot="1" x14ac:dyDescent="0.25">
      <c r="A5753" s="1132" t="s">
        <v>1462</v>
      </c>
      <c r="B5753" s="1133"/>
      <c r="C5753" s="1133"/>
      <c r="D5753" s="1133"/>
      <c r="E5753" s="1134"/>
      <c r="F5753" s="414"/>
    </row>
    <row r="5754" spans="1:6" ht="21" customHeight="1" x14ac:dyDescent="0.2">
      <c r="A5754" s="1130"/>
      <c r="B5754" s="433">
        <v>2018</v>
      </c>
      <c r="C5754" s="433">
        <v>2019</v>
      </c>
      <c r="D5754" s="433">
        <v>2020</v>
      </c>
      <c r="E5754" s="433">
        <v>2021</v>
      </c>
    </row>
    <row r="5755" spans="1:6" ht="21" customHeight="1" thickBot="1" x14ac:dyDescent="0.25">
      <c r="A5755" s="1131"/>
      <c r="B5755" s="434" t="s">
        <v>5</v>
      </c>
      <c r="C5755" s="434" t="s">
        <v>6</v>
      </c>
      <c r="D5755" s="434" t="s">
        <v>6</v>
      </c>
      <c r="E5755" s="434" t="s">
        <v>6</v>
      </c>
    </row>
    <row r="5756" spans="1:6" ht="21" customHeight="1" thickBot="1" x14ac:dyDescent="0.25">
      <c r="A5756" s="438" t="s">
        <v>107</v>
      </c>
      <c r="B5756" s="439">
        <f>B5757+B5758+B5759+B5760</f>
        <v>0</v>
      </c>
      <c r="C5756" s="439">
        <f>C5757+C5758+C5759+C5760</f>
        <v>0</v>
      </c>
      <c r="D5756" s="439">
        <f>D5757+D5758+D5759+D5760</f>
        <v>0</v>
      </c>
      <c r="E5756" s="439">
        <f>E5757+E5758+E5759+E5760</f>
        <v>0</v>
      </c>
    </row>
    <row r="5757" spans="1:6" ht="21" customHeight="1" thickBot="1" x14ac:dyDescent="0.25">
      <c r="A5757" s="440" t="s">
        <v>37</v>
      </c>
      <c r="B5757" s="439"/>
      <c r="C5757" s="439"/>
      <c r="D5757" s="439"/>
      <c r="E5757" s="439"/>
    </row>
    <row r="5758" spans="1:6" ht="21" customHeight="1" thickBot="1" x14ac:dyDescent="0.25">
      <c r="A5758" s="440" t="s">
        <v>108</v>
      </c>
      <c r="B5758" s="439">
        <v>0</v>
      </c>
      <c r="C5758" s="439">
        <v>0</v>
      </c>
      <c r="D5758" s="439">
        <v>0</v>
      </c>
      <c r="E5758" s="439">
        <v>0</v>
      </c>
    </row>
    <row r="5759" spans="1:6" ht="21" customHeight="1" thickBot="1" x14ac:dyDescent="0.25">
      <c r="A5759" s="440" t="s">
        <v>72</v>
      </c>
      <c r="B5759" s="439"/>
      <c r="C5759" s="439"/>
      <c r="D5759" s="439"/>
      <c r="E5759" s="439"/>
    </row>
    <row r="5760" spans="1:6" ht="21" customHeight="1" thickBot="1" x14ac:dyDescent="0.25">
      <c r="A5760" s="440" t="s">
        <v>73</v>
      </c>
      <c r="B5760" s="439"/>
      <c r="C5760" s="439"/>
      <c r="D5760" s="439"/>
      <c r="E5760" s="439"/>
    </row>
    <row r="5761" spans="1:6" ht="21" customHeight="1" thickBot="1" x14ac:dyDescent="0.25">
      <c r="A5761" s="438" t="s">
        <v>109</v>
      </c>
      <c r="B5761" s="441">
        <f>SUM(B5762:B5765)</f>
        <v>34430</v>
      </c>
      <c r="C5761" s="441">
        <f t="shared" ref="C5761:E5761" si="963">SUM(C5762:C5765)</f>
        <v>0</v>
      </c>
      <c r="D5761" s="441">
        <f t="shared" si="963"/>
        <v>0</v>
      </c>
      <c r="E5761" s="441">
        <f t="shared" si="963"/>
        <v>0</v>
      </c>
    </row>
    <row r="5762" spans="1:6" ht="21" customHeight="1" thickBot="1" x14ac:dyDescent="0.25">
      <c r="A5762" s="440" t="s">
        <v>37</v>
      </c>
      <c r="B5762" s="441"/>
      <c r="C5762" s="441"/>
      <c r="D5762" s="441"/>
      <c r="E5762" s="441"/>
    </row>
    <row r="5763" spans="1:6" ht="21" customHeight="1" thickBot="1" x14ac:dyDescent="0.25">
      <c r="A5763" s="440" t="s">
        <v>108</v>
      </c>
      <c r="B5763" s="441"/>
      <c r="C5763" s="441"/>
      <c r="D5763" s="441"/>
      <c r="E5763" s="441"/>
    </row>
    <row r="5764" spans="1:6" ht="21" customHeight="1" thickBot="1" x14ac:dyDescent="0.25">
      <c r="A5764" s="440" t="s">
        <v>72</v>
      </c>
      <c r="B5764" s="441"/>
      <c r="C5764" s="441"/>
      <c r="D5764" s="441"/>
      <c r="E5764" s="441"/>
    </row>
    <row r="5765" spans="1:6" ht="21" customHeight="1" thickBot="1" x14ac:dyDescent="0.25">
      <c r="A5765" s="440" t="s">
        <v>73</v>
      </c>
      <c r="B5765" s="441">
        <f>B5748</f>
        <v>34430</v>
      </c>
      <c r="C5765" s="441"/>
      <c r="D5765" s="441"/>
      <c r="E5765" s="441"/>
    </row>
    <row r="5766" spans="1:6" ht="43.5" customHeight="1" thickBot="1" x14ac:dyDescent="0.25">
      <c r="A5766" s="468" t="s">
        <v>280</v>
      </c>
      <c r="B5766" s="602">
        <f>B5756+B5761</f>
        <v>34430</v>
      </c>
      <c r="C5766" s="602">
        <f>C5756+C5761</f>
        <v>0</v>
      </c>
      <c r="D5766" s="602">
        <f>D5756+D5761</f>
        <v>0</v>
      </c>
      <c r="E5766" s="602">
        <f>E5756+E5761</f>
        <v>0</v>
      </c>
    </row>
    <row r="5767" spans="1:6" ht="54" customHeight="1" thickTop="1" thickBot="1" x14ac:dyDescent="0.25">
      <c r="A5767" s="472" t="s">
        <v>74</v>
      </c>
      <c r="B5767" s="473">
        <f>B64+B101+B129+B154+B179+B204+B229+B254+B279+B304+B329+B354+B379+B404+B429+B454+B479+B504+B529+B554+B579+B604+B629+B654+B679+B704+B729+B754+B779+B804+B829+B854+B879+B904+B929+B954+B979+B1004+B1029+B1054+B1079+B1104+B1129+B1154+B1179+B1204+B1229+B1254+B1279+B1304+B1329+B1354+B1379+B1404+B1429+B1454+B1479+B1504+B1529+B1554+B1579+B1604+B1629+B1654+B1679+B1704+B1729+B1754+B1779+B1805+B1830+B1855+B1880+B1905+B1930+B1955+B1980+B2005+B2030+B2055+B2080+B2105+B2130+B2155+B2180+B2205+B2230+B2255+B2280+B2305+B2330+B2355+B2380+B2405+B2430+B2455+B2480+B2505+B2530+B2555+B2580+B2605+B2630+B2655+B2680+B2705+B2730+B2756+B2781+B2806+B2831+B2856+B2881+B2906+B2931+B2956+B2981+B3006+B3031+B3056+B3081+B3106+B3131+B3156+B3181+B3206+B3231+B3256+B3281+B3306+B3331+B3356+B3381+B3406+B3431+B3456+B3481+B3506+B3532+B3557+B3582+B3607+B3632+B3657+B3682+B3707+B3732+B3757+B3783+B3808+B3833+B3858+B3883+B3908+B3933+B3958+B3983+B4008+B4033+B4058+B4083+B4108+B4134+B4159+B4185+B4210+B4235+B4260+B4285+B4310+B4335+B4360+B4385+B4410+B4435+B4460+B4485+B4513+B4538+B4563+B4588+B4613+B4638+B4663+B4688+B4713+B4738+B4763+B4788+B4813+B4838+B4863+B4888+B4913+B4938+B4963+B4988+B5013+B5038+B5065+B5091+B5117+B5143+B5169+B5195+B5221+B5247+B5273+B5299+B5325+B5351+B5377+B5403+B5429+B5455+B5481+B5507+B5533+B5559+B5585+B5611+B5637+B5663+B5714+B5740+B5766</f>
        <v>10382500.30936995</v>
      </c>
      <c r="C5767" s="473">
        <f>C64+C101+C129+C154+C179+C204+C229+C254+C279+C304+C329+C354+C379+C404+C429+C454+C479+C504+C529+C554+C579+C604+C629+C654+C679+C704+C729+C754+C779+C804+C829+C854+C879+C904+C929+C954+C979+C1004+C1029+C1054+C1079+C1104+C1129+C1154+C1179+C1204+C1229+C1254+C1279+C1304+C1329+C1354+C1379+C1404+C1429+C1454+C1479+C1504+C1529+C1554+C1579+C1604+C1629+C1654+C1679+C1704+C1729+C1754+C1779+C1805+C1830+C1855+C1880+C1905+C1930+C1955+C1980+C2005+C2030+C2055+C2080+C2105+C2130+C2155+C2180+C2205+C2230+C2255+C2280+C2305+C2330+C2355+C2380+C2405+C2430+C2455+C2480+C2505+C2530+C2555+C2580+C2605+C2630+C2655+C2680+C2705+C2730+C2756+C2781+C2806+C2831+C2856+C2881+C2906+C2931+C2956+C2981+C3006+C3031+C3056+C3081+C3106+C3131+C3156+C3181+C3206+C3231+C3256+C3281+C3306+C3331+C3356+C3381+C3406+C3431+C3456+C3481+C3506+C3532+C3557+C3582+C3607+C3632+C3657+C3682+C3707+C3732+C3757+C3783+C3808+C3833+C3858+C3883+C3908+C3933+C3958+C3983+C4008+C4033+C4058+C4083+C4108+C4134+C4159+C4185+C4210+C4235+C4260+C4285+C4310+C4335+C4360+C4385+C4410+C4435+C4460+C4485+C4513+C4538+C4563+C4588+C4613+C4638+C4663+C4688+C4713+C4738+C4763+C4788+C4813+C4838+C4863+C4888+C4913+C4938+C4963+C4988+C5013+C5038+C5065+C5091+C5117+C5143+C5169+C5195+C5221+C5247+C5273+C5299+C5325+C5351+C5377+C5403+C5429+C5455+C5481+C5507+C5533+C5559+C5585+C5611+C5637+C5663+C5714+C5740+C5766+C5689</f>
        <v>10732059.814075723</v>
      </c>
      <c r="D5767" s="473">
        <f t="shared" ref="D5767:E5767" si="964">D64+D101+D129+D154+D179+D204+D229+D254+D279+D304+D329+D354+D379+D404+D429+D454+D479+D504+D529+D554+D579+D604+D629+D654+D679+D704+D729+D754+D779+D804+D829+D854+D879+D904+D929+D954+D979+D1004+D1029+D1054+D1079+D1104+D1129+D1154+D1179+D1204+D1229+D1254+D1279+D1304+D1329+D1354+D1379+D1404+D1429+D1454+D1479+D1504+D1529+D1554+D1579+D1604+D1629+D1654+D1679+D1704+D1729+D1754+D1779+D1805+D1830+D1855+D1880+D1905+D1930+D1955+D1980+D2005+D2030+D2055+D2080+D2105+D2130+D2155+D2180+D2205+D2230+D2255+D2280+D2305+D2330+D2355+D2380+D2405+D2430+D2455+D2480+D2505+D2530+D2555+D2580+D2605+D2630+D2655+D2680+D2705+D2730+D2756+D2781+D2806+D2831+D2856+D2881+D2906+D2931+D2956+D2981+D3006+D3031+D3056+D3081+D3106+D3131+D3156+D3181+D3206+D3231+D3256+D3281+D3306+D3331+D3356+D3381+D3406+D3431+D3456+D3481+D3506+D3532+D3557+D3582+D3607+D3632+D3657+D3682+D3707+D3732+D3757+D3783+D3808+D3833+D3858+D3883+D3908+D3933+D3958+D3983+D4008+D4033+D4058+D4083+D4108+D4134+D4159+D4185+D4210+D4235+D4260+D4285+D4310+D4335+D4360+D4385+D4410+D4435+D4460+D4485+D4513+D4538+D4563+D4588+D4613+D4638+D4663+D4688+D4713+D4738+D4763+D4788+D4813+D4838+D4863+D4888+D4913+D4938+D4963+D4988+D5013+D5038+D5065+D5091+D5117+D5143+D5169+D5195+D5221+D5247+D5273+D5299+D5325+D5351+D5377+D5403+D5429+D5455+D5481+D5507+D5533+D5559+D5585+D5611+D5637+D5663+D5714+D5740+D5766+D5689</f>
        <v>11766289.956581581</v>
      </c>
      <c r="E5767" s="473">
        <f t="shared" si="964"/>
        <v>11986289.726391912</v>
      </c>
      <c r="F5767" s="474"/>
    </row>
    <row r="5768" spans="1:6" ht="42.75" customHeight="1" thickTop="1" thickBot="1" x14ac:dyDescent="0.3">
      <c r="A5768" s="472" t="s">
        <v>75</v>
      </c>
      <c r="B5768" s="473">
        <f>B35+B72+B111+B136+B161+B186+B211+B236+B261+B286+B311+B336+B361+B386+B411+B436+B461+B486+B511+B536+B561+B586+B611+B636+B661+B686+B711+B736+B761+B786+B811+B836+B861+B886+B911+B936+B961+B986+B1011+B1036+B1061+B1086+B1111+B1136+B1161+B1186+B1211+B1236+B1261+B1286+B1311+B1336+B1361+B1386+B1411+B1436+B1461+B1486+B1511+B1536+B1561+B1586+B1611+B1636+B1661+B1686+B1711+B1736+B1761+B1787+B1812+B1837+B1862+B1887+B1912+B1937+B1962+B1987+B2012+B2037+B2062+B2087+B2112+B2137+B2162+B2187+B2212+B2237+B2262+B2287+B2312+B2337+B2362+B2387+B2412+B2437+B2462+B2487+B2512+B2537+B2562+B2587+B2612+B2637+B2662+B2687+B2712+B2738+B2763+B2788+B2813+B2838+B2863+B2888+B2913+B2938+B2963+B2988+B3013+B3038+B3063+B3088+B3113+B3138+B3163+B3188+B3213+B3238+B3263+B3288+B3313+B3338+B3363+B3388+B3413+B3438+B3463+B3488+B3514+B3539+B3564+B3589+B3614+B3639+B3664+B3689+B3714+B3739+B3765+B3790+B3815+B3840+B3865+B3890+B3915+B3940+B3965+B3990+B4015+B4040+B4065+B4090+B4116+B4141+B4167+B4192+B4217+B4242+B4267+B4292+B4317+B4342+B4367+B4392+B4417+B4442+B4467+B4495+B4520+B4545+B4570+B4595+B4620+B4645+B4670+B4695+B4720+B4745+B4770+B4795+B4820+B4845+B4870+B4895+B4920+B4945+B4970+B4995+B5020+B5047+B5073+B5099+B5125+B5151+B5177+B5203+B5229+B5255+B5281+B5307+B5333+B5359+B5385+B5411+B5437+B5463+B5489+B5515+B5541+B5567+B5593+B5619+B5645+B5696+B5722+B5748</f>
        <v>10382500.30936995</v>
      </c>
      <c r="C5768" s="473">
        <f>C35+C72+C111+C136+C161+C186+C211+C236+C261+C286+C311+C336+C361+C386+C411+C436+C461+C486+C511+C536+C561+C586+C611+C636+C661+C686+C711+C736+C761+C786+C811+C836+C861+C886+C911+C936+C961+C986+C1011+C1036+C1061+C1086+C1111+C1136+C1161+C1186+C1211+C1236+C1261+C1286+C1311+C1336+C1361+C1386+C1411+C1436+C1461+C1486+C1511+C1536+C1561+C1586+C1611+C1636+C1661+C1686+C1711+C1736+C1761+C1787+C1812+C1837+C1862+C1887+C1912+C1937+C1962+C1987+C2012+C2037+C2062+C2087+C2112+C2137+C2162+C2187+C2212+C2237+C2262+C2287+C2312+C2337+C2362+C2387+C2412+C2437+C2462+C2487+C2512+C2537+C2562+C2587+C2612+C2637+C2662+C2687+C2712+C2738+C2763+C2788+C2813+C2838+C2863+C2888+C2913+C2938+C2963+C2988+C3013+C3038+C3063+C3088+C3113+C3138+C3163+C3188+C3213+C3238+C3263+C3288+C3313+C3338+C3363+C3388+C3413+C3438+C3463+C3488+C3514+C3539+C3564+C3589+C3614+C3639+C3664+C3689+C3714+C3739+C3765+C3790+C3815+C3840+C3865+C3890+C3915+C3940+C3965+C3990+C4015+C4040+C4065+C4090+C4116+C4141+C4167+C4192+C4217+C4242+C4267+C4292+C4317+C4342+C4367+C4392+C4417+C4442+C4467+C4495+C4520+C4545+C4570+C4595+C4620+C4645+C4670+C4695+C4720+C4745+C4770+C4795+C4820+C4845+C4870+C4895+C4920+C4945+C4970+C4995+C5020+C5047+C5073+C5099+C5125+C5151+C5177+C5203+C5229+C5255+C5281+C5307+C5333+C5359+C5385+C5411+C5437+C5463+C5489+C5515+C5541+C5567+C5593+C5619+C5645+C5696+C5722+C5748+C5671</f>
        <v>10732059.814075723</v>
      </c>
      <c r="D5768" s="473">
        <f t="shared" ref="D5768:E5768" si="965">D35+D72+D111+D136+D161+D186+D211+D236+D261+D286+D311+D336+D361+D386+D411+D436+D461+D486+D511+D536+D561+D586+D611+D636+D661+D686+D711+D736+D761+D786+D811+D836+D861+D886+D911+D936+D961+D986+D1011+D1036+D1061+D1086+D1111+D1136+D1161+D1186+D1211+D1236+D1261+D1286+D1311+D1336+D1361+D1386+D1411+D1436+D1461+D1486+D1511+D1536+D1561+D1586+D1611+D1636+D1661+D1686+D1711+D1736+D1761+D1787+D1812+D1837+D1862+D1887+D1912+D1937+D1962+D1987+D2012+D2037+D2062+D2087+D2112+D2137+D2162+D2187+D2212+D2237+D2262+D2287+D2312+D2337+D2362+D2387+D2412+D2437+D2462+D2487+D2512+D2537+D2562+D2587+D2612+D2637+D2662+D2687+D2712+D2738+D2763+D2788+D2813+D2838+D2863+D2888+D2913+D2938+D2963+D2988+D3013+D3038+D3063+D3088+D3113+D3138+D3163+D3188+D3213+D3238+D3263+D3288+D3313+D3338+D3363+D3388+D3413+D3438+D3463+D3488+D3514+D3539+D3564+D3589+D3614+D3639+D3664+D3689+D3714+D3739+D3765+D3790+D3815+D3840+D3865+D3890+D3915+D3940+D3965+D3990+D4015+D4040+D4065+D4090+D4116+D4141+D4167+D4192+D4217+D4242+D4267+D4292+D4317+D4342+D4367+D4392+D4417+D4442+D4467+D4495+D4520+D4545+D4570+D4595+D4620+D4645+D4670+D4695+D4720+D4745+D4770+D4795+D4820+D4845+D4870+D4895+D4920+D4945+D4970+D4995+D5020+D5047+D5073+D5099+D5125+D5151+D5177+D5203+D5229+D5255+D5281+D5307+D5333+D5359+D5385+D5411+D5437+D5463+D5489+D5515+D5541+D5567+D5593+D5619+D5645+D5696+D5722+D5748+D5671</f>
        <v>11766289.956581581</v>
      </c>
      <c r="E5768" s="473">
        <f t="shared" si="965"/>
        <v>11986289.726391912</v>
      </c>
      <c r="F5768" s="475"/>
    </row>
    <row r="5769" spans="1:6" ht="21" customHeight="1" thickTop="1" thickBot="1" x14ac:dyDescent="0.3">
      <c r="A5769" s="476" t="s">
        <v>0</v>
      </c>
      <c r="B5769" s="473">
        <f>B5770+B5771</f>
        <v>40500</v>
      </c>
      <c r="C5769" s="473">
        <f t="shared" ref="C5769:E5769" si="966">C5770+C5771</f>
        <v>50000</v>
      </c>
      <c r="D5769" s="473">
        <f t="shared" si="966"/>
        <v>50000</v>
      </c>
      <c r="E5769" s="473">
        <f t="shared" si="966"/>
        <v>50000</v>
      </c>
      <c r="F5769" s="456"/>
    </row>
    <row r="5770" spans="1:6" ht="21" customHeight="1" thickTop="1" thickBot="1" x14ac:dyDescent="0.25">
      <c r="A5770" s="477" t="s">
        <v>37</v>
      </c>
      <c r="B5770" s="478">
        <f>B44</f>
        <v>40500</v>
      </c>
      <c r="C5770" s="478">
        <f>C44</f>
        <v>50000</v>
      </c>
      <c r="D5770" s="478">
        <f>D44</f>
        <v>50000</v>
      </c>
      <c r="E5770" s="478">
        <f>E44</f>
        <v>50000</v>
      </c>
      <c r="F5770" s="414"/>
    </row>
    <row r="5771" spans="1:6" ht="21" customHeight="1" thickTop="1" thickBot="1" x14ac:dyDescent="0.25">
      <c r="A5771" s="477" t="s">
        <v>76</v>
      </c>
      <c r="B5771" s="478"/>
      <c r="C5771" s="478"/>
      <c r="D5771" s="478"/>
      <c r="E5771" s="478"/>
      <c r="F5771" s="414"/>
    </row>
    <row r="5772" spans="1:6" ht="21" customHeight="1" thickTop="1" thickBot="1" x14ac:dyDescent="0.25">
      <c r="A5772" s="476" t="s">
        <v>31</v>
      </c>
      <c r="B5772" s="473">
        <f>B5773+B5774</f>
        <v>8500</v>
      </c>
      <c r="C5772" s="473">
        <f t="shared" ref="C5772:E5772" si="967">C5773+C5774</f>
        <v>8500</v>
      </c>
      <c r="D5772" s="473">
        <f t="shared" si="967"/>
        <v>8500</v>
      </c>
      <c r="E5772" s="473">
        <f t="shared" si="967"/>
        <v>8500</v>
      </c>
      <c r="F5772" s="414"/>
    </row>
    <row r="5773" spans="1:6" ht="21" customHeight="1" thickTop="1" thickBot="1" x14ac:dyDescent="0.25">
      <c r="A5773" s="477" t="s">
        <v>37</v>
      </c>
      <c r="B5773" s="479">
        <f>B47</f>
        <v>8500</v>
      </c>
      <c r="C5773" s="479">
        <f>C47</f>
        <v>8500</v>
      </c>
      <c r="D5773" s="479">
        <f>D47</f>
        <v>8500</v>
      </c>
      <c r="E5773" s="479">
        <f>E47</f>
        <v>8500</v>
      </c>
      <c r="F5773" s="414"/>
    </row>
    <row r="5774" spans="1:6" ht="21" customHeight="1" thickTop="1" thickBot="1" x14ac:dyDescent="0.25">
      <c r="A5774" s="477" t="s">
        <v>76</v>
      </c>
      <c r="B5774" s="478"/>
      <c r="C5774" s="478"/>
      <c r="D5774" s="478"/>
      <c r="E5774" s="478"/>
      <c r="F5774" s="414"/>
    </row>
    <row r="5775" spans="1:6" ht="21" customHeight="1" thickTop="1" thickBot="1" x14ac:dyDescent="0.25">
      <c r="A5775" s="476" t="s">
        <v>1</v>
      </c>
      <c r="B5775" s="473">
        <f>B5776+B5777</f>
        <v>14000</v>
      </c>
      <c r="C5775" s="473">
        <f t="shared" ref="C5775:E5775" si="968">C5776+C5777</f>
        <v>41500</v>
      </c>
      <c r="D5775" s="473">
        <f t="shared" si="968"/>
        <v>41500</v>
      </c>
      <c r="E5775" s="473">
        <f t="shared" si="968"/>
        <v>41500</v>
      </c>
      <c r="F5775" s="414"/>
    </row>
    <row r="5776" spans="1:6" ht="21" customHeight="1" thickTop="1" thickBot="1" x14ac:dyDescent="0.25">
      <c r="A5776" s="477" t="s">
        <v>37</v>
      </c>
      <c r="B5776" s="478">
        <f>B50</f>
        <v>14000</v>
      </c>
      <c r="C5776" s="478">
        <f>C50</f>
        <v>41500</v>
      </c>
      <c r="D5776" s="478">
        <f>D50</f>
        <v>41500</v>
      </c>
      <c r="E5776" s="478">
        <f>E50</f>
        <v>41500</v>
      </c>
      <c r="F5776" s="414"/>
    </row>
    <row r="5777" spans="1:6" ht="21" customHeight="1" thickTop="1" thickBot="1" x14ac:dyDescent="0.25">
      <c r="A5777" s="477" t="s">
        <v>76</v>
      </c>
      <c r="B5777" s="478"/>
      <c r="C5777" s="478"/>
      <c r="D5777" s="478"/>
      <c r="E5777" s="478"/>
      <c r="F5777" s="414"/>
    </row>
    <row r="5778" spans="1:6" ht="21" customHeight="1" thickTop="1" thickBot="1" x14ac:dyDescent="0.25">
      <c r="A5778" s="476" t="s">
        <v>2</v>
      </c>
      <c r="B5778" s="473">
        <f>B5779+B5780</f>
        <v>400000</v>
      </c>
      <c r="C5778" s="473">
        <f t="shared" ref="C5778:E5778" si="969">C5779+C5780</f>
        <v>400000</v>
      </c>
      <c r="D5778" s="473">
        <f t="shared" si="969"/>
        <v>400000</v>
      </c>
      <c r="E5778" s="473">
        <f t="shared" si="969"/>
        <v>400000</v>
      </c>
      <c r="F5778" s="414"/>
    </row>
    <row r="5779" spans="1:6" ht="21" customHeight="1" thickTop="1" thickBot="1" x14ac:dyDescent="0.25">
      <c r="A5779" s="477" t="s">
        <v>37</v>
      </c>
      <c r="B5779" s="479">
        <f>B90</f>
        <v>400000</v>
      </c>
      <c r="C5779" s="479">
        <f>C90</f>
        <v>400000</v>
      </c>
      <c r="D5779" s="479">
        <f>D90</f>
        <v>400000</v>
      </c>
      <c r="E5779" s="479">
        <f>E90</f>
        <v>400000</v>
      </c>
      <c r="F5779" s="414"/>
    </row>
    <row r="5780" spans="1:6" ht="21" customHeight="1" thickTop="1" thickBot="1" x14ac:dyDescent="0.25">
      <c r="A5780" s="477" t="s">
        <v>76</v>
      </c>
      <c r="B5780" s="478"/>
      <c r="C5780" s="478"/>
      <c r="D5780" s="478"/>
      <c r="E5780" s="478"/>
      <c r="F5780" s="414"/>
    </row>
    <row r="5781" spans="1:6" ht="21" customHeight="1" thickTop="1" thickBot="1" x14ac:dyDescent="0.25">
      <c r="A5781" s="476" t="s">
        <v>22</v>
      </c>
      <c r="B5781" s="473"/>
      <c r="C5781" s="473"/>
      <c r="D5781" s="473"/>
      <c r="E5781" s="473"/>
      <c r="F5781" s="414"/>
    </row>
    <row r="5782" spans="1:6" ht="21" customHeight="1" thickTop="1" thickBot="1" x14ac:dyDescent="0.25">
      <c r="A5782" s="477" t="s">
        <v>37</v>
      </c>
      <c r="B5782" s="479"/>
      <c r="C5782" s="479"/>
      <c r="D5782" s="479"/>
      <c r="E5782" s="479"/>
      <c r="F5782" s="414"/>
    </row>
    <row r="5783" spans="1:6" ht="21" customHeight="1" thickTop="1" thickBot="1" x14ac:dyDescent="0.25">
      <c r="A5783" s="477" t="s">
        <v>76</v>
      </c>
      <c r="B5783" s="478"/>
      <c r="C5783" s="478"/>
      <c r="D5783" s="478"/>
      <c r="E5783" s="478"/>
      <c r="F5783" s="414"/>
    </row>
    <row r="5784" spans="1:6" ht="21" customHeight="1" thickTop="1" thickBot="1" x14ac:dyDescent="0.25">
      <c r="A5784" s="476" t="s">
        <v>23</v>
      </c>
      <c r="B5784" s="473"/>
      <c r="C5784" s="473"/>
      <c r="D5784" s="473"/>
      <c r="E5784" s="473"/>
      <c r="F5784" s="414"/>
    </row>
    <row r="5785" spans="1:6" ht="21" customHeight="1" thickTop="1" thickBot="1" x14ac:dyDescent="0.25">
      <c r="A5785" s="477" t="s">
        <v>37</v>
      </c>
      <c r="B5785" s="479"/>
      <c r="C5785" s="479"/>
      <c r="D5785" s="479"/>
      <c r="E5785" s="479"/>
      <c r="F5785" s="414"/>
    </row>
    <row r="5786" spans="1:6" ht="21" customHeight="1" thickTop="1" thickBot="1" x14ac:dyDescent="0.25">
      <c r="A5786" s="477" t="s">
        <v>76</v>
      </c>
      <c r="B5786" s="478"/>
      <c r="C5786" s="478"/>
      <c r="D5786" s="478"/>
      <c r="E5786" s="478"/>
    </row>
    <row r="5787" spans="1:6" ht="21" customHeight="1" thickTop="1" thickBot="1" x14ac:dyDescent="0.25">
      <c r="A5787" s="476" t="s">
        <v>3</v>
      </c>
      <c r="B5787" s="473"/>
      <c r="C5787" s="473"/>
      <c r="D5787" s="473"/>
      <c r="E5787" s="480"/>
    </row>
    <row r="5788" spans="1:6" ht="22.5" customHeight="1" thickTop="1" thickBot="1" x14ac:dyDescent="0.25">
      <c r="A5788" s="477" t="s">
        <v>37</v>
      </c>
      <c r="B5788" s="479"/>
      <c r="C5788" s="479"/>
      <c r="D5788" s="479"/>
      <c r="E5788" s="481"/>
    </row>
    <row r="5789" spans="1:6" ht="22.5" customHeight="1" thickTop="1" thickBot="1" x14ac:dyDescent="0.25">
      <c r="A5789" s="477" t="s">
        <v>76</v>
      </c>
      <c r="B5789" s="478"/>
      <c r="C5789" s="478"/>
      <c r="D5789" s="478"/>
      <c r="E5789" s="482"/>
    </row>
    <row r="5790" spans="1:6" ht="35.1" customHeight="1" thickTop="1" thickBot="1" x14ac:dyDescent="0.25">
      <c r="A5790" s="483" t="s">
        <v>77</v>
      </c>
      <c r="B5790" s="473">
        <f>SUM(B5791:B5794)</f>
        <v>376895.60077600001</v>
      </c>
      <c r="C5790" s="473">
        <f t="shared" ref="C5790:E5790" si="970">SUM(C5791:C5794)</f>
        <v>458246.49140933331</v>
      </c>
      <c r="D5790" s="473">
        <f t="shared" si="970"/>
        <v>392603.33169466665</v>
      </c>
      <c r="E5790" s="473">
        <f t="shared" si="970"/>
        <v>306668</v>
      </c>
    </row>
    <row r="5791" spans="1:6" ht="35.1" customHeight="1" thickTop="1" thickBot="1" x14ac:dyDescent="0.25">
      <c r="A5791" s="477" t="s">
        <v>37</v>
      </c>
      <c r="B5791" s="473">
        <f>B120+B145+B170+B195+B220+B245+B270+B295+B320+B345+B370+B395+B420+B445+B470+B495+B520+B545+B570+B595+B620+B645+B670+B695+B720+B745+B770+B795+B820+B845+B870+B895+B920+B945+B970+B995+B1020+B1045+B1070+B1095+B1120+B1145+B1170+B1195+B1220+B1245+B1270+B1295+B1320+B1345+B1370+B1395+B1420+B1445+B1470+B1495+B1520+B1545+B1570+B1595+B1620+B1645+B1670+B1695+B1720+B1745+B1770+B1796+B1821+B1846+B1871+B1896+B1921+B1946+B1971+B1996+B2021+B2046+B2071+B2096+B2121+B2146+B2171+B2196+B2221+B2246+B2271+B2296+B2321+B2346+B2371+B2396+B2421+B2446+B2471+B2496+B2521+B2546+B2571+B2596+B2621+B2646+B2671+B2696+B2721+B2747+B2772+B2797+B2822+B2847+B2872+B2897+B2922+B2947+B2972+B2997+B3022+B3047+B3072+B3097+B3122+B3147+B3172+B3197+B3222+B3247+B3272+B3297+B3322+B3347+B3372+B3397+B3422+B3447+B3472+B3497+B3523+B3548+B3573+B3598+B3623+B3648+B3673+B3698+B3723+B3748+B3774+B3799+B3824+B3849+B3874+B3899+B3924+B3949+B3974+B3999+B4024+B4049+B4074+B4099+B4125+B4150+B4176+B4201+B4226+B4251+B4276+B4301+B4326+B4351+B4376+B4401+B4426+B4451+B4476+B4504+B4529+B4554+B4579+B4604+B4629+B4654+B4679+B4704+B4729+B4754+B4779+B4804+B4829+B4854+B4879+B4904+B4929+B4954+B4979+B5004+B5029+B5056+B5082+B5108+B5134+B5160+B5186+B5212+B5238+B5264+B5290+B5316+B5342+B5368+B5394+B5420+B5446+B5472+B5498+B5524+B5550+B5576+B5602+B5628+B5654+B5705+B5731+B5757</f>
        <v>95993.600776000007</v>
      </c>
      <c r="C5791" s="473">
        <f>C120+C145+C170+C195+C220+C245+C270+C295+C320+C345+C370+C395+C420+C445+C470+C495+C520+C545+C570+C595+C620+C645+C670+C695+C720+C745+C770+C795+C820+C845+C870+C895+C920+C945+C970+C995+C1020+C1045+C1070+C1095+C1120+C1145+C1170+C1195+C1220+C1245+C1270+C1295+C1320+C1345+C1370+C1395+C1420+C1445+C1470+C1495+C1520+C1545+C1570+C1595+C1620+C1645+C1670+C1695+C1720+C1745+C1770+C1796+C1821+C1846+C1871+C1896+C1921+C1946+C1971+C1996+C2021+C2046+C2071+C2096+C2121+C2146+C2171+C2196+C2221+C2246+C2271+C2296+C2321+C2346+C2371+C2396+C2421+C2446+C2471+C2496+C2521+C2546+C2571+C2596+C2621+C2646+C2671+C2696+C2721+C2747+C2772+C2797+C2822+C2847+C2872+C2897+C2922+C2947+C2972+C2997+C3022+C3047+C3072+C3097+C3122+C3147+C3172+C3197+C3222+C3247+C3272+C3297+C3322+C3347+C3372+C3397+C3422+C3447+C3472+C3497+C3523+C3548+C3573+C3598+C3623+C3648+C3673+C3698+C3723+C3748+C3774+C3799+C3824+C3849+C3874+C3899+C3924+C3949+C3974+C3999+C4024+C4049+C4074+C4099+C4125+C4150+C4176+C4201+C4226+C4251+C4276+C4301+C4326+C4351+C4376+C4401+C4426+C4451+C4476+C4504+C4529+C4554+C4579+C4604+C4629+C4654+C4679+C4704+C4729+C4754+C4779+C4804+C4829+C4854+C4879+C4904+C4929+C4954+C4979+C5004+C5029+C5056+C5082+C5108+C5134+C5160+C5186+C5212+C5238+C5264+C5290+C5316+C5342+C5368+C5394+C5420+C5446+C5472+C5498+C5524+C5550+C5576+C5602+C5628+C5654+C5705+C5731+C5757</f>
        <v>185581.49140933331</v>
      </c>
      <c r="D5791" s="473">
        <f>D120+D145+D170+D195+D220+D245+D270+D295+D320+D345+D370+D395+D420+D445+D470+D495+D520+D545+D570+D595+D620+D645+D670+D695+D720+D745+D770+D795+D820+D845+D870+D895+D920+D945+D970+D995+D1020+D1045+D1070+D1095+D1120+D1145+D1170+D1195+D1220+D1245+D1270+D1295+D1320+D1345+D1370+D1395+D1420+D1445+D1470+D1495+D1520+D1545+D1570+D1595+D1620+D1645+D1670+D1695+D1720+D1745+D1770+D1796+D1821+D1846+D1871+D1896+D1921+D1946+D1971+D1996+D2021+D2046+D2071+D2096+D2121+D2146+D2171+D2196+D2221+D2246+D2271+D2296+D2321+D2346+D2371+D2396+D2421+D2446+D2471+D2496+D2521+D2546+D2571+D2596+D2621+D2646+D2671+D2696+D2721+D2747+D2772+D2797+D2822+D2847+D2872+D2897+D2922+D2947+D2972+D2997+D3022+D3047+D3072+D3097+D3122+D3147+D3172+D3197+D3222+D3247+D3272+D3297+D3322+D3347+D3372+D3397+D3422+D3447+D3472+D3497+D3523+D3548+D3573+D3598+D3623+D3648+D3673+D3698+D3723+D3748+D3774+D3799+D3824+D3849+D3874+D3899+D3924+D3949+D3974+D3999+D4024+D4049+D4074+D4099+D4125+D4150+D4176+D4201+D4226+D4251+D4276+D4301+D4326+D4351+D4376+D4401+D4426+D4451+D4476+D4504+D4529+D4554+D4579+D4604+D4629+D4654+D4679+D4704+D4729+D4754+D4779+D4804+D4829+D4854+D4879+D4904+D4929+D4954+D4979+D5004+D5029+D5056+D5082+D5108+D5134+D5160+D5186+D5212+D5238+D5264+D5290+D5316+D5342+D5368+D5394+D5420+D5446+D5472+D5498+D5524+D5550+D5576+D5602+D5628+D5654+D5705+D5731+D5757</f>
        <v>124062.33169466667</v>
      </c>
      <c r="E5791" s="473">
        <f>E120+E145+E170+E195+E220+E245+E270+E295+E320+E345+E370+E395+E420+E445+E470+E495+E520+E545+E570+E595+E620+E645+E670+E695+E720+E745+E770+E795+E820+E845+E870+E895+E920+E945+E970+E995+E1020+E1045+E1070+E1095+E1120+E1145+E1170+E1195+E1220+E1245+E1270+E1295+E1320+E1345+E1370+E1395+E1420+E1445+E1470+E1495+E1520+E1545+E1570+E1595+E1620+E1645+E1670+E1695+E1720+E1745+E1770+E1796+E1821+E1846+E1871+E1896+E1921+E1946+E1971+E1996+E2021+E2046+E2071+E2096+E2121+E2146+E2171+E2196+E2221+E2246+E2271+E2296+E2321+E2346+E2371+E2396+E2421+E2446+E2471+E2496+E2521+E2546+E2571+E2596+E2621+E2646+E2671+E2696+E2721+E2747+E2772+E2797+E2822+E2847+E2872+E2897+E2922+E2947+E2972+E2997+E3022+E3047+E3072+E3097+E3122+E3147+E3172+E3197+E3222+E3247+E3272+E3297+E3322+E3347+E3372+E3397+E3422+E3447+E3472+E3497+E3523+E3548+E3573+E3598+E3623+E3648+E3673+E3698+E3723+E3748+E3774+E3799+E3824+E3849+E3874+E3899+E3924+E3949+E3974+E3999+E4024+E4049+E4074+E4099+E4125+E4150+E4176+E4201+E4226+E4251+E4276+E4301+E4326+E4351+E4376+E4401+E4426+E4451+E4476+E4504+E4529+E4554+E4579+E4604+E4629+E4654+E4679+E4704+E4729+E4754+E4779+E4804+E4829+E4854+E4879+E4904+E4929+E4954+E4979+E5004+E5029+E5056+E5082+E5108+E5134+E5160+E5186+E5212+E5238+E5264+E5290+E5316+E5342+E5368+E5394+E5420+E5446+E5472+E5498+E5524+E5550+E5576+E5602+E5628+E5654+E5705+E5731+E5757</f>
        <v>40000</v>
      </c>
    </row>
    <row r="5792" spans="1:6" ht="35.1" customHeight="1" thickTop="1" thickBot="1" x14ac:dyDescent="0.25">
      <c r="A5792" s="477" t="s">
        <v>78</v>
      </c>
      <c r="B5792" s="473">
        <f>B121+B146+B171+B196+B221+B246+B271+B296+B321+B346+B371+B396+B421+B446+B471+B496+B521+B546+B571+B596+B621+B646+B671+B696+B721+B746+B771+B796+B821+B846+B871+B896+B921+B946+B971+B996+B1021+B1046+B1071+B1096+B1121+B1146+B1171+B1196+B1221+B1246+B1271+B1296+B1321+B1346+B1371+B1396+B1421+B1446+B1471+B1496+B1521+B1546+B1571+B1596+B1621+B1646+B1671+B1696+B1721+B1746+B1771+B1797+B1822+B1847+B1872+B1897+B1922+B1947+B1972+B1997+B2022+B2047+B2072+B2097+B2122+B2147+B2172+B2197+B2222+B2247+B2272+B2297+B2322+B2347+B2372+B2397+B2422+B2447+B2472+B2497+B2522+B2547+B2572+B2597+B2622+B2647+B2672+B2697+B2722+B2748+B2773+B2798+B2823+B2848+B2873+B2898+B2923+B2948+B2973+B2998+B3023+B3048+B3073+B3098+B3123+B3148+B3173+B3198+B3223+B3248+B3273+B3298+B3323+B3348+B3373+B3398+B3423+B3448+B3473+B3498+B3524+B3549+B3574+B3599+B3624+B3649+B3674+B3699+B3724+B3749+B3775+B3800+B3825+B3850+B3875+B3900+B3925+B3950+B3975+B4000+B4025+B4050+B4075+B4100+B4126+B4151+B4177+B4202+B4227+B4252+B4277+B4302+B4327+B4352+B4377+B4402+B4427+B4452+B4477+B4505+B4530+B4555+B4580+B4605+B4630+B4655+B4680+B4705+B4730+B4755+B4780+B4805+B4830+B4855+B4880+B4905+B4930+B4955+B4980+B5005+B5030+B5057+B5083+B5109+B5135+B5161+B5187+B5213+B5239+B5265+B5291+B5317+B5343+B5369+B5395+B5421+B5447+B5473+B5499+B5525+B5551+B5577+B5603+B5629+B5655+B5706+B5732+B5758</f>
        <v>0</v>
      </c>
      <c r="C5792" s="473">
        <f>C121+C146+C171+C196+C221+C246+C271+C296+C321+C346+C371+C396+C421+C446+C471+C496+C521+C546+C571+C596+C621+C646+C671+C696+C721+C746+C771+C796+C821+C846+C871+C896+C921+C946+C971+C996+C1021+C1046+C1071+C1096+C1121+C1146+C1171+C1196+C1221+C1246+C1271+C1296+C1321+C1346+C1371+C1396+C1421+C1446+C1471+C1496+C1521+C1546+C1571+C1596+C1621+C1646+C1671+C1696+C1721+C1746+C1771+C1797+C1822+C1847+C1872+C1897+C1922+C1947+C1972+C1997+C2022+C2047+C2072+C2097+C2122+C2147+C2172+C2197+C2222+C2247+C2272+C2297+C2322+C2347+C2372+C2397+C2422+C2447+C2472+C2497+C2522+C2547+C2572+C2597+C2622+C2647+C2672+C2697+C2722+C2748+C2773+C2798+C2823+C2848+C2873+C2898+C2923+C2948+C2973+C2998+C3023+C3048+C3073+C3098+C3123+C3148+C3173+C3198+C3223+C3248+C3273+C3298+C3323+C3348+C3373+C3398+C3423+C3448+C3473+C3498+C3524+C3549+C3574+C3599+C3624+C3649+C3674+C3699+C3724+C3749+C3775+C3800+C3825+C3850+C3875+C3900+C3925+C3950+C3975+C4000+C4025+C4050+C4075+C4100+C4126+C4151+C4177+C4202+C4227+C4252+C4277+C4302+C4327+C4352+C4377+C4402+C4427+C4452+C4477+C4505+C4530+C4555+C4580+C4605+C4630+C4655+C4680+C4705+C4730+C4755+C4780+C4805+C4830+C4855+C4880+C4905+C4930+C4955+C4980+C5005+C5030+C5057+C5083+C5109+C5135+C5161+C5187+C5213+C5239+C5265+C5291+C5317+C5343+C5369+C5395+C5421+C5447+C5473+C5499+C5525+C5551+C5577+C5603+C5629+C5655+C5706+C5732+C5758+C5681</f>
        <v>211667</v>
      </c>
      <c r="D5792" s="473">
        <f t="shared" ref="D5792:E5792" si="971">D121+D146+D171+D196+D221+D246+D271+D296+D321+D346+D371+D396+D421+D446+D471+D496+D521+D546+D571+D596+D621+D646+D671+D696+D721+D746+D771+D796+D821+D846+D871+D896+D921+D946+D971+D996+D1021+D1046+D1071+D1096+D1121+D1146+D1171+D1196+D1221+D1246+D1271+D1296+D1321+D1346+D1371+D1396+D1421+D1446+D1471+D1496+D1521+D1546+D1571+D1596+D1621+D1646+D1671+D1696+D1721+D1746+D1771+D1797+D1822+D1847+D1872+D1897+D1922+D1947+D1972+D1997+D2022+D2047+D2072+D2097+D2122+D2147+D2172+D2197+D2222+D2247+D2272+D2297+D2322+D2347+D2372+D2397+D2422+D2447+D2472+D2497+D2522+D2547+D2572+D2597+D2622+D2647+D2672+D2697+D2722+D2748+D2773+D2798+D2823+D2848+D2873+D2898+D2923+D2948+D2973+D2998+D3023+D3048+D3073+D3098+D3123+D3148+D3173+D3198+D3223+D3248+D3273+D3298+D3323+D3348+D3373+D3398+D3423+D3448+D3473+D3498+D3524+D3549+D3574+D3599+D3624+D3649+D3674+D3699+D3724+D3749+D3775+D3800+D3825+D3850+D3875+D3900+D3925+D3950+D3975+D4000+D4025+D4050+D4075+D4100+D4126+D4151+D4177+D4202+D4227+D4252+D4277+D4302+D4327+D4352+D4377+D4402+D4427+D4452+D4477+D4505+D4530+D4555+D4580+D4605+D4630+D4655+D4680+D4705+D4730+D4755+D4780+D4805+D4830+D4855+D4880+D4905+D4930+D4955+D4980+D5005+D5030+D5057+D5083+D5109+D5135+D5161+D5187+D5213+D5239+D5265+D5291+D5317+D5343+D5369+D5395+D5421+D5447+D5473+D5499+D5525+D5551+D5577+D5603+D5629+D5655+D5706+D5732+D5758+D5681</f>
        <v>211667</v>
      </c>
      <c r="E5792" s="473">
        <f t="shared" si="971"/>
        <v>211667</v>
      </c>
    </row>
    <row r="5793" spans="1:7" ht="35.1" customHeight="1" thickTop="1" thickBot="1" x14ac:dyDescent="0.25">
      <c r="A5793" s="477" t="s">
        <v>72</v>
      </c>
      <c r="B5793" s="473">
        <f>B122+B147+B172+B197+B222+B247+B272+B297+B322+B347+B372+B397+B422+B447+B472+B497+B522+B547+B572+B597+B622+B647+B672+B697+B722+B747+B772+B797+B822+B847+B872+B897+B922+B947+B972+B997+B1022+B1047+B1072+B1097+B1122+B1147+B1172+B1197+B1222+B1247+B1272+B1297+B1322+B1347+B1372+B1397+B1422+B1447+B1472+B1497+B1522+B1547+B1572+B1597+B1622+B1647+B1672+B1697+B1722+B1747+B1772+B1798+B1823+B1848+B1873+B1898+B1923+B1948+B1973+B1998+B2023+B2048+B2073+B2098+B2123+B2148+B2173+B2198+B2223+B2248+B2273+B2298+B2323+B2348+B2373+B2398+B2423+B2448+B2473+B2498+B2523+B2548+B2573+B2598+B2623+B2648+B2673+B2698+B2723+B2749+B2774+B2799+B2824+B2849+B2874+B2899+B2924+B2949+B2974+B2999+B3024+B3049+B3074+B3099+B3124+B3149+B3174+B3199+B3224+B3249+B3274+B3299+B3324+B3349+B3374+B3399+B3424+B3449+B3474+B3499+B3525+B3550+B3575+B3600+B3625+B3650+B3675+B3700+B3725+B3750+B3776+B3801+B3826+B3851+B3876+B3901+B3926+B3951+B3976+B4001+B4026+B4051+B4076+B4101+B4127+B4152+B4178+B4203+B4228+B4253+B4278+B4303+B4328+B4353+B4378+B4403+B4428+B4453+B4478+B4506+B4531+B4556+B4581+B4606+B4631+B4656+B4681+B4706+B4731+B4756+B4781+B4806+B4831+B4856+B4881+B4906+B4931+B4956+B4981+B5006+B5031+B5058+B5084+B5110+B5136+B5162+B5188+B5214+B5240+B5266+B5292+B5318+B5344+B5370+B5396+B5422+B5448+B5474+B5500+B5526+B5552+B5578+B5604+B5630+B5656+B5707+B5733+B5759</f>
        <v>162757</v>
      </c>
      <c r="C5793" s="473">
        <f t="shared" ref="C5793:E5794" si="972">C122+C147+C172+C197+C222+C247+C272+C297+C322+C347+C372+C397+C422+C447+C472+C497+C522+C547+C572+C597+C622+C647+C672+C697+C722+C747+C772+C797+C822+C847+C872+C897+C922+C947+C972+C997+C1022+C1047+C1072+C1097+C1122+C1147+C1172+C1197+C1222+C1247+C1272+C1297+C1322+C1347+C1372+C1397+C1422+C1447+C1472+C1497+C1522+C1547+C1572+C1597+C1622+C1647+C1672+C1697+C1722+C1747+C1772+C1798+C1823+C1848+C1873+C1898+C1923+C1948+C1973+C1998+C2023+C2048+C2073+C2098+C2123+C2148+C2173+C2198+C2223+C2248+C2273+C2298+C2323+C2348+C2373+C2398+C2423+C2448+C2473+C2498+C2523+C2548+C2573+C2598+C2623+C2648+C2673+C2698+C2723+C2749+C2774+C2799+C2824+C2849+C2874+C2899+C2924+C2949+C2974+C2999+C3024+C3049+C3074+C3099+C3124+C3149+C3174+C3199+C3224+C3249+C3274+C3299+C3324+C3349+C3374+C3399+C3424+C3449+C3474+C3499+C3525+C3550+C3575+C3600+C3625+C3650+C3675+C3700+C3725+C3750+C3776+C3801+C3826+C3851+C3876+C3901+C3926+C3951+C3976+C4001+C4026+C4051+C4076+C4101+C4127+C4152+C4178+C4203+C4228+C4253+C4278+C4303+C4328+C4353+C4378+C4403+C4428+C4453+C4478+C4506+C4531+C4556+C4581+C4606+C4631+C4656+C4681+C4706+C4731+C4756+C4781+C4806+C4831+C4856+C4881+C4906+C4931+C4956+C4981+C5006+C5031+C5058+C5084+C5110+C5136+C5162+C5188+C5214+C5240+C5266+C5292+C5318+C5344+C5370+C5396+C5422+C5448+C5474+C5500+C5526+C5552+C5578+C5604+C5630+C5656+C5707+C5733+C5759</f>
        <v>51000</v>
      </c>
      <c r="D5793" s="473">
        <f t="shared" si="972"/>
        <v>50000</v>
      </c>
      <c r="E5793" s="473">
        <f t="shared" si="972"/>
        <v>50000</v>
      </c>
    </row>
    <row r="5794" spans="1:7" ht="35.1" customHeight="1" thickTop="1" thickBot="1" x14ac:dyDescent="0.25">
      <c r="A5794" s="477" t="s">
        <v>73</v>
      </c>
      <c r="B5794" s="473">
        <f>B123+B148+B173+B198+B223+B248+B273+B298+B323+B348+B373+B398+B423+B448+B473+B498+B523+B548+B573+B598+B623+B648+B673+B698+B723+B748+B773+B798+B823+B848+B873+B898+B923+B948+B973+B998+B1023+B1048+B1073+B1098+B1123+B1148+B1173+B1198+B1223+B1248+B1273+B1298+B1323+B1348+B1373+B1398+B1423+B1448+B1473+B1498+B1523+B1548+B1573+B1598+B1623+B1648+B1673+B1698+B1723+B1748+B1773+B1799+B1824+B1849+B1874+B1899+B1924+B1949+B1974+B1999+B2024+B2049+B2074+B2099+B2124+B2149+B2174+B2199+B2224+B2249+B2274+B2299+B2324+B2349+B2374+B2399+B2424+B2449+B2474+B2499+B2524+B2549+B2574+B2599+B2624+B2649+B2674+B2699+B2724+B2750+B2775+B2800+B2825+B2850+B2875+B2900+B2925+B2950+B2975+B3000+B3025+B3050+B3075+B3100+B3125+B3150+B3175+B3200+B3225+B3250+B3275+B3300+B3325+B3350+B3375+B3400+B3425+B3450+B3475+B3500+B3526+B3551+B3576+B3601+B3626+B3651+B3676+B3701+B3726+B3751+B3777+B3802+B3827+B3852+B3877+B3902+B3927+B3952+B3977+B4002+B4027+B4052+B4077+B4102+B4128+B4153+B4179+B4204+B4229+B4254+B4279+B4304+B4329+B4354+B4379+B4404+B4429+B4454+B4479+B4507+B4532+B4557+B4582+B4607+B4632+B4657+B4682+B4707+B4732+B4757+B4782+B4807+B4832+B4857+B4882+B4907+B4932+B4957+B4982+B5007+B5032+B5059+B5085+B5111+B5137+B5163+B5189+B5215+B5241+B5267+B5293+B5319+B5345+B5371+B5397+B5423+B5449+B5475+B5501+B5527+B5553+B5579+B5605+B5631+B5657+B5708+B5734+B5760</f>
        <v>118145</v>
      </c>
      <c r="C5794" s="473">
        <f t="shared" si="972"/>
        <v>9998</v>
      </c>
      <c r="D5794" s="473">
        <f t="shared" si="972"/>
        <v>6874</v>
      </c>
      <c r="E5794" s="473">
        <f t="shared" si="972"/>
        <v>5001</v>
      </c>
    </row>
    <row r="5795" spans="1:7" ht="35.1" customHeight="1" thickTop="1" thickBot="1" x14ac:dyDescent="0.25">
      <c r="A5795" s="483" t="s">
        <v>79</v>
      </c>
      <c r="B5795" s="473">
        <f>SUM(B5796:B5799)</f>
        <v>9542604.7085939497</v>
      </c>
      <c r="C5795" s="473">
        <f t="shared" ref="C5795:E5795" si="973">SUM(C5796:C5799)</f>
        <v>9773813.2618663907</v>
      </c>
      <c r="D5795" s="473">
        <f t="shared" si="973"/>
        <v>10873686.624886915</v>
      </c>
      <c r="E5795" s="473">
        <f t="shared" si="973"/>
        <v>11179621.726391912</v>
      </c>
      <c r="G5795" s="484"/>
    </row>
    <row r="5796" spans="1:7" ht="35.1" customHeight="1" thickTop="1" thickBot="1" x14ac:dyDescent="0.25">
      <c r="A5796" s="477" t="s">
        <v>37</v>
      </c>
      <c r="B5796" s="473">
        <f t="shared" ref="B5796:E5799" si="974">B125+B150+B175+B200+B225+B250+B275+B300+B325+B350+B375+B400+B425+B450+B475+B500+B525+B550+B575+B600+B625+B650+B675+B700+B725+B750+B775+B800+B825+B850+B875+B900+B925+B950+B975+B1000+B1025+B1050+B1075+B1100+B1125+B1150+B1175+B1200+B1225+B1250+B1275+B1300+B1325+B1350+B1375+B1400+B1425+B1450+B1475+B1500+B1525+B1550+B1575+B1600+B1625+B1650+B1675+B1700+B1725+B1750+B1775+B1801+B1826+B1851+B1876+B1901+B1926+B1951+B1976+B2001+B2026+B2051+B2076+B2101+B2126+B2151+B2176+B2201+B2226+B2251+B2276+B2301+B2326+B2351+B2376+B2401+B2426+B2451+B2476+B2501+B2526+B2551+B2576+B2601+B2626+B2651+B2676+B2701+B2726+B2752+B2777+B2802+B2827+B2852+B2877+B2902+B2927+B2952+B2977+B3002+B3027+B3052+B3077+B3102+B3127+B3152+B3177+B3202+B3227+B3252+B3277+B3302+B3327+B3352+B3377+B3402+B3427+B3452+B3477+B3502+B3528+B3553+B3578+B3603+B3628+B3653+B3678+B3703+B3728+B3753+B3779+B3804+B3829+B3854+B3879+B3904+B3929+B3954+B3979+B4004+B4029+B4054+B4079+B4104+B4130+B4155+B4181+B4206+B4231+B4256+B4281+B4306+B4331+B4356+B4381+B4406+B4431+B4456+B4481+B4509+B4534+B4559+B4584+B4609+B4634+B4659+B4684+B4709+B4734+B4759+B4784+B4809+B4834+B4859+B4884+B4909+B4934+B4959+B4984+B5009+B5034+B5061+B5087+B5113+B5139+B5165+B5191+B5217+B5243+B5269+B5295+B5321+B5347+B5373+B5399+B5425+B5451+B5477+B5503+B5529+B5555+B5581+B5607+B5633+B5659+B5710+B5736+B5762</f>
        <v>3448777.7085939497</v>
      </c>
      <c r="C5796" s="473">
        <f t="shared" si="974"/>
        <v>3447651.2618663898</v>
      </c>
      <c r="D5796" s="473">
        <f t="shared" si="974"/>
        <v>3114521.6248869142</v>
      </c>
      <c r="E5796" s="473">
        <f t="shared" si="974"/>
        <v>3649198.7263919106</v>
      </c>
      <c r="G5796" s="484"/>
    </row>
    <row r="5797" spans="1:7" ht="35.1" customHeight="1" thickTop="1" thickBot="1" x14ac:dyDescent="0.25">
      <c r="A5797" s="477" t="s">
        <v>78</v>
      </c>
      <c r="B5797" s="473">
        <f t="shared" si="974"/>
        <v>5520000</v>
      </c>
      <c r="C5797" s="473">
        <f t="shared" si="974"/>
        <v>5318553</v>
      </c>
      <c r="D5797" s="473">
        <f t="shared" si="974"/>
        <v>6654608</v>
      </c>
      <c r="E5797" s="473">
        <f t="shared" si="974"/>
        <v>6454607</v>
      </c>
      <c r="G5797" s="484"/>
    </row>
    <row r="5798" spans="1:7" ht="35.1" customHeight="1" thickTop="1" thickBot="1" x14ac:dyDescent="0.25">
      <c r="A5798" s="477" t="s">
        <v>72</v>
      </c>
      <c r="B5798" s="473">
        <f t="shared" si="974"/>
        <v>27000</v>
      </c>
      <c r="C5798" s="473">
        <f t="shared" si="974"/>
        <v>244000</v>
      </c>
      <c r="D5798" s="473">
        <f t="shared" si="974"/>
        <v>245000</v>
      </c>
      <c r="E5798" s="473">
        <f t="shared" si="974"/>
        <v>245000</v>
      </c>
      <c r="F5798" s="485"/>
      <c r="G5798" s="484"/>
    </row>
    <row r="5799" spans="1:7" ht="35.1" customHeight="1" thickTop="1" thickBot="1" x14ac:dyDescent="0.25">
      <c r="A5799" s="477" t="s">
        <v>73</v>
      </c>
      <c r="B5799" s="473">
        <f t="shared" si="974"/>
        <v>546827</v>
      </c>
      <c r="C5799" s="473">
        <f t="shared" si="974"/>
        <v>763609</v>
      </c>
      <c r="D5799" s="473">
        <f t="shared" si="974"/>
        <v>859557</v>
      </c>
      <c r="E5799" s="473">
        <f t="shared" si="974"/>
        <v>830816</v>
      </c>
      <c r="G5799" s="484"/>
    </row>
    <row r="5800" spans="1:7" ht="35.1" customHeight="1" thickTop="1" thickBot="1" x14ac:dyDescent="0.25">
      <c r="A5800" s="486" t="s">
        <v>35</v>
      </c>
      <c r="B5800" s="487">
        <f t="shared" ref="B5800:E5800" si="975">IF(B5768-B5767=0,0,"Error")</f>
        <v>0</v>
      </c>
      <c r="C5800" s="487">
        <f t="shared" si="975"/>
        <v>0</v>
      </c>
      <c r="D5800" s="487">
        <f t="shared" si="975"/>
        <v>0</v>
      </c>
      <c r="E5800" s="487">
        <f t="shared" si="975"/>
        <v>0</v>
      </c>
      <c r="G5800" s="484"/>
    </row>
    <row r="5801" spans="1:7" ht="15.75" thickTop="1" x14ac:dyDescent="0.2"/>
  </sheetData>
  <mergeCells count="1179">
    <mergeCell ref="A1:E1"/>
    <mergeCell ref="A5753:E5753"/>
    <mergeCell ref="A5754:A5755"/>
    <mergeCell ref="A5727:E5727"/>
    <mergeCell ref="A5728:A5729"/>
    <mergeCell ref="B5741:E5741"/>
    <mergeCell ref="B5743:E5743"/>
    <mergeCell ref="B5744:E5744"/>
    <mergeCell ref="A5745:A5746"/>
    <mergeCell ref="A5701:E5701"/>
    <mergeCell ref="A5702:A5703"/>
    <mergeCell ref="B5715:E5715"/>
    <mergeCell ref="B5717:E5717"/>
    <mergeCell ref="B5718:E5718"/>
    <mergeCell ref="A5719:A5720"/>
    <mergeCell ref="A5668:A5669"/>
    <mergeCell ref="A5676:E5676"/>
    <mergeCell ref="A5677:A5678"/>
    <mergeCell ref="B5691:E5691"/>
    <mergeCell ref="B5692:E5692"/>
    <mergeCell ref="A5693:A5694"/>
    <mergeCell ref="A5642:A5643"/>
    <mergeCell ref="A5650:E5650"/>
    <mergeCell ref="A5651:A5652"/>
    <mergeCell ref="B5664:E5664"/>
    <mergeCell ref="B5666:E5666"/>
    <mergeCell ref="B5667:E5667"/>
    <mergeCell ref="A5616:A5617"/>
    <mergeCell ref="A5624:E5624"/>
    <mergeCell ref="A5625:A5626"/>
    <mergeCell ref="B5638:E5638"/>
    <mergeCell ref="B5640:E5640"/>
    <mergeCell ref="B5641:E5641"/>
    <mergeCell ref="B5589:E5589"/>
    <mergeCell ref="A5590:A5591"/>
    <mergeCell ref="A5598:E5598"/>
    <mergeCell ref="A5599:A5600"/>
    <mergeCell ref="B5614:E5614"/>
    <mergeCell ref="B5615:E5615"/>
    <mergeCell ref="B5562:E5562"/>
    <mergeCell ref="B5563:E5563"/>
    <mergeCell ref="A5564:A5565"/>
    <mergeCell ref="A5572:E5572"/>
    <mergeCell ref="A5573:A5574"/>
    <mergeCell ref="B5588:E5588"/>
    <mergeCell ref="A5521:A5522"/>
    <mergeCell ref="B5536:E5536"/>
    <mergeCell ref="B5537:E5537"/>
    <mergeCell ref="A5538:A5539"/>
    <mergeCell ref="A5546:E5546"/>
    <mergeCell ref="A5547:A5548"/>
    <mergeCell ref="A5494:E5494"/>
    <mergeCell ref="A5495:A5496"/>
    <mergeCell ref="B5510:E5510"/>
    <mergeCell ref="B5511:E5511"/>
    <mergeCell ref="A5512:A5513"/>
    <mergeCell ref="A5520:E5520"/>
    <mergeCell ref="A5468:E5468"/>
    <mergeCell ref="A5469:A5470"/>
    <mergeCell ref="B5482:E5482"/>
    <mergeCell ref="B5484:E5484"/>
    <mergeCell ref="B5485:E5485"/>
    <mergeCell ref="A5486:A5487"/>
    <mergeCell ref="A5434:A5435"/>
    <mergeCell ref="A5442:E5442"/>
    <mergeCell ref="A5443:A5444"/>
    <mergeCell ref="B5458:E5458"/>
    <mergeCell ref="B5459:E5459"/>
    <mergeCell ref="A5460:A5461"/>
    <mergeCell ref="A5408:A5409"/>
    <mergeCell ref="A5416:E5416"/>
    <mergeCell ref="A5417:A5418"/>
    <mergeCell ref="B5430:E5430"/>
    <mergeCell ref="B5432:E5432"/>
    <mergeCell ref="B5433:E5433"/>
    <mergeCell ref="B5381:E5381"/>
    <mergeCell ref="A5382:A5383"/>
    <mergeCell ref="A5390:E5390"/>
    <mergeCell ref="A5391:A5392"/>
    <mergeCell ref="B5406:E5406"/>
    <mergeCell ref="B5407:E5407"/>
    <mergeCell ref="B5355:E5355"/>
    <mergeCell ref="A5356:A5357"/>
    <mergeCell ref="A5364:E5364"/>
    <mergeCell ref="A5365:A5366"/>
    <mergeCell ref="B5378:E5378"/>
    <mergeCell ref="B5380:E5380"/>
    <mergeCell ref="B5328:E5328"/>
    <mergeCell ref="B5329:E5329"/>
    <mergeCell ref="A5330:A5331"/>
    <mergeCell ref="A5338:E5338"/>
    <mergeCell ref="A5339:A5340"/>
    <mergeCell ref="B5354:E5354"/>
    <mergeCell ref="B5302:E5302"/>
    <mergeCell ref="B5303:E5303"/>
    <mergeCell ref="A5304:A5305"/>
    <mergeCell ref="A5312:E5312"/>
    <mergeCell ref="A5313:A5314"/>
    <mergeCell ref="B5326:E5326"/>
    <mergeCell ref="B5274:E5274"/>
    <mergeCell ref="B5276:E5276"/>
    <mergeCell ref="B5277:E5277"/>
    <mergeCell ref="A5278:A5279"/>
    <mergeCell ref="A5286:E5286"/>
    <mergeCell ref="A5287:A5288"/>
    <mergeCell ref="A5235:A5236"/>
    <mergeCell ref="B5250:E5250"/>
    <mergeCell ref="B5251:E5251"/>
    <mergeCell ref="A5252:A5253"/>
    <mergeCell ref="A5260:E5260"/>
    <mergeCell ref="A5261:A5262"/>
    <mergeCell ref="A5208:E5208"/>
    <mergeCell ref="A5209:A5210"/>
    <mergeCell ref="B5224:E5224"/>
    <mergeCell ref="B5225:E5225"/>
    <mergeCell ref="A5226:A5227"/>
    <mergeCell ref="A5234:E5234"/>
    <mergeCell ref="A5174:A5175"/>
    <mergeCell ref="A5182:E5182"/>
    <mergeCell ref="A5183:A5184"/>
    <mergeCell ref="B5198:E5198"/>
    <mergeCell ref="B5199:E5199"/>
    <mergeCell ref="A5200:A5201"/>
    <mergeCell ref="A5148:A5149"/>
    <mergeCell ref="A5156:E5156"/>
    <mergeCell ref="A5157:A5158"/>
    <mergeCell ref="B5170:E5170"/>
    <mergeCell ref="B5172:E5172"/>
    <mergeCell ref="B5173:E5173"/>
    <mergeCell ref="B5121:E5121"/>
    <mergeCell ref="A5122:A5123"/>
    <mergeCell ref="A5130:E5130"/>
    <mergeCell ref="A5131:A5132"/>
    <mergeCell ref="B5146:E5146"/>
    <mergeCell ref="B5147:E5147"/>
    <mergeCell ref="B5095:E5095"/>
    <mergeCell ref="A5096:A5097"/>
    <mergeCell ref="A5104:E5104"/>
    <mergeCell ref="A5105:A5106"/>
    <mergeCell ref="B5118:E5118"/>
    <mergeCell ref="B5120:E5120"/>
    <mergeCell ref="B5068:E5068"/>
    <mergeCell ref="B5069:E5069"/>
    <mergeCell ref="A5070:A5071"/>
    <mergeCell ref="A5078:E5078"/>
    <mergeCell ref="A5079:A5080"/>
    <mergeCell ref="B5094:E5094"/>
    <mergeCell ref="B5042:E5042"/>
    <mergeCell ref="B5043:E5043"/>
    <mergeCell ref="A5044:A5045"/>
    <mergeCell ref="A5052:E5052"/>
    <mergeCell ref="A5053:A5054"/>
    <mergeCell ref="D5067:E5067"/>
    <mergeCell ref="A5017:A5018"/>
    <mergeCell ref="A5025:E5025"/>
    <mergeCell ref="A5026:A5027"/>
    <mergeCell ref="B5039:E5039"/>
    <mergeCell ref="D5040:E5040"/>
    <mergeCell ref="B5041:E5041"/>
    <mergeCell ref="B4991:E4991"/>
    <mergeCell ref="A4992:A4993"/>
    <mergeCell ref="A5000:E5000"/>
    <mergeCell ref="A5001:A5002"/>
    <mergeCell ref="B5015:E5015"/>
    <mergeCell ref="B5016:E5016"/>
    <mergeCell ref="B4965:E4965"/>
    <mergeCell ref="B4966:E4966"/>
    <mergeCell ref="A4967:A4968"/>
    <mergeCell ref="A4975:E4975"/>
    <mergeCell ref="A4976:A4977"/>
    <mergeCell ref="B4990:E4990"/>
    <mergeCell ref="A4926:A4927"/>
    <mergeCell ref="B4940:E4940"/>
    <mergeCell ref="B4941:E4941"/>
    <mergeCell ref="A4942:A4943"/>
    <mergeCell ref="A4950:E4950"/>
    <mergeCell ref="A4951:A4952"/>
    <mergeCell ref="A4900:E4900"/>
    <mergeCell ref="A4901:A4902"/>
    <mergeCell ref="B4915:E4915"/>
    <mergeCell ref="B4916:E4916"/>
    <mergeCell ref="A4917:A4918"/>
    <mergeCell ref="A4925:E4925"/>
    <mergeCell ref="A4867:A4868"/>
    <mergeCell ref="A4875:E4875"/>
    <mergeCell ref="A4876:A4877"/>
    <mergeCell ref="B4890:E4890"/>
    <mergeCell ref="B4891:E4891"/>
    <mergeCell ref="A4892:A4893"/>
    <mergeCell ref="B4841:E4841"/>
    <mergeCell ref="A4842:A4843"/>
    <mergeCell ref="A4850:E4850"/>
    <mergeCell ref="A4851:A4852"/>
    <mergeCell ref="B4865:E4865"/>
    <mergeCell ref="B4866:E4866"/>
    <mergeCell ref="B4815:E4815"/>
    <mergeCell ref="B4816:E4816"/>
    <mergeCell ref="A4817:A4818"/>
    <mergeCell ref="A4825:E4825"/>
    <mergeCell ref="A4826:A4827"/>
    <mergeCell ref="B4840:E4840"/>
    <mergeCell ref="A4776:A4777"/>
    <mergeCell ref="B4790:E4790"/>
    <mergeCell ref="B4791:E4791"/>
    <mergeCell ref="A4792:A4793"/>
    <mergeCell ref="A4800:E4800"/>
    <mergeCell ref="A4801:A4802"/>
    <mergeCell ref="A4750:E4750"/>
    <mergeCell ref="A4751:A4752"/>
    <mergeCell ref="B4765:E4765"/>
    <mergeCell ref="B4766:E4766"/>
    <mergeCell ref="A4767:A4768"/>
    <mergeCell ref="A4775:E4775"/>
    <mergeCell ref="A4717:A4718"/>
    <mergeCell ref="A4725:E4725"/>
    <mergeCell ref="A4726:A4727"/>
    <mergeCell ref="B4740:E4740"/>
    <mergeCell ref="B4741:E4741"/>
    <mergeCell ref="A4742:A4743"/>
    <mergeCell ref="B4691:E4691"/>
    <mergeCell ref="A4692:A4693"/>
    <mergeCell ref="A4700:E4700"/>
    <mergeCell ref="A4701:A4702"/>
    <mergeCell ref="B4715:E4715"/>
    <mergeCell ref="B4716:E4716"/>
    <mergeCell ref="B4665:E4665"/>
    <mergeCell ref="B4666:E4666"/>
    <mergeCell ref="A4667:A4668"/>
    <mergeCell ref="A4675:E4675"/>
    <mergeCell ref="A4676:A4677"/>
    <mergeCell ref="B4690:E4690"/>
    <mergeCell ref="A4626:A4627"/>
    <mergeCell ref="B4640:E4640"/>
    <mergeCell ref="B4641:E4641"/>
    <mergeCell ref="A4642:A4643"/>
    <mergeCell ref="A4650:E4650"/>
    <mergeCell ref="A4651:A4652"/>
    <mergeCell ref="A4600:E4600"/>
    <mergeCell ref="A4601:A4602"/>
    <mergeCell ref="B4615:E4615"/>
    <mergeCell ref="B4616:E4616"/>
    <mergeCell ref="A4617:A4618"/>
    <mergeCell ref="A4625:E4625"/>
    <mergeCell ref="A4567:A4568"/>
    <mergeCell ref="A4575:E4575"/>
    <mergeCell ref="A4576:A4577"/>
    <mergeCell ref="B4590:E4590"/>
    <mergeCell ref="B4591:E4591"/>
    <mergeCell ref="A4592:A4593"/>
    <mergeCell ref="B4541:E4541"/>
    <mergeCell ref="A4542:A4543"/>
    <mergeCell ref="A4550:E4550"/>
    <mergeCell ref="A4551:A4552"/>
    <mergeCell ref="B4565:E4565"/>
    <mergeCell ref="B4566:E4566"/>
    <mergeCell ref="B4515:E4515"/>
    <mergeCell ref="B4516:E4516"/>
    <mergeCell ref="A4517:A4518"/>
    <mergeCell ref="A4525:E4525"/>
    <mergeCell ref="A4526:A4527"/>
    <mergeCell ref="B4540:E4540"/>
    <mergeCell ref="B4488:E4488"/>
    <mergeCell ref="B4490:E4490"/>
    <mergeCell ref="B4491:E4491"/>
    <mergeCell ref="A4492:A4493"/>
    <mergeCell ref="A4500:E4500"/>
    <mergeCell ref="A4501:A4502"/>
    <mergeCell ref="B4463:E4463"/>
    <mergeCell ref="A4464:A4465"/>
    <mergeCell ref="A4472:E4472"/>
    <mergeCell ref="A4473:A4474"/>
    <mergeCell ref="A4486:E4486"/>
    <mergeCell ref="A4487:E4487"/>
    <mergeCell ref="B4437:E4437"/>
    <mergeCell ref="B4438:E4438"/>
    <mergeCell ref="A4439:A4440"/>
    <mergeCell ref="A4447:E4447"/>
    <mergeCell ref="A4448:A4449"/>
    <mergeCell ref="B4462:E4462"/>
    <mergeCell ref="A4398:A4399"/>
    <mergeCell ref="B4412:E4412"/>
    <mergeCell ref="B4413:E4413"/>
    <mergeCell ref="A4414:A4415"/>
    <mergeCell ref="A4422:E4422"/>
    <mergeCell ref="A4423:A4424"/>
    <mergeCell ref="A4372:E4372"/>
    <mergeCell ref="A4373:A4374"/>
    <mergeCell ref="B4387:E4387"/>
    <mergeCell ref="B4388:E4388"/>
    <mergeCell ref="A4389:A4390"/>
    <mergeCell ref="A4397:E4397"/>
    <mergeCell ref="A4339:A4340"/>
    <mergeCell ref="A4347:E4347"/>
    <mergeCell ref="A4348:A4349"/>
    <mergeCell ref="B4362:E4362"/>
    <mergeCell ref="B4363:E4363"/>
    <mergeCell ref="A4364:A4365"/>
    <mergeCell ref="B4313:E4313"/>
    <mergeCell ref="A4314:A4315"/>
    <mergeCell ref="A4322:E4322"/>
    <mergeCell ref="A4323:A4324"/>
    <mergeCell ref="B4337:E4337"/>
    <mergeCell ref="B4338:E4338"/>
    <mergeCell ref="B4287:E4287"/>
    <mergeCell ref="B4288:E4288"/>
    <mergeCell ref="A4289:A4290"/>
    <mergeCell ref="A4297:E4297"/>
    <mergeCell ref="A4298:A4299"/>
    <mergeCell ref="B4312:E4312"/>
    <mergeCell ref="A4248:A4249"/>
    <mergeCell ref="B4262:E4262"/>
    <mergeCell ref="B4263:E4263"/>
    <mergeCell ref="A4264:A4265"/>
    <mergeCell ref="A4272:E4272"/>
    <mergeCell ref="A4273:A4274"/>
    <mergeCell ref="A4222:E4222"/>
    <mergeCell ref="A4223:A4224"/>
    <mergeCell ref="B4237:E4237"/>
    <mergeCell ref="B4238:E4238"/>
    <mergeCell ref="A4239:A4240"/>
    <mergeCell ref="A4247:E4247"/>
    <mergeCell ref="A4189:A4190"/>
    <mergeCell ref="A4197:E4197"/>
    <mergeCell ref="A4198:A4199"/>
    <mergeCell ref="B4212:E4212"/>
    <mergeCell ref="B4213:E4213"/>
    <mergeCell ref="A4214:A4215"/>
    <mergeCell ref="B4163:E4163"/>
    <mergeCell ref="A4164:A4165"/>
    <mergeCell ref="A4172:E4172"/>
    <mergeCell ref="A4173:A4174"/>
    <mergeCell ref="B4187:E4187"/>
    <mergeCell ref="B4188:E4188"/>
    <mergeCell ref="B4137:E4137"/>
    <mergeCell ref="A4138:A4139"/>
    <mergeCell ref="A4146:E4146"/>
    <mergeCell ref="A4147:A4148"/>
    <mergeCell ref="B4160:E4160"/>
    <mergeCell ref="B4162:E4162"/>
    <mergeCell ref="B4111:E4111"/>
    <mergeCell ref="B4112:E4112"/>
    <mergeCell ref="A4113:A4114"/>
    <mergeCell ref="A4121:E4121"/>
    <mergeCell ref="A4122:A4123"/>
    <mergeCell ref="B4136:E4136"/>
    <mergeCell ref="B4085:E4085"/>
    <mergeCell ref="B4086:E4086"/>
    <mergeCell ref="A4087:A4088"/>
    <mergeCell ref="A4095:E4095"/>
    <mergeCell ref="A4096:A4097"/>
    <mergeCell ref="B4109:E4109"/>
    <mergeCell ref="A4046:A4047"/>
    <mergeCell ref="B4060:E4060"/>
    <mergeCell ref="B4061:E4061"/>
    <mergeCell ref="A4062:A4063"/>
    <mergeCell ref="A4070:E4070"/>
    <mergeCell ref="A4071:A4072"/>
    <mergeCell ref="A4020:E4020"/>
    <mergeCell ref="A4021:A4022"/>
    <mergeCell ref="B4035:E4035"/>
    <mergeCell ref="B4036:E4036"/>
    <mergeCell ref="A4037:A4038"/>
    <mergeCell ref="A4045:E4045"/>
    <mergeCell ref="A3987:A3988"/>
    <mergeCell ref="A3995:E3995"/>
    <mergeCell ref="A3996:A3997"/>
    <mergeCell ref="B4010:E4010"/>
    <mergeCell ref="B4011:E4011"/>
    <mergeCell ref="A4012:A4013"/>
    <mergeCell ref="B3961:E3961"/>
    <mergeCell ref="A3962:A3963"/>
    <mergeCell ref="A3970:E3970"/>
    <mergeCell ref="A3971:A3972"/>
    <mergeCell ref="B3985:E3985"/>
    <mergeCell ref="B3986:E3986"/>
    <mergeCell ref="B3935:E3935"/>
    <mergeCell ref="B3936:E3936"/>
    <mergeCell ref="A3937:A3938"/>
    <mergeCell ref="A3945:E3945"/>
    <mergeCell ref="A3946:A3947"/>
    <mergeCell ref="B3960:E3960"/>
    <mergeCell ref="A3896:A3897"/>
    <mergeCell ref="B3910:E3910"/>
    <mergeCell ref="B3911:E3911"/>
    <mergeCell ref="A3912:A3913"/>
    <mergeCell ref="A3920:E3920"/>
    <mergeCell ref="A3921:A3922"/>
    <mergeCell ref="A3870:E3870"/>
    <mergeCell ref="A3871:A3872"/>
    <mergeCell ref="B3885:E3885"/>
    <mergeCell ref="B3886:E3886"/>
    <mergeCell ref="A3887:A3888"/>
    <mergeCell ref="A3895:E3895"/>
    <mergeCell ref="A3837:A3838"/>
    <mergeCell ref="A3845:E3845"/>
    <mergeCell ref="A3846:A3847"/>
    <mergeCell ref="B3860:E3860"/>
    <mergeCell ref="B3861:E3861"/>
    <mergeCell ref="A3862:A3863"/>
    <mergeCell ref="B3811:E3811"/>
    <mergeCell ref="A3812:A3813"/>
    <mergeCell ref="A3820:E3820"/>
    <mergeCell ref="A3821:A3822"/>
    <mergeCell ref="B3835:E3835"/>
    <mergeCell ref="B3836:E3836"/>
    <mergeCell ref="B3785:E3785"/>
    <mergeCell ref="B3786:E3786"/>
    <mergeCell ref="A3787:A3788"/>
    <mergeCell ref="A3795:E3795"/>
    <mergeCell ref="A3796:A3797"/>
    <mergeCell ref="B3810:E3810"/>
    <mergeCell ref="B3758:E3758"/>
    <mergeCell ref="B3760:E3760"/>
    <mergeCell ref="B3761:E3761"/>
    <mergeCell ref="A3762:A3763"/>
    <mergeCell ref="A3770:E3770"/>
    <mergeCell ref="A3771:A3772"/>
    <mergeCell ref="A3720:A3721"/>
    <mergeCell ref="B3734:E3734"/>
    <mergeCell ref="B3735:E3735"/>
    <mergeCell ref="A3736:A3737"/>
    <mergeCell ref="A3744:E3744"/>
    <mergeCell ref="A3745:A3746"/>
    <mergeCell ref="A3694:E3694"/>
    <mergeCell ref="A3695:A3696"/>
    <mergeCell ref="B3709:E3709"/>
    <mergeCell ref="B3710:E3710"/>
    <mergeCell ref="A3711:A3712"/>
    <mergeCell ref="A3719:E3719"/>
    <mergeCell ref="A3661:A3662"/>
    <mergeCell ref="A3669:E3669"/>
    <mergeCell ref="A3670:A3671"/>
    <mergeCell ref="B3684:E3684"/>
    <mergeCell ref="B3685:E3685"/>
    <mergeCell ref="A3686:A3687"/>
    <mergeCell ref="B3635:E3635"/>
    <mergeCell ref="A3636:A3637"/>
    <mergeCell ref="A3644:E3644"/>
    <mergeCell ref="A3645:A3646"/>
    <mergeCell ref="B3659:E3659"/>
    <mergeCell ref="B3660:E3660"/>
    <mergeCell ref="B3609:E3609"/>
    <mergeCell ref="B3610:E3610"/>
    <mergeCell ref="A3611:A3612"/>
    <mergeCell ref="A3619:E3619"/>
    <mergeCell ref="A3620:A3621"/>
    <mergeCell ref="B3634:E3634"/>
    <mergeCell ref="A3570:A3571"/>
    <mergeCell ref="B3584:E3584"/>
    <mergeCell ref="B3585:E3585"/>
    <mergeCell ref="A3586:A3587"/>
    <mergeCell ref="A3594:E3594"/>
    <mergeCell ref="A3595:A3596"/>
    <mergeCell ref="A3544:E3544"/>
    <mergeCell ref="A3545:A3546"/>
    <mergeCell ref="B3559:E3559"/>
    <mergeCell ref="B3560:E3560"/>
    <mergeCell ref="A3561:A3562"/>
    <mergeCell ref="A3569:E3569"/>
    <mergeCell ref="A3511:A3512"/>
    <mergeCell ref="A3519:E3519"/>
    <mergeCell ref="A3520:A3521"/>
    <mergeCell ref="B3534:E3534"/>
    <mergeCell ref="B3535:E3535"/>
    <mergeCell ref="A3536:A3537"/>
    <mergeCell ref="A3485:A3486"/>
    <mergeCell ref="A3493:E3493"/>
    <mergeCell ref="A3494:A3495"/>
    <mergeCell ref="B3507:D3507"/>
    <mergeCell ref="B3509:E3509"/>
    <mergeCell ref="B3510:E3510"/>
    <mergeCell ref="B3459:E3459"/>
    <mergeCell ref="A3460:A3461"/>
    <mergeCell ref="A3468:E3468"/>
    <mergeCell ref="A3469:A3470"/>
    <mergeCell ref="B3483:E3483"/>
    <mergeCell ref="B3484:E3484"/>
    <mergeCell ref="B3433:E3433"/>
    <mergeCell ref="B3434:E3434"/>
    <mergeCell ref="A3435:A3436"/>
    <mergeCell ref="A3443:E3443"/>
    <mergeCell ref="A3444:A3445"/>
    <mergeCell ref="B3458:E3458"/>
    <mergeCell ref="A3394:A3395"/>
    <mergeCell ref="B3408:E3408"/>
    <mergeCell ref="B3409:E3409"/>
    <mergeCell ref="A3410:A3411"/>
    <mergeCell ref="A3418:E3418"/>
    <mergeCell ref="A3419:A3420"/>
    <mergeCell ref="A3368:E3368"/>
    <mergeCell ref="A3369:A3370"/>
    <mergeCell ref="B3383:E3383"/>
    <mergeCell ref="B3384:E3384"/>
    <mergeCell ref="A3385:A3386"/>
    <mergeCell ref="A3393:E3393"/>
    <mergeCell ref="A3335:A3336"/>
    <mergeCell ref="A3343:E3343"/>
    <mergeCell ref="A3344:A3345"/>
    <mergeCell ref="B3358:E3358"/>
    <mergeCell ref="B3359:E3359"/>
    <mergeCell ref="A3360:A3361"/>
    <mergeCell ref="B3309:E3309"/>
    <mergeCell ref="A3310:A3311"/>
    <mergeCell ref="A3318:E3318"/>
    <mergeCell ref="A3319:A3320"/>
    <mergeCell ref="B3333:E3333"/>
    <mergeCell ref="B3334:E3334"/>
    <mergeCell ref="B3283:E3283"/>
    <mergeCell ref="B3284:E3284"/>
    <mergeCell ref="A3285:A3286"/>
    <mergeCell ref="A3293:E3293"/>
    <mergeCell ref="A3294:A3295"/>
    <mergeCell ref="B3308:E3308"/>
    <mergeCell ref="A3244:A3245"/>
    <mergeCell ref="B3258:E3258"/>
    <mergeCell ref="B3259:E3259"/>
    <mergeCell ref="A3260:A3261"/>
    <mergeCell ref="A3268:E3268"/>
    <mergeCell ref="A3269:A3270"/>
    <mergeCell ref="A3218:E3218"/>
    <mergeCell ref="A3219:A3220"/>
    <mergeCell ref="B3233:E3233"/>
    <mergeCell ref="B3234:E3234"/>
    <mergeCell ref="A3235:A3236"/>
    <mergeCell ref="A3243:E3243"/>
    <mergeCell ref="A3185:A3186"/>
    <mergeCell ref="A3193:E3193"/>
    <mergeCell ref="A3194:A3195"/>
    <mergeCell ref="B3208:E3208"/>
    <mergeCell ref="B3209:E3209"/>
    <mergeCell ref="A3210:A3211"/>
    <mergeCell ref="B3159:E3159"/>
    <mergeCell ref="A3160:A3161"/>
    <mergeCell ref="A3168:E3168"/>
    <mergeCell ref="A3169:A3170"/>
    <mergeCell ref="B3183:E3183"/>
    <mergeCell ref="B3184:E3184"/>
    <mergeCell ref="B3133:E3133"/>
    <mergeCell ref="B3134:E3134"/>
    <mergeCell ref="A3135:A3136"/>
    <mergeCell ref="A3143:E3143"/>
    <mergeCell ref="A3144:A3145"/>
    <mergeCell ref="B3158:E3158"/>
    <mergeCell ref="A3094:A3095"/>
    <mergeCell ref="B3108:E3108"/>
    <mergeCell ref="B3109:E3109"/>
    <mergeCell ref="A3110:A3111"/>
    <mergeCell ref="A3118:E3118"/>
    <mergeCell ref="A3119:A3120"/>
    <mergeCell ref="A3068:E3068"/>
    <mergeCell ref="A3069:A3070"/>
    <mergeCell ref="B3083:E3083"/>
    <mergeCell ref="B3084:E3084"/>
    <mergeCell ref="A3085:A3086"/>
    <mergeCell ref="A3093:E3093"/>
    <mergeCell ref="A3035:A3036"/>
    <mergeCell ref="A3043:E3043"/>
    <mergeCell ref="A3044:A3045"/>
    <mergeCell ref="B3058:E3058"/>
    <mergeCell ref="B3059:E3059"/>
    <mergeCell ref="A3060:A3061"/>
    <mergeCell ref="B3009:E3009"/>
    <mergeCell ref="A3010:A3011"/>
    <mergeCell ref="A3018:E3018"/>
    <mergeCell ref="A3019:A3020"/>
    <mergeCell ref="B3033:E3033"/>
    <mergeCell ref="B3034:E3034"/>
    <mergeCell ref="B2983:E2983"/>
    <mergeCell ref="B2984:E2984"/>
    <mergeCell ref="A2985:A2986"/>
    <mergeCell ref="A2993:E2993"/>
    <mergeCell ref="A2994:A2995"/>
    <mergeCell ref="B3008:E3008"/>
    <mergeCell ref="A2944:A2945"/>
    <mergeCell ref="B2958:E2958"/>
    <mergeCell ref="B2959:E2959"/>
    <mergeCell ref="A2960:A2961"/>
    <mergeCell ref="A2968:E2968"/>
    <mergeCell ref="A2969:A2970"/>
    <mergeCell ref="A2918:E2918"/>
    <mergeCell ref="A2919:A2920"/>
    <mergeCell ref="B2933:E2933"/>
    <mergeCell ref="B2934:E2934"/>
    <mergeCell ref="A2935:A2936"/>
    <mergeCell ref="A2943:E2943"/>
    <mergeCell ref="A2885:A2886"/>
    <mergeCell ref="A2893:E2893"/>
    <mergeCell ref="A2894:A2895"/>
    <mergeCell ref="B2908:E2908"/>
    <mergeCell ref="B2909:E2909"/>
    <mergeCell ref="A2910:A2911"/>
    <mergeCell ref="B2859:E2859"/>
    <mergeCell ref="A2860:A2861"/>
    <mergeCell ref="A2868:E2868"/>
    <mergeCell ref="A2869:A2870"/>
    <mergeCell ref="B2883:E2883"/>
    <mergeCell ref="B2884:E2884"/>
    <mergeCell ref="B2833:E2833"/>
    <mergeCell ref="B2834:E2834"/>
    <mergeCell ref="A2835:A2836"/>
    <mergeCell ref="A2843:E2843"/>
    <mergeCell ref="A2844:A2845"/>
    <mergeCell ref="B2858:E2858"/>
    <mergeCell ref="A2794:A2795"/>
    <mergeCell ref="B2808:E2808"/>
    <mergeCell ref="B2809:E2809"/>
    <mergeCell ref="A2810:A2811"/>
    <mergeCell ref="A2818:E2818"/>
    <mergeCell ref="A2819:A2820"/>
    <mergeCell ref="A2768:E2768"/>
    <mergeCell ref="A2769:A2770"/>
    <mergeCell ref="B2783:E2783"/>
    <mergeCell ref="B2784:E2784"/>
    <mergeCell ref="A2785:A2786"/>
    <mergeCell ref="A2793:E2793"/>
    <mergeCell ref="A2735:A2736"/>
    <mergeCell ref="A2743:E2743"/>
    <mergeCell ref="A2744:A2745"/>
    <mergeCell ref="B2758:E2758"/>
    <mergeCell ref="B2759:E2759"/>
    <mergeCell ref="A2760:A2761"/>
    <mergeCell ref="A2709:A2710"/>
    <mergeCell ref="A2717:E2717"/>
    <mergeCell ref="A2718:A2719"/>
    <mergeCell ref="B2731:D2731"/>
    <mergeCell ref="B2733:E2733"/>
    <mergeCell ref="B2734:E2734"/>
    <mergeCell ref="B2683:E2683"/>
    <mergeCell ref="A2684:A2685"/>
    <mergeCell ref="A2692:E2692"/>
    <mergeCell ref="A2693:A2694"/>
    <mergeCell ref="B2707:E2707"/>
    <mergeCell ref="B2708:E2708"/>
    <mergeCell ref="B2657:E2657"/>
    <mergeCell ref="B2658:E2658"/>
    <mergeCell ref="A2659:A2660"/>
    <mergeCell ref="A2667:E2667"/>
    <mergeCell ref="A2668:A2669"/>
    <mergeCell ref="B2682:E2682"/>
    <mergeCell ref="A2618:A2619"/>
    <mergeCell ref="B2632:E2632"/>
    <mergeCell ref="B2633:E2633"/>
    <mergeCell ref="A2634:A2635"/>
    <mergeCell ref="A2642:E2642"/>
    <mergeCell ref="A2643:A2644"/>
    <mergeCell ref="A2592:E2592"/>
    <mergeCell ref="A2593:A2594"/>
    <mergeCell ref="B2607:E2607"/>
    <mergeCell ref="B2608:E2608"/>
    <mergeCell ref="A2609:A2610"/>
    <mergeCell ref="A2617:E2617"/>
    <mergeCell ref="A2559:A2560"/>
    <mergeCell ref="A2567:E2567"/>
    <mergeCell ref="A2568:A2569"/>
    <mergeCell ref="B2582:E2582"/>
    <mergeCell ref="B2583:E2583"/>
    <mergeCell ref="A2584:A2585"/>
    <mergeCell ref="B2533:E2533"/>
    <mergeCell ref="A2534:A2535"/>
    <mergeCell ref="A2542:E2542"/>
    <mergeCell ref="A2543:A2544"/>
    <mergeCell ref="B2557:E2557"/>
    <mergeCell ref="B2558:E2558"/>
    <mergeCell ref="B2507:E2507"/>
    <mergeCell ref="B2508:E2508"/>
    <mergeCell ref="A2509:A2510"/>
    <mergeCell ref="A2517:E2517"/>
    <mergeCell ref="A2518:A2519"/>
    <mergeCell ref="B2532:E2532"/>
    <mergeCell ref="A2468:A2469"/>
    <mergeCell ref="B2482:E2482"/>
    <mergeCell ref="B2483:E2483"/>
    <mergeCell ref="A2484:A2485"/>
    <mergeCell ref="A2492:E2492"/>
    <mergeCell ref="A2493:A2494"/>
    <mergeCell ref="A2442:E2442"/>
    <mergeCell ref="A2443:A2444"/>
    <mergeCell ref="B2457:E2457"/>
    <mergeCell ref="B2458:E2458"/>
    <mergeCell ref="A2459:A2460"/>
    <mergeCell ref="A2467:E2467"/>
    <mergeCell ref="A2409:A2410"/>
    <mergeCell ref="A2417:E2417"/>
    <mergeCell ref="A2418:A2419"/>
    <mergeCell ref="B2432:E2432"/>
    <mergeCell ref="B2433:E2433"/>
    <mergeCell ref="A2434:A2435"/>
    <mergeCell ref="B2383:E2383"/>
    <mergeCell ref="A2384:A2385"/>
    <mergeCell ref="A2392:E2392"/>
    <mergeCell ref="A2393:A2394"/>
    <mergeCell ref="B2407:E2407"/>
    <mergeCell ref="B2408:E2408"/>
    <mergeCell ref="B2357:E2357"/>
    <mergeCell ref="B2358:E2358"/>
    <mergeCell ref="A2359:A2360"/>
    <mergeCell ref="A2367:E2367"/>
    <mergeCell ref="A2368:A2369"/>
    <mergeCell ref="B2382:E2382"/>
    <mergeCell ref="A2318:A2319"/>
    <mergeCell ref="B2332:E2332"/>
    <mergeCell ref="B2333:E2333"/>
    <mergeCell ref="A2334:A2335"/>
    <mergeCell ref="A2342:E2342"/>
    <mergeCell ref="A2343:A2344"/>
    <mergeCell ref="A2292:E2292"/>
    <mergeCell ref="A2293:A2294"/>
    <mergeCell ref="B2307:E2307"/>
    <mergeCell ref="B2308:E2308"/>
    <mergeCell ref="A2309:A2310"/>
    <mergeCell ref="A2317:E2317"/>
    <mergeCell ref="A2259:A2260"/>
    <mergeCell ref="A2267:E2267"/>
    <mergeCell ref="A2268:A2269"/>
    <mergeCell ref="B2282:E2282"/>
    <mergeCell ref="B2283:E2283"/>
    <mergeCell ref="A2284:A2285"/>
    <mergeCell ref="B2233:E2233"/>
    <mergeCell ref="A2234:A2235"/>
    <mergeCell ref="A2242:E2242"/>
    <mergeCell ref="A2243:A2244"/>
    <mergeCell ref="B2257:E2257"/>
    <mergeCell ref="B2258:E2258"/>
    <mergeCell ref="B2207:E2207"/>
    <mergeCell ref="B2208:E2208"/>
    <mergeCell ref="A2209:A2210"/>
    <mergeCell ref="A2217:E2217"/>
    <mergeCell ref="A2218:A2219"/>
    <mergeCell ref="B2232:E2232"/>
    <mergeCell ref="A2168:A2169"/>
    <mergeCell ref="B2182:E2182"/>
    <mergeCell ref="B2183:E2183"/>
    <mergeCell ref="A2184:A2185"/>
    <mergeCell ref="A2192:E2192"/>
    <mergeCell ref="A2193:A2194"/>
    <mergeCell ref="A2142:E2142"/>
    <mergeCell ref="A2143:A2144"/>
    <mergeCell ref="B2157:E2157"/>
    <mergeCell ref="B2158:E2158"/>
    <mergeCell ref="A2159:A2160"/>
    <mergeCell ref="A2167:E2167"/>
    <mergeCell ref="A2109:A2110"/>
    <mergeCell ref="A2117:E2117"/>
    <mergeCell ref="A2118:A2119"/>
    <mergeCell ref="B2132:E2132"/>
    <mergeCell ref="B2133:E2133"/>
    <mergeCell ref="A2134:A2135"/>
    <mergeCell ref="B2083:E2083"/>
    <mergeCell ref="A2084:A2085"/>
    <mergeCell ref="A2092:E2092"/>
    <mergeCell ref="A2093:A2094"/>
    <mergeCell ref="B2107:E2107"/>
    <mergeCell ref="B2108:E2108"/>
    <mergeCell ref="B2057:E2057"/>
    <mergeCell ref="B2058:E2058"/>
    <mergeCell ref="A2059:A2060"/>
    <mergeCell ref="A2067:E2067"/>
    <mergeCell ref="A2068:A2069"/>
    <mergeCell ref="B2082:E2082"/>
    <mergeCell ref="A2018:A2019"/>
    <mergeCell ref="B2032:E2032"/>
    <mergeCell ref="B2033:E2033"/>
    <mergeCell ref="A2034:A2035"/>
    <mergeCell ref="A2042:E2042"/>
    <mergeCell ref="A2043:A2044"/>
    <mergeCell ref="A1992:E1992"/>
    <mergeCell ref="A1993:A1994"/>
    <mergeCell ref="B2007:E2007"/>
    <mergeCell ref="B2008:E2008"/>
    <mergeCell ref="A2009:A2010"/>
    <mergeCell ref="A2017:E2017"/>
    <mergeCell ref="A1959:A1960"/>
    <mergeCell ref="A1967:E1967"/>
    <mergeCell ref="A1968:A1969"/>
    <mergeCell ref="B1982:E1982"/>
    <mergeCell ref="B1983:E1983"/>
    <mergeCell ref="A1984:A1985"/>
    <mergeCell ref="B1933:E1933"/>
    <mergeCell ref="A1934:A1935"/>
    <mergeCell ref="A1942:E1942"/>
    <mergeCell ref="A1943:A1944"/>
    <mergeCell ref="B1957:E1957"/>
    <mergeCell ref="B1958:E1958"/>
    <mergeCell ref="B1907:E1907"/>
    <mergeCell ref="B1908:E1908"/>
    <mergeCell ref="A1909:A1910"/>
    <mergeCell ref="A1917:E1917"/>
    <mergeCell ref="A1918:A1919"/>
    <mergeCell ref="B1932:E1932"/>
    <mergeCell ref="A1868:A1869"/>
    <mergeCell ref="B1882:E1882"/>
    <mergeCell ref="B1883:E1883"/>
    <mergeCell ref="A1884:A1885"/>
    <mergeCell ref="A1892:E1892"/>
    <mergeCell ref="A1893:A1894"/>
    <mergeCell ref="A1842:E1842"/>
    <mergeCell ref="A1843:A1844"/>
    <mergeCell ref="B1857:E1857"/>
    <mergeCell ref="B1858:E1858"/>
    <mergeCell ref="A1859:A1860"/>
    <mergeCell ref="A1867:E1867"/>
    <mergeCell ref="A1809:A1810"/>
    <mergeCell ref="A1817:E1817"/>
    <mergeCell ref="A1818:A1819"/>
    <mergeCell ref="B1832:E1832"/>
    <mergeCell ref="B1833:E1833"/>
    <mergeCell ref="A1834:A1835"/>
    <mergeCell ref="B1783:E1783"/>
    <mergeCell ref="A1784:A1785"/>
    <mergeCell ref="A1792:E1792"/>
    <mergeCell ref="A1793:A1794"/>
    <mergeCell ref="B1807:E1807"/>
    <mergeCell ref="B1808:E1808"/>
    <mergeCell ref="B1757:E1757"/>
    <mergeCell ref="A1758:A1759"/>
    <mergeCell ref="A1766:E1766"/>
    <mergeCell ref="A1767:A1768"/>
    <mergeCell ref="B1780:E1780"/>
    <mergeCell ref="B1782:E1782"/>
    <mergeCell ref="B1731:E1731"/>
    <mergeCell ref="B1732:E1732"/>
    <mergeCell ref="A1733:A1734"/>
    <mergeCell ref="A1741:E1741"/>
    <mergeCell ref="A1742:A1743"/>
    <mergeCell ref="B1756:E1756"/>
    <mergeCell ref="A1692:A1693"/>
    <mergeCell ref="B1706:E1706"/>
    <mergeCell ref="B1707:E1707"/>
    <mergeCell ref="A1708:A1709"/>
    <mergeCell ref="A1716:E1716"/>
    <mergeCell ref="A1717:A1718"/>
    <mergeCell ref="A1666:E1666"/>
    <mergeCell ref="A1667:A1668"/>
    <mergeCell ref="B1681:E1681"/>
    <mergeCell ref="B1682:E1682"/>
    <mergeCell ref="A1683:A1684"/>
    <mergeCell ref="A1691:E1691"/>
    <mergeCell ref="A1633:A1634"/>
    <mergeCell ref="A1641:E1641"/>
    <mergeCell ref="A1642:A1643"/>
    <mergeCell ref="B1656:E1656"/>
    <mergeCell ref="B1657:E1657"/>
    <mergeCell ref="A1658:A1659"/>
    <mergeCell ref="B1607:E1607"/>
    <mergeCell ref="A1608:A1609"/>
    <mergeCell ref="A1616:E1616"/>
    <mergeCell ref="A1617:A1618"/>
    <mergeCell ref="B1631:E1631"/>
    <mergeCell ref="B1632:E1632"/>
    <mergeCell ref="B1581:E1581"/>
    <mergeCell ref="B1582:E1582"/>
    <mergeCell ref="A1583:A1584"/>
    <mergeCell ref="A1591:E1591"/>
    <mergeCell ref="A1592:A1593"/>
    <mergeCell ref="B1606:E1606"/>
    <mergeCell ref="A1542:A1543"/>
    <mergeCell ref="B1556:E1556"/>
    <mergeCell ref="B1557:E1557"/>
    <mergeCell ref="A1558:A1559"/>
    <mergeCell ref="A1566:E1566"/>
    <mergeCell ref="A1567:A1568"/>
    <mergeCell ref="A1516:E1516"/>
    <mergeCell ref="A1517:A1518"/>
    <mergeCell ref="B1531:E1531"/>
    <mergeCell ref="B1532:E1532"/>
    <mergeCell ref="A1533:A1534"/>
    <mergeCell ref="A1541:E1541"/>
    <mergeCell ref="A1483:A1484"/>
    <mergeCell ref="A1491:E1491"/>
    <mergeCell ref="A1492:A1493"/>
    <mergeCell ref="B1506:E1506"/>
    <mergeCell ref="B1507:E1507"/>
    <mergeCell ref="A1508:A1509"/>
    <mergeCell ref="B1457:E1457"/>
    <mergeCell ref="A1458:A1459"/>
    <mergeCell ref="A1466:E1466"/>
    <mergeCell ref="A1467:A1468"/>
    <mergeCell ref="B1481:E1481"/>
    <mergeCell ref="B1482:E1482"/>
    <mergeCell ref="B1431:E1431"/>
    <mergeCell ref="B1432:E1432"/>
    <mergeCell ref="A1433:A1434"/>
    <mergeCell ref="A1441:E1441"/>
    <mergeCell ref="A1442:A1443"/>
    <mergeCell ref="B1456:E1456"/>
    <mergeCell ref="A1392:A1393"/>
    <mergeCell ref="B1406:E1406"/>
    <mergeCell ref="B1407:E1407"/>
    <mergeCell ref="A1408:A1409"/>
    <mergeCell ref="A1416:E1416"/>
    <mergeCell ref="A1417:A1418"/>
    <mergeCell ref="A1366:E1366"/>
    <mergeCell ref="A1367:A1368"/>
    <mergeCell ref="B1381:E1381"/>
    <mergeCell ref="B1382:E1382"/>
    <mergeCell ref="A1383:A1384"/>
    <mergeCell ref="A1391:E1391"/>
    <mergeCell ref="A1333:A1334"/>
    <mergeCell ref="A1341:E1341"/>
    <mergeCell ref="A1342:A1343"/>
    <mergeCell ref="B1356:E1356"/>
    <mergeCell ref="B1357:E1357"/>
    <mergeCell ref="A1358:A1359"/>
    <mergeCell ref="B1307:E1307"/>
    <mergeCell ref="A1308:A1309"/>
    <mergeCell ref="A1316:E1316"/>
    <mergeCell ref="A1317:A1318"/>
    <mergeCell ref="B1331:E1331"/>
    <mergeCell ref="B1332:E1332"/>
    <mergeCell ref="B1281:E1281"/>
    <mergeCell ref="B1282:E1282"/>
    <mergeCell ref="A1283:A1284"/>
    <mergeCell ref="A1291:E1291"/>
    <mergeCell ref="A1292:A1293"/>
    <mergeCell ref="B1306:E1306"/>
    <mergeCell ref="A1242:A1243"/>
    <mergeCell ref="B1256:E1256"/>
    <mergeCell ref="B1257:E1257"/>
    <mergeCell ref="A1258:A1259"/>
    <mergeCell ref="A1266:E1266"/>
    <mergeCell ref="A1267:A1268"/>
    <mergeCell ref="A1216:E1216"/>
    <mergeCell ref="A1217:A1218"/>
    <mergeCell ref="B1231:E1231"/>
    <mergeCell ref="B1232:E1232"/>
    <mergeCell ref="A1233:A1234"/>
    <mergeCell ref="A1241:E1241"/>
    <mergeCell ref="A1183:A1184"/>
    <mergeCell ref="A1191:E1191"/>
    <mergeCell ref="A1192:A1193"/>
    <mergeCell ref="B1206:E1206"/>
    <mergeCell ref="B1207:E1207"/>
    <mergeCell ref="A1208:A1209"/>
    <mergeCell ref="B1157:E1157"/>
    <mergeCell ref="A1158:A1159"/>
    <mergeCell ref="A1166:E1166"/>
    <mergeCell ref="A1167:A1168"/>
    <mergeCell ref="B1181:E1181"/>
    <mergeCell ref="B1182:E1182"/>
    <mergeCell ref="B1131:E1131"/>
    <mergeCell ref="B1132:E1132"/>
    <mergeCell ref="A1133:A1134"/>
    <mergeCell ref="A1141:E1141"/>
    <mergeCell ref="A1142:A1143"/>
    <mergeCell ref="B1156:E1156"/>
    <mergeCell ref="A1092:A1093"/>
    <mergeCell ref="B1106:E1106"/>
    <mergeCell ref="B1107:E1107"/>
    <mergeCell ref="A1108:A1109"/>
    <mergeCell ref="A1116:E1116"/>
    <mergeCell ref="A1117:A1118"/>
    <mergeCell ref="A1066:E1066"/>
    <mergeCell ref="A1067:A1068"/>
    <mergeCell ref="B1081:E1081"/>
    <mergeCell ref="B1082:E1082"/>
    <mergeCell ref="A1083:A1084"/>
    <mergeCell ref="A1091:E1091"/>
    <mergeCell ref="A1033:A1034"/>
    <mergeCell ref="A1041:E1041"/>
    <mergeCell ref="A1042:A1043"/>
    <mergeCell ref="B1056:E1056"/>
    <mergeCell ref="B1057:E1057"/>
    <mergeCell ref="A1058:A1059"/>
    <mergeCell ref="B1007:E1007"/>
    <mergeCell ref="A1008:A1009"/>
    <mergeCell ref="A1016:E1016"/>
    <mergeCell ref="A1017:A1018"/>
    <mergeCell ref="B1031:E1031"/>
    <mergeCell ref="B1032:E1032"/>
    <mergeCell ref="B981:E981"/>
    <mergeCell ref="B982:E982"/>
    <mergeCell ref="A983:A984"/>
    <mergeCell ref="A991:E991"/>
    <mergeCell ref="A992:A993"/>
    <mergeCell ref="B1006:E1006"/>
    <mergeCell ref="A942:A943"/>
    <mergeCell ref="B956:E956"/>
    <mergeCell ref="B957:E957"/>
    <mergeCell ref="A958:A959"/>
    <mergeCell ref="A966:E966"/>
    <mergeCell ref="A967:A968"/>
    <mergeCell ref="A916:E916"/>
    <mergeCell ref="A917:A918"/>
    <mergeCell ref="B931:E931"/>
    <mergeCell ref="B932:E932"/>
    <mergeCell ref="A933:A934"/>
    <mergeCell ref="A941:E941"/>
    <mergeCell ref="A883:A884"/>
    <mergeCell ref="A891:E891"/>
    <mergeCell ref="A892:A893"/>
    <mergeCell ref="B906:E906"/>
    <mergeCell ref="B907:E907"/>
    <mergeCell ref="A908:A909"/>
    <mergeCell ref="B857:E857"/>
    <mergeCell ref="A858:A859"/>
    <mergeCell ref="A866:E866"/>
    <mergeCell ref="A867:A868"/>
    <mergeCell ref="B881:E881"/>
    <mergeCell ref="B882:E882"/>
    <mergeCell ref="B831:E831"/>
    <mergeCell ref="B832:E832"/>
    <mergeCell ref="A833:A834"/>
    <mergeCell ref="A841:E841"/>
    <mergeCell ref="A842:A843"/>
    <mergeCell ref="B856:E856"/>
    <mergeCell ref="A792:A793"/>
    <mergeCell ref="B806:E806"/>
    <mergeCell ref="B807:E807"/>
    <mergeCell ref="A808:A809"/>
    <mergeCell ref="A816:E816"/>
    <mergeCell ref="A817:A818"/>
    <mergeCell ref="A767:A768"/>
    <mergeCell ref="B781:E781"/>
    <mergeCell ref="B782:E782"/>
    <mergeCell ref="A783:A784"/>
    <mergeCell ref="A791:E791"/>
    <mergeCell ref="A733:A734"/>
    <mergeCell ref="A741:E741"/>
    <mergeCell ref="A742:A743"/>
    <mergeCell ref="B756:E756"/>
    <mergeCell ref="B757:E757"/>
    <mergeCell ref="A758:A759"/>
    <mergeCell ref="B707:E707"/>
    <mergeCell ref="A708:A709"/>
    <mergeCell ref="A716:E716"/>
    <mergeCell ref="A717:A718"/>
    <mergeCell ref="B731:E731"/>
    <mergeCell ref="B732:E732"/>
    <mergeCell ref="A683:A684"/>
    <mergeCell ref="A691:E691"/>
    <mergeCell ref="A692:A693"/>
    <mergeCell ref="B706:E706"/>
    <mergeCell ref="A642:A643"/>
    <mergeCell ref="B656:E656"/>
    <mergeCell ref="B657:E657"/>
    <mergeCell ref="A658:A659"/>
    <mergeCell ref="A666:E666"/>
    <mergeCell ref="A667:A668"/>
    <mergeCell ref="A616:E616"/>
    <mergeCell ref="A617:A618"/>
    <mergeCell ref="B631:E631"/>
    <mergeCell ref="B632:E632"/>
    <mergeCell ref="A633:A634"/>
    <mergeCell ref="A641:E641"/>
    <mergeCell ref="A766:E766"/>
    <mergeCell ref="B606:E606"/>
    <mergeCell ref="B607:E607"/>
    <mergeCell ref="A608:A609"/>
    <mergeCell ref="B557:E557"/>
    <mergeCell ref="A558:A559"/>
    <mergeCell ref="A566:E566"/>
    <mergeCell ref="A567:A568"/>
    <mergeCell ref="B581:E581"/>
    <mergeCell ref="B582:E582"/>
    <mergeCell ref="B531:E531"/>
    <mergeCell ref="B532:E532"/>
    <mergeCell ref="A533:A534"/>
    <mergeCell ref="A541:E541"/>
    <mergeCell ref="A542:A543"/>
    <mergeCell ref="B556:E556"/>
    <mergeCell ref="B681:E681"/>
    <mergeCell ref="B682:E682"/>
    <mergeCell ref="A508:A509"/>
    <mergeCell ref="A516:E516"/>
    <mergeCell ref="A517:A518"/>
    <mergeCell ref="A466:E466"/>
    <mergeCell ref="A467:A468"/>
    <mergeCell ref="B481:E481"/>
    <mergeCell ref="B482:E482"/>
    <mergeCell ref="A483:A484"/>
    <mergeCell ref="A491:E491"/>
    <mergeCell ref="A441:E441"/>
    <mergeCell ref="A442:A443"/>
    <mergeCell ref="B456:E456"/>
    <mergeCell ref="B457:E457"/>
    <mergeCell ref="A458:A459"/>
    <mergeCell ref="A583:A584"/>
    <mergeCell ref="A591:E591"/>
    <mergeCell ref="A592:A593"/>
    <mergeCell ref="A383:A384"/>
    <mergeCell ref="A391:E391"/>
    <mergeCell ref="A392:A393"/>
    <mergeCell ref="B406:E406"/>
    <mergeCell ref="B357:E357"/>
    <mergeCell ref="A358:A359"/>
    <mergeCell ref="A366:E366"/>
    <mergeCell ref="A367:A368"/>
    <mergeCell ref="A317:A318"/>
    <mergeCell ref="B331:E331"/>
    <mergeCell ref="B332:E332"/>
    <mergeCell ref="A333:A334"/>
    <mergeCell ref="B333:E333"/>
    <mergeCell ref="A341:E341"/>
    <mergeCell ref="A492:A493"/>
    <mergeCell ref="B506:E506"/>
    <mergeCell ref="B507:E507"/>
    <mergeCell ref="A291:E291"/>
    <mergeCell ref="A292:A293"/>
    <mergeCell ref="B306:E306"/>
    <mergeCell ref="B307:E307"/>
    <mergeCell ref="A308:A309"/>
    <mergeCell ref="A316:E316"/>
    <mergeCell ref="A433:A434"/>
    <mergeCell ref="B281:E281"/>
    <mergeCell ref="B282:E282"/>
    <mergeCell ref="A283:A284"/>
    <mergeCell ref="B232:E232"/>
    <mergeCell ref="A233:A234"/>
    <mergeCell ref="A241:E241"/>
    <mergeCell ref="A242:A243"/>
    <mergeCell ref="B256:E256"/>
    <mergeCell ref="B257:E257"/>
    <mergeCell ref="B206:E206"/>
    <mergeCell ref="B207:E207"/>
    <mergeCell ref="A208:A209"/>
    <mergeCell ref="A216:E216"/>
    <mergeCell ref="A217:A218"/>
    <mergeCell ref="B231:E231"/>
    <mergeCell ref="A342:A343"/>
    <mergeCell ref="B356:E356"/>
    <mergeCell ref="B407:E407"/>
    <mergeCell ref="A408:A409"/>
    <mergeCell ref="A416:E416"/>
    <mergeCell ref="A417:A418"/>
    <mergeCell ref="B431:E431"/>
    <mergeCell ref="B432:E432"/>
    <mergeCell ref="B381:E381"/>
    <mergeCell ref="B382:E382"/>
    <mergeCell ref="A191:E191"/>
    <mergeCell ref="A192:A193"/>
    <mergeCell ref="A141:E141"/>
    <mergeCell ref="A142:A143"/>
    <mergeCell ref="B156:E156"/>
    <mergeCell ref="B157:E157"/>
    <mergeCell ref="A158:A159"/>
    <mergeCell ref="A166:E166"/>
    <mergeCell ref="A116:E116"/>
    <mergeCell ref="A117:A118"/>
    <mergeCell ref="D130:E130"/>
    <mergeCell ref="B131:E131"/>
    <mergeCell ref="B132:E132"/>
    <mergeCell ref="A133:A134"/>
    <mergeCell ref="A258:A259"/>
    <mergeCell ref="A266:E266"/>
    <mergeCell ref="A267:A268"/>
    <mergeCell ref="A108:A109"/>
    <mergeCell ref="B66:E66"/>
    <mergeCell ref="B67:E67"/>
    <mergeCell ref="B68:E68"/>
    <mergeCell ref="A69:A70"/>
    <mergeCell ref="A77:E77"/>
    <mergeCell ref="A78:A79"/>
    <mergeCell ref="B29:E29"/>
    <mergeCell ref="B30:E30"/>
    <mergeCell ref="B31:E31"/>
    <mergeCell ref="A32:A33"/>
    <mergeCell ref="A40:E40"/>
    <mergeCell ref="A41:A42"/>
    <mergeCell ref="A167:A168"/>
    <mergeCell ref="B181:E181"/>
    <mergeCell ref="B182:E182"/>
    <mergeCell ref="A183:A184"/>
    <mergeCell ref="A9:E11"/>
    <mergeCell ref="B12:E12"/>
    <mergeCell ref="A13:A14"/>
    <mergeCell ref="B20:E20"/>
    <mergeCell ref="A21:E21"/>
    <mergeCell ref="A28:E28"/>
    <mergeCell ref="A3:E3"/>
    <mergeCell ref="B5:E5"/>
    <mergeCell ref="B6:E6"/>
    <mergeCell ref="B7:E7"/>
    <mergeCell ref="A8:E8"/>
    <mergeCell ref="A2:E2"/>
    <mergeCell ref="A103:E103"/>
    <mergeCell ref="B104:E104"/>
    <mergeCell ref="D105:E105"/>
    <mergeCell ref="B106:E106"/>
    <mergeCell ref="B107:E107"/>
  </mergeCells>
  <pageMargins left="0.7" right="0.7" top="0.75" bottom="0.75" header="0.3" footer="0.3"/>
  <pageSetup paperSize="9"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827"/>
  <sheetViews>
    <sheetView view="pageBreakPreview" zoomScale="60" zoomScaleNormal="150" workbookViewId="0">
      <selection sqref="A1:E1"/>
    </sheetView>
  </sheetViews>
  <sheetFormatPr defaultRowHeight="15" x14ac:dyDescent="0.25"/>
  <cols>
    <col min="1" max="1" width="24.85546875" customWidth="1"/>
    <col min="2" max="2" width="12.42578125" customWidth="1"/>
    <col min="3" max="3" width="11" customWidth="1"/>
    <col min="4" max="4" width="10.42578125" customWidth="1"/>
    <col min="5" max="5" width="11.7109375" customWidth="1"/>
  </cols>
  <sheetData>
    <row r="1" spans="1:5" ht="15.75" x14ac:dyDescent="0.25">
      <c r="A1" s="1410" t="s">
        <v>2332</v>
      </c>
      <c r="B1" s="1410"/>
      <c r="C1" s="1410"/>
      <c r="D1" s="1410"/>
      <c r="E1" s="1410"/>
    </row>
    <row r="2" spans="1:5" ht="30.75" customHeight="1" x14ac:dyDescent="0.25">
      <c r="A2" s="760" t="s">
        <v>958</v>
      </c>
      <c r="B2" s="760"/>
      <c r="C2" s="760"/>
      <c r="D2" s="760"/>
      <c r="E2" s="760"/>
    </row>
    <row r="3" spans="1:5" ht="18" customHeight="1" x14ac:dyDescent="0.25">
      <c r="A3" s="764" t="s">
        <v>809</v>
      </c>
      <c r="B3" s="764"/>
      <c r="C3" s="764"/>
      <c r="D3" s="764"/>
      <c r="E3" s="764"/>
    </row>
    <row r="4" spans="1:5" ht="15.75" thickBot="1" x14ac:dyDescent="0.3"/>
    <row r="5" spans="1:5" ht="26.25" thickBot="1" x14ac:dyDescent="0.3">
      <c r="A5" s="13" t="s">
        <v>19</v>
      </c>
      <c r="B5" s="765" t="s">
        <v>51</v>
      </c>
      <c r="C5" s="765"/>
      <c r="D5" s="765"/>
      <c r="E5" s="765"/>
    </row>
    <row r="6" spans="1:5" ht="15.75" thickBot="1" x14ac:dyDescent="0.3">
      <c r="A6" s="13" t="s">
        <v>4</v>
      </c>
      <c r="B6" s="766" t="s">
        <v>52</v>
      </c>
      <c r="C6" s="767"/>
      <c r="D6" s="767"/>
      <c r="E6" s="768"/>
    </row>
    <row r="7" spans="1:5" ht="26.25" thickBot="1" x14ac:dyDescent="0.3">
      <c r="A7" s="13" t="s">
        <v>24</v>
      </c>
      <c r="B7" s="769" t="s">
        <v>810</v>
      </c>
      <c r="C7" s="770"/>
      <c r="D7" s="770"/>
      <c r="E7" s="771"/>
    </row>
    <row r="8" spans="1:5" ht="15.75" thickBot="1" x14ac:dyDescent="0.3">
      <c r="A8" s="772" t="s">
        <v>7</v>
      </c>
      <c r="B8" s="773"/>
      <c r="C8" s="773"/>
      <c r="D8" s="773"/>
      <c r="E8" s="774"/>
    </row>
    <row r="9" spans="1:5" ht="15.75" thickBot="1" x14ac:dyDescent="0.3">
      <c r="A9" s="775" t="s">
        <v>53</v>
      </c>
      <c r="B9" s="776"/>
      <c r="C9" s="776"/>
      <c r="D9" s="776"/>
      <c r="E9" s="777"/>
    </row>
    <row r="10" spans="1:5" ht="19.5" customHeight="1" thickBot="1" x14ac:dyDescent="0.3">
      <c r="A10" s="775"/>
      <c r="B10" s="776"/>
      <c r="C10" s="776"/>
      <c r="D10" s="776"/>
      <c r="E10" s="777"/>
    </row>
    <row r="11" spans="1:5" ht="54" customHeight="1" thickBot="1" x14ac:dyDescent="0.3">
      <c r="A11" s="12" t="s">
        <v>10</v>
      </c>
      <c r="B11" s="778" t="s">
        <v>54</v>
      </c>
      <c r="C11" s="779"/>
      <c r="D11" s="779"/>
      <c r="E11" s="780"/>
    </row>
    <row r="12" spans="1:5" ht="23.25" customHeight="1" x14ac:dyDescent="0.25">
      <c r="A12" s="781" t="s">
        <v>11</v>
      </c>
      <c r="B12" s="14">
        <v>2019</v>
      </c>
      <c r="C12" s="14">
        <v>2020</v>
      </c>
      <c r="D12" s="14">
        <v>2021</v>
      </c>
      <c r="E12" s="14">
        <v>2022</v>
      </c>
    </row>
    <row r="13" spans="1:5" ht="15.75" thickBot="1" x14ac:dyDescent="0.3">
      <c r="A13" s="782"/>
      <c r="B13" s="49"/>
      <c r="C13" s="49"/>
      <c r="D13" s="49"/>
      <c r="E13" s="49"/>
    </row>
    <row r="14" spans="1:5" ht="15.75" thickBot="1" x14ac:dyDescent="0.3">
      <c r="A14" s="10" t="s">
        <v>55</v>
      </c>
      <c r="B14" s="224" t="s">
        <v>56</v>
      </c>
      <c r="C14" s="224" t="s">
        <v>57</v>
      </c>
      <c r="D14" s="224" t="s">
        <v>57</v>
      </c>
      <c r="E14" s="224" t="s">
        <v>959</v>
      </c>
    </row>
    <row r="15" spans="1:5" ht="43.5" customHeight="1" thickBot="1" x14ac:dyDescent="0.3">
      <c r="A15" s="3" t="s">
        <v>58</v>
      </c>
      <c r="B15" s="224">
        <v>0.3</v>
      </c>
      <c r="C15" s="224">
        <v>0.4</v>
      </c>
      <c r="D15" s="224">
        <v>0.45</v>
      </c>
      <c r="E15" s="224">
        <v>0.6</v>
      </c>
    </row>
    <row r="16" spans="1:5" ht="45.75" customHeight="1" thickBot="1" x14ac:dyDescent="0.3">
      <c r="A16" s="11" t="s">
        <v>12</v>
      </c>
      <c r="B16" s="783" t="s">
        <v>48</v>
      </c>
      <c r="C16" s="784"/>
      <c r="D16" s="784"/>
      <c r="E16" s="785"/>
    </row>
    <row r="17" spans="1:5" ht="23.25" customHeight="1" thickBot="1" x14ac:dyDescent="0.3">
      <c r="A17" s="786" t="s">
        <v>13</v>
      </c>
      <c r="B17" s="787"/>
      <c r="C17" s="787"/>
      <c r="D17" s="787"/>
      <c r="E17" s="788"/>
    </row>
    <row r="18" spans="1:5" ht="42.75" customHeight="1" thickBot="1" x14ac:dyDescent="0.3">
      <c r="A18" s="22" t="s">
        <v>59</v>
      </c>
      <c r="B18" s="225">
        <v>0.3</v>
      </c>
      <c r="C18" s="224">
        <v>0.33</v>
      </c>
      <c r="D18" s="224">
        <v>0.43</v>
      </c>
      <c r="E18" s="224">
        <v>0.5</v>
      </c>
    </row>
    <row r="19" spans="1:5" ht="35.25" customHeight="1" thickBot="1" x14ac:dyDescent="0.3">
      <c r="A19" s="22" t="s">
        <v>60</v>
      </c>
      <c r="B19" s="225">
        <v>0.03</v>
      </c>
      <c r="C19" s="224">
        <v>0.1</v>
      </c>
      <c r="D19" s="224">
        <v>0.2</v>
      </c>
      <c r="E19" s="224">
        <v>0.3</v>
      </c>
    </row>
    <row r="20" spans="1:5" ht="53.25" customHeight="1" thickBot="1" x14ac:dyDescent="0.3">
      <c r="A20" s="24" t="s">
        <v>61</v>
      </c>
      <c r="B20" s="226" t="s">
        <v>62</v>
      </c>
      <c r="C20" s="227" t="s">
        <v>63</v>
      </c>
      <c r="D20" s="227" t="s">
        <v>64</v>
      </c>
      <c r="E20" s="227" t="s">
        <v>64</v>
      </c>
    </row>
    <row r="21" spans="1:5" ht="15.75" thickBot="1" x14ac:dyDescent="0.3">
      <c r="A21" s="761" t="s">
        <v>32</v>
      </c>
      <c r="B21" s="762"/>
      <c r="C21" s="762"/>
      <c r="D21" s="762"/>
      <c r="E21" s="763"/>
    </row>
    <row r="22" spans="1:5" ht="15.75" thickBot="1" x14ac:dyDescent="0.3">
      <c r="A22" s="794" t="s">
        <v>45</v>
      </c>
      <c r="B22" s="795"/>
      <c r="C22" s="795"/>
      <c r="D22" s="795"/>
      <c r="E22" s="796"/>
    </row>
    <row r="23" spans="1:5" ht="18.75" customHeight="1" thickBot="1" x14ac:dyDescent="0.3">
      <c r="A23" s="16" t="s">
        <v>26</v>
      </c>
      <c r="B23" s="1205" t="s">
        <v>65</v>
      </c>
      <c r="C23" s="1206"/>
      <c r="D23" s="1206"/>
      <c r="E23" s="1207"/>
    </row>
    <row r="24" spans="1:5" ht="31.5" customHeight="1" thickBot="1" x14ac:dyDescent="0.3">
      <c r="A24" s="3" t="s">
        <v>9</v>
      </c>
      <c r="B24" s="800" t="s">
        <v>66</v>
      </c>
      <c r="C24" s="801"/>
      <c r="D24" s="801"/>
      <c r="E24" s="802"/>
    </row>
    <row r="25" spans="1:5" ht="15.75" thickBot="1" x14ac:dyDescent="0.3">
      <c r="A25" s="3" t="s">
        <v>14</v>
      </c>
      <c r="B25" s="803" t="s">
        <v>67</v>
      </c>
      <c r="C25" s="804"/>
      <c r="D25" s="804"/>
      <c r="E25" s="805"/>
    </row>
    <row r="26" spans="1:5" ht="12.75" customHeight="1" x14ac:dyDescent="0.25">
      <c r="A26" s="781"/>
      <c r="B26" s="14">
        <v>2019</v>
      </c>
      <c r="C26" s="14">
        <v>2020</v>
      </c>
      <c r="D26" s="14">
        <v>2021</v>
      </c>
      <c r="E26" s="14">
        <v>2022</v>
      </c>
    </row>
    <row r="27" spans="1:5" ht="9" customHeight="1" thickBot="1" x14ac:dyDescent="0.3">
      <c r="A27" s="782"/>
      <c r="B27" s="228"/>
      <c r="C27" s="27"/>
      <c r="D27" s="27"/>
      <c r="E27" s="27"/>
    </row>
    <row r="28" spans="1:5" ht="15.75" thickBot="1" x14ac:dyDescent="0.3">
      <c r="A28" s="3" t="s">
        <v>8</v>
      </c>
      <c r="B28" s="229">
        <v>1</v>
      </c>
      <c r="C28" s="229">
        <v>1</v>
      </c>
      <c r="D28" s="229">
        <v>1</v>
      </c>
      <c r="E28" s="229">
        <v>1</v>
      </c>
    </row>
    <row r="29" spans="1:5" ht="15.75" thickBot="1" x14ac:dyDescent="0.3">
      <c r="A29" s="3" t="s">
        <v>15</v>
      </c>
      <c r="B29" s="229">
        <f>B43</f>
        <v>500000</v>
      </c>
      <c r="C29" s="229">
        <f t="shared" ref="C29:E29" si="0">C43</f>
        <v>700000</v>
      </c>
      <c r="D29" s="229">
        <f t="shared" si="0"/>
        <v>700000</v>
      </c>
      <c r="E29" s="229">
        <f t="shared" si="0"/>
        <v>700000</v>
      </c>
    </row>
    <row r="30" spans="1:5" ht="15.75" thickBot="1" x14ac:dyDescent="0.3">
      <c r="A30" s="3" t="s">
        <v>21</v>
      </c>
      <c r="B30" s="229">
        <f>B29/B28</f>
        <v>500000</v>
      </c>
      <c r="C30" s="229">
        <f t="shared" ref="C30:E30" si="1">C29/C28</f>
        <v>700000</v>
      </c>
      <c r="D30" s="229">
        <f t="shared" si="1"/>
        <v>700000</v>
      </c>
      <c r="E30" s="229">
        <f t="shared" si="1"/>
        <v>700000</v>
      </c>
    </row>
    <row r="31" spans="1:5" ht="15.75" thickBot="1" x14ac:dyDescent="0.3">
      <c r="A31" s="3" t="s">
        <v>16</v>
      </c>
      <c r="B31" s="81" t="s">
        <v>20</v>
      </c>
      <c r="C31" s="230">
        <f>C28/B28-1</f>
        <v>0</v>
      </c>
      <c r="D31" s="230">
        <f t="shared" ref="D31:E33" si="2">D28/C28-1</f>
        <v>0</v>
      </c>
      <c r="E31" s="230">
        <f t="shared" si="2"/>
        <v>0</v>
      </c>
    </row>
    <row r="32" spans="1:5" ht="15.75" thickBot="1" x14ac:dyDescent="0.3">
      <c r="A32" s="3" t="s">
        <v>17</v>
      </c>
      <c r="B32" s="81" t="s">
        <v>20</v>
      </c>
      <c r="C32" s="230">
        <f>C29/B29-1</f>
        <v>0.39999999999999991</v>
      </c>
      <c r="D32" s="230">
        <f t="shared" si="2"/>
        <v>0</v>
      </c>
      <c r="E32" s="230">
        <f t="shared" si="2"/>
        <v>0</v>
      </c>
    </row>
    <row r="33" spans="1:5" ht="15.75" thickBot="1" x14ac:dyDescent="0.3">
      <c r="A33" s="3" t="s">
        <v>18</v>
      </c>
      <c r="B33" s="81" t="s">
        <v>20</v>
      </c>
      <c r="C33" s="230">
        <f>C30/B30-1</f>
        <v>0.39999999999999991</v>
      </c>
      <c r="D33" s="230">
        <f t="shared" si="2"/>
        <v>0</v>
      </c>
      <c r="E33" s="230">
        <f t="shared" si="2"/>
        <v>0</v>
      </c>
    </row>
    <row r="34" spans="1:5" ht="15.75" thickBot="1" x14ac:dyDescent="0.3">
      <c r="A34" s="806" t="s">
        <v>34</v>
      </c>
      <c r="B34" s="807"/>
      <c r="C34" s="807"/>
      <c r="D34" s="807"/>
      <c r="E34" s="808"/>
    </row>
    <row r="35" spans="1:5" ht="12.75" customHeight="1" x14ac:dyDescent="0.25">
      <c r="A35" s="781"/>
      <c r="B35" s="14">
        <v>2019</v>
      </c>
      <c r="C35" s="14">
        <v>2020</v>
      </c>
      <c r="D35" s="14">
        <v>2021</v>
      </c>
      <c r="E35" s="14">
        <v>2022</v>
      </c>
    </row>
    <row r="36" spans="1:5" ht="9" customHeight="1" thickBot="1" x14ac:dyDescent="0.3">
      <c r="A36" s="782"/>
      <c r="B36" s="49"/>
      <c r="C36" s="9"/>
      <c r="D36" s="9"/>
      <c r="E36" s="9"/>
    </row>
    <row r="37" spans="1:5" ht="15.75" thickBot="1" x14ac:dyDescent="0.3">
      <c r="A37" s="1" t="s">
        <v>0</v>
      </c>
      <c r="B37" s="9">
        <v>0</v>
      </c>
      <c r="C37" s="9">
        <v>0</v>
      </c>
      <c r="D37" s="9">
        <v>0</v>
      </c>
      <c r="E37" s="9">
        <v>0</v>
      </c>
    </row>
    <row r="38" spans="1:5" ht="15.75" thickBot="1" x14ac:dyDescent="0.3">
      <c r="A38" s="8" t="s">
        <v>37</v>
      </c>
      <c r="B38" s="9"/>
      <c r="C38" s="219"/>
      <c r="D38" s="219"/>
      <c r="E38" s="219"/>
    </row>
    <row r="39" spans="1:5" ht="15.75" thickBot="1" x14ac:dyDescent="0.3">
      <c r="A39" s="8" t="s">
        <v>38</v>
      </c>
      <c r="B39" s="9"/>
      <c r="C39" s="93"/>
      <c r="D39" s="93"/>
      <c r="E39" s="93"/>
    </row>
    <row r="40" spans="1:5" ht="24.75" thickBot="1" x14ac:dyDescent="0.3">
      <c r="A40" s="1" t="s">
        <v>31</v>
      </c>
      <c r="B40" s="9">
        <v>0</v>
      </c>
      <c r="C40" s="9">
        <v>0</v>
      </c>
      <c r="D40" s="9">
        <v>0</v>
      </c>
      <c r="E40" s="9">
        <v>0</v>
      </c>
    </row>
    <row r="41" spans="1:5" ht="15.75" thickBot="1" x14ac:dyDescent="0.3">
      <c r="A41" s="8" t="s">
        <v>37</v>
      </c>
      <c r="B41" s="9"/>
      <c r="C41" s="9"/>
      <c r="D41" s="9"/>
      <c r="E41" s="9"/>
    </row>
    <row r="42" spans="1:5" ht="15.75" thickBot="1" x14ac:dyDescent="0.3">
      <c r="A42" s="8" t="s">
        <v>38</v>
      </c>
      <c r="B42" s="9"/>
      <c r="C42" s="9"/>
      <c r="D42" s="9"/>
      <c r="E42" s="9"/>
    </row>
    <row r="43" spans="1:5" ht="15.75" thickBot="1" x14ac:dyDescent="0.3">
      <c r="A43" s="1" t="s">
        <v>1</v>
      </c>
      <c r="B43" s="49">
        <f>B44</f>
        <v>500000</v>
      </c>
      <c r="C43" s="49">
        <f t="shared" ref="C43:E43" si="3">C44</f>
        <v>700000</v>
      </c>
      <c r="D43" s="49">
        <f t="shared" si="3"/>
        <v>700000</v>
      </c>
      <c r="E43" s="49">
        <f t="shared" si="3"/>
        <v>700000</v>
      </c>
    </row>
    <row r="44" spans="1:5" ht="15.75" thickBot="1" x14ac:dyDescent="0.3">
      <c r="A44" s="8" t="s">
        <v>37</v>
      </c>
      <c r="B44" s="9">
        <v>500000</v>
      </c>
      <c r="C44" s="9">
        <v>700000</v>
      </c>
      <c r="D44" s="9">
        <v>700000</v>
      </c>
      <c r="E44" s="9">
        <v>700000</v>
      </c>
    </row>
    <row r="45" spans="1:5" ht="15.75" thickBot="1" x14ac:dyDescent="0.3">
      <c r="A45" s="8" t="s">
        <v>38</v>
      </c>
      <c r="B45" s="9"/>
      <c r="C45" s="6"/>
      <c r="D45" s="6"/>
      <c r="E45" s="6"/>
    </row>
    <row r="46" spans="1:5" ht="15.75" thickBot="1" x14ac:dyDescent="0.3">
      <c r="A46" s="1" t="s">
        <v>2</v>
      </c>
      <c r="B46" s="9"/>
      <c r="C46" s="6"/>
      <c r="D46" s="6"/>
      <c r="E46" s="6"/>
    </row>
    <row r="47" spans="1:5" ht="15.75" thickBot="1" x14ac:dyDescent="0.3">
      <c r="A47" s="8" t="s">
        <v>37</v>
      </c>
      <c r="B47" s="9"/>
      <c r="C47" s="6"/>
      <c r="D47" s="6"/>
      <c r="E47" s="6"/>
    </row>
    <row r="48" spans="1:5" ht="15.75" thickBot="1" x14ac:dyDescent="0.3">
      <c r="A48" s="8" t="s">
        <v>38</v>
      </c>
      <c r="B48" s="9"/>
      <c r="C48" s="6"/>
      <c r="D48" s="6"/>
      <c r="E48" s="6"/>
    </row>
    <row r="49" spans="1:5" ht="15.75" thickBot="1" x14ac:dyDescent="0.3">
      <c r="A49" s="1" t="s">
        <v>22</v>
      </c>
      <c r="B49" s="9"/>
      <c r="C49" s="6"/>
      <c r="D49" s="6"/>
      <c r="E49" s="6"/>
    </row>
    <row r="50" spans="1:5" ht="15.75" thickBot="1" x14ac:dyDescent="0.3">
      <c r="A50" s="8" t="s">
        <v>37</v>
      </c>
      <c r="B50" s="9"/>
      <c r="C50" s="6"/>
      <c r="D50" s="6"/>
      <c r="E50" s="6"/>
    </row>
    <row r="51" spans="1:5" ht="15.75" thickBot="1" x14ac:dyDescent="0.3">
      <c r="A51" s="8" t="s">
        <v>38</v>
      </c>
      <c r="B51" s="9"/>
      <c r="C51" s="6"/>
      <c r="D51" s="6"/>
      <c r="E51" s="6"/>
    </row>
    <row r="52" spans="1:5" ht="15.75" thickBot="1" x14ac:dyDescent="0.3">
      <c r="A52" s="1" t="s">
        <v>23</v>
      </c>
      <c r="B52" s="9"/>
      <c r="C52" s="6"/>
      <c r="D52" s="6"/>
      <c r="E52" s="6"/>
    </row>
    <row r="53" spans="1:5" ht="15.75" thickBot="1" x14ac:dyDescent="0.3">
      <c r="A53" s="8" t="s">
        <v>37</v>
      </c>
      <c r="B53" s="9"/>
      <c r="C53" s="6"/>
      <c r="D53" s="6"/>
      <c r="E53" s="6"/>
    </row>
    <row r="54" spans="1:5" ht="15.75" thickBot="1" x14ac:dyDescent="0.3">
      <c r="A54" s="8" t="s">
        <v>38</v>
      </c>
      <c r="B54" s="9"/>
      <c r="C54" s="6"/>
      <c r="D54" s="6"/>
      <c r="E54" s="6"/>
    </row>
    <row r="55" spans="1:5" ht="24.75" thickBot="1" x14ac:dyDescent="0.3">
      <c r="A55" s="1" t="s">
        <v>3</v>
      </c>
      <c r="B55" s="9"/>
      <c r="C55" s="6"/>
      <c r="D55" s="6"/>
      <c r="E55" s="6"/>
    </row>
    <row r="56" spans="1:5" ht="15.75" thickBot="1" x14ac:dyDescent="0.3">
      <c r="A56" s="8" t="s">
        <v>37</v>
      </c>
      <c r="B56" s="9"/>
      <c r="C56" s="96"/>
      <c r="D56" s="96"/>
      <c r="E56" s="96"/>
    </row>
    <row r="57" spans="1:5" ht="15.75" thickBot="1" x14ac:dyDescent="0.3">
      <c r="A57" s="8" t="s">
        <v>38</v>
      </c>
      <c r="B57" s="9"/>
      <c r="C57" s="95"/>
      <c r="D57" s="96"/>
      <c r="E57" s="96"/>
    </row>
    <row r="58" spans="1:5" ht="15.75" thickBot="1" x14ac:dyDescent="0.3">
      <c r="A58" s="17" t="s">
        <v>33</v>
      </c>
      <c r="B58" s="9">
        <f>B55+B52+B49+B46+B43+B40+B37</f>
        <v>500000</v>
      </c>
      <c r="C58" s="9">
        <f t="shared" ref="C58:E58" si="4">C55+C52+C49+C46+C43+C40+C37</f>
        <v>700000</v>
      </c>
      <c r="D58" s="9">
        <f t="shared" si="4"/>
        <v>700000</v>
      </c>
      <c r="E58" s="9">
        <f t="shared" si="4"/>
        <v>700000</v>
      </c>
    </row>
    <row r="59" spans="1:5" ht="15.75" thickBot="1" x14ac:dyDescent="0.3">
      <c r="A59" s="18" t="s">
        <v>35</v>
      </c>
      <c r="B59" s="19">
        <f>IF(B58-B29=0,0,"Error")</f>
        <v>0</v>
      </c>
      <c r="C59" s="19">
        <f>IF(C58-C29=0,0,"Error")</f>
        <v>0</v>
      </c>
      <c r="D59" s="19">
        <f>IF(D58-D29=0,0,"Error")</f>
        <v>0</v>
      </c>
      <c r="E59" s="19">
        <f>IF(E58-E29=0,0,"Error")</f>
        <v>0</v>
      </c>
    </row>
    <row r="60" spans="1:5" ht="15.75" thickBot="1" x14ac:dyDescent="0.3">
      <c r="A60" s="794" t="s">
        <v>239</v>
      </c>
      <c r="B60" s="795"/>
      <c r="C60" s="795"/>
      <c r="D60" s="795"/>
      <c r="E60" s="796"/>
    </row>
    <row r="61" spans="1:5" ht="15.75" thickBot="1" x14ac:dyDescent="0.3">
      <c r="A61" s="794" t="s">
        <v>240</v>
      </c>
      <c r="B61" s="795"/>
      <c r="C61" s="795"/>
      <c r="D61" s="795"/>
      <c r="E61" s="796"/>
    </row>
    <row r="62" spans="1:5" ht="24.75" customHeight="1" thickBot="1" x14ac:dyDescent="0.3">
      <c r="A62" s="16" t="s">
        <v>254</v>
      </c>
      <c r="B62" s="1081" t="s">
        <v>960</v>
      </c>
      <c r="C62" s="1208"/>
      <c r="D62" s="1082"/>
      <c r="E62" s="1083"/>
    </row>
    <row r="63" spans="1:5" ht="49.5" customHeight="1" thickBot="1" x14ac:dyDescent="0.3">
      <c r="A63" s="231" t="s">
        <v>961</v>
      </c>
      <c r="B63" s="232" t="s">
        <v>962</v>
      </c>
      <c r="C63" s="28" t="s">
        <v>105</v>
      </c>
      <c r="D63" s="233" t="s">
        <v>255</v>
      </c>
      <c r="E63" s="37"/>
    </row>
    <row r="64" spans="1:5" ht="15.75" thickBot="1" x14ac:dyDescent="0.3">
      <c r="A64" s="30"/>
      <c r="B64" s="790"/>
      <c r="C64" s="791"/>
      <c r="D64" s="792"/>
      <c r="E64" s="793"/>
    </row>
    <row r="65" spans="1:5" ht="17.25" customHeight="1" thickBot="1" x14ac:dyDescent="0.3">
      <c r="A65" s="3" t="s">
        <v>9</v>
      </c>
      <c r="B65" s="786" t="s">
        <v>66</v>
      </c>
      <c r="C65" s="787"/>
      <c r="D65" s="787"/>
      <c r="E65" s="788"/>
    </row>
    <row r="66" spans="1:5" ht="15.75" thickBot="1" x14ac:dyDescent="0.3">
      <c r="A66" s="3" t="s">
        <v>14</v>
      </c>
      <c r="B66" s="803" t="s">
        <v>67</v>
      </c>
      <c r="C66" s="804"/>
      <c r="D66" s="804"/>
      <c r="E66" s="805"/>
    </row>
    <row r="67" spans="1:5" ht="12.75" customHeight="1" x14ac:dyDescent="0.25">
      <c r="A67" s="781"/>
      <c r="B67" s="14">
        <v>2019</v>
      </c>
      <c r="C67" s="14">
        <v>2020</v>
      </c>
      <c r="D67" s="14">
        <v>2021</v>
      </c>
      <c r="E67" s="14">
        <v>2021</v>
      </c>
    </row>
    <row r="68" spans="1:5" ht="9" customHeight="1" thickBot="1" x14ac:dyDescent="0.3">
      <c r="A68" s="782"/>
      <c r="B68" s="228"/>
      <c r="C68" s="228"/>
      <c r="D68" s="228"/>
      <c r="E68" s="228"/>
    </row>
    <row r="69" spans="1:5" ht="15.75" thickBot="1" x14ac:dyDescent="0.3">
      <c r="A69" s="3" t="s">
        <v>8</v>
      </c>
      <c r="B69" s="229">
        <v>1</v>
      </c>
      <c r="C69" s="229">
        <v>1</v>
      </c>
      <c r="D69" s="229">
        <v>1</v>
      </c>
      <c r="E69" s="229">
        <v>1</v>
      </c>
    </row>
    <row r="70" spans="1:5" ht="15.75" thickBot="1" x14ac:dyDescent="0.3">
      <c r="A70" s="3" t="s">
        <v>15</v>
      </c>
      <c r="B70" s="38">
        <f>B83</f>
        <v>752772</v>
      </c>
      <c r="C70" s="38">
        <f t="shared" ref="C70:E70" si="5">C83</f>
        <v>752772</v>
      </c>
      <c r="D70" s="38">
        <f t="shared" si="5"/>
        <v>752772</v>
      </c>
      <c r="E70" s="38">
        <f t="shared" si="5"/>
        <v>752772</v>
      </c>
    </row>
    <row r="71" spans="1:5" ht="15.75" thickBot="1" x14ac:dyDescent="0.3">
      <c r="A71" s="3" t="s">
        <v>21</v>
      </c>
      <c r="B71" s="4">
        <f>B70/B69</f>
        <v>752772</v>
      </c>
      <c r="C71" s="4">
        <f t="shared" ref="C71:E71" si="6">C70/C69</f>
        <v>752772</v>
      </c>
      <c r="D71" s="4">
        <f t="shared" si="6"/>
        <v>752772</v>
      </c>
      <c r="E71" s="4">
        <f t="shared" si="6"/>
        <v>752772</v>
      </c>
    </row>
    <row r="72" spans="1:5" ht="15.75" thickBot="1" x14ac:dyDescent="0.3">
      <c r="A72" s="3" t="s">
        <v>16</v>
      </c>
      <c r="B72" s="81" t="s">
        <v>20</v>
      </c>
      <c r="C72" s="230">
        <f>C69/B69-1</f>
        <v>0</v>
      </c>
      <c r="D72" s="230">
        <f t="shared" ref="D72:E74" si="7">D69/C69-1</f>
        <v>0</v>
      </c>
      <c r="E72" s="230">
        <f t="shared" si="7"/>
        <v>0</v>
      </c>
    </row>
    <row r="73" spans="1:5" ht="15.75" thickBot="1" x14ac:dyDescent="0.3">
      <c r="A73" s="3" t="s">
        <v>17</v>
      </c>
      <c r="B73" s="81" t="s">
        <v>20</v>
      </c>
      <c r="C73" s="230">
        <f>C70/B70-1</f>
        <v>0</v>
      </c>
      <c r="D73" s="230">
        <f t="shared" si="7"/>
        <v>0</v>
      </c>
      <c r="E73" s="230">
        <f t="shared" si="7"/>
        <v>0</v>
      </c>
    </row>
    <row r="74" spans="1:5" ht="15.75" thickBot="1" x14ac:dyDescent="0.3">
      <c r="A74" s="3" t="s">
        <v>18</v>
      </c>
      <c r="B74" s="81" t="s">
        <v>20</v>
      </c>
      <c r="C74" s="230">
        <f>C71/B71-1</f>
        <v>0</v>
      </c>
      <c r="D74" s="230">
        <f t="shared" si="7"/>
        <v>0</v>
      </c>
      <c r="E74" s="230">
        <f t="shared" si="7"/>
        <v>0</v>
      </c>
    </row>
    <row r="75" spans="1:5" ht="15.75" thickBot="1" x14ac:dyDescent="0.3">
      <c r="A75" s="806" t="s">
        <v>256</v>
      </c>
      <c r="B75" s="807"/>
      <c r="C75" s="807"/>
      <c r="D75" s="807"/>
      <c r="E75" s="808"/>
    </row>
    <row r="76" spans="1:5" ht="12.75" customHeight="1" x14ac:dyDescent="0.25">
      <c r="A76" s="781"/>
      <c r="B76" s="14">
        <v>2019</v>
      </c>
      <c r="C76" s="14">
        <v>2019</v>
      </c>
      <c r="D76" s="14">
        <v>2021</v>
      </c>
      <c r="E76" s="14">
        <v>2022</v>
      </c>
    </row>
    <row r="77" spans="1:5" ht="9" customHeight="1" thickBot="1" x14ac:dyDescent="0.3">
      <c r="A77" s="782"/>
      <c r="B77" s="228"/>
      <c r="C77" s="228"/>
      <c r="D77" s="228"/>
      <c r="E77" s="228"/>
    </row>
    <row r="78" spans="1:5" ht="15.75" thickBot="1" x14ac:dyDescent="0.3">
      <c r="A78" s="1" t="s">
        <v>107</v>
      </c>
      <c r="B78" s="9">
        <f>B79+B80+B81+B82</f>
        <v>0</v>
      </c>
      <c r="C78" s="9">
        <f t="shared" ref="C78:E78" si="8">C79+C80+C81+C82</f>
        <v>0</v>
      </c>
      <c r="D78" s="9">
        <f t="shared" si="8"/>
        <v>0</v>
      </c>
      <c r="E78" s="9">
        <f t="shared" si="8"/>
        <v>0</v>
      </c>
    </row>
    <row r="79" spans="1:5" ht="15.75" thickBot="1" x14ac:dyDescent="0.3">
      <c r="A79" s="8" t="s">
        <v>37</v>
      </c>
      <c r="B79" s="9"/>
      <c r="C79" s="9"/>
      <c r="D79" s="9"/>
      <c r="E79" s="9"/>
    </row>
    <row r="80" spans="1:5" ht="15.75" thickBot="1" x14ac:dyDescent="0.3">
      <c r="A80" s="8" t="s">
        <v>108</v>
      </c>
      <c r="B80" s="9"/>
      <c r="C80" s="9"/>
      <c r="D80" s="9"/>
      <c r="E80" s="9"/>
    </row>
    <row r="81" spans="1:5" ht="15.75" thickBot="1" x14ac:dyDescent="0.3">
      <c r="A81" s="8" t="s">
        <v>72</v>
      </c>
      <c r="B81" s="9"/>
      <c r="C81" s="9"/>
      <c r="D81" s="9"/>
      <c r="E81" s="9"/>
    </row>
    <row r="82" spans="1:5" ht="15.75" thickBot="1" x14ac:dyDescent="0.3">
      <c r="A82" s="8" t="s">
        <v>73</v>
      </c>
      <c r="B82" s="9"/>
      <c r="C82" s="9"/>
      <c r="D82" s="9"/>
      <c r="E82" s="9"/>
    </row>
    <row r="83" spans="1:5" ht="15.75" thickBot="1" x14ac:dyDescent="0.3">
      <c r="A83" s="1" t="s">
        <v>109</v>
      </c>
      <c r="B83" s="49">
        <f>B84</f>
        <v>752772</v>
      </c>
      <c r="C83" s="49">
        <f t="shared" ref="C83:E83" si="9">C84</f>
        <v>752772</v>
      </c>
      <c r="D83" s="49">
        <f t="shared" si="9"/>
        <v>752772</v>
      </c>
      <c r="E83" s="49">
        <f t="shared" si="9"/>
        <v>752772</v>
      </c>
    </row>
    <row r="84" spans="1:5" ht="15.75" thickBot="1" x14ac:dyDescent="0.3">
      <c r="A84" s="8" t="s">
        <v>37</v>
      </c>
      <c r="B84" s="38">
        <v>752772</v>
      </c>
      <c r="C84" s="38">
        <v>752772</v>
      </c>
      <c r="D84" s="38">
        <v>752772</v>
      </c>
      <c r="E84" s="38">
        <v>752772</v>
      </c>
    </row>
    <row r="85" spans="1:5" ht="15.75" thickBot="1" x14ac:dyDescent="0.3">
      <c r="A85" s="8" t="s">
        <v>108</v>
      </c>
      <c r="B85" s="9"/>
      <c r="C85" s="6"/>
      <c r="D85" s="6"/>
      <c r="E85" s="6"/>
    </row>
    <row r="86" spans="1:5" ht="15.75" thickBot="1" x14ac:dyDescent="0.3">
      <c r="A86" s="8" t="s">
        <v>72</v>
      </c>
      <c r="B86" s="9"/>
      <c r="C86" s="6"/>
      <c r="D86" s="6"/>
      <c r="E86" s="6"/>
    </row>
    <row r="87" spans="1:5" ht="15.75" thickBot="1" x14ac:dyDescent="0.3">
      <c r="A87" s="8" t="s">
        <v>73</v>
      </c>
      <c r="B87" s="9"/>
      <c r="C87" s="6"/>
      <c r="D87" s="6"/>
      <c r="E87" s="6"/>
    </row>
    <row r="88" spans="1:5" ht="15.75" thickBot="1" x14ac:dyDescent="0.3">
      <c r="A88" s="234" t="s">
        <v>33</v>
      </c>
      <c r="B88" s="235">
        <f>B78+B83</f>
        <v>752772</v>
      </c>
      <c r="C88" s="235">
        <f t="shared" ref="C88:E88" si="10">C78+C83</f>
        <v>752772</v>
      </c>
      <c r="D88" s="235">
        <f t="shared" si="10"/>
        <v>752772</v>
      </c>
      <c r="E88" s="235">
        <f t="shared" si="10"/>
        <v>752772</v>
      </c>
    </row>
    <row r="89" spans="1:5" ht="61.5" customHeight="1" thickBot="1" x14ac:dyDescent="0.3">
      <c r="A89" s="16" t="s">
        <v>257</v>
      </c>
      <c r="B89" s="67" t="s">
        <v>963</v>
      </c>
      <c r="C89" s="28" t="s">
        <v>105</v>
      </c>
      <c r="D89" s="792" t="s">
        <v>258</v>
      </c>
      <c r="E89" s="793"/>
    </row>
    <row r="90" spans="1:5" ht="17.25" customHeight="1" thickBot="1" x14ac:dyDescent="0.3">
      <c r="A90" s="3" t="s">
        <v>9</v>
      </c>
      <c r="B90" s="786" t="s">
        <v>66</v>
      </c>
      <c r="C90" s="787"/>
      <c r="D90" s="787"/>
      <c r="E90" s="788"/>
    </row>
    <row r="91" spans="1:5" ht="15.75" thickBot="1" x14ac:dyDescent="0.3">
      <c r="A91" s="3" t="s">
        <v>14</v>
      </c>
      <c r="B91" s="803" t="s">
        <v>67</v>
      </c>
      <c r="C91" s="804"/>
      <c r="D91" s="804"/>
      <c r="E91" s="805"/>
    </row>
    <row r="92" spans="1:5" ht="12.75" customHeight="1" x14ac:dyDescent="0.25">
      <c r="A92" s="781"/>
      <c r="B92" s="14">
        <v>2019</v>
      </c>
      <c r="C92" s="14">
        <v>2020</v>
      </c>
      <c r="D92" s="14">
        <v>2021</v>
      </c>
      <c r="E92" s="14">
        <v>2022</v>
      </c>
    </row>
    <row r="93" spans="1:5" ht="13.5" customHeight="1" thickBot="1" x14ac:dyDescent="0.3">
      <c r="A93" s="782"/>
      <c r="B93" s="228"/>
      <c r="C93" s="228"/>
      <c r="D93" s="228"/>
      <c r="E93" s="228"/>
    </row>
    <row r="94" spans="1:5" ht="15.75" thickBot="1" x14ac:dyDescent="0.3">
      <c r="A94" s="3" t="s">
        <v>8</v>
      </c>
      <c r="B94" s="236">
        <v>1</v>
      </c>
      <c r="C94" s="236">
        <v>1</v>
      </c>
      <c r="D94" s="236">
        <v>0</v>
      </c>
      <c r="E94" s="236">
        <v>0</v>
      </c>
    </row>
    <row r="95" spans="1:5" ht="15.75" thickBot="1" x14ac:dyDescent="0.3">
      <c r="A95" s="3" t="s">
        <v>15</v>
      </c>
      <c r="B95" s="49">
        <f>B108</f>
        <v>661500</v>
      </c>
      <c r="C95" s="49">
        <f t="shared" ref="C95:E95" si="11">C108</f>
        <v>661500</v>
      </c>
      <c r="D95" s="49">
        <f t="shared" si="11"/>
        <v>0</v>
      </c>
      <c r="E95" s="49">
        <f t="shared" si="11"/>
        <v>0</v>
      </c>
    </row>
    <row r="96" spans="1:5" ht="15.75" thickBot="1" x14ac:dyDescent="0.3">
      <c r="A96" s="3" t="s">
        <v>21</v>
      </c>
      <c r="B96" s="229">
        <f>B95/B94</f>
        <v>661500</v>
      </c>
      <c r="C96" s="229">
        <f t="shared" ref="C96:E96" si="12">C95/C94</f>
        <v>661500</v>
      </c>
      <c r="D96" s="229" t="e">
        <f t="shared" si="12"/>
        <v>#DIV/0!</v>
      </c>
      <c r="E96" s="229" t="e">
        <f t="shared" si="12"/>
        <v>#DIV/0!</v>
      </c>
    </row>
    <row r="97" spans="1:5" ht="15.75" thickBot="1" x14ac:dyDescent="0.3">
      <c r="A97" s="3" t="s">
        <v>16</v>
      </c>
      <c r="B97" s="81" t="s">
        <v>20</v>
      </c>
      <c r="C97" s="230">
        <f>C94/B94-1</f>
        <v>0</v>
      </c>
      <c r="D97" s="230">
        <f t="shared" ref="D97:E99" si="13">D94/C94-1</f>
        <v>-1</v>
      </c>
      <c r="E97" s="230" t="e">
        <f t="shared" si="13"/>
        <v>#DIV/0!</v>
      </c>
    </row>
    <row r="98" spans="1:5" ht="15.75" thickBot="1" x14ac:dyDescent="0.3">
      <c r="A98" s="3" t="s">
        <v>17</v>
      </c>
      <c r="B98" s="81" t="s">
        <v>20</v>
      </c>
      <c r="C98" s="230">
        <f>C95/B95-1</f>
        <v>0</v>
      </c>
      <c r="D98" s="230">
        <f t="shared" si="13"/>
        <v>-1</v>
      </c>
      <c r="E98" s="230" t="e">
        <f t="shared" si="13"/>
        <v>#DIV/0!</v>
      </c>
    </row>
    <row r="99" spans="1:5" ht="15.75" thickBot="1" x14ac:dyDescent="0.3">
      <c r="A99" s="3" t="s">
        <v>18</v>
      </c>
      <c r="B99" s="81" t="s">
        <v>20</v>
      </c>
      <c r="C99" s="230">
        <f>C96/B96-1</f>
        <v>0</v>
      </c>
      <c r="D99" s="230" t="e">
        <f t="shared" si="13"/>
        <v>#DIV/0!</v>
      </c>
      <c r="E99" s="230" t="e">
        <f t="shared" si="13"/>
        <v>#DIV/0!</v>
      </c>
    </row>
    <row r="100" spans="1:5" ht="15.75" thickBot="1" x14ac:dyDescent="0.3">
      <c r="A100" s="806" t="s">
        <v>964</v>
      </c>
      <c r="B100" s="807"/>
      <c r="C100" s="807"/>
      <c r="D100" s="807"/>
      <c r="E100" s="808"/>
    </row>
    <row r="101" spans="1:5" ht="12.75" customHeight="1" x14ac:dyDescent="0.25">
      <c r="A101" s="781"/>
      <c r="B101" s="14">
        <v>2019</v>
      </c>
      <c r="C101" s="14">
        <v>2020</v>
      </c>
      <c r="D101" s="14">
        <v>2021</v>
      </c>
      <c r="E101" s="14">
        <v>2022</v>
      </c>
    </row>
    <row r="102" spans="1:5" ht="9" customHeight="1" thickBot="1" x14ac:dyDescent="0.3">
      <c r="A102" s="782"/>
      <c r="B102" s="49"/>
      <c r="C102" s="49"/>
      <c r="D102" s="49"/>
      <c r="E102" s="49"/>
    </row>
    <row r="103" spans="1:5" ht="15.75" thickBot="1" x14ac:dyDescent="0.3">
      <c r="A103" s="1" t="s">
        <v>107</v>
      </c>
      <c r="B103" s="9">
        <f>B104+B105+B106+B107</f>
        <v>0</v>
      </c>
      <c r="C103" s="9">
        <f t="shared" ref="C103:E103" si="14">C104+C105+C106+C107</f>
        <v>0</v>
      </c>
      <c r="D103" s="9">
        <f t="shared" si="14"/>
        <v>0</v>
      </c>
      <c r="E103" s="9">
        <f t="shared" si="14"/>
        <v>0</v>
      </c>
    </row>
    <row r="104" spans="1:5" ht="15.75" thickBot="1" x14ac:dyDescent="0.3">
      <c r="A104" s="8" t="s">
        <v>37</v>
      </c>
      <c r="B104" s="9"/>
      <c r="C104" s="9"/>
      <c r="D104" s="9"/>
      <c r="E104" s="9"/>
    </row>
    <row r="105" spans="1:5" ht="15.75" thickBot="1" x14ac:dyDescent="0.3">
      <c r="A105" s="8" t="s">
        <v>108</v>
      </c>
      <c r="B105" s="9"/>
      <c r="C105" s="9"/>
      <c r="D105" s="9"/>
      <c r="E105" s="9"/>
    </row>
    <row r="106" spans="1:5" ht="15.75" thickBot="1" x14ac:dyDescent="0.3">
      <c r="A106" s="8" t="s">
        <v>72</v>
      </c>
      <c r="B106" s="9"/>
      <c r="C106" s="9"/>
      <c r="D106" s="9"/>
      <c r="E106" s="9"/>
    </row>
    <row r="107" spans="1:5" ht="15.75" thickBot="1" x14ac:dyDescent="0.3">
      <c r="A107" s="8" t="s">
        <v>73</v>
      </c>
      <c r="B107" s="9"/>
      <c r="C107" s="9"/>
      <c r="D107" s="9"/>
      <c r="E107" s="9"/>
    </row>
    <row r="108" spans="1:5" ht="15.75" thickBot="1" x14ac:dyDescent="0.3">
      <c r="A108" s="1" t="s">
        <v>109</v>
      </c>
      <c r="B108" s="9">
        <f>B109+B110+B111+B112</f>
        <v>661500</v>
      </c>
      <c r="C108" s="9">
        <f t="shared" ref="C108" si="15">C109+C110+C111+C112</f>
        <v>661500</v>
      </c>
      <c r="D108" s="9">
        <v>0</v>
      </c>
      <c r="E108" s="9">
        <v>0</v>
      </c>
    </row>
    <row r="109" spans="1:5" ht="15.75" thickBot="1" x14ac:dyDescent="0.3">
      <c r="A109" s="8" t="s">
        <v>37</v>
      </c>
      <c r="B109" s="49">
        <v>661500</v>
      </c>
      <c r="C109" s="49">
        <v>661500</v>
      </c>
      <c r="D109" s="49">
        <v>0</v>
      </c>
      <c r="E109" s="49">
        <v>0</v>
      </c>
    </row>
    <row r="110" spans="1:5" ht="15.75" thickBot="1" x14ac:dyDescent="0.3">
      <c r="A110" s="8" t="s">
        <v>108</v>
      </c>
      <c r="B110" s="9"/>
      <c r="C110" s="6"/>
      <c r="D110" s="6"/>
      <c r="E110" s="6"/>
    </row>
    <row r="111" spans="1:5" ht="15.75" thickBot="1" x14ac:dyDescent="0.3">
      <c r="A111" s="8" t="s">
        <v>72</v>
      </c>
      <c r="B111" s="9"/>
      <c r="C111" s="6"/>
      <c r="D111" s="6"/>
      <c r="E111" s="6"/>
    </row>
    <row r="112" spans="1:5" ht="15.75" thickBot="1" x14ac:dyDescent="0.3">
      <c r="A112" s="8" t="s">
        <v>73</v>
      </c>
      <c r="B112" s="9"/>
      <c r="C112" s="6"/>
      <c r="D112" s="6"/>
      <c r="E112" s="6"/>
    </row>
    <row r="113" spans="1:5" ht="15.75" thickBot="1" x14ac:dyDescent="0.3">
      <c r="A113" s="32" t="s">
        <v>211</v>
      </c>
      <c r="B113" s="237">
        <f>B103+B108</f>
        <v>661500</v>
      </c>
      <c r="C113" s="237">
        <f>C103+C108</f>
        <v>661500</v>
      </c>
      <c r="D113" s="237">
        <f>D103+D108</f>
        <v>0</v>
      </c>
      <c r="E113" s="237">
        <f>E103+E108</f>
        <v>0</v>
      </c>
    </row>
    <row r="114" spans="1:5" ht="57" thickBot="1" x14ac:dyDescent="0.3">
      <c r="A114" s="16" t="s">
        <v>965</v>
      </c>
      <c r="B114" s="41" t="s">
        <v>263</v>
      </c>
      <c r="C114" s="28" t="s">
        <v>105</v>
      </c>
      <c r="D114" s="238" t="s">
        <v>966</v>
      </c>
      <c r="E114" s="35"/>
    </row>
    <row r="115" spans="1:5" ht="27" customHeight="1" thickBot="1" x14ac:dyDescent="0.3">
      <c r="A115" s="3" t="s">
        <v>9</v>
      </c>
      <c r="B115" s="786" t="s">
        <v>263</v>
      </c>
      <c r="C115" s="787"/>
      <c r="D115" s="787"/>
      <c r="E115" s="788"/>
    </row>
    <row r="116" spans="1:5" ht="15.75" thickBot="1" x14ac:dyDescent="0.3">
      <c r="A116" s="3" t="s">
        <v>14</v>
      </c>
      <c r="B116" s="803" t="s">
        <v>261</v>
      </c>
      <c r="C116" s="804"/>
      <c r="D116" s="804"/>
      <c r="E116" s="805"/>
    </row>
    <row r="117" spans="1:5" ht="12.75" customHeight="1" x14ac:dyDescent="0.25">
      <c r="A117" s="781"/>
      <c r="B117" s="14">
        <v>2019</v>
      </c>
      <c r="C117" s="14">
        <v>2020</v>
      </c>
      <c r="D117" s="14">
        <v>2021</v>
      </c>
      <c r="E117" s="14">
        <v>2022</v>
      </c>
    </row>
    <row r="118" spans="1:5" ht="9" customHeight="1" thickBot="1" x14ac:dyDescent="0.3">
      <c r="A118" s="782"/>
      <c r="B118" s="239"/>
      <c r="C118" s="228"/>
      <c r="D118" s="228"/>
      <c r="E118" s="228"/>
    </row>
    <row r="119" spans="1:5" ht="15.75" thickBot="1" x14ac:dyDescent="0.3">
      <c r="A119" s="3" t="s">
        <v>8</v>
      </c>
      <c r="B119" s="240">
        <v>0</v>
      </c>
      <c r="C119" s="240">
        <v>1</v>
      </c>
      <c r="D119" s="240">
        <v>1</v>
      </c>
      <c r="E119" s="240">
        <v>0</v>
      </c>
    </row>
    <row r="120" spans="1:5" ht="15.75" thickBot="1" x14ac:dyDescent="0.3">
      <c r="A120" s="3" t="s">
        <v>15</v>
      </c>
      <c r="B120" s="229">
        <f>B138</f>
        <v>0</v>
      </c>
      <c r="C120" s="229">
        <f t="shared" ref="C120" si="16">C138</f>
        <v>10000</v>
      </c>
      <c r="D120" s="49">
        <v>20000</v>
      </c>
      <c r="E120" s="49">
        <v>0</v>
      </c>
    </row>
    <row r="121" spans="1:5" ht="15.75" thickBot="1" x14ac:dyDescent="0.3">
      <c r="A121" s="3" t="s">
        <v>21</v>
      </c>
      <c r="B121" s="229" t="e">
        <f>B120/B119</f>
        <v>#DIV/0!</v>
      </c>
      <c r="C121" s="229">
        <f t="shared" ref="C121:E121" si="17">C120/C119</f>
        <v>10000</v>
      </c>
      <c r="D121" s="229">
        <f t="shared" si="17"/>
        <v>20000</v>
      </c>
      <c r="E121" s="229" t="e">
        <f t="shared" si="17"/>
        <v>#DIV/0!</v>
      </c>
    </row>
    <row r="122" spans="1:5" ht="15.75" thickBot="1" x14ac:dyDescent="0.3">
      <c r="A122" s="3" t="s">
        <v>16</v>
      </c>
      <c r="B122" s="240" t="s">
        <v>20</v>
      </c>
      <c r="C122" s="230" t="e">
        <f>C119/B119-1</f>
        <v>#DIV/0!</v>
      </c>
      <c r="D122" s="230">
        <f t="shared" ref="D122:E124" si="18">D119/C119-1</f>
        <v>0</v>
      </c>
      <c r="E122" s="230">
        <f t="shared" si="18"/>
        <v>-1</v>
      </c>
    </row>
    <row r="123" spans="1:5" ht="15.75" thickBot="1" x14ac:dyDescent="0.3">
      <c r="A123" s="3" t="s">
        <v>17</v>
      </c>
      <c r="B123" s="240" t="s">
        <v>20</v>
      </c>
      <c r="C123" s="230" t="e">
        <f>C120/B120-1</f>
        <v>#DIV/0!</v>
      </c>
      <c r="D123" s="230">
        <f t="shared" si="18"/>
        <v>1</v>
      </c>
      <c r="E123" s="230">
        <f t="shared" si="18"/>
        <v>-1</v>
      </c>
    </row>
    <row r="124" spans="1:5" ht="15.75" thickBot="1" x14ac:dyDescent="0.3">
      <c r="A124" s="3" t="s">
        <v>18</v>
      </c>
      <c r="B124" s="240" t="s">
        <v>20</v>
      </c>
      <c r="C124" s="230" t="e">
        <f>C121/B121-1</f>
        <v>#DIV/0!</v>
      </c>
      <c r="D124" s="230">
        <f t="shared" si="18"/>
        <v>1</v>
      </c>
      <c r="E124" s="230" t="e">
        <f t="shared" si="18"/>
        <v>#DIV/0!</v>
      </c>
    </row>
    <row r="125" spans="1:5" ht="15.75" thickBot="1" x14ac:dyDescent="0.3">
      <c r="A125" s="806" t="s">
        <v>233</v>
      </c>
      <c r="B125" s="807"/>
      <c r="C125" s="807"/>
      <c r="D125" s="807"/>
      <c r="E125" s="808"/>
    </row>
    <row r="126" spans="1:5" ht="12.75" customHeight="1" x14ac:dyDescent="0.25">
      <c r="A126" s="781"/>
      <c r="B126" s="14">
        <v>2019</v>
      </c>
      <c r="C126" s="14">
        <v>2020</v>
      </c>
      <c r="D126" s="14">
        <v>2021</v>
      </c>
      <c r="E126" s="14">
        <v>2022</v>
      </c>
    </row>
    <row r="127" spans="1:5" ht="9" customHeight="1" thickBot="1" x14ac:dyDescent="0.3">
      <c r="A127" s="782"/>
      <c r="B127" s="241"/>
      <c r="C127" s="49"/>
      <c r="D127" s="49"/>
      <c r="E127" s="49"/>
    </row>
    <row r="128" spans="1:5" ht="15.75" thickBot="1" x14ac:dyDescent="0.3">
      <c r="A128" s="1" t="s">
        <v>107</v>
      </c>
      <c r="B128" s="9">
        <f>B129+B130+B131+B132</f>
        <v>0</v>
      </c>
      <c r="C128" s="9">
        <f t="shared" ref="C128:E128" si="19">C129+C130+C131+C132</f>
        <v>0</v>
      </c>
      <c r="D128" s="9">
        <f t="shared" si="19"/>
        <v>0</v>
      </c>
      <c r="E128" s="9">
        <f t="shared" si="19"/>
        <v>0</v>
      </c>
    </row>
    <row r="129" spans="1:5" ht="15.75" thickBot="1" x14ac:dyDescent="0.3">
      <c r="A129" s="8" t="s">
        <v>37</v>
      </c>
      <c r="B129" s="9"/>
      <c r="C129" s="9"/>
      <c r="D129" s="9"/>
      <c r="E129" s="9"/>
    </row>
    <row r="130" spans="1:5" ht="15.75" thickBot="1" x14ac:dyDescent="0.3">
      <c r="A130" s="8" t="s">
        <v>108</v>
      </c>
      <c r="B130" s="9"/>
      <c r="C130" s="9"/>
      <c r="D130" s="9"/>
      <c r="E130" s="9"/>
    </row>
    <row r="131" spans="1:5" ht="15.75" thickBot="1" x14ac:dyDescent="0.3">
      <c r="A131" s="8" t="s">
        <v>72</v>
      </c>
      <c r="B131" s="9"/>
      <c r="C131" s="9"/>
      <c r="D131" s="9"/>
      <c r="E131" s="9"/>
    </row>
    <row r="132" spans="1:5" ht="15.75" thickBot="1" x14ac:dyDescent="0.3">
      <c r="A132" s="8" t="s">
        <v>73</v>
      </c>
      <c r="B132" s="9"/>
      <c r="C132" s="9"/>
      <c r="D132" s="9"/>
      <c r="E132" s="9"/>
    </row>
    <row r="133" spans="1:5" ht="15.75" thickBot="1" x14ac:dyDescent="0.3">
      <c r="A133" s="1" t="s">
        <v>109</v>
      </c>
      <c r="B133" s="9">
        <f>B134+B135+B136+B137</f>
        <v>0</v>
      </c>
      <c r="C133" s="9">
        <v>10000</v>
      </c>
      <c r="D133" s="9">
        <f t="shared" ref="D133" si="20">D134+D135+D136+D137</f>
        <v>20000</v>
      </c>
      <c r="E133" s="9">
        <v>0</v>
      </c>
    </row>
    <row r="134" spans="1:5" ht="15.75" thickBot="1" x14ac:dyDescent="0.3">
      <c r="A134" s="8" t="s">
        <v>37</v>
      </c>
      <c r="B134" s="9">
        <v>0</v>
      </c>
      <c r="C134" s="9">
        <v>10000</v>
      </c>
      <c r="D134" s="49">
        <v>20000</v>
      </c>
      <c r="E134" s="49">
        <v>0</v>
      </c>
    </row>
    <row r="135" spans="1:5" ht="15.75" thickBot="1" x14ac:dyDescent="0.3">
      <c r="A135" s="8" t="s">
        <v>108</v>
      </c>
      <c r="B135" s="9"/>
      <c r="C135" s="9"/>
      <c r="D135" s="9"/>
      <c r="E135" s="9"/>
    </row>
    <row r="136" spans="1:5" ht="15.75" thickBot="1" x14ac:dyDescent="0.3">
      <c r="A136" s="8" t="s">
        <v>72</v>
      </c>
      <c r="B136" s="9"/>
      <c r="C136" s="6"/>
      <c r="D136" s="6"/>
      <c r="E136" s="6"/>
    </row>
    <row r="137" spans="1:5" ht="15.75" thickBot="1" x14ac:dyDescent="0.3">
      <c r="A137" s="8" t="s">
        <v>73</v>
      </c>
      <c r="B137" s="9"/>
      <c r="C137" s="6"/>
      <c r="D137" s="6"/>
      <c r="E137" s="6"/>
    </row>
    <row r="138" spans="1:5" ht="15.75" customHeight="1" thickBot="1" x14ac:dyDescent="0.3">
      <c r="A138" s="17" t="s">
        <v>50</v>
      </c>
      <c r="B138" s="237">
        <f>B128+B133</f>
        <v>0</v>
      </c>
      <c r="C138" s="237">
        <f t="shared" ref="C138:E138" si="21">C128+C133</f>
        <v>10000</v>
      </c>
      <c r="D138" s="237">
        <f t="shared" si="21"/>
        <v>20000</v>
      </c>
      <c r="E138" s="237">
        <f t="shared" si="21"/>
        <v>0</v>
      </c>
    </row>
    <row r="139" spans="1:5" ht="74.25" customHeight="1" thickBot="1" x14ac:dyDescent="0.3">
      <c r="A139" s="242" t="s">
        <v>967</v>
      </c>
      <c r="B139" s="73" t="s">
        <v>968</v>
      </c>
      <c r="C139" s="28" t="s">
        <v>105</v>
      </c>
      <c r="D139" s="34"/>
      <c r="E139" s="35"/>
    </row>
    <row r="140" spans="1:5" ht="18.75" customHeight="1" thickBot="1" x14ac:dyDescent="0.3">
      <c r="A140" s="3" t="s">
        <v>9</v>
      </c>
      <c r="B140" s="786" t="s">
        <v>969</v>
      </c>
      <c r="C140" s="787"/>
      <c r="D140" s="787"/>
      <c r="E140" s="788"/>
    </row>
    <row r="141" spans="1:5" ht="15.75" thickBot="1" x14ac:dyDescent="0.3">
      <c r="A141" s="3" t="s">
        <v>14</v>
      </c>
      <c r="B141" s="803" t="s">
        <v>261</v>
      </c>
      <c r="C141" s="804"/>
      <c r="D141" s="804"/>
      <c r="E141" s="805"/>
    </row>
    <row r="142" spans="1:5" ht="12.75" customHeight="1" x14ac:dyDescent="0.25">
      <c r="A142" s="781"/>
      <c r="B142" s="14">
        <v>2019</v>
      </c>
      <c r="C142" s="14">
        <v>2020</v>
      </c>
      <c r="D142" s="14">
        <v>2021</v>
      </c>
      <c r="E142" s="14">
        <v>2022</v>
      </c>
    </row>
    <row r="143" spans="1:5" ht="9" customHeight="1" thickBot="1" x14ac:dyDescent="0.3">
      <c r="A143" s="782"/>
      <c r="B143" s="239"/>
      <c r="C143" s="228"/>
      <c r="D143" s="228"/>
      <c r="E143" s="228"/>
    </row>
    <row r="144" spans="1:5" ht="15.75" thickBot="1" x14ac:dyDescent="0.3">
      <c r="A144" s="3" t="s">
        <v>8</v>
      </c>
      <c r="B144" s="240">
        <v>0</v>
      </c>
      <c r="C144" s="240">
        <v>1</v>
      </c>
      <c r="D144" s="240">
        <v>1</v>
      </c>
      <c r="E144" s="240">
        <v>0</v>
      </c>
    </row>
    <row r="145" spans="1:5" ht="15.75" thickBot="1" x14ac:dyDescent="0.3">
      <c r="A145" s="3" t="s">
        <v>15</v>
      </c>
      <c r="B145" s="229">
        <f>B163</f>
        <v>0</v>
      </c>
      <c r="C145" s="229">
        <v>100</v>
      </c>
      <c r="D145" s="49">
        <v>130</v>
      </c>
      <c r="E145" s="49">
        <v>0</v>
      </c>
    </row>
    <row r="146" spans="1:5" ht="15.75" thickBot="1" x14ac:dyDescent="0.3">
      <c r="A146" s="3" t="s">
        <v>21</v>
      </c>
      <c r="B146" s="4" t="e">
        <f>B145/B144</f>
        <v>#DIV/0!</v>
      </c>
      <c r="C146" s="4">
        <f t="shared" ref="C146:E146" si="22">C145/C144</f>
        <v>100</v>
      </c>
      <c r="D146" s="4">
        <f t="shared" si="22"/>
        <v>130</v>
      </c>
      <c r="E146" s="4" t="e">
        <f t="shared" si="22"/>
        <v>#DIV/0!</v>
      </c>
    </row>
    <row r="147" spans="1:5" ht="15.75" thickBot="1" x14ac:dyDescent="0.3">
      <c r="A147" s="3" t="s">
        <v>16</v>
      </c>
      <c r="B147" s="81" t="s">
        <v>20</v>
      </c>
      <c r="C147" s="5" t="e">
        <f>C144/B144-1</f>
        <v>#DIV/0!</v>
      </c>
      <c r="D147" s="5">
        <f t="shared" ref="D147:E149" si="23">D144/C144-1</f>
        <v>0</v>
      </c>
      <c r="E147" s="5">
        <f t="shared" si="23"/>
        <v>-1</v>
      </c>
    </row>
    <row r="148" spans="1:5" ht="15.75" thickBot="1" x14ac:dyDescent="0.3">
      <c r="A148" s="3" t="s">
        <v>17</v>
      </c>
      <c r="B148" s="81" t="s">
        <v>20</v>
      </c>
      <c r="C148" s="5" t="e">
        <f>C145/B145-1</f>
        <v>#DIV/0!</v>
      </c>
      <c r="D148" s="5">
        <f t="shared" si="23"/>
        <v>0.30000000000000004</v>
      </c>
      <c r="E148" s="5">
        <f t="shared" si="23"/>
        <v>-1</v>
      </c>
    </row>
    <row r="149" spans="1:5" ht="15.75" thickBot="1" x14ac:dyDescent="0.3">
      <c r="A149" s="3" t="s">
        <v>18</v>
      </c>
      <c r="B149" s="81" t="s">
        <v>20</v>
      </c>
      <c r="C149" s="5" t="e">
        <f>C146/B146-1</f>
        <v>#DIV/0!</v>
      </c>
      <c r="D149" s="5">
        <f t="shared" si="23"/>
        <v>0.30000000000000004</v>
      </c>
      <c r="E149" s="5" t="e">
        <f t="shared" si="23"/>
        <v>#DIV/0!</v>
      </c>
    </row>
    <row r="150" spans="1:5" ht="15.75" thickBot="1" x14ac:dyDescent="0.3">
      <c r="A150" s="806" t="s">
        <v>234</v>
      </c>
      <c r="B150" s="807"/>
      <c r="C150" s="807"/>
      <c r="D150" s="807"/>
      <c r="E150" s="808"/>
    </row>
    <row r="151" spans="1:5" ht="12.75" customHeight="1" x14ac:dyDescent="0.25">
      <c r="A151" s="781"/>
      <c r="B151" s="14">
        <v>2019</v>
      </c>
      <c r="C151" s="14">
        <v>2020</v>
      </c>
      <c r="D151" s="14">
        <v>2021</v>
      </c>
      <c r="E151" s="14">
        <v>2022</v>
      </c>
    </row>
    <row r="152" spans="1:5" ht="9" customHeight="1" thickBot="1" x14ac:dyDescent="0.3">
      <c r="A152" s="782"/>
      <c r="B152" s="241"/>
      <c r="C152" s="49"/>
      <c r="D152" s="49"/>
      <c r="E152" s="49"/>
    </row>
    <row r="153" spans="1:5" ht="15.75" thickBot="1" x14ac:dyDescent="0.3">
      <c r="A153" s="1" t="s">
        <v>107</v>
      </c>
      <c r="B153" s="9">
        <f>B154+B155+B156+B157</f>
        <v>0</v>
      </c>
      <c r="C153" s="9">
        <f t="shared" ref="C153:E153" si="24">C154+C155+C156+C157</f>
        <v>0</v>
      </c>
      <c r="D153" s="9">
        <f t="shared" si="24"/>
        <v>0</v>
      </c>
      <c r="E153" s="9">
        <f t="shared" si="24"/>
        <v>0</v>
      </c>
    </row>
    <row r="154" spans="1:5" ht="15.75" thickBot="1" x14ac:dyDescent="0.3">
      <c r="A154" s="8" t="s">
        <v>37</v>
      </c>
      <c r="B154" s="9">
        <v>0</v>
      </c>
      <c r="C154" s="9">
        <v>0</v>
      </c>
      <c r="D154" s="9">
        <v>0</v>
      </c>
      <c r="E154" s="9">
        <v>0</v>
      </c>
    </row>
    <row r="155" spans="1:5" ht="15.75" thickBot="1" x14ac:dyDescent="0.3">
      <c r="A155" s="8" t="s">
        <v>108</v>
      </c>
      <c r="B155" s="6"/>
      <c r="C155" s="6"/>
      <c r="D155" s="6"/>
      <c r="E155" s="6"/>
    </row>
    <row r="156" spans="1:5" ht="15.75" thickBot="1" x14ac:dyDescent="0.3">
      <c r="A156" s="8" t="s">
        <v>72</v>
      </c>
      <c r="B156" s="6"/>
      <c r="C156" s="6"/>
      <c r="D156" s="6"/>
      <c r="E156" s="6"/>
    </row>
    <row r="157" spans="1:5" ht="15.75" thickBot="1" x14ac:dyDescent="0.3">
      <c r="A157" s="8" t="s">
        <v>73</v>
      </c>
      <c r="B157" s="6"/>
      <c r="C157" s="6"/>
      <c r="D157" s="6"/>
      <c r="E157" s="6"/>
    </row>
    <row r="158" spans="1:5" ht="15.75" thickBot="1" x14ac:dyDescent="0.3">
      <c r="A158" s="1" t="s">
        <v>109</v>
      </c>
      <c r="B158" s="9">
        <f>B159+B160+B161+B162</f>
        <v>0</v>
      </c>
      <c r="C158" s="9">
        <f>C159</f>
        <v>100</v>
      </c>
      <c r="D158" s="9">
        <f t="shared" ref="D158" si="25">D159+D160+D161+D162</f>
        <v>130</v>
      </c>
      <c r="E158" s="9">
        <v>0</v>
      </c>
    </row>
    <row r="159" spans="1:5" ht="15.75" thickBot="1" x14ac:dyDescent="0.3">
      <c r="A159" s="8" t="s">
        <v>37</v>
      </c>
      <c r="B159" s="9"/>
      <c r="C159" s="6">
        <v>100</v>
      </c>
      <c r="D159" s="38">
        <v>130</v>
      </c>
      <c r="E159" s="38"/>
    </row>
    <row r="160" spans="1:5" ht="15.75" thickBot="1" x14ac:dyDescent="0.3">
      <c r="A160" s="8" t="s">
        <v>108</v>
      </c>
      <c r="B160" s="9"/>
      <c r="C160" s="6"/>
      <c r="D160" s="6"/>
      <c r="E160" s="6"/>
    </row>
    <row r="161" spans="1:5" ht="15.75" thickBot="1" x14ac:dyDescent="0.3">
      <c r="A161" s="8" t="s">
        <v>72</v>
      </c>
      <c r="B161" s="9"/>
      <c r="C161" s="6"/>
      <c r="D161" s="6"/>
      <c r="E161" s="6"/>
    </row>
    <row r="162" spans="1:5" ht="15.75" thickBot="1" x14ac:dyDescent="0.3">
      <c r="A162" s="8" t="s">
        <v>73</v>
      </c>
      <c r="B162" s="9"/>
      <c r="C162" s="6"/>
      <c r="D162" s="6"/>
      <c r="E162" s="6"/>
    </row>
    <row r="163" spans="1:5" ht="15.75" customHeight="1" thickBot="1" x14ac:dyDescent="0.3">
      <c r="A163" s="243" t="s">
        <v>117</v>
      </c>
      <c r="B163" s="237">
        <f>B153+B158</f>
        <v>0</v>
      </c>
      <c r="C163" s="237">
        <f t="shared" ref="C163:E163" si="26">C153+C158</f>
        <v>100</v>
      </c>
      <c r="D163" s="237">
        <f t="shared" si="26"/>
        <v>130</v>
      </c>
      <c r="E163" s="237">
        <f t="shared" si="26"/>
        <v>0</v>
      </c>
    </row>
    <row r="164" spans="1:5" ht="53.25" customHeight="1" thickBot="1" x14ac:dyDescent="0.3">
      <c r="A164" s="242" t="s">
        <v>235</v>
      </c>
      <c r="B164" s="73" t="s">
        <v>970</v>
      </c>
      <c r="C164" s="28" t="s">
        <v>105</v>
      </c>
      <c r="D164" s="244" t="s">
        <v>971</v>
      </c>
      <c r="E164" s="35"/>
    </row>
    <row r="165" spans="1:5" ht="22.5" customHeight="1" thickBot="1" x14ac:dyDescent="0.3">
      <c r="A165" s="3" t="s">
        <v>9</v>
      </c>
      <c r="B165" s="1211" t="s">
        <v>260</v>
      </c>
      <c r="C165" s="1212"/>
      <c r="D165" s="1212"/>
      <c r="E165" s="1213"/>
    </row>
    <row r="166" spans="1:5" ht="17.25" customHeight="1" thickBot="1" x14ac:dyDescent="0.3">
      <c r="A166" s="3" t="s">
        <v>14</v>
      </c>
      <c r="B166" s="803" t="s">
        <v>261</v>
      </c>
      <c r="C166" s="804"/>
      <c r="D166" s="804"/>
      <c r="E166" s="805"/>
    </row>
    <row r="167" spans="1:5" x14ac:dyDescent="0.25">
      <c r="A167" s="781"/>
      <c r="B167" s="14">
        <v>2019</v>
      </c>
      <c r="C167" s="14">
        <v>2020</v>
      </c>
      <c r="D167" s="14">
        <v>2021</v>
      </c>
      <c r="E167" s="14">
        <v>2022</v>
      </c>
    </row>
    <row r="168" spans="1:5" ht="12.75" customHeight="1" thickBot="1" x14ac:dyDescent="0.3">
      <c r="A168" s="782"/>
      <c r="B168" s="228"/>
      <c r="C168" s="228"/>
      <c r="D168" s="228"/>
      <c r="E168" s="228"/>
    </row>
    <row r="169" spans="1:5" ht="12.75" customHeight="1" thickBot="1" x14ac:dyDescent="0.3">
      <c r="A169" s="3" t="s">
        <v>8</v>
      </c>
      <c r="B169" s="240">
        <v>1</v>
      </c>
      <c r="C169" s="240">
        <v>1</v>
      </c>
      <c r="D169" s="240">
        <v>1</v>
      </c>
      <c r="E169" s="240">
        <v>1</v>
      </c>
    </row>
    <row r="170" spans="1:5" ht="15.75" thickBot="1" x14ac:dyDescent="0.3">
      <c r="A170" s="3" t="s">
        <v>15</v>
      </c>
      <c r="B170" s="49">
        <f>B183</f>
        <v>20000</v>
      </c>
      <c r="C170" s="49">
        <v>15000</v>
      </c>
      <c r="D170" s="229">
        <v>10000</v>
      </c>
      <c r="E170" s="49">
        <v>155000</v>
      </c>
    </row>
    <row r="171" spans="1:5" ht="15.75" thickBot="1" x14ac:dyDescent="0.3">
      <c r="A171" s="3" t="s">
        <v>21</v>
      </c>
      <c r="B171" s="229">
        <f>B170/B169</f>
        <v>20000</v>
      </c>
      <c r="C171" s="229">
        <f t="shared" ref="C171:E171" si="27">C170/C169</f>
        <v>15000</v>
      </c>
      <c r="D171" s="229">
        <f t="shared" si="27"/>
        <v>10000</v>
      </c>
      <c r="E171" s="229">
        <f t="shared" si="27"/>
        <v>155000</v>
      </c>
    </row>
    <row r="172" spans="1:5" ht="15.75" thickBot="1" x14ac:dyDescent="0.3">
      <c r="A172" s="3" t="s">
        <v>16</v>
      </c>
      <c r="B172" s="240" t="s">
        <v>20</v>
      </c>
      <c r="C172" s="230">
        <f>C169/B169-1</f>
        <v>0</v>
      </c>
      <c r="D172" s="230">
        <f t="shared" ref="D172:E174" si="28">D169/C169-1</f>
        <v>0</v>
      </c>
      <c r="E172" s="230">
        <f t="shared" si="28"/>
        <v>0</v>
      </c>
    </row>
    <row r="173" spans="1:5" ht="15.75" customHeight="1" thickBot="1" x14ac:dyDescent="0.3">
      <c r="A173" s="3" t="s">
        <v>17</v>
      </c>
      <c r="B173" s="240" t="s">
        <v>20</v>
      </c>
      <c r="C173" s="230">
        <f>C170/B170-1</f>
        <v>-0.25</v>
      </c>
      <c r="D173" s="230">
        <f t="shared" si="28"/>
        <v>-0.33333333333333337</v>
      </c>
      <c r="E173" s="230">
        <f t="shared" si="28"/>
        <v>14.5</v>
      </c>
    </row>
    <row r="174" spans="1:5" ht="15.75" thickBot="1" x14ac:dyDescent="0.3">
      <c r="A174" s="3" t="s">
        <v>18</v>
      </c>
      <c r="B174" s="240" t="s">
        <v>20</v>
      </c>
      <c r="C174" s="230">
        <f>C171/B171-1</f>
        <v>-0.25</v>
      </c>
      <c r="D174" s="230">
        <f t="shared" si="28"/>
        <v>-0.33333333333333337</v>
      </c>
      <c r="E174" s="230">
        <f t="shared" si="28"/>
        <v>14.5</v>
      </c>
    </row>
    <row r="175" spans="1:5" ht="15.75" customHeight="1" thickBot="1" x14ac:dyDescent="0.3">
      <c r="A175" s="806" t="s">
        <v>119</v>
      </c>
      <c r="B175" s="807"/>
      <c r="C175" s="807"/>
      <c r="D175" s="807"/>
      <c r="E175" s="808"/>
    </row>
    <row r="176" spans="1:5" ht="15.75" customHeight="1" x14ac:dyDescent="0.25">
      <c r="A176" s="781"/>
      <c r="B176" s="14">
        <v>2019</v>
      </c>
      <c r="C176" s="14">
        <v>2020</v>
      </c>
      <c r="D176" s="14">
        <v>2021</v>
      </c>
      <c r="E176" s="14">
        <v>2022</v>
      </c>
    </row>
    <row r="177" spans="1:5" ht="12.75" customHeight="1" thickBot="1" x14ac:dyDescent="0.3">
      <c r="A177" s="782"/>
      <c r="B177" s="38"/>
      <c r="C177" s="38"/>
      <c r="D177" s="38"/>
      <c r="E177" s="38"/>
    </row>
    <row r="178" spans="1:5" ht="15.75" customHeight="1" thickBot="1" x14ac:dyDescent="0.3">
      <c r="A178" s="1" t="s">
        <v>107</v>
      </c>
      <c r="B178" s="9">
        <f>B179+B180+B181+B182</f>
        <v>0</v>
      </c>
      <c r="C178" s="9">
        <f t="shared" ref="C178:E178" si="29">C179+C180+C181+C182</f>
        <v>0</v>
      </c>
      <c r="D178" s="9">
        <f t="shared" si="29"/>
        <v>0</v>
      </c>
      <c r="E178" s="9">
        <f t="shared" si="29"/>
        <v>0</v>
      </c>
    </row>
    <row r="179" spans="1:5" ht="15.75" thickBot="1" x14ac:dyDescent="0.3">
      <c r="A179" s="8" t="s">
        <v>37</v>
      </c>
      <c r="B179" s="9"/>
      <c r="C179" s="9"/>
      <c r="D179" s="9"/>
      <c r="E179" s="9"/>
    </row>
    <row r="180" spans="1:5" ht="15.75" thickBot="1" x14ac:dyDescent="0.3">
      <c r="A180" s="8" t="s">
        <v>108</v>
      </c>
      <c r="B180" s="9"/>
      <c r="C180" s="9"/>
      <c r="D180" s="9"/>
      <c r="E180" s="9"/>
    </row>
    <row r="181" spans="1:5" ht="15.75" thickBot="1" x14ac:dyDescent="0.3">
      <c r="A181" s="8" t="s">
        <v>72</v>
      </c>
      <c r="B181" s="9"/>
      <c r="C181" s="9"/>
      <c r="D181" s="9"/>
      <c r="E181" s="9"/>
    </row>
    <row r="182" spans="1:5" ht="15.75" thickBot="1" x14ac:dyDescent="0.3">
      <c r="A182" s="8" t="s">
        <v>73</v>
      </c>
      <c r="B182" s="9"/>
      <c r="C182" s="9"/>
      <c r="D182" s="9"/>
      <c r="E182" s="9"/>
    </row>
    <row r="183" spans="1:5" ht="15.75" thickBot="1" x14ac:dyDescent="0.3">
      <c r="A183" s="1" t="s">
        <v>109</v>
      </c>
      <c r="B183" s="9">
        <f>B184</f>
        <v>20000</v>
      </c>
      <c r="C183" s="9">
        <f t="shared" ref="C183:E183" si="30">C184</f>
        <v>15000</v>
      </c>
      <c r="D183" s="9">
        <f t="shared" si="30"/>
        <v>10000</v>
      </c>
      <c r="E183" s="9">
        <f t="shared" si="30"/>
        <v>155000</v>
      </c>
    </row>
    <row r="184" spans="1:5" ht="15.75" thickBot="1" x14ac:dyDescent="0.3">
      <c r="A184" s="8" t="s">
        <v>37</v>
      </c>
      <c r="B184" s="49">
        <v>20000</v>
      </c>
      <c r="C184" s="49">
        <v>15000</v>
      </c>
      <c r="D184" s="9">
        <v>10000</v>
      </c>
      <c r="E184" s="49">
        <v>155000</v>
      </c>
    </row>
    <row r="185" spans="1:5" ht="15.75" thickBot="1" x14ac:dyDescent="0.3">
      <c r="A185" s="8" t="s">
        <v>108</v>
      </c>
      <c r="B185" s="9"/>
      <c r="C185" s="9"/>
      <c r="D185" s="9"/>
      <c r="E185" s="9"/>
    </row>
    <row r="186" spans="1:5" ht="15.75" thickBot="1" x14ac:dyDescent="0.3">
      <c r="A186" s="8" t="s">
        <v>72</v>
      </c>
      <c r="B186" s="9"/>
      <c r="C186" s="9"/>
      <c r="D186" s="9"/>
      <c r="E186" s="9"/>
    </row>
    <row r="187" spans="1:5" ht="15.75" thickBot="1" x14ac:dyDescent="0.3">
      <c r="A187" s="8" t="s">
        <v>73</v>
      </c>
      <c r="B187" s="9"/>
      <c r="C187" s="9"/>
      <c r="D187" s="9"/>
      <c r="E187" s="9"/>
    </row>
    <row r="188" spans="1:5" ht="15.75" thickBot="1" x14ac:dyDescent="0.3">
      <c r="A188" s="17" t="s">
        <v>120</v>
      </c>
      <c r="B188" s="237">
        <f>B178+B183</f>
        <v>20000</v>
      </c>
      <c r="C188" s="237">
        <f t="shared" ref="C188:E188" si="31">C178+C183</f>
        <v>15000</v>
      </c>
      <c r="D188" s="237">
        <f t="shared" si="31"/>
        <v>10000</v>
      </c>
      <c r="E188" s="237">
        <f t="shared" si="31"/>
        <v>155000</v>
      </c>
    </row>
    <row r="189" spans="1:5" ht="63" customHeight="1" thickBot="1" x14ac:dyDescent="0.3">
      <c r="A189" s="16" t="s">
        <v>121</v>
      </c>
      <c r="B189" s="77" t="s">
        <v>972</v>
      </c>
      <c r="C189" s="28" t="s">
        <v>105</v>
      </c>
      <c r="D189" s="1209" t="s">
        <v>973</v>
      </c>
      <c r="E189" s="1210"/>
    </row>
    <row r="190" spans="1:5" ht="17.25" customHeight="1" thickBot="1" x14ac:dyDescent="0.3">
      <c r="A190" s="3" t="s">
        <v>9</v>
      </c>
      <c r="B190" s="786" t="s">
        <v>974</v>
      </c>
      <c r="C190" s="787"/>
      <c r="D190" s="787"/>
      <c r="E190" s="788"/>
    </row>
    <row r="191" spans="1:5" ht="15.75" thickBot="1" x14ac:dyDescent="0.3">
      <c r="A191" s="3" t="s">
        <v>14</v>
      </c>
      <c r="B191" s="803" t="s">
        <v>261</v>
      </c>
      <c r="C191" s="804"/>
      <c r="D191" s="804"/>
      <c r="E191" s="805"/>
    </row>
    <row r="192" spans="1:5" ht="12.75" customHeight="1" x14ac:dyDescent="0.25">
      <c r="A192" s="781"/>
      <c r="B192" s="245">
        <v>2019</v>
      </c>
      <c r="C192" s="245">
        <v>2020</v>
      </c>
      <c r="D192" s="245">
        <v>2021</v>
      </c>
      <c r="E192" s="245">
        <v>2022</v>
      </c>
    </row>
    <row r="193" spans="1:5" ht="9" customHeight="1" thickBot="1" x14ac:dyDescent="0.3">
      <c r="A193" s="782"/>
      <c r="B193" s="239"/>
      <c r="C193" s="228"/>
      <c r="D193" s="228"/>
      <c r="E193" s="228"/>
    </row>
    <row r="194" spans="1:5" ht="15.75" thickBot="1" x14ac:dyDescent="0.3">
      <c r="A194" s="3" t="s">
        <v>8</v>
      </c>
      <c r="B194" s="229">
        <v>1</v>
      </c>
      <c r="C194" s="229">
        <v>0</v>
      </c>
      <c r="D194" s="229">
        <v>0</v>
      </c>
      <c r="E194" s="229">
        <v>0</v>
      </c>
    </row>
    <row r="195" spans="1:5" ht="15.75" thickBot="1" x14ac:dyDescent="0.3">
      <c r="A195" s="3" t="s">
        <v>15</v>
      </c>
      <c r="B195" s="229">
        <v>8000</v>
      </c>
      <c r="C195" s="229">
        <v>0</v>
      </c>
      <c r="D195" s="229">
        <v>0</v>
      </c>
      <c r="E195" s="229">
        <v>0</v>
      </c>
    </row>
    <row r="196" spans="1:5" ht="15.75" thickBot="1" x14ac:dyDescent="0.3">
      <c r="A196" s="3" t="s">
        <v>21</v>
      </c>
      <c r="B196" s="229">
        <f>B195/B194</f>
        <v>8000</v>
      </c>
      <c r="C196" s="229" t="e">
        <f t="shared" ref="C196:E196" si="32">C195/C194</f>
        <v>#DIV/0!</v>
      </c>
      <c r="D196" s="229" t="e">
        <f t="shared" si="32"/>
        <v>#DIV/0!</v>
      </c>
      <c r="E196" s="229" t="e">
        <f t="shared" si="32"/>
        <v>#DIV/0!</v>
      </c>
    </row>
    <row r="197" spans="1:5" ht="15.75" thickBot="1" x14ac:dyDescent="0.3">
      <c r="A197" s="3" t="s">
        <v>16</v>
      </c>
      <c r="B197" s="240" t="s">
        <v>20</v>
      </c>
      <c r="C197" s="230">
        <f>C194/B194-1</f>
        <v>-1</v>
      </c>
      <c r="D197" s="230" t="e">
        <f t="shared" ref="D197:E199" si="33">D194/C194-1</f>
        <v>#DIV/0!</v>
      </c>
      <c r="E197" s="230" t="e">
        <f t="shared" si="33"/>
        <v>#DIV/0!</v>
      </c>
    </row>
    <row r="198" spans="1:5" ht="15.75" thickBot="1" x14ac:dyDescent="0.3">
      <c r="A198" s="3" t="s">
        <v>17</v>
      </c>
      <c r="B198" s="240" t="s">
        <v>20</v>
      </c>
      <c r="C198" s="230">
        <f>C195/B195-1</f>
        <v>-1</v>
      </c>
      <c r="D198" s="230" t="e">
        <f t="shared" si="33"/>
        <v>#DIV/0!</v>
      </c>
      <c r="E198" s="230" t="e">
        <f t="shared" si="33"/>
        <v>#DIV/0!</v>
      </c>
    </row>
    <row r="199" spans="1:5" ht="15.75" thickBot="1" x14ac:dyDescent="0.3">
      <c r="A199" s="3" t="s">
        <v>18</v>
      </c>
      <c r="B199" s="81" t="s">
        <v>20</v>
      </c>
      <c r="C199" s="5" t="e">
        <f>C196/B196-1</f>
        <v>#DIV/0!</v>
      </c>
      <c r="D199" s="5" t="e">
        <f t="shared" si="33"/>
        <v>#DIV/0!</v>
      </c>
      <c r="E199" s="5" t="e">
        <f t="shared" si="33"/>
        <v>#DIV/0!</v>
      </c>
    </row>
    <row r="200" spans="1:5" ht="15.75" thickBot="1" x14ac:dyDescent="0.3">
      <c r="A200" s="806" t="s">
        <v>238</v>
      </c>
      <c r="B200" s="807"/>
      <c r="C200" s="807"/>
      <c r="D200" s="807"/>
      <c r="E200" s="808"/>
    </row>
    <row r="201" spans="1:5" ht="12.75" customHeight="1" x14ac:dyDescent="0.25">
      <c r="A201" s="781"/>
      <c r="B201" s="14">
        <v>2019</v>
      </c>
      <c r="C201" s="14">
        <v>2020</v>
      </c>
      <c r="D201" s="14">
        <v>2021</v>
      </c>
      <c r="E201" s="14">
        <v>2022</v>
      </c>
    </row>
    <row r="202" spans="1:5" ht="9" customHeight="1" thickBot="1" x14ac:dyDescent="0.3">
      <c r="A202" s="782"/>
      <c r="B202" s="49"/>
      <c r="C202" s="49"/>
      <c r="D202" s="49"/>
      <c r="E202" s="49"/>
    </row>
    <row r="203" spans="1:5" ht="15.75" thickBot="1" x14ac:dyDescent="0.3">
      <c r="A203" s="1" t="s">
        <v>107</v>
      </c>
      <c r="B203" s="9">
        <f>B204+B205+B206+B207</f>
        <v>0</v>
      </c>
      <c r="C203" s="9">
        <f t="shared" ref="C203" si="34">C204+C205+C206+C207</f>
        <v>0</v>
      </c>
      <c r="D203" s="9">
        <v>0</v>
      </c>
      <c r="E203" s="9">
        <f t="shared" ref="E203" si="35">E204+E205+E206+E207</f>
        <v>0</v>
      </c>
    </row>
    <row r="204" spans="1:5" ht="15.75" thickBot="1" x14ac:dyDescent="0.3">
      <c r="A204" s="8" t="s">
        <v>37</v>
      </c>
      <c r="B204" s="9"/>
      <c r="C204" s="9"/>
      <c r="D204" s="9"/>
      <c r="E204" s="9"/>
    </row>
    <row r="205" spans="1:5" ht="15.75" thickBot="1" x14ac:dyDescent="0.3">
      <c r="A205" s="8" t="s">
        <v>108</v>
      </c>
      <c r="B205" s="9"/>
      <c r="C205" s="9"/>
      <c r="D205" s="9"/>
      <c r="E205" s="9"/>
    </row>
    <row r="206" spans="1:5" ht="15.75" thickBot="1" x14ac:dyDescent="0.3">
      <c r="A206" s="8" t="s">
        <v>72</v>
      </c>
      <c r="B206" s="9"/>
      <c r="C206" s="9"/>
      <c r="D206" s="9"/>
      <c r="E206" s="9"/>
    </row>
    <row r="207" spans="1:5" ht="15.75" thickBot="1" x14ac:dyDescent="0.3">
      <c r="A207" s="8" t="s">
        <v>73</v>
      </c>
      <c r="B207" s="9"/>
      <c r="C207" s="9"/>
      <c r="D207" s="9"/>
      <c r="E207" s="9"/>
    </row>
    <row r="208" spans="1:5" ht="15.75" thickBot="1" x14ac:dyDescent="0.3">
      <c r="A208" s="1" t="s">
        <v>109</v>
      </c>
      <c r="B208" s="9">
        <f>B209+B210+B211+B212</f>
        <v>8000</v>
      </c>
      <c r="C208" s="9">
        <f t="shared" ref="C208:E208" si="36">C209+C210+C211+C212</f>
        <v>0</v>
      </c>
      <c r="D208" s="9">
        <f t="shared" si="36"/>
        <v>0</v>
      </c>
      <c r="E208" s="9">
        <f t="shared" si="36"/>
        <v>0</v>
      </c>
    </row>
    <row r="209" spans="1:5" ht="15.75" thickBot="1" x14ac:dyDescent="0.3">
      <c r="A209" s="8" t="s">
        <v>37</v>
      </c>
      <c r="B209" s="9">
        <v>8000</v>
      </c>
      <c r="C209" s="9">
        <v>0</v>
      </c>
      <c r="D209" s="9">
        <v>0</v>
      </c>
      <c r="E209" s="9">
        <v>0</v>
      </c>
    </row>
    <row r="210" spans="1:5" ht="15.75" thickBot="1" x14ac:dyDescent="0.3">
      <c r="A210" s="8" t="s">
        <v>108</v>
      </c>
      <c r="B210" s="9"/>
      <c r="C210" s="9"/>
      <c r="D210" s="9"/>
      <c r="E210" s="9"/>
    </row>
    <row r="211" spans="1:5" ht="15.75" thickBot="1" x14ac:dyDescent="0.3">
      <c r="A211" s="8" t="s">
        <v>72</v>
      </c>
      <c r="B211" s="9"/>
      <c r="C211" s="9"/>
      <c r="D211" s="9"/>
      <c r="E211" s="9"/>
    </row>
    <row r="212" spans="1:5" ht="15.75" thickBot="1" x14ac:dyDescent="0.3">
      <c r="A212" s="8" t="s">
        <v>73</v>
      </c>
      <c r="B212" s="9"/>
      <c r="C212" s="9"/>
      <c r="D212" s="9"/>
      <c r="E212" s="9"/>
    </row>
    <row r="213" spans="1:5" s="246" customFormat="1" ht="15.75" thickBot="1" x14ac:dyDescent="0.3">
      <c r="A213" s="45" t="s">
        <v>125</v>
      </c>
      <c r="B213" s="235">
        <f>B203+B208</f>
        <v>8000</v>
      </c>
      <c r="C213" s="235">
        <f>C203+C208</f>
        <v>0</v>
      </c>
      <c r="D213" s="235">
        <f>D203+D208</f>
        <v>0</v>
      </c>
      <c r="E213" s="235">
        <f>E203+E208</f>
        <v>0</v>
      </c>
    </row>
    <row r="214" spans="1:5" ht="55.5" customHeight="1" thickBot="1" x14ac:dyDescent="0.3">
      <c r="A214" s="16" t="s">
        <v>126</v>
      </c>
      <c r="B214" s="77" t="s">
        <v>975</v>
      </c>
      <c r="C214" s="28" t="s">
        <v>105</v>
      </c>
      <c r="D214" s="1209" t="s">
        <v>976</v>
      </c>
      <c r="E214" s="1210"/>
    </row>
    <row r="215" spans="1:5" ht="17.25" customHeight="1" thickBot="1" x14ac:dyDescent="0.3">
      <c r="A215" s="3" t="s">
        <v>9</v>
      </c>
      <c r="B215" s="786" t="s">
        <v>977</v>
      </c>
      <c r="C215" s="787"/>
      <c r="D215" s="787"/>
      <c r="E215" s="788"/>
    </row>
    <row r="216" spans="1:5" ht="15.75" thickBot="1" x14ac:dyDescent="0.3">
      <c r="A216" s="3" t="s">
        <v>14</v>
      </c>
      <c r="B216" s="803" t="s">
        <v>261</v>
      </c>
      <c r="C216" s="804"/>
      <c r="D216" s="804"/>
      <c r="E216" s="805"/>
    </row>
    <row r="217" spans="1:5" ht="12.75" customHeight="1" x14ac:dyDescent="0.25">
      <c r="A217" s="781"/>
      <c r="B217" s="14">
        <v>2019</v>
      </c>
      <c r="C217" s="14">
        <v>2020</v>
      </c>
      <c r="D217" s="14">
        <v>2021</v>
      </c>
      <c r="E217" s="14">
        <v>2022</v>
      </c>
    </row>
    <row r="218" spans="1:5" ht="9" customHeight="1" thickBot="1" x14ac:dyDescent="0.3">
      <c r="A218" s="782"/>
      <c r="B218" s="228"/>
      <c r="C218" s="228"/>
      <c r="D218" s="228"/>
      <c r="E218" s="228"/>
    </row>
    <row r="219" spans="1:5" ht="15.75" thickBot="1" x14ac:dyDescent="0.3">
      <c r="A219" s="3" t="s">
        <v>8</v>
      </c>
      <c r="B219" s="229">
        <v>0</v>
      </c>
      <c r="C219" s="229">
        <v>1</v>
      </c>
      <c r="D219" s="229">
        <v>1</v>
      </c>
      <c r="E219" s="229">
        <v>1</v>
      </c>
    </row>
    <row r="220" spans="1:5" ht="15.75" thickBot="1" x14ac:dyDescent="0.3">
      <c r="A220" s="3" t="s">
        <v>15</v>
      </c>
      <c r="B220" s="229">
        <v>96700</v>
      </c>
      <c r="C220" s="229">
        <f>C233</f>
        <v>88000</v>
      </c>
      <c r="D220" s="229">
        <f>D233</f>
        <v>391300</v>
      </c>
      <c r="E220" s="229">
        <f>E233</f>
        <v>358000</v>
      </c>
    </row>
    <row r="221" spans="1:5" ht="15.75" thickBot="1" x14ac:dyDescent="0.3">
      <c r="A221" s="3" t="s">
        <v>21</v>
      </c>
      <c r="B221" s="229">
        <v>96700</v>
      </c>
      <c r="C221" s="229">
        <f t="shared" ref="C221:E221" si="37">C220/C219</f>
        <v>88000</v>
      </c>
      <c r="D221" s="229">
        <f t="shared" si="37"/>
        <v>391300</v>
      </c>
      <c r="E221" s="229">
        <f t="shared" si="37"/>
        <v>358000</v>
      </c>
    </row>
    <row r="222" spans="1:5" ht="15.75" thickBot="1" x14ac:dyDescent="0.3">
      <c r="A222" s="3" t="s">
        <v>16</v>
      </c>
      <c r="B222" s="240" t="s">
        <v>20</v>
      </c>
      <c r="C222" s="230" t="e">
        <f>C219/B219-1</f>
        <v>#DIV/0!</v>
      </c>
      <c r="D222" s="230">
        <f t="shared" ref="D222:E224" si="38">D219/C219-1</f>
        <v>0</v>
      </c>
      <c r="E222" s="230">
        <f t="shared" si="38"/>
        <v>0</v>
      </c>
    </row>
    <row r="223" spans="1:5" ht="15.75" thickBot="1" x14ac:dyDescent="0.3">
      <c r="A223" s="3" t="s">
        <v>17</v>
      </c>
      <c r="B223" s="240" t="s">
        <v>20</v>
      </c>
      <c r="C223" s="230">
        <f>C220/B220-1</f>
        <v>-8.9968976215098251E-2</v>
      </c>
      <c r="D223" s="230">
        <f t="shared" si="38"/>
        <v>3.4465909090909088</v>
      </c>
      <c r="E223" s="230">
        <f t="shared" si="38"/>
        <v>-8.5100945566061847E-2</v>
      </c>
    </row>
    <row r="224" spans="1:5" ht="15.75" thickBot="1" x14ac:dyDescent="0.3">
      <c r="A224" s="3" t="s">
        <v>18</v>
      </c>
      <c r="B224" s="240" t="s">
        <v>20</v>
      </c>
      <c r="C224" s="230">
        <f>C221/B221-1</f>
        <v>-8.9968976215098251E-2</v>
      </c>
      <c r="D224" s="230">
        <f t="shared" si="38"/>
        <v>3.4465909090909088</v>
      </c>
      <c r="E224" s="230">
        <f t="shared" si="38"/>
        <v>-8.5100945566061847E-2</v>
      </c>
    </row>
    <row r="225" spans="1:5" ht="15.75" thickBot="1" x14ac:dyDescent="0.3">
      <c r="A225" s="806" t="s">
        <v>264</v>
      </c>
      <c r="B225" s="807"/>
      <c r="C225" s="807"/>
      <c r="D225" s="807"/>
      <c r="E225" s="808"/>
    </row>
    <row r="226" spans="1:5" ht="12.75" customHeight="1" x14ac:dyDescent="0.25">
      <c r="A226" s="781"/>
      <c r="B226" s="14">
        <v>2019</v>
      </c>
      <c r="C226" s="14">
        <v>2019</v>
      </c>
      <c r="D226" s="14">
        <v>2021</v>
      </c>
      <c r="E226" s="14">
        <v>2022</v>
      </c>
    </row>
    <row r="227" spans="1:5" ht="9" customHeight="1" thickBot="1" x14ac:dyDescent="0.3">
      <c r="A227" s="782"/>
      <c r="B227" s="49"/>
      <c r="C227" s="49"/>
      <c r="D227" s="49"/>
      <c r="E227" s="49"/>
    </row>
    <row r="228" spans="1:5" ht="15.75" thickBot="1" x14ac:dyDescent="0.3">
      <c r="A228" s="1" t="s">
        <v>107</v>
      </c>
      <c r="B228" s="9">
        <f>B229+B230+B231+B232</f>
        <v>0</v>
      </c>
      <c r="C228" s="9">
        <f t="shared" ref="C228" si="39">C229+C230+C231+C232</f>
        <v>0</v>
      </c>
      <c r="D228" s="9">
        <v>0</v>
      </c>
      <c r="E228" s="9">
        <f t="shared" ref="E228" si="40">E229+E230+E231+E232</f>
        <v>0</v>
      </c>
    </row>
    <row r="229" spans="1:5" ht="15.75" thickBot="1" x14ac:dyDescent="0.3">
      <c r="A229" s="8" t="s">
        <v>37</v>
      </c>
      <c r="B229" s="9"/>
      <c r="C229" s="9"/>
      <c r="D229" s="9"/>
      <c r="E229" s="9"/>
    </row>
    <row r="230" spans="1:5" ht="15.75" thickBot="1" x14ac:dyDescent="0.3">
      <c r="A230" s="8" t="s">
        <v>108</v>
      </c>
      <c r="B230" s="9"/>
      <c r="C230" s="9"/>
      <c r="D230" s="9"/>
      <c r="E230" s="9"/>
    </row>
    <row r="231" spans="1:5" ht="15.75" thickBot="1" x14ac:dyDescent="0.3">
      <c r="A231" s="8" t="s">
        <v>72</v>
      </c>
      <c r="B231" s="9"/>
      <c r="C231" s="9"/>
      <c r="D231" s="9"/>
      <c r="E231" s="9"/>
    </row>
    <row r="232" spans="1:5" ht="15.75" thickBot="1" x14ac:dyDescent="0.3">
      <c r="A232" s="8" t="s">
        <v>73</v>
      </c>
      <c r="B232" s="9"/>
      <c r="C232" s="9"/>
      <c r="D232" s="9"/>
      <c r="E232" s="9"/>
    </row>
    <row r="233" spans="1:5" ht="15.75" thickBot="1" x14ac:dyDescent="0.3">
      <c r="A233" s="1" t="s">
        <v>109</v>
      </c>
      <c r="B233" s="9">
        <f>B234</f>
        <v>96700</v>
      </c>
      <c r="C233" s="9">
        <f t="shared" ref="C233:E233" si="41">C234</f>
        <v>88000</v>
      </c>
      <c r="D233" s="9">
        <f t="shared" si="41"/>
        <v>391300</v>
      </c>
      <c r="E233" s="9">
        <f t="shared" si="41"/>
        <v>358000</v>
      </c>
    </row>
    <row r="234" spans="1:5" ht="15.75" thickBot="1" x14ac:dyDescent="0.3">
      <c r="A234" s="8" t="s">
        <v>37</v>
      </c>
      <c r="B234" s="9">
        <v>96700</v>
      </c>
      <c r="C234" s="9">
        <v>88000</v>
      </c>
      <c r="D234" s="9">
        <v>391300</v>
      </c>
      <c r="E234" s="9">
        <v>358000</v>
      </c>
    </row>
    <row r="235" spans="1:5" ht="15.75" thickBot="1" x14ac:dyDescent="0.3">
      <c r="A235" s="8" t="s">
        <v>108</v>
      </c>
      <c r="B235" s="9"/>
      <c r="C235" s="9"/>
      <c r="D235" s="9"/>
      <c r="E235" s="9"/>
    </row>
    <row r="236" spans="1:5" ht="15.75" thickBot="1" x14ac:dyDescent="0.3">
      <c r="A236" s="8" t="s">
        <v>72</v>
      </c>
      <c r="B236" s="9"/>
      <c r="C236" s="9"/>
      <c r="D236" s="9"/>
      <c r="E236" s="9"/>
    </row>
    <row r="237" spans="1:5" ht="15.75" thickBot="1" x14ac:dyDescent="0.3">
      <c r="A237" s="8" t="s">
        <v>73</v>
      </c>
      <c r="B237" s="9"/>
      <c r="C237" s="9"/>
      <c r="D237" s="9"/>
      <c r="E237" s="9"/>
    </row>
    <row r="238" spans="1:5" s="246" customFormat="1" ht="21" customHeight="1" thickBot="1" x14ac:dyDescent="0.3">
      <c r="A238" s="45" t="s">
        <v>129</v>
      </c>
      <c r="B238" s="57">
        <f>B228+B233</f>
        <v>96700</v>
      </c>
      <c r="C238" s="57">
        <f t="shared" ref="C238:E238" si="42">C228+C233</f>
        <v>88000</v>
      </c>
      <c r="D238" s="57">
        <f t="shared" si="42"/>
        <v>391300</v>
      </c>
      <c r="E238" s="57">
        <f t="shared" si="42"/>
        <v>358000</v>
      </c>
    </row>
    <row r="239" spans="1:5" ht="69.75" customHeight="1" thickBot="1" x14ac:dyDescent="0.3">
      <c r="A239" s="16" t="s">
        <v>130</v>
      </c>
      <c r="B239" s="247" t="s">
        <v>978</v>
      </c>
      <c r="C239" s="28" t="s">
        <v>105</v>
      </c>
      <c r="D239" s="1214" t="s">
        <v>979</v>
      </c>
      <c r="E239" s="1210"/>
    </row>
    <row r="240" spans="1:5" ht="17.25" customHeight="1" thickBot="1" x14ac:dyDescent="0.3">
      <c r="A240" s="3" t="s">
        <v>9</v>
      </c>
      <c r="B240" s="786" t="s">
        <v>980</v>
      </c>
      <c r="C240" s="787"/>
      <c r="D240" s="787"/>
      <c r="E240" s="788"/>
    </row>
    <row r="241" spans="1:5" ht="15.75" thickBot="1" x14ac:dyDescent="0.3">
      <c r="A241" s="3" t="s">
        <v>14</v>
      </c>
      <c r="B241" s="803" t="s">
        <v>261</v>
      </c>
      <c r="C241" s="804"/>
      <c r="D241" s="804"/>
      <c r="E241" s="805"/>
    </row>
    <row r="242" spans="1:5" ht="12.75" customHeight="1" x14ac:dyDescent="0.25">
      <c r="A242" s="781"/>
      <c r="B242" s="14">
        <v>2019</v>
      </c>
      <c r="C242" s="14">
        <v>2020</v>
      </c>
      <c r="D242" s="14">
        <v>2021</v>
      </c>
      <c r="E242" s="14">
        <v>2022</v>
      </c>
    </row>
    <row r="243" spans="1:5" ht="3.75" customHeight="1" thickBot="1" x14ac:dyDescent="0.3">
      <c r="A243" s="782"/>
      <c r="B243" s="228"/>
      <c r="C243" s="228"/>
      <c r="D243" s="228"/>
      <c r="E243" s="228"/>
    </row>
    <row r="244" spans="1:5" ht="15.75" thickBot="1" x14ac:dyDescent="0.3">
      <c r="A244" s="3" t="s">
        <v>8</v>
      </c>
      <c r="B244" s="229">
        <v>1</v>
      </c>
      <c r="C244" s="229">
        <v>0</v>
      </c>
      <c r="D244" s="229">
        <v>0</v>
      </c>
      <c r="E244" s="229">
        <v>0</v>
      </c>
    </row>
    <row r="245" spans="1:5" ht="15.75" thickBot="1" x14ac:dyDescent="0.3">
      <c r="A245" s="3" t="s">
        <v>15</v>
      </c>
      <c r="B245" s="229">
        <v>300</v>
      </c>
      <c r="C245" s="229">
        <v>0</v>
      </c>
      <c r="D245" s="229">
        <v>0</v>
      </c>
      <c r="E245" s="229">
        <v>0</v>
      </c>
    </row>
    <row r="246" spans="1:5" ht="15.75" thickBot="1" x14ac:dyDescent="0.3">
      <c r="A246" s="3" t="s">
        <v>21</v>
      </c>
      <c r="B246" s="229">
        <v>300</v>
      </c>
      <c r="C246" s="229" t="e">
        <f t="shared" ref="C246:E246" si="43">C245/C244</f>
        <v>#DIV/0!</v>
      </c>
      <c r="D246" s="229" t="e">
        <f t="shared" si="43"/>
        <v>#DIV/0!</v>
      </c>
      <c r="E246" s="229" t="e">
        <f t="shared" si="43"/>
        <v>#DIV/0!</v>
      </c>
    </row>
    <row r="247" spans="1:5" ht="15.75" thickBot="1" x14ac:dyDescent="0.3">
      <c r="A247" s="3" t="s">
        <v>16</v>
      </c>
      <c r="B247" s="240" t="s">
        <v>20</v>
      </c>
      <c r="C247" s="230">
        <f>C244/B244-1</f>
        <v>-1</v>
      </c>
      <c r="D247" s="230" t="e">
        <f t="shared" ref="D247:E249" si="44">D244/C244-1</f>
        <v>#DIV/0!</v>
      </c>
      <c r="E247" s="230" t="e">
        <f t="shared" si="44"/>
        <v>#DIV/0!</v>
      </c>
    </row>
    <row r="248" spans="1:5" ht="15.75" thickBot="1" x14ac:dyDescent="0.3">
      <c r="A248" s="3" t="s">
        <v>17</v>
      </c>
      <c r="B248" s="240" t="s">
        <v>20</v>
      </c>
      <c r="C248" s="230">
        <f>C245/B245-1</f>
        <v>-1</v>
      </c>
      <c r="D248" s="230" t="e">
        <f t="shared" si="44"/>
        <v>#DIV/0!</v>
      </c>
      <c r="E248" s="230" t="e">
        <f t="shared" si="44"/>
        <v>#DIV/0!</v>
      </c>
    </row>
    <row r="249" spans="1:5" ht="15.75" thickBot="1" x14ac:dyDescent="0.3">
      <c r="A249" s="3" t="s">
        <v>18</v>
      </c>
      <c r="B249" s="240" t="s">
        <v>20</v>
      </c>
      <c r="C249" s="230" t="e">
        <f>C246/B246-1</f>
        <v>#DIV/0!</v>
      </c>
      <c r="D249" s="230" t="e">
        <f t="shared" si="44"/>
        <v>#DIV/0!</v>
      </c>
      <c r="E249" s="230" t="e">
        <f t="shared" si="44"/>
        <v>#DIV/0!</v>
      </c>
    </row>
    <row r="250" spans="1:5" ht="15.75" thickBot="1" x14ac:dyDescent="0.3">
      <c r="A250" s="806" t="s">
        <v>132</v>
      </c>
      <c r="B250" s="807"/>
      <c r="C250" s="807"/>
      <c r="D250" s="807"/>
      <c r="E250" s="808"/>
    </row>
    <row r="251" spans="1:5" ht="12.75" customHeight="1" x14ac:dyDescent="0.25">
      <c r="A251" s="781"/>
      <c r="B251" s="14">
        <v>2019</v>
      </c>
      <c r="C251" s="14">
        <v>2020</v>
      </c>
      <c r="D251" s="14">
        <v>2021</v>
      </c>
      <c r="E251" s="14">
        <v>2022</v>
      </c>
    </row>
    <row r="252" spans="1:5" ht="9" customHeight="1" thickBot="1" x14ac:dyDescent="0.3">
      <c r="A252" s="782"/>
      <c r="B252" s="49"/>
      <c r="C252" s="49"/>
      <c r="D252" s="49"/>
      <c r="E252" s="49"/>
    </row>
    <row r="253" spans="1:5" ht="15.75" thickBot="1" x14ac:dyDescent="0.3">
      <c r="A253" s="1" t="s">
        <v>107</v>
      </c>
      <c r="B253" s="9">
        <f>B254+B255+B256+B257</f>
        <v>0</v>
      </c>
      <c r="C253" s="9">
        <f t="shared" ref="C253" si="45">C254+C255+C256+C257</f>
        <v>0</v>
      </c>
      <c r="D253" s="9">
        <v>0</v>
      </c>
      <c r="E253" s="9">
        <f t="shared" ref="E253" si="46">E254+E255+E256+E257</f>
        <v>0</v>
      </c>
    </row>
    <row r="254" spans="1:5" ht="15.75" thickBot="1" x14ac:dyDescent="0.3">
      <c r="A254" s="8" t="s">
        <v>37</v>
      </c>
      <c r="B254" s="9">
        <v>0</v>
      </c>
      <c r="C254" s="9">
        <v>0</v>
      </c>
      <c r="D254" s="9">
        <v>0</v>
      </c>
      <c r="E254" s="9">
        <v>0</v>
      </c>
    </row>
    <row r="255" spans="1:5" ht="15.75" thickBot="1" x14ac:dyDescent="0.3">
      <c r="A255" s="8" t="s">
        <v>108</v>
      </c>
      <c r="B255" s="9"/>
      <c r="C255" s="9"/>
      <c r="D255" s="9"/>
      <c r="E255" s="9"/>
    </row>
    <row r="256" spans="1:5" ht="15.75" thickBot="1" x14ac:dyDescent="0.3">
      <c r="A256" s="8" t="s">
        <v>72</v>
      </c>
      <c r="B256" s="9"/>
      <c r="C256" s="9"/>
      <c r="D256" s="9"/>
      <c r="E256" s="9"/>
    </row>
    <row r="257" spans="1:5" ht="15.75" thickBot="1" x14ac:dyDescent="0.3">
      <c r="A257" s="8" t="s">
        <v>73</v>
      </c>
      <c r="B257" s="9"/>
      <c r="C257" s="9"/>
      <c r="D257" s="9"/>
      <c r="E257" s="9"/>
    </row>
    <row r="258" spans="1:5" ht="15.75" thickBot="1" x14ac:dyDescent="0.3">
      <c r="A258" s="1" t="s">
        <v>109</v>
      </c>
      <c r="B258" s="9">
        <f>B259+B260+B261+B262</f>
        <v>300</v>
      </c>
      <c r="C258" s="9">
        <f t="shared" ref="C258:D258" si="47">C259+C260+C261+C262</f>
        <v>0</v>
      </c>
      <c r="D258" s="9">
        <f t="shared" si="47"/>
        <v>0</v>
      </c>
      <c r="E258" s="9">
        <v>0</v>
      </c>
    </row>
    <row r="259" spans="1:5" ht="15.75" thickBot="1" x14ac:dyDescent="0.3">
      <c r="A259" s="8" t="s">
        <v>37</v>
      </c>
      <c r="B259" s="9">
        <v>300</v>
      </c>
      <c r="C259" s="9">
        <v>0</v>
      </c>
      <c r="D259" s="9">
        <v>0</v>
      </c>
      <c r="E259" s="9">
        <v>0</v>
      </c>
    </row>
    <row r="260" spans="1:5" ht="15.75" thickBot="1" x14ac:dyDescent="0.3">
      <c r="A260" s="8" t="s">
        <v>108</v>
      </c>
      <c r="B260" s="9"/>
      <c r="C260" s="6"/>
      <c r="D260" s="6"/>
      <c r="E260" s="6"/>
    </row>
    <row r="261" spans="1:5" ht="15.75" thickBot="1" x14ac:dyDescent="0.3">
      <c r="A261" s="8" t="s">
        <v>72</v>
      </c>
      <c r="B261" s="9"/>
      <c r="C261" s="6"/>
      <c r="D261" s="6"/>
      <c r="E261" s="6"/>
    </row>
    <row r="262" spans="1:5" ht="15.75" thickBot="1" x14ac:dyDescent="0.3">
      <c r="A262" s="8" t="s">
        <v>73</v>
      </c>
      <c r="B262" s="9"/>
      <c r="C262" s="6"/>
      <c r="D262" s="6"/>
      <c r="E262" s="6"/>
    </row>
    <row r="263" spans="1:5" s="246" customFormat="1" ht="15.75" thickBot="1" x14ac:dyDescent="0.3">
      <c r="A263" s="45" t="s">
        <v>133</v>
      </c>
      <c r="B263" s="237">
        <f>B253+B258</f>
        <v>300</v>
      </c>
      <c r="C263" s="237">
        <f t="shared" ref="C263:E263" si="48">C253+C258</f>
        <v>0</v>
      </c>
      <c r="D263" s="237">
        <v>0</v>
      </c>
      <c r="E263" s="237">
        <f t="shared" si="48"/>
        <v>0</v>
      </c>
    </row>
    <row r="264" spans="1:5" s="246" customFormat="1" ht="47.25" customHeight="1" thickBot="1" x14ac:dyDescent="0.3">
      <c r="A264" s="16" t="s">
        <v>304</v>
      </c>
      <c r="B264" s="247" t="s">
        <v>265</v>
      </c>
      <c r="C264" s="28" t="s">
        <v>105</v>
      </c>
      <c r="D264" s="1214" t="s">
        <v>981</v>
      </c>
      <c r="E264" s="1210"/>
    </row>
    <row r="265" spans="1:5" s="246" customFormat="1" ht="15.75" thickBot="1" x14ac:dyDescent="0.3">
      <c r="A265" s="3" t="s">
        <v>9</v>
      </c>
      <c r="B265" s="786" t="s">
        <v>449</v>
      </c>
      <c r="C265" s="787"/>
      <c r="D265" s="787"/>
      <c r="E265" s="788"/>
    </row>
    <row r="266" spans="1:5" s="246" customFormat="1" ht="15.75" thickBot="1" x14ac:dyDescent="0.3">
      <c r="A266" s="3" t="s">
        <v>14</v>
      </c>
      <c r="B266" s="803" t="s">
        <v>261</v>
      </c>
      <c r="C266" s="804"/>
      <c r="D266" s="804"/>
      <c r="E266" s="805"/>
    </row>
    <row r="267" spans="1:5" s="246" customFormat="1" x14ac:dyDescent="0.25">
      <c r="A267" s="781"/>
      <c r="B267" s="14">
        <v>2019</v>
      </c>
      <c r="C267" s="14">
        <v>2020</v>
      </c>
      <c r="D267" s="14">
        <v>2021</v>
      </c>
      <c r="E267" s="14">
        <v>2022</v>
      </c>
    </row>
    <row r="268" spans="1:5" s="246" customFormat="1" ht="15.75" thickBot="1" x14ac:dyDescent="0.3">
      <c r="A268" s="782"/>
      <c r="B268" s="228"/>
      <c r="C268" s="228"/>
      <c r="D268" s="228"/>
      <c r="E268" s="228"/>
    </row>
    <row r="269" spans="1:5" s="246" customFormat="1" ht="15.75" thickBot="1" x14ac:dyDescent="0.3">
      <c r="A269" s="3" t="s">
        <v>8</v>
      </c>
      <c r="B269" s="229">
        <v>1</v>
      </c>
      <c r="C269" s="229">
        <v>0</v>
      </c>
      <c r="D269" s="229">
        <v>0</v>
      </c>
      <c r="E269" s="229">
        <v>0</v>
      </c>
    </row>
    <row r="270" spans="1:5" s="246" customFormat="1" ht="15.75" thickBot="1" x14ac:dyDescent="0.3">
      <c r="A270" s="3" t="s">
        <v>15</v>
      </c>
      <c r="B270" s="229">
        <f>B283</f>
        <v>330000</v>
      </c>
      <c r="C270" s="229">
        <v>0</v>
      </c>
      <c r="D270" s="229">
        <v>0</v>
      </c>
      <c r="E270" s="229">
        <v>0</v>
      </c>
    </row>
    <row r="271" spans="1:5" s="246" customFormat="1" ht="15.75" thickBot="1" x14ac:dyDescent="0.3">
      <c r="A271" s="3" t="s">
        <v>21</v>
      </c>
      <c r="B271" s="229">
        <v>0</v>
      </c>
      <c r="C271" s="229" t="e">
        <f t="shared" ref="C271:E271" si="49">C270/C269</f>
        <v>#DIV/0!</v>
      </c>
      <c r="D271" s="229" t="e">
        <f t="shared" si="49"/>
        <v>#DIV/0!</v>
      </c>
      <c r="E271" s="229" t="e">
        <f t="shared" si="49"/>
        <v>#DIV/0!</v>
      </c>
    </row>
    <row r="272" spans="1:5" s="246" customFormat="1" ht="15.75" thickBot="1" x14ac:dyDescent="0.3">
      <c r="A272" s="3" t="s">
        <v>16</v>
      </c>
      <c r="B272" s="81" t="s">
        <v>20</v>
      </c>
      <c r="C272" s="5">
        <f>C269/B269-1</f>
        <v>-1</v>
      </c>
      <c r="D272" s="5" t="e">
        <f t="shared" ref="D272:E274" si="50">D269/C269-1</f>
        <v>#DIV/0!</v>
      </c>
      <c r="E272" s="5" t="e">
        <f t="shared" si="50"/>
        <v>#DIV/0!</v>
      </c>
    </row>
    <row r="273" spans="1:5" s="246" customFormat="1" ht="15.75" thickBot="1" x14ac:dyDescent="0.3">
      <c r="A273" s="3" t="s">
        <v>17</v>
      </c>
      <c r="B273" s="81" t="s">
        <v>20</v>
      </c>
      <c r="C273" s="5">
        <f>C270/B270-1</f>
        <v>-1</v>
      </c>
      <c r="D273" s="5" t="e">
        <f t="shared" si="50"/>
        <v>#DIV/0!</v>
      </c>
      <c r="E273" s="5" t="e">
        <f t="shared" si="50"/>
        <v>#DIV/0!</v>
      </c>
    </row>
    <row r="274" spans="1:5" s="246" customFormat="1" ht="15.75" thickBot="1" x14ac:dyDescent="0.3">
      <c r="A274" s="3" t="s">
        <v>18</v>
      </c>
      <c r="B274" s="81" t="s">
        <v>20</v>
      </c>
      <c r="C274" s="5" t="e">
        <f>C271/B271-1</f>
        <v>#DIV/0!</v>
      </c>
      <c r="D274" s="5" t="e">
        <f t="shared" si="50"/>
        <v>#DIV/0!</v>
      </c>
      <c r="E274" s="5" t="e">
        <f t="shared" si="50"/>
        <v>#DIV/0!</v>
      </c>
    </row>
    <row r="275" spans="1:5" s="246" customFormat="1" ht="15.75" thickBot="1" x14ac:dyDescent="0.3">
      <c r="A275" s="806" t="s">
        <v>267</v>
      </c>
      <c r="B275" s="807"/>
      <c r="C275" s="807"/>
      <c r="D275" s="807"/>
      <c r="E275" s="808"/>
    </row>
    <row r="276" spans="1:5" s="246" customFormat="1" x14ac:dyDescent="0.25">
      <c r="A276" s="781"/>
      <c r="B276" s="14">
        <v>2019</v>
      </c>
      <c r="C276" s="14">
        <v>2019</v>
      </c>
      <c r="D276" s="14">
        <v>2021</v>
      </c>
      <c r="E276" s="14">
        <v>2022</v>
      </c>
    </row>
    <row r="277" spans="1:5" s="246" customFormat="1" ht="15.75" thickBot="1" x14ac:dyDescent="0.3">
      <c r="A277" s="782"/>
      <c r="B277" s="49"/>
      <c r="C277" s="49"/>
      <c r="D277" s="49"/>
      <c r="E277" s="49"/>
    </row>
    <row r="278" spans="1:5" s="246" customFormat="1" ht="15.75" thickBot="1" x14ac:dyDescent="0.3">
      <c r="A278" s="1" t="s">
        <v>107</v>
      </c>
      <c r="B278" s="9">
        <f>B279+B280+B281+B282</f>
        <v>0</v>
      </c>
      <c r="C278" s="9">
        <f t="shared" ref="C278" si="51">C279+C280+C281+C282</f>
        <v>0</v>
      </c>
      <c r="D278" s="9">
        <f>D279</f>
        <v>0</v>
      </c>
      <c r="E278" s="9">
        <f t="shared" ref="E278" si="52">E279+E280+E281+E282</f>
        <v>0</v>
      </c>
    </row>
    <row r="279" spans="1:5" s="246" customFormat="1" ht="15.75" thickBot="1" x14ac:dyDescent="0.3">
      <c r="A279" s="8" t="s">
        <v>37</v>
      </c>
      <c r="B279" s="9">
        <v>0</v>
      </c>
      <c r="C279" s="9">
        <v>0</v>
      </c>
      <c r="D279" s="9">
        <v>0</v>
      </c>
      <c r="E279" s="9">
        <v>0</v>
      </c>
    </row>
    <row r="280" spans="1:5" s="246" customFormat="1" ht="15.75" thickBot="1" x14ac:dyDescent="0.3">
      <c r="A280" s="8" t="s">
        <v>108</v>
      </c>
      <c r="B280" s="9"/>
      <c r="C280" s="9"/>
      <c r="D280" s="9"/>
      <c r="E280" s="9"/>
    </row>
    <row r="281" spans="1:5" s="246" customFormat="1" ht="15.75" thickBot="1" x14ac:dyDescent="0.3">
      <c r="A281" s="8" t="s">
        <v>72</v>
      </c>
      <c r="B281" s="9"/>
      <c r="C281" s="9"/>
      <c r="D281" s="9"/>
      <c r="E281" s="9"/>
    </row>
    <row r="282" spans="1:5" s="246" customFormat="1" ht="15.75" thickBot="1" x14ac:dyDescent="0.3">
      <c r="A282" s="8" t="s">
        <v>73</v>
      </c>
      <c r="B282" s="9"/>
      <c r="C282" s="9"/>
      <c r="D282" s="9"/>
      <c r="E282" s="9"/>
    </row>
    <row r="283" spans="1:5" s="246" customFormat="1" ht="15.75" thickBot="1" x14ac:dyDescent="0.3">
      <c r="A283" s="1" t="s">
        <v>109</v>
      </c>
      <c r="B283" s="9">
        <f>B284+B285+B286+B287</f>
        <v>330000</v>
      </c>
      <c r="C283" s="9">
        <f t="shared" ref="C283:D283" si="53">C284+C285+C286+C287</f>
        <v>0</v>
      </c>
      <c r="D283" s="9">
        <f t="shared" si="53"/>
        <v>0</v>
      </c>
      <c r="E283" s="9">
        <f>E284</f>
        <v>0</v>
      </c>
    </row>
    <row r="284" spans="1:5" s="246" customFormat="1" ht="15.75" thickBot="1" x14ac:dyDescent="0.3">
      <c r="A284" s="8" t="s">
        <v>37</v>
      </c>
      <c r="B284" s="9">
        <v>330000</v>
      </c>
      <c r="C284" s="9"/>
      <c r="D284" s="9"/>
      <c r="E284" s="9"/>
    </row>
    <row r="285" spans="1:5" s="246" customFormat="1" ht="15.75" thickBot="1" x14ac:dyDescent="0.3">
      <c r="A285" s="8" t="s">
        <v>108</v>
      </c>
      <c r="B285" s="9"/>
      <c r="C285" s="9"/>
      <c r="D285" s="9"/>
      <c r="E285" s="9"/>
    </row>
    <row r="286" spans="1:5" s="246" customFormat="1" ht="15.75" thickBot="1" x14ac:dyDescent="0.3">
      <c r="A286" s="8" t="s">
        <v>72</v>
      </c>
      <c r="B286" s="9"/>
      <c r="C286" s="9"/>
      <c r="D286" s="9"/>
      <c r="E286" s="9"/>
    </row>
    <row r="287" spans="1:5" s="246" customFormat="1" ht="15.75" thickBot="1" x14ac:dyDescent="0.3">
      <c r="A287" s="8" t="s">
        <v>73</v>
      </c>
      <c r="B287" s="9"/>
      <c r="C287" s="9"/>
      <c r="D287" s="9"/>
      <c r="E287" s="9"/>
    </row>
    <row r="288" spans="1:5" s="246" customFormat="1" ht="15.75" thickBot="1" x14ac:dyDescent="0.3">
      <c r="A288" s="45" t="s">
        <v>268</v>
      </c>
      <c r="B288" s="235">
        <f>B278+B283</f>
        <v>330000</v>
      </c>
      <c r="C288" s="235">
        <f t="shared" ref="C288:E288" si="54">C278+C283</f>
        <v>0</v>
      </c>
      <c r="D288" s="235">
        <f t="shared" si="54"/>
        <v>0</v>
      </c>
      <c r="E288" s="235">
        <f t="shared" si="54"/>
        <v>0</v>
      </c>
    </row>
    <row r="289" spans="1:5" ht="60.75" customHeight="1" thickBot="1" x14ac:dyDescent="0.3">
      <c r="A289" s="16" t="s">
        <v>305</v>
      </c>
      <c r="B289" s="247" t="s">
        <v>982</v>
      </c>
      <c r="C289" s="28" t="s">
        <v>105</v>
      </c>
      <c r="D289" s="790"/>
      <c r="E289" s="793"/>
    </row>
    <row r="290" spans="1:5" ht="17.25" customHeight="1" thickBot="1" x14ac:dyDescent="0.3">
      <c r="A290" s="3" t="s">
        <v>9</v>
      </c>
      <c r="B290" s="786" t="s">
        <v>969</v>
      </c>
      <c r="C290" s="787"/>
      <c r="D290" s="787"/>
      <c r="E290" s="788"/>
    </row>
    <row r="291" spans="1:5" ht="15.75" thickBot="1" x14ac:dyDescent="0.3">
      <c r="A291" s="3" t="s">
        <v>14</v>
      </c>
      <c r="B291" s="803" t="s">
        <v>261</v>
      </c>
      <c r="C291" s="804"/>
      <c r="D291" s="804"/>
      <c r="E291" s="805"/>
    </row>
    <row r="292" spans="1:5" ht="12.75" customHeight="1" x14ac:dyDescent="0.25">
      <c r="A292" s="781"/>
      <c r="B292" s="14">
        <v>2019</v>
      </c>
      <c r="C292" s="14">
        <v>2020</v>
      </c>
      <c r="D292" s="14">
        <v>2021</v>
      </c>
      <c r="E292" s="14">
        <v>2022</v>
      </c>
    </row>
    <row r="293" spans="1:5" ht="9" customHeight="1" thickBot="1" x14ac:dyDescent="0.3">
      <c r="A293" s="782"/>
      <c r="B293" s="228"/>
      <c r="C293" s="228"/>
      <c r="D293" s="228"/>
      <c r="E293" s="228"/>
    </row>
    <row r="294" spans="1:5" ht="15.75" thickBot="1" x14ac:dyDescent="0.3">
      <c r="A294" s="3" t="s">
        <v>8</v>
      </c>
      <c r="B294" s="229">
        <v>0</v>
      </c>
      <c r="C294" s="229">
        <v>1</v>
      </c>
      <c r="D294" s="229">
        <v>1</v>
      </c>
      <c r="E294" s="229">
        <v>1</v>
      </c>
    </row>
    <row r="295" spans="1:5" ht="15.75" thickBot="1" x14ac:dyDescent="0.3">
      <c r="A295" s="3" t="s">
        <v>15</v>
      </c>
      <c r="B295" s="229">
        <v>0</v>
      </c>
      <c r="C295" s="229">
        <f>C308</f>
        <v>1900</v>
      </c>
      <c r="D295" s="229">
        <f t="shared" ref="D295:E295" si="55">D308</f>
        <v>1870</v>
      </c>
      <c r="E295" s="229">
        <f t="shared" si="55"/>
        <v>2000</v>
      </c>
    </row>
    <row r="296" spans="1:5" ht="15.75" thickBot="1" x14ac:dyDescent="0.3">
      <c r="A296" s="3" t="s">
        <v>21</v>
      </c>
      <c r="B296" s="229">
        <v>0</v>
      </c>
      <c r="C296" s="229">
        <f t="shared" ref="C296:E296" si="56">C295/C294</f>
        <v>1900</v>
      </c>
      <c r="D296" s="229">
        <f t="shared" si="56"/>
        <v>1870</v>
      </c>
      <c r="E296" s="229">
        <f t="shared" si="56"/>
        <v>2000</v>
      </c>
    </row>
    <row r="297" spans="1:5" ht="15.75" thickBot="1" x14ac:dyDescent="0.3">
      <c r="A297" s="3" t="s">
        <v>16</v>
      </c>
      <c r="B297" s="81" t="s">
        <v>20</v>
      </c>
      <c r="C297" s="5" t="e">
        <f>C294/B294-1</f>
        <v>#DIV/0!</v>
      </c>
      <c r="D297" s="5">
        <f t="shared" ref="D297:E299" si="57">D294/C294-1</f>
        <v>0</v>
      </c>
      <c r="E297" s="5">
        <f t="shared" si="57"/>
        <v>0</v>
      </c>
    </row>
    <row r="298" spans="1:5" ht="15.75" thickBot="1" x14ac:dyDescent="0.3">
      <c r="A298" s="3" t="s">
        <v>17</v>
      </c>
      <c r="B298" s="81" t="s">
        <v>20</v>
      </c>
      <c r="C298" s="5" t="e">
        <f>C295/B295-1</f>
        <v>#DIV/0!</v>
      </c>
      <c r="D298" s="5">
        <f t="shared" si="57"/>
        <v>-1.5789473684210575E-2</v>
      </c>
      <c r="E298" s="5">
        <f t="shared" si="57"/>
        <v>6.9518716577540163E-2</v>
      </c>
    </row>
    <row r="299" spans="1:5" ht="15.75" thickBot="1" x14ac:dyDescent="0.3">
      <c r="A299" s="3" t="s">
        <v>18</v>
      </c>
      <c r="B299" s="81" t="s">
        <v>20</v>
      </c>
      <c r="C299" s="5" t="e">
        <f>C296/B296-1</f>
        <v>#DIV/0!</v>
      </c>
      <c r="D299" s="5">
        <f t="shared" si="57"/>
        <v>-1.5789473684210575E-2</v>
      </c>
      <c r="E299" s="5">
        <f t="shared" si="57"/>
        <v>6.9518716577540163E-2</v>
      </c>
    </row>
    <row r="300" spans="1:5" ht="15.75" thickBot="1" x14ac:dyDescent="0.3">
      <c r="A300" s="806" t="s">
        <v>270</v>
      </c>
      <c r="B300" s="807"/>
      <c r="C300" s="807"/>
      <c r="D300" s="807"/>
      <c r="E300" s="808"/>
    </row>
    <row r="301" spans="1:5" ht="12.75" customHeight="1" x14ac:dyDescent="0.25">
      <c r="A301" s="781"/>
      <c r="B301" s="14">
        <v>2019</v>
      </c>
      <c r="C301" s="14">
        <v>2019</v>
      </c>
      <c r="D301" s="14">
        <v>2021</v>
      </c>
      <c r="E301" s="14">
        <v>2022</v>
      </c>
    </row>
    <row r="302" spans="1:5" ht="9" customHeight="1" thickBot="1" x14ac:dyDescent="0.3">
      <c r="A302" s="782"/>
      <c r="B302" s="49"/>
      <c r="C302" s="49"/>
      <c r="D302" s="49"/>
      <c r="E302" s="49"/>
    </row>
    <row r="303" spans="1:5" ht="15.75" thickBot="1" x14ac:dyDescent="0.3">
      <c r="A303" s="1" t="s">
        <v>107</v>
      </c>
      <c r="B303" s="9">
        <f>B304+B305+B306+B307</f>
        <v>0</v>
      </c>
      <c r="C303" s="9">
        <f t="shared" ref="C303" si="58">C304+C305+C306+C307</f>
        <v>0</v>
      </c>
      <c r="D303" s="9">
        <f>D304</f>
        <v>0</v>
      </c>
      <c r="E303" s="9">
        <f t="shared" ref="E303" si="59">E304+E305+E306+E307</f>
        <v>0</v>
      </c>
    </row>
    <row r="304" spans="1:5" ht="15.75" thickBot="1" x14ac:dyDescent="0.3">
      <c r="A304" s="8" t="s">
        <v>37</v>
      </c>
      <c r="B304" s="9">
        <v>0</v>
      </c>
      <c r="C304" s="9">
        <v>0</v>
      </c>
      <c r="D304" s="9">
        <v>0</v>
      </c>
      <c r="E304" s="9">
        <v>0</v>
      </c>
    </row>
    <row r="305" spans="1:5" ht="15.75" thickBot="1" x14ac:dyDescent="0.3">
      <c r="A305" s="8" t="s">
        <v>108</v>
      </c>
      <c r="B305" s="9"/>
      <c r="C305" s="9"/>
      <c r="D305" s="9"/>
      <c r="E305" s="9"/>
    </row>
    <row r="306" spans="1:5" ht="15.75" thickBot="1" x14ac:dyDescent="0.3">
      <c r="A306" s="8" t="s">
        <v>72</v>
      </c>
      <c r="B306" s="9"/>
      <c r="C306" s="9"/>
      <c r="D306" s="9"/>
      <c r="E306" s="9"/>
    </row>
    <row r="307" spans="1:5" ht="15.75" thickBot="1" x14ac:dyDescent="0.3">
      <c r="A307" s="8" t="s">
        <v>73</v>
      </c>
      <c r="B307" s="9"/>
      <c r="C307" s="9"/>
      <c r="D307" s="9"/>
      <c r="E307" s="9"/>
    </row>
    <row r="308" spans="1:5" ht="15.75" thickBot="1" x14ac:dyDescent="0.3">
      <c r="A308" s="1" t="s">
        <v>109</v>
      </c>
      <c r="B308" s="9">
        <f>B309+B310+B311+B312</f>
        <v>0</v>
      </c>
      <c r="C308" s="9">
        <f t="shared" ref="C308:D308" si="60">C309+C310+C311+C312</f>
        <v>1900</v>
      </c>
      <c r="D308" s="9">
        <f t="shared" si="60"/>
        <v>1870</v>
      </c>
      <c r="E308" s="9">
        <f>E309</f>
        <v>2000</v>
      </c>
    </row>
    <row r="309" spans="1:5" ht="15.75" thickBot="1" x14ac:dyDescent="0.3">
      <c r="A309" s="8" t="s">
        <v>37</v>
      </c>
      <c r="B309" s="9">
        <v>0</v>
      </c>
      <c r="C309" s="9">
        <v>1900</v>
      </c>
      <c r="D309" s="9">
        <v>1870</v>
      </c>
      <c r="E309" s="9">
        <v>2000</v>
      </c>
    </row>
    <row r="310" spans="1:5" ht="15.75" thickBot="1" x14ac:dyDescent="0.3">
      <c r="A310" s="8" t="s">
        <v>108</v>
      </c>
      <c r="B310" s="9"/>
      <c r="C310" s="9"/>
      <c r="D310" s="9"/>
      <c r="E310" s="9"/>
    </row>
    <row r="311" spans="1:5" ht="15.75" thickBot="1" x14ac:dyDescent="0.3">
      <c r="A311" s="8" t="s">
        <v>72</v>
      </c>
      <c r="B311" s="9"/>
      <c r="C311" s="9"/>
      <c r="D311" s="9"/>
      <c r="E311" s="9"/>
    </row>
    <row r="312" spans="1:5" ht="15.75" thickBot="1" x14ac:dyDescent="0.3">
      <c r="A312" s="8" t="s">
        <v>73</v>
      </c>
      <c r="B312" s="9"/>
      <c r="C312" s="9"/>
      <c r="D312" s="9"/>
      <c r="E312" s="9"/>
    </row>
    <row r="313" spans="1:5" s="246" customFormat="1" ht="15.75" thickBot="1" x14ac:dyDescent="0.3">
      <c r="A313" s="45" t="s">
        <v>271</v>
      </c>
      <c r="B313" s="57">
        <f>B303+B308</f>
        <v>0</v>
      </c>
      <c r="C313" s="57">
        <f t="shared" ref="C313:E313" si="61">C303+C308</f>
        <v>1900</v>
      </c>
      <c r="D313" s="57">
        <f t="shared" si="61"/>
        <v>1870</v>
      </c>
      <c r="E313" s="57">
        <f t="shared" si="61"/>
        <v>2000</v>
      </c>
    </row>
    <row r="314" spans="1:5" ht="57.75" customHeight="1" thickBot="1" x14ac:dyDescent="0.3">
      <c r="A314" s="16" t="s">
        <v>306</v>
      </c>
      <c r="B314" s="77" t="s">
        <v>983</v>
      </c>
      <c r="C314" s="28" t="s">
        <v>105</v>
      </c>
      <c r="D314" s="792"/>
      <c r="E314" s="793"/>
    </row>
    <row r="315" spans="1:5" ht="17.25" customHeight="1" thickBot="1" x14ac:dyDescent="0.3">
      <c r="A315" s="3" t="s">
        <v>9</v>
      </c>
      <c r="B315" s="786" t="s">
        <v>977</v>
      </c>
      <c r="C315" s="787"/>
      <c r="D315" s="787"/>
      <c r="E315" s="788"/>
    </row>
    <row r="316" spans="1:5" ht="15.75" thickBot="1" x14ac:dyDescent="0.3">
      <c r="A316" s="3" t="s">
        <v>14</v>
      </c>
      <c r="B316" s="803" t="s">
        <v>261</v>
      </c>
      <c r="C316" s="804"/>
      <c r="D316" s="804"/>
      <c r="E316" s="805"/>
    </row>
    <row r="317" spans="1:5" ht="12.75" customHeight="1" x14ac:dyDescent="0.25">
      <c r="A317" s="781"/>
      <c r="B317" s="14">
        <v>2019</v>
      </c>
      <c r="C317" s="14">
        <v>2020</v>
      </c>
      <c r="D317" s="14">
        <v>2021</v>
      </c>
      <c r="E317" s="14">
        <v>2022</v>
      </c>
    </row>
    <row r="318" spans="1:5" ht="9" customHeight="1" thickBot="1" x14ac:dyDescent="0.3">
      <c r="A318" s="782"/>
      <c r="B318" s="228"/>
      <c r="C318" s="228"/>
      <c r="D318" s="228"/>
      <c r="E318" s="228"/>
    </row>
    <row r="319" spans="1:5" ht="15.75" thickBot="1" x14ac:dyDescent="0.3">
      <c r="A319" s="3" t="s">
        <v>8</v>
      </c>
      <c r="B319" s="229">
        <v>0</v>
      </c>
      <c r="C319" s="229">
        <v>1</v>
      </c>
      <c r="D319" s="229">
        <v>1</v>
      </c>
      <c r="E319" s="229">
        <v>1</v>
      </c>
    </row>
    <row r="320" spans="1:5" ht="15.75" thickBot="1" x14ac:dyDescent="0.3">
      <c r="A320" s="3" t="s">
        <v>15</v>
      </c>
      <c r="B320" s="229">
        <v>0</v>
      </c>
      <c r="C320" s="229">
        <f>C333</f>
        <v>69750</v>
      </c>
      <c r="D320" s="229">
        <f t="shared" ref="D320:E320" si="62">D333</f>
        <v>397000</v>
      </c>
      <c r="E320" s="229">
        <f t="shared" si="62"/>
        <v>333500</v>
      </c>
    </row>
    <row r="321" spans="1:5" ht="15.75" thickBot="1" x14ac:dyDescent="0.3">
      <c r="A321" s="3" t="s">
        <v>21</v>
      </c>
      <c r="B321" s="229">
        <v>0</v>
      </c>
      <c r="C321" s="229">
        <f t="shared" ref="C321:E321" si="63">C320/C319</f>
        <v>69750</v>
      </c>
      <c r="D321" s="229">
        <f t="shared" si="63"/>
        <v>397000</v>
      </c>
      <c r="E321" s="229">
        <f t="shared" si="63"/>
        <v>333500</v>
      </c>
    </row>
    <row r="322" spans="1:5" ht="15.75" thickBot="1" x14ac:dyDescent="0.3">
      <c r="A322" s="3" t="s">
        <v>16</v>
      </c>
      <c r="B322" s="81" t="s">
        <v>20</v>
      </c>
      <c r="C322" s="5" t="e">
        <f>C319/B319-1</f>
        <v>#DIV/0!</v>
      </c>
      <c r="D322" s="5">
        <f t="shared" ref="D322:E324" si="64">D319/C319-1</f>
        <v>0</v>
      </c>
      <c r="E322" s="5">
        <f t="shared" si="64"/>
        <v>0</v>
      </c>
    </row>
    <row r="323" spans="1:5" ht="15.75" thickBot="1" x14ac:dyDescent="0.3">
      <c r="A323" s="3" t="s">
        <v>17</v>
      </c>
      <c r="B323" s="81" t="s">
        <v>20</v>
      </c>
      <c r="C323" s="5" t="e">
        <f>C320/B320-1</f>
        <v>#DIV/0!</v>
      </c>
      <c r="D323" s="5">
        <f t="shared" si="64"/>
        <v>4.6917562724014337</v>
      </c>
      <c r="E323" s="5">
        <f t="shared" si="64"/>
        <v>-0.15994962216624686</v>
      </c>
    </row>
    <row r="324" spans="1:5" ht="15.75" thickBot="1" x14ac:dyDescent="0.3">
      <c r="A324" s="3" t="s">
        <v>18</v>
      </c>
      <c r="B324" s="81" t="s">
        <v>20</v>
      </c>
      <c r="C324" s="5" t="e">
        <f>C321/B321-1</f>
        <v>#DIV/0!</v>
      </c>
      <c r="D324" s="5">
        <f t="shared" si="64"/>
        <v>4.6917562724014337</v>
      </c>
      <c r="E324" s="5">
        <f t="shared" si="64"/>
        <v>-0.15994962216624686</v>
      </c>
    </row>
    <row r="325" spans="1:5" ht="15.75" thickBot="1" x14ac:dyDescent="0.3">
      <c r="A325" s="806" t="s">
        <v>273</v>
      </c>
      <c r="B325" s="807"/>
      <c r="C325" s="807"/>
      <c r="D325" s="807"/>
      <c r="E325" s="808"/>
    </row>
    <row r="326" spans="1:5" ht="12.75" customHeight="1" x14ac:dyDescent="0.25">
      <c r="A326" s="781"/>
      <c r="B326" s="14">
        <v>2019</v>
      </c>
      <c r="C326" s="14">
        <v>2020</v>
      </c>
      <c r="D326" s="14">
        <v>2021</v>
      </c>
      <c r="E326" s="14">
        <v>2022</v>
      </c>
    </row>
    <row r="327" spans="1:5" ht="9" customHeight="1" thickBot="1" x14ac:dyDescent="0.3">
      <c r="A327" s="782"/>
      <c r="B327" s="49"/>
      <c r="C327" s="49"/>
      <c r="D327" s="49"/>
      <c r="E327" s="49"/>
    </row>
    <row r="328" spans="1:5" ht="15.75" thickBot="1" x14ac:dyDescent="0.3">
      <c r="A328" s="1" t="s">
        <v>107</v>
      </c>
      <c r="B328" s="9">
        <f>B329+B330+B331+B332</f>
        <v>0</v>
      </c>
      <c r="C328" s="9">
        <f t="shared" ref="C328" si="65">C329+C330+C331+C332</f>
        <v>0</v>
      </c>
      <c r="D328" s="9">
        <v>0</v>
      </c>
      <c r="E328" s="9">
        <f t="shared" ref="E328" si="66">E329+E330+E331+E332</f>
        <v>0</v>
      </c>
    </row>
    <row r="329" spans="1:5" ht="15.75" thickBot="1" x14ac:dyDescent="0.3">
      <c r="A329" s="8" t="s">
        <v>37</v>
      </c>
      <c r="B329" s="9"/>
      <c r="C329" s="9"/>
      <c r="D329" s="9"/>
      <c r="E329" s="9"/>
    </row>
    <row r="330" spans="1:5" ht="15.75" thickBot="1" x14ac:dyDescent="0.3">
      <c r="A330" s="8" t="s">
        <v>108</v>
      </c>
      <c r="B330" s="9"/>
      <c r="C330" s="9"/>
      <c r="D330" s="9"/>
      <c r="E330" s="9"/>
    </row>
    <row r="331" spans="1:5" ht="15.75" thickBot="1" x14ac:dyDescent="0.3">
      <c r="A331" s="8" t="s">
        <v>72</v>
      </c>
      <c r="B331" s="9"/>
      <c r="C331" s="9"/>
      <c r="D331" s="9"/>
      <c r="E331" s="9"/>
    </row>
    <row r="332" spans="1:5" ht="15.75" thickBot="1" x14ac:dyDescent="0.3">
      <c r="A332" s="8" t="s">
        <v>73</v>
      </c>
      <c r="B332" s="9"/>
      <c r="C332" s="9"/>
      <c r="D332" s="9"/>
      <c r="E332" s="9"/>
    </row>
    <row r="333" spans="1:5" ht="15.75" thickBot="1" x14ac:dyDescent="0.3">
      <c r="A333" s="1" t="s">
        <v>109</v>
      </c>
      <c r="B333" s="9">
        <f>B334+B335+B336+B337</f>
        <v>0</v>
      </c>
      <c r="C333" s="9">
        <f t="shared" ref="C333:D333" si="67">C334+C335+C336+C337</f>
        <v>69750</v>
      </c>
      <c r="D333" s="9">
        <f t="shared" si="67"/>
        <v>397000</v>
      </c>
      <c r="E333" s="9">
        <f>E334</f>
        <v>333500</v>
      </c>
    </row>
    <row r="334" spans="1:5" ht="15.75" thickBot="1" x14ac:dyDescent="0.3">
      <c r="A334" s="8" t="s">
        <v>37</v>
      </c>
      <c r="B334" s="9">
        <v>0</v>
      </c>
      <c r="C334" s="9">
        <v>69750</v>
      </c>
      <c r="D334" s="9">
        <v>397000</v>
      </c>
      <c r="E334" s="9">
        <v>333500</v>
      </c>
    </row>
    <row r="335" spans="1:5" ht="15.75" thickBot="1" x14ac:dyDescent="0.3">
      <c r="A335" s="8" t="s">
        <v>108</v>
      </c>
      <c r="B335" s="9"/>
      <c r="C335" s="9"/>
      <c r="D335" s="9"/>
      <c r="E335" s="9"/>
    </row>
    <row r="336" spans="1:5" ht="15.75" thickBot="1" x14ac:dyDescent="0.3">
      <c r="A336" s="8" t="s">
        <v>72</v>
      </c>
      <c r="B336" s="9"/>
      <c r="C336" s="9"/>
      <c r="D336" s="9"/>
      <c r="E336" s="9"/>
    </row>
    <row r="337" spans="1:5" ht="15.75" thickBot="1" x14ac:dyDescent="0.3">
      <c r="A337" s="8" t="s">
        <v>73</v>
      </c>
      <c r="B337" s="9"/>
      <c r="C337" s="9"/>
      <c r="D337" s="9"/>
      <c r="E337" s="9"/>
    </row>
    <row r="338" spans="1:5" s="246" customFormat="1" ht="15.75" thickBot="1" x14ac:dyDescent="0.3">
      <c r="A338" s="45" t="s">
        <v>274</v>
      </c>
      <c r="B338" s="57">
        <f>B328+B333</f>
        <v>0</v>
      </c>
      <c r="C338" s="57">
        <f t="shared" ref="C338:E338" si="68">C328+C333</f>
        <v>69750</v>
      </c>
      <c r="D338" s="57">
        <f t="shared" si="68"/>
        <v>397000</v>
      </c>
      <c r="E338" s="57">
        <f t="shared" si="68"/>
        <v>333500</v>
      </c>
    </row>
    <row r="339" spans="1:5" ht="82.5" customHeight="1" thickBot="1" x14ac:dyDescent="0.3">
      <c r="A339" s="16" t="s">
        <v>310</v>
      </c>
      <c r="B339" s="77" t="s">
        <v>984</v>
      </c>
      <c r="C339" s="28" t="s">
        <v>105</v>
      </c>
      <c r="D339" s="792"/>
      <c r="E339" s="793"/>
    </row>
    <row r="340" spans="1:5" ht="17.25" customHeight="1" thickBot="1" x14ac:dyDescent="0.3">
      <c r="A340" s="3" t="s">
        <v>9</v>
      </c>
      <c r="B340" s="786" t="s">
        <v>969</v>
      </c>
      <c r="C340" s="787"/>
      <c r="D340" s="787"/>
      <c r="E340" s="788"/>
    </row>
    <row r="341" spans="1:5" ht="15.75" thickBot="1" x14ac:dyDescent="0.3">
      <c r="A341" s="3" t="s">
        <v>14</v>
      </c>
      <c r="B341" s="803" t="s">
        <v>261</v>
      </c>
      <c r="C341" s="804"/>
      <c r="D341" s="804"/>
      <c r="E341" s="805"/>
    </row>
    <row r="342" spans="1:5" ht="12.75" customHeight="1" x14ac:dyDescent="0.25">
      <c r="A342" s="781"/>
      <c r="B342" s="14">
        <v>2019</v>
      </c>
      <c r="C342" s="14">
        <v>2020</v>
      </c>
      <c r="D342" s="14">
        <v>2021</v>
      </c>
      <c r="E342" s="14">
        <v>2022</v>
      </c>
    </row>
    <row r="343" spans="1:5" ht="9" customHeight="1" thickBot="1" x14ac:dyDescent="0.3">
      <c r="A343" s="782"/>
      <c r="B343" s="228"/>
      <c r="C343" s="228"/>
      <c r="D343" s="228"/>
      <c r="E343" s="228"/>
    </row>
    <row r="344" spans="1:5" ht="15.75" thickBot="1" x14ac:dyDescent="0.3">
      <c r="A344" s="3" t="s">
        <v>8</v>
      </c>
      <c r="B344" s="229">
        <v>0</v>
      </c>
      <c r="C344" s="229">
        <v>1</v>
      </c>
      <c r="D344" s="229">
        <v>1</v>
      </c>
      <c r="E344" s="229">
        <v>1</v>
      </c>
    </row>
    <row r="345" spans="1:5" ht="15.75" thickBot="1" x14ac:dyDescent="0.3">
      <c r="A345" s="3" t="s">
        <v>15</v>
      </c>
      <c r="B345" s="229">
        <v>0</v>
      </c>
      <c r="C345" s="229">
        <v>250</v>
      </c>
      <c r="D345" s="229">
        <v>3000</v>
      </c>
      <c r="E345" s="229">
        <v>3000</v>
      </c>
    </row>
    <row r="346" spans="1:5" ht="15.75" thickBot="1" x14ac:dyDescent="0.3">
      <c r="A346" s="3" t="s">
        <v>21</v>
      </c>
      <c r="B346" s="229">
        <v>0</v>
      </c>
      <c r="C346" s="229">
        <f t="shared" ref="C346:E346" si="69">C345/C344</f>
        <v>250</v>
      </c>
      <c r="D346" s="229">
        <f t="shared" si="69"/>
        <v>3000</v>
      </c>
      <c r="E346" s="229">
        <f t="shared" si="69"/>
        <v>3000</v>
      </c>
    </row>
    <row r="347" spans="1:5" ht="15.75" thickBot="1" x14ac:dyDescent="0.3">
      <c r="A347" s="3" t="s">
        <v>16</v>
      </c>
      <c r="B347" s="81" t="s">
        <v>20</v>
      </c>
      <c r="C347" s="5" t="e">
        <f>C344/B344-1</f>
        <v>#DIV/0!</v>
      </c>
      <c r="D347" s="5">
        <f t="shared" ref="D347:E349" si="70">D344/C344-1</f>
        <v>0</v>
      </c>
      <c r="E347" s="5">
        <f t="shared" si="70"/>
        <v>0</v>
      </c>
    </row>
    <row r="348" spans="1:5" ht="15.75" thickBot="1" x14ac:dyDescent="0.3">
      <c r="A348" s="3" t="s">
        <v>17</v>
      </c>
      <c r="B348" s="81" t="s">
        <v>20</v>
      </c>
      <c r="C348" s="5" t="e">
        <f>C345/B345-1</f>
        <v>#DIV/0!</v>
      </c>
      <c r="D348" s="5">
        <f t="shared" si="70"/>
        <v>11</v>
      </c>
      <c r="E348" s="5">
        <f t="shared" si="70"/>
        <v>0</v>
      </c>
    </row>
    <row r="349" spans="1:5" ht="15.75" thickBot="1" x14ac:dyDescent="0.3">
      <c r="A349" s="3" t="s">
        <v>18</v>
      </c>
      <c r="B349" s="81" t="s">
        <v>20</v>
      </c>
      <c r="C349" s="5" t="e">
        <f>C346/B346-1</f>
        <v>#DIV/0!</v>
      </c>
      <c r="D349" s="5">
        <f t="shared" si="70"/>
        <v>11</v>
      </c>
      <c r="E349" s="5">
        <f t="shared" si="70"/>
        <v>0</v>
      </c>
    </row>
    <row r="350" spans="1:5" ht="15.75" thickBot="1" x14ac:dyDescent="0.3">
      <c r="A350" s="806" t="s">
        <v>275</v>
      </c>
      <c r="B350" s="807"/>
      <c r="C350" s="807"/>
      <c r="D350" s="807"/>
      <c r="E350" s="808"/>
    </row>
    <row r="351" spans="1:5" ht="12.75" customHeight="1" x14ac:dyDescent="0.25">
      <c r="A351" s="781"/>
      <c r="B351" s="14">
        <v>2019</v>
      </c>
      <c r="C351" s="14">
        <v>2020</v>
      </c>
      <c r="D351" s="14">
        <v>2021</v>
      </c>
      <c r="E351" s="14">
        <v>2022</v>
      </c>
    </row>
    <row r="352" spans="1:5" ht="9" customHeight="1" thickBot="1" x14ac:dyDescent="0.3">
      <c r="A352" s="782"/>
      <c r="B352" s="49"/>
      <c r="C352" s="49"/>
      <c r="D352" s="49"/>
      <c r="E352" s="49"/>
    </row>
    <row r="353" spans="1:5" ht="15.75" thickBot="1" x14ac:dyDescent="0.3">
      <c r="A353" s="1" t="s">
        <v>107</v>
      </c>
      <c r="B353" s="9">
        <f>B354+B355+B356+B357</f>
        <v>0</v>
      </c>
      <c r="C353" s="9">
        <f t="shared" ref="C353" si="71">C354+C355+C356+C357</f>
        <v>0</v>
      </c>
      <c r="D353" s="9">
        <v>0</v>
      </c>
      <c r="E353" s="9">
        <f t="shared" ref="E353" si="72">E354+E355+E356+E357</f>
        <v>0</v>
      </c>
    </row>
    <row r="354" spans="1:5" ht="15.75" thickBot="1" x14ac:dyDescent="0.3">
      <c r="A354" s="8" t="s">
        <v>37</v>
      </c>
      <c r="B354" s="9">
        <v>0</v>
      </c>
      <c r="C354" s="9">
        <v>0</v>
      </c>
      <c r="D354" s="9">
        <v>0</v>
      </c>
      <c r="E354" s="9">
        <v>0</v>
      </c>
    </row>
    <row r="355" spans="1:5" ht="15.75" thickBot="1" x14ac:dyDescent="0.3">
      <c r="A355" s="8" t="s">
        <v>108</v>
      </c>
      <c r="B355" s="9"/>
      <c r="C355" s="9"/>
      <c r="D355" s="9"/>
      <c r="E355" s="9"/>
    </row>
    <row r="356" spans="1:5" ht="15.75" thickBot="1" x14ac:dyDescent="0.3">
      <c r="A356" s="8" t="s">
        <v>72</v>
      </c>
      <c r="B356" s="9"/>
      <c r="C356" s="9"/>
      <c r="D356" s="9"/>
      <c r="E356" s="9"/>
    </row>
    <row r="357" spans="1:5" ht="15.75" thickBot="1" x14ac:dyDescent="0.3">
      <c r="A357" s="8" t="s">
        <v>73</v>
      </c>
      <c r="B357" s="9"/>
      <c r="C357" s="9"/>
      <c r="D357" s="9"/>
      <c r="E357" s="9"/>
    </row>
    <row r="358" spans="1:5" ht="15.75" thickBot="1" x14ac:dyDescent="0.3">
      <c r="A358" s="1" t="s">
        <v>109</v>
      </c>
      <c r="B358" s="9">
        <f>B359+B360+B361+B362</f>
        <v>0</v>
      </c>
      <c r="C358" s="9">
        <f t="shared" ref="C358:D358" si="73">C359+C360+C361+C362</f>
        <v>250</v>
      </c>
      <c r="D358" s="9">
        <f t="shared" si="73"/>
        <v>3000</v>
      </c>
      <c r="E358" s="9">
        <f>E359</f>
        <v>3000</v>
      </c>
    </row>
    <row r="359" spans="1:5" ht="15.75" thickBot="1" x14ac:dyDescent="0.3">
      <c r="A359" s="8" t="s">
        <v>37</v>
      </c>
      <c r="B359" s="9">
        <v>0</v>
      </c>
      <c r="C359" s="9">
        <v>250</v>
      </c>
      <c r="D359" s="9">
        <v>3000</v>
      </c>
      <c r="E359" s="9">
        <v>3000</v>
      </c>
    </row>
    <row r="360" spans="1:5" ht="15.75" thickBot="1" x14ac:dyDescent="0.3">
      <c r="A360" s="8" t="s">
        <v>108</v>
      </c>
      <c r="B360" s="9"/>
      <c r="C360" s="9"/>
      <c r="D360" s="9"/>
      <c r="E360" s="9"/>
    </row>
    <row r="361" spans="1:5" ht="15.75" thickBot="1" x14ac:dyDescent="0.3">
      <c r="A361" s="8" t="s">
        <v>72</v>
      </c>
      <c r="B361" s="9"/>
      <c r="C361" s="9"/>
      <c r="D361" s="9"/>
      <c r="E361" s="9"/>
    </row>
    <row r="362" spans="1:5" ht="15.75" thickBot="1" x14ac:dyDescent="0.3">
      <c r="A362" s="8" t="s">
        <v>73</v>
      </c>
      <c r="B362" s="9"/>
      <c r="C362" s="9"/>
      <c r="D362" s="9"/>
      <c r="E362" s="9"/>
    </row>
    <row r="363" spans="1:5" s="246" customFormat="1" ht="15.75" thickBot="1" x14ac:dyDescent="0.3">
      <c r="A363" s="45" t="s">
        <v>276</v>
      </c>
      <c r="B363" s="235">
        <f>B353+B358</f>
        <v>0</v>
      </c>
      <c r="C363" s="235">
        <f t="shared" ref="C363:E363" si="74">C353+C358</f>
        <v>250</v>
      </c>
      <c r="D363" s="235">
        <v>3000</v>
      </c>
      <c r="E363" s="235">
        <f t="shared" si="74"/>
        <v>3000</v>
      </c>
    </row>
    <row r="364" spans="1:5" ht="55.5" customHeight="1" thickBot="1" x14ac:dyDescent="0.3">
      <c r="A364" s="16" t="s">
        <v>985</v>
      </c>
      <c r="B364" s="77" t="s">
        <v>986</v>
      </c>
      <c r="C364" s="28" t="s">
        <v>105</v>
      </c>
      <c r="D364" s="792" t="s">
        <v>266</v>
      </c>
      <c r="E364" s="793"/>
    </row>
    <row r="365" spans="1:5" ht="17.25" customHeight="1" thickBot="1" x14ac:dyDescent="0.3">
      <c r="A365" s="3" t="s">
        <v>9</v>
      </c>
      <c r="B365" s="786" t="s">
        <v>987</v>
      </c>
      <c r="C365" s="787"/>
      <c r="D365" s="787"/>
      <c r="E365" s="788"/>
    </row>
    <row r="366" spans="1:5" ht="15.75" thickBot="1" x14ac:dyDescent="0.3">
      <c r="A366" s="3" t="s">
        <v>14</v>
      </c>
      <c r="B366" s="803" t="s">
        <v>261</v>
      </c>
      <c r="C366" s="804"/>
      <c r="D366" s="804"/>
      <c r="E366" s="805"/>
    </row>
    <row r="367" spans="1:5" ht="12.75" customHeight="1" x14ac:dyDescent="0.25">
      <c r="A367" s="781"/>
      <c r="B367" s="14">
        <v>2019</v>
      </c>
      <c r="C367" s="14">
        <v>2020</v>
      </c>
      <c r="D367" s="14">
        <v>2021</v>
      </c>
      <c r="E367" s="14">
        <v>2022</v>
      </c>
    </row>
    <row r="368" spans="1:5" ht="9" customHeight="1" thickBot="1" x14ac:dyDescent="0.3">
      <c r="A368" s="782"/>
      <c r="B368" s="228"/>
      <c r="C368" s="228"/>
      <c r="D368" s="228"/>
      <c r="E368" s="228"/>
    </row>
    <row r="369" spans="1:5" ht="15.75" thickBot="1" x14ac:dyDescent="0.3">
      <c r="A369" s="3" t="s">
        <v>8</v>
      </c>
      <c r="B369" s="229">
        <v>0</v>
      </c>
      <c r="C369" s="229">
        <v>1</v>
      </c>
      <c r="D369" s="229">
        <v>1</v>
      </c>
      <c r="E369" s="229">
        <v>1</v>
      </c>
    </row>
    <row r="370" spans="1:5" ht="15.75" thickBot="1" x14ac:dyDescent="0.3">
      <c r="A370" s="3" t="s">
        <v>15</v>
      </c>
      <c r="B370" s="229">
        <f>B383</f>
        <v>400000</v>
      </c>
      <c r="C370" s="229">
        <f t="shared" ref="C370:E370" si="75">C383</f>
        <v>250000</v>
      </c>
      <c r="D370" s="229">
        <f t="shared" si="75"/>
        <v>230000</v>
      </c>
      <c r="E370" s="229">
        <f t="shared" si="75"/>
        <v>200000</v>
      </c>
    </row>
    <row r="371" spans="1:5" ht="15.75" thickBot="1" x14ac:dyDescent="0.3">
      <c r="A371" s="3" t="s">
        <v>21</v>
      </c>
      <c r="B371" s="4" t="e">
        <f>B370/B369</f>
        <v>#DIV/0!</v>
      </c>
      <c r="C371" s="229">
        <f t="shared" ref="C371:E371" si="76">C370/C369</f>
        <v>250000</v>
      </c>
      <c r="D371" s="229">
        <f t="shared" si="76"/>
        <v>230000</v>
      </c>
      <c r="E371" s="229">
        <f t="shared" si="76"/>
        <v>200000</v>
      </c>
    </row>
    <row r="372" spans="1:5" ht="15.75" thickBot="1" x14ac:dyDescent="0.3">
      <c r="A372" s="3" t="s">
        <v>16</v>
      </c>
      <c r="B372" s="81" t="s">
        <v>20</v>
      </c>
      <c r="C372" s="230" t="e">
        <f>C369/B369-1</f>
        <v>#DIV/0!</v>
      </c>
      <c r="D372" s="230">
        <f t="shared" ref="D372:E374" si="77">D369/C369-1</f>
        <v>0</v>
      </c>
      <c r="E372" s="230">
        <f t="shared" si="77"/>
        <v>0</v>
      </c>
    </row>
    <row r="373" spans="1:5" ht="15.75" thickBot="1" x14ac:dyDescent="0.3">
      <c r="A373" s="3" t="s">
        <v>17</v>
      </c>
      <c r="B373" s="81" t="s">
        <v>20</v>
      </c>
      <c r="C373" s="230">
        <f>C370/B370-1</f>
        <v>-0.375</v>
      </c>
      <c r="D373" s="230">
        <f t="shared" si="77"/>
        <v>-7.999999999999996E-2</v>
      </c>
      <c r="E373" s="230">
        <f t="shared" si="77"/>
        <v>-0.13043478260869568</v>
      </c>
    </row>
    <row r="374" spans="1:5" ht="15.75" thickBot="1" x14ac:dyDescent="0.3">
      <c r="A374" s="3" t="s">
        <v>18</v>
      </c>
      <c r="B374" s="81" t="s">
        <v>20</v>
      </c>
      <c r="C374" s="230" t="e">
        <f>C371/B371-1</f>
        <v>#DIV/0!</v>
      </c>
      <c r="D374" s="230">
        <f t="shared" si="77"/>
        <v>-7.999999999999996E-2</v>
      </c>
      <c r="E374" s="230">
        <f t="shared" si="77"/>
        <v>-0.13043478260869568</v>
      </c>
    </row>
    <row r="375" spans="1:5" ht="15.75" thickBot="1" x14ac:dyDescent="0.3">
      <c r="A375" s="806" t="s">
        <v>279</v>
      </c>
      <c r="B375" s="807"/>
      <c r="C375" s="807"/>
      <c r="D375" s="807"/>
      <c r="E375" s="808"/>
    </row>
    <row r="376" spans="1:5" ht="12.75" customHeight="1" x14ac:dyDescent="0.25">
      <c r="A376" s="781"/>
      <c r="B376" s="14">
        <v>2019</v>
      </c>
      <c r="C376" s="14">
        <v>2020</v>
      </c>
      <c r="D376" s="14">
        <v>2020</v>
      </c>
      <c r="E376" s="14">
        <v>2022</v>
      </c>
    </row>
    <row r="377" spans="1:5" ht="9" customHeight="1" thickBot="1" x14ac:dyDescent="0.3">
      <c r="A377" s="782"/>
      <c r="B377" s="49"/>
      <c r="C377" s="49"/>
      <c r="D377" s="49"/>
      <c r="E377" s="49"/>
    </row>
    <row r="378" spans="1:5" ht="15.75" thickBot="1" x14ac:dyDescent="0.3">
      <c r="A378" s="1" t="s">
        <v>107</v>
      </c>
      <c r="B378" s="9">
        <f>B379+B380+B381+B382</f>
        <v>0</v>
      </c>
      <c r="C378" s="9">
        <f t="shared" ref="C378" si="78">C379+C380+C381+C382</f>
        <v>0</v>
      </c>
      <c r="D378" s="9">
        <v>0</v>
      </c>
      <c r="E378" s="9">
        <f t="shared" ref="E378" si="79">E379+E380+E381+E382</f>
        <v>0</v>
      </c>
    </row>
    <row r="379" spans="1:5" ht="15.75" thickBot="1" x14ac:dyDescent="0.3">
      <c r="A379" s="8" t="s">
        <v>37</v>
      </c>
      <c r="B379" s="9"/>
      <c r="C379" s="9"/>
      <c r="D379" s="9"/>
      <c r="E379" s="9"/>
    </row>
    <row r="380" spans="1:5" ht="15.75" thickBot="1" x14ac:dyDescent="0.3">
      <c r="A380" s="8" t="s">
        <v>108</v>
      </c>
      <c r="B380" s="9"/>
      <c r="C380" s="9"/>
      <c r="D380" s="9"/>
      <c r="E380" s="9"/>
    </row>
    <row r="381" spans="1:5" ht="15.75" thickBot="1" x14ac:dyDescent="0.3">
      <c r="A381" s="8" t="s">
        <v>72</v>
      </c>
      <c r="B381" s="9"/>
      <c r="C381" s="9"/>
      <c r="D381" s="9"/>
      <c r="E381" s="9"/>
    </row>
    <row r="382" spans="1:5" ht="15.75" thickBot="1" x14ac:dyDescent="0.3">
      <c r="A382" s="8" t="s">
        <v>73</v>
      </c>
      <c r="B382" s="9"/>
      <c r="C382" s="9"/>
      <c r="D382" s="9"/>
      <c r="E382" s="9"/>
    </row>
    <row r="383" spans="1:5" ht="15.75" thickBot="1" x14ac:dyDescent="0.3">
      <c r="A383" s="1" t="s">
        <v>109</v>
      </c>
      <c r="B383" s="9">
        <f>B384+B385+B386+B387</f>
        <v>400000</v>
      </c>
      <c r="C383" s="9">
        <f t="shared" ref="C383:E383" si="80">C384+C385+C386+C387</f>
        <v>250000</v>
      </c>
      <c r="D383" s="9">
        <f t="shared" si="80"/>
        <v>230000</v>
      </c>
      <c r="E383" s="9">
        <f t="shared" si="80"/>
        <v>200000</v>
      </c>
    </row>
    <row r="384" spans="1:5" ht="15.75" thickBot="1" x14ac:dyDescent="0.3">
      <c r="A384" s="8" t="s">
        <v>37</v>
      </c>
      <c r="B384" s="9"/>
      <c r="C384" s="9"/>
      <c r="D384" s="9"/>
      <c r="E384" s="9"/>
    </row>
    <row r="385" spans="1:5" ht="15.75" thickBot="1" x14ac:dyDescent="0.3">
      <c r="A385" s="8" t="s">
        <v>108</v>
      </c>
      <c r="B385" s="49">
        <v>400000</v>
      </c>
      <c r="C385" s="9">
        <v>250000</v>
      </c>
      <c r="D385" s="49">
        <v>230000</v>
      </c>
      <c r="E385" s="9">
        <v>200000</v>
      </c>
    </row>
    <row r="386" spans="1:5" ht="15.75" thickBot="1" x14ac:dyDescent="0.3">
      <c r="A386" s="8" t="s">
        <v>72</v>
      </c>
      <c r="B386" s="9"/>
      <c r="C386" s="9"/>
      <c r="D386" s="9"/>
      <c r="E386" s="9"/>
    </row>
    <row r="387" spans="1:5" ht="15.75" thickBot="1" x14ac:dyDescent="0.3">
      <c r="A387" s="8" t="s">
        <v>73</v>
      </c>
      <c r="B387" s="9"/>
      <c r="C387" s="9"/>
      <c r="D387" s="9"/>
      <c r="E387" s="9"/>
    </row>
    <row r="388" spans="1:5" s="246" customFormat="1" ht="15.75" thickBot="1" x14ac:dyDescent="0.3">
      <c r="A388" s="45" t="s">
        <v>280</v>
      </c>
      <c r="B388" s="57">
        <f>B378+B383</f>
        <v>400000</v>
      </c>
      <c r="C388" s="57">
        <f t="shared" ref="C388:E388" si="81">C378+C383</f>
        <v>250000</v>
      </c>
      <c r="D388" s="57">
        <f t="shared" si="81"/>
        <v>230000</v>
      </c>
      <c r="E388" s="57">
        <f t="shared" si="81"/>
        <v>200000</v>
      </c>
    </row>
    <row r="389" spans="1:5" ht="54.75" customHeight="1" thickBot="1" x14ac:dyDescent="0.3">
      <c r="A389" s="16" t="s">
        <v>281</v>
      </c>
      <c r="B389" s="77" t="s">
        <v>988</v>
      </c>
      <c r="C389" s="28" t="s">
        <v>105</v>
      </c>
      <c r="D389" s="1209" t="s">
        <v>989</v>
      </c>
      <c r="E389" s="1210"/>
    </row>
    <row r="390" spans="1:5" ht="17.25" customHeight="1" thickBot="1" x14ac:dyDescent="0.3">
      <c r="A390" s="3" t="s">
        <v>9</v>
      </c>
      <c r="B390" s="786" t="s">
        <v>987</v>
      </c>
      <c r="C390" s="787"/>
      <c r="D390" s="787"/>
      <c r="E390" s="788"/>
    </row>
    <row r="391" spans="1:5" ht="15.75" thickBot="1" x14ac:dyDescent="0.3">
      <c r="A391" s="3" t="s">
        <v>14</v>
      </c>
      <c r="B391" s="803" t="s">
        <v>261</v>
      </c>
      <c r="C391" s="804"/>
      <c r="D391" s="804"/>
      <c r="E391" s="805"/>
    </row>
    <row r="392" spans="1:5" ht="12.75" customHeight="1" x14ac:dyDescent="0.25">
      <c r="A392" s="781"/>
      <c r="B392" s="14">
        <v>2019</v>
      </c>
      <c r="C392" s="14">
        <v>2020</v>
      </c>
      <c r="D392" s="14">
        <v>2021</v>
      </c>
      <c r="E392" s="14">
        <v>2022</v>
      </c>
    </row>
    <row r="393" spans="1:5" ht="9" customHeight="1" thickBot="1" x14ac:dyDescent="0.3">
      <c r="A393" s="782"/>
      <c r="B393" s="228"/>
      <c r="C393" s="228"/>
      <c r="D393" s="228"/>
      <c r="E393" s="228"/>
    </row>
    <row r="394" spans="1:5" ht="15.75" thickBot="1" x14ac:dyDescent="0.3">
      <c r="A394" s="3" t="s">
        <v>8</v>
      </c>
      <c r="B394" s="229">
        <v>0</v>
      </c>
      <c r="C394" s="229">
        <v>1</v>
      </c>
      <c r="D394" s="229">
        <v>1</v>
      </c>
      <c r="E394" s="229">
        <v>1</v>
      </c>
    </row>
    <row r="395" spans="1:5" ht="15.75" thickBot="1" x14ac:dyDescent="0.3">
      <c r="A395" s="3" t="s">
        <v>15</v>
      </c>
      <c r="B395" s="229">
        <f>B408</f>
        <v>290000</v>
      </c>
      <c r="C395" s="229">
        <f t="shared" ref="C395:E395" si="82">C408</f>
        <v>450000</v>
      </c>
      <c r="D395" s="229">
        <f t="shared" si="82"/>
        <v>400000</v>
      </c>
      <c r="E395" s="229">
        <f t="shared" si="82"/>
        <v>400000</v>
      </c>
    </row>
    <row r="396" spans="1:5" ht="15.75" thickBot="1" x14ac:dyDescent="0.3">
      <c r="A396" s="3" t="s">
        <v>21</v>
      </c>
      <c r="B396" s="229" t="e">
        <f>B395/B394</f>
        <v>#DIV/0!</v>
      </c>
      <c r="C396" s="229">
        <v>450000</v>
      </c>
      <c r="D396" s="229">
        <v>400000</v>
      </c>
      <c r="E396" s="229">
        <v>400000</v>
      </c>
    </row>
    <row r="397" spans="1:5" ht="15.75" thickBot="1" x14ac:dyDescent="0.3">
      <c r="A397" s="3" t="s">
        <v>16</v>
      </c>
      <c r="B397" s="240" t="s">
        <v>20</v>
      </c>
      <c r="C397" s="230" t="e">
        <f>C394/B394-1</f>
        <v>#DIV/0!</v>
      </c>
      <c r="D397" s="230">
        <f t="shared" ref="D397:E399" si="83">D394/C394-1</f>
        <v>0</v>
      </c>
      <c r="E397" s="230">
        <f t="shared" si="83"/>
        <v>0</v>
      </c>
    </row>
    <row r="398" spans="1:5" ht="15.75" thickBot="1" x14ac:dyDescent="0.3">
      <c r="A398" s="3" t="s">
        <v>17</v>
      </c>
      <c r="B398" s="240" t="s">
        <v>20</v>
      </c>
      <c r="C398" s="230">
        <f>C395/B395-1</f>
        <v>0.55172413793103448</v>
      </c>
      <c r="D398" s="230">
        <f t="shared" si="83"/>
        <v>-0.11111111111111116</v>
      </c>
      <c r="E398" s="230">
        <f t="shared" si="83"/>
        <v>0</v>
      </c>
    </row>
    <row r="399" spans="1:5" ht="15.75" thickBot="1" x14ac:dyDescent="0.3">
      <c r="A399" s="3" t="s">
        <v>18</v>
      </c>
      <c r="B399" s="240" t="s">
        <v>20</v>
      </c>
      <c r="C399" s="230" t="e">
        <f>C396/B396-1</f>
        <v>#DIV/0!</v>
      </c>
      <c r="D399" s="230">
        <f t="shared" si="83"/>
        <v>-0.11111111111111116</v>
      </c>
      <c r="E399" s="230">
        <f t="shared" si="83"/>
        <v>0</v>
      </c>
    </row>
    <row r="400" spans="1:5" ht="15.75" thickBot="1" x14ac:dyDescent="0.3">
      <c r="A400" s="806" t="s">
        <v>282</v>
      </c>
      <c r="B400" s="807"/>
      <c r="C400" s="807"/>
      <c r="D400" s="807"/>
      <c r="E400" s="808"/>
    </row>
    <row r="401" spans="1:5" ht="12.75" customHeight="1" x14ac:dyDescent="0.25">
      <c r="A401" s="781"/>
      <c r="B401" s="14">
        <v>2019</v>
      </c>
      <c r="C401" s="14">
        <v>2020</v>
      </c>
      <c r="D401" s="14">
        <v>2021</v>
      </c>
      <c r="E401" s="14">
        <v>2022</v>
      </c>
    </row>
    <row r="402" spans="1:5" ht="9" customHeight="1" thickBot="1" x14ac:dyDescent="0.3">
      <c r="A402" s="782"/>
      <c r="B402" s="241"/>
      <c r="C402" s="49"/>
      <c r="D402" s="49"/>
      <c r="E402" s="49"/>
    </row>
    <row r="403" spans="1:5" ht="15.75" thickBot="1" x14ac:dyDescent="0.3">
      <c r="A403" s="1" t="s">
        <v>107</v>
      </c>
      <c r="B403" s="9">
        <f>B404+B405+B406+B407</f>
        <v>0</v>
      </c>
      <c r="C403" s="9">
        <f t="shared" ref="C403" si="84">C404+C405+C406+C407</f>
        <v>0</v>
      </c>
      <c r="D403" s="9">
        <v>0</v>
      </c>
      <c r="E403" s="9">
        <f t="shared" ref="E403" si="85">E404+E405+E406+E407</f>
        <v>0</v>
      </c>
    </row>
    <row r="404" spans="1:5" ht="15.75" thickBot="1" x14ac:dyDescent="0.3">
      <c r="A404" s="8" t="s">
        <v>37</v>
      </c>
      <c r="B404" s="9"/>
      <c r="C404" s="9"/>
      <c r="D404" s="9"/>
      <c r="E404" s="9"/>
    </row>
    <row r="405" spans="1:5" ht="15.75" thickBot="1" x14ac:dyDescent="0.3">
      <c r="A405" s="8" t="s">
        <v>108</v>
      </c>
      <c r="B405" s="9"/>
      <c r="C405" s="9"/>
      <c r="D405" s="9"/>
      <c r="E405" s="9"/>
    </row>
    <row r="406" spans="1:5" ht="15.75" thickBot="1" x14ac:dyDescent="0.3">
      <c r="A406" s="8" t="s">
        <v>72</v>
      </c>
      <c r="B406" s="9"/>
      <c r="C406" s="9"/>
      <c r="D406" s="9"/>
      <c r="E406" s="9"/>
    </row>
    <row r="407" spans="1:5" ht="15.75" thickBot="1" x14ac:dyDescent="0.3">
      <c r="A407" s="8" t="s">
        <v>73</v>
      </c>
      <c r="B407" s="9"/>
      <c r="C407" s="9"/>
      <c r="D407" s="9"/>
      <c r="E407" s="9"/>
    </row>
    <row r="408" spans="1:5" ht="15.75" thickBot="1" x14ac:dyDescent="0.3">
      <c r="A408" s="1" t="s">
        <v>109</v>
      </c>
      <c r="B408" s="9">
        <f>B409+B410+B411+B412</f>
        <v>290000</v>
      </c>
      <c r="C408" s="9">
        <f t="shared" ref="C408:E408" si="86">C409+C410+C411+C412</f>
        <v>450000</v>
      </c>
      <c r="D408" s="9">
        <f t="shared" si="86"/>
        <v>400000</v>
      </c>
      <c r="E408" s="9">
        <f t="shared" si="86"/>
        <v>400000</v>
      </c>
    </row>
    <row r="409" spans="1:5" ht="15.75" thickBot="1" x14ac:dyDescent="0.3">
      <c r="A409" s="8" t="s">
        <v>37</v>
      </c>
      <c r="B409" s="9"/>
      <c r="C409" s="9"/>
      <c r="D409" s="9"/>
      <c r="E409" s="9"/>
    </row>
    <row r="410" spans="1:5" ht="15.75" thickBot="1" x14ac:dyDescent="0.3">
      <c r="A410" s="8" t="s">
        <v>108</v>
      </c>
      <c r="B410" s="9">
        <v>290000</v>
      </c>
      <c r="C410" s="9">
        <v>450000</v>
      </c>
      <c r="D410" s="9">
        <v>400000</v>
      </c>
      <c r="E410" s="9">
        <v>400000</v>
      </c>
    </row>
    <row r="411" spans="1:5" ht="15.75" thickBot="1" x14ac:dyDescent="0.3">
      <c r="A411" s="8" t="s">
        <v>72</v>
      </c>
      <c r="B411" s="9"/>
      <c r="C411" s="9"/>
      <c r="D411" s="9"/>
      <c r="E411" s="9"/>
    </row>
    <row r="412" spans="1:5" ht="15.75" thickBot="1" x14ac:dyDescent="0.3">
      <c r="A412" s="8" t="s">
        <v>73</v>
      </c>
      <c r="B412" s="9"/>
      <c r="C412" s="9"/>
      <c r="D412" s="9"/>
      <c r="E412" s="9"/>
    </row>
    <row r="413" spans="1:5" s="246" customFormat="1" ht="15.75" thickBot="1" x14ac:dyDescent="0.3">
      <c r="A413" s="45" t="s">
        <v>283</v>
      </c>
      <c r="B413" s="235">
        <f>B403+B408</f>
        <v>290000</v>
      </c>
      <c r="C413" s="235">
        <f t="shared" ref="C413:E413" si="87">C403+C408</f>
        <v>450000</v>
      </c>
      <c r="D413" s="235">
        <f t="shared" si="87"/>
        <v>400000</v>
      </c>
      <c r="E413" s="235">
        <f t="shared" si="87"/>
        <v>400000</v>
      </c>
    </row>
    <row r="414" spans="1:5" ht="42.75" customHeight="1" thickBot="1" x14ac:dyDescent="0.3">
      <c r="A414" s="16" t="s">
        <v>301</v>
      </c>
      <c r="B414" s="77" t="s">
        <v>990</v>
      </c>
      <c r="C414" s="28" t="s">
        <v>105</v>
      </c>
      <c r="D414" s="1209" t="s">
        <v>269</v>
      </c>
      <c r="E414" s="1210"/>
    </row>
    <row r="415" spans="1:5" ht="17.25" customHeight="1" thickBot="1" x14ac:dyDescent="0.3">
      <c r="A415" s="3" t="s">
        <v>9</v>
      </c>
      <c r="B415" s="786" t="s">
        <v>987</v>
      </c>
      <c r="C415" s="787"/>
      <c r="D415" s="787"/>
      <c r="E415" s="788"/>
    </row>
    <row r="416" spans="1:5" ht="15.75" thickBot="1" x14ac:dyDescent="0.3">
      <c r="A416" s="3" t="s">
        <v>14</v>
      </c>
      <c r="B416" s="803" t="s">
        <v>261</v>
      </c>
      <c r="C416" s="804"/>
      <c r="D416" s="804"/>
      <c r="E416" s="805"/>
    </row>
    <row r="417" spans="1:5" ht="12.75" customHeight="1" x14ac:dyDescent="0.25">
      <c r="A417" s="781"/>
      <c r="B417" s="14">
        <v>2019</v>
      </c>
      <c r="C417" s="14">
        <v>2020</v>
      </c>
      <c r="D417" s="14">
        <v>2021</v>
      </c>
      <c r="E417" s="14">
        <v>2022</v>
      </c>
    </row>
    <row r="418" spans="1:5" ht="9" customHeight="1" thickBot="1" x14ac:dyDescent="0.3">
      <c r="A418" s="782"/>
      <c r="B418" s="228"/>
      <c r="C418" s="228"/>
      <c r="D418" s="228"/>
      <c r="E418" s="228"/>
    </row>
    <row r="419" spans="1:5" ht="15.75" thickBot="1" x14ac:dyDescent="0.3">
      <c r="A419" s="3" t="s">
        <v>8</v>
      </c>
      <c r="B419" s="229">
        <v>1</v>
      </c>
      <c r="C419" s="229">
        <v>1</v>
      </c>
      <c r="D419" s="229">
        <v>1</v>
      </c>
      <c r="E419" s="4">
        <v>1</v>
      </c>
    </row>
    <row r="420" spans="1:5" ht="15.75" thickBot="1" x14ac:dyDescent="0.3">
      <c r="A420" s="3" t="s">
        <v>15</v>
      </c>
      <c r="B420" s="229">
        <f>B433</f>
        <v>50000</v>
      </c>
      <c r="C420" s="229">
        <f t="shared" ref="C420:E420" si="88">C433</f>
        <v>20000</v>
      </c>
      <c r="D420" s="229">
        <f t="shared" si="88"/>
        <v>25000</v>
      </c>
      <c r="E420" s="229">
        <f t="shared" si="88"/>
        <v>20000</v>
      </c>
    </row>
    <row r="421" spans="1:5" ht="15.75" thickBot="1" x14ac:dyDescent="0.3">
      <c r="A421" s="3" t="s">
        <v>21</v>
      </c>
      <c r="B421" s="229">
        <f>B420/B419</f>
        <v>50000</v>
      </c>
      <c r="C421" s="229">
        <f t="shared" ref="C421:E421" si="89">C420/C419</f>
        <v>20000</v>
      </c>
      <c r="D421" s="229">
        <f t="shared" si="89"/>
        <v>25000</v>
      </c>
      <c r="E421" s="4">
        <f t="shared" si="89"/>
        <v>20000</v>
      </c>
    </row>
    <row r="422" spans="1:5" ht="15.75" thickBot="1" x14ac:dyDescent="0.3">
      <c r="A422" s="3" t="s">
        <v>16</v>
      </c>
      <c r="B422" s="240" t="s">
        <v>20</v>
      </c>
      <c r="C422" s="230">
        <f>C419/B419-1</f>
        <v>0</v>
      </c>
      <c r="D422" s="230">
        <f t="shared" ref="D422:E424" si="90">D419/C419-1</f>
        <v>0</v>
      </c>
      <c r="E422" s="5">
        <f t="shared" si="90"/>
        <v>0</v>
      </c>
    </row>
    <row r="423" spans="1:5" ht="15.75" thickBot="1" x14ac:dyDescent="0.3">
      <c r="A423" s="3" t="s">
        <v>17</v>
      </c>
      <c r="B423" s="240" t="s">
        <v>20</v>
      </c>
      <c r="C423" s="230">
        <f>C420/B420-1</f>
        <v>-0.6</v>
      </c>
      <c r="D423" s="230">
        <f t="shared" si="90"/>
        <v>0.25</v>
      </c>
      <c r="E423" s="5">
        <f t="shared" si="90"/>
        <v>-0.19999999999999996</v>
      </c>
    </row>
    <row r="424" spans="1:5" ht="15.75" thickBot="1" x14ac:dyDescent="0.3">
      <c r="A424" s="3" t="s">
        <v>18</v>
      </c>
      <c r="B424" s="81" t="s">
        <v>20</v>
      </c>
      <c r="C424" s="5">
        <f>C421/B421-1</f>
        <v>-0.6</v>
      </c>
      <c r="D424" s="5">
        <f t="shared" si="90"/>
        <v>0.25</v>
      </c>
      <c r="E424" s="5">
        <f t="shared" si="90"/>
        <v>-0.19999999999999996</v>
      </c>
    </row>
    <row r="425" spans="1:5" ht="15.75" thickBot="1" x14ac:dyDescent="0.3">
      <c r="A425" s="806" t="s">
        <v>286</v>
      </c>
      <c r="B425" s="807"/>
      <c r="C425" s="807"/>
      <c r="D425" s="807"/>
      <c r="E425" s="808"/>
    </row>
    <row r="426" spans="1:5" ht="12.75" customHeight="1" x14ac:dyDescent="0.25">
      <c r="A426" s="781"/>
      <c r="B426" s="14">
        <v>2019</v>
      </c>
      <c r="C426" s="14">
        <v>2020</v>
      </c>
      <c r="D426" s="14">
        <v>2021</v>
      </c>
      <c r="E426" s="14">
        <v>2022</v>
      </c>
    </row>
    <row r="427" spans="1:5" ht="9" customHeight="1" thickBot="1" x14ac:dyDescent="0.3">
      <c r="A427" s="782"/>
      <c r="B427" s="49"/>
      <c r="C427" s="49"/>
      <c r="D427" s="49"/>
      <c r="E427" s="49"/>
    </row>
    <row r="428" spans="1:5" ht="15.75" thickBot="1" x14ac:dyDescent="0.3">
      <c r="A428" s="1" t="s">
        <v>107</v>
      </c>
      <c r="B428" s="9">
        <f>B429+B430+B431+B432</f>
        <v>0</v>
      </c>
      <c r="C428" s="9">
        <f t="shared" ref="C428" si="91">C429+C430+C431+C432</f>
        <v>0</v>
      </c>
      <c r="D428" s="9">
        <v>0</v>
      </c>
      <c r="E428" s="9">
        <f t="shared" ref="E428" si="92">E429+E430+E431+E432</f>
        <v>0</v>
      </c>
    </row>
    <row r="429" spans="1:5" ht="15.75" thickBot="1" x14ac:dyDescent="0.3">
      <c r="A429" s="8" t="s">
        <v>37</v>
      </c>
      <c r="B429" s="9"/>
      <c r="C429" s="9"/>
      <c r="D429" s="9"/>
      <c r="E429" s="9"/>
    </row>
    <row r="430" spans="1:5" ht="15.75" thickBot="1" x14ac:dyDescent="0.3">
      <c r="A430" s="8" t="s">
        <v>108</v>
      </c>
      <c r="B430" s="9"/>
      <c r="C430" s="9"/>
      <c r="D430" s="9"/>
      <c r="E430" s="9"/>
    </row>
    <row r="431" spans="1:5" ht="15.75" thickBot="1" x14ac:dyDescent="0.3">
      <c r="A431" s="8" t="s">
        <v>72</v>
      </c>
      <c r="B431" s="9"/>
      <c r="C431" s="9"/>
      <c r="D431" s="9"/>
      <c r="E431" s="9"/>
    </row>
    <row r="432" spans="1:5" ht="15.75" thickBot="1" x14ac:dyDescent="0.3">
      <c r="A432" s="8" t="s">
        <v>73</v>
      </c>
      <c r="B432" s="9"/>
      <c r="C432" s="9"/>
      <c r="D432" s="9"/>
      <c r="E432" s="9"/>
    </row>
    <row r="433" spans="1:5" ht="15.75" thickBot="1" x14ac:dyDescent="0.3">
      <c r="A433" s="1" t="s">
        <v>109</v>
      </c>
      <c r="B433" s="9">
        <f>B437</f>
        <v>50000</v>
      </c>
      <c r="C433" s="9">
        <f t="shared" ref="C433:E433" si="93">C437</f>
        <v>20000</v>
      </c>
      <c r="D433" s="9">
        <f t="shared" si="93"/>
        <v>25000</v>
      </c>
      <c r="E433" s="9">
        <f t="shared" si="93"/>
        <v>20000</v>
      </c>
    </row>
    <row r="434" spans="1:5" ht="15.75" thickBot="1" x14ac:dyDescent="0.3">
      <c r="A434" s="8" t="s">
        <v>37</v>
      </c>
      <c r="B434" s="9"/>
      <c r="C434" s="9"/>
      <c r="D434" s="9"/>
      <c r="E434" s="9"/>
    </row>
    <row r="435" spans="1:5" ht="15.75" thickBot="1" x14ac:dyDescent="0.3">
      <c r="A435" s="8" t="s">
        <v>108</v>
      </c>
      <c r="B435" s="9"/>
      <c r="C435" s="9"/>
      <c r="D435" s="9"/>
      <c r="E435" s="228"/>
    </row>
    <row r="436" spans="1:5" ht="15.75" thickBot="1" x14ac:dyDescent="0.3">
      <c r="A436" s="8" t="s">
        <v>72</v>
      </c>
      <c r="B436" s="9"/>
      <c r="C436" s="9"/>
      <c r="D436" s="9"/>
      <c r="E436" s="228"/>
    </row>
    <row r="437" spans="1:5" ht="15.75" thickBot="1" x14ac:dyDescent="0.3">
      <c r="A437" s="8" t="s">
        <v>73</v>
      </c>
      <c r="B437" s="248">
        <v>50000</v>
      </c>
      <c r="C437" s="248">
        <v>20000</v>
      </c>
      <c r="D437" s="248">
        <v>25000</v>
      </c>
      <c r="E437" s="249">
        <v>20000</v>
      </c>
    </row>
    <row r="438" spans="1:5" s="246" customFormat="1" ht="22.5" customHeight="1" thickBot="1" x14ac:dyDescent="0.3">
      <c r="A438" s="45" t="s">
        <v>287</v>
      </c>
      <c r="B438" s="237">
        <f>B428+B433</f>
        <v>50000</v>
      </c>
      <c r="C438" s="237">
        <f t="shared" ref="C438:D438" si="94">C428+C433</f>
        <v>20000</v>
      </c>
      <c r="D438" s="237">
        <f t="shared" si="94"/>
        <v>25000</v>
      </c>
      <c r="E438" s="237">
        <v>20000</v>
      </c>
    </row>
    <row r="439" spans="1:5" ht="55.5" customHeight="1" thickBot="1" x14ac:dyDescent="0.3">
      <c r="A439" s="16" t="s">
        <v>991</v>
      </c>
      <c r="B439" s="77" t="s">
        <v>992</v>
      </c>
      <c r="C439" s="28" t="s">
        <v>105</v>
      </c>
      <c r="D439" s="1209" t="s">
        <v>272</v>
      </c>
      <c r="E439" s="1210"/>
    </row>
    <row r="440" spans="1:5" ht="17.25" customHeight="1" thickBot="1" x14ac:dyDescent="0.3">
      <c r="A440" s="3" t="s">
        <v>9</v>
      </c>
      <c r="B440" s="786" t="s">
        <v>987</v>
      </c>
      <c r="C440" s="787"/>
      <c r="D440" s="787"/>
      <c r="E440" s="788"/>
    </row>
    <row r="441" spans="1:5" ht="15.75" thickBot="1" x14ac:dyDescent="0.3">
      <c r="A441" s="3" t="s">
        <v>14</v>
      </c>
      <c r="B441" s="803" t="s">
        <v>261</v>
      </c>
      <c r="C441" s="804"/>
      <c r="D441" s="804"/>
      <c r="E441" s="805"/>
    </row>
    <row r="442" spans="1:5" ht="12.75" customHeight="1" x14ac:dyDescent="0.25">
      <c r="A442" s="781"/>
      <c r="B442" s="14">
        <v>2019</v>
      </c>
      <c r="C442" s="14">
        <v>2020</v>
      </c>
      <c r="D442" s="14">
        <v>2021</v>
      </c>
      <c r="E442" s="14">
        <v>2022</v>
      </c>
    </row>
    <row r="443" spans="1:5" ht="9" customHeight="1" thickBot="1" x14ac:dyDescent="0.3">
      <c r="A443" s="782"/>
      <c r="B443" s="228"/>
      <c r="C443" s="228"/>
      <c r="D443" s="228"/>
      <c r="E443" s="38"/>
    </row>
    <row r="444" spans="1:5" ht="15.75" thickBot="1" x14ac:dyDescent="0.3">
      <c r="A444" s="3" t="s">
        <v>8</v>
      </c>
      <c r="B444" s="229">
        <v>0</v>
      </c>
      <c r="C444" s="229">
        <v>1</v>
      </c>
      <c r="D444" s="229">
        <v>0</v>
      </c>
      <c r="E444" s="4">
        <v>0</v>
      </c>
    </row>
    <row r="445" spans="1:5" ht="15.75" thickBot="1" x14ac:dyDescent="0.3">
      <c r="A445" s="3" t="s">
        <v>15</v>
      </c>
      <c r="B445" s="229">
        <f>B458</f>
        <v>0</v>
      </c>
      <c r="C445" s="229">
        <f>C458</f>
        <v>5000</v>
      </c>
      <c r="D445" s="49">
        <v>0</v>
      </c>
      <c r="E445" s="38">
        <v>0</v>
      </c>
    </row>
    <row r="446" spans="1:5" ht="15.75" thickBot="1" x14ac:dyDescent="0.3">
      <c r="A446" s="3" t="s">
        <v>21</v>
      </c>
      <c r="B446" s="229" t="e">
        <f>B445/B444</f>
        <v>#DIV/0!</v>
      </c>
      <c r="C446" s="229">
        <f t="shared" ref="C446:E446" si="95">C445/C444</f>
        <v>5000</v>
      </c>
      <c r="D446" s="229" t="e">
        <f t="shared" si="95"/>
        <v>#DIV/0!</v>
      </c>
      <c r="E446" s="4" t="e">
        <f t="shared" si="95"/>
        <v>#DIV/0!</v>
      </c>
    </row>
    <row r="447" spans="1:5" ht="15.75" thickBot="1" x14ac:dyDescent="0.3">
      <c r="A447" s="3" t="s">
        <v>16</v>
      </c>
      <c r="B447" s="240" t="s">
        <v>20</v>
      </c>
      <c r="C447" s="230" t="e">
        <f>C444/B444-1</f>
        <v>#DIV/0!</v>
      </c>
      <c r="D447" s="230">
        <f t="shared" ref="D447:E449" si="96">D444/C444-1</f>
        <v>-1</v>
      </c>
      <c r="E447" s="5" t="e">
        <f t="shared" si="96"/>
        <v>#DIV/0!</v>
      </c>
    </row>
    <row r="448" spans="1:5" ht="15.75" thickBot="1" x14ac:dyDescent="0.3">
      <c r="A448" s="3" t="s">
        <v>17</v>
      </c>
      <c r="B448" s="240" t="s">
        <v>20</v>
      </c>
      <c r="C448" s="230" t="e">
        <f>C445/B445-1</f>
        <v>#DIV/0!</v>
      </c>
      <c r="D448" s="230">
        <f t="shared" si="96"/>
        <v>-1</v>
      </c>
      <c r="E448" s="5" t="e">
        <f t="shared" si="96"/>
        <v>#DIV/0!</v>
      </c>
    </row>
    <row r="449" spans="1:5" ht="15.75" thickBot="1" x14ac:dyDescent="0.3">
      <c r="A449" s="3" t="s">
        <v>18</v>
      </c>
      <c r="B449" s="240" t="s">
        <v>20</v>
      </c>
      <c r="C449" s="230" t="e">
        <f>C446/B446-1</f>
        <v>#DIV/0!</v>
      </c>
      <c r="D449" s="230" t="e">
        <f t="shared" si="96"/>
        <v>#DIV/0!</v>
      </c>
      <c r="E449" s="5" t="e">
        <f t="shared" si="96"/>
        <v>#DIV/0!</v>
      </c>
    </row>
    <row r="450" spans="1:5" ht="15.75" thickBot="1" x14ac:dyDescent="0.3">
      <c r="A450" s="806" t="s">
        <v>290</v>
      </c>
      <c r="B450" s="807"/>
      <c r="C450" s="807"/>
      <c r="D450" s="807"/>
      <c r="E450" s="808"/>
    </row>
    <row r="451" spans="1:5" ht="12.75" customHeight="1" x14ac:dyDescent="0.25">
      <c r="A451" s="781"/>
      <c r="B451" s="14">
        <v>2019</v>
      </c>
      <c r="C451" s="14">
        <v>2020</v>
      </c>
      <c r="D451" s="14">
        <v>2021</v>
      </c>
      <c r="E451" s="14">
        <v>2022</v>
      </c>
    </row>
    <row r="452" spans="1:5" ht="9" customHeight="1" thickBot="1" x14ac:dyDescent="0.3">
      <c r="A452" s="782"/>
      <c r="B452" s="49"/>
      <c r="C452" s="49"/>
      <c r="D452" s="49"/>
      <c r="E452" s="49"/>
    </row>
    <row r="453" spans="1:5" ht="15.75" thickBot="1" x14ac:dyDescent="0.3">
      <c r="A453" s="1" t="s">
        <v>107</v>
      </c>
      <c r="B453" s="9">
        <f>B454+B455+B456+B457</f>
        <v>0</v>
      </c>
      <c r="C453" s="9">
        <f t="shared" ref="C453" si="97">C454+C455+C456+C457</f>
        <v>0</v>
      </c>
      <c r="D453" s="9">
        <v>0</v>
      </c>
      <c r="E453" s="9">
        <f t="shared" ref="E453" si="98">E454+E455+E456+E457</f>
        <v>0</v>
      </c>
    </row>
    <row r="454" spans="1:5" ht="15.75" thickBot="1" x14ac:dyDescent="0.3">
      <c r="A454" s="8" t="s">
        <v>37</v>
      </c>
      <c r="B454" s="9"/>
      <c r="C454" s="9"/>
      <c r="D454" s="9"/>
      <c r="E454" s="9"/>
    </row>
    <row r="455" spans="1:5" ht="15.75" thickBot="1" x14ac:dyDescent="0.3">
      <c r="A455" s="8" t="s">
        <v>108</v>
      </c>
      <c r="B455" s="9"/>
      <c r="C455" s="9"/>
      <c r="D455" s="9"/>
      <c r="E455" s="9"/>
    </row>
    <row r="456" spans="1:5" ht="15.75" thickBot="1" x14ac:dyDescent="0.3">
      <c r="A456" s="8" t="s">
        <v>72</v>
      </c>
      <c r="B456" s="9"/>
      <c r="C456" s="9"/>
      <c r="D456" s="9"/>
      <c r="E456" s="9"/>
    </row>
    <row r="457" spans="1:5" ht="15.75" thickBot="1" x14ac:dyDescent="0.3">
      <c r="A457" s="8" t="s">
        <v>73</v>
      </c>
      <c r="B457" s="9"/>
      <c r="C457" s="9"/>
      <c r="D457" s="9"/>
      <c r="E457" s="9"/>
    </row>
    <row r="458" spans="1:5" ht="15.75" thickBot="1" x14ac:dyDescent="0.3">
      <c r="A458" s="1" t="s">
        <v>109</v>
      </c>
      <c r="B458" s="9">
        <f>B459+B460+B461+B462</f>
        <v>0</v>
      </c>
      <c r="C458" s="9">
        <f>C461</f>
        <v>5000</v>
      </c>
      <c r="D458" s="9">
        <f t="shared" ref="D458:E458" si="99">D459+D460+D461+D462</f>
        <v>0</v>
      </c>
      <c r="E458" s="9">
        <f t="shared" si="99"/>
        <v>0</v>
      </c>
    </row>
    <row r="459" spans="1:5" ht="15.75" thickBot="1" x14ac:dyDescent="0.3">
      <c r="A459" s="8" t="s">
        <v>37</v>
      </c>
      <c r="B459" s="9"/>
      <c r="C459" s="9"/>
      <c r="D459" s="9"/>
      <c r="E459" s="9"/>
    </row>
    <row r="460" spans="1:5" ht="15.75" thickBot="1" x14ac:dyDescent="0.3">
      <c r="A460" s="8" t="s">
        <v>108</v>
      </c>
      <c r="B460" s="9"/>
      <c r="C460" s="9"/>
      <c r="D460" s="9"/>
      <c r="E460" s="228"/>
    </row>
    <row r="461" spans="1:5" ht="15.75" thickBot="1" x14ac:dyDescent="0.3">
      <c r="A461" s="8" t="s">
        <v>72</v>
      </c>
      <c r="B461" s="9">
        <v>0</v>
      </c>
      <c r="C461" s="9">
        <v>5000</v>
      </c>
      <c r="D461" s="9">
        <v>0</v>
      </c>
      <c r="E461" s="228"/>
    </row>
    <row r="462" spans="1:5" ht="15.75" thickBot="1" x14ac:dyDescent="0.3">
      <c r="A462" s="8" t="s">
        <v>73</v>
      </c>
      <c r="B462" s="9"/>
      <c r="C462" s="9"/>
      <c r="D462" s="9"/>
      <c r="E462" s="49">
        <v>0</v>
      </c>
    </row>
    <row r="463" spans="1:5" s="246" customFormat="1" ht="23.25" customHeight="1" thickBot="1" x14ac:dyDescent="0.3">
      <c r="A463" s="45" t="s">
        <v>291</v>
      </c>
      <c r="B463" s="57">
        <f>B453+B458</f>
        <v>0</v>
      </c>
      <c r="C463" s="57">
        <f t="shared" ref="C463:D463" si="100">C453+C458</f>
        <v>5000</v>
      </c>
      <c r="D463" s="57">
        <f t="shared" si="100"/>
        <v>0</v>
      </c>
      <c r="E463" s="57">
        <v>0</v>
      </c>
    </row>
    <row r="464" spans="1:5" ht="48.75" customHeight="1" thickBot="1" x14ac:dyDescent="0.3">
      <c r="A464" s="16" t="s">
        <v>292</v>
      </c>
      <c r="B464" s="77" t="s">
        <v>993</v>
      </c>
      <c r="C464" s="28" t="s">
        <v>105</v>
      </c>
      <c r="D464" s="792" t="s">
        <v>278</v>
      </c>
      <c r="E464" s="793"/>
    </row>
    <row r="465" spans="1:5" ht="17.25" customHeight="1" thickBot="1" x14ac:dyDescent="0.3">
      <c r="A465" s="3" t="s">
        <v>9</v>
      </c>
      <c r="B465" s="786" t="s">
        <v>994</v>
      </c>
      <c r="C465" s="787"/>
      <c r="D465" s="787"/>
      <c r="E465" s="788"/>
    </row>
    <row r="466" spans="1:5" ht="15.75" thickBot="1" x14ac:dyDescent="0.3">
      <c r="A466" s="3" t="s">
        <v>14</v>
      </c>
      <c r="B466" s="803" t="s">
        <v>261</v>
      </c>
      <c r="C466" s="804"/>
      <c r="D466" s="804"/>
      <c r="E466" s="805"/>
    </row>
    <row r="467" spans="1:5" ht="12.75" customHeight="1" x14ac:dyDescent="0.25">
      <c r="A467" s="781"/>
      <c r="B467" s="14">
        <v>2019</v>
      </c>
      <c r="C467" s="14">
        <v>2020</v>
      </c>
      <c r="D467" s="14">
        <v>2021</v>
      </c>
      <c r="E467" s="14">
        <v>2021</v>
      </c>
    </row>
    <row r="468" spans="1:5" ht="9" customHeight="1" thickBot="1" x14ac:dyDescent="0.3">
      <c r="A468" s="782"/>
      <c r="B468" s="228"/>
      <c r="C468" s="228"/>
      <c r="D468" s="228"/>
      <c r="E468" s="228"/>
    </row>
    <row r="469" spans="1:5" ht="15.75" thickBot="1" x14ac:dyDescent="0.3">
      <c r="A469" s="3" t="s">
        <v>8</v>
      </c>
      <c r="B469" s="229">
        <v>1</v>
      </c>
      <c r="C469" s="229">
        <v>1</v>
      </c>
      <c r="D469" s="229">
        <v>1</v>
      </c>
      <c r="E469" s="229"/>
    </row>
    <row r="470" spans="1:5" ht="15.75" thickBot="1" x14ac:dyDescent="0.3">
      <c r="A470" s="3" t="s">
        <v>15</v>
      </c>
      <c r="B470" s="229">
        <f>B483</f>
        <v>80000</v>
      </c>
      <c r="C470" s="229">
        <f t="shared" ref="C470:E470" si="101">C483</f>
        <v>100000</v>
      </c>
      <c r="D470" s="229">
        <f t="shared" si="101"/>
        <v>20000</v>
      </c>
      <c r="E470" s="229">
        <f t="shared" si="101"/>
        <v>0</v>
      </c>
    </row>
    <row r="471" spans="1:5" ht="15.75" thickBot="1" x14ac:dyDescent="0.3">
      <c r="A471" s="3" t="s">
        <v>21</v>
      </c>
      <c r="B471" s="229">
        <f>B470/B469</f>
        <v>80000</v>
      </c>
      <c r="C471" s="229">
        <f t="shared" ref="C471:E471" si="102">C470/C469</f>
        <v>100000</v>
      </c>
      <c r="D471" s="229">
        <f t="shared" si="102"/>
        <v>20000</v>
      </c>
      <c r="E471" s="229" t="e">
        <f t="shared" si="102"/>
        <v>#DIV/0!</v>
      </c>
    </row>
    <row r="472" spans="1:5" ht="15.75" thickBot="1" x14ac:dyDescent="0.3">
      <c r="A472" s="3" t="s">
        <v>16</v>
      </c>
      <c r="B472" s="240" t="s">
        <v>20</v>
      </c>
      <c r="C472" s="230">
        <f>C469/B469-1</f>
        <v>0</v>
      </c>
      <c r="D472" s="230">
        <f t="shared" ref="D472:E474" si="103">D469/C469-1</f>
        <v>0</v>
      </c>
      <c r="E472" s="230">
        <f t="shared" si="103"/>
        <v>-1</v>
      </c>
    </row>
    <row r="473" spans="1:5" ht="15.75" thickBot="1" x14ac:dyDescent="0.3">
      <c r="A473" s="3" t="s">
        <v>17</v>
      </c>
      <c r="B473" s="240" t="s">
        <v>20</v>
      </c>
      <c r="C473" s="230">
        <f>C470/B470-1</f>
        <v>0.25</v>
      </c>
      <c r="D473" s="230">
        <f t="shared" si="103"/>
        <v>-0.8</v>
      </c>
      <c r="E473" s="230">
        <f t="shared" si="103"/>
        <v>-1</v>
      </c>
    </row>
    <row r="474" spans="1:5" ht="15.75" thickBot="1" x14ac:dyDescent="0.3">
      <c r="A474" s="3" t="s">
        <v>18</v>
      </c>
      <c r="B474" s="240" t="s">
        <v>20</v>
      </c>
      <c r="C474" s="230">
        <f>C471/B471-1</f>
        <v>0.25</v>
      </c>
      <c r="D474" s="230">
        <f t="shared" si="103"/>
        <v>-0.8</v>
      </c>
      <c r="E474" s="230" t="e">
        <f t="shared" si="103"/>
        <v>#DIV/0!</v>
      </c>
    </row>
    <row r="475" spans="1:5" ht="15.75" thickBot="1" x14ac:dyDescent="0.3">
      <c r="A475" s="806" t="s">
        <v>293</v>
      </c>
      <c r="B475" s="807"/>
      <c r="C475" s="807"/>
      <c r="D475" s="807"/>
      <c r="E475" s="808"/>
    </row>
    <row r="476" spans="1:5" ht="12.75" customHeight="1" x14ac:dyDescent="0.25">
      <c r="A476" s="781"/>
      <c r="B476" s="14">
        <v>2019</v>
      </c>
      <c r="C476" s="14">
        <v>2020</v>
      </c>
      <c r="D476" s="14">
        <v>2021</v>
      </c>
      <c r="E476" s="14">
        <v>2022</v>
      </c>
    </row>
    <row r="477" spans="1:5" ht="9" customHeight="1" thickBot="1" x14ac:dyDescent="0.3">
      <c r="A477" s="782"/>
      <c r="B477" s="49"/>
      <c r="C477" s="49"/>
      <c r="D477" s="49"/>
      <c r="E477" s="228"/>
    </row>
    <row r="478" spans="1:5" ht="15.75" thickBot="1" x14ac:dyDescent="0.3">
      <c r="A478" s="1" t="s">
        <v>107</v>
      </c>
      <c r="B478" s="9">
        <f>B479+B480+B481+B482</f>
        <v>0</v>
      </c>
      <c r="C478" s="9">
        <f t="shared" ref="C478" si="104">C479+C480+C481+C482</f>
        <v>0</v>
      </c>
      <c r="D478" s="9">
        <v>0</v>
      </c>
      <c r="E478" s="9">
        <f t="shared" ref="E478" si="105">E479+E480+E481+E482</f>
        <v>0</v>
      </c>
    </row>
    <row r="479" spans="1:5" ht="15.75" thickBot="1" x14ac:dyDescent="0.3">
      <c r="A479" s="8" t="s">
        <v>37</v>
      </c>
      <c r="B479" s="9"/>
      <c r="C479" s="9"/>
      <c r="D479" s="9"/>
      <c r="E479" s="9"/>
    </row>
    <row r="480" spans="1:5" ht="15.75" thickBot="1" x14ac:dyDescent="0.3">
      <c r="A480" s="8" t="s">
        <v>108</v>
      </c>
      <c r="B480" s="9"/>
      <c r="C480" s="9"/>
      <c r="D480" s="9"/>
      <c r="E480" s="9"/>
    </row>
    <row r="481" spans="1:5" ht="15.75" thickBot="1" x14ac:dyDescent="0.3">
      <c r="A481" s="8" t="s">
        <v>72</v>
      </c>
      <c r="B481" s="9"/>
      <c r="C481" s="9"/>
      <c r="D481" s="9"/>
      <c r="E481" s="9"/>
    </row>
    <row r="482" spans="1:5" ht="15.75" thickBot="1" x14ac:dyDescent="0.3">
      <c r="A482" s="8" t="s">
        <v>73</v>
      </c>
      <c r="B482" s="9"/>
      <c r="C482" s="9"/>
      <c r="D482" s="9"/>
      <c r="E482" s="9"/>
    </row>
    <row r="483" spans="1:5" ht="15.75" thickBot="1" x14ac:dyDescent="0.3">
      <c r="A483" s="1" t="s">
        <v>109</v>
      </c>
      <c r="B483" s="9">
        <f>B484+B485+B486+B487</f>
        <v>80000</v>
      </c>
      <c r="C483" s="9">
        <f t="shared" ref="C483:E483" si="106">C484+C485+C486+C487</f>
        <v>100000</v>
      </c>
      <c r="D483" s="9">
        <f t="shared" si="106"/>
        <v>20000</v>
      </c>
      <c r="E483" s="9">
        <f t="shared" si="106"/>
        <v>0</v>
      </c>
    </row>
    <row r="484" spans="1:5" ht="15.75" thickBot="1" x14ac:dyDescent="0.3">
      <c r="A484" s="8" t="s">
        <v>37</v>
      </c>
      <c r="B484" s="9"/>
      <c r="C484" s="9"/>
      <c r="D484" s="9"/>
      <c r="E484" s="9"/>
    </row>
    <row r="485" spans="1:5" ht="15.75" thickBot="1" x14ac:dyDescent="0.3">
      <c r="A485" s="8" t="s">
        <v>108</v>
      </c>
      <c r="B485" s="9">
        <v>80000</v>
      </c>
      <c r="C485" s="9">
        <v>100000</v>
      </c>
      <c r="D485" s="49">
        <v>20000</v>
      </c>
      <c r="E485" s="9">
        <v>0</v>
      </c>
    </row>
    <row r="486" spans="1:5" ht="15.75" thickBot="1" x14ac:dyDescent="0.3">
      <c r="A486" s="8" t="s">
        <v>72</v>
      </c>
      <c r="B486" s="9"/>
      <c r="C486" s="9"/>
      <c r="D486" s="9"/>
      <c r="E486" s="9"/>
    </row>
    <row r="487" spans="1:5" ht="15.75" thickBot="1" x14ac:dyDescent="0.3">
      <c r="A487" s="8" t="s">
        <v>73</v>
      </c>
      <c r="B487" s="9"/>
      <c r="C487" s="9"/>
      <c r="D487" s="9"/>
      <c r="E487" s="9"/>
    </row>
    <row r="488" spans="1:5" s="246" customFormat="1" ht="15.75" thickBot="1" x14ac:dyDescent="0.3">
      <c r="A488" s="45" t="s">
        <v>294</v>
      </c>
      <c r="B488" s="235">
        <f>B478+B483</f>
        <v>80000</v>
      </c>
      <c r="C488" s="235">
        <f t="shared" ref="C488:E488" si="107">C478+C483</f>
        <v>100000</v>
      </c>
      <c r="D488" s="235">
        <f t="shared" si="107"/>
        <v>20000</v>
      </c>
      <c r="E488" s="235">
        <f t="shared" si="107"/>
        <v>0</v>
      </c>
    </row>
    <row r="489" spans="1:5" ht="60" customHeight="1" thickBot="1" x14ac:dyDescent="0.3">
      <c r="A489" s="16" t="s">
        <v>995</v>
      </c>
      <c r="B489" s="77" t="s">
        <v>996</v>
      </c>
      <c r="C489" s="28" t="s">
        <v>105</v>
      </c>
      <c r="D489" s="1209" t="s">
        <v>285</v>
      </c>
      <c r="E489" s="1210"/>
    </row>
    <row r="490" spans="1:5" ht="17.25" customHeight="1" thickBot="1" x14ac:dyDescent="0.3">
      <c r="A490" s="3" t="s">
        <v>9</v>
      </c>
      <c r="B490" s="786" t="s">
        <v>994</v>
      </c>
      <c r="C490" s="787"/>
      <c r="D490" s="787"/>
      <c r="E490" s="788"/>
    </row>
    <row r="491" spans="1:5" ht="15.75" thickBot="1" x14ac:dyDescent="0.3">
      <c r="A491" s="3" t="s">
        <v>14</v>
      </c>
      <c r="B491" s="803" t="s">
        <v>261</v>
      </c>
      <c r="C491" s="804"/>
      <c r="D491" s="804"/>
      <c r="E491" s="805"/>
    </row>
    <row r="492" spans="1:5" ht="12.75" customHeight="1" x14ac:dyDescent="0.25">
      <c r="A492" s="781"/>
      <c r="B492" s="14">
        <v>2019</v>
      </c>
      <c r="C492" s="14">
        <v>2020</v>
      </c>
      <c r="D492" s="14">
        <v>2021</v>
      </c>
      <c r="E492" s="14">
        <v>2022</v>
      </c>
    </row>
    <row r="493" spans="1:5" ht="9" customHeight="1" thickBot="1" x14ac:dyDescent="0.3">
      <c r="A493" s="782"/>
      <c r="B493" s="250"/>
      <c r="C493" s="250"/>
      <c r="D493" s="228"/>
      <c r="E493" s="228"/>
    </row>
    <row r="494" spans="1:5" ht="15.75" thickBot="1" x14ac:dyDescent="0.3">
      <c r="A494" s="3" t="s">
        <v>8</v>
      </c>
      <c r="B494" s="229">
        <v>1</v>
      </c>
      <c r="C494" s="229">
        <v>1</v>
      </c>
      <c r="D494" s="229">
        <v>1</v>
      </c>
      <c r="E494" s="229">
        <v>0</v>
      </c>
    </row>
    <row r="495" spans="1:5" ht="15.75" thickBot="1" x14ac:dyDescent="0.3">
      <c r="A495" s="3" t="s">
        <v>15</v>
      </c>
      <c r="B495" s="229">
        <f>B508</f>
        <v>40000</v>
      </c>
      <c r="C495" s="229">
        <f t="shared" ref="C495:E495" si="108">C508</f>
        <v>10000</v>
      </c>
      <c r="D495" s="229">
        <f t="shared" si="108"/>
        <v>13200</v>
      </c>
      <c r="E495" s="229">
        <f t="shared" si="108"/>
        <v>0</v>
      </c>
    </row>
    <row r="496" spans="1:5" ht="15.75" thickBot="1" x14ac:dyDescent="0.3">
      <c r="A496" s="3" t="s">
        <v>21</v>
      </c>
      <c r="B496" s="229">
        <f>B495/B494</f>
        <v>40000</v>
      </c>
      <c r="C496" s="229">
        <f t="shared" ref="C496:E496" si="109">C495/C494</f>
        <v>10000</v>
      </c>
      <c r="D496" s="229">
        <f t="shared" si="109"/>
        <v>13200</v>
      </c>
      <c r="E496" s="229" t="e">
        <f t="shared" si="109"/>
        <v>#DIV/0!</v>
      </c>
    </row>
    <row r="497" spans="1:5" ht="15.75" thickBot="1" x14ac:dyDescent="0.3">
      <c r="A497" s="3" t="s">
        <v>16</v>
      </c>
      <c r="B497" s="240" t="s">
        <v>20</v>
      </c>
      <c r="C497" s="230">
        <f>C494/B494-1</f>
        <v>0</v>
      </c>
      <c r="D497" s="230">
        <f t="shared" ref="D497:E499" si="110">D494/C494-1</f>
        <v>0</v>
      </c>
      <c r="E497" s="230">
        <f t="shared" si="110"/>
        <v>-1</v>
      </c>
    </row>
    <row r="498" spans="1:5" ht="15.75" thickBot="1" x14ac:dyDescent="0.3">
      <c r="A498" s="3" t="s">
        <v>17</v>
      </c>
      <c r="B498" s="240" t="s">
        <v>20</v>
      </c>
      <c r="C498" s="230">
        <f>C495/B495-1</f>
        <v>-0.75</v>
      </c>
      <c r="D498" s="230">
        <f t="shared" si="110"/>
        <v>0.32000000000000006</v>
      </c>
      <c r="E498" s="230">
        <f t="shared" si="110"/>
        <v>-1</v>
      </c>
    </row>
    <row r="499" spans="1:5" ht="15.75" thickBot="1" x14ac:dyDescent="0.3">
      <c r="A499" s="3" t="s">
        <v>18</v>
      </c>
      <c r="B499" s="81" t="s">
        <v>20</v>
      </c>
      <c r="C499" s="230">
        <f>C496/B496-1</f>
        <v>-0.75</v>
      </c>
      <c r="D499" s="230">
        <f t="shared" si="110"/>
        <v>0.32000000000000006</v>
      </c>
      <c r="E499" s="230" t="e">
        <f t="shared" si="110"/>
        <v>#DIV/0!</v>
      </c>
    </row>
    <row r="500" spans="1:5" ht="15.75" thickBot="1" x14ac:dyDescent="0.3">
      <c r="A500" s="806" t="s">
        <v>296</v>
      </c>
      <c r="B500" s="807"/>
      <c r="C500" s="807"/>
      <c r="D500" s="807"/>
      <c r="E500" s="808"/>
    </row>
    <row r="501" spans="1:5" ht="12.75" customHeight="1" x14ac:dyDescent="0.25">
      <c r="A501" s="781"/>
      <c r="B501" s="14">
        <v>2019</v>
      </c>
      <c r="C501" s="14">
        <v>2020</v>
      </c>
      <c r="D501" s="14">
        <v>2021</v>
      </c>
      <c r="E501" s="14">
        <v>2022</v>
      </c>
    </row>
    <row r="502" spans="1:5" s="246" customFormat="1" ht="9" customHeight="1" thickBot="1" x14ac:dyDescent="0.3">
      <c r="A502" s="782"/>
      <c r="B502" s="57"/>
      <c r="C502" s="57"/>
      <c r="D502" s="251"/>
      <c r="E502" s="251"/>
    </row>
    <row r="503" spans="1:5" ht="15.75" thickBot="1" x14ac:dyDescent="0.3">
      <c r="A503" s="1" t="s">
        <v>107</v>
      </c>
      <c r="B503" s="9">
        <f>B504+B505+B506+B507</f>
        <v>0</v>
      </c>
      <c r="C503" s="9">
        <f t="shared" ref="C503" si="111">C504+C505+C506+C507</f>
        <v>0</v>
      </c>
      <c r="D503" s="9">
        <v>0</v>
      </c>
      <c r="E503" s="9">
        <f t="shared" ref="E503" si="112">E504+E505+E506+E507</f>
        <v>0</v>
      </c>
    </row>
    <row r="504" spans="1:5" ht="15.75" thickBot="1" x14ac:dyDescent="0.3">
      <c r="A504" s="8" t="s">
        <v>37</v>
      </c>
      <c r="B504" s="9"/>
      <c r="C504" s="9"/>
      <c r="D504" s="9"/>
      <c r="E504" s="9"/>
    </row>
    <row r="505" spans="1:5" ht="15.75" thickBot="1" x14ac:dyDescent="0.3">
      <c r="A505" s="8" t="s">
        <v>108</v>
      </c>
      <c r="B505" s="9"/>
      <c r="C505" s="9"/>
      <c r="D505" s="9"/>
      <c r="E505" s="9"/>
    </row>
    <row r="506" spans="1:5" ht="15.75" thickBot="1" x14ac:dyDescent="0.3">
      <c r="A506" s="8" t="s">
        <v>72</v>
      </c>
      <c r="B506" s="9"/>
      <c r="C506" s="9"/>
      <c r="D506" s="9"/>
      <c r="E506" s="9"/>
    </row>
    <row r="507" spans="1:5" ht="15.75" thickBot="1" x14ac:dyDescent="0.3">
      <c r="A507" s="8" t="s">
        <v>73</v>
      </c>
      <c r="B507" s="9"/>
      <c r="C507" s="9"/>
      <c r="D507" s="9"/>
      <c r="E507" s="9"/>
    </row>
    <row r="508" spans="1:5" ht="15.75" thickBot="1" x14ac:dyDescent="0.3">
      <c r="A508" s="1" t="s">
        <v>109</v>
      </c>
      <c r="B508" s="9">
        <f>B512</f>
        <v>40000</v>
      </c>
      <c r="C508" s="9">
        <f t="shared" ref="C508:E508" si="113">C512</f>
        <v>10000</v>
      </c>
      <c r="D508" s="9">
        <f t="shared" si="113"/>
        <v>13200</v>
      </c>
      <c r="E508" s="9">
        <f t="shared" si="113"/>
        <v>0</v>
      </c>
    </row>
    <row r="509" spans="1:5" ht="15.75" thickBot="1" x14ac:dyDescent="0.3">
      <c r="A509" s="8" t="s">
        <v>37</v>
      </c>
      <c r="B509" s="9"/>
      <c r="C509" s="9"/>
      <c r="D509" s="9"/>
      <c r="E509" s="9"/>
    </row>
    <row r="510" spans="1:5" ht="15.75" thickBot="1" x14ac:dyDescent="0.3">
      <c r="A510" s="8" t="s">
        <v>108</v>
      </c>
      <c r="B510" s="9"/>
      <c r="C510" s="9"/>
      <c r="D510" s="9"/>
      <c r="E510" s="9"/>
    </row>
    <row r="511" spans="1:5" ht="15.75" thickBot="1" x14ac:dyDescent="0.3">
      <c r="A511" s="8" t="s">
        <v>72</v>
      </c>
      <c r="B511" s="9"/>
      <c r="C511" s="9"/>
      <c r="D511" s="9"/>
      <c r="E511" s="9"/>
    </row>
    <row r="512" spans="1:5" s="246" customFormat="1" ht="15.75" thickBot="1" x14ac:dyDescent="0.3">
      <c r="A512" s="56" t="s">
        <v>73</v>
      </c>
      <c r="B512" s="57">
        <v>40000</v>
      </c>
      <c r="C512" s="57">
        <v>10000</v>
      </c>
      <c r="D512" s="57">
        <v>13200</v>
      </c>
      <c r="E512" s="57">
        <v>0</v>
      </c>
    </row>
    <row r="513" spans="1:5" s="246" customFormat="1" ht="15.75" thickBot="1" x14ac:dyDescent="0.3">
      <c r="A513" s="45" t="s">
        <v>297</v>
      </c>
      <c r="B513" s="235">
        <f>B503+B508</f>
        <v>40000</v>
      </c>
      <c r="C513" s="235">
        <f t="shared" ref="C513:E513" si="114">C503+C508</f>
        <v>10000</v>
      </c>
      <c r="D513" s="235">
        <f t="shared" si="114"/>
        <v>13200</v>
      </c>
      <c r="E513" s="235">
        <f t="shared" si="114"/>
        <v>0</v>
      </c>
    </row>
    <row r="514" spans="1:5" ht="63" customHeight="1" thickBot="1" x14ac:dyDescent="0.3">
      <c r="A514" s="16" t="s">
        <v>997</v>
      </c>
      <c r="B514" s="77" t="s">
        <v>998</v>
      </c>
      <c r="C514" s="28" t="s">
        <v>105</v>
      </c>
      <c r="D514" s="1209" t="s">
        <v>999</v>
      </c>
      <c r="E514" s="1210"/>
    </row>
    <row r="515" spans="1:5" ht="17.25" customHeight="1" thickBot="1" x14ac:dyDescent="0.3">
      <c r="A515" s="3" t="s">
        <v>9</v>
      </c>
      <c r="B515" s="786" t="s">
        <v>1000</v>
      </c>
      <c r="C515" s="787"/>
      <c r="D515" s="787"/>
      <c r="E515" s="788"/>
    </row>
    <row r="516" spans="1:5" ht="15.75" thickBot="1" x14ac:dyDescent="0.3">
      <c r="A516" s="3" t="s">
        <v>14</v>
      </c>
      <c r="B516" s="803" t="s">
        <v>261</v>
      </c>
      <c r="C516" s="804"/>
      <c r="D516" s="804"/>
      <c r="E516" s="805"/>
    </row>
    <row r="517" spans="1:5" ht="12.75" customHeight="1" x14ac:dyDescent="0.25">
      <c r="A517" s="781"/>
      <c r="B517" s="14">
        <v>2019</v>
      </c>
      <c r="C517" s="14">
        <v>2020</v>
      </c>
      <c r="D517" s="14">
        <v>2021</v>
      </c>
      <c r="E517" s="14">
        <v>2022</v>
      </c>
    </row>
    <row r="518" spans="1:5" ht="9" customHeight="1" thickBot="1" x14ac:dyDescent="0.3">
      <c r="A518" s="782"/>
      <c r="B518" s="250"/>
      <c r="C518" s="250"/>
      <c r="D518" s="228"/>
      <c r="E518" s="228"/>
    </row>
    <row r="519" spans="1:5" ht="15.75" thickBot="1" x14ac:dyDescent="0.3">
      <c r="A519" s="3" t="s">
        <v>8</v>
      </c>
      <c r="B519" s="229">
        <v>1</v>
      </c>
      <c r="C519" s="229">
        <v>0</v>
      </c>
      <c r="D519" s="229">
        <v>0</v>
      </c>
      <c r="E519" s="229">
        <v>0</v>
      </c>
    </row>
    <row r="520" spans="1:5" ht="15.75" thickBot="1" x14ac:dyDescent="0.3">
      <c r="A520" s="3" t="s">
        <v>15</v>
      </c>
      <c r="B520" s="229">
        <f>B533</f>
        <v>15000</v>
      </c>
      <c r="C520" s="229">
        <v>0</v>
      </c>
      <c r="D520" s="229">
        <v>0</v>
      </c>
      <c r="E520" s="229">
        <v>0</v>
      </c>
    </row>
    <row r="521" spans="1:5" ht="15.75" thickBot="1" x14ac:dyDescent="0.3">
      <c r="A521" s="3" t="s">
        <v>21</v>
      </c>
      <c r="B521" s="229">
        <f>B520/B519</f>
        <v>15000</v>
      </c>
      <c r="C521" s="229" t="e">
        <f t="shared" ref="C521:E521" si="115">C520/C519</f>
        <v>#DIV/0!</v>
      </c>
      <c r="D521" s="229" t="e">
        <f t="shared" si="115"/>
        <v>#DIV/0!</v>
      </c>
      <c r="E521" s="229" t="e">
        <f t="shared" si="115"/>
        <v>#DIV/0!</v>
      </c>
    </row>
    <row r="522" spans="1:5" ht="15.75" thickBot="1" x14ac:dyDescent="0.3">
      <c r="A522" s="3" t="s">
        <v>16</v>
      </c>
      <c r="B522" s="240" t="s">
        <v>20</v>
      </c>
      <c r="C522" s="230">
        <f>C519/B519-1</f>
        <v>-1</v>
      </c>
      <c r="D522" s="230" t="e">
        <f t="shared" ref="D522:E524" si="116">D519/C519-1</f>
        <v>#DIV/0!</v>
      </c>
      <c r="E522" s="230" t="e">
        <f t="shared" si="116"/>
        <v>#DIV/0!</v>
      </c>
    </row>
    <row r="523" spans="1:5" ht="15.75" thickBot="1" x14ac:dyDescent="0.3">
      <c r="A523" s="3" t="s">
        <v>17</v>
      </c>
      <c r="B523" s="240" t="s">
        <v>20</v>
      </c>
      <c r="C523" s="230">
        <f>C520/B520-1</f>
        <v>-1</v>
      </c>
      <c r="D523" s="230" t="e">
        <f t="shared" si="116"/>
        <v>#DIV/0!</v>
      </c>
      <c r="E523" s="230" t="e">
        <f t="shared" si="116"/>
        <v>#DIV/0!</v>
      </c>
    </row>
    <row r="524" spans="1:5" ht="15.75" thickBot="1" x14ac:dyDescent="0.3">
      <c r="A524" s="3" t="s">
        <v>18</v>
      </c>
      <c r="B524" s="240" t="s">
        <v>20</v>
      </c>
      <c r="C524" s="230" t="e">
        <f>C521/B521-1</f>
        <v>#DIV/0!</v>
      </c>
      <c r="D524" s="230" t="e">
        <f t="shared" si="116"/>
        <v>#DIV/0!</v>
      </c>
      <c r="E524" s="230" t="e">
        <f t="shared" si="116"/>
        <v>#DIV/0!</v>
      </c>
    </row>
    <row r="525" spans="1:5" ht="15.75" thickBot="1" x14ac:dyDescent="0.3">
      <c r="A525" s="806" t="s">
        <v>299</v>
      </c>
      <c r="B525" s="807"/>
      <c r="C525" s="807"/>
      <c r="D525" s="807"/>
      <c r="E525" s="808"/>
    </row>
    <row r="526" spans="1:5" ht="12.75" customHeight="1" x14ac:dyDescent="0.25">
      <c r="A526" s="781"/>
      <c r="B526" s="14">
        <v>2019</v>
      </c>
      <c r="C526" s="14">
        <v>2020</v>
      </c>
      <c r="D526" s="14">
        <v>2021</v>
      </c>
      <c r="E526" s="14">
        <v>2022</v>
      </c>
    </row>
    <row r="527" spans="1:5" s="246" customFormat="1" ht="9" customHeight="1" thickBot="1" x14ac:dyDescent="0.3">
      <c r="A527" s="782"/>
      <c r="B527" s="57"/>
      <c r="C527" s="57"/>
      <c r="D527" s="251"/>
      <c r="E527" s="251"/>
    </row>
    <row r="528" spans="1:5" ht="15.75" thickBot="1" x14ac:dyDescent="0.3">
      <c r="A528" s="1" t="s">
        <v>107</v>
      </c>
      <c r="B528" s="9">
        <f>B529+B530+B531+B532</f>
        <v>0</v>
      </c>
      <c r="C528" s="9">
        <f t="shared" ref="C528" si="117">C529+C530+C531+C532</f>
        <v>0</v>
      </c>
      <c r="D528" s="9">
        <v>0</v>
      </c>
      <c r="E528" s="9">
        <f t="shared" ref="E528" si="118">E529+E530+E531+E532</f>
        <v>0</v>
      </c>
    </row>
    <row r="529" spans="1:5" ht="15.75" thickBot="1" x14ac:dyDescent="0.3">
      <c r="A529" s="8" t="s">
        <v>37</v>
      </c>
      <c r="B529" s="9"/>
      <c r="C529" s="9"/>
      <c r="D529" s="9"/>
      <c r="E529" s="9"/>
    </row>
    <row r="530" spans="1:5" ht="15.75" thickBot="1" x14ac:dyDescent="0.3">
      <c r="A530" s="8" t="s">
        <v>108</v>
      </c>
      <c r="B530" s="9"/>
      <c r="C530" s="9"/>
      <c r="D530" s="9"/>
      <c r="E530" s="9"/>
    </row>
    <row r="531" spans="1:5" ht="15.75" thickBot="1" x14ac:dyDescent="0.3">
      <c r="A531" s="8" t="s">
        <v>72</v>
      </c>
      <c r="B531" s="9"/>
      <c r="C531" s="9"/>
      <c r="D531" s="9"/>
      <c r="E531" s="9"/>
    </row>
    <row r="532" spans="1:5" ht="15.75" thickBot="1" x14ac:dyDescent="0.3">
      <c r="A532" s="8" t="s">
        <v>73</v>
      </c>
      <c r="B532" s="9"/>
      <c r="C532" s="9"/>
      <c r="D532" s="9"/>
      <c r="E532" s="9"/>
    </row>
    <row r="533" spans="1:5" ht="15.75" thickBot="1" x14ac:dyDescent="0.3">
      <c r="A533" s="1" t="s">
        <v>109</v>
      </c>
      <c r="B533" s="9">
        <f>B536</f>
        <v>15000</v>
      </c>
      <c r="C533" s="9">
        <f t="shared" ref="C533:E533" si="119">C534+C535+C536+C537</f>
        <v>0</v>
      </c>
      <c r="D533" s="9">
        <f t="shared" si="119"/>
        <v>0</v>
      </c>
      <c r="E533" s="9">
        <f t="shared" si="119"/>
        <v>0</v>
      </c>
    </row>
    <row r="534" spans="1:5" ht="15.75" thickBot="1" x14ac:dyDescent="0.3">
      <c r="A534" s="8" t="s">
        <v>37</v>
      </c>
      <c r="B534" s="9"/>
      <c r="C534" s="9"/>
      <c r="D534" s="9"/>
      <c r="E534" s="9"/>
    </row>
    <row r="535" spans="1:5" ht="15.75" thickBot="1" x14ac:dyDescent="0.3">
      <c r="A535" s="8" t="s">
        <v>108</v>
      </c>
      <c r="B535" s="9"/>
      <c r="C535" s="9"/>
      <c r="D535" s="9"/>
      <c r="E535" s="9"/>
    </row>
    <row r="536" spans="1:5" ht="15.75" thickBot="1" x14ac:dyDescent="0.3">
      <c r="A536" s="8" t="s">
        <v>72</v>
      </c>
      <c r="B536" s="9">
        <v>15000</v>
      </c>
      <c r="C536" s="9">
        <v>0</v>
      </c>
      <c r="D536" s="9">
        <v>0</v>
      </c>
      <c r="E536" s="9">
        <v>0</v>
      </c>
    </row>
    <row r="537" spans="1:5" s="246" customFormat="1" ht="15.75" thickBot="1" x14ac:dyDescent="0.3">
      <c r="A537" s="56" t="s">
        <v>73</v>
      </c>
      <c r="B537" s="57"/>
      <c r="C537" s="57"/>
      <c r="D537" s="57"/>
      <c r="E537" s="57"/>
    </row>
    <row r="538" spans="1:5" s="246" customFormat="1" ht="15.75" thickBot="1" x14ac:dyDescent="0.3">
      <c r="A538" s="45" t="s">
        <v>300</v>
      </c>
      <c r="B538" s="235">
        <f>B528+B533</f>
        <v>15000</v>
      </c>
      <c r="C538" s="235">
        <f t="shared" ref="C538:E538" si="120">C528+C533</f>
        <v>0</v>
      </c>
      <c r="D538" s="235">
        <f t="shared" si="120"/>
        <v>0</v>
      </c>
      <c r="E538" s="235">
        <f t="shared" si="120"/>
        <v>0</v>
      </c>
    </row>
    <row r="539" spans="1:5" s="246" customFormat="1" ht="26.25" customHeight="1" thickBot="1" x14ac:dyDescent="0.3">
      <c r="A539" s="252" t="s">
        <v>259</v>
      </c>
      <c r="B539" s="1215" t="s">
        <v>1001</v>
      </c>
      <c r="C539" s="1216"/>
      <c r="D539" s="1216"/>
      <c r="E539" s="1217"/>
    </row>
    <row r="540" spans="1:5" ht="100.5" customHeight="1" thickBot="1" x14ac:dyDescent="0.3">
      <c r="A540" s="47" t="s">
        <v>1002</v>
      </c>
      <c r="B540" s="77" t="s">
        <v>1003</v>
      </c>
      <c r="C540" s="28" t="s">
        <v>105</v>
      </c>
      <c r="D540" s="1209" t="s">
        <v>1004</v>
      </c>
      <c r="E540" s="1210"/>
    </row>
    <row r="541" spans="1:5" ht="17.25" customHeight="1" thickBot="1" x14ac:dyDescent="0.3">
      <c r="A541" s="3" t="s">
        <v>9</v>
      </c>
      <c r="B541" s="786" t="s">
        <v>289</v>
      </c>
      <c r="C541" s="787"/>
      <c r="D541" s="787"/>
      <c r="E541" s="788"/>
    </row>
    <row r="542" spans="1:5" ht="15.75" thickBot="1" x14ac:dyDescent="0.3">
      <c r="A542" s="3" t="s">
        <v>14</v>
      </c>
      <c r="B542" s="803" t="s">
        <v>261</v>
      </c>
      <c r="C542" s="804"/>
      <c r="D542" s="804"/>
      <c r="E542" s="805"/>
    </row>
    <row r="543" spans="1:5" ht="12.75" customHeight="1" x14ac:dyDescent="0.25">
      <c r="A543" s="781"/>
      <c r="B543" s="14">
        <v>2019</v>
      </c>
      <c r="C543" s="14">
        <v>2020</v>
      </c>
      <c r="D543" s="14">
        <v>2021</v>
      </c>
      <c r="E543" s="14">
        <v>2022</v>
      </c>
    </row>
    <row r="544" spans="1:5" ht="9" customHeight="1" thickBot="1" x14ac:dyDescent="0.3">
      <c r="A544" s="782"/>
      <c r="B544" s="228"/>
      <c r="C544" s="228"/>
      <c r="D544" s="228"/>
      <c r="E544" s="228"/>
    </row>
    <row r="545" spans="1:5" ht="15.75" thickBot="1" x14ac:dyDescent="0.3">
      <c r="A545" s="3" t="s">
        <v>8</v>
      </c>
      <c r="B545" s="229">
        <v>0</v>
      </c>
      <c r="C545" s="229">
        <v>0</v>
      </c>
      <c r="D545" s="229">
        <v>1</v>
      </c>
      <c r="E545" s="229">
        <v>1</v>
      </c>
    </row>
    <row r="546" spans="1:5" ht="15.75" thickBot="1" x14ac:dyDescent="0.3">
      <c r="A546" s="3" t="s">
        <v>15</v>
      </c>
      <c r="B546" s="229">
        <v>0</v>
      </c>
      <c r="C546" s="229">
        <v>0</v>
      </c>
      <c r="D546" s="229">
        <f>D559</f>
        <v>100000</v>
      </c>
      <c r="E546" s="229">
        <f>E559</f>
        <v>200000</v>
      </c>
    </row>
    <row r="547" spans="1:5" ht="15.75" thickBot="1" x14ac:dyDescent="0.3">
      <c r="A547" s="3" t="s">
        <v>21</v>
      </c>
      <c r="B547" s="229" t="e">
        <f>B546/B545</f>
        <v>#DIV/0!</v>
      </c>
      <c r="C547" s="229" t="e">
        <f t="shared" ref="C547" si="121">C546/C545</f>
        <v>#DIV/0!</v>
      </c>
      <c r="D547" s="229">
        <f>D546/D545</f>
        <v>100000</v>
      </c>
      <c r="E547" s="229">
        <f>E546/E545</f>
        <v>200000</v>
      </c>
    </row>
    <row r="548" spans="1:5" ht="15.75" thickBot="1" x14ac:dyDescent="0.3">
      <c r="A548" s="3" t="s">
        <v>16</v>
      </c>
      <c r="B548" s="240" t="s">
        <v>20</v>
      </c>
      <c r="C548" s="230" t="e">
        <f>C545/B545-1</f>
        <v>#DIV/0!</v>
      </c>
      <c r="D548" s="230" t="e">
        <f t="shared" ref="D548:E550" si="122">D545/C545-1</f>
        <v>#DIV/0!</v>
      </c>
      <c r="E548" s="230">
        <f t="shared" si="122"/>
        <v>0</v>
      </c>
    </row>
    <row r="549" spans="1:5" ht="15.75" thickBot="1" x14ac:dyDescent="0.3">
      <c r="A549" s="3" t="s">
        <v>17</v>
      </c>
      <c r="B549" s="240" t="s">
        <v>20</v>
      </c>
      <c r="C549" s="230" t="e">
        <f>C546/B546-1</f>
        <v>#DIV/0!</v>
      </c>
      <c r="D549" s="230" t="e">
        <f>D546/C546-1</f>
        <v>#DIV/0!</v>
      </c>
      <c r="E549" s="230">
        <f>E546/D546-1</f>
        <v>1</v>
      </c>
    </row>
    <row r="550" spans="1:5" ht="15.75" thickBot="1" x14ac:dyDescent="0.3">
      <c r="A550" s="3" t="s">
        <v>18</v>
      </c>
      <c r="B550" s="240" t="s">
        <v>20</v>
      </c>
      <c r="C550" s="230" t="e">
        <f>C547/B547-1</f>
        <v>#DIV/0!</v>
      </c>
      <c r="D550" s="230" t="e">
        <f t="shared" si="122"/>
        <v>#DIV/0!</v>
      </c>
      <c r="E550" s="230">
        <f t="shared" si="122"/>
        <v>1</v>
      </c>
    </row>
    <row r="551" spans="1:5" ht="15.75" thickBot="1" x14ac:dyDescent="0.3">
      <c r="A551" s="806" t="s">
        <v>1005</v>
      </c>
      <c r="B551" s="807"/>
      <c r="C551" s="807"/>
      <c r="D551" s="807"/>
      <c r="E551" s="808"/>
    </row>
    <row r="552" spans="1:5" ht="12.75" customHeight="1" x14ac:dyDescent="0.25">
      <c r="A552" s="781"/>
      <c r="B552" s="14">
        <v>2019</v>
      </c>
      <c r="C552" s="14">
        <v>2020</v>
      </c>
      <c r="D552" s="14">
        <v>2021</v>
      </c>
      <c r="E552" s="14">
        <v>2022</v>
      </c>
    </row>
    <row r="553" spans="1:5" ht="9" customHeight="1" thickBot="1" x14ac:dyDescent="0.3">
      <c r="A553" s="782"/>
      <c r="B553" s="241"/>
      <c r="C553" s="241"/>
      <c r="D553" s="49"/>
      <c r="E553" s="49"/>
    </row>
    <row r="554" spans="1:5" ht="15.75" thickBot="1" x14ac:dyDescent="0.3">
      <c r="A554" s="1" t="s">
        <v>107</v>
      </c>
      <c r="B554" s="9">
        <f>B555+B556+B557+B558</f>
        <v>0</v>
      </c>
      <c r="C554" s="9">
        <f t="shared" ref="C554" si="123">C555+C556+C557+C558</f>
        <v>0</v>
      </c>
      <c r="D554" s="9">
        <v>0</v>
      </c>
      <c r="E554" s="9">
        <f t="shared" ref="E554" si="124">E555+E556+E557+E558</f>
        <v>0</v>
      </c>
    </row>
    <row r="555" spans="1:5" ht="15.75" thickBot="1" x14ac:dyDescent="0.3">
      <c r="A555" s="8" t="s">
        <v>37</v>
      </c>
      <c r="B555" s="9"/>
      <c r="C555" s="9"/>
      <c r="D555" s="9"/>
      <c r="E555" s="9"/>
    </row>
    <row r="556" spans="1:5" ht="15.75" thickBot="1" x14ac:dyDescent="0.3">
      <c r="A556" s="8" t="s">
        <v>108</v>
      </c>
      <c r="B556" s="9"/>
      <c r="C556" s="9"/>
      <c r="D556" s="9"/>
      <c r="E556" s="9"/>
    </row>
    <row r="557" spans="1:5" ht="15.75" thickBot="1" x14ac:dyDescent="0.3">
      <c r="A557" s="8" t="s">
        <v>72</v>
      </c>
      <c r="B557" s="9"/>
      <c r="C557" s="9"/>
      <c r="D557" s="9"/>
      <c r="E557" s="9"/>
    </row>
    <row r="558" spans="1:5" ht="15.75" thickBot="1" x14ac:dyDescent="0.3">
      <c r="A558" s="8" t="s">
        <v>73</v>
      </c>
      <c r="B558" s="9"/>
      <c r="C558" s="9"/>
      <c r="D558" s="9"/>
      <c r="E558" s="9"/>
    </row>
    <row r="559" spans="1:5" ht="15.75" thickBot="1" x14ac:dyDescent="0.3">
      <c r="A559" s="1" t="s">
        <v>109</v>
      </c>
      <c r="B559" s="9">
        <f>B561</f>
        <v>0</v>
      </c>
      <c r="C559" s="9">
        <f>C561</f>
        <v>0</v>
      </c>
      <c r="D559" s="9">
        <f>D561</f>
        <v>100000</v>
      </c>
      <c r="E559" s="9">
        <f>E561</f>
        <v>200000</v>
      </c>
    </row>
    <row r="560" spans="1:5" ht="15.75" thickBot="1" x14ac:dyDescent="0.3">
      <c r="A560" s="8" t="s">
        <v>37</v>
      </c>
      <c r="B560" s="9"/>
      <c r="C560" s="9"/>
      <c r="D560" s="9"/>
      <c r="E560" s="9"/>
    </row>
    <row r="561" spans="1:5" ht="15.75" thickBot="1" x14ac:dyDescent="0.3">
      <c r="A561" s="8" t="s">
        <v>108</v>
      </c>
      <c r="B561" s="9">
        <v>0</v>
      </c>
      <c r="C561" s="9">
        <v>0</v>
      </c>
      <c r="D561" s="9">
        <v>100000</v>
      </c>
      <c r="E561" s="49">
        <v>200000</v>
      </c>
    </row>
    <row r="562" spans="1:5" ht="15.75" thickBot="1" x14ac:dyDescent="0.3">
      <c r="A562" s="8" t="s">
        <v>72</v>
      </c>
      <c r="B562" s="9"/>
      <c r="C562" s="9"/>
      <c r="D562" s="9"/>
      <c r="E562" s="9"/>
    </row>
    <row r="563" spans="1:5" ht="15.75" thickBot="1" x14ac:dyDescent="0.3">
      <c r="A563" s="8" t="s">
        <v>73</v>
      </c>
      <c r="B563" s="9"/>
      <c r="C563" s="9"/>
      <c r="D563" s="9"/>
      <c r="E563" s="9"/>
    </row>
    <row r="564" spans="1:5" s="246" customFormat="1" ht="15.75" thickBot="1" x14ac:dyDescent="0.3">
      <c r="A564" s="45" t="s">
        <v>358</v>
      </c>
      <c r="B564" s="237">
        <f>B554+B559</f>
        <v>0</v>
      </c>
      <c r="C564" s="237">
        <f t="shared" ref="C564:E564" si="125">C554+C559</f>
        <v>0</v>
      </c>
      <c r="D564" s="237">
        <f t="shared" si="125"/>
        <v>100000</v>
      </c>
      <c r="E564" s="237">
        <f t="shared" si="125"/>
        <v>200000</v>
      </c>
    </row>
    <row r="565" spans="1:5" ht="82.5" customHeight="1" thickBot="1" x14ac:dyDescent="0.3">
      <c r="A565" s="47" t="s">
        <v>1006</v>
      </c>
      <c r="B565" s="77" t="s">
        <v>1007</v>
      </c>
      <c r="C565" s="28" t="s">
        <v>105</v>
      </c>
      <c r="D565" s="1209" t="s">
        <v>1008</v>
      </c>
      <c r="E565" s="1210"/>
    </row>
    <row r="566" spans="1:5" ht="17.25" customHeight="1" thickBot="1" x14ac:dyDescent="0.3">
      <c r="A566" s="3" t="s">
        <v>9</v>
      </c>
      <c r="B566" s="786" t="s">
        <v>289</v>
      </c>
      <c r="C566" s="787"/>
      <c r="D566" s="787"/>
      <c r="E566" s="788"/>
    </row>
    <row r="567" spans="1:5" ht="15.75" thickBot="1" x14ac:dyDescent="0.3">
      <c r="A567" s="3" t="s">
        <v>14</v>
      </c>
      <c r="B567" s="803" t="s">
        <v>261</v>
      </c>
      <c r="C567" s="804"/>
      <c r="D567" s="804"/>
      <c r="E567" s="805"/>
    </row>
    <row r="568" spans="1:5" ht="12.75" customHeight="1" x14ac:dyDescent="0.25">
      <c r="A568" s="781"/>
      <c r="B568" s="14">
        <v>2019</v>
      </c>
      <c r="C568" s="14">
        <v>2020</v>
      </c>
      <c r="D568" s="14">
        <v>2021</v>
      </c>
      <c r="E568" s="14">
        <v>2022</v>
      </c>
    </row>
    <row r="569" spans="1:5" ht="9" customHeight="1" thickBot="1" x14ac:dyDescent="0.3">
      <c r="A569" s="782"/>
      <c r="B569" s="228"/>
      <c r="C569" s="228"/>
      <c r="D569" s="228"/>
      <c r="E569" s="228"/>
    </row>
    <row r="570" spans="1:5" ht="15.75" thickBot="1" x14ac:dyDescent="0.3">
      <c r="A570" s="3" t="s">
        <v>8</v>
      </c>
      <c r="B570" s="229">
        <v>0</v>
      </c>
      <c r="C570" s="229">
        <v>0</v>
      </c>
      <c r="D570" s="229">
        <v>1</v>
      </c>
      <c r="E570" s="229">
        <v>1</v>
      </c>
    </row>
    <row r="571" spans="1:5" ht="15.75" thickBot="1" x14ac:dyDescent="0.3">
      <c r="A571" s="3" t="s">
        <v>15</v>
      </c>
      <c r="B571" s="229">
        <v>0</v>
      </c>
      <c r="C571" s="229">
        <v>0</v>
      </c>
      <c r="D571" s="229">
        <f>D584</f>
        <v>10000</v>
      </c>
      <c r="E571" s="229">
        <f>E584</f>
        <v>10000</v>
      </c>
    </row>
    <row r="572" spans="1:5" ht="15.75" thickBot="1" x14ac:dyDescent="0.3">
      <c r="A572" s="3" t="s">
        <v>21</v>
      </c>
      <c r="B572" s="229" t="e">
        <f>B571/B570</f>
        <v>#DIV/0!</v>
      </c>
      <c r="C572" s="229" t="e">
        <f t="shared" ref="C572:E572" si="126">C571/C570</f>
        <v>#DIV/0!</v>
      </c>
      <c r="D572" s="229">
        <f t="shared" si="126"/>
        <v>10000</v>
      </c>
      <c r="E572" s="229">
        <f t="shared" si="126"/>
        <v>10000</v>
      </c>
    </row>
    <row r="573" spans="1:5" ht="15.75" thickBot="1" x14ac:dyDescent="0.3">
      <c r="A573" s="3" t="s">
        <v>16</v>
      </c>
      <c r="B573" s="240" t="s">
        <v>20</v>
      </c>
      <c r="C573" s="230" t="e">
        <f>C570/B570-1</f>
        <v>#DIV/0!</v>
      </c>
      <c r="D573" s="230" t="e">
        <f t="shared" ref="D573:E575" si="127">D570/C570-1</f>
        <v>#DIV/0!</v>
      </c>
      <c r="E573" s="230">
        <f t="shared" si="127"/>
        <v>0</v>
      </c>
    </row>
    <row r="574" spans="1:5" ht="15.75" thickBot="1" x14ac:dyDescent="0.3">
      <c r="A574" s="3" t="s">
        <v>17</v>
      </c>
      <c r="B574" s="240" t="s">
        <v>20</v>
      </c>
      <c r="C574" s="230" t="e">
        <f>C571/B571-1</f>
        <v>#DIV/0!</v>
      </c>
      <c r="D574" s="230" t="e">
        <f t="shared" si="127"/>
        <v>#DIV/0!</v>
      </c>
      <c r="E574" s="230">
        <f t="shared" si="127"/>
        <v>0</v>
      </c>
    </row>
    <row r="575" spans="1:5" ht="15.75" thickBot="1" x14ac:dyDescent="0.3">
      <c r="A575" s="3" t="s">
        <v>18</v>
      </c>
      <c r="B575" s="240" t="s">
        <v>20</v>
      </c>
      <c r="C575" s="230" t="e">
        <f>C572/B572-1</f>
        <v>#DIV/0!</v>
      </c>
      <c r="D575" s="230" t="e">
        <f t="shared" si="127"/>
        <v>#DIV/0!</v>
      </c>
      <c r="E575" s="230">
        <f t="shared" si="127"/>
        <v>0</v>
      </c>
    </row>
    <row r="576" spans="1:5" ht="15.75" thickBot="1" x14ac:dyDescent="0.3">
      <c r="A576" s="806" t="s">
        <v>1009</v>
      </c>
      <c r="B576" s="807"/>
      <c r="C576" s="807"/>
      <c r="D576" s="807"/>
      <c r="E576" s="808"/>
    </row>
    <row r="577" spans="1:5" ht="12.75" customHeight="1" x14ac:dyDescent="0.25">
      <c r="A577" s="781"/>
      <c r="B577" s="14">
        <v>2019</v>
      </c>
      <c r="C577" s="14">
        <v>2020</v>
      </c>
      <c r="D577" s="14">
        <v>2021</v>
      </c>
      <c r="E577" s="14">
        <v>2022</v>
      </c>
    </row>
    <row r="578" spans="1:5" ht="9" customHeight="1" thickBot="1" x14ac:dyDescent="0.3">
      <c r="A578" s="782"/>
      <c r="B578" s="241"/>
      <c r="C578" s="241"/>
      <c r="D578" s="49"/>
      <c r="E578" s="49"/>
    </row>
    <row r="579" spans="1:5" ht="15.75" thickBot="1" x14ac:dyDescent="0.3">
      <c r="A579" s="1" t="s">
        <v>107</v>
      </c>
      <c r="B579" s="9">
        <f>B580+B581+B582+B583</f>
        <v>0</v>
      </c>
      <c r="C579" s="9">
        <f t="shared" ref="C579" si="128">C580+C581+C582+C583</f>
        <v>0</v>
      </c>
      <c r="D579" s="9">
        <v>0</v>
      </c>
      <c r="E579" s="9">
        <f t="shared" ref="E579" si="129">E580+E581+E582+E583</f>
        <v>0</v>
      </c>
    </row>
    <row r="580" spans="1:5" ht="15.75" thickBot="1" x14ac:dyDescent="0.3">
      <c r="A580" s="8" t="s">
        <v>37</v>
      </c>
      <c r="B580" s="9"/>
      <c r="C580" s="9"/>
      <c r="D580" s="9"/>
      <c r="E580" s="9"/>
    </row>
    <row r="581" spans="1:5" ht="15.75" thickBot="1" x14ac:dyDescent="0.3">
      <c r="A581" s="8" t="s">
        <v>108</v>
      </c>
      <c r="B581" s="9"/>
      <c r="C581" s="9"/>
      <c r="D581" s="9"/>
      <c r="E581" s="9"/>
    </row>
    <row r="582" spans="1:5" ht="15.75" thickBot="1" x14ac:dyDescent="0.3">
      <c r="A582" s="8" t="s">
        <v>72</v>
      </c>
      <c r="B582" s="9"/>
      <c r="C582" s="9"/>
      <c r="D582" s="9"/>
      <c r="E582" s="9"/>
    </row>
    <row r="583" spans="1:5" ht="15.75" thickBot="1" x14ac:dyDescent="0.3">
      <c r="A583" s="8" t="s">
        <v>73</v>
      </c>
      <c r="B583" s="9"/>
      <c r="C583" s="9"/>
      <c r="D583" s="9"/>
      <c r="E583" s="9"/>
    </row>
    <row r="584" spans="1:5" ht="15.75" thickBot="1" x14ac:dyDescent="0.3">
      <c r="A584" s="1" t="s">
        <v>109</v>
      </c>
      <c r="B584" s="9">
        <f>B585+B586+B587+B588</f>
        <v>0</v>
      </c>
      <c r="C584" s="9">
        <f t="shared" ref="C584" si="130">C585+C586+C587+C588</f>
        <v>0</v>
      </c>
      <c r="D584" s="9">
        <f>D588</f>
        <v>10000</v>
      </c>
      <c r="E584" s="9">
        <f>E588</f>
        <v>10000</v>
      </c>
    </row>
    <row r="585" spans="1:5" ht="15.75" thickBot="1" x14ac:dyDescent="0.3">
      <c r="A585" s="8" t="s">
        <v>37</v>
      </c>
      <c r="B585" s="9"/>
      <c r="C585" s="9"/>
      <c r="D585" s="9"/>
      <c r="E585" s="9"/>
    </row>
    <row r="586" spans="1:5" ht="15.75" thickBot="1" x14ac:dyDescent="0.3">
      <c r="A586" s="8" t="s">
        <v>108</v>
      </c>
      <c r="B586" s="9"/>
      <c r="C586" s="9"/>
      <c r="D586" s="9"/>
      <c r="E586" s="49"/>
    </row>
    <row r="587" spans="1:5" ht="15.75" thickBot="1" x14ac:dyDescent="0.3">
      <c r="A587" s="8" t="s">
        <v>72</v>
      </c>
      <c r="B587" s="9"/>
      <c r="C587" s="9"/>
      <c r="D587" s="9"/>
      <c r="E587" s="9"/>
    </row>
    <row r="588" spans="1:5" ht="15.75" thickBot="1" x14ac:dyDescent="0.3">
      <c r="A588" s="8" t="s">
        <v>73</v>
      </c>
      <c r="B588" s="9">
        <v>0</v>
      </c>
      <c r="C588" s="9">
        <v>0</v>
      </c>
      <c r="D588" s="9">
        <v>10000</v>
      </c>
      <c r="E588" s="49">
        <v>10000</v>
      </c>
    </row>
    <row r="589" spans="1:5" s="246" customFormat="1" ht="15.75" thickBot="1" x14ac:dyDescent="0.3">
      <c r="A589" s="45" t="s">
        <v>360</v>
      </c>
      <c r="B589" s="235">
        <f>B579+B584</f>
        <v>0</v>
      </c>
      <c r="C589" s="235">
        <f t="shared" ref="C589:E589" si="131">C579+C584</f>
        <v>0</v>
      </c>
      <c r="D589" s="235">
        <f t="shared" si="131"/>
        <v>10000</v>
      </c>
      <c r="E589" s="235">
        <f t="shared" si="131"/>
        <v>10000</v>
      </c>
    </row>
    <row r="590" spans="1:5" s="253" customFormat="1" ht="23.25" customHeight="1" thickBot="1" x14ac:dyDescent="0.3">
      <c r="A590" s="252" t="s">
        <v>259</v>
      </c>
      <c r="B590" s="1218" t="s">
        <v>1010</v>
      </c>
      <c r="C590" s="1219"/>
      <c r="D590" s="1219"/>
      <c r="E590" s="1220"/>
    </row>
    <row r="591" spans="1:5" ht="62.25" customHeight="1" thickBot="1" x14ac:dyDescent="0.3">
      <c r="A591" s="16" t="s">
        <v>361</v>
      </c>
      <c r="B591" s="77" t="s">
        <v>1011</v>
      </c>
      <c r="C591" s="28" t="s">
        <v>105</v>
      </c>
      <c r="D591" s="1209" t="s">
        <v>1012</v>
      </c>
      <c r="E591" s="1210"/>
    </row>
    <row r="592" spans="1:5" ht="17.25" customHeight="1" thickBot="1" x14ac:dyDescent="0.3">
      <c r="A592" s="3" t="s">
        <v>9</v>
      </c>
      <c r="B592" s="786" t="s">
        <v>987</v>
      </c>
      <c r="C592" s="787"/>
      <c r="D592" s="787"/>
      <c r="E592" s="788"/>
    </row>
    <row r="593" spans="1:5" ht="15.75" thickBot="1" x14ac:dyDescent="0.3">
      <c r="A593" s="3" t="s">
        <v>14</v>
      </c>
      <c r="B593" s="803" t="s">
        <v>261</v>
      </c>
      <c r="C593" s="804"/>
      <c r="D593" s="804"/>
      <c r="E593" s="805"/>
    </row>
    <row r="594" spans="1:5" ht="12.75" customHeight="1" x14ac:dyDescent="0.25">
      <c r="A594" s="781"/>
      <c r="B594" s="14">
        <v>2019</v>
      </c>
      <c r="C594" s="14">
        <v>2020</v>
      </c>
      <c r="D594" s="14">
        <v>2021</v>
      </c>
      <c r="E594" s="14">
        <v>2022</v>
      </c>
    </row>
    <row r="595" spans="1:5" ht="9" customHeight="1" thickBot="1" x14ac:dyDescent="0.3">
      <c r="A595" s="782"/>
      <c r="B595" s="228"/>
      <c r="C595" s="228"/>
      <c r="D595" s="228"/>
      <c r="E595" s="228"/>
    </row>
    <row r="596" spans="1:5" ht="15.75" thickBot="1" x14ac:dyDescent="0.3">
      <c r="A596" s="3" t="s">
        <v>8</v>
      </c>
      <c r="B596" s="229">
        <v>0</v>
      </c>
      <c r="C596" s="229">
        <v>1</v>
      </c>
      <c r="D596" s="229">
        <v>1</v>
      </c>
      <c r="E596" s="229">
        <v>0</v>
      </c>
    </row>
    <row r="597" spans="1:5" ht="15.75" thickBot="1" x14ac:dyDescent="0.3">
      <c r="A597" s="3" t="s">
        <v>15</v>
      </c>
      <c r="B597" s="229">
        <v>0</v>
      </c>
      <c r="C597" s="49">
        <f>C610</f>
        <v>200000</v>
      </c>
      <c r="D597" s="49">
        <v>100000</v>
      </c>
      <c r="E597" s="229">
        <v>0</v>
      </c>
    </row>
    <row r="598" spans="1:5" ht="15.75" thickBot="1" x14ac:dyDescent="0.3">
      <c r="A598" s="3" t="s">
        <v>21</v>
      </c>
      <c r="B598" s="229" t="e">
        <f>B597/B596</f>
        <v>#DIV/0!</v>
      </c>
      <c r="C598" s="229">
        <f t="shared" ref="C598:E598" si="132">C597/C596</f>
        <v>200000</v>
      </c>
      <c r="D598" s="229">
        <f t="shared" si="132"/>
        <v>100000</v>
      </c>
      <c r="E598" s="229" t="e">
        <f t="shared" si="132"/>
        <v>#DIV/0!</v>
      </c>
    </row>
    <row r="599" spans="1:5" ht="15.75" thickBot="1" x14ac:dyDescent="0.3">
      <c r="A599" s="3" t="s">
        <v>16</v>
      </c>
      <c r="B599" s="240" t="s">
        <v>20</v>
      </c>
      <c r="C599" s="230" t="e">
        <f>C596/B596-1</f>
        <v>#DIV/0!</v>
      </c>
      <c r="D599" s="230">
        <f t="shared" ref="D599:E601" si="133">D596/C596-1</f>
        <v>0</v>
      </c>
      <c r="E599" s="230">
        <f t="shared" si="133"/>
        <v>-1</v>
      </c>
    </row>
    <row r="600" spans="1:5" ht="15.75" thickBot="1" x14ac:dyDescent="0.3">
      <c r="A600" s="3" t="s">
        <v>17</v>
      </c>
      <c r="B600" s="240" t="s">
        <v>20</v>
      </c>
      <c r="C600" s="230" t="e">
        <f>C597/B597-1</f>
        <v>#DIV/0!</v>
      </c>
      <c r="D600" s="230">
        <f t="shared" si="133"/>
        <v>-0.5</v>
      </c>
      <c r="E600" s="230">
        <f t="shared" si="133"/>
        <v>-1</v>
      </c>
    </row>
    <row r="601" spans="1:5" ht="15.75" thickBot="1" x14ac:dyDescent="0.3">
      <c r="A601" s="3" t="s">
        <v>18</v>
      </c>
      <c r="B601" s="240" t="s">
        <v>20</v>
      </c>
      <c r="C601" s="230" t="e">
        <f>C598/B598-1</f>
        <v>#DIV/0!</v>
      </c>
      <c r="D601" s="230">
        <f t="shared" si="133"/>
        <v>-0.5</v>
      </c>
      <c r="E601" s="230" t="e">
        <f t="shared" si="133"/>
        <v>#DIV/0!</v>
      </c>
    </row>
    <row r="602" spans="1:5" ht="15.75" thickBot="1" x14ac:dyDescent="0.3">
      <c r="A602" s="806" t="s">
        <v>1013</v>
      </c>
      <c r="B602" s="807"/>
      <c r="C602" s="807"/>
      <c r="D602" s="807"/>
      <c r="E602" s="808"/>
    </row>
    <row r="603" spans="1:5" ht="12.75" customHeight="1" x14ac:dyDescent="0.25">
      <c r="A603" s="781"/>
      <c r="B603" s="14">
        <v>2019</v>
      </c>
      <c r="C603" s="14">
        <v>2020</v>
      </c>
      <c r="D603" s="14">
        <v>2021</v>
      </c>
      <c r="E603" s="14">
        <v>2022</v>
      </c>
    </row>
    <row r="604" spans="1:5" ht="9" customHeight="1" thickBot="1" x14ac:dyDescent="0.3">
      <c r="A604" s="782"/>
      <c r="B604" s="49"/>
      <c r="C604" s="49"/>
      <c r="D604" s="49"/>
      <c r="E604" s="49"/>
    </row>
    <row r="605" spans="1:5" ht="15.75" thickBot="1" x14ac:dyDescent="0.3">
      <c r="A605" s="1" t="s">
        <v>107</v>
      </c>
      <c r="B605" s="9">
        <f>B606+B607+B608+B609</f>
        <v>0</v>
      </c>
      <c r="C605" s="9">
        <f t="shared" ref="C605" si="134">C606+C607+C608+C609</f>
        <v>0</v>
      </c>
      <c r="D605" s="9">
        <v>0</v>
      </c>
      <c r="E605" s="9">
        <f t="shared" ref="E605" si="135">E606+E607+E608+E609</f>
        <v>0</v>
      </c>
    </row>
    <row r="606" spans="1:5" ht="15.75" thickBot="1" x14ac:dyDescent="0.3">
      <c r="A606" s="8" t="s">
        <v>37</v>
      </c>
      <c r="B606" s="9"/>
      <c r="C606" s="9"/>
      <c r="D606" s="9"/>
      <c r="E606" s="9"/>
    </row>
    <row r="607" spans="1:5" ht="15.75" thickBot="1" x14ac:dyDescent="0.3">
      <c r="A607" s="8" t="s">
        <v>108</v>
      </c>
      <c r="B607" s="9"/>
      <c r="C607" s="9"/>
      <c r="D607" s="9"/>
      <c r="E607" s="9"/>
    </row>
    <row r="608" spans="1:5" ht="15.75" thickBot="1" x14ac:dyDescent="0.3">
      <c r="A608" s="8" t="s">
        <v>72</v>
      </c>
      <c r="B608" s="9"/>
      <c r="C608" s="9"/>
      <c r="D608" s="9"/>
      <c r="E608" s="9"/>
    </row>
    <row r="609" spans="1:5" ht="15.75" thickBot="1" x14ac:dyDescent="0.3">
      <c r="A609" s="8" t="s">
        <v>73</v>
      </c>
      <c r="B609" s="9"/>
      <c r="C609" s="9"/>
      <c r="D609" s="9"/>
      <c r="E609" s="9"/>
    </row>
    <row r="610" spans="1:5" ht="15.75" thickBot="1" x14ac:dyDescent="0.3">
      <c r="A610" s="1" t="s">
        <v>109</v>
      </c>
      <c r="B610" s="9">
        <f>B611+B612+B613+B614</f>
        <v>0</v>
      </c>
      <c r="C610" s="9">
        <f t="shared" ref="C610:E610" si="136">C611+C612+C613+C614</f>
        <v>200000</v>
      </c>
      <c r="D610" s="9">
        <f t="shared" si="136"/>
        <v>100000</v>
      </c>
      <c r="E610" s="9">
        <f t="shared" si="136"/>
        <v>0</v>
      </c>
    </row>
    <row r="611" spans="1:5" ht="15.75" thickBot="1" x14ac:dyDescent="0.3">
      <c r="A611" s="8" t="s">
        <v>37</v>
      </c>
      <c r="B611" s="9"/>
      <c r="C611" s="9"/>
      <c r="D611" s="9"/>
      <c r="E611" s="9"/>
    </row>
    <row r="612" spans="1:5" ht="19.5" customHeight="1" thickBot="1" x14ac:dyDescent="0.3">
      <c r="A612" s="8" t="s">
        <v>108</v>
      </c>
      <c r="B612" s="9">
        <v>0</v>
      </c>
      <c r="C612" s="9">
        <v>200000</v>
      </c>
      <c r="D612" s="49">
        <v>100000</v>
      </c>
      <c r="E612" s="9">
        <v>0</v>
      </c>
    </row>
    <row r="613" spans="1:5" ht="15.75" thickBot="1" x14ac:dyDescent="0.3">
      <c r="A613" s="8" t="s">
        <v>72</v>
      </c>
      <c r="B613" s="9"/>
      <c r="C613" s="9"/>
      <c r="D613" s="9"/>
      <c r="E613" s="9"/>
    </row>
    <row r="614" spans="1:5" ht="15.75" thickBot="1" x14ac:dyDescent="0.3">
      <c r="A614" s="8" t="s">
        <v>73</v>
      </c>
      <c r="B614" s="9"/>
      <c r="C614" s="9"/>
      <c r="D614" s="9"/>
      <c r="E614" s="9"/>
    </row>
    <row r="615" spans="1:5" s="246" customFormat="1" ht="15.75" thickBot="1" x14ac:dyDescent="0.3">
      <c r="A615" s="45" t="s">
        <v>363</v>
      </c>
      <c r="B615" s="235">
        <f>B605+B610</f>
        <v>0</v>
      </c>
      <c r="C615" s="235">
        <f t="shared" ref="C615:E615" si="137">C605+C610</f>
        <v>200000</v>
      </c>
      <c r="D615" s="235">
        <f t="shared" si="137"/>
        <v>100000</v>
      </c>
      <c r="E615" s="235">
        <f t="shared" si="137"/>
        <v>0</v>
      </c>
    </row>
    <row r="616" spans="1:5" ht="66.75" customHeight="1" thickBot="1" x14ac:dyDescent="0.3">
      <c r="A616" s="47" t="s">
        <v>1014</v>
      </c>
      <c r="B616" s="77" t="s">
        <v>1015</v>
      </c>
      <c r="C616" s="28" t="s">
        <v>105</v>
      </c>
      <c r="D616" s="1209" t="s">
        <v>1016</v>
      </c>
      <c r="E616" s="1210"/>
    </row>
    <row r="617" spans="1:5" ht="17.25" customHeight="1" thickBot="1" x14ac:dyDescent="0.3">
      <c r="A617" s="3" t="s">
        <v>9</v>
      </c>
      <c r="B617" s="786" t="s">
        <v>987</v>
      </c>
      <c r="C617" s="787"/>
      <c r="D617" s="787"/>
      <c r="E617" s="788"/>
    </row>
    <row r="618" spans="1:5" ht="15.75" thickBot="1" x14ac:dyDescent="0.3">
      <c r="A618" s="3" t="s">
        <v>14</v>
      </c>
      <c r="B618" s="803" t="s">
        <v>261</v>
      </c>
      <c r="C618" s="804"/>
      <c r="D618" s="804"/>
      <c r="E618" s="805"/>
    </row>
    <row r="619" spans="1:5" ht="12.75" customHeight="1" x14ac:dyDescent="0.25">
      <c r="A619" s="781"/>
      <c r="B619" s="14">
        <v>2019</v>
      </c>
      <c r="C619" s="14">
        <v>2020</v>
      </c>
      <c r="D619" s="14">
        <v>2021</v>
      </c>
      <c r="E619" s="14">
        <v>2022</v>
      </c>
    </row>
    <row r="620" spans="1:5" ht="9" customHeight="1" thickBot="1" x14ac:dyDescent="0.3">
      <c r="A620" s="782"/>
      <c r="B620" s="250"/>
      <c r="C620" s="250"/>
      <c r="D620" s="228"/>
      <c r="E620" s="228"/>
    </row>
    <row r="621" spans="1:5" ht="15.75" thickBot="1" x14ac:dyDescent="0.3">
      <c r="A621" s="3" t="s">
        <v>8</v>
      </c>
      <c r="B621" s="229">
        <v>0</v>
      </c>
      <c r="C621" s="229">
        <v>1</v>
      </c>
      <c r="D621" s="229">
        <v>1</v>
      </c>
      <c r="E621" s="229">
        <v>0</v>
      </c>
    </row>
    <row r="622" spans="1:5" ht="15.75" thickBot="1" x14ac:dyDescent="0.3">
      <c r="A622" s="3" t="s">
        <v>15</v>
      </c>
      <c r="B622" s="229">
        <f>B635</f>
        <v>0</v>
      </c>
      <c r="C622" s="229">
        <f>C635</f>
        <v>15000</v>
      </c>
      <c r="D622" s="229">
        <f>D635</f>
        <v>5000</v>
      </c>
      <c r="E622" s="229">
        <v>0</v>
      </c>
    </row>
    <row r="623" spans="1:5" ht="15.75" thickBot="1" x14ac:dyDescent="0.3">
      <c r="A623" s="3" t="s">
        <v>21</v>
      </c>
      <c r="B623" s="229" t="e">
        <f>B622/B621</f>
        <v>#DIV/0!</v>
      </c>
      <c r="C623" s="229">
        <f t="shared" ref="C623:E623" si="138">C622/C621</f>
        <v>15000</v>
      </c>
      <c r="D623" s="229">
        <f t="shared" si="138"/>
        <v>5000</v>
      </c>
      <c r="E623" s="229" t="e">
        <f t="shared" si="138"/>
        <v>#DIV/0!</v>
      </c>
    </row>
    <row r="624" spans="1:5" ht="15.75" thickBot="1" x14ac:dyDescent="0.3">
      <c r="A624" s="3" t="s">
        <v>16</v>
      </c>
      <c r="B624" s="240" t="s">
        <v>20</v>
      </c>
      <c r="C624" s="230" t="e">
        <f>C621/B621-1</f>
        <v>#DIV/0!</v>
      </c>
      <c r="D624" s="230">
        <f t="shared" ref="D624:E626" si="139">D621/C621-1</f>
        <v>0</v>
      </c>
      <c r="E624" s="230">
        <f t="shared" si="139"/>
        <v>-1</v>
      </c>
    </row>
    <row r="625" spans="1:5" ht="15.75" thickBot="1" x14ac:dyDescent="0.3">
      <c r="A625" s="3" t="s">
        <v>17</v>
      </c>
      <c r="B625" s="240" t="s">
        <v>20</v>
      </c>
      <c r="C625" s="230" t="e">
        <f>C622/B622-1</f>
        <v>#DIV/0!</v>
      </c>
      <c r="D625" s="230">
        <f t="shared" si="139"/>
        <v>-0.66666666666666674</v>
      </c>
      <c r="E625" s="230">
        <f t="shared" si="139"/>
        <v>-1</v>
      </c>
    </row>
    <row r="626" spans="1:5" ht="15.75" thickBot="1" x14ac:dyDescent="0.3">
      <c r="A626" s="3" t="s">
        <v>18</v>
      </c>
      <c r="B626" s="240" t="s">
        <v>20</v>
      </c>
      <c r="C626" s="230" t="e">
        <f>C623/B623-1</f>
        <v>#DIV/0!</v>
      </c>
      <c r="D626" s="230">
        <f t="shared" si="139"/>
        <v>-0.66666666666666674</v>
      </c>
      <c r="E626" s="230" t="e">
        <f t="shared" si="139"/>
        <v>#DIV/0!</v>
      </c>
    </row>
    <row r="627" spans="1:5" ht="15.75" thickBot="1" x14ac:dyDescent="0.3">
      <c r="A627" s="806" t="s">
        <v>1017</v>
      </c>
      <c r="B627" s="807"/>
      <c r="C627" s="807"/>
      <c r="D627" s="807"/>
      <c r="E627" s="808"/>
    </row>
    <row r="628" spans="1:5" ht="12.75" customHeight="1" x14ac:dyDescent="0.25">
      <c r="A628" s="781"/>
      <c r="B628" s="14">
        <v>2019</v>
      </c>
      <c r="C628" s="14">
        <v>2020</v>
      </c>
      <c r="D628" s="14">
        <v>2021</v>
      </c>
      <c r="E628" s="14">
        <v>2022</v>
      </c>
    </row>
    <row r="629" spans="1:5" ht="11.25" customHeight="1" thickBot="1" x14ac:dyDescent="0.3">
      <c r="A629" s="782"/>
      <c r="B629" s="57"/>
      <c r="C629" s="57"/>
      <c r="D629" s="49"/>
      <c r="E629" s="228"/>
    </row>
    <row r="630" spans="1:5" ht="15.75" thickBot="1" x14ac:dyDescent="0.3">
      <c r="A630" s="1" t="s">
        <v>107</v>
      </c>
      <c r="B630" s="9">
        <f>B631+B632+B633+B634</f>
        <v>0</v>
      </c>
      <c r="C630" s="9">
        <f t="shared" ref="C630" si="140">C631+C632+C633+C634</f>
        <v>0</v>
      </c>
      <c r="D630" s="9">
        <v>0</v>
      </c>
      <c r="E630" s="9">
        <f t="shared" ref="E630" si="141">E631+E632+E633+E634</f>
        <v>0</v>
      </c>
    </row>
    <row r="631" spans="1:5" ht="15.75" thickBot="1" x14ac:dyDescent="0.3">
      <c r="A631" s="8" t="s">
        <v>37</v>
      </c>
      <c r="B631" s="9"/>
      <c r="C631" s="9"/>
      <c r="D631" s="9"/>
      <c r="E631" s="9"/>
    </row>
    <row r="632" spans="1:5" ht="15.75" thickBot="1" x14ac:dyDescent="0.3">
      <c r="A632" s="8" t="s">
        <v>108</v>
      </c>
      <c r="B632" s="9"/>
      <c r="C632" s="9"/>
      <c r="D632" s="9"/>
      <c r="E632" s="9"/>
    </row>
    <row r="633" spans="1:5" ht="15.75" thickBot="1" x14ac:dyDescent="0.3">
      <c r="A633" s="8" t="s">
        <v>72</v>
      </c>
      <c r="B633" s="9"/>
      <c r="C633" s="9"/>
      <c r="D633" s="9"/>
      <c r="E633" s="9"/>
    </row>
    <row r="634" spans="1:5" ht="15.75" thickBot="1" x14ac:dyDescent="0.3">
      <c r="A634" s="8" t="s">
        <v>73</v>
      </c>
      <c r="B634" s="9"/>
      <c r="C634" s="9"/>
      <c r="D634" s="9"/>
      <c r="E634" s="9"/>
    </row>
    <row r="635" spans="1:5" ht="15.75" thickBot="1" x14ac:dyDescent="0.3">
      <c r="A635" s="1" t="s">
        <v>109</v>
      </c>
      <c r="B635" s="9">
        <f>B636+B637+B638+B639</f>
        <v>0</v>
      </c>
      <c r="C635" s="9">
        <f>C639</f>
        <v>15000</v>
      </c>
      <c r="D635" s="9">
        <f>D639</f>
        <v>5000</v>
      </c>
      <c r="E635" s="9">
        <f t="shared" ref="E635" si="142">E636+E637+E638+E639</f>
        <v>0</v>
      </c>
    </row>
    <row r="636" spans="1:5" ht="15.75" thickBot="1" x14ac:dyDescent="0.3">
      <c r="A636" s="8" t="s">
        <v>37</v>
      </c>
      <c r="B636" s="9"/>
      <c r="C636" s="9"/>
      <c r="D636" s="9"/>
      <c r="E636" s="9"/>
    </row>
    <row r="637" spans="1:5" ht="15.75" thickBot="1" x14ac:dyDescent="0.3">
      <c r="A637" s="8" t="s">
        <v>108</v>
      </c>
      <c r="B637" s="9"/>
      <c r="C637" s="9"/>
      <c r="D637" s="9"/>
      <c r="E637" s="9"/>
    </row>
    <row r="638" spans="1:5" ht="15.75" thickBot="1" x14ac:dyDescent="0.3">
      <c r="A638" s="8" t="s">
        <v>72</v>
      </c>
      <c r="B638" s="9"/>
      <c r="C638" s="9"/>
      <c r="D638" s="9"/>
      <c r="E638" s="9"/>
    </row>
    <row r="639" spans="1:5" ht="15.75" thickBot="1" x14ac:dyDescent="0.3">
      <c r="A639" s="8" t="s">
        <v>73</v>
      </c>
      <c r="B639" s="57">
        <v>0</v>
      </c>
      <c r="C639" s="9">
        <v>15000</v>
      </c>
      <c r="D639" s="9">
        <v>5000</v>
      </c>
      <c r="E639" s="9">
        <v>0</v>
      </c>
    </row>
    <row r="640" spans="1:5" s="246" customFormat="1" ht="15.75" thickBot="1" x14ac:dyDescent="0.3">
      <c r="A640" s="45" t="s">
        <v>366</v>
      </c>
      <c r="B640" s="235">
        <f>B630+B635</f>
        <v>0</v>
      </c>
      <c r="C640" s="235">
        <f t="shared" ref="C640:E640" si="143">C630+C635</f>
        <v>15000</v>
      </c>
      <c r="D640" s="235">
        <f t="shared" si="143"/>
        <v>5000</v>
      </c>
      <c r="E640" s="235">
        <f t="shared" si="143"/>
        <v>0</v>
      </c>
    </row>
    <row r="641" spans="1:5" ht="75" customHeight="1" thickBot="1" x14ac:dyDescent="0.3">
      <c r="A641" s="16" t="s">
        <v>1018</v>
      </c>
      <c r="B641" s="77" t="s">
        <v>1019</v>
      </c>
      <c r="C641" s="28" t="s">
        <v>105</v>
      </c>
      <c r="D641" s="1209" t="s">
        <v>1012</v>
      </c>
      <c r="E641" s="1210"/>
    </row>
    <row r="642" spans="1:5" ht="17.25" customHeight="1" thickBot="1" x14ac:dyDescent="0.3">
      <c r="A642" s="3" t="s">
        <v>9</v>
      </c>
      <c r="B642" s="786" t="s">
        <v>1020</v>
      </c>
      <c r="C642" s="787"/>
      <c r="D642" s="787"/>
      <c r="E642" s="788"/>
    </row>
    <row r="643" spans="1:5" ht="15.75" thickBot="1" x14ac:dyDescent="0.3">
      <c r="A643" s="3" t="s">
        <v>14</v>
      </c>
      <c r="B643" s="803" t="s">
        <v>261</v>
      </c>
      <c r="C643" s="804"/>
      <c r="D643" s="804"/>
      <c r="E643" s="805"/>
    </row>
    <row r="644" spans="1:5" ht="12.75" customHeight="1" x14ac:dyDescent="0.25">
      <c r="A644" s="781"/>
      <c r="B644" s="14">
        <v>2019</v>
      </c>
      <c r="C644" s="14">
        <v>2020</v>
      </c>
      <c r="D644" s="14">
        <v>2021</v>
      </c>
      <c r="E644" s="14">
        <v>2022</v>
      </c>
    </row>
    <row r="645" spans="1:5" ht="9" customHeight="1" thickBot="1" x14ac:dyDescent="0.3">
      <c r="A645" s="782"/>
      <c r="B645" s="228"/>
      <c r="C645" s="228"/>
      <c r="D645" s="228"/>
      <c r="E645" s="228"/>
    </row>
    <row r="646" spans="1:5" ht="15.75" thickBot="1" x14ac:dyDescent="0.3">
      <c r="A646" s="3" t="s">
        <v>8</v>
      </c>
      <c r="B646" s="229">
        <v>1</v>
      </c>
      <c r="C646" s="229">
        <v>1</v>
      </c>
      <c r="D646" s="229">
        <v>1</v>
      </c>
      <c r="E646" s="229">
        <v>0</v>
      </c>
    </row>
    <row r="647" spans="1:5" ht="15.75" thickBot="1" x14ac:dyDescent="0.3">
      <c r="A647" s="3" t="s">
        <v>15</v>
      </c>
      <c r="B647" s="229">
        <f>B660</f>
        <v>30000</v>
      </c>
      <c r="C647" s="229">
        <f t="shared" ref="C647:E647" si="144">C660</f>
        <v>80000</v>
      </c>
      <c r="D647" s="229">
        <f t="shared" si="144"/>
        <v>50000</v>
      </c>
      <c r="E647" s="229">
        <f t="shared" si="144"/>
        <v>0</v>
      </c>
    </row>
    <row r="648" spans="1:5" ht="15.75" thickBot="1" x14ac:dyDescent="0.3">
      <c r="A648" s="3" t="s">
        <v>21</v>
      </c>
      <c r="B648" s="229">
        <f>B647/B646</f>
        <v>30000</v>
      </c>
      <c r="C648" s="229">
        <f t="shared" ref="C648:E648" si="145">C647/C646</f>
        <v>80000</v>
      </c>
      <c r="D648" s="229">
        <f t="shared" si="145"/>
        <v>50000</v>
      </c>
      <c r="E648" s="229" t="e">
        <f t="shared" si="145"/>
        <v>#DIV/0!</v>
      </c>
    </row>
    <row r="649" spans="1:5" ht="15.75" thickBot="1" x14ac:dyDescent="0.3">
      <c r="A649" s="3" t="s">
        <v>16</v>
      </c>
      <c r="B649" s="240" t="s">
        <v>20</v>
      </c>
      <c r="C649" s="230">
        <f>C646/B646-1</f>
        <v>0</v>
      </c>
      <c r="D649" s="230">
        <f t="shared" ref="D649:E651" si="146">D646/C646-1</f>
        <v>0</v>
      </c>
      <c r="E649" s="230">
        <f t="shared" si="146"/>
        <v>-1</v>
      </c>
    </row>
    <row r="650" spans="1:5" ht="15.75" thickBot="1" x14ac:dyDescent="0.3">
      <c r="A650" s="3" t="s">
        <v>17</v>
      </c>
      <c r="B650" s="240" t="s">
        <v>20</v>
      </c>
      <c r="C650" s="230">
        <f>C647/B647-1</f>
        <v>1.6666666666666665</v>
      </c>
      <c r="D650" s="230">
        <f t="shared" si="146"/>
        <v>-0.375</v>
      </c>
      <c r="E650" s="230">
        <f t="shared" si="146"/>
        <v>-1</v>
      </c>
    </row>
    <row r="651" spans="1:5" ht="15.75" thickBot="1" x14ac:dyDescent="0.3">
      <c r="A651" s="3" t="s">
        <v>18</v>
      </c>
      <c r="B651" s="240" t="s">
        <v>20</v>
      </c>
      <c r="C651" s="230">
        <f>C648/B648-1</f>
        <v>1.6666666666666665</v>
      </c>
      <c r="D651" s="230">
        <f t="shared" si="146"/>
        <v>-0.375</v>
      </c>
      <c r="E651" s="230" t="e">
        <f t="shared" si="146"/>
        <v>#DIV/0!</v>
      </c>
    </row>
    <row r="652" spans="1:5" ht="15.75" thickBot="1" x14ac:dyDescent="0.3">
      <c r="A652" s="806" t="s">
        <v>1021</v>
      </c>
      <c r="B652" s="807"/>
      <c r="C652" s="807"/>
      <c r="D652" s="807"/>
      <c r="E652" s="808"/>
    </row>
    <row r="653" spans="1:5" ht="12.75" customHeight="1" x14ac:dyDescent="0.25">
      <c r="A653" s="781"/>
      <c r="B653" s="14">
        <v>2019</v>
      </c>
      <c r="C653" s="14">
        <v>2020</v>
      </c>
      <c r="D653" s="14">
        <v>2021</v>
      </c>
      <c r="E653" s="14">
        <v>2022</v>
      </c>
    </row>
    <row r="654" spans="1:5" ht="9" customHeight="1" thickBot="1" x14ac:dyDescent="0.3">
      <c r="A654" s="782"/>
      <c r="B654" s="49"/>
      <c r="C654" s="49"/>
      <c r="D654" s="49"/>
      <c r="E654" s="49"/>
    </row>
    <row r="655" spans="1:5" ht="15.75" thickBot="1" x14ac:dyDescent="0.3">
      <c r="A655" s="1" t="s">
        <v>107</v>
      </c>
      <c r="B655" s="9">
        <f>B656+B657+B658+B659</f>
        <v>0</v>
      </c>
      <c r="C655" s="9">
        <f t="shared" ref="C655" si="147">C656+C657+C658+C659</f>
        <v>0</v>
      </c>
      <c r="D655" s="9">
        <v>0</v>
      </c>
      <c r="E655" s="9">
        <f t="shared" ref="E655" si="148">E656+E657+E658+E659</f>
        <v>0</v>
      </c>
    </row>
    <row r="656" spans="1:5" ht="15.75" thickBot="1" x14ac:dyDescent="0.3">
      <c r="A656" s="8" t="s">
        <v>37</v>
      </c>
      <c r="B656" s="9"/>
      <c r="C656" s="9"/>
      <c r="D656" s="9"/>
      <c r="E656" s="9"/>
    </row>
    <row r="657" spans="1:5" ht="15.75" thickBot="1" x14ac:dyDescent="0.3">
      <c r="A657" s="8" t="s">
        <v>108</v>
      </c>
      <c r="B657" s="9"/>
      <c r="C657" s="9"/>
      <c r="D657" s="9"/>
      <c r="E657" s="9"/>
    </row>
    <row r="658" spans="1:5" ht="15.75" thickBot="1" x14ac:dyDescent="0.3">
      <c r="A658" s="8" t="s">
        <v>72</v>
      </c>
      <c r="B658" s="9"/>
      <c r="C658" s="9"/>
      <c r="D658" s="9"/>
      <c r="E658" s="9"/>
    </row>
    <row r="659" spans="1:5" ht="15.75" thickBot="1" x14ac:dyDescent="0.3">
      <c r="A659" s="8" t="s">
        <v>73</v>
      </c>
      <c r="B659" s="9"/>
      <c r="C659" s="9"/>
      <c r="D659" s="9"/>
      <c r="E659" s="9"/>
    </row>
    <row r="660" spans="1:5" ht="15.75" thickBot="1" x14ac:dyDescent="0.3">
      <c r="A660" s="1" t="s">
        <v>109</v>
      </c>
      <c r="B660" s="9">
        <f>B661+B662+B663+B664</f>
        <v>30000</v>
      </c>
      <c r="C660" s="9">
        <f t="shared" ref="C660:E660" si="149">C661+C662+C663+C664</f>
        <v>80000</v>
      </c>
      <c r="D660" s="9">
        <f t="shared" si="149"/>
        <v>50000</v>
      </c>
      <c r="E660" s="9">
        <f t="shared" si="149"/>
        <v>0</v>
      </c>
    </row>
    <row r="661" spans="1:5" ht="15.75" thickBot="1" x14ac:dyDescent="0.3">
      <c r="A661" s="8" t="s">
        <v>37</v>
      </c>
      <c r="B661" s="9"/>
      <c r="C661" s="9"/>
      <c r="D661" s="9"/>
      <c r="E661" s="9"/>
    </row>
    <row r="662" spans="1:5" ht="15.75" thickBot="1" x14ac:dyDescent="0.3">
      <c r="A662" s="8" t="s">
        <v>108</v>
      </c>
      <c r="B662" s="9">
        <v>30000</v>
      </c>
      <c r="C662" s="49">
        <v>80000</v>
      </c>
      <c r="D662" s="49">
        <v>50000</v>
      </c>
      <c r="E662" s="9">
        <v>0</v>
      </c>
    </row>
    <row r="663" spans="1:5" ht="15.75" thickBot="1" x14ac:dyDescent="0.3">
      <c r="A663" s="8" t="s">
        <v>72</v>
      </c>
      <c r="B663" s="9"/>
      <c r="C663" s="9"/>
      <c r="D663" s="9"/>
      <c r="E663" s="9"/>
    </row>
    <row r="664" spans="1:5" ht="15.75" thickBot="1" x14ac:dyDescent="0.3">
      <c r="A664" s="8" t="s">
        <v>73</v>
      </c>
      <c r="B664" s="9"/>
      <c r="C664" s="9"/>
      <c r="D664" s="9"/>
      <c r="E664" s="9"/>
    </row>
    <row r="665" spans="1:5" s="246" customFormat="1" ht="15.75" thickBot="1" x14ac:dyDescent="0.3">
      <c r="A665" s="45" t="s">
        <v>370</v>
      </c>
      <c r="B665" s="235">
        <f>B655+B660</f>
        <v>30000</v>
      </c>
      <c r="C665" s="235">
        <f t="shared" ref="C665:E665" si="150">C655+C660</f>
        <v>80000</v>
      </c>
      <c r="D665" s="235">
        <f t="shared" si="150"/>
        <v>50000</v>
      </c>
      <c r="E665" s="235">
        <f t="shared" si="150"/>
        <v>0</v>
      </c>
    </row>
    <row r="666" spans="1:5" ht="91.5" customHeight="1" thickBot="1" x14ac:dyDescent="0.3">
      <c r="A666" s="47" t="s">
        <v>1022</v>
      </c>
      <c r="B666" s="84" t="s">
        <v>1023</v>
      </c>
      <c r="C666" s="254" t="s">
        <v>105</v>
      </c>
      <c r="D666" s="1221" t="s">
        <v>1024</v>
      </c>
      <c r="E666" s="1222"/>
    </row>
    <row r="667" spans="1:5" ht="17.25" customHeight="1" thickBot="1" x14ac:dyDescent="0.3">
      <c r="A667" s="3" t="s">
        <v>9</v>
      </c>
      <c r="B667" s="786" t="s">
        <v>1020</v>
      </c>
      <c r="C667" s="787"/>
      <c r="D667" s="787"/>
      <c r="E667" s="788"/>
    </row>
    <row r="668" spans="1:5" ht="15.75" thickBot="1" x14ac:dyDescent="0.3">
      <c r="A668" s="3" t="s">
        <v>14</v>
      </c>
      <c r="B668" s="803" t="s">
        <v>261</v>
      </c>
      <c r="C668" s="804"/>
      <c r="D668" s="804"/>
      <c r="E668" s="805"/>
    </row>
    <row r="669" spans="1:5" ht="12.75" customHeight="1" x14ac:dyDescent="0.25">
      <c r="A669" s="781"/>
      <c r="B669" s="14">
        <v>2019</v>
      </c>
      <c r="C669" s="14">
        <v>2020</v>
      </c>
      <c r="D669" s="14">
        <v>2021</v>
      </c>
      <c r="E669" s="14">
        <v>2022</v>
      </c>
    </row>
    <row r="670" spans="1:5" ht="9" customHeight="1" thickBot="1" x14ac:dyDescent="0.3">
      <c r="A670" s="782"/>
      <c r="B670" s="250"/>
      <c r="C670" s="250"/>
      <c r="D670" s="228"/>
      <c r="E670" s="228"/>
    </row>
    <row r="671" spans="1:5" ht="15.75" thickBot="1" x14ac:dyDescent="0.3">
      <c r="A671" s="3" t="s">
        <v>8</v>
      </c>
      <c r="B671" s="229">
        <v>1</v>
      </c>
      <c r="C671" s="229">
        <v>1</v>
      </c>
      <c r="D671" s="229">
        <v>1</v>
      </c>
      <c r="E671" s="229">
        <v>0</v>
      </c>
    </row>
    <row r="672" spans="1:5" ht="15.75" thickBot="1" x14ac:dyDescent="0.3">
      <c r="A672" s="3" t="s">
        <v>15</v>
      </c>
      <c r="B672" s="229">
        <f>B690</f>
        <v>20000</v>
      </c>
      <c r="C672" s="229">
        <f t="shared" ref="C672:E672" si="151">C690</f>
        <v>10000</v>
      </c>
      <c r="D672" s="229">
        <f t="shared" si="151"/>
        <v>15000</v>
      </c>
      <c r="E672" s="229">
        <f t="shared" si="151"/>
        <v>0</v>
      </c>
    </row>
    <row r="673" spans="1:5" ht="15.75" thickBot="1" x14ac:dyDescent="0.3">
      <c r="A673" s="3" t="s">
        <v>21</v>
      </c>
      <c r="B673" s="229">
        <f>B672/B671</f>
        <v>20000</v>
      </c>
      <c r="C673" s="229">
        <f t="shared" ref="C673:E673" si="152">C672/C671</f>
        <v>10000</v>
      </c>
      <c r="D673" s="229">
        <f t="shared" si="152"/>
        <v>15000</v>
      </c>
      <c r="E673" s="229" t="e">
        <f t="shared" si="152"/>
        <v>#DIV/0!</v>
      </c>
    </row>
    <row r="674" spans="1:5" ht="15.75" thickBot="1" x14ac:dyDescent="0.3">
      <c r="A674" s="3" t="s">
        <v>16</v>
      </c>
      <c r="B674" s="240" t="s">
        <v>20</v>
      </c>
      <c r="C674" s="230">
        <f>C671/B671-1</f>
        <v>0</v>
      </c>
      <c r="D674" s="230">
        <f t="shared" ref="D674:E676" si="153">D671/C671-1</f>
        <v>0</v>
      </c>
      <c r="E674" s="230">
        <f t="shared" si="153"/>
        <v>-1</v>
      </c>
    </row>
    <row r="675" spans="1:5" ht="15.75" thickBot="1" x14ac:dyDescent="0.3">
      <c r="A675" s="3" t="s">
        <v>17</v>
      </c>
      <c r="B675" s="240" t="s">
        <v>20</v>
      </c>
      <c r="C675" s="230">
        <f>C672/B672-1</f>
        <v>-0.5</v>
      </c>
      <c r="D675" s="230">
        <f t="shared" si="153"/>
        <v>0.5</v>
      </c>
      <c r="E675" s="230">
        <f t="shared" si="153"/>
        <v>-1</v>
      </c>
    </row>
    <row r="676" spans="1:5" ht="15.75" thickBot="1" x14ac:dyDescent="0.3">
      <c r="A676" s="3" t="s">
        <v>18</v>
      </c>
      <c r="B676" s="240" t="s">
        <v>20</v>
      </c>
      <c r="C676" s="230">
        <f>C673/B673-1</f>
        <v>-0.5</v>
      </c>
      <c r="D676" s="230">
        <f t="shared" si="153"/>
        <v>0.5</v>
      </c>
      <c r="E676" s="230" t="e">
        <f t="shared" si="153"/>
        <v>#DIV/0!</v>
      </c>
    </row>
    <row r="677" spans="1:5" ht="15.75" thickBot="1" x14ac:dyDescent="0.3">
      <c r="A677" s="806" t="s">
        <v>1025</v>
      </c>
      <c r="B677" s="807"/>
      <c r="C677" s="807"/>
      <c r="D677" s="807"/>
      <c r="E677" s="808"/>
    </row>
    <row r="678" spans="1:5" ht="12.75" customHeight="1" x14ac:dyDescent="0.25">
      <c r="A678" s="781"/>
      <c r="B678" s="14">
        <v>2019</v>
      </c>
      <c r="C678" s="14">
        <v>2020</v>
      </c>
      <c r="D678" s="14">
        <v>2021</v>
      </c>
      <c r="E678" s="14">
        <v>2022</v>
      </c>
    </row>
    <row r="679" spans="1:5" ht="9" customHeight="1" thickBot="1" x14ac:dyDescent="0.3">
      <c r="A679" s="782"/>
      <c r="B679" s="55"/>
      <c r="C679" s="55"/>
      <c r="D679" s="38"/>
      <c r="E679" s="48"/>
    </row>
    <row r="680" spans="1:5" ht="15.75" thickBot="1" x14ac:dyDescent="0.3">
      <c r="A680" s="1" t="s">
        <v>107</v>
      </c>
      <c r="B680" s="6">
        <f>B681+B682+B683+B684</f>
        <v>0</v>
      </c>
      <c r="C680" s="6">
        <f t="shared" ref="C680" si="154">C681+C682+C683+C684</f>
        <v>0</v>
      </c>
      <c r="D680" s="6">
        <v>0</v>
      </c>
      <c r="E680" s="6">
        <f t="shared" ref="E680" si="155">E681+E682+E683+E684</f>
        <v>0</v>
      </c>
    </row>
    <row r="681" spans="1:5" ht="15.75" thickBot="1" x14ac:dyDescent="0.3">
      <c r="A681" s="8" t="s">
        <v>37</v>
      </c>
      <c r="B681" s="6"/>
      <c r="C681" s="6"/>
      <c r="D681" s="6"/>
      <c r="E681" s="6"/>
    </row>
    <row r="682" spans="1:5" ht="15.75" thickBot="1" x14ac:dyDescent="0.3">
      <c r="A682" s="8" t="s">
        <v>108</v>
      </c>
      <c r="B682" s="6"/>
      <c r="C682" s="6"/>
      <c r="D682" s="6"/>
      <c r="E682" s="6"/>
    </row>
    <row r="683" spans="1:5" ht="15.75" thickBot="1" x14ac:dyDescent="0.3">
      <c r="A683" s="8" t="s">
        <v>72</v>
      </c>
      <c r="B683" s="6"/>
      <c r="C683" s="6"/>
      <c r="D683" s="6"/>
      <c r="E683" s="6"/>
    </row>
    <row r="684" spans="1:5" ht="15.75" thickBot="1" x14ac:dyDescent="0.3">
      <c r="A684" s="8" t="s">
        <v>73</v>
      </c>
      <c r="B684" s="6"/>
      <c r="C684" s="6"/>
      <c r="D684" s="6"/>
      <c r="E684" s="6"/>
    </row>
    <row r="685" spans="1:5" ht="15.75" thickBot="1" x14ac:dyDescent="0.3">
      <c r="A685" s="1" t="s">
        <v>109</v>
      </c>
      <c r="B685" s="6">
        <f>B689</f>
        <v>20000</v>
      </c>
      <c r="C685" s="6">
        <f t="shared" ref="C685:E685" si="156">C689</f>
        <v>10000</v>
      </c>
      <c r="D685" s="6">
        <f t="shared" si="156"/>
        <v>15000</v>
      </c>
      <c r="E685" s="6">
        <f t="shared" si="156"/>
        <v>0</v>
      </c>
    </row>
    <row r="686" spans="1:5" ht="15.75" thickBot="1" x14ac:dyDescent="0.3">
      <c r="A686" s="8" t="s">
        <v>37</v>
      </c>
      <c r="B686" s="6"/>
      <c r="C686" s="6"/>
      <c r="D686" s="6"/>
      <c r="E686" s="6"/>
    </row>
    <row r="687" spans="1:5" ht="15.75" thickBot="1" x14ac:dyDescent="0.3">
      <c r="A687" s="8" t="s">
        <v>108</v>
      </c>
      <c r="B687" s="6"/>
      <c r="C687" s="6"/>
      <c r="D687" s="6"/>
      <c r="E687" s="6"/>
    </row>
    <row r="688" spans="1:5" ht="15.75" thickBot="1" x14ac:dyDescent="0.3">
      <c r="A688" s="8" t="s">
        <v>72</v>
      </c>
      <c r="B688" s="6"/>
      <c r="C688" s="6"/>
      <c r="D688" s="6"/>
      <c r="E688" s="6"/>
    </row>
    <row r="689" spans="1:5" ht="15.75" thickBot="1" x14ac:dyDescent="0.3">
      <c r="A689" s="8" t="s">
        <v>73</v>
      </c>
      <c r="B689" s="55">
        <v>20000</v>
      </c>
      <c r="C689" s="55">
        <v>10000</v>
      </c>
      <c r="D689" s="38">
        <v>15000</v>
      </c>
      <c r="E689" s="6">
        <v>0</v>
      </c>
    </row>
    <row r="690" spans="1:5" s="246" customFormat="1" ht="15.75" thickBot="1" x14ac:dyDescent="0.3">
      <c r="A690" s="45" t="s">
        <v>374</v>
      </c>
      <c r="B690" s="237">
        <f>B680+B685</f>
        <v>20000</v>
      </c>
      <c r="C690" s="237">
        <f t="shared" ref="C690:E690" si="157">C680+C685</f>
        <v>10000</v>
      </c>
      <c r="D690" s="237">
        <f t="shared" si="157"/>
        <v>15000</v>
      </c>
      <c r="E690" s="237">
        <f t="shared" si="157"/>
        <v>0</v>
      </c>
    </row>
    <row r="691" spans="1:5" s="259" customFormat="1" ht="19.5" customHeight="1" thickBot="1" x14ac:dyDescent="0.3">
      <c r="A691" s="255" t="s">
        <v>259</v>
      </c>
      <c r="B691" s="256" t="s">
        <v>1026</v>
      </c>
      <c r="C691" s="257"/>
      <c r="D691" s="257"/>
      <c r="E691" s="258"/>
    </row>
    <row r="692" spans="1:5" ht="44.25" customHeight="1" thickBot="1" x14ac:dyDescent="0.3">
      <c r="A692" s="16" t="s">
        <v>1027</v>
      </c>
      <c r="B692" s="77" t="s">
        <v>1028</v>
      </c>
      <c r="C692" s="28" t="s">
        <v>105</v>
      </c>
      <c r="D692" s="1209" t="s">
        <v>1029</v>
      </c>
      <c r="E692" s="1210"/>
    </row>
    <row r="693" spans="1:5" ht="17.25" customHeight="1" thickBot="1" x14ac:dyDescent="0.3">
      <c r="A693" s="3" t="s">
        <v>9</v>
      </c>
      <c r="B693" s="786" t="s">
        <v>987</v>
      </c>
      <c r="C693" s="787"/>
      <c r="D693" s="787"/>
      <c r="E693" s="788"/>
    </row>
    <row r="694" spans="1:5" ht="15.75" thickBot="1" x14ac:dyDescent="0.3">
      <c r="A694" s="3" t="s">
        <v>14</v>
      </c>
      <c r="B694" s="803" t="s">
        <v>261</v>
      </c>
      <c r="C694" s="804"/>
      <c r="D694" s="804"/>
      <c r="E694" s="805"/>
    </row>
    <row r="695" spans="1:5" ht="12.75" customHeight="1" x14ac:dyDescent="0.25">
      <c r="A695" s="781"/>
      <c r="B695" s="14">
        <v>2019</v>
      </c>
      <c r="C695" s="14">
        <v>2020</v>
      </c>
      <c r="D695" s="14">
        <v>2021</v>
      </c>
      <c r="E695" s="14">
        <v>2022</v>
      </c>
    </row>
    <row r="696" spans="1:5" ht="9" customHeight="1" thickBot="1" x14ac:dyDescent="0.3">
      <c r="A696" s="782"/>
      <c r="B696" s="228"/>
      <c r="C696" s="228"/>
      <c r="D696" s="228"/>
      <c r="E696" s="228"/>
    </row>
    <row r="697" spans="1:5" ht="15.75" thickBot="1" x14ac:dyDescent="0.3">
      <c r="A697" s="3" t="s">
        <v>8</v>
      </c>
      <c r="B697" s="229">
        <v>0</v>
      </c>
      <c r="C697" s="229">
        <v>0</v>
      </c>
      <c r="D697" s="229">
        <v>1</v>
      </c>
      <c r="E697" s="229">
        <v>1</v>
      </c>
    </row>
    <row r="698" spans="1:5" ht="15.75" thickBot="1" x14ac:dyDescent="0.3">
      <c r="A698" s="3" t="s">
        <v>15</v>
      </c>
      <c r="B698" s="229">
        <v>0</v>
      </c>
      <c r="C698" s="49">
        <v>0</v>
      </c>
      <c r="D698" s="49">
        <v>100000</v>
      </c>
      <c r="E698" s="229">
        <v>200000</v>
      </c>
    </row>
    <row r="699" spans="1:5" ht="15.75" thickBot="1" x14ac:dyDescent="0.3">
      <c r="A699" s="3" t="s">
        <v>21</v>
      </c>
      <c r="B699" s="229" t="e">
        <f>B698/B697</f>
        <v>#DIV/0!</v>
      </c>
      <c r="C699" s="229" t="e">
        <f t="shared" ref="C699:E699" si="158">C698/C697</f>
        <v>#DIV/0!</v>
      </c>
      <c r="D699" s="229">
        <f t="shared" si="158"/>
        <v>100000</v>
      </c>
      <c r="E699" s="229">
        <f t="shared" si="158"/>
        <v>200000</v>
      </c>
    </row>
    <row r="700" spans="1:5" ht="15.75" thickBot="1" x14ac:dyDescent="0.3">
      <c r="A700" s="3" t="s">
        <v>16</v>
      </c>
      <c r="B700" s="240" t="s">
        <v>20</v>
      </c>
      <c r="C700" s="230" t="e">
        <f>C697/B697-1</f>
        <v>#DIV/0!</v>
      </c>
      <c r="D700" s="230" t="e">
        <f t="shared" ref="D700:E702" si="159">D697/C697-1</f>
        <v>#DIV/0!</v>
      </c>
      <c r="E700" s="230">
        <f t="shared" si="159"/>
        <v>0</v>
      </c>
    </row>
    <row r="701" spans="1:5" ht="15.75" thickBot="1" x14ac:dyDescent="0.3">
      <c r="A701" s="3" t="s">
        <v>17</v>
      </c>
      <c r="B701" s="240" t="s">
        <v>20</v>
      </c>
      <c r="C701" s="230" t="e">
        <f>C698/B698-1</f>
        <v>#DIV/0!</v>
      </c>
      <c r="D701" s="230" t="e">
        <f t="shared" si="159"/>
        <v>#DIV/0!</v>
      </c>
      <c r="E701" s="230">
        <f t="shared" si="159"/>
        <v>1</v>
      </c>
    </row>
    <row r="702" spans="1:5" ht="15.75" thickBot="1" x14ac:dyDescent="0.3">
      <c r="A702" s="3" t="s">
        <v>18</v>
      </c>
      <c r="B702" s="240" t="s">
        <v>20</v>
      </c>
      <c r="C702" s="230" t="e">
        <f>C699/B699-1</f>
        <v>#DIV/0!</v>
      </c>
      <c r="D702" s="230" t="e">
        <f t="shared" si="159"/>
        <v>#DIV/0!</v>
      </c>
      <c r="E702" s="230">
        <f t="shared" si="159"/>
        <v>1</v>
      </c>
    </row>
    <row r="703" spans="1:5" ht="15.75" thickBot="1" x14ac:dyDescent="0.3">
      <c r="A703" s="806" t="s">
        <v>1030</v>
      </c>
      <c r="B703" s="807"/>
      <c r="C703" s="807"/>
      <c r="D703" s="807"/>
      <c r="E703" s="808"/>
    </row>
    <row r="704" spans="1:5" ht="12.75" customHeight="1" x14ac:dyDescent="0.25">
      <c r="A704" s="781"/>
      <c r="B704" s="14">
        <v>2019</v>
      </c>
      <c r="C704" s="14">
        <v>2020</v>
      </c>
      <c r="D704" s="14">
        <v>2021</v>
      </c>
      <c r="E704" s="14">
        <v>2022</v>
      </c>
    </row>
    <row r="705" spans="1:5" ht="9" customHeight="1" thickBot="1" x14ac:dyDescent="0.3">
      <c r="A705" s="782"/>
      <c r="B705" s="49"/>
      <c r="C705" s="49"/>
      <c r="D705" s="49"/>
      <c r="E705" s="49"/>
    </row>
    <row r="706" spans="1:5" ht="15.75" thickBot="1" x14ac:dyDescent="0.3">
      <c r="A706" s="1" t="s">
        <v>107</v>
      </c>
      <c r="B706" s="9">
        <f>B707+B708+B709+B710</f>
        <v>0</v>
      </c>
      <c r="C706" s="9">
        <f t="shared" ref="C706" si="160">C707+C708+C709+C710</f>
        <v>0</v>
      </c>
      <c r="D706" s="9">
        <v>0</v>
      </c>
      <c r="E706" s="9">
        <f t="shared" ref="E706" si="161">E707+E708+E709+E710</f>
        <v>0</v>
      </c>
    </row>
    <row r="707" spans="1:5" ht="15.75" thickBot="1" x14ac:dyDescent="0.3">
      <c r="A707" s="8" t="s">
        <v>37</v>
      </c>
      <c r="B707" s="9"/>
      <c r="C707" s="9"/>
      <c r="D707" s="9"/>
      <c r="E707" s="6"/>
    </row>
    <row r="708" spans="1:5" ht="15.75" thickBot="1" x14ac:dyDescent="0.3">
      <c r="A708" s="8" t="s">
        <v>108</v>
      </c>
      <c r="B708" s="9"/>
      <c r="C708" s="9"/>
      <c r="D708" s="9"/>
      <c r="E708" s="6"/>
    </row>
    <row r="709" spans="1:5" ht="15.75" thickBot="1" x14ac:dyDescent="0.3">
      <c r="A709" s="8" t="s">
        <v>72</v>
      </c>
      <c r="B709" s="9"/>
      <c r="C709" s="9"/>
      <c r="D709" s="9"/>
      <c r="E709" s="6"/>
    </row>
    <row r="710" spans="1:5" ht="15.75" thickBot="1" x14ac:dyDescent="0.3">
      <c r="A710" s="8" t="s">
        <v>73</v>
      </c>
      <c r="B710" s="9"/>
      <c r="C710" s="9"/>
      <c r="D710" s="9"/>
      <c r="E710" s="6"/>
    </row>
    <row r="711" spans="1:5" ht="15.75" thickBot="1" x14ac:dyDescent="0.3">
      <c r="A711" s="1" t="s">
        <v>109</v>
      </c>
      <c r="B711" s="9">
        <f>B712+B713+B714+B715</f>
        <v>0</v>
      </c>
      <c r="C711" s="9">
        <f t="shared" ref="C711" si="162">C712+C713+C714+C715</f>
        <v>0</v>
      </c>
      <c r="D711" s="9">
        <f>D713</f>
        <v>100000</v>
      </c>
      <c r="E711" s="9">
        <f>E713</f>
        <v>200000</v>
      </c>
    </row>
    <row r="712" spans="1:5" ht="15.75" thickBot="1" x14ac:dyDescent="0.3">
      <c r="A712" s="8" t="s">
        <v>37</v>
      </c>
      <c r="B712" s="9"/>
      <c r="C712" s="9"/>
      <c r="D712" s="9"/>
      <c r="E712" s="6"/>
    </row>
    <row r="713" spans="1:5" ht="15.75" thickBot="1" x14ac:dyDescent="0.3">
      <c r="A713" s="8" t="s">
        <v>108</v>
      </c>
      <c r="B713" s="9">
        <v>0</v>
      </c>
      <c r="C713" s="9">
        <v>0</v>
      </c>
      <c r="D713" s="49">
        <v>100000</v>
      </c>
      <c r="E713" s="49">
        <v>200000</v>
      </c>
    </row>
    <row r="714" spans="1:5" ht="15.75" thickBot="1" x14ac:dyDescent="0.3">
      <c r="A714" s="8" t="s">
        <v>72</v>
      </c>
      <c r="B714" s="9"/>
      <c r="C714" s="9"/>
      <c r="D714" s="9"/>
      <c r="E714" s="6"/>
    </row>
    <row r="715" spans="1:5" ht="15.75" thickBot="1" x14ac:dyDescent="0.3">
      <c r="A715" s="8" t="s">
        <v>73</v>
      </c>
      <c r="B715" s="9"/>
      <c r="C715" s="9"/>
      <c r="D715" s="9"/>
      <c r="E715" s="6"/>
    </row>
    <row r="716" spans="1:5" s="246" customFormat="1" ht="15.75" thickBot="1" x14ac:dyDescent="0.3">
      <c r="A716" s="45" t="s">
        <v>377</v>
      </c>
      <c r="B716" s="235">
        <f>B706+B711</f>
        <v>0</v>
      </c>
      <c r="C716" s="235">
        <f t="shared" ref="C716:E716" si="163">C706+C711</f>
        <v>0</v>
      </c>
      <c r="D716" s="235">
        <f t="shared" si="163"/>
        <v>100000</v>
      </c>
      <c r="E716" s="235">
        <f t="shared" si="163"/>
        <v>200000</v>
      </c>
    </row>
    <row r="717" spans="1:5" ht="48" customHeight="1" thickBot="1" x14ac:dyDescent="0.3">
      <c r="A717" s="47" t="s">
        <v>1031</v>
      </c>
      <c r="B717" s="77" t="s">
        <v>1032</v>
      </c>
      <c r="C717" s="28" t="s">
        <v>105</v>
      </c>
      <c r="D717" s="1209" t="s">
        <v>1033</v>
      </c>
      <c r="E717" s="1210"/>
    </row>
    <row r="718" spans="1:5" ht="15.75" thickBot="1" x14ac:dyDescent="0.3">
      <c r="A718" s="30"/>
      <c r="B718" s="790"/>
      <c r="C718" s="791"/>
      <c r="D718" s="792"/>
      <c r="E718" s="793"/>
    </row>
    <row r="719" spans="1:5" ht="17.25" customHeight="1" thickBot="1" x14ac:dyDescent="0.3">
      <c r="A719" s="3" t="s">
        <v>9</v>
      </c>
      <c r="B719" s="786" t="s">
        <v>987</v>
      </c>
      <c r="C719" s="787"/>
      <c r="D719" s="787"/>
      <c r="E719" s="788"/>
    </row>
    <row r="720" spans="1:5" ht="15.75" thickBot="1" x14ac:dyDescent="0.3">
      <c r="A720" s="3" t="s">
        <v>14</v>
      </c>
      <c r="B720" s="803" t="s">
        <v>261</v>
      </c>
      <c r="C720" s="804"/>
      <c r="D720" s="804"/>
      <c r="E720" s="805"/>
    </row>
    <row r="721" spans="1:5" ht="12.75" customHeight="1" x14ac:dyDescent="0.25">
      <c r="A721" s="781"/>
      <c r="B721" s="14">
        <v>2019</v>
      </c>
      <c r="C721" s="14">
        <v>2020</v>
      </c>
      <c r="D721" s="14">
        <v>2021</v>
      </c>
      <c r="E721" s="14">
        <v>2022</v>
      </c>
    </row>
    <row r="722" spans="1:5" ht="9" customHeight="1" thickBot="1" x14ac:dyDescent="0.3">
      <c r="A722" s="782"/>
      <c r="B722" s="250"/>
      <c r="C722" s="250"/>
      <c r="D722" s="228"/>
      <c r="E722" s="228"/>
    </row>
    <row r="723" spans="1:5" ht="15.75" thickBot="1" x14ac:dyDescent="0.3">
      <c r="A723" s="3" t="s">
        <v>8</v>
      </c>
      <c r="B723" s="229">
        <v>0</v>
      </c>
      <c r="C723" s="229">
        <v>0</v>
      </c>
      <c r="D723" s="229">
        <v>1</v>
      </c>
      <c r="E723" s="229">
        <v>1</v>
      </c>
    </row>
    <row r="724" spans="1:5" ht="15.75" thickBot="1" x14ac:dyDescent="0.3">
      <c r="A724" s="3" t="s">
        <v>15</v>
      </c>
      <c r="B724" s="229">
        <v>0</v>
      </c>
      <c r="C724" s="229">
        <v>0</v>
      </c>
      <c r="D724" s="229">
        <f>D737</f>
        <v>10000</v>
      </c>
      <c r="E724" s="229">
        <v>20000</v>
      </c>
    </row>
    <row r="725" spans="1:5" ht="15.75" thickBot="1" x14ac:dyDescent="0.3">
      <c r="A725" s="3" t="s">
        <v>21</v>
      </c>
      <c r="B725" s="229" t="e">
        <f>B724/B723</f>
        <v>#DIV/0!</v>
      </c>
      <c r="C725" s="229" t="e">
        <f t="shared" ref="C725:E725" si="164">C724/C723</f>
        <v>#DIV/0!</v>
      </c>
      <c r="D725" s="229">
        <f t="shared" si="164"/>
        <v>10000</v>
      </c>
      <c r="E725" s="229">
        <f t="shared" si="164"/>
        <v>20000</v>
      </c>
    </row>
    <row r="726" spans="1:5" ht="15.75" thickBot="1" x14ac:dyDescent="0.3">
      <c r="A726" s="3" t="s">
        <v>16</v>
      </c>
      <c r="B726" s="240" t="s">
        <v>20</v>
      </c>
      <c r="C726" s="230" t="e">
        <f>C723/B723-1</f>
        <v>#DIV/0!</v>
      </c>
      <c r="D726" s="230" t="e">
        <f t="shared" ref="D726:E728" si="165">D723/C723-1</f>
        <v>#DIV/0!</v>
      </c>
      <c r="E726" s="230">
        <f t="shared" si="165"/>
        <v>0</v>
      </c>
    </row>
    <row r="727" spans="1:5" ht="15.75" thickBot="1" x14ac:dyDescent="0.3">
      <c r="A727" s="3" t="s">
        <v>17</v>
      </c>
      <c r="B727" s="240" t="s">
        <v>20</v>
      </c>
      <c r="C727" s="230" t="e">
        <f>C724/B724-1</f>
        <v>#DIV/0!</v>
      </c>
      <c r="D727" s="230" t="e">
        <f t="shared" si="165"/>
        <v>#DIV/0!</v>
      </c>
      <c r="E727" s="230">
        <f t="shared" si="165"/>
        <v>1</v>
      </c>
    </row>
    <row r="728" spans="1:5" ht="15.75" thickBot="1" x14ac:dyDescent="0.3">
      <c r="A728" s="3" t="s">
        <v>18</v>
      </c>
      <c r="B728" s="240" t="s">
        <v>20</v>
      </c>
      <c r="C728" s="230" t="e">
        <f>C725/B725-1</f>
        <v>#DIV/0!</v>
      </c>
      <c r="D728" s="230" t="e">
        <f t="shared" si="165"/>
        <v>#DIV/0!</v>
      </c>
      <c r="E728" s="230">
        <f t="shared" si="165"/>
        <v>1</v>
      </c>
    </row>
    <row r="729" spans="1:5" ht="15.75" thickBot="1" x14ac:dyDescent="0.3">
      <c r="A729" s="806" t="s">
        <v>1034</v>
      </c>
      <c r="B729" s="807"/>
      <c r="C729" s="807"/>
      <c r="D729" s="807"/>
      <c r="E729" s="808"/>
    </row>
    <row r="730" spans="1:5" ht="12.75" customHeight="1" x14ac:dyDescent="0.25">
      <c r="A730" s="781"/>
      <c r="B730" s="14">
        <v>2019</v>
      </c>
      <c r="C730" s="14">
        <v>2020</v>
      </c>
      <c r="D730" s="14">
        <v>2021</v>
      </c>
      <c r="E730" s="14">
        <v>2022</v>
      </c>
    </row>
    <row r="731" spans="1:5" s="246" customFormat="1" ht="9" customHeight="1" thickBot="1" x14ac:dyDescent="0.3">
      <c r="A731" s="782"/>
      <c r="B731" s="57"/>
      <c r="C731" s="57"/>
      <c r="D731" s="251"/>
      <c r="E731" s="251"/>
    </row>
    <row r="732" spans="1:5" ht="15.75" thickBot="1" x14ac:dyDescent="0.3">
      <c r="A732" s="1" t="s">
        <v>107</v>
      </c>
      <c r="B732" s="9">
        <f>B733+B734+B735+B736</f>
        <v>0</v>
      </c>
      <c r="C732" s="9">
        <f t="shared" ref="C732" si="166">C733+C734+C735+C736</f>
        <v>0</v>
      </c>
      <c r="D732" s="9">
        <v>0</v>
      </c>
      <c r="E732" s="9">
        <f t="shared" ref="E732" si="167">E733+E734+E735+E736</f>
        <v>0</v>
      </c>
    </row>
    <row r="733" spans="1:5" ht="15.75" thickBot="1" x14ac:dyDescent="0.3">
      <c r="A733" s="8" t="s">
        <v>37</v>
      </c>
      <c r="B733" s="9"/>
      <c r="C733" s="9"/>
      <c r="D733" s="9"/>
      <c r="E733" s="9"/>
    </row>
    <row r="734" spans="1:5" ht="15.75" thickBot="1" x14ac:dyDescent="0.3">
      <c r="A734" s="8" t="s">
        <v>108</v>
      </c>
      <c r="B734" s="9"/>
      <c r="C734" s="9"/>
      <c r="D734" s="9"/>
      <c r="E734" s="9"/>
    </row>
    <row r="735" spans="1:5" ht="15.75" thickBot="1" x14ac:dyDescent="0.3">
      <c r="A735" s="8" t="s">
        <v>72</v>
      </c>
      <c r="B735" s="9"/>
      <c r="C735" s="9"/>
      <c r="D735" s="9"/>
      <c r="E735" s="9"/>
    </row>
    <row r="736" spans="1:5" ht="15.75" thickBot="1" x14ac:dyDescent="0.3">
      <c r="A736" s="8" t="s">
        <v>73</v>
      </c>
      <c r="B736" s="9"/>
      <c r="C736" s="9"/>
      <c r="D736" s="9"/>
      <c r="E736" s="9"/>
    </row>
    <row r="737" spans="1:5" ht="15.75" thickBot="1" x14ac:dyDescent="0.3">
      <c r="A737" s="1" t="s">
        <v>109</v>
      </c>
      <c r="B737" s="9">
        <v>0</v>
      </c>
      <c r="C737" s="9">
        <f t="shared" ref="C737:E737" si="168">C738+C739+C740+C741</f>
        <v>0</v>
      </c>
      <c r="D737" s="9">
        <f>D741</f>
        <v>10000</v>
      </c>
      <c r="E737" s="9">
        <f t="shared" si="168"/>
        <v>20000</v>
      </c>
    </row>
    <row r="738" spans="1:5" ht="15.75" thickBot="1" x14ac:dyDescent="0.3">
      <c r="A738" s="8" t="s">
        <v>37</v>
      </c>
      <c r="B738" s="9"/>
      <c r="C738" s="9"/>
      <c r="D738" s="9"/>
      <c r="E738" s="9"/>
    </row>
    <row r="739" spans="1:5" ht="15.75" thickBot="1" x14ac:dyDescent="0.3">
      <c r="A739" s="8" t="s">
        <v>108</v>
      </c>
      <c r="B739" s="9"/>
      <c r="C739" s="9"/>
      <c r="D739" s="9"/>
      <c r="E739" s="9"/>
    </row>
    <row r="740" spans="1:5" ht="15.75" thickBot="1" x14ac:dyDescent="0.3">
      <c r="A740" s="8" t="s">
        <v>72</v>
      </c>
      <c r="B740" s="9"/>
      <c r="C740" s="9"/>
      <c r="D740" s="9"/>
      <c r="E740" s="9"/>
    </row>
    <row r="741" spans="1:5" s="246" customFormat="1" ht="15.75" thickBot="1" x14ac:dyDescent="0.3">
      <c r="A741" s="56" t="s">
        <v>73</v>
      </c>
      <c r="B741" s="57">
        <v>0</v>
      </c>
      <c r="C741" s="57">
        <v>0</v>
      </c>
      <c r="D741" s="57">
        <v>10000</v>
      </c>
      <c r="E741" s="251">
        <v>20000</v>
      </c>
    </row>
    <row r="742" spans="1:5" s="246" customFormat="1" ht="15.75" thickBot="1" x14ac:dyDescent="0.3">
      <c r="A742" s="45" t="s">
        <v>380</v>
      </c>
      <c r="B742" s="235">
        <f>B732+B737</f>
        <v>0</v>
      </c>
      <c r="C742" s="235">
        <f t="shared" ref="C742:E742" si="169">C732+C737</f>
        <v>0</v>
      </c>
      <c r="D742" s="235">
        <f t="shared" si="169"/>
        <v>10000</v>
      </c>
      <c r="E742" s="235">
        <f t="shared" si="169"/>
        <v>20000</v>
      </c>
    </row>
    <row r="743" spans="1:5" s="246" customFormat="1" ht="25.5" customHeight="1" thickBot="1" x14ac:dyDescent="0.3">
      <c r="A743" s="252" t="s">
        <v>259</v>
      </c>
      <c r="B743" s="1215" t="s">
        <v>1035</v>
      </c>
      <c r="C743" s="1216"/>
      <c r="D743" s="1216"/>
      <c r="E743" s="1217"/>
    </row>
    <row r="744" spans="1:5" s="246" customFormat="1" ht="71.25" customHeight="1" thickBot="1" x14ac:dyDescent="0.3">
      <c r="A744" s="260" t="s">
        <v>381</v>
      </c>
      <c r="B744" s="87" t="s">
        <v>1036</v>
      </c>
      <c r="C744" s="28" t="s">
        <v>105</v>
      </c>
      <c r="D744" s="261" t="s">
        <v>1037</v>
      </c>
      <c r="E744" s="262"/>
    </row>
    <row r="745" spans="1:5" s="246" customFormat="1" ht="30.75" customHeight="1" thickBot="1" x14ac:dyDescent="0.3">
      <c r="A745" s="51" t="s">
        <v>9</v>
      </c>
      <c r="B745" s="1223" t="s">
        <v>1038</v>
      </c>
      <c r="C745" s="1224"/>
      <c r="D745" s="1224"/>
      <c r="E745" s="1225"/>
    </row>
    <row r="746" spans="1:5" s="246" customFormat="1" ht="15.75" thickBot="1" x14ac:dyDescent="0.3">
      <c r="A746" s="51" t="s">
        <v>14</v>
      </c>
      <c r="B746" s="1231" t="s">
        <v>261</v>
      </c>
      <c r="C746" s="1232"/>
      <c r="D746" s="1232"/>
      <c r="E746" s="1233"/>
    </row>
    <row r="747" spans="1:5" s="246" customFormat="1" ht="12.75" customHeight="1" x14ac:dyDescent="0.25">
      <c r="A747" s="1226"/>
      <c r="B747" s="52">
        <v>2019</v>
      </c>
      <c r="C747" s="52">
        <v>2020</v>
      </c>
      <c r="D747" s="52">
        <v>2021</v>
      </c>
      <c r="E747" s="52">
        <v>2022</v>
      </c>
    </row>
    <row r="748" spans="1:5" s="246" customFormat="1" ht="9" customHeight="1" thickBot="1" x14ac:dyDescent="0.3">
      <c r="A748" s="1227"/>
      <c r="B748" s="263"/>
      <c r="C748" s="264"/>
      <c r="D748" s="264"/>
      <c r="E748" s="264"/>
    </row>
    <row r="749" spans="1:5" s="246" customFormat="1" ht="15.75" thickBot="1" x14ac:dyDescent="0.3">
      <c r="A749" s="51" t="s">
        <v>8</v>
      </c>
      <c r="B749" s="265">
        <v>0</v>
      </c>
      <c r="C749" s="265">
        <v>1</v>
      </c>
      <c r="D749" s="265">
        <v>1</v>
      </c>
      <c r="E749" s="265">
        <v>1</v>
      </c>
    </row>
    <row r="750" spans="1:5" s="246" customFormat="1" ht="15.75" thickBot="1" x14ac:dyDescent="0.3">
      <c r="A750" s="51" t="s">
        <v>15</v>
      </c>
      <c r="B750" s="266">
        <f>B768</f>
        <v>0</v>
      </c>
      <c r="C750" s="266">
        <f>C763</f>
        <v>120000</v>
      </c>
      <c r="D750" s="266">
        <f t="shared" ref="D750:E750" si="170">D763</f>
        <v>200000</v>
      </c>
      <c r="E750" s="266">
        <f t="shared" si="170"/>
        <v>200000</v>
      </c>
    </row>
    <row r="751" spans="1:5" s="246" customFormat="1" ht="15.75" thickBot="1" x14ac:dyDescent="0.3">
      <c r="A751" s="51" t="s">
        <v>21</v>
      </c>
      <c r="B751" s="266" t="e">
        <f>B750/B749</f>
        <v>#DIV/0!</v>
      </c>
      <c r="C751" s="266">
        <f t="shared" ref="C751:E751" si="171">C750/C749</f>
        <v>120000</v>
      </c>
      <c r="D751" s="266">
        <f t="shared" si="171"/>
        <v>200000</v>
      </c>
      <c r="E751" s="266">
        <f t="shared" si="171"/>
        <v>200000</v>
      </c>
    </row>
    <row r="752" spans="1:5" s="246" customFormat="1" ht="15.75" thickBot="1" x14ac:dyDescent="0.3">
      <c r="A752" s="51" t="s">
        <v>16</v>
      </c>
      <c r="B752" s="265" t="s">
        <v>20</v>
      </c>
      <c r="C752" s="267" t="e">
        <f>C749/B749-1</f>
        <v>#DIV/0!</v>
      </c>
      <c r="D752" s="267">
        <f t="shared" ref="D752:E754" si="172">D749/C749-1</f>
        <v>0</v>
      </c>
      <c r="E752" s="267">
        <f t="shared" si="172"/>
        <v>0</v>
      </c>
    </row>
    <row r="753" spans="1:5" s="246" customFormat="1" ht="15.75" thickBot="1" x14ac:dyDescent="0.3">
      <c r="A753" s="51" t="s">
        <v>17</v>
      </c>
      <c r="B753" s="265" t="s">
        <v>20</v>
      </c>
      <c r="C753" s="267" t="e">
        <f>C750/B750-1</f>
        <v>#DIV/0!</v>
      </c>
      <c r="D753" s="267">
        <f t="shared" si="172"/>
        <v>0.66666666666666674</v>
      </c>
      <c r="E753" s="267">
        <f t="shared" si="172"/>
        <v>0</v>
      </c>
    </row>
    <row r="754" spans="1:5" s="246" customFormat="1" ht="15.75" thickBot="1" x14ac:dyDescent="0.3">
      <c r="A754" s="51" t="s">
        <v>18</v>
      </c>
      <c r="B754" s="265" t="s">
        <v>20</v>
      </c>
      <c r="C754" s="267" t="e">
        <f>C751/B751-1</f>
        <v>#DIV/0!</v>
      </c>
      <c r="D754" s="267">
        <f t="shared" si="172"/>
        <v>0.66666666666666674</v>
      </c>
      <c r="E754" s="267">
        <f t="shared" si="172"/>
        <v>0</v>
      </c>
    </row>
    <row r="755" spans="1:5" s="246" customFormat="1" ht="15.75" thickBot="1" x14ac:dyDescent="0.3">
      <c r="A755" s="1228" t="s">
        <v>1039</v>
      </c>
      <c r="B755" s="1229"/>
      <c r="C755" s="1229"/>
      <c r="D755" s="1229"/>
      <c r="E755" s="1230"/>
    </row>
    <row r="756" spans="1:5" s="246" customFormat="1" ht="12.75" customHeight="1" x14ac:dyDescent="0.25">
      <c r="A756" s="1226"/>
      <c r="B756" s="52">
        <v>2019</v>
      </c>
      <c r="C756" s="52">
        <v>2019</v>
      </c>
      <c r="D756" s="52">
        <v>2020</v>
      </c>
      <c r="E756" s="52">
        <v>2022</v>
      </c>
    </row>
    <row r="757" spans="1:5" s="246" customFormat="1" ht="9" customHeight="1" thickBot="1" x14ac:dyDescent="0.3">
      <c r="A757" s="1227"/>
      <c r="B757" s="268"/>
      <c r="C757" s="251"/>
      <c r="D757" s="251"/>
      <c r="E757" s="251"/>
    </row>
    <row r="758" spans="1:5" s="246" customFormat="1" ht="15.75" thickBot="1" x14ac:dyDescent="0.3">
      <c r="A758" s="54" t="s">
        <v>107</v>
      </c>
      <c r="B758" s="57">
        <f>B759+B760+B761+B762</f>
        <v>0</v>
      </c>
      <c r="C758" s="57">
        <f t="shared" ref="C758:E758" si="173">C759+C760+C761+C762</f>
        <v>0</v>
      </c>
      <c r="D758" s="57">
        <f t="shared" si="173"/>
        <v>0</v>
      </c>
      <c r="E758" s="57">
        <f t="shared" si="173"/>
        <v>0</v>
      </c>
    </row>
    <row r="759" spans="1:5" s="246" customFormat="1" ht="15.75" thickBot="1" x14ac:dyDescent="0.3">
      <c r="A759" s="56" t="s">
        <v>37</v>
      </c>
      <c r="B759" s="57"/>
      <c r="C759" s="57"/>
      <c r="D759" s="57"/>
      <c r="E759" s="57"/>
    </row>
    <row r="760" spans="1:5" s="246" customFormat="1" ht="15.75" thickBot="1" x14ac:dyDescent="0.3">
      <c r="A760" s="56" t="s">
        <v>108</v>
      </c>
      <c r="B760" s="57"/>
      <c r="C760" s="57"/>
      <c r="D760" s="57"/>
      <c r="E760" s="57"/>
    </row>
    <row r="761" spans="1:5" s="246" customFormat="1" ht="15.75" thickBot="1" x14ac:dyDescent="0.3">
      <c r="A761" s="56" t="s">
        <v>72</v>
      </c>
      <c r="B761" s="57"/>
      <c r="C761" s="57"/>
      <c r="D761" s="57"/>
      <c r="E761" s="57"/>
    </row>
    <row r="762" spans="1:5" s="246" customFormat="1" ht="15.75" thickBot="1" x14ac:dyDescent="0.3">
      <c r="A762" s="56" t="s">
        <v>73</v>
      </c>
      <c r="B762" s="57"/>
      <c r="C762" s="57"/>
      <c r="D762" s="57"/>
      <c r="E762" s="57"/>
    </row>
    <row r="763" spans="1:5" s="246" customFormat="1" ht="15.75" thickBot="1" x14ac:dyDescent="0.3">
      <c r="A763" s="54" t="s">
        <v>109</v>
      </c>
      <c r="B763" s="57">
        <f>B764+B765+B766+B767</f>
        <v>0</v>
      </c>
      <c r="C763" s="57">
        <f>C765</f>
        <v>120000</v>
      </c>
      <c r="D763" s="57">
        <f t="shared" ref="D763:E763" si="174">D765</f>
        <v>200000</v>
      </c>
      <c r="E763" s="57">
        <f t="shared" si="174"/>
        <v>200000</v>
      </c>
    </row>
    <row r="764" spans="1:5" s="246" customFormat="1" ht="15.75" thickBot="1" x14ac:dyDescent="0.3">
      <c r="A764" s="56" t="s">
        <v>37</v>
      </c>
      <c r="B764" s="57"/>
      <c r="C764" s="57"/>
      <c r="D764" s="57"/>
      <c r="E764" s="57"/>
    </row>
    <row r="765" spans="1:5" s="246" customFormat="1" ht="15.75" thickBot="1" x14ac:dyDescent="0.3">
      <c r="A765" s="56" t="s">
        <v>108</v>
      </c>
      <c r="B765" s="57">
        <v>0</v>
      </c>
      <c r="C765" s="57">
        <v>120000</v>
      </c>
      <c r="D765" s="57">
        <v>200000</v>
      </c>
      <c r="E765" s="57">
        <v>200000</v>
      </c>
    </row>
    <row r="766" spans="1:5" s="246" customFormat="1" ht="15.75" thickBot="1" x14ac:dyDescent="0.3">
      <c r="A766" s="56" t="s">
        <v>72</v>
      </c>
      <c r="B766" s="57"/>
      <c r="C766" s="55"/>
      <c r="D766" s="55"/>
      <c r="E766" s="55"/>
    </row>
    <row r="767" spans="1:5" s="246" customFormat="1" ht="15.75" thickBot="1" x14ac:dyDescent="0.3">
      <c r="A767" s="56" t="s">
        <v>73</v>
      </c>
      <c r="B767" s="58"/>
      <c r="C767" s="59"/>
      <c r="D767" s="59"/>
      <c r="E767" s="59"/>
    </row>
    <row r="768" spans="1:5" s="246" customFormat="1" ht="15.75" thickBot="1" x14ac:dyDescent="0.3">
      <c r="A768" s="269" t="s">
        <v>382</v>
      </c>
      <c r="B768" s="270">
        <f>B758+B763</f>
        <v>0</v>
      </c>
      <c r="C768" s="270">
        <f t="shared" ref="C768:E768" si="175">C758+C763</f>
        <v>120000</v>
      </c>
      <c r="D768" s="270">
        <f t="shared" si="175"/>
        <v>200000</v>
      </c>
      <c r="E768" s="270">
        <f t="shared" si="175"/>
        <v>200000</v>
      </c>
    </row>
    <row r="769" spans="1:5" s="246" customFormat="1" ht="81" customHeight="1" thickBot="1" x14ac:dyDescent="0.3">
      <c r="A769" s="271" t="s">
        <v>383</v>
      </c>
      <c r="B769" s="272" t="s">
        <v>1040</v>
      </c>
      <c r="C769" s="28" t="s">
        <v>105</v>
      </c>
      <c r="D769" s="273" t="s">
        <v>1041</v>
      </c>
      <c r="E769" s="274"/>
    </row>
    <row r="770" spans="1:5" s="246" customFormat="1" ht="22.5" customHeight="1" thickBot="1" x14ac:dyDescent="0.3">
      <c r="A770" s="51" t="s">
        <v>9</v>
      </c>
      <c r="B770" s="1234" t="s">
        <v>1042</v>
      </c>
      <c r="C770" s="1235"/>
      <c r="D770" s="1235"/>
      <c r="E770" s="1236"/>
    </row>
    <row r="771" spans="1:5" s="246" customFormat="1" ht="15.75" thickBot="1" x14ac:dyDescent="0.3">
      <c r="A771" s="51" t="s">
        <v>14</v>
      </c>
      <c r="B771" s="1231" t="s">
        <v>261</v>
      </c>
      <c r="C771" s="1232"/>
      <c r="D771" s="1232"/>
      <c r="E771" s="1233"/>
    </row>
    <row r="772" spans="1:5" s="246" customFormat="1" ht="12.75" customHeight="1" x14ac:dyDescent="0.25">
      <c r="A772" s="1226"/>
      <c r="B772" s="52">
        <v>2019</v>
      </c>
      <c r="C772" s="52">
        <v>2020</v>
      </c>
      <c r="D772" s="52">
        <v>2021</v>
      </c>
      <c r="E772" s="52">
        <v>2022</v>
      </c>
    </row>
    <row r="773" spans="1:5" s="246" customFormat="1" ht="9" customHeight="1" thickBot="1" x14ac:dyDescent="0.3">
      <c r="A773" s="1227"/>
      <c r="B773" s="263"/>
      <c r="C773" s="264"/>
      <c r="D773" s="264"/>
      <c r="E773" s="264"/>
    </row>
    <row r="774" spans="1:5" s="246" customFormat="1" ht="15.75" thickBot="1" x14ac:dyDescent="0.3">
      <c r="A774" s="51" t="s">
        <v>8</v>
      </c>
      <c r="B774" s="265">
        <v>0</v>
      </c>
      <c r="C774" s="265">
        <v>1</v>
      </c>
      <c r="D774" s="265">
        <v>1</v>
      </c>
      <c r="E774" s="265">
        <v>1</v>
      </c>
    </row>
    <row r="775" spans="1:5" s="246" customFormat="1" ht="15.75" thickBot="1" x14ac:dyDescent="0.3">
      <c r="A775" s="51" t="s">
        <v>15</v>
      </c>
      <c r="B775" s="266">
        <f>B793</f>
        <v>0</v>
      </c>
      <c r="C775" s="266">
        <f>C788</f>
        <v>5000</v>
      </c>
      <c r="D775" s="266">
        <f t="shared" ref="D775:E775" si="176">D788</f>
        <v>10000</v>
      </c>
      <c r="E775" s="266">
        <f t="shared" si="176"/>
        <v>10000</v>
      </c>
    </row>
    <row r="776" spans="1:5" s="246" customFormat="1" ht="15.75" thickBot="1" x14ac:dyDescent="0.3">
      <c r="A776" s="51" t="s">
        <v>21</v>
      </c>
      <c r="B776" s="266" t="e">
        <f>B775/B774</f>
        <v>#DIV/0!</v>
      </c>
      <c r="C776" s="266">
        <f t="shared" ref="C776:E776" si="177">C775/C774</f>
        <v>5000</v>
      </c>
      <c r="D776" s="266">
        <f t="shared" si="177"/>
        <v>10000</v>
      </c>
      <c r="E776" s="266">
        <f t="shared" si="177"/>
        <v>10000</v>
      </c>
    </row>
    <row r="777" spans="1:5" s="246" customFormat="1" ht="15.75" thickBot="1" x14ac:dyDescent="0.3">
      <c r="A777" s="51" t="s">
        <v>16</v>
      </c>
      <c r="B777" s="265" t="s">
        <v>20</v>
      </c>
      <c r="C777" s="267" t="e">
        <f>C774/B774-1</f>
        <v>#DIV/0!</v>
      </c>
      <c r="D777" s="267">
        <f t="shared" ref="D777:E779" si="178">D774/C774-1</f>
        <v>0</v>
      </c>
      <c r="E777" s="267">
        <f t="shared" si="178"/>
        <v>0</v>
      </c>
    </row>
    <row r="778" spans="1:5" s="246" customFormat="1" ht="15.75" thickBot="1" x14ac:dyDescent="0.3">
      <c r="A778" s="51" t="s">
        <v>17</v>
      </c>
      <c r="B778" s="265" t="s">
        <v>20</v>
      </c>
      <c r="C778" s="267" t="e">
        <f>C775/B775-1</f>
        <v>#DIV/0!</v>
      </c>
      <c r="D778" s="267">
        <f t="shared" si="178"/>
        <v>1</v>
      </c>
      <c r="E778" s="267">
        <f t="shared" si="178"/>
        <v>0</v>
      </c>
    </row>
    <row r="779" spans="1:5" s="246" customFormat="1" ht="15.75" thickBot="1" x14ac:dyDescent="0.3">
      <c r="A779" s="51" t="s">
        <v>18</v>
      </c>
      <c r="B779" s="265" t="s">
        <v>20</v>
      </c>
      <c r="C779" s="267" t="e">
        <f>C776/B776-1</f>
        <v>#DIV/0!</v>
      </c>
      <c r="D779" s="267">
        <f t="shared" si="178"/>
        <v>1</v>
      </c>
      <c r="E779" s="267">
        <f t="shared" si="178"/>
        <v>0</v>
      </c>
    </row>
    <row r="780" spans="1:5" s="246" customFormat="1" ht="15.75" thickBot="1" x14ac:dyDescent="0.3">
      <c r="A780" s="1228" t="s">
        <v>1043</v>
      </c>
      <c r="B780" s="1229"/>
      <c r="C780" s="1229"/>
      <c r="D780" s="1229"/>
      <c r="E780" s="1230"/>
    </row>
    <row r="781" spans="1:5" s="246" customFormat="1" ht="12.75" customHeight="1" x14ac:dyDescent="0.25">
      <c r="A781" s="1226"/>
      <c r="B781" s="52">
        <v>2019</v>
      </c>
      <c r="C781" s="52">
        <v>2020</v>
      </c>
      <c r="D781" s="52">
        <v>2021</v>
      </c>
      <c r="E781" s="52">
        <v>2022</v>
      </c>
    </row>
    <row r="782" spans="1:5" s="246" customFormat="1" ht="9" customHeight="1" thickBot="1" x14ac:dyDescent="0.3">
      <c r="A782" s="1227"/>
      <c r="B782" s="268"/>
      <c r="C782" s="251"/>
      <c r="D782" s="251"/>
      <c r="E782" s="251"/>
    </row>
    <row r="783" spans="1:5" s="246" customFormat="1" ht="15.75" thickBot="1" x14ac:dyDescent="0.3">
      <c r="A783" s="54" t="s">
        <v>107</v>
      </c>
      <c r="B783" s="57"/>
      <c r="C783" s="57"/>
      <c r="D783" s="57"/>
      <c r="E783" s="57"/>
    </row>
    <row r="784" spans="1:5" s="246" customFormat="1" ht="15.75" thickBot="1" x14ac:dyDescent="0.3">
      <c r="A784" s="56" t="s">
        <v>37</v>
      </c>
      <c r="B784" s="57"/>
      <c r="C784" s="57"/>
      <c r="D784" s="57"/>
      <c r="E784" s="57"/>
    </row>
    <row r="785" spans="1:5" s="246" customFormat="1" ht="15.75" thickBot="1" x14ac:dyDescent="0.3">
      <c r="A785" s="56" t="s">
        <v>108</v>
      </c>
      <c r="B785" s="57"/>
      <c r="C785" s="57"/>
      <c r="D785" s="57"/>
      <c r="E785" s="57"/>
    </row>
    <row r="786" spans="1:5" s="246" customFormat="1" ht="15.75" thickBot="1" x14ac:dyDescent="0.3">
      <c r="A786" s="56" t="s">
        <v>72</v>
      </c>
      <c r="B786" s="57"/>
      <c r="C786" s="57"/>
      <c r="D786" s="57"/>
      <c r="E786" s="57"/>
    </row>
    <row r="787" spans="1:5" s="246" customFormat="1" ht="15.75" thickBot="1" x14ac:dyDescent="0.3">
      <c r="A787" s="56" t="s">
        <v>73</v>
      </c>
      <c r="B787" s="57"/>
      <c r="C787" s="57"/>
      <c r="D787" s="57"/>
      <c r="E787" s="57"/>
    </row>
    <row r="788" spans="1:5" s="246" customFormat="1" ht="15.75" thickBot="1" x14ac:dyDescent="0.3">
      <c r="A788" s="54" t="s">
        <v>109</v>
      </c>
      <c r="B788" s="57">
        <f>B789+B790+B791+B792</f>
        <v>0</v>
      </c>
      <c r="C788" s="57">
        <f>C792</f>
        <v>5000</v>
      </c>
      <c r="D788" s="57">
        <f t="shared" ref="D788:E788" si="179">D789+D790+D791+D792</f>
        <v>10000</v>
      </c>
      <c r="E788" s="57">
        <f t="shared" si="179"/>
        <v>10000</v>
      </c>
    </row>
    <row r="789" spans="1:5" s="246" customFormat="1" ht="15.75" thickBot="1" x14ac:dyDescent="0.3">
      <c r="A789" s="56" t="s">
        <v>37</v>
      </c>
      <c r="B789" s="57"/>
      <c r="C789" s="57"/>
      <c r="D789" s="57"/>
      <c r="E789" s="57"/>
    </row>
    <row r="790" spans="1:5" s="246" customFormat="1" ht="15.75" thickBot="1" x14ac:dyDescent="0.3">
      <c r="A790" s="56" t="s">
        <v>108</v>
      </c>
      <c r="B790" s="57"/>
      <c r="C790" s="57"/>
      <c r="D790" s="57"/>
      <c r="E790" s="57"/>
    </row>
    <row r="791" spans="1:5" s="246" customFormat="1" ht="15.75" thickBot="1" x14ac:dyDescent="0.3">
      <c r="A791" s="56" t="s">
        <v>72</v>
      </c>
      <c r="B791" s="57"/>
      <c r="C791" s="57"/>
      <c r="D791" s="57"/>
      <c r="E791" s="57"/>
    </row>
    <row r="792" spans="1:5" s="246" customFormat="1" ht="15.75" thickBot="1" x14ac:dyDescent="0.3">
      <c r="A792" s="56" t="s">
        <v>73</v>
      </c>
      <c r="B792" s="57">
        <v>0</v>
      </c>
      <c r="C792" s="57">
        <v>5000</v>
      </c>
      <c r="D792" s="57">
        <v>10000</v>
      </c>
      <c r="E792" s="57">
        <v>10000</v>
      </c>
    </row>
    <row r="793" spans="1:5" s="246" customFormat="1" ht="19.5" customHeight="1" thickBot="1" x14ac:dyDescent="0.3">
      <c r="A793" s="275" t="s">
        <v>385</v>
      </c>
      <c r="B793" s="235">
        <f>B783+B788</f>
        <v>0</v>
      </c>
      <c r="C793" s="235">
        <f t="shared" ref="C793:E793" si="180">C783+C788</f>
        <v>5000</v>
      </c>
      <c r="D793" s="235">
        <f t="shared" si="180"/>
        <v>10000</v>
      </c>
      <c r="E793" s="235">
        <f t="shared" si="180"/>
        <v>10000</v>
      </c>
    </row>
    <row r="794" spans="1:5" ht="32.25" customHeight="1" thickBot="1" x14ac:dyDescent="0.3">
      <c r="A794" s="11" t="s">
        <v>74</v>
      </c>
      <c r="B794" s="107">
        <f>B775++B750+B724+B698++B672+B647+B622+B597+B571+B546++B520+B495+B470+B445+B420+B395+B370+B345+B320+B295+B270+B245+B220+B195+B170+B145+B120+B95+B70+B29</f>
        <v>3294272</v>
      </c>
      <c r="C794" s="107">
        <f t="shared" ref="C794:E794" si="181">C775++C750+C724+C698++C672+C647+C622+C597+C571+C546++C520+C495+C470+C445+C420+C395+C370+C345+C320+C295+C270+C245+C220+C195+C170+C145+C120+C95+C70+C29</f>
        <v>3564272</v>
      </c>
      <c r="D794" s="107">
        <f t="shared" si="181"/>
        <v>3564272</v>
      </c>
      <c r="E794" s="107">
        <f t="shared" si="181"/>
        <v>3564272</v>
      </c>
    </row>
    <row r="795" spans="1:5" ht="31.5" customHeight="1" thickBot="1" x14ac:dyDescent="0.3">
      <c r="A795" s="11" t="s">
        <v>75</v>
      </c>
      <c r="B795" s="107">
        <f>B788+B783+B763+B758++B737+B732+B711+B685+B680+B660+B610++B605+B584+B579+B559+B554+B533+B528++B508+B503+B483+B478+B458+B453+B433+B428+B408+B403+B383+B378+B358+B353+B333+B328+B308+B303+B283+B278++B253++B233+B228++B208+B203+B183+B158+B153++B133+B128+B108+B103++B83+B78+B43+B258</f>
        <v>3294272</v>
      </c>
      <c r="C795" s="107">
        <f>C788+C783+C763+C758++C737+C732+C711+C685+C680+C660+C610++C605+C584+C579+C559+C554+C533+C528++C508+C503+C483+C478+C458+C453+C433+C428+C408+C403+C383+C378+C358+C353+C333+C328+C308+C303+C283+C278++C253++C233+C228++C208+C203+C183+C158+C153++C133+C128+C108+C103++C83+C78+C43+C258+C635</f>
        <v>3564272</v>
      </c>
      <c r="D795" s="107">
        <f t="shared" ref="D795:E795" si="182">D788+D783+D763+D758++D737+D732+D711+D685+D680+D660+D610++D605+D584+D579+D559+D554+D533+D528++D508+D503+D483+D478+D458+D453+D433+D428+D408+D403+D383+D378+D358+D353+D333+D328+D308+D303+D283+D278++D253++D233+D228++D208+D203+D183+D158+D153++D133+D128+D108+D103++D83+D78+D43+D258+D635</f>
        <v>3564272</v>
      </c>
      <c r="E795" s="107">
        <f t="shared" si="182"/>
        <v>3564272</v>
      </c>
    </row>
    <row r="796" spans="1:5" ht="15.75" thickBot="1" x14ac:dyDescent="0.3">
      <c r="A796" s="1" t="s">
        <v>0</v>
      </c>
      <c r="B796" s="108">
        <f>B37</f>
        <v>0</v>
      </c>
      <c r="C796" s="108">
        <f t="shared" ref="C796:E796" si="183">C37</f>
        <v>0</v>
      </c>
      <c r="D796" s="108">
        <f t="shared" si="183"/>
        <v>0</v>
      </c>
      <c r="E796" s="108">
        <f t="shared" si="183"/>
        <v>0</v>
      </c>
    </row>
    <row r="797" spans="1:5" ht="15.75" thickBot="1" x14ac:dyDescent="0.3">
      <c r="A797" s="8" t="s">
        <v>37</v>
      </c>
      <c r="B797" s="108">
        <f t="shared" ref="B797:E799" si="184">B38</f>
        <v>0</v>
      </c>
      <c r="C797" s="108">
        <f t="shared" si="184"/>
        <v>0</v>
      </c>
      <c r="D797" s="108">
        <f t="shared" si="184"/>
        <v>0</v>
      </c>
      <c r="E797" s="108">
        <f t="shared" si="184"/>
        <v>0</v>
      </c>
    </row>
    <row r="798" spans="1:5" ht="15.75" thickBot="1" x14ac:dyDescent="0.3">
      <c r="A798" s="8" t="s">
        <v>76</v>
      </c>
      <c r="B798" s="108">
        <f t="shared" si="184"/>
        <v>0</v>
      </c>
      <c r="C798" s="108">
        <f t="shared" si="184"/>
        <v>0</v>
      </c>
      <c r="D798" s="108">
        <f t="shared" si="184"/>
        <v>0</v>
      </c>
      <c r="E798" s="108">
        <f t="shared" si="184"/>
        <v>0</v>
      </c>
    </row>
    <row r="799" spans="1:5" ht="24.75" thickBot="1" x14ac:dyDescent="0.3">
      <c r="A799" s="1" t="s">
        <v>31</v>
      </c>
      <c r="B799" s="108">
        <f>B40</f>
        <v>0</v>
      </c>
      <c r="C799" s="108">
        <f t="shared" si="184"/>
        <v>0</v>
      </c>
      <c r="D799" s="108">
        <f t="shared" si="184"/>
        <v>0</v>
      </c>
      <c r="E799" s="108">
        <f t="shared" si="184"/>
        <v>0</v>
      </c>
    </row>
    <row r="800" spans="1:5" ht="15.75" thickBot="1" x14ac:dyDescent="0.3">
      <c r="A800" s="8" t="s">
        <v>37</v>
      </c>
      <c r="B800" s="108">
        <f t="shared" ref="B800:E801" si="185">B41</f>
        <v>0</v>
      </c>
      <c r="C800" s="108">
        <f t="shared" si="185"/>
        <v>0</v>
      </c>
      <c r="D800" s="108">
        <f t="shared" si="185"/>
        <v>0</v>
      </c>
      <c r="E800" s="108">
        <f t="shared" si="185"/>
        <v>0</v>
      </c>
    </row>
    <row r="801" spans="1:5" ht="15.75" thickBot="1" x14ac:dyDescent="0.3">
      <c r="A801" s="8" t="s">
        <v>76</v>
      </c>
      <c r="B801" s="108">
        <f t="shared" si="185"/>
        <v>0</v>
      </c>
      <c r="C801" s="108">
        <f t="shared" si="185"/>
        <v>0</v>
      </c>
      <c r="D801" s="108">
        <f t="shared" si="185"/>
        <v>0</v>
      </c>
      <c r="E801" s="108">
        <f t="shared" si="185"/>
        <v>0</v>
      </c>
    </row>
    <row r="802" spans="1:5" ht="15.75" thickBot="1" x14ac:dyDescent="0.3">
      <c r="A802" s="1" t="s">
        <v>1</v>
      </c>
      <c r="B802" s="108">
        <f>B803+B804</f>
        <v>500000</v>
      </c>
      <c r="C802" s="108">
        <f t="shared" ref="C802:E802" si="186">C803+C804</f>
        <v>700000</v>
      </c>
      <c r="D802" s="108">
        <f t="shared" si="186"/>
        <v>700000</v>
      </c>
      <c r="E802" s="108">
        <f t="shared" si="186"/>
        <v>700000</v>
      </c>
    </row>
    <row r="803" spans="1:5" ht="17.25" customHeight="1" thickBot="1" x14ac:dyDescent="0.3">
      <c r="A803" s="8" t="s">
        <v>37</v>
      </c>
      <c r="B803" s="9">
        <f>B44</f>
        <v>500000</v>
      </c>
      <c r="C803" s="9">
        <f t="shared" ref="C803:E803" si="187">C44</f>
        <v>700000</v>
      </c>
      <c r="D803" s="9">
        <f t="shared" si="187"/>
        <v>700000</v>
      </c>
      <c r="E803" s="9">
        <f t="shared" si="187"/>
        <v>700000</v>
      </c>
    </row>
    <row r="804" spans="1:5" ht="15.75" thickBot="1" x14ac:dyDescent="0.3">
      <c r="A804" s="8" t="s">
        <v>76</v>
      </c>
      <c r="B804" s="9">
        <v>0</v>
      </c>
      <c r="C804" s="9">
        <v>0</v>
      </c>
      <c r="D804" s="9">
        <v>0</v>
      </c>
      <c r="E804" s="9">
        <v>0</v>
      </c>
    </row>
    <row r="805" spans="1:5" ht="15.75" thickBot="1" x14ac:dyDescent="0.3">
      <c r="A805" s="1" t="s">
        <v>2</v>
      </c>
      <c r="B805" s="108">
        <v>0</v>
      </c>
      <c r="C805" s="108">
        <v>0</v>
      </c>
      <c r="D805" s="108">
        <v>0</v>
      </c>
      <c r="E805" s="108">
        <v>0</v>
      </c>
    </row>
    <row r="806" spans="1:5" ht="15.75" thickBot="1" x14ac:dyDescent="0.3">
      <c r="A806" s="8" t="s">
        <v>37</v>
      </c>
      <c r="B806" s="6">
        <v>0</v>
      </c>
      <c r="C806" s="6">
        <v>0</v>
      </c>
      <c r="D806" s="6">
        <v>0</v>
      </c>
      <c r="E806" s="6">
        <v>0</v>
      </c>
    </row>
    <row r="807" spans="1:5" ht="15.75" thickBot="1" x14ac:dyDescent="0.3">
      <c r="A807" s="8" t="s">
        <v>76</v>
      </c>
      <c r="B807" s="9">
        <v>0</v>
      </c>
      <c r="C807" s="9">
        <v>0</v>
      </c>
      <c r="D807" s="9">
        <v>0</v>
      </c>
      <c r="E807" s="9">
        <v>0</v>
      </c>
    </row>
    <row r="808" spans="1:5" ht="15.75" thickBot="1" x14ac:dyDescent="0.3">
      <c r="A808" s="1" t="s">
        <v>22</v>
      </c>
      <c r="B808" s="9">
        <v>0</v>
      </c>
      <c r="C808" s="9">
        <v>0</v>
      </c>
      <c r="D808" s="9">
        <v>0</v>
      </c>
      <c r="E808" s="9">
        <v>0</v>
      </c>
    </row>
    <row r="809" spans="1:5" ht="15.75" thickBot="1" x14ac:dyDescent="0.3">
      <c r="A809" s="8" t="s">
        <v>37</v>
      </c>
      <c r="B809" s="9">
        <v>0</v>
      </c>
      <c r="C809" s="9">
        <v>0</v>
      </c>
      <c r="D809" s="9">
        <v>0</v>
      </c>
      <c r="E809" s="9">
        <v>0</v>
      </c>
    </row>
    <row r="810" spans="1:5" ht="15.75" thickBot="1" x14ac:dyDescent="0.3">
      <c r="A810" s="8" t="s">
        <v>76</v>
      </c>
      <c r="B810" s="9">
        <v>0</v>
      </c>
      <c r="C810" s="9">
        <v>0</v>
      </c>
      <c r="D810" s="9">
        <v>0</v>
      </c>
      <c r="E810" s="9">
        <v>0</v>
      </c>
    </row>
    <row r="811" spans="1:5" ht="15.75" thickBot="1" x14ac:dyDescent="0.3">
      <c r="A811" s="1" t="s">
        <v>23</v>
      </c>
      <c r="B811" s="9">
        <v>0</v>
      </c>
      <c r="C811" s="9">
        <v>0</v>
      </c>
      <c r="D811" s="9">
        <v>0</v>
      </c>
      <c r="E811" s="9">
        <v>0</v>
      </c>
    </row>
    <row r="812" spans="1:5" ht="15.75" thickBot="1" x14ac:dyDescent="0.3">
      <c r="A812" s="8" t="s">
        <v>37</v>
      </c>
      <c r="B812" s="9">
        <v>0</v>
      </c>
      <c r="C812" s="9">
        <v>0</v>
      </c>
      <c r="D812" s="9">
        <v>0</v>
      </c>
      <c r="E812" s="9">
        <v>0</v>
      </c>
    </row>
    <row r="813" spans="1:5" ht="15.75" thickBot="1" x14ac:dyDescent="0.3">
      <c r="A813" s="8" t="s">
        <v>76</v>
      </c>
      <c r="B813" s="9">
        <v>0</v>
      </c>
      <c r="C813" s="9">
        <v>0</v>
      </c>
      <c r="D813" s="9">
        <v>0</v>
      </c>
      <c r="E813" s="9">
        <v>0</v>
      </c>
    </row>
    <row r="814" spans="1:5" ht="24.75" thickBot="1" x14ac:dyDescent="0.3">
      <c r="A814" s="1" t="s">
        <v>3</v>
      </c>
      <c r="B814" s="9">
        <v>0</v>
      </c>
      <c r="C814" s="9">
        <v>0</v>
      </c>
      <c r="D814" s="9">
        <v>0</v>
      </c>
      <c r="E814" s="9">
        <v>0</v>
      </c>
    </row>
    <row r="815" spans="1:5" ht="15.75" thickBot="1" x14ac:dyDescent="0.3">
      <c r="A815" s="8" t="s">
        <v>37</v>
      </c>
      <c r="B815" s="9">
        <v>0</v>
      </c>
      <c r="C815" s="9">
        <v>0</v>
      </c>
      <c r="D815" s="9">
        <v>0</v>
      </c>
      <c r="E815" s="9">
        <v>0</v>
      </c>
    </row>
    <row r="816" spans="1:5" ht="15.75" thickBot="1" x14ac:dyDescent="0.3">
      <c r="A816" s="8" t="s">
        <v>76</v>
      </c>
      <c r="B816" s="9">
        <v>0</v>
      </c>
      <c r="C816" s="9">
        <v>0</v>
      </c>
      <c r="D816" s="9">
        <v>0</v>
      </c>
      <c r="E816" s="9">
        <v>0</v>
      </c>
    </row>
    <row r="817" spans="1:5" ht="15.75" thickBot="1" x14ac:dyDescent="0.3">
      <c r="A817" s="1" t="s">
        <v>77</v>
      </c>
      <c r="B817" s="108">
        <f>B818+B819+B820+B821</f>
        <v>0</v>
      </c>
      <c r="C817" s="108">
        <f t="shared" ref="C817:E817" si="188">C818+C819+C820+C821</f>
        <v>0</v>
      </c>
      <c r="D817" s="108">
        <f t="shared" si="188"/>
        <v>0</v>
      </c>
      <c r="E817" s="108">
        <f t="shared" si="188"/>
        <v>0</v>
      </c>
    </row>
    <row r="818" spans="1:5" ht="15.75" thickBot="1" x14ac:dyDescent="0.3">
      <c r="A818" s="8" t="s">
        <v>37</v>
      </c>
      <c r="B818" s="6">
        <f>B784+B759+B733+B707+B681+B656+B631+B606+B580+B555+B529+B504+B479+B454+B429+B404+B379+B354+B329+B304+B254+B229+B204+B179+B154+B129+B104+B79</f>
        <v>0</v>
      </c>
      <c r="C818" s="6">
        <f>C784+C759+C733+C707+C681+C656+C631+C606+C580+C555+C529+C504+C479+C454+C429+C404+C379+C354+C329+C304+C254+C229+C204+C179+C154+C129+C104+C79</f>
        <v>0</v>
      </c>
      <c r="D818" s="6">
        <f>D784+D759+D733+D707+D681+D656+D631+D606+D580+D555+D529+D504+D479+D454+D429+D404+D379+D354+D329+D304+D254+D229+D204+D179+D154+D129+D104+D79</f>
        <v>0</v>
      </c>
      <c r="E818" s="6">
        <f>E784+E759+E733+E707+E681+E656+E631+E606+E580+E555+E529+E504+E479+E454+E429+E404+E379+E354+E329+E304+E254+E229+E204+E179+E154+E129+E104+E79</f>
        <v>0</v>
      </c>
    </row>
    <row r="819" spans="1:5" ht="15.75" thickBot="1" x14ac:dyDescent="0.3">
      <c r="A819" s="8" t="s">
        <v>78</v>
      </c>
      <c r="B819" s="6">
        <f>B785+B760++B734+B708+B682+B657+B607+B581+B556+B530+B505++B480+B455+B430+B405+B380+B355+B330+B305+B280++B255+B230+B205++B180+B155+B130+B105+B80</f>
        <v>0</v>
      </c>
      <c r="C819" s="6">
        <f t="shared" ref="C819:E819" si="189">C785+C760++C734+C708+C682+C657+C607+C581+C556+C530+C505++C480+C455+C430+C405+C380+C355+C330+C305+C280++C255+C230+C205++C180+C155+C130+C105+C80</f>
        <v>0</v>
      </c>
      <c r="D819" s="6">
        <f t="shared" si="189"/>
        <v>0</v>
      </c>
      <c r="E819" s="6">
        <f t="shared" si="189"/>
        <v>0</v>
      </c>
    </row>
    <row r="820" spans="1:5" ht="15.75" thickBot="1" x14ac:dyDescent="0.3">
      <c r="A820" s="8" t="s">
        <v>72</v>
      </c>
      <c r="B820" s="6">
        <f t="shared" ref="B820:E821" si="190">B786+B761++B735+B709+B683+B658++B633+B608+B582+B557+B531+B506+B481+B456+B431+B406+B381+B356+B331+B306+B256+B231+B206+B181+B156+B131+B106+B81</f>
        <v>0</v>
      </c>
      <c r="C820" s="6">
        <f t="shared" si="190"/>
        <v>0</v>
      </c>
      <c r="D820" s="6">
        <f t="shared" si="190"/>
        <v>0</v>
      </c>
      <c r="E820" s="6">
        <f t="shared" si="190"/>
        <v>0</v>
      </c>
    </row>
    <row r="821" spans="1:5" ht="15.75" thickBot="1" x14ac:dyDescent="0.3">
      <c r="A821" s="8" t="s">
        <v>73</v>
      </c>
      <c r="B821" s="6">
        <f t="shared" si="190"/>
        <v>0</v>
      </c>
      <c r="C821" s="6">
        <f t="shared" si="190"/>
        <v>0</v>
      </c>
      <c r="D821" s="6">
        <f t="shared" si="190"/>
        <v>0</v>
      </c>
      <c r="E821" s="6">
        <f t="shared" si="190"/>
        <v>0</v>
      </c>
    </row>
    <row r="822" spans="1:5" ht="15.75" thickBot="1" x14ac:dyDescent="0.3">
      <c r="A822" s="1" t="s">
        <v>79</v>
      </c>
      <c r="B822" s="108" t="e">
        <f>B823+B824+B825+B826</f>
        <v>#REF!</v>
      </c>
      <c r="C822" s="108">
        <f t="shared" ref="C822:E822" si="191">C823+C824+C825+C826</f>
        <v>2864272</v>
      </c>
      <c r="D822" s="108">
        <f t="shared" si="191"/>
        <v>2864272</v>
      </c>
      <c r="E822" s="108">
        <f t="shared" si="191"/>
        <v>2864272</v>
      </c>
    </row>
    <row r="823" spans="1:5" ht="15.75" thickBot="1" x14ac:dyDescent="0.3">
      <c r="A823" s="8" t="s">
        <v>37</v>
      </c>
      <c r="B823" s="6">
        <f>B84+B109+B134+B159+B184+B209+B234+B259+B284+B334++B359++B384+B409++B434++B459++B484++B509++B534++B585++B611+B636++B661++B686++B712+B738+B764+B789</f>
        <v>1869272</v>
      </c>
      <c r="C823" s="6">
        <f>C789++C764+C738+C712++C686+C661++C611+C585++C560+C534+C509+C484++C459+C434+C409++C384++C359++C334+C309+C284++C259+C234+C209++C184+C159+C134+C109+C84</f>
        <v>1599272</v>
      </c>
      <c r="D823" s="6">
        <f t="shared" ref="D823:E823" si="192">D789++D764+D738+D712++D686+D661++D611+D585++D560+D534+D509+D484++D459+D434+D409++D384++D359++D334+D309+D284++D259+D234+D209++D184+D159+D134+D109+D84</f>
        <v>1576072</v>
      </c>
      <c r="E823" s="6">
        <f t="shared" si="192"/>
        <v>1604272</v>
      </c>
    </row>
    <row r="824" spans="1:5" ht="15.75" thickBot="1" x14ac:dyDescent="0.3">
      <c r="A824" s="8" t="s">
        <v>78</v>
      </c>
      <c r="B824" s="6" t="e">
        <f>B790++B765+B739+B713+B687+B662+B637+B612+B586+B561+B535+B510+B485+B460+B435+B410+B385+B360+B335+B310+B260+B235+B210+B185+B160+B135+B110+B85+#REF!+B255</f>
        <v>#REF!</v>
      </c>
      <c r="C824" s="6">
        <f t="shared" ref="C824:E825" si="193">C790++C765+C739+C713++C687+C662++C612+C586++C561+C535+C510+C485++C460+C435+C410++C385++C360++C335+C310+C285++C260+C235+C210++C185+C160+C135+C110+C85</f>
        <v>1200000</v>
      </c>
      <c r="D824" s="6">
        <f t="shared" si="193"/>
        <v>1200000</v>
      </c>
      <c r="E824" s="6">
        <f t="shared" si="193"/>
        <v>1200000</v>
      </c>
    </row>
    <row r="825" spans="1:5" ht="15.75" thickBot="1" x14ac:dyDescent="0.3">
      <c r="A825" s="8" t="s">
        <v>72</v>
      </c>
      <c r="B825" s="6" t="e">
        <f>B791++B766+B740+B714+B688+B663+B638+B613+B587+B562+B536+B511+B486+B461+B436+B411+B386+B361+B336+B311+B261+B236+B211+B186+B161+B136+B111+B86+#REF!+B256</f>
        <v>#REF!</v>
      </c>
      <c r="C825" s="6">
        <f t="shared" si="193"/>
        <v>5000</v>
      </c>
      <c r="D825" s="6">
        <f t="shared" si="193"/>
        <v>0</v>
      </c>
      <c r="E825" s="6">
        <f t="shared" si="193"/>
        <v>0</v>
      </c>
    </row>
    <row r="826" spans="1:5" ht="15.75" thickBot="1" x14ac:dyDescent="0.3">
      <c r="A826" s="8" t="s">
        <v>73</v>
      </c>
      <c r="B826" s="6" t="e">
        <f>B792++B767+B741+B715+B689+B664+B639+B614+B588+B563+B537+B512+B487+B462+B437+B412+B387+B362+B337+B312+B262+B237+B212+B187+B162+B137+B112+B87+#REF!+B257</f>
        <v>#REF!</v>
      </c>
      <c r="C826" s="6">
        <f>C792+C767++C741+C715+C689++C664+C639++C614+C588+C563++C537+C512+C487+C462++C437+C412+C387++C362+C337+C312+C287+C262++C237++C212+C187+C162+C137++C112+C87</f>
        <v>60000</v>
      </c>
      <c r="D826" s="6">
        <f t="shared" ref="D826:E826" si="194">D792+D767++D741+D715+D689++D664+D639++D614+D588+D563++D537+D512+D487+D462++D437+D412+D387++D362+D337+D312+D287+D262++D237++D212+D187+D162+D137++D112+D87</f>
        <v>88200</v>
      </c>
      <c r="E826" s="6">
        <f t="shared" si="194"/>
        <v>60000</v>
      </c>
    </row>
    <row r="827" spans="1:5" ht="15.75" thickBot="1" x14ac:dyDescent="0.3">
      <c r="A827" s="18" t="s">
        <v>35</v>
      </c>
      <c r="B827" s="19">
        <f>IF(B795-B794=0,0,"Error")</f>
        <v>0</v>
      </c>
      <c r="C827" s="19">
        <f>IF(C795-C794=0,0,"Error")</f>
        <v>0</v>
      </c>
      <c r="D827" s="19">
        <f>IF(D795-D794=0,0,"Error")</f>
        <v>0</v>
      </c>
      <c r="E827" s="19">
        <f>IF(E795-E794=0,0,"Error")</f>
        <v>0</v>
      </c>
    </row>
  </sheetData>
  <mergeCells count="196">
    <mergeCell ref="A1:E1"/>
    <mergeCell ref="A772:A773"/>
    <mergeCell ref="A780:E780"/>
    <mergeCell ref="A781:A782"/>
    <mergeCell ref="B746:E746"/>
    <mergeCell ref="A747:A748"/>
    <mergeCell ref="A755:E755"/>
    <mergeCell ref="A756:A757"/>
    <mergeCell ref="B770:E770"/>
    <mergeCell ref="B771:E771"/>
    <mergeCell ref="A721:A722"/>
    <mergeCell ref="A729:E729"/>
    <mergeCell ref="A730:A731"/>
    <mergeCell ref="B743:E743"/>
    <mergeCell ref="B745:E745"/>
    <mergeCell ref="B694:E694"/>
    <mergeCell ref="A695:A696"/>
    <mergeCell ref="A703:E703"/>
    <mergeCell ref="A704:A705"/>
    <mergeCell ref="D717:E717"/>
    <mergeCell ref="B718:E718"/>
    <mergeCell ref="B719:E719"/>
    <mergeCell ref="B668:E668"/>
    <mergeCell ref="A669:A670"/>
    <mergeCell ref="A677:E677"/>
    <mergeCell ref="A678:A679"/>
    <mergeCell ref="D692:E692"/>
    <mergeCell ref="B693:E693"/>
    <mergeCell ref="B720:E720"/>
    <mergeCell ref="B643:E643"/>
    <mergeCell ref="A644:A645"/>
    <mergeCell ref="A652:E652"/>
    <mergeCell ref="A653:A654"/>
    <mergeCell ref="D666:E666"/>
    <mergeCell ref="B667:E667"/>
    <mergeCell ref="B618:E618"/>
    <mergeCell ref="A619:A620"/>
    <mergeCell ref="A627:E627"/>
    <mergeCell ref="A628:A629"/>
    <mergeCell ref="D641:E641"/>
    <mergeCell ref="B642:E642"/>
    <mergeCell ref="A594:A595"/>
    <mergeCell ref="A602:E602"/>
    <mergeCell ref="A603:A604"/>
    <mergeCell ref="D616:E616"/>
    <mergeCell ref="B617:E617"/>
    <mergeCell ref="A577:A578"/>
    <mergeCell ref="B590:E590"/>
    <mergeCell ref="D591:E591"/>
    <mergeCell ref="B592:E592"/>
    <mergeCell ref="B593:E593"/>
    <mergeCell ref="D565:E565"/>
    <mergeCell ref="B566:E566"/>
    <mergeCell ref="B567:E567"/>
    <mergeCell ref="A568:A569"/>
    <mergeCell ref="A576:E576"/>
    <mergeCell ref="D489:E489"/>
    <mergeCell ref="B490:E490"/>
    <mergeCell ref="B541:E541"/>
    <mergeCell ref="B542:E542"/>
    <mergeCell ref="A543:A544"/>
    <mergeCell ref="A551:E551"/>
    <mergeCell ref="A552:A553"/>
    <mergeCell ref="A525:E525"/>
    <mergeCell ref="A526:A527"/>
    <mergeCell ref="B539:E539"/>
    <mergeCell ref="D540:E540"/>
    <mergeCell ref="B516:E516"/>
    <mergeCell ref="A517:A518"/>
    <mergeCell ref="B491:E491"/>
    <mergeCell ref="A492:A493"/>
    <mergeCell ref="A500:E500"/>
    <mergeCell ref="A501:A502"/>
    <mergeCell ref="D514:E514"/>
    <mergeCell ref="B515:E515"/>
    <mergeCell ref="B466:E466"/>
    <mergeCell ref="A467:A468"/>
    <mergeCell ref="A475:E475"/>
    <mergeCell ref="A476:A477"/>
    <mergeCell ref="B391:E391"/>
    <mergeCell ref="A392:A393"/>
    <mergeCell ref="A400:E400"/>
    <mergeCell ref="A401:A402"/>
    <mergeCell ref="D414:E414"/>
    <mergeCell ref="B415:E415"/>
    <mergeCell ref="B441:E441"/>
    <mergeCell ref="A442:A443"/>
    <mergeCell ref="A450:E450"/>
    <mergeCell ref="A451:A452"/>
    <mergeCell ref="D464:E464"/>
    <mergeCell ref="B465:E465"/>
    <mergeCell ref="B416:E416"/>
    <mergeCell ref="A417:A418"/>
    <mergeCell ref="A425:E425"/>
    <mergeCell ref="A426:A427"/>
    <mergeCell ref="D439:E439"/>
    <mergeCell ref="B440:E440"/>
    <mergeCell ref="B366:E366"/>
    <mergeCell ref="A367:A368"/>
    <mergeCell ref="A375:E375"/>
    <mergeCell ref="A376:A377"/>
    <mergeCell ref="D389:E389"/>
    <mergeCell ref="B390:E390"/>
    <mergeCell ref="B341:E341"/>
    <mergeCell ref="A342:A343"/>
    <mergeCell ref="A350:E350"/>
    <mergeCell ref="A351:A352"/>
    <mergeCell ref="D364:E364"/>
    <mergeCell ref="B365:E365"/>
    <mergeCell ref="B316:E316"/>
    <mergeCell ref="A317:A318"/>
    <mergeCell ref="A325:E325"/>
    <mergeCell ref="A326:A327"/>
    <mergeCell ref="D339:E339"/>
    <mergeCell ref="B340:E340"/>
    <mergeCell ref="B291:E291"/>
    <mergeCell ref="A292:A293"/>
    <mergeCell ref="A300:E300"/>
    <mergeCell ref="A301:A302"/>
    <mergeCell ref="D314:E314"/>
    <mergeCell ref="B315:E315"/>
    <mergeCell ref="B266:E266"/>
    <mergeCell ref="A267:A268"/>
    <mergeCell ref="A275:E275"/>
    <mergeCell ref="A276:A277"/>
    <mergeCell ref="D289:E289"/>
    <mergeCell ref="B290:E290"/>
    <mergeCell ref="B241:E241"/>
    <mergeCell ref="A242:A243"/>
    <mergeCell ref="A250:E250"/>
    <mergeCell ref="A251:A252"/>
    <mergeCell ref="D264:E264"/>
    <mergeCell ref="B265:E265"/>
    <mergeCell ref="A217:A218"/>
    <mergeCell ref="A225:E225"/>
    <mergeCell ref="A226:A227"/>
    <mergeCell ref="D239:E239"/>
    <mergeCell ref="B240:E240"/>
    <mergeCell ref="A200:E200"/>
    <mergeCell ref="A201:A202"/>
    <mergeCell ref="D214:E214"/>
    <mergeCell ref="B215:E215"/>
    <mergeCell ref="B216:E216"/>
    <mergeCell ref="A176:A177"/>
    <mergeCell ref="D189:E189"/>
    <mergeCell ref="B190:E190"/>
    <mergeCell ref="B191:E191"/>
    <mergeCell ref="A192:A193"/>
    <mergeCell ref="A150:E150"/>
    <mergeCell ref="A151:A152"/>
    <mergeCell ref="B165:E165"/>
    <mergeCell ref="B166:E166"/>
    <mergeCell ref="A167:A168"/>
    <mergeCell ref="A175:E175"/>
    <mergeCell ref="A117:A118"/>
    <mergeCell ref="A125:E125"/>
    <mergeCell ref="A126:A127"/>
    <mergeCell ref="B140:E140"/>
    <mergeCell ref="B141:E141"/>
    <mergeCell ref="A142:A143"/>
    <mergeCell ref="B91:E91"/>
    <mergeCell ref="A92:A93"/>
    <mergeCell ref="A100:E100"/>
    <mergeCell ref="A101:A102"/>
    <mergeCell ref="B115:E115"/>
    <mergeCell ref="B116:E116"/>
    <mergeCell ref="B66:E66"/>
    <mergeCell ref="A67:A68"/>
    <mergeCell ref="A75:E75"/>
    <mergeCell ref="A76:A77"/>
    <mergeCell ref="D89:E89"/>
    <mergeCell ref="B90:E90"/>
    <mergeCell ref="A35:A36"/>
    <mergeCell ref="A60:E60"/>
    <mergeCell ref="A61:E61"/>
    <mergeCell ref="B62:E62"/>
    <mergeCell ref="B64:E64"/>
    <mergeCell ref="B65:E65"/>
    <mergeCell ref="A22:E22"/>
    <mergeCell ref="B23:E23"/>
    <mergeCell ref="B24:E24"/>
    <mergeCell ref="B25:E25"/>
    <mergeCell ref="A26:A27"/>
    <mergeCell ref="A34:E34"/>
    <mergeCell ref="A2:E2"/>
    <mergeCell ref="A9:E10"/>
    <mergeCell ref="B11:E11"/>
    <mergeCell ref="A12:A13"/>
    <mergeCell ref="B16:E16"/>
    <mergeCell ref="A17:E17"/>
    <mergeCell ref="A21:E21"/>
    <mergeCell ref="A3:E3"/>
    <mergeCell ref="B5:E5"/>
    <mergeCell ref="B6:E6"/>
    <mergeCell ref="B7:E7"/>
    <mergeCell ref="A8:E8"/>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915"/>
  <sheetViews>
    <sheetView view="pageBreakPreview" zoomScale="145" zoomScaleNormal="170" zoomScaleSheetLayoutView="145" workbookViewId="0">
      <selection sqref="A1:E1"/>
    </sheetView>
  </sheetViews>
  <sheetFormatPr defaultRowHeight="15" x14ac:dyDescent="0.25"/>
  <cols>
    <col min="1" max="1" width="28.5703125" customWidth="1"/>
    <col min="2" max="5" width="11.7109375" customWidth="1"/>
  </cols>
  <sheetData>
    <row r="1" spans="1:5" ht="15.75" x14ac:dyDescent="0.25">
      <c r="A1" s="1410" t="s">
        <v>2332</v>
      </c>
      <c r="B1" s="1410"/>
      <c r="C1" s="1410"/>
      <c r="D1" s="1410"/>
      <c r="E1" s="1410"/>
    </row>
    <row r="2" spans="1:5" ht="29.25" customHeight="1" x14ac:dyDescent="0.25">
      <c r="A2" s="760" t="s">
        <v>808</v>
      </c>
      <c r="B2" s="760"/>
      <c r="C2" s="760"/>
      <c r="D2" s="760"/>
      <c r="E2" s="760"/>
    </row>
    <row r="3" spans="1:5" ht="18" customHeight="1" x14ac:dyDescent="0.25">
      <c r="A3" s="764" t="s">
        <v>809</v>
      </c>
      <c r="B3" s="764"/>
      <c r="C3" s="764"/>
      <c r="D3" s="764"/>
      <c r="E3" s="764"/>
    </row>
    <row r="4" spans="1:5" ht="15.75" thickBot="1" x14ac:dyDescent="0.3"/>
    <row r="5" spans="1:5" ht="15.75" thickBot="1" x14ac:dyDescent="0.3">
      <c r="A5" s="13" t="s">
        <v>19</v>
      </c>
      <c r="B5" s="765" t="s">
        <v>1044</v>
      </c>
      <c r="C5" s="765"/>
      <c r="D5" s="765"/>
      <c r="E5" s="765"/>
    </row>
    <row r="6" spans="1:5" ht="15.75" thickBot="1" x14ac:dyDescent="0.3">
      <c r="A6" s="13" t="s">
        <v>4</v>
      </c>
      <c r="B6" s="766" t="s">
        <v>42</v>
      </c>
      <c r="C6" s="767"/>
      <c r="D6" s="767"/>
      <c r="E6" s="768"/>
    </row>
    <row r="7" spans="1:5" ht="15.75" thickBot="1" x14ac:dyDescent="0.3">
      <c r="A7" s="13" t="s">
        <v>24</v>
      </c>
      <c r="B7" s="769" t="s">
        <v>810</v>
      </c>
      <c r="C7" s="770"/>
      <c r="D7" s="770"/>
      <c r="E7" s="771"/>
    </row>
    <row r="8" spans="1:5" ht="15.75" thickBot="1" x14ac:dyDescent="0.3">
      <c r="A8" s="772" t="s">
        <v>7</v>
      </c>
      <c r="B8" s="773"/>
      <c r="C8" s="773"/>
      <c r="D8" s="773"/>
      <c r="E8" s="774"/>
    </row>
    <row r="9" spans="1:5" ht="15.75" thickBot="1" x14ac:dyDescent="0.3">
      <c r="A9" s="775" t="s">
        <v>43</v>
      </c>
      <c r="B9" s="776"/>
      <c r="C9" s="776"/>
      <c r="D9" s="776"/>
      <c r="E9" s="777"/>
    </row>
    <row r="10" spans="1:5" ht="63" customHeight="1" thickBot="1" x14ac:dyDescent="0.3">
      <c r="A10" s="775"/>
      <c r="B10" s="776"/>
      <c r="C10" s="776"/>
      <c r="D10" s="776"/>
      <c r="E10" s="777"/>
    </row>
    <row r="11" spans="1:5" s="276" customFormat="1" ht="27.75" customHeight="1" thickBot="1" x14ac:dyDescent="0.3">
      <c r="A11" s="277" t="s">
        <v>10</v>
      </c>
      <c r="B11" s="1237" t="s">
        <v>1045</v>
      </c>
      <c r="C11" s="1238"/>
      <c r="D11" s="1238"/>
      <c r="E11" s="1239"/>
    </row>
    <row r="12" spans="1:5" ht="18.75" customHeight="1" x14ac:dyDescent="0.25">
      <c r="A12" s="781" t="s">
        <v>11</v>
      </c>
      <c r="B12" s="278">
        <v>2019</v>
      </c>
      <c r="C12" s="278">
        <v>2020</v>
      </c>
      <c r="D12" s="278">
        <v>2021</v>
      </c>
      <c r="E12" s="278">
        <v>2022</v>
      </c>
    </row>
    <row r="13" spans="1:5" ht="11.25" customHeight="1" thickBot="1" x14ac:dyDescent="0.3">
      <c r="A13" s="782"/>
      <c r="B13" s="85" t="s">
        <v>5</v>
      </c>
      <c r="C13" s="85" t="s">
        <v>6</v>
      </c>
      <c r="D13" s="85" t="s">
        <v>6</v>
      </c>
      <c r="E13" s="85" t="s">
        <v>6</v>
      </c>
    </row>
    <row r="14" spans="1:5" ht="33.75" customHeight="1" thickBot="1" x14ac:dyDescent="0.3">
      <c r="A14" s="10" t="s">
        <v>1046</v>
      </c>
      <c r="B14" s="218">
        <v>30</v>
      </c>
      <c r="C14" s="218">
        <v>35</v>
      </c>
      <c r="D14" s="218">
        <v>40</v>
      </c>
      <c r="E14" s="218">
        <v>45</v>
      </c>
    </row>
    <row r="15" spans="1:5" ht="45.75" thickBot="1" x14ac:dyDescent="0.3">
      <c r="A15" s="3" t="s">
        <v>1047</v>
      </c>
      <c r="B15" s="279">
        <v>24</v>
      </c>
      <c r="C15" s="279">
        <v>24</v>
      </c>
      <c r="D15" s="279">
        <v>24</v>
      </c>
      <c r="E15" s="279">
        <v>24</v>
      </c>
    </row>
    <row r="16" spans="1:5" ht="23.25" thickBot="1" x14ac:dyDescent="0.3">
      <c r="A16" s="3" t="s">
        <v>1048</v>
      </c>
      <c r="B16" s="279">
        <v>1</v>
      </c>
      <c r="C16" s="279">
        <v>1</v>
      </c>
      <c r="D16" s="279">
        <v>1</v>
      </c>
      <c r="E16" s="279">
        <v>1</v>
      </c>
    </row>
    <row r="17" spans="1:5" ht="29.25" customHeight="1" thickBot="1" x14ac:dyDescent="0.3">
      <c r="A17" s="280" t="s">
        <v>12</v>
      </c>
      <c r="B17" s="1240" t="s">
        <v>1049</v>
      </c>
      <c r="C17" s="1240"/>
      <c r="D17" s="1240"/>
      <c r="E17" s="1241"/>
    </row>
    <row r="18" spans="1:5" ht="15.75" thickBot="1" x14ac:dyDescent="0.3">
      <c r="A18" s="1242" t="s">
        <v>13</v>
      </c>
      <c r="B18" s="1243"/>
      <c r="C18" s="1243"/>
      <c r="D18" s="1243"/>
      <c r="E18" s="1244"/>
    </row>
    <row r="19" spans="1:5" ht="45.75" thickBot="1" x14ac:dyDescent="0.3">
      <c r="A19" s="281" t="s">
        <v>1050</v>
      </c>
      <c r="B19" s="282">
        <v>25</v>
      </c>
      <c r="C19" s="283">
        <v>24</v>
      </c>
      <c r="D19" s="283">
        <v>24</v>
      </c>
      <c r="E19" s="283">
        <v>24</v>
      </c>
    </row>
    <row r="20" spans="1:5" ht="15.75" thickBot="1" x14ac:dyDescent="0.3">
      <c r="A20" s="1245" t="s">
        <v>32</v>
      </c>
      <c r="B20" s="1246"/>
      <c r="C20" s="1246"/>
      <c r="D20" s="1246"/>
      <c r="E20" s="1247"/>
    </row>
    <row r="21" spans="1:5" ht="15.75" thickBot="1" x14ac:dyDescent="0.3">
      <c r="A21" s="1248" t="s">
        <v>45</v>
      </c>
      <c r="B21" s="1249"/>
      <c r="C21" s="1249"/>
      <c r="D21" s="1249"/>
      <c r="E21" s="1250"/>
    </row>
    <row r="22" spans="1:5" ht="15.75" thickBot="1" x14ac:dyDescent="0.3">
      <c r="A22" s="260" t="s">
        <v>26</v>
      </c>
      <c r="B22" s="1223" t="s">
        <v>46</v>
      </c>
      <c r="C22" s="1232"/>
      <c r="D22" s="1232"/>
      <c r="E22" s="1233"/>
    </row>
    <row r="23" spans="1:5" ht="66" customHeight="1" thickBot="1" x14ac:dyDescent="0.3">
      <c r="A23" s="51" t="s">
        <v>9</v>
      </c>
      <c r="B23" s="1251" t="s">
        <v>1051</v>
      </c>
      <c r="C23" s="1252"/>
      <c r="D23" s="1252"/>
      <c r="E23" s="1253"/>
    </row>
    <row r="24" spans="1:5" ht="15.75" thickBot="1" x14ac:dyDescent="0.3">
      <c r="A24" s="3" t="s">
        <v>14</v>
      </c>
      <c r="B24" s="803" t="s">
        <v>1052</v>
      </c>
      <c r="C24" s="804"/>
      <c r="D24" s="804"/>
      <c r="E24" s="805"/>
    </row>
    <row r="25" spans="1:5" x14ac:dyDescent="0.25">
      <c r="A25" s="781"/>
      <c r="B25" s="14">
        <v>2019</v>
      </c>
      <c r="C25" s="14">
        <v>2020</v>
      </c>
      <c r="D25" s="14">
        <v>2021</v>
      </c>
      <c r="E25" s="14">
        <v>2022</v>
      </c>
    </row>
    <row r="26" spans="1:5" ht="15.75" thickBot="1" x14ac:dyDescent="0.3">
      <c r="A26" s="782"/>
      <c r="B26" s="14" t="s">
        <v>5</v>
      </c>
      <c r="C26" s="14" t="s">
        <v>6</v>
      </c>
      <c r="D26" s="14" t="s">
        <v>6</v>
      </c>
      <c r="E26" s="14" t="s">
        <v>6</v>
      </c>
    </row>
    <row r="27" spans="1:5" ht="15.75" thickBot="1" x14ac:dyDescent="0.3">
      <c r="A27" s="66" t="s">
        <v>8</v>
      </c>
      <c r="B27" s="284">
        <v>133</v>
      </c>
      <c r="C27" s="284">
        <v>133</v>
      </c>
      <c r="D27" s="284">
        <v>133</v>
      </c>
      <c r="E27" s="284">
        <v>133</v>
      </c>
    </row>
    <row r="28" spans="1:5" ht="15.75" thickBot="1" x14ac:dyDescent="0.3">
      <c r="A28" s="66" t="s">
        <v>15</v>
      </c>
      <c r="B28" s="285">
        <v>159500</v>
      </c>
      <c r="C28" s="285">
        <v>177000</v>
      </c>
      <c r="D28" s="285">
        <v>180000</v>
      </c>
      <c r="E28" s="285">
        <v>180000</v>
      </c>
    </row>
    <row r="29" spans="1:5" ht="15.75" thickBot="1" x14ac:dyDescent="0.3">
      <c r="A29" s="66" t="s">
        <v>21</v>
      </c>
      <c r="B29" s="286">
        <f>B28/B27</f>
        <v>1199.2481203007519</v>
      </c>
      <c r="C29" s="286">
        <f>C28/C27</f>
        <v>1330.8270676691729</v>
      </c>
      <c r="D29" s="286">
        <f>D28/D27</f>
        <v>1353.3834586466166</v>
      </c>
      <c r="E29" s="286">
        <f>E28/E27</f>
        <v>1353.3834586466166</v>
      </c>
    </row>
    <row r="30" spans="1:5" ht="15.75" thickBot="1" x14ac:dyDescent="0.3">
      <c r="A30" s="66" t="s">
        <v>16</v>
      </c>
      <c r="B30" s="79" t="s">
        <v>20</v>
      </c>
      <c r="C30" s="287">
        <f t="shared" ref="C30:E32" si="0">C27/B27-1</f>
        <v>0</v>
      </c>
      <c r="D30" s="287">
        <f t="shared" si="0"/>
        <v>0</v>
      </c>
      <c r="E30" s="287">
        <f t="shared" si="0"/>
        <v>0</v>
      </c>
    </row>
    <row r="31" spans="1:5" ht="15.75" thickBot="1" x14ac:dyDescent="0.3">
      <c r="A31" s="66" t="s">
        <v>17</v>
      </c>
      <c r="B31" s="79" t="s">
        <v>20</v>
      </c>
      <c r="C31" s="287">
        <f t="shared" si="0"/>
        <v>0.10971786833855801</v>
      </c>
      <c r="D31" s="287">
        <f t="shared" si="0"/>
        <v>1.6949152542372836E-2</v>
      </c>
      <c r="E31" s="287">
        <f t="shared" si="0"/>
        <v>0</v>
      </c>
    </row>
    <row r="32" spans="1:5" ht="15.75" thickBot="1" x14ac:dyDescent="0.3">
      <c r="A32" s="3" t="s">
        <v>18</v>
      </c>
      <c r="B32" s="81" t="s">
        <v>20</v>
      </c>
      <c r="C32" s="5">
        <f t="shared" si="0"/>
        <v>0.10971786833855801</v>
      </c>
      <c r="D32" s="5">
        <f t="shared" si="0"/>
        <v>1.6949152542373058E-2</v>
      </c>
      <c r="E32" s="5">
        <f t="shared" si="0"/>
        <v>0</v>
      </c>
    </row>
    <row r="33" spans="1:5" ht="15.75" thickBot="1" x14ac:dyDescent="0.3">
      <c r="A33" s="806" t="s">
        <v>34</v>
      </c>
      <c r="B33" s="807"/>
      <c r="C33" s="807"/>
      <c r="D33" s="807"/>
      <c r="E33" s="808"/>
    </row>
    <row r="34" spans="1:5" x14ac:dyDescent="0.25">
      <c r="A34" s="781"/>
      <c r="B34" s="14">
        <v>2019</v>
      </c>
      <c r="C34" s="14">
        <v>2020</v>
      </c>
      <c r="D34" s="14">
        <v>2021</v>
      </c>
      <c r="E34" s="14">
        <v>2022</v>
      </c>
    </row>
    <row r="35" spans="1:5" ht="15.75" thickBot="1" x14ac:dyDescent="0.3">
      <c r="A35" s="782"/>
      <c r="B35" s="14" t="s">
        <v>5</v>
      </c>
      <c r="C35" s="14" t="s">
        <v>6</v>
      </c>
      <c r="D35" s="14" t="s">
        <v>6</v>
      </c>
      <c r="E35" s="14" t="s">
        <v>6</v>
      </c>
    </row>
    <row r="36" spans="1:5" ht="15.75" thickBot="1" x14ac:dyDescent="0.3">
      <c r="A36" s="288" t="s">
        <v>0</v>
      </c>
      <c r="B36" s="289">
        <f>SUM(B37:B38)</f>
        <v>110000</v>
      </c>
      <c r="C36" s="289">
        <f>SUM(C37:C38)</f>
        <v>120000</v>
      </c>
      <c r="D36" s="289">
        <f>SUM(D37:D38)</f>
        <v>121000</v>
      </c>
      <c r="E36" s="289">
        <f>SUM(E37:E38)</f>
        <v>121000</v>
      </c>
    </row>
    <row r="37" spans="1:5" ht="15.75" thickBot="1" x14ac:dyDescent="0.3">
      <c r="A37" s="290" t="s">
        <v>37</v>
      </c>
      <c r="B37" s="291">
        <v>104815</v>
      </c>
      <c r="C37" s="291">
        <v>117900</v>
      </c>
      <c r="D37" s="291">
        <v>118500</v>
      </c>
      <c r="E37" s="291">
        <v>118500</v>
      </c>
    </row>
    <row r="38" spans="1:5" ht="15.75" thickBot="1" x14ac:dyDescent="0.3">
      <c r="A38" s="290" t="s">
        <v>38</v>
      </c>
      <c r="B38" s="291">
        <v>5185</v>
      </c>
      <c r="C38" s="291">
        <v>2100</v>
      </c>
      <c r="D38" s="291">
        <v>2500</v>
      </c>
      <c r="E38" s="291">
        <v>2500</v>
      </c>
    </row>
    <row r="39" spans="1:5" ht="24.75" thickBot="1" x14ac:dyDescent="0.3">
      <c r="A39" s="288" t="s">
        <v>31</v>
      </c>
      <c r="B39" s="289">
        <f>SUM(B40:B41)</f>
        <v>21500</v>
      </c>
      <c r="C39" s="289">
        <f>SUM(C40:C41)</f>
        <v>22500</v>
      </c>
      <c r="D39" s="289">
        <f>SUM(D40:D41)</f>
        <v>23000</v>
      </c>
      <c r="E39" s="289">
        <f>SUM(E40:E41)</f>
        <v>23000</v>
      </c>
    </row>
    <row r="40" spans="1:5" ht="15.75" thickBot="1" x14ac:dyDescent="0.3">
      <c r="A40" s="290" t="s">
        <v>37</v>
      </c>
      <c r="B40" s="291">
        <v>20634</v>
      </c>
      <c r="C40" s="291">
        <v>22150</v>
      </c>
      <c r="D40" s="291">
        <v>22580</v>
      </c>
      <c r="E40" s="291">
        <v>22580</v>
      </c>
    </row>
    <row r="41" spans="1:5" ht="15.75" thickBot="1" x14ac:dyDescent="0.3">
      <c r="A41" s="290" t="s">
        <v>38</v>
      </c>
      <c r="B41" s="291">
        <v>866</v>
      </c>
      <c r="C41" s="291">
        <v>350</v>
      </c>
      <c r="D41" s="291">
        <v>420</v>
      </c>
      <c r="E41" s="291">
        <v>420</v>
      </c>
    </row>
    <row r="42" spans="1:5" ht="15.75" thickBot="1" x14ac:dyDescent="0.3">
      <c r="A42" s="288" t="s">
        <v>1</v>
      </c>
      <c r="B42" s="292">
        <f>SUM(B43:B44)</f>
        <v>28000</v>
      </c>
      <c r="C42" s="292">
        <f>SUM(C43:C44)</f>
        <v>34500</v>
      </c>
      <c r="D42" s="292">
        <f>SUM(D43:D44)</f>
        <v>36000</v>
      </c>
      <c r="E42" s="292">
        <f>SUM(E43:E44)</f>
        <v>36000</v>
      </c>
    </row>
    <row r="43" spans="1:5" ht="15.75" thickBot="1" x14ac:dyDescent="0.3">
      <c r="A43" s="290" t="s">
        <v>37</v>
      </c>
      <c r="B43" s="293">
        <v>26000</v>
      </c>
      <c r="C43" s="293">
        <v>31500</v>
      </c>
      <c r="D43" s="293">
        <v>33000</v>
      </c>
      <c r="E43" s="293">
        <v>33000</v>
      </c>
    </row>
    <row r="44" spans="1:5" ht="15.75" thickBot="1" x14ac:dyDescent="0.3">
      <c r="A44" s="290" t="s">
        <v>38</v>
      </c>
      <c r="B44" s="293">
        <v>2000</v>
      </c>
      <c r="C44" s="293">
        <v>3000</v>
      </c>
      <c r="D44" s="293">
        <v>3000</v>
      </c>
      <c r="E44" s="293">
        <v>3000</v>
      </c>
    </row>
    <row r="45" spans="1:5" ht="15.75" thickBot="1" x14ac:dyDescent="0.3">
      <c r="A45" s="288" t="s">
        <v>2</v>
      </c>
      <c r="B45" s="294">
        <v>0</v>
      </c>
      <c r="C45" s="294">
        <v>0</v>
      </c>
      <c r="D45" s="294">
        <v>0</v>
      </c>
      <c r="E45" s="294">
        <v>0</v>
      </c>
    </row>
    <row r="46" spans="1:5" ht="15.75" thickBot="1" x14ac:dyDescent="0.3">
      <c r="A46" s="290" t="s">
        <v>37</v>
      </c>
      <c r="B46" s="294">
        <v>0</v>
      </c>
      <c r="C46" s="294">
        <v>0</v>
      </c>
      <c r="D46" s="294">
        <v>0</v>
      </c>
      <c r="E46" s="294">
        <v>0</v>
      </c>
    </row>
    <row r="47" spans="1:5" ht="15.75" thickBot="1" x14ac:dyDescent="0.3">
      <c r="A47" s="290" t="s">
        <v>38</v>
      </c>
      <c r="B47" s="294">
        <v>0</v>
      </c>
      <c r="C47" s="294">
        <v>0</v>
      </c>
      <c r="D47" s="294">
        <v>0</v>
      </c>
      <c r="E47" s="294">
        <v>0</v>
      </c>
    </row>
    <row r="48" spans="1:5" ht="15.75" thickBot="1" x14ac:dyDescent="0.3">
      <c r="A48" s="288" t="s">
        <v>22</v>
      </c>
      <c r="B48" s="294">
        <v>0</v>
      </c>
      <c r="C48" s="294">
        <v>0</v>
      </c>
      <c r="D48" s="294">
        <v>0</v>
      </c>
      <c r="E48" s="294">
        <v>0</v>
      </c>
    </row>
    <row r="49" spans="1:5" ht="15.75" thickBot="1" x14ac:dyDescent="0.3">
      <c r="A49" s="290" t="s">
        <v>37</v>
      </c>
      <c r="B49" s="294">
        <v>0</v>
      </c>
      <c r="C49" s="294">
        <v>0</v>
      </c>
      <c r="D49" s="294">
        <v>0</v>
      </c>
      <c r="E49" s="294">
        <v>0</v>
      </c>
    </row>
    <row r="50" spans="1:5" ht="15.75" thickBot="1" x14ac:dyDescent="0.3">
      <c r="A50" s="290" t="s">
        <v>38</v>
      </c>
      <c r="B50" s="294">
        <v>0</v>
      </c>
      <c r="C50" s="294">
        <v>0</v>
      </c>
      <c r="D50" s="294">
        <v>0</v>
      </c>
      <c r="E50" s="294">
        <v>0</v>
      </c>
    </row>
    <row r="51" spans="1:5" ht="15.75" thickBot="1" x14ac:dyDescent="0.3">
      <c r="A51" s="288" t="s">
        <v>23</v>
      </c>
      <c r="B51" s="294">
        <v>0</v>
      </c>
      <c r="C51" s="294">
        <v>0</v>
      </c>
      <c r="D51" s="294">
        <v>0</v>
      </c>
      <c r="E51" s="294">
        <v>0</v>
      </c>
    </row>
    <row r="52" spans="1:5" ht="15.75" thickBot="1" x14ac:dyDescent="0.3">
      <c r="A52" s="290" t="s">
        <v>37</v>
      </c>
      <c r="B52" s="294">
        <v>0</v>
      </c>
      <c r="C52" s="294">
        <v>0</v>
      </c>
      <c r="D52" s="294">
        <v>0</v>
      </c>
      <c r="E52" s="294">
        <v>0</v>
      </c>
    </row>
    <row r="53" spans="1:5" ht="15.75" thickBot="1" x14ac:dyDescent="0.3">
      <c r="A53" s="290" t="s">
        <v>38</v>
      </c>
      <c r="B53" s="294">
        <v>0</v>
      </c>
      <c r="C53" s="294">
        <v>0</v>
      </c>
      <c r="D53" s="294">
        <v>0</v>
      </c>
      <c r="E53" s="294">
        <v>0</v>
      </c>
    </row>
    <row r="54" spans="1:5" ht="24.75" thickBot="1" x14ac:dyDescent="0.3">
      <c r="A54" s="288" t="s">
        <v>3</v>
      </c>
      <c r="B54" s="294">
        <v>0</v>
      </c>
      <c r="C54" s="294">
        <v>0</v>
      </c>
      <c r="D54" s="294">
        <v>0</v>
      </c>
      <c r="E54" s="294">
        <v>0</v>
      </c>
    </row>
    <row r="55" spans="1:5" ht="15.75" thickBot="1" x14ac:dyDescent="0.3">
      <c r="A55" s="290" t="s">
        <v>37</v>
      </c>
      <c r="B55" s="294">
        <v>0</v>
      </c>
      <c r="C55" s="294">
        <v>0</v>
      </c>
      <c r="D55" s="294">
        <v>0</v>
      </c>
      <c r="E55" s="294">
        <v>0</v>
      </c>
    </row>
    <row r="56" spans="1:5" x14ac:dyDescent="0.25">
      <c r="A56" s="295" t="s">
        <v>38</v>
      </c>
      <c r="B56" s="294">
        <v>0</v>
      </c>
      <c r="C56" s="294">
        <v>0</v>
      </c>
      <c r="D56" s="294">
        <v>0</v>
      </c>
      <c r="E56" s="294">
        <v>0</v>
      </c>
    </row>
    <row r="57" spans="1:5" ht="15.75" thickBot="1" x14ac:dyDescent="0.3">
      <c r="A57" s="296" t="s">
        <v>33</v>
      </c>
      <c r="B57" s="97">
        <f>B36+B39+B42</f>
        <v>159500</v>
      </c>
      <c r="C57" s="97">
        <f>C36+C39+C42</f>
        <v>177000</v>
      </c>
      <c r="D57" s="97">
        <f>D36+D39+D42</f>
        <v>180000</v>
      </c>
      <c r="E57" s="97">
        <f>E36+E39+E42</f>
        <v>180000</v>
      </c>
    </row>
    <row r="58" spans="1:5" ht="15.75" thickBot="1" x14ac:dyDescent="0.3">
      <c r="A58" s="18" t="s">
        <v>35</v>
      </c>
      <c r="B58" s="9">
        <f>B57-B28</f>
        <v>0</v>
      </c>
      <c r="C58" s="9">
        <f>C57-C28</f>
        <v>0</v>
      </c>
      <c r="D58" s="9">
        <f>D57-D28</f>
        <v>0</v>
      </c>
      <c r="E58" s="9">
        <f>E57-E28</f>
        <v>0</v>
      </c>
    </row>
    <row r="59" spans="1:5" ht="15.75" thickBot="1" x14ac:dyDescent="0.3">
      <c r="A59" s="794" t="s">
        <v>239</v>
      </c>
      <c r="B59" s="795"/>
      <c r="C59" s="795"/>
      <c r="D59" s="795"/>
      <c r="E59" s="796"/>
    </row>
    <row r="60" spans="1:5" ht="15.75" thickBot="1" x14ac:dyDescent="0.3">
      <c r="A60" s="794" t="s">
        <v>240</v>
      </c>
      <c r="B60" s="795"/>
      <c r="C60" s="795"/>
      <c r="D60" s="795"/>
      <c r="E60" s="796"/>
    </row>
    <row r="61" spans="1:5" ht="15.75" thickBot="1" x14ac:dyDescent="0.3">
      <c r="A61" s="297" t="s">
        <v>227</v>
      </c>
      <c r="B61" s="1057" t="s">
        <v>1053</v>
      </c>
      <c r="C61" s="798"/>
      <c r="D61" s="798"/>
      <c r="E61" s="799"/>
    </row>
    <row r="62" spans="1:5" ht="90" customHeight="1" thickBot="1" x14ac:dyDescent="0.3">
      <c r="A62" s="16" t="s">
        <v>70</v>
      </c>
      <c r="B62" s="70" t="s">
        <v>1054</v>
      </c>
      <c r="C62" s="71" t="s">
        <v>105</v>
      </c>
      <c r="D62" s="792" t="s">
        <v>344</v>
      </c>
      <c r="E62" s="793"/>
    </row>
    <row r="63" spans="1:5" ht="14.25" customHeight="1" thickBot="1" x14ac:dyDescent="0.3">
      <c r="A63" s="16"/>
      <c r="B63" s="806"/>
      <c r="C63" s="807"/>
      <c r="D63" s="807"/>
      <c r="E63" s="808"/>
    </row>
    <row r="64" spans="1:5" ht="57" customHeight="1" thickBot="1" x14ac:dyDescent="0.3">
      <c r="A64" s="3" t="s">
        <v>9</v>
      </c>
      <c r="B64" s="1254" t="s">
        <v>1055</v>
      </c>
      <c r="C64" s="1255"/>
      <c r="D64" s="1255"/>
      <c r="E64" s="1256"/>
    </row>
    <row r="65" spans="1:5" ht="15.75" thickBot="1" x14ac:dyDescent="0.3">
      <c r="A65" s="3" t="s">
        <v>14</v>
      </c>
      <c r="B65" s="803" t="s">
        <v>1056</v>
      </c>
      <c r="C65" s="804"/>
      <c r="D65" s="804"/>
      <c r="E65" s="805"/>
    </row>
    <row r="66" spans="1:5" x14ac:dyDescent="0.25">
      <c r="A66" s="781"/>
      <c r="B66" s="14">
        <v>2019</v>
      </c>
      <c r="C66" s="14">
        <v>2020</v>
      </c>
      <c r="D66" s="14">
        <v>2021</v>
      </c>
      <c r="E66" s="14">
        <v>2022</v>
      </c>
    </row>
    <row r="67" spans="1:5" ht="15.75" thickBot="1" x14ac:dyDescent="0.3">
      <c r="A67" s="782"/>
      <c r="B67" s="15" t="s">
        <v>5</v>
      </c>
      <c r="C67" s="15" t="s">
        <v>6</v>
      </c>
      <c r="D67" s="15" t="s">
        <v>6</v>
      </c>
      <c r="E67" s="15" t="s">
        <v>6</v>
      </c>
    </row>
    <row r="68" spans="1:5" ht="15.75" thickBot="1" x14ac:dyDescent="0.3">
      <c r="A68" s="3" t="s">
        <v>8</v>
      </c>
      <c r="B68" s="4">
        <v>56</v>
      </c>
      <c r="C68" s="4">
        <v>0</v>
      </c>
      <c r="D68" s="4">
        <v>21</v>
      </c>
      <c r="E68" s="4">
        <v>141</v>
      </c>
    </row>
    <row r="69" spans="1:5" ht="15.75" thickBot="1" x14ac:dyDescent="0.3">
      <c r="A69" s="3" t="s">
        <v>15</v>
      </c>
      <c r="B69" s="4">
        <v>16700</v>
      </c>
      <c r="C69" s="4"/>
      <c r="D69" s="4">
        <v>20000</v>
      </c>
      <c r="E69" s="4">
        <v>15000</v>
      </c>
    </row>
    <row r="70" spans="1:5" ht="15.75" thickBot="1" x14ac:dyDescent="0.3">
      <c r="A70" s="3" t="s">
        <v>21</v>
      </c>
      <c r="B70" s="4">
        <f>B69/B68</f>
        <v>298.21428571428572</v>
      </c>
      <c r="C70" s="4" t="e">
        <f>C69/C68</f>
        <v>#DIV/0!</v>
      </c>
      <c r="D70" s="4">
        <f>D69/D68</f>
        <v>952.38095238095241</v>
      </c>
      <c r="E70" s="4">
        <f>E69/E68</f>
        <v>106.38297872340425</v>
      </c>
    </row>
    <row r="71" spans="1:5" ht="15.75" thickBot="1" x14ac:dyDescent="0.3">
      <c r="A71" s="3" t="s">
        <v>16</v>
      </c>
      <c r="B71" s="81" t="s">
        <v>20</v>
      </c>
      <c r="C71" s="5">
        <f t="shared" ref="C71:E73" si="1">C68/B68-1</f>
        <v>-1</v>
      </c>
      <c r="D71" s="5" t="e">
        <f t="shared" si="1"/>
        <v>#DIV/0!</v>
      </c>
      <c r="E71" s="5">
        <f t="shared" si="1"/>
        <v>5.7142857142857144</v>
      </c>
    </row>
    <row r="72" spans="1:5" ht="15.75" thickBot="1" x14ac:dyDescent="0.3">
      <c r="A72" s="3" t="s">
        <v>17</v>
      </c>
      <c r="B72" s="81" t="s">
        <v>20</v>
      </c>
      <c r="C72" s="5">
        <f t="shared" si="1"/>
        <v>-1</v>
      </c>
      <c r="D72" s="5" t="e">
        <f t="shared" si="1"/>
        <v>#DIV/0!</v>
      </c>
      <c r="E72" s="5">
        <f t="shared" si="1"/>
        <v>-0.25</v>
      </c>
    </row>
    <row r="73" spans="1:5" ht="15.75" thickBot="1" x14ac:dyDescent="0.3">
      <c r="A73" s="3" t="s">
        <v>18</v>
      </c>
      <c r="B73" s="81" t="s">
        <v>20</v>
      </c>
      <c r="C73" s="5" t="e">
        <f t="shared" si="1"/>
        <v>#DIV/0!</v>
      </c>
      <c r="D73" s="5" t="e">
        <f t="shared" si="1"/>
        <v>#DIV/0!</v>
      </c>
      <c r="E73" s="5">
        <f t="shared" si="1"/>
        <v>-0.88829787234042556</v>
      </c>
    </row>
    <row r="74" spans="1:5" ht="15.75" thickBot="1" x14ac:dyDescent="0.3">
      <c r="A74" s="806" t="s">
        <v>210</v>
      </c>
      <c r="B74" s="807"/>
      <c r="C74" s="807"/>
      <c r="D74" s="807"/>
      <c r="E74" s="808"/>
    </row>
    <row r="75" spans="1:5" x14ac:dyDescent="0.25">
      <c r="A75" s="781"/>
      <c r="B75" s="14">
        <v>2019</v>
      </c>
      <c r="C75" s="14">
        <v>2020</v>
      </c>
      <c r="D75" s="14">
        <v>2021</v>
      </c>
      <c r="E75" s="14">
        <v>2022</v>
      </c>
    </row>
    <row r="76" spans="1:5" ht="15.75" thickBot="1" x14ac:dyDescent="0.3">
      <c r="A76" s="782"/>
      <c r="B76" s="15" t="s">
        <v>5</v>
      </c>
      <c r="C76" s="15" t="s">
        <v>6</v>
      </c>
      <c r="D76" s="15" t="s">
        <v>6</v>
      </c>
      <c r="E76" s="15" t="s">
        <v>6</v>
      </c>
    </row>
    <row r="77" spans="1:5" ht="15.75" thickBot="1" x14ac:dyDescent="0.3">
      <c r="A77" s="1" t="s">
        <v>107</v>
      </c>
      <c r="B77" s="6">
        <v>0</v>
      </c>
      <c r="C77" s="6">
        <f>C78+C79+C80+C81</f>
        <v>0</v>
      </c>
      <c r="D77" s="6">
        <v>0</v>
      </c>
      <c r="E77" s="6">
        <v>0</v>
      </c>
    </row>
    <row r="78" spans="1:5" ht="15.75" thickBot="1" x14ac:dyDescent="0.3">
      <c r="A78" s="8" t="s">
        <v>37</v>
      </c>
      <c r="B78" s="6">
        <v>0</v>
      </c>
      <c r="C78" s="6">
        <v>0</v>
      </c>
      <c r="D78" s="6">
        <v>0</v>
      </c>
      <c r="E78" s="6">
        <v>0</v>
      </c>
    </row>
    <row r="79" spans="1:5" ht="15.75" thickBot="1" x14ac:dyDescent="0.3">
      <c r="A79" s="8" t="s">
        <v>108</v>
      </c>
      <c r="B79" s="6"/>
      <c r="C79" s="6"/>
      <c r="D79" s="6"/>
      <c r="E79" s="6"/>
    </row>
    <row r="80" spans="1:5" ht="15.75" thickBot="1" x14ac:dyDescent="0.3">
      <c r="A80" s="8" t="s">
        <v>72</v>
      </c>
      <c r="B80" s="6"/>
      <c r="C80" s="6"/>
      <c r="D80" s="6"/>
      <c r="E80" s="6"/>
    </row>
    <row r="81" spans="1:5" ht="15.75" thickBot="1" x14ac:dyDescent="0.3">
      <c r="A81" s="8" t="s">
        <v>73</v>
      </c>
      <c r="B81" s="6"/>
      <c r="C81" s="6"/>
      <c r="D81" s="6"/>
      <c r="E81" s="6"/>
    </row>
    <row r="82" spans="1:5" ht="15.75" thickBot="1" x14ac:dyDescent="0.3">
      <c r="A82" s="1" t="s">
        <v>109</v>
      </c>
      <c r="B82" s="9">
        <f>B83+B84+B85+B86</f>
        <v>16700</v>
      </c>
      <c r="C82" s="9">
        <f>C83+C84+C85+C86</f>
        <v>0</v>
      </c>
      <c r="D82" s="9">
        <f>D83+D84+D85+D86</f>
        <v>20000</v>
      </c>
      <c r="E82" s="9">
        <f>E83+E84+E85+E86</f>
        <v>15000</v>
      </c>
    </row>
    <row r="83" spans="1:5" ht="15.75" thickBot="1" x14ac:dyDescent="0.3">
      <c r="A83" s="8" t="s">
        <v>37</v>
      </c>
      <c r="B83" s="4">
        <v>16700</v>
      </c>
      <c r="C83" s="4">
        <v>0</v>
      </c>
      <c r="D83" s="4">
        <v>20000</v>
      </c>
      <c r="E83" s="4">
        <v>15000</v>
      </c>
    </row>
    <row r="84" spans="1:5" ht="15.75" thickBot="1" x14ac:dyDescent="0.3">
      <c r="A84" s="8" t="s">
        <v>108</v>
      </c>
      <c r="B84" s="9"/>
      <c r="C84" s="6"/>
      <c r="D84" s="6"/>
      <c r="E84" s="6"/>
    </row>
    <row r="85" spans="1:5" ht="15.75" thickBot="1" x14ac:dyDescent="0.3">
      <c r="A85" s="8" t="s">
        <v>72</v>
      </c>
      <c r="B85" s="9"/>
      <c r="C85" s="6"/>
      <c r="D85" s="6"/>
      <c r="E85" s="6"/>
    </row>
    <row r="86" spans="1:5" ht="15.75" thickBot="1" x14ac:dyDescent="0.3">
      <c r="A86" s="8" t="s">
        <v>73</v>
      </c>
      <c r="B86" s="9"/>
      <c r="C86" s="6"/>
      <c r="D86" s="6"/>
      <c r="E86" s="6"/>
    </row>
    <row r="87" spans="1:5" x14ac:dyDescent="0.25">
      <c r="A87" s="298" t="s">
        <v>49</v>
      </c>
      <c r="B87" s="299">
        <f>B77+B82</f>
        <v>16700</v>
      </c>
      <c r="C87" s="299">
        <f>C77+C82</f>
        <v>0</v>
      </c>
      <c r="D87" s="299">
        <f>D77+D82</f>
        <v>20000</v>
      </c>
      <c r="E87" s="299">
        <f>E77+E82</f>
        <v>15000</v>
      </c>
    </row>
    <row r="88" spans="1:5" ht="15.75" thickBot="1" x14ac:dyDescent="0.3">
      <c r="A88" s="300" t="s">
        <v>35</v>
      </c>
      <c r="B88" s="301">
        <f>B87-B69</f>
        <v>0</v>
      </c>
      <c r="C88" s="301">
        <f>C87-C69</f>
        <v>0</v>
      </c>
      <c r="D88" s="301">
        <f>D87-D69</f>
        <v>0</v>
      </c>
      <c r="E88" s="301">
        <f>E87-E69</f>
        <v>0</v>
      </c>
    </row>
    <row r="89" spans="1:5" ht="11.25" customHeight="1" x14ac:dyDescent="0.25">
      <c r="A89" s="1069" t="s">
        <v>1057</v>
      </c>
      <c r="B89" s="1072"/>
      <c r="C89" s="1073"/>
      <c r="D89" s="1073"/>
      <c r="E89" s="1074"/>
    </row>
    <row r="90" spans="1:5" ht="9.75" customHeight="1" thickBot="1" x14ac:dyDescent="0.3">
      <c r="A90" s="1070"/>
      <c r="B90" s="1075"/>
      <c r="C90" s="1076"/>
      <c r="D90" s="1076"/>
      <c r="E90" s="1077"/>
    </row>
    <row r="91" spans="1:5" ht="34.5" thickBot="1" x14ac:dyDescent="0.3">
      <c r="A91" s="242" t="s">
        <v>100</v>
      </c>
      <c r="B91" s="302" t="s">
        <v>1058</v>
      </c>
      <c r="C91" s="71" t="s">
        <v>105</v>
      </c>
      <c r="D91" s="792" t="s">
        <v>345</v>
      </c>
      <c r="E91" s="793"/>
    </row>
    <row r="92" spans="1:5" ht="31.5" customHeight="1" thickBot="1" x14ac:dyDescent="0.3">
      <c r="A92" s="16"/>
      <c r="B92" s="1257" t="s">
        <v>1059</v>
      </c>
      <c r="C92" s="1258"/>
      <c r="D92" s="1258"/>
      <c r="E92" s="1259"/>
    </row>
    <row r="93" spans="1:5" ht="57.75" customHeight="1" thickBot="1" x14ac:dyDescent="0.3">
      <c r="A93" s="3" t="s">
        <v>9</v>
      </c>
      <c r="B93" s="786" t="s">
        <v>1060</v>
      </c>
      <c r="C93" s="787"/>
      <c r="D93" s="787"/>
      <c r="E93" s="788"/>
    </row>
    <row r="94" spans="1:5" ht="15.75" thickBot="1" x14ac:dyDescent="0.3">
      <c r="A94" s="3" t="s">
        <v>14</v>
      </c>
      <c r="B94" s="803" t="s">
        <v>123</v>
      </c>
      <c r="C94" s="804"/>
      <c r="D94" s="804"/>
      <c r="E94" s="805"/>
    </row>
    <row r="95" spans="1:5" x14ac:dyDescent="0.25">
      <c r="A95" s="781"/>
      <c r="B95" s="14">
        <v>2019</v>
      </c>
      <c r="C95" s="14">
        <v>2020</v>
      </c>
      <c r="D95" s="14">
        <v>2021</v>
      </c>
      <c r="E95" s="14">
        <v>2022</v>
      </c>
    </row>
    <row r="96" spans="1:5" ht="15.75" thickBot="1" x14ac:dyDescent="0.3">
      <c r="A96" s="782"/>
      <c r="B96" s="15" t="s">
        <v>5</v>
      </c>
      <c r="C96" s="15" t="s">
        <v>6</v>
      </c>
      <c r="D96" s="15" t="s">
        <v>6</v>
      </c>
      <c r="E96" s="15" t="s">
        <v>6</v>
      </c>
    </row>
    <row r="97" spans="1:5" ht="15.75" thickBot="1" x14ac:dyDescent="0.3">
      <c r="A97" s="3" t="s">
        <v>8</v>
      </c>
      <c r="B97" s="4"/>
      <c r="C97" s="4">
        <v>56</v>
      </c>
      <c r="D97" s="4"/>
      <c r="E97" s="4"/>
    </row>
    <row r="98" spans="1:5" ht="15.75" thickBot="1" x14ac:dyDescent="0.3">
      <c r="A98" s="3" t="s">
        <v>15</v>
      </c>
      <c r="B98" s="4"/>
      <c r="C98" s="4">
        <v>10000</v>
      </c>
      <c r="D98" s="4"/>
      <c r="E98" s="4"/>
    </row>
    <row r="99" spans="1:5" ht="15.75" thickBot="1" x14ac:dyDescent="0.3">
      <c r="A99" s="3" t="s">
        <v>21</v>
      </c>
      <c r="B99" s="4" t="e">
        <f>B98/B97</f>
        <v>#DIV/0!</v>
      </c>
      <c r="C99" s="4">
        <f>C98/C97</f>
        <v>178.57142857142858</v>
      </c>
      <c r="D99" s="4" t="e">
        <f>D98/D97</f>
        <v>#DIV/0!</v>
      </c>
      <c r="E99" s="4" t="e">
        <f>E98/E97</f>
        <v>#DIV/0!</v>
      </c>
    </row>
    <row r="100" spans="1:5" ht="15.75" thickBot="1" x14ac:dyDescent="0.3">
      <c r="A100" s="3" t="s">
        <v>16</v>
      </c>
      <c r="B100" s="81" t="s">
        <v>20</v>
      </c>
      <c r="C100" s="5" t="e">
        <f t="shared" ref="C100:E102" si="2">C97/B97-1</f>
        <v>#DIV/0!</v>
      </c>
      <c r="D100" s="5">
        <f t="shared" si="2"/>
        <v>-1</v>
      </c>
      <c r="E100" s="5" t="e">
        <f t="shared" si="2"/>
        <v>#DIV/0!</v>
      </c>
    </row>
    <row r="101" spans="1:5" ht="15.75" customHeight="1" thickBot="1" x14ac:dyDescent="0.3">
      <c r="A101" s="3" t="s">
        <v>17</v>
      </c>
      <c r="B101" s="81" t="s">
        <v>20</v>
      </c>
      <c r="C101" s="5" t="e">
        <f t="shared" si="2"/>
        <v>#DIV/0!</v>
      </c>
      <c r="D101" s="5">
        <f t="shared" si="2"/>
        <v>-1</v>
      </c>
      <c r="E101" s="5" t="e">
        <f t="shared" si="2"/>
        <v>#DIV/0!</v>
      </c>
    </row>
    <row r="102" spans="1:5" ht="15.75" thickBot="1" x14ac:dyDescent="0.3">
      <c r="A102" s="3" t="s">
        <v>18</v>
      </c>
      <c r="B102" s="81" t="s">
        <v>20</v>
      </c>
      <c r="C102" s="5" t="e">
        <f t="shared" si="2"/>
        <v>#DIV/0!</v>
      </c>
      <c r="D102" s="5" t="e">
        <f t="shared" si="2"/>
        <v>#DIV/0!</v>
      </c>
      <c r="E102" s="5" t="e">
        <f t="shared" si="2"/>
        <v>#DIV/0!</v>
      </c>
    </row>
    <row r="103" spans="1:5" ht="15.75" thickBot="1" x14ac:dyDescent="0.3">
      <c r="A103" s="806" t="s">
        <v>233</v>
      </c>
      <c r="B103" s="807"/>
      <c r="C103" s="807"/>
      <c r="D103" s="807"/>
      <c r="E103" s="808"/>
    </row>
    <row r="104" spans="1:5" x14ac:dyDescent="0.25">
      <c r="A104" s="781"/>
      <c r="B104" s="14">
        <v>2019</v>
      </c>
      <c r="C104" s="14">
        <v>2020</v>
      </c>
      <c r="D104" s="14">
        <v>2021</v>
      </c>
      <c r="E104" s="14">
        <v>2022</v>
      </c>
    </row>
    <row r="105" spans="1:5" ht="15.75" thickBot="1" x14ac:dyDescent="0.3">
      <c r="A105" s="782"/>
      <c r="B105" s="15" t="s">
        <v>5</v>
      </c>
      <c r="C105" s="15" t="s">
        <v>6</v>
      </c>
      <c r="D105" s="15" t="s">
        <v>6</v>
      </c>
      <c r="E105" s="15" t="s">
        <v>6</v>
      </c>
    </row>
    <row r="106" spans="1:5" ht="15.75" thickBot="1" x14ac:dyDescent="0.3">
      <c r="A106" s="1" t="s">
        <v>107</v>
      </c>
      <c r="B106" s="6">
        <v>0</v>
      </c>
      <c r="C106" s="6">
        <v>0</v>
      </c>
      <c r="D106" s="6">
        <v>0</v>
      </c>
      <c r="E106" s="6">
        <v>0</v>
      </c>
    </row>
    <row r="107" spans="1:5" ht="15.75" thickBot="1" x14ac:dyDescent="0.3">
      <c r="A107" s="8" t="s">
        <v>37</v>
      </c>
      <c r="B107" s="6">
        <v>0</v>
      </c>
      <c r="C107" s="6">
        <v>0</v>
      </c>
      <c r="D107" s="6">
        <v>0</v>
      </c>
      <c r="E107" s="6">
        <v>0</v>
      </c>
    </row>
    <row r="108" spans="1:5" ht="15.75" thickBot="1" x14ac:dyDescent="0.3">
      <c r="A108" s="8" t="s">
        <v>108</v>
      </c>
      <c r="B108" s="6"/>
      <c r="C108" s="6"/>
      <c r="D108" s="6"/>
      <c r="E108" s="6"/>
    </row>
    <row r="109" spans="1:5" ht="15.75" thickBot="1" x14ac:dyDescent="0.3">
      <c r="A109" s="8" t="s">
        <v>72</v>
      </c>
      <c r="B109" s="6"/>
      <c r="C109" s="6"/>
      <c r="D109" s="6"/>
      <c r="E109" s="6"/>
    </row>
    <row r="110" spans="1:5" ht="15.75" thickBot="1" x14ac:dyDescent="0.3">
      <c r="A110" s="8" t="s">
        <v>73</v>
      </c>
      <c r="B110" s="6"/>
      <c r="C110" s="6"/>
      <c r="D110" s="6"/>
      <c r="E110" s="6"/>
    </row>
    <row r="111" spans="1:5" ht="15.75" thickBot="1" x14ac:dyDescent="0.3">
      <c r="A111" s="1" t="s">
        <v>109</v>
      </c>
      <c r="B111" s="9">
        <f>B112+B113+B114+B115</f>
        <v>0</v>
      </c>
      <c r="C111" s="9">
        <f>C112+C113+C114+C115</f>
        <v>10000</v>
      </c>
      <c r="D111" s="9">
        <f>D112+D113+D114+D115</f>
        <v>0</v>
      </c>
      <c r="E111" s="9">
        <f>E112+E113+E114+E115</f>
        <v>0</v>
      </c>
    </row>
    <row r="112" spans="1:5" ht="15.75" thickBot="1" x14ac:dyDescent="0.3">
      <c r="A112" s="8" t="s">
        <v>37</v>
      </c>
      <c r="B112" s="9">
        <v>0</v>
      </c>
      <c r="C112" s="4">
        <v>10000</v>
      </c>
      <c r="D112" s="6">
        <v>0</v>
      </c>
      <c r="E112" s="6">
        <v>0</v>
      </c>
    </row>
    <row r="113" spans="1:5" ht="15.75" thickBot="1" x14ac:dyDescent="0.3">
      <c r="A113" s="8" t="s">
        <v>108</v>
      </c>
      <c r="B113" s="9"/>
      <c r="C113" s="6"/>
      <c r="D113" s="6"/>
      <c r="E113" s="6"/>
    </row>
    <row r="114" spans="1:5" ht="15.75" thickBot="1" x14ac:dyDescent="0.3">
      <c r="A114" s="8" t="s">
        <v>72</v>
      </c>
      <c r="B114" s="9"/>
      <c r="C114" s="6"/>
      <c r="D114" s="6"/>
      <c r="E114" s="6"/>
    </row>
    <row r="115" spans="1:5" ht="15.75" thickBot="1" x14ac:dyDescent="0.3">
      <c r="A115" s="8" t="s">
        <v>73</v>
      </c>
      <c r="B115" s="9"/>
      <c r="C115" s="6"/>
      <c r="D115" s="6"/>
      <c r="E115" s="6"/>
    </row>
    <row r="116" spans="1:5" x14ac:dyDescent="0.25">
      <c r="A116" s="298" t="s">
        <v>50</v>
      </c>
      <c r="B116" s="64">
        <f>B106+B111</f>
        <v>0</v>
      </c>
      <c r="C116" s="64">
        <f>C106+C111</f>
        <v>10000</v>
      </c>
      <c r="D116" s="64">
        <f>D106+D111</f>
        <v>0</v>
      </c>
      <c r="E116" s="64">
        <f>E106+E111</f>
        <v>0</v>
      </c>
    </row>
    <row r="117" spans="1:5" ht="15.75" thickBot="1" x14ac:dyDescent="0.3">
      <c r="A117" s="300" t="s">
        <v>35</v>
      </c>
      <c r="B117" s="301">
        <f>B116-B98</f>
        <v>0</v>
      </c>
      <c r="C117" s="301">
        <f>C116-C98</f>
        <v>0</v>
      </c>
      <c r="D117" s="301">
        <f>D116-D98</f>
        <v>0</v>
      </c>
      <c r="E117" s="301">
        <f>E116-E98</f>
        <v>0</v>
      </c>
    </row>
    <row r="118" spans="1:5" ht="15.75" thickBot="1" x14ac:dyDescent="0.3">
      <c r="A118" s="16" t="s">
        <v>104</v>
      </c>
      <c r="B118" s="790"/>
      <c r="C118" s="812"/>
      <c r="D118" s="792"/>
      <c r="E118" s="793"/>
    </row>
    <row r="119" spans="1:5" ht="90.75" thickBot="1" x14ac:dyDescent="0.3">
      <c r="A119" s="16" t="s">
        <v>319</v>
      </c>
      <c r="B119" s="303" t="s">
        <v>1061</v>
      </c>
      <c r="C119" s="28" t="s">
        <v>105</v>
      </c>
      <c r="D119" s="792" t="s">
        <v>1062</v>
      </c>
      <c r="E119" s="793"/>
    </row>
    <row r="120" spans="1:5" ht="27.75" customHeight="1" thickBot="1" x14ac:dyDescent="0.3">
      <c r="A120" s="30"/>
      <c r="B120" s="1081" t="s">
        <v>1063</v>
      </c>
      <c r="C120" s="791"/>
      <c r="D120" s="792"/>
      <c r="E120" s="793"/>
    </row>
    <row r="121" spans="1:5" ht="25.5" customHeight="1" thickBot="1" x14ac:dyDescent="0.3">
      <c r="A121" s="3" t="s">
        <v>9</v>
      </c>
      <c r="B121" s="786" t="s">
        <v>1064</v>
      </c>
      <c r="C121" s="787"/>
      <c r="D121" s="787"/>
      <c r="E121" s="788"/>
    </row>
    <row r="122" spans="1:5" ht="15.75" thickBot="1" x14ac:dyDescent="0.3">
      <c r="A122" s="3" t="s">
        <v>14</v>
      </c>
      <c r="B122" s="803"/>
      <c r="C122" s="804"/>
      <c r="D122" s="804"/>
      <c r="E122" s="805"/>
    </row>
    <row r="123" spans="1:5" x14ac:dyDescent="0.25">
      <c r="A123" s="781"/>
      <c r="B123" s="14">
        <v>2019</v>
      </c>
      <c r="C123" s="14">
        <v>2020</v>
      </c>
      <c r="D123" s="14">
        <v>2021</v>
      </c>
      <c r="E123" s="14">
        <v>2022</v>
      </c>
    </row>
    <row r="124" spans="1:5" ht="15.75" thickBot="1" x14ac:dyDescent="0.3">
      <c r="A124" s="782"/>
      <c r="B124" s="15" t="s">
        <v>5</v>
      </c>
      <c r="C124" s="15" t="s">
        <v>6</v>
      </c>
      <c r="D124" s="15" t="s">
        <v>6</v>
      </c>
      <c r="E124" s="15" t="s">
        <v>6</v>
      </c>
    </row>
    <row r="125" spans="1:5" ht="15.75" thickBot="1" x14ac:dyDescent="0.3">
      <c r="A125" s="3" t="s">
        <v>8</v>
      </c>
      <c r="B125" s="4">
        <v>0</v>
      </c>
      <c r="C125" s="4">
        <v>1</v>
      </c>
      <c r="D125" s="4" t="s">
        <v>313</v>
      </c>
      <c r="E125" s="4" t="s">
        <v>313</v>
      </c>
    </row>
    <row r="126" spans="1:5" ht="15.75" thickBot="1" x14ac:dyDescent="0.3">
      <c r="A126" s="3" t="s">
        <v>15</v>
      </c>
      <c r="B126" s="4">
        <v>165</v>
      </c>
      <c r="C126" s="4">
        <v>0</v>
      </c>
      <c r="D126" s="4">
        <v>0</v>
      </c>
      <c r="E126" s="4">
        <v>0</v>
      </c>
    </row>
    <row r="127" spans="1:5" ht="15.75" thickBot="1" x14ac:dyDescent="0.3">
      <c r="A127" s="3" t="s">
        <v>21</v>
      </c>
      <c r="B127" s="4" t="e">
        <f>B126/B125</f>
        <v>#DIV/0!</v>
      </c>
      <c r="C127" s="4">
        <f t="shared" ref="C127:E127" si="3">C126/C125</f>
        <v>0</v>
      </c>
      <c r="D127" s="4" t="e">
        <f t="shared" si="3"/>
        <v>#VALUE!</v>
      </c>
      <c r="E127" s="4" t="e">
        <f t="shared" si="3"/>
        <v>#VALUE!</v>
      </c>
    </row>
    <row r="128" spans="1:5" ht="15.75" thickBot="1" x14ac:dyDescent="0.3">
      <c r="A128" s="3" t="s">
        <v>16</v>
      </c>
      <c r="B128" s="81" t="s">
        <v>20</v>
      </c>
      <c r="C128" s="5" t="e">
        <f>C125/B125-1</f>
        <v>#DIV/0!</v>
      </c>
      <c r="D128" s="5" t="e">
        <f t="shared" ref="D128:E130" si="4">D125/C125-1</f>
        <v>#VALUE!</v>
      </c>
      <c r="E128" s="5" t="e">
        <f t="shared" si="4"/>
        <v>#VALUE!</v>
      </c>
    </row>
    <row r="129" spans="1:5" ht="15.75" thickBot="1" x14ac:dyDescent="0.3">
      <c r="A129" s="3" t="s">
        <v>17</v>
      </c>
      <c r="B129" s="81" t="s">
        <v>20</v>
      </c>
      <c r="C129" s="5">
        <f>C126/B126-1</f>
        <v>-1</v>
      </c>
      <c r="D129" s="5" t="e">
        <f t="shared" si="4"/>
        <v>#DIV/0!</v>
      </c>
      <c r="E129" s="5" t="e">
        <f t="shared" si="4"/>
        <v>#DIV/0!</v>
      </c>
    </row>
    <row r="130" spans="1:5" ht="15.75" thickBot="1" x14ac:dyDescent="0.3">
      <c r="A130" s="3" t="s">
        <v>18</v>
      </c>
      <c r="B130" s="81" t="s">
        <v>20</v>
      </c>
      <c r="C130" s="5" t="e">
        <f>C127/B127-1</f>
        <v>#DIV/0!</v>
      </c>
      <c r="D130" s="5" t="e">
        <f t="shared" si="4"/>
        <v>#VALUE!</v>
      </c>
      <c r="E130" s="5" t="e">
        <f t="shared" si="4"/>
        <v>#VALUE!</v>
      </c>
    </row>
    <row r="131" spans="1:5" ht="15.75" thickBot="1" x14ac:dyDescent="0.3">
      <c r="A131" s="806" t="s">
        <v>234</v>
      </c>
      <c r="B131" s="807"/>
      <c r="C131" s="807"/>
      <c r="D131" s="807"/>
      <c r="E131" s="808"/>
    </row>
    <row r="132" spans="1:5" x14ac:dyDescent="0.25">
      <c r="A132" s="781"/>
      <c r="B132" s="14">
        <v>2019</v>
      </c>
      <c r="C132" s="14">
        <v>2020</v>
      </c>
      <c r="D132" s="14">
        <v>2021</v>
      </c>
      <c r="E132" s="14">
        <v>2022</v>
      </c>
    </row>
    <row r="133" spans="1:5" ht="15.75" thickBot="1" x14ac:dyDescent="0.3">
      <c r="A133" s="782"/>
      <c r="B133" s="15" t="s">
        <v>5</v>
      </c>
      <c r="C133" s="15" t="s">
        <v>6</v>
      </c>
      <c r="D133" s="15" t="s">
        <v>6</v>
      </c>
      <c r="E133" s="15" t="s">
        <v>6</v>
      </c>
    </row>
    <row r="134" spans="1:5" ht="15.75" thickBot="1" x14ac:dyDescent="0.3">
      <c r="A134" s="1" t="s">
        <v>107</v>
      </c>
      <c r="B134" s="6">
        <f>B135+B136+B137+B138</f>
        <v>0</v>
      </c>
      <c r="C134" s="6">
        <f t="shared" ref="C134:E134" si="5">C135+C136+C137+C138</f>
        <v>0</v>
      </c>
      <c r="D134" s="6">
        <f t="shared" si="5"/>
        <v>0</v>
      </c>
      <c r="E134" s="6">
        <f t="shared" si="5"/>
        <v>0</v>
      </c>
    </row>
    <row r="135" spans="1:5" ht="15.75" thickBot="1" x14ac:dyDescent="0.3">
      <c r="A135" s="8" t="s">
        <v>37</v>
      </c>
      <c r="B135" s="6"/>
      <c r="C135" s="6"/>
      <c r="D135" s="6"/>
      <c r="E135" s="6"/>
    </row>
    <row r="136" spans="1:5" ht="15.75" thickBot="1" x14ac:dyDescent="0.3">
      <c r="A136" s="8" t="s">
        <v>108</v>
      </c>
      <c r="B136" s="6"/>
      <c r="C136" s="6"/>
      <c r="D136" s="6"/>
      <c r="E136" s="6"/>
    </row>
    <row r="137" spans="1:5" ht="15.75" thickBot="1" x14ac:dyDescent="0.3">
      <c r="A137" s="8" t="s">
        <v>72</v>
      </c>
      <c r="B137" s="6"/>
      <c r="C137" s="6"/>
      <c r="D137" s="6"/>
      <c r="E137" s="6"/>
    </row>
    <row r="138" spans="1:5" ht="15.75" thickBot="1" x14ac:dyDescent="0.3">
      <c r="A138" s="8" t="s">
        <v>73</v>
      </c>
      <c r="B138" s="6"/>
      <c r="C138" s="6"/>
      <c r="D138" s="6"/>
      <c r="E138" s="6"/>
    </row>
    <row r="139" spans="1:5" ht="15.75" thickBot="1" x14ac:dyDescent="0.3">
      <c r="A139" s="1" t="s">
        <v>109</v>
      </c>
      <c r="B139" s="9">
        <f>B140+B141+B142+B143</f>
        <v>165</v>
      </c>
      <c r="C139" s="9">
        <f t="shared" ref="C139:E139" si="6">C140+C141+C142+C143</f>
        <v>0</v>
      </c>
      <c r="D139" s="9">
        <f t="shared" si="6"/>
        <v>0</v>
      </c>
      <c r="E139" s="9">
        <f t="shared" si="6"/>
        <v>0</v>
      </c>
    </row>
    <row r="140" spans="1:5" ht="15.75" thickBot="1" x14ac:dyDescent="0.3">
      <c r="A140" s="8" t="s">
        <v>37</v>
      </c>
      <c r="B140" s="4">
        <v>165</v>
      </c>
      <c r="C140" s="4">
        <v>0</v>
      </c>
      <c r="D140" s="4">
        <v>0</v>
      </c>
      <c r="E140" s="4">
        <v>0</v>
      </c>
    </row>
    <row r="141" spans="1:5" ht="15.75" thickBot="1" x14ac:dyDescent="0.3">
      <c r="A141" s="8" t="s">
        <v>108</v>
      </c>
      <c r="B141" s="9"/>
      <c r="C141" s="6"/>
      <c r="D141" s="6"/>
      <c r="E141" s="6"/>
    </row>
    <row r="142" spans="1:5" ht="15.75" thickBot="1" x14ac:dyDescent="0.3">
      <c r="A142" s="8" t="s">
        <v>72</v>
      </c>
      <c r="B142" s="9"/>
      <c r="C142" s="6"/>
      <c r="D142" s="6"/>
      <c r="E142" s="6"/>
    </row>
    <row r="143" spans="1:5" ht="15.75" thickBot="1" x14ac:dyDescent="0.3">
      <c r="A143" s="8" t="s">
        <v>73</v>
      </c>
      <c r="B143" s="9"/>
      <c r="C143" s="6"/>
      <c r="D143" s="6"/>
      <c r="E143" s="6"/>
    </row>
    <row r="144" spans="1:5" ht="15.75" thickBot="1" x14ac:dyDescent="0.3">
      <c r="A144" s="32" t="s">
        <v>117</v>
      </c>
      <c r="B144" s="9">
        <f>B134+B139</f>
        <v>165</v>
      </c>
      <c r="C144" s="9">
        <f t="shared" ref="C144:E144" si="7">C134+C139</f>
        <v>0</v>
      </c>
      <c r="D144" s="9">
        <f t="shared" si="7"/>
        <v>0</v>
      </c>
      <c r="E144" s="9">
        <f t="shared" si="7"/>
        <v>0</v>
      </c>
    </row>
    <row r="145" spans="1:5" ht="15.75" thickBot="1" x14ac:dyDescent="0.3">
      <c r="A145" s="296" t="s">
        <v>35</v>
      </c>
      <c r="B145" s="9">
        <f>B144-B126</f>
        <v>0</v>
      </c>
      <c r="C145" s="9">
        <f t="shared" ref="C145:E145" si="8">C144-C126</f>
        <v>0</v>
      </c>
      <c r="D145" s="9">
        <f t="shared" si="8"/>
        <v>0</v>
      </c>
      <c r="E145" s="9">
        <f t="shared" si="8"/>
        <v>0</v>
      </c>
    </row>
    <row r="146" spans="1:5" ht="102" thickBot="1" x14ac:dyDescent="0.3">
      <c r="A146" s="16" t="s">
        <v>235</v>
      </c>
      <c r="B146" s="303" t="s">
        <v>341</v>
      </c>
      <c r="C146" s="28" t="s">
        <v>105</v>
      </c>
      <c r="D146" s="792" t="s">
        <v>1065</v>
      </c>
      <c r="E146" s="793"/>
    </row>
    <row r="147" spans="1:5" ht="30" customHeight="1" thickBot="1" x14ac:dyDescent="0.3">
      <c r="A147" s="30"/>
      <c r="B147" s="1081" t="s">
        <v>341</v>
      </c>
      <c r="C147" s="791"/>
      <c r="D147" s="792"/>
      <c r="E147" s="793"/>
    </row>
    <row r="148" spans="1:5" ht="33.75" customHeight="1" thickBot="1" x14ac:dyDescent="0.3">
      <c r="A148" s="3" t="s">
        <v>9</v>
      </c>
      <c r="B148" s="786" t="s">
        <v>342</v>
      </c>
      <c r="C148" s="787"/>
      <c r="D148" s="787"/>
      <c r="E148" s="788"/>
    </row>
    <row r="149" spans="1:5" ht="15.75" thickBot="1" x14ac:dyDescent="0.3">
      <c r="A149" s="3" t="s">
        <v>14</v>
      </c>
      <c r="B149" s="803"/>
      <c r="C149" s="804"/>
      <c r="D149" s="804"/>
      <c r="E149" s="805"/>
    </row>
    <row r="150" spans="1:5" x14ac:dyDescent="0.25">
      <c r="A150" s="781"/>
      <c r="B150" s="14">
        <v>2019</v>
      </c>
      <c r="C150" s="14">
        <v>2020</v>
      </c>
      <c r="D150" s="14">
        <v>2021</v>
      </c>
      <c r="E150" s="14">
        <v>2022</v>
      </c>
    </row>
    <row r="151" spans="1:5" ht="15.75" thickBot="1" x14ac:dyDescent="0.3">
      <c r="A151" s="782"/>
      <c r="B151" s="15" t="s">
        <v>5</v>
      </c>
      <c r="C151" s="15" t="s">
        <v>6</v>
      </c>
      <c r="D151" s="15" t="s">
        <v>6</v>
      </c>
      <c r="E151" s="15" t="s">
        <v>6</v>
      </c>
    </row>
    <row r="152" spans="1:5" ht="15.75" thickBot="1" x14ac:dyDescent="0.3">
      <c r="A152" s="3" t="s">
        <v>8</v>
      </c>
      <c r="B152" s="4">
        <v>0</v>
      </c>
      <c r="C152" s="4">
        <v>1</v>
      </c>
      <c r="D152" s="4" t="s">
        <v>313</v>
      </c>
      <c r="E152" s="4" t="s">
        <v>313</v>
      </c>
    </row>
    <row r="153" spans="1:5" ht="15.75" thickBot="1" x14ac:dyDescent="0.3">
      <c r="A153" s="3" t="s">
        <v>15</v>
      </c>
      <c r="B153" s="4">
        <v>5000</v>
      </c>
      <c r="C153" s="4">
        <v>0</v>
      </c>
      <c r="D153" s="4">
        <v>0</v>
      </c>
      <c r="E153" s="4">
        <v>0</v>
      </c>
    </row>
    <row r="154" spans="1:5" ht="15.75" thickBot="1" x14ac:dyDescent="0.3">
      <c r="A154" s="3" t="s">
        <v>16</v>
      </c>
      <c r="B154" s="81" t="s">
        <v>20</v>
      </c>
      <c r="C154" s="5" t="e">
        <f>C151/B151-1</f>
        <v>#VALUE!</v>
      </c>
      <c r="D154" s="5" t="e">
        <f t="shared" ref="D154:E156" si="9">D151/C151-1</f>
        <v>#VALUE!</v>
      </c>
      <c r="E154" s="5" t="e">
        <f t="shared" si="9"/>
        <v>#VALUE!</v>
      </c>
    </row>
    <row r="155" spans="1:5" ht="15.75" thickBot="1" x14ac:dyDescent="0.3">
      <c r="A155" s="3" t="s">
        <v>17</v>
      </c>
      <c r="B155" s="81" t="s">
        <v>20</v>
      </c>
      <c r="C155" s="5" t="e">
        <f>C152/B152-1</f>
        <v>#DIV/0!</v>
      </c>
      <c r="D155" s="5" t="e">
        <f t="shared" si="9"/>
        <v>#VALUE!</v>
      </c>
      <c r="E155" s="5" t="e">
        <f t="shared" si="9"/>
        <v>#VALUE!</v>
      </c>
    </row>
    <row r="156" spans="1:5" ht="15.75" thickBot="1" x14ac:dyDescent="0.3">
      <c r="A156" s="3" t="s">
        <v>18</v>
      </c>
      <c r="B156" s="81" t="s">
        <v>20</v>
      </c>
      <c r="C156" s="5">
        <f>C153/B153-1</f>
        <v>-1</v>
      </c>
      <c r="D156" s="5" t="e">
        <f t="shared" si="9"/>
        <v>#DIV/0!</v>
      </c>
      <c r="E156" s="5" t="e">
        <f t="shared" si="9"/>
        <v>#DIV/0!</v>
      </c>
    </row>
    <row r="157" spans="1:5" ht="15.75" thickBot="1" x14ac:dyDescent="0.3">
      <c r="A157" s="806" t="s">
        <v>119</v>
      </c>
      <c r="B157" s="807"/>
      <c r="C157" s="807"/>
      <c r="D157" s="807"/>
      <c r="E157" s="808"/>
    </row>
    <row r="158" spans="1:5" x14ac:dyDescent="0.25">
      <c r="A158" s="781"/>
      <c r="B158" s="14">
        <v>2019</v>
      </c>
      <c r="C158" s="14">
        <v>2020</v>
      </c>
      <c r="D158" s="14">
        <v>2021</v>
      </c>
      <c r="E158" s="14">
        <v>2022</v>
      </c>
    </row>
    <row r="159" spans="1:5" ht="15.75" thickBot="1" x14ac:dyDescent="0.3">
      <c r="A159" s="782"/>
      <c r="B159" s="15" t="s">
        <v>5</v>
      </c>
      <c r="C159" s="15" t="s">
        <v>6</v>
      </c>
      <c r="D159" s="15" t="s">
        <v>6</v>
      </c>
      <c r="E159" s="15" t="s">
        <v>6</v>
      </c>
    </row>
    <row r="160" spans="1:5" ht="15.75" thickBot="1" x14ac:dyDescent="0.3">
      <c r="A160" s="1" t="s">
        <v>107</v>
      </c>
      <c r="B160" s="6">
        <f>B161+B162+B163+B164</f>
        <v>0</v>
      </c>
      <c r="C160" s="6">
        <f t="shared" ref="C160:E160" si="10">C161+C162+C163+C164</f>
        <v>0</v>
      </c>
      <c r="D160" s="6">
        <f t="shared" si="10"/>
        <v>0</v>
      </c>
      <c r="E160" s="6">
        <f t="shared" si="10"/>
        <v>0</v>
      </c>
    </row>
    <row r="161" spans="1:5" ht="15.75" thickBot="1" x14ac:dyDescent="0.3">
      <c r="A161" s="8" t="s">
        <v>37</v>
      </c>
      <c r="B161" s="6"/>
      <c r="C161" s="6"/>
      <c r="D161" s="6"/>
      <c r="E161" s="6"/>
    </row>
    <row r="162" spans="1:5" ht="15.75" thickBot="1" x14ac:dyDescent="0.3">
      <c r="A162" s="8" t="s">
        <v>108</v>
      </c>
      <c r="B162" s="6"/>
      <c r="C162" s="6"/>
      <c r="D162" s="6"/>
      <c r="E162" s="6"/>
    </row>
    <row r="163" spans="1:5" ht="15.75" thickBot="1" x14ac:dyDescent="0.3">
      <c r="A163" s="8" t="s">
        <v>72</v>
      </c>
      <c r="B163" s="6"/>
      <c r="C163" s="6"/>
      <c r="D163" s="6"/>
      <c r="E163" s="6"/>
    </row>
    <row r="164" spans="1:5" ht="15.75" thickBot="1" x14ac:dyDescent="0.3">
      <c r="A164" s="8" t="s">
        <v>73</v>
      </c>
      <c r="B164" s="6"/>
      <c r="C164" s="6"/>
      <c r="D164" s="6"/>
      <c r="E164" s="6"/>
    </row>
    <row r="165" spans="1:5" ht="15.75" thickBot="1" x14ac:dyDescent="0.3">
      <c r="A165" s="1" t="s">
        <v>109</v>
      </c>
      <c r="B165" s="9">
        <f>B166+B167+B168+B169</f>
        <v>5000</v>
      </c>
      <c r="C165" s="9">
        <f t="shared" ref="C165:E165" si="11">C166+C167+C168+C169</f>
        <v>0</v>
      </c>
      <c r="D165" s="9">
        <f t="shared" si="11"/>
        <v>0</v>
      </c>
      <c r="E165" s="9">
        <f t="shared" si="11"/>
        <v>0</v>
      </c>
    </row>
    <row r="166" spans="1:5" ht="15.75" thickBot="1" x14ac:dyDescent="0.3">
      <c r="A166" s="8" t="s">
        <v>37</v>
      </c>
      <c r="B166" s="4">
        <v>5000</v>
      </c>
      <c r="C166" s="4">
        <v>0</v>
      </c>
      <c r="D166" s="4">
        <v>0</v>
      </c>
      <c r="E166" s="4">
        <v>0</v>
      </c>
    </row>
    <row r="167" spans="1:5" ht="15.75" thickBot="1" x14ac:dyDescent="0.3">
      <c r="A167" s="8" t="s">
        <v>108</v>
      </c>
      <c r="B167" s="9"/>
      <c r="C167" s="6"/>
      <c r="D167" s="6"/>
      <c r="E167" s="6"/>
    </row>
    <row r="168" spans="1:5" ht="15.75" thickBot="1" x14ac:dyDescent="0.3">
      <c r="A168" s="8" t="s">
        <v>72</v>
      </c>
      <c r="B168" s="9"/>
      <c r="C168" s="6"/>
      <c r="D168" s="6"/>
      <c r="E168" s="6"/>
    </row>
    <row r="169" spans="1:5" ht="15.75" thickBot="1" x14ac:dyDescent="0.3">
      <c r="A169" s="8" t="s">
        <v>73</v>
      </c>
      <c r="B169" s="9"/>
      <c r="C169" s="6"/>
      <c r="D169" s="6"/>
      <c r="E169" s="6"/>
    </row>
    <row r="170" spans="1:5" x14ac:dyDescent="0.25">
      <c r="A170" s="298" t="s">
        <v>931</v>
      </c>
      <c r="B170" s="64">
        <f>B160+B165</f>
        <v>5000</v>
      </c>
      <c r="C170" s="64">
        <f t="shared" ref="C170:E170" si="12">C160+C165</f>
        <v>0</v>
      </c>
      <c r="D170" s="64">
        <f t="shared" si="12"/>
        <v>0</v>
      </c>
      <c r="E170" s="64">
        <f t="shared" si="12"/>
        <v>0</v>
      </c>
    </row>
    <row r="171" spans="1:5" x14ac:dyDescent="0.25">
      <c r="A171" s="296" t="s">
        <v>35</v>
      </c>
      <c r="B171" s="304">
        <f>B170-B153</f>
        <v>0</v>
      </c>
      <c r="C171" s="304">
        <f t="shared" ref="C171:E171" si="13">C170-C153</f>
        <v>0</v>
      </c>
      <c r="D171" s="304">
        <f t="shared" si="13"/>
        <v>0</v>
      </c>
      <c r="E171" s="304">
        <f t="shared" si="13"/>
        <v>0</v>
      </c>
    </row>
    <row r="172" spans="1:5" ht="102" thickBot="1" x14ac:dyDescent="0.3">
      <c r="A172" s="16" t="s">
        <v>1066</v>
      </c>
      <c r="B172" s="305" t="s">
        <v>1067</v>
      </c>
      <c r="C172" s="306" t="s">
        <v>105</v>
      </c>
      <c r="D172" s="1260" t="s">
        <v>1068</v>
      </c>
      <c r="E172" s="1261"/>
    </row>
    <row r="173" spans="1:5" ht="24.75" customHeight="1" thickBot="1" x14ac:dyDescent="0.3">
      <c r="A173" s="3" t="s">
        <v>9</v>
      </c>
      <c r="B173" s="786" t="s">
        <v>343</v>
      </c>
      <c r="C173" s="787"/>
      <c r="D173" s="787"/>
      <c r="E173" s="788"/>
    </row>
    <row r="174" spans="1:5" ht="15.75" thickBot="1" x14ac:dyDescent="0.3">
      <c r="A174" s="3" t="s">
        <v>14</v>
      </c>
      <c r="B174" s="803" t="s">
        <v>123</v>
      </c>
      <c r="C174" s="804"/>
      <c r="D174" s="804"/>
      <c r="E174" s="805"/>
    </row>
    <row r="175" spans="1:5" x14ac:dyDescent="0.25">
      <c r="A175" s="781"/>
      <c r="B175" s="14">
        <v>2019</v>
      </c>
      <c r="C175" s="14">
        <v>2020</v>
      </c>
      <c r="D175" s="14">
        <v>2021</v>
      </c>
      <c r="E175" s="14">
        <v>2022</v>
      </c>
    </row>
    <row r="176" spans="1:5" ht="15.75" thickBot="1" x14ac:dyDescent="0.3">
      <c r="A176" s="782"/>
      <c r="B176" s="15" t="s">
        <v>5</v>
      </c>
      <c r="C176" s="15" t="s">
        <v>6</v>
      </c>
      <c r="D176" s="15" t="s">
        <v>6</v>
      </c>
      <c r="E176" s="15" t="s">
        <v>6</v>
      </c>
    </row>
    <row r="177" spans="1:5" ht="15.75" thickBot="1" x14ac:dyDescent="0.3">
      <c r="A177" s="3" t="s">
        <v>8</v>
      </c>
      <c r="B177" s="3"/>
      <c r="C177" s="81">
        <v>1</v>
      </c>
      <c r="D177" s="3"/>
      <c r="E177" s="3"/>
    </row>
    <row r="178" spans="1:5" ht="15.75" thickBot="1" x14ac:dyDescent="0.3">
      <c r="A178" s="3" t="s">
        <v>15</v>
      </c>
      <c r="B178" s="4">
        <v>135</v>
      </c>
      <c r="C178" s="4">
        <v>0</v>
      </c>
      <c r="D178" s="4">
        <v>0</v>
      </c>
      <c r="E178" s="4">
        <v>0</v>
      </c>
    </row>
    <row r="179" spans="1:5" ht="15.75" thickBot="1" x14ac:dyDescent="0.3">
      <c r="A179" s="3" t="s">
        <v>21</v>
      </c>
      <c r="B179" s="4" t="e">
        <f>B178/B177</f>
        <v>#DIV/0!</v>
      </c>
      <c r="C179" s="4">
        <f t="shared" ref="C179:E179" si="14">C178/C177</f>
        <v>0</v>
      </c>
      <c r="D179" s="4" t="e">
        <f t="shared" si="14"/>
        <v>#DIV/0!</v>
      </c>
      <c r="E179" s="4" t="e">
        <f t="shared" si="14"/>
        <v>#DIV/0!</v>
      </c>
    </row>
    <row r="180" spans="1:5" ht="15.75" thickBot="1" x14ac:dyDescent="0.3">
      <c r="A180" s="3" t="s">
        <v>16</v>
      </c>
      <c r="B180" s="81" t="s">
        <v>20</v>
      </c>
      <c r="C180" s="5" t="e">
        <f>C177/B177-1</f>
        <v>#DIV/0!</v>
      </c>
      <c r="D180" s="5">
        <f t="shared" ref="D180:E182" si="15">D177/C177-1</f>
        <v>-1</v>
      </c>
      <c r="E180" s="5" t="e">
        <f t="shared" si="15"/>
        <v>#DIV/0!</v>
      </c>
    </row>
    <row r="181" spans="1:5" ht="15.75" thickBot="1" x14ac:dyDescent="0.3">
      <c r="A181" s="3" t="s">
        <v>17</v>
      </c>
      <c r="B181" s="81" t="s">
        <v>20</v>
      </c>
      <c r="C181" s="5">
        <f>C178/B178-1</f>
        <v>-1</v>
      </c>
      <c r="D181" s="5" t="e">
        <f t="shared" si="15"/>
        <v>#DIV/0!</v>
      </c>
      <c r="E181" s="5" t="e">
        <f t="shared" si="15"/>
        <v>#DIV/0!</v>
      </c>
    </row>
    <row r="182" spans="1:5" ht="15.75" thickBot="1" x14ac:dyDescent="0.3">
      <c r="A182" s="3" t="s">
        <v>18</v>
      </c>
      <c r="B182" s="81" t="s">
        <v>20</v>
      </c>
      <c r="C182" s="5" t="e">
        <f>C179/B179-1</f>
        <v>#DIV/0!</v>
      </c>
      <c r="D182" s="5" t="e">
        <f t="shared" si="15"/>
        <v>#DIV/0!</v>
      </c>
      <c r="E182" s="5" t="e">
        <f t="shared" si="15"/>
        <v>#DIV/0!</v>
      </c>
    </row>
    <row r="183" spans="1:5" ht="15.75" thickBot="1" x14ac:dyDescent="0.3">
      <c r="A183" s="806" t="s">
        <v>238</v>
      </c>
      <c r="B183" s="807"/>
      <c r="C183" s="807"/>
      <c r="D183" s="807"/>
      <c r="E183" s="808"/>
    </row>
    <row r="184" spans="1:5" x14ac:dyDescent="0.25">
      <c r="A184" s="781"/>
      <c r="B184" s="14">
        <v>2019</v>
      </c>
      <c r="C184" s="14">
        <v>2020</v>
      </c>
      <c r="D184" s="14">
        <v>2021</v>
      </c>
      <c r="E184" s="14">
        <v>2022</v>
      </c>
    </row>
    <row r="185" spans="1:5" ht="15.75" thickBot="1" x14ac:dyDescent="0.3">
      <c r="A185" s="782"/>
      <c r="B185" s="15" t="s">
        <v>5</v>
      </c>
      <c r="C185" s="15" t="s">
        <v>6</v>
      </c>
      <c r="D185" s="15" t="s">
        <v>6</v>
      </c>
      <c r="E185" s="15" t="s">
        <v>6</v>
      </c>
    </row>
    <row r="186" spans="1:5" ht="15.75" thickBot="1" x14ac:dyDescent="0.3">
      <c r="A186" s="1" t="s">
        <v>107</v>
      </c>
      <c r="B186" s="6">
        <f>B187+B188+B189+B190</f>
        <v>0</v>
      </c>
      <c r="C186" s="6">
        <f t="shared" ref="C186:E186" si="16">C187+C188+C189+C190</f>
        <v>0</v>
      </c>
      <c r="D186" s="6">
        <f t="shared" si="16"/>
        <v>0</v>
      </c>
      <c r="E186" s="6">
        <f t="shared" si="16"/>
        <v>0</v>
      </c>
    </row>
    <row r="187" spans="1:5" ht="15.75" thickBot="1" x14ac:dyDescent="0.3">
      <c r="A187" s="8" t="s">
        <v>37</v>
      </c>
      <c r="B187" s="6"/>
      <c r="C187" s="6"/>
      <c r="D187" s="6"/>
      <c r="E187" s="6"/>
    </row>
    <row r="188" spans="1:5" ht="15.75" thickBot="1" x14ac:dyDescent="0.3">
      <c r="A188" s="8" t="s">
        <v>108</v>
      </c>
      <c r="B188" s="6"/>
      <c r="C188" s="6"/>
      <c r="D188" s="6"/>
      <c r="E188" s="6"/>
    </row>
    <row r="189" spans="1:5" ht="15.75" thickBot="1" x14ac:dyDescent="0.3">
      <c r="A189" s="8" t="s">
        <v>72</v>
      </c>
      <c r="B189" s="6"/>
      <c r="C189" s="6"/>
      <c r="D189" s="6"/>
      <c r="E189" s="6"/>
    </row>
    <row r="190" spans="1:5" ht="15.75" thickBot="1" x14ac:dyDescent="0.3">
      <c r="A190" s="8" t="s">
        <v>73</v>
      </c>
      <c r="B190" s="6"/>
      <c r="C190" s="6"/>
      <c r="D190" s="6"/>
      <c r="E190" s="6"/>
    </row>
    <row r="191" spans="1:5" ht="15.75" thickBot="1" x14ac:dyDescent="0.3">
      <c r="A191" s="1" t="s">
        <v>109</v>
      </c>
      <c r="B191" s="9">
        <f>B192+B193+B194+B195</f>
        <v>135</v>
      </c>
      <c r="C191" s="9">
        <f t="shared" ref="C191:E191" si="17">C192+C193+C194+C195</f>
        <v>0</v>
      </c>
      <c r="D191" s="9">
        <f t="shared" si="17"/>
        <v>0</v>
      </c>
      <c r="E191" s="9">
        <f t="shared" si="17"/>
        <v>0</v>
      </c>
    </row>
    <row r="192" spans="1:5" ht="15.75" thickBot="1" x14ac:dyDescent="0.3">
      <c r="A192" s="8" t="s">
        <v>37</v>
      </c>
      <c r="B192" s="4">
        <v>135</v>
      </c>
      <c r="C192" s="4">
        <v>0</v>
      </c>
      <c r="D192" s="4">
        <v>0</v>
      </c>
      <c r="E192" s="4">
        <v>0</v>
      </c>
    </row>
    <row r="193" spans="1:5" ht="15.75" thickBot="1" x14ac:dyDescent="0.3">
      <c r="A193" s="8" t="s">
        <v>108</v>
      </c>
      <c r="B193" s="9"/>
      <c r="C193" s="6"/>
      <c r="D193" s="6"/>
      <c r="E193" s="6"/>
    </row>
    <row r="194" spans="1:5" ht="15.75" thickBot="1" x14ac:dyDescent="0.3">
      <c r="A194" s="8" t="s">
        <v>72</v>
      </c>
      <c r="B194" s="9"/>
      <c r="C194" s="6"/>
      <c r="D194" s="6"/>
      <c r="E194" s="6"/>
    </row>
    <row r="195" spans="1:5" ht="15.75" thickBot="1" x14ac:dyDescent="0.3">
      <c r="A195" s="8" t="s">
        <v>73</v>
      </c>
      <c r="B195" s="9"/>
      <c r="C195" s="6"/>
      <c r="D195" s="6"/>
      <c r="E195" s="6"/>
    </row>
    <row r="196" spans="1:5" x14ac:dyDescent="0.25">
      <c r="A196" s="17" t="s">
        <v>125</v>
      </c>
      <c r="B196" s="64">
        <f>B186+B191</f>
        <v>135</v>
      </c>
      <c r="C196" s="64">
        <f t="shared" ref="C196:E196" si="18">C186+C191</f>
        <v>0</v>
      </c>
      <c r="D196" s="64">
        <f t="shared" si="18"/>
        <v>0</v>
      </c>
      <c r="E196" s="64">
        <f t="shared" si="18"/>
        <v>0</v>
      </c>
    </row>
    <row r="197" spans="1:5" x14ac:dyDescent="0.25">
      <c r="A197" s="296" t="s">
        <v>35</v>
      </c>
      <c r="B197" s="304">
        <f>B196-B178</f>
        <v>0</v>
      </c>
      <c r="C197" s="304">
        <f t="shared" ref="C197:E197" si="19">C196-C178</f>
        <v>0</v>
      </c>
      <c r="D197" s="304">
        <f t="shared" si="19"/>
        <v>0</v>
      </c>
      <c r="E197" s="304">
        <f t="shared" si="19"/>
        <v>0</v>
      </c>
    </row>
    <row r="198" spans="1:5" ht="47.25" customHeight="1" thickBot="1" x14ac:dyDescent="0.3">
      <c r="A198" s="11" t="s">
        <v>307</v>
      </c>
      <c r="B198" s="1268" t="s">
        <v>44</v>
      </c>
      <c r="C198" s="1269"/>
      <c r="D198" s="1269"/>
      <c r="E198" s="1270"/>
    </row>
    <row r="199" spans="1:5" ht="23.25" customHeight="1" thickBot="1" x14ac:dyDescent="0.3">
      <c r="A199" s="786" t="s">
        <v>308</v>
      </c>
      <c r="B199" s="787"/>
      <c r="C199" s="787"/>
      <c r="D199" s="787"/>
      <c r="E199" s="788"/>
    </row>
    <row r="200" spans="1:5" ht="27" customHeight="1" thickBot="1" x14ac:dyDescent="0.3">
      <c r="A200" s="43" t="s">
        <v>27</v>
      </c>
      <c r="B200" s="307" t="s">
        <v>28</v>
      </c>
      <c r="C200" s="308" t="s">
        <v>25</v>
      </c>
      <c r="D200" s="308" t="s">
        <v>25</v>
      </c>
      <c r="E200" s="308" t="s">
        <v>25</v>
      </c>
    </row>
    <row r="201" spans="1:5" ht="27" customHeight="1" thickBot="1" x14ac:dyDescent="0.3">
      <c r="A201" s="309" t="s">
        <v>1069</v>
      </c>
      <c r="B201" s="310">
        <v>655</v>
      </c>
      <c r="C201" s="310">
        <v>705</v>
      </c>
      <c r="D201" s="310">
        <v>725</v>
      </c>
      <c r="E201" s="310">
        <v>770</v>
      </c>
    </row>
    <row r="202" spans="1:5" ht="27" customHeight="1" thickBot="1" x14ac:dyDescent="0.3">
      <c r="A202" s="309" t="s">
        <v>1070</v>
      </c>
      <c r="B202" s="74">
        <v>320</v>
      </c>
      <c r="C202" s="74">
        <v>340</v>
      </c>
      <c r="D202" s="74">
        <v>360</v>
      </c>
      <c r="E202" s="74">
        <v>390</v>
      </c>
    </row>
    <row r="203" spans="1:5" ht="27" customHeight="1" thickBot="1" x14ac:dyDescent="0.3">
      <c r="A203" s="309" t="s">
        <v>1071</v>
      </c>
      <c r="B203" s="310">
        <v>1</v>
      </c>
      <c r="C203" s="310">
        <v>1</v>
      </c>
      <c r="D203" s="310">
        <v>1</v>
      </c>
      <c r="E203" s="310">
        <v>1</v>
      </c>
    </row>
    <row r="204" spans="1:5" ht="27" customHeight="1" thickBot="1" x14ac:dyDescent="0.3">
      <c r="A204" s="311" t="s">
        <v>1072</v>
      </c>
      <c r="B204" s="310">
        <v>1</v>
      </c>
      <c r="C204" s="310">
        <v>1</v>
      </c>
      <c r="D204" s="310">
        <v>1</v>
      </c>
      <c r="E204" s="310">
        <v>1</v>
      </c>
    </row>
    <row r="205" spans="1:5" ht="27" customHeight="1" thickBot="1" x14ac:dyDescent="0.3">
      <c r="A205" s="311" t="s">
        <v>321</v>
      </c>
      <c r="B205" s="310">
        <v>1</v>
      </c>
      <c r="C205" s="310">
        <v>1</v>
      </c>
      <c r="D205" s="310">
        <v>1</v>
      </c>
      <c r="E205" s="310">
        <v>1</v>
      </c>
    </row>
    <row r="206" spans="1:5" ht="30.75" customHeight="1" x14ac:dyDescent="0.25">
      <c r="A206" s="312" t="s">
        <v>324</v>
      </c>
      <c r="B206" s="313">
        <v>1</v>
      </c>
      <c r="C206" s="313">
        <v>1</v>
      </c>
      <c r="D206" s="313">
        <v>1</v>
      </c>
      <c r="E206" s="313">
        <v>1</v>
      </c>
    </row>
    <row r="207" spans="1:5" ht="24" customHeight="1" thickBot="1" x14ac:dyDescent="0.3">
      <c r="A207" s="1262" t="s">
        <v>309</v>
      </c>
      <c r="B207" s="1263"/>
      <c r="C207" s="1263"/>
      <c r="D207" s="1263"/>
      <c r="E207" s="1264"/>
    </row>
    <row r="208" spans="1:5" ht="15.75" hidden="1" thickBot="1" x14ac:dyDescent="0.3">
      <c r="A208" s="211" t="s">
        <v>911</v>
      </c>
      <c r="B208" s="1265"/>
      <c r="C208" s="1266"/>
      <c r="D208" s="1266"/>
      <c r="E208" s="1267"/>
    </row>
    <row r="209" spans="1:5" ht="26.25" hidden="1" customHeight="1" thickBot="1" x14ac:dyDescent="0.3">
      <c r="A209" s="3" t="s">
        <v>9</v>
      </c>
      <c r="B209" s="786"/>
      <c r="C209" s="787"/>
      <c r="D209" s="787"/>
      <c r="E209" s="788"/>
    </row>
    <row r="210" spans="1:5" ht="15.75" hidden="1" thickBot="1" x14ac:dyDescent="0.3">
      <c r="A210" s="3" t="s">
        <v>14</v>
      </c>
      <c r="B210" s="803"/>
      <c r="C210" s="804"/>
      <c r="D210" s="804"/>
      <c r="E210" s="805"/>
    </row>
    <row r="211" spans="1:5" ht="12.75" hidden="1" customHeight="1" x14ac:dyDescent="0.25">
      <c r="A211" s="781"/>
      <c r="B211" s="14">
        <v>2018</v>
      </c>
      <c r="C211" s="14">
        <v>2019</v>
      </c>
      <c r="D211" s="14">
        <v>2020</v>
      </c>
      <c r="E211" s="14">
        <v>2021</v>
      </c>
    </row>
    <row r="212" spans="1:5" ht="9" hidden="1" customHeight="1" thickBot="1" x14ac:dyDescent="0.3">
      <c r="A212" s="782"/>
      <c r="B212" s="15" t="s">
        <v>5</v>
      </c>
      <c r="C212" s="15" t="s">
        <v>6</v>
      </c>
      <c r="D212" s="15" t="s">
        <v>6</v>
      </c>
      <c r="E212" s="15" t="s">
        <v>6</v>
      </c>
    </row>
    <row r="213" spans="1:5" ht="15.75" hidden="1" thickBot="1" x14ac:dyDescent="0.3">
      <c r="A213" s="3" t="s">
        <v>8</v>
      </c>
      <c r="B213" s="3"/>
      <c r="C213" s="3"/>
      <c r="D213" s="3"/>
      <c r="E213" s="3"/>
    </row>
    <row r="214" spans="1:5" ht="15.75" hidden="1" thickBot="1" x14ac:dyDescent="0.3">
      <c r="A214" s="3" t="s">
        <v>15</v>
      </c>
      <c r="B214" s="4">
        <f>B243</f>
        <v>0</v>
      </c>
      <c r="C214" s="4">
        <f t="shared" ref="C214:E214" si="20">C243</f>
        <v>0</v>
      </c>
      <c r="D214" s="4">
        <f t="shared" si="20"/>
        <v>0</v>
      </c>
      <c r="E214" s="4">
        <f t="shared" si="20"/>
        <v>0</v>
      </c>
    </row>
    <row r="215" spans="1:5" ht="15.75" hidden="1" thickBot="1" x14ac:dyDescent="0.3">
      <c r="A215" s="3" t="s">
        <v>21</v>
      </c>
      <c r="B215" s="4" t="e">
        <f>B214/B213</f>
        <v>#DIV/0!</v>
      </c>
      <c r="C215" s="4" t="e">
        <f>C214/C213</f>
        <v>#DIV/0!</v>
      </c>
      <c r="D215" s="4" t="e">
        <f>D214/D213</f>
        <v>#DIV/0!</v>
      </c>
      <c r="E215" s="4" t="e">
        <f>E214/E213</f>
        <v>#DIV/0!</v>
      </c>
    </row>
    <row r="216" spans="1:5" ht="15.75" hidden="1" thickBot="1" x14ac:dyDescent="0.3">
      <c r="A216" s="3" t="s">
        <v>16</v>
      </c>
      <c r="B216" s="81"/>
      <c r="C216" s="5" t="e">
        <f>C213/B213-1</f>
        <v>#DIV/0!</v>
      </c>
      <c r="D216" s="5" t="e">
        <f>D213/C213-1</f>
        <v>#DIV/0!</v>
      </c>
      <c r="E216" s="5" t="e">
        <f>E213/D213-1</f>
        <v>#DIV/0!</v>
      </c>
    </row>
    <row r="217" spans="1:5" ht="15.75" hidden="1" thickBot="1" x14ac:dyDescent="0.3">
      <c r="A217" s="3" t="s">
        <v>17</v>
      </c>
      <c r="B217" s="81"/>
      <c r="C217" s="5" t="e">
        <f>C214/B214-1</f>
        <v>#DIV/0!</v>
      </c>
      <c r="D217" s="5" t="e">
        <f t="shared" ref="D217:E218" si="21">D214/C214-1</f>
        <v>#DIV/0!</v>
      </c>
      <c r="E217" s="5" t="e">
        <f t="shared" si="21"/>
        <v>#DIV/0!</v>
      </c>
    </row>
    <row r="218" spans="1:5" ht="15.75" hidden="1" thickBot="1" x14ac:dyDescent="0.3">
      <c r="A218" s="3" t="s">
        <v>18</v>
      </c>
      <c r="B218" s="81"/>
      <c r="C218" s="5" t="e">
        <f>C215/B215-1</f>
        <v>#DIV/0!</v>
      </c>
      <c r="D218" s="5" t="e">
        <f t="shared" si="21"/>
        <v>#DIV/0!</v>
      </c>
      <c r="E218" s="5" t="e">
        <f t="shared" si="21"/>
        <v>#DIV/0!</v>
      </c>
    </row>
    <row r="219" spans="1:5" ht="24.75" hidden="1" customHeight="1" thickBot="1" x14ac:dyDescent="0.3">
      <c r="A219" s="806" t="s">
        <v>912</v>
      </c>
      <c r="B219" s="807"/>
      <c r="C219" s="807"/>
      <c r="D219" s="807"/>
      <c r="E219" s="808"/>
    </row>
    <row r="220" spans="1:5" ht="12.75" hidden="1" customHeight="1" x14ac:dyDescent="0.25">
      <c r="A220" s="781"/>
      <c r="B220" s="14">
        <v>2018</v>
      </c>
      <c r="C220" s="14">
        <v>2019</v>
      </c>
      <c r="D220" s="14">
        <v>2020</v>
      </c>
      <c r="E220" s="14">
        <v>2021</v>
      </c>
    </row>
    <row r="221" spans="1:5" ht="9" hidden="1" customHeight="1" thickBot="1" x14ac:dyDescent="0.3">
      <c r="A221" s="782"/>
      <c r="B221" s="15" t="s">
        <v>5</v>
      </c>
      <c r="C221" s="15" t="s">
        <v>6</v>
      </c>
      <c r="D221" s="15" t="s">
        <v>6</v>
      </c>
      <c r="E221" s="15" t="s">
        <v>6</v>
      </c>
    </row>
    <row r="222" spans="1:5" ht="24.75" hidden="1" customHeight="1" thickBot="1" x14ac:dyDescent="0.3">
      <c r="A222" s="1" t="s">
        <v>0</v>
      </c>
      <c r="B222" s="6"/>
      <c r="C222" s="6"/>
      <c r="D222" s="6"/>
      <c r="E222" s="6"/>
    </row>
    <row r="223" spans="1:5" ht="38.25" hidden="1" customHeight="1" thickBot="1" x14ac:dyDescent="0.3">
      <c r="A223" s="8" t="s">
        <v>37</v>
      </c>
      <c r="B223" s="9"/>
      <c r="C223" s="93"/>
      <c r="D223" s="93"/>
      <c r="E223" s="93"/>
    </row>
    <row r="224" spans="1:5" ht="24.75" hidden="1" customHeight="1" thickBot="1" x14ac:dyDescent="0.3">
      <c r="A224" s="8" t="s">
        <v>38</v>
      </c>
      <c r="B224" s="9"/>
      <c r="C224" s="93"/>
      <c r="D224" s="93"/>
      <c r="E224" s="93"/>
    </row>
    <row r="225" spans="1:5" ht="24.75" hidden="1" customHeight="1" thickBot="1" x14ac:dyDescent="0.3">
      <c r="A225" s="1" t="s">
        <v>31</v>
      </c>
      <c r="B225" s="6"/>
      <c r="C225" s="6"/>
      <c r="D225" s="6"/>
      <c r="E225" s="6"/>
    </row>
    <row r="226" spans="1:5" ht="15.75" hidden="1" thickBot="1" x14ac:dyDescent="0.3">
      <c r="A226" s="8" t="s">
        <v>37</v>
      </c>
      <c r="B226" s="9"/>
      <c r="C226" s="6"/>
      <c r="D226" s="6"/>
      <c r="E226" s="6"/>
    </row>
    <row r="227" spans="1:5" ht="15.75" hidden="1" thickBot="1" x14ac:dyDescent="0.3">
      <c r="A227" s="8" t="s">
        <v>38</v>
      </c>
      <c r="B227" s="9"/>
      <c r="C227" s="6"/>
      <c r="D227" s="6"/>
      <c r="E227" s="6"/>
    </row>
    <row r="228" spans="1:5" ht="24.75" hidden="1" customHeight="1" thickBot="1" x14ac:dyDescent="0.3">
      <c r="A228" s="1" t="s">
        <v>1</v>
      </c>
      <c r="B228" s="9">
        <v>0</v>
      </c>
      <c r="C228" s="6">
        <v>0</v>
      </c>
      <c r="D228" s="6">
        <v>0</v>
      </c>
      <c r="E228" s="6">
        <v>0</v>
      </c>
    </row>
    <row r="229" spans="1:5" ht="15.75" hidden="1" thickBot="1" x14ac:dyDescent="0.3">
      <c r="A229" s="8" t="s">
        <v>37</v>
      </c>
      <c r="B229" s="9"/>
      <c r="C229" s="6"/>
      <c r="D229" s="6"/>
      <c r="E229" s="6"/>
    </row>
    <row r="230" spans="1:5" ht="15.75" hidden="1" thickBot="1" x14ac:dyDescent="0.3">
      <c r="A230" s="8" t="s">
        <v>38</v>
      </c>
      <c r="B230" s="9"/>
      <c r="C230" s="6"/>
      <c r="D230" s="6"/>
      <c r="E230" s="6"/>
    </row>
    <row r="231" spans="1:5" ht="15.75" hidden="1" thickBot="1" x14ac:dyDescent="0.3">
      <c r="A231" s="1" t="s">
        <v>2</v>
      </c>
      <c r="B231" s="9"/>
      <c r="C231" s="6"/>
      <c r="D231" s="6"/>
      <c r="E231" s="6"/>
    </row>
    <row r="232" spans="1:5" ht="15.75" hidden="1" thickBot="1" x14ac:dyDescent="0.3">
      <c r="A232" s="8" t="s">
        <v>37</v>
      </c>
      <c r="B232" s="9"/>
      <c r="C232" s="6"/>
      <c r="D232" s="6"/>
      <c r="E232" s="6"/>
    </row>
    <row r="233" spans="1:5" ht="15.75" hidden="1" thickBot="1" x14ac:dyDescent="0.3">
      <c r="A233" s="8" t="s">
        <v>38</v>
      </c>
      <c r="B233" s="9"/>
      <c r="C233" s="6"/>
      <c r="D233" s="6"/>
      <c r="E233" s="6"/>
    </row>
    <row r="234" spans="1:5" ht="15.75" hidden="1" thickBot="1" x14ac:dyDescent="0.3">
      <c r="A234" s="1" t="s">
        <v>22</v>
      </c>
      <c r="B234" s="9"/>
      <c r="C234" s="6"/>
      <c r="D234" s="6"/>
      <c r="E234" s="6"/>
    </row>
    <row r="235" spans="1:5" ht="15.75" hidden="1" thickBot="1" x14ac:dyDescent="0.3">
      <c r="A235" s="8" t="s">
        <v>37</v>
      </c>
      <c r="B235" s="9"/>
      <c r="C235" s="6"/>
      <c r="D235" s="6"/>
      <c r="E235" s="6"/>
    </row>
    <row r="236" spans="1:5" ht="15.75" hidden="1" thickBot="1" x14ac:dyDescent="0.3">
      <c r="A236" s="8" t="s">
        <v>38</v>
      </c>
      <c r="B236" s="9"/>
      <c r="C236" s="6"/>
      <c r="D236" s="6"/>
      <c r="E236" s="6"/>
    </row>
    <row r="237" spans="1:5" ht="15.75" hidden="1" thickBot="1" x14ac:dyDescent="0.3">
      <c r="A237" s="1" t="s">
        <v>23</v>
      </c>
      <c r="B237" s="9"/>
      <c r="C237" s="6"/>
      <c r="D237" s="6"/>
      <c r="E237" s="6"/>
    </row>
    <row r="238" spans="1:5" ht="15.75" hidden="1" thickBot="1" x14ac:dyDescent="0.3">
      <c r="A238" s="8" t="s">
        <v>37</v>
      </c>
      <c r="B238" s="9"/>
      <c r="C238" s="6"/>
      <c r="D238" s="6"/>
      <c r="E238" s="6"/>
    </row>
    <row r="239" spans="1:5" ht="15.75" hidden="1" thickBot="1" x14ac:dyDescent="0.3">
      <c r="A239" s="8" t="s">
        <v>38</v>
      </c>
      <c r="B239" s="9"/>
      <c r="C239" s="6"/>
      <c r="D239" s="6"/>
      <c r="E239" s="6"/>
    </row>
    <row r="240" spans="1:5" ht="24.75" hidden="1" thickBot="1" x14ac:dyDescent="0.3">
      <c r="A240" s="1" t="s">
        <v>3</v>
      </c>
      <c r="B240" s="9"/>
      <c r="C240" s="6"/>
      <c r="D240" s="6"/>
      <c r="E240" s="6"/>
    </row>
    <row r="241" spans="1:5" ht="15.75" hidden="1" thickBot="1" x14ac:dyDescent="0.3">
      <c r="A241" s="8" t="s">
        <v>37</v>
      </c>
      <c r="B241" s="9"/>
      <c r="C241" s="6"/>
      <c r="D241" s="6"/>
      <c r="E241" s="6"/>
    </row>
    <row r="242" spans="1:5" ht="15.75" hidden="1" thickBot="1" x14ac:dyDescent="0.3">
      <c r="A242" s="8" t="s">
        <v>38</v>
      </c>
      <c r="B242" s="9"/>
      <c r="C242" s="6"/>
      <c r="D242" s="6"/>
      <c r="E242" s="6"/>
    </row>
    <row r="243" spans="1:5" ht="15.75" hidden="1" thickBot="1" x14ac:dyDescent="0.3">
      <c r="A243" s="212" t="s">
        <v>71</v>
      </c>
      <c r="B243" s="9">
        <f>B240+B237+B234+B231+B228+B225+B222</f>
        <v>0</v>
      </c>
      <c r="C243" s="9">
        <f t="shared" ref="C243:E243" si="22">C240+C237+C234+C231+C228+C225+C222</f>
        <v>0</v>
      </c>
      <c r="D243" s="9">
        <f t="shared" si="22"/>
        <v>0</v>
      </c>
      <c r="E243" s="9">
        <f t="shared" si="22"/>
        <v>0</v>
      </c>
    </row>
    <row r="244" spans="1:5" ht="17.25" hidden="1" customHeight="1" thickBot="1" x14ac:dyDescent="0.3">
      <c r="A244" s="18" t="s">
        <v>35</v>
      </c>
      <c r="B244" s="19">
        <f>IF(B243-B214=0,0,"Error")</f>
        <v>0</v>
      </c>
      <c r="C244" s="19">
        <f>IF(C243-C214=0,0,"Error")</f>
        <v>0</v>
      </c>
      <c r="D244" s="19">
        <f>IF(D243-D214=0,0,"Error")</f>
        <v>0</v>
      </c>
      <c r="E244" s="19">
        <f>IF(E243-E214=0,0,"Error")</f>
        <v>0</v>
      </c>
    </row>
    <row r="245" spans="1:5" ht="15.75" hidden="1" thickBot="1" x14ac:dyDescent="0.3">
      <c r="A245" s="211" t="s">
        <v>913</v>
      </c>
      <c r="B245" s="1057"/>
      <c r="C245" s="798"/>
      <c r="D245" s="798"/>
      <c r="E245" s="799"/>
    </row>
    <row r="246" spans="1:5" ht="26.25" hidden="1" customHeight="1" thickBot="1" x14ac:dyDescent="0.3">
      <c r="A246" s="3" t="s">
        <v>9</v>
      </c>
      <c r="B246" s="786"/>
      <c r="C246" s="787"/>
      <c r="D246" s="787"/>
      <c r="E246" s="788"/>
    </row>
    <row r="247" spans="1:5" ht="15.75" hidden="1" thickBot="1" x14ac:dyDescent="0.3">
      <c r="A247" s="3" t="s">
        <v>14</v>
      </c>
      <c r="B247" s="803"/>
      <c r="C247" s="804"/>
      <c r="D247" s="804"/>
      <c r="E247" s="805"/>
    </row>
    <row r="248" spans="1:5" ht="12.75" hidden="1" customHeight="1" x14ac:dyDescent="0.25">
      <c r="A248" s="781"/>
      <c r="B248" s="14">
        <v>2018</v>
      </c>
      <c r="C248" s="14">
        <v>2019</v>
      </c>
      <c r="D248" s="14">
        <v>2020</v>
      </c>
      <c r="E248" s="14">
        <v>2021</v>
      </c>
    </row>
    <row r="249" spans="1:5" ht="9" hidden="1" customHeight="1" thickBot="1" x14ac:dyDescent="0.3">
      <c r="A249" s="782"/>
      <c r="B249" s="15" t="s">
        <v>5</v>
      </c>
      <c r="C249" s="15" t="s">
        <v>6</v>
      </c>
      <c r="D249" s="15" t="s">
        <v>6</v>
      </c>
      <c r="E249" s="15" t="s">
        <v>6</v>
      </c>
    </row>
    <row r="250" spans="1:5" ht="15.75" hidden="1" thickBot="1" x14ac:dyDescent="0.3">
      <c r="A250" s="3" t="s">
        <v>8</v>
      </c>
      <c r="B250" s="53"/>
      <c r="C250" s="53"/>
      <c r="D250" s="53"/>
      <c r="E250" s="53"/>
    </row>
    <row r="251" spans="1:5" ht="15.75" hidden="1" thickBot="1" x14ac:dyDescent="0.3">
      <c r="A251" s="3" t="s">
        <v>15</v>
      </c>
      <c r="B251" s="4">
        <f>B280</f>
        <v>0</v>
      </c>
      <c r="C251" s="4">
        <f t="shared" ref="C251:E251" si="23">C280</f>
        <v>0</v>
      </c>
      <c r="D251" s="4">
        <f t="shared" si="23"/>
        <v>0</v>
      </c>
      <c r="E251" s="4">
        <f t="shared" si="23"/>
        <v>0</v>
      </c>
    </row>
    <row r="252" spans="1:5" ht="15.75" hidden="1" thickBot="1" x14ac:dyDescent="0.3">
      <c r="A252" s="3" t="s">
        <v>21</v>
      </c>
      <c r="B252" s="4" t="e">
        <f>B251/B250</f>
        <v>#DIV/0!</v>
      </c>
      <c r="C252" s="4" t="e">
        <f>C251/C250</f>
        <v>#DIV/0!</v>
      </c>
      <c r="D252" s="4" t="e">
        <f>D251/D250</f>
        <v>#DIV/0!</v>
      </c>
      <c r="E252" s="4" t="e">
        <f>E251/E250</f>
        <v>#DIV/0!</v>
      </c>
    </row>
    <row r="253" spans="1:5" ht="15.75" hidden="1" thickBot="1" x14ac:dyDescent="0.3">
      <c r="A253" s="3" t="s">
        <v>16</v>
      </c>
      <c r="B253" s="81"/>
      <c r="C253" s="5" t="e">
        <f>C250/B250-1</f>
        <v>#DIV/0!</v>
      </c>
      <c r="D253" s="5" t="e">
        <f>D250/C250-1</f>
        <v>#DIV/0!</v>
      </c>
      <c r="E253" s="5" t="e">
        <f>E250/D250-1</f>
        <v>#DIV/0!</v>
      </c>
    </row>
    <row r="254" spans="1:5" ht="15.75" hidden="1" thickBot="1" x14ac:dyDescent="0.3">
      <c r="A254" s="3" t="s">
        <v>17</v>
      </c>
      <c r="B254" s="81"/>
      <c r="C254" s="5" t="e">
        <f>C251/B251-1</f>
        <v>#DIV/0!</v>
      </c>
      <c r="D254" s="5" t="e">
        <f t="shared" ref="D254:E255" si="24">D251/C251-1</f>
        <v>#DIV/0!</v>
      </c>
      <c r="E254" s="5" t="e">
        <f t="shared" si="24"/>
        <v>#DIV/0!</v>
      </c>
    </row>
    <row r="255" spans="1:5" ht="15.75" hidden="1" thickBot="1" x14ac:dyDescent="0.3">
      <c r="A255" s="3" t="s">
        <v>18</v>
      </c>
      <c r="B255" s="81"/>
      <c r="C255" s="5" t="e">
        <f>C252/B252-1</f>
        <v>#DIV/0!</v>
      </c>
      <c r="D255" s="5" t="e">
        <f t="shared" si="24"/>
        <v>#DIV/0!</v>
      </c>
      <c r="E255" s="5" t="e">
        <f t="shared" si="24"/>
        <v>#DIV/0!</v>
      </c>
    </row>
    <row r="256" spans="1:5" ht="24.75" hidden="1" customHeight="1" thickBot="1" x14ac:dyDescent="0.3">
      <c r="A256" s="806" t="s">
        <v>912</v>
      </c>
      <c r="B256" s="807"/>
      <c r="C256" s="807"/>
      <c r="D256" s="807"/>
      <c r="E256" s="808"/>
    </row>
    <row r="257" spans="1:5" ht="12.75" hidden="1" customHeight="1" x14ac:dyDescent="0.25">
      <c r="A257" s="781"/>
      <c r="B257" s="14">
        <v>2018</v>
      </c>
      <c r="C257" s="14">
        <v>2019</v>
      </c>
      <c r="D257" s="14">
        <v>2020</v>
      </c>
      <c r="E257" s="14">
        <v>2021</v>
      </c>
    </row>
    <row r="258" spans="1:5" ht="9" hidden="1" customHeight="1" thickBot="1" x14ac:dyDescent="0.3">
      <c r="A258" s="782"/>
      <c r="B258" s="15" t="s">
        <v>5</v>
      </c>
      <c r="C258" s="15" t="s">
        <v>6</v>
      </c>
      <c r="D258" s="15" t="s">
        <v>6</v>
      </c>
      <c r="E258" s="15" t="s">
        <v>6</v>
      </c>
    </row>
    <row r="259" spans="1:5" ht="24.75" hidden="1" customHeight="1" thickBot="1" x14ac:dyDescent="0.3">
      <c r="A259" s="1" t="s">
        <v>0</v>
      </c>
      <c r="B259" s="6"/>
      <c r="C259" s="6"/>
      <c r="D259" s="6"/>
      <c r="E259" s="6"/>
    </row>
    <row r="260" spans="1:5" ht="15.75" hidden="1" thickBot="1" x14ac:dyDescent="0.3">
      <c r="A260" s="8" t="s">
        <v>37</v>
      </c>
      <c r="B260" s="9"/>
      <c r="C260" s="93"/>
      <c r="D260" s="93"/>
      <c r="E260" s="93"/>
    </row>
    <row r="261" spans="1:5" ht="15.75" hidden="1" thickBot="1" x14ac:dyDescent="0.3">
      <c r="A261" s="8" t="s">
        <v>38</v>
      </c>
      <c r="B261" s="9"/>
      <c r="C261" s="93"/>
      <c r="D261" s="93"/>
      <c r="E261" s="93"/>
    </row>
    <row r="262" spans="1:5" ht="24.75" hidden="1" customHeight="1" thickBot="1" x14ac:dyDescent="0.3">
      <c r="A262" s="1" t="s">
        <v>31</v>
      </c>
      <c r="B262" s="6"/>
      <c r="C262" s="6"/>
      <c r="D262" s="6"/>
      <c r="E262" s="6"/>
    </row>
    <row r="263" spans="1:5" ht="15.75" hidden="1" thickBot="1" x14ac:dyDescent="0.3">
      <c r="A263" s="8" t="s">
        <v>37</v>
      </c>
      <c r="B263" s="9"/>
      <c r="C263" s="6"/>
      <c r="D263" s="6"/>
      <c r="E263" s="6"/>
    </row>
    <row r="264" spans="1:5" ht="15.75" hidden="1" thickBot="1" x14ac:dyDescent="0.3">
      <c r="A264" s="8" t="s">
        <v>38</v>
      </c>
      <c r="B264" s="9"/>
      <c r="C264" s="6"/>
      <c r="D264" s="6"/>
      <c r="E264" s="6"/>
    </row>
    <row r="265" spans="1:5" ht="24.75" hidden="1" customHeight="1" thickBot="1" x14ac:dyDescent="0.3">
      <c r="A265" s="1" t="s">
        <v>1</v>
      </c>
      <c r="B265" s="57">
        <v>0</v>
      </c>
      <c r="C265" s="55">
        <v>0</v>
      </c>
      <c r="D265" s="55">
        <v>0</v>
      </c>
      <c r="E265" s="55">
        <v>0</v>
      </c>
    </row>
    <row r="266" spans="1:5" ht="15.75" hidden="1" thickBot="1" x14ac:dyDescent="0.3">
      <c r="A266" s="8" t="s">
        <v>37</v>
      </c>
      <c r="B266" s="9"/>
      <c r="C266" s="6"/>
      <c r="D266" s="6"/>
      <c r="E266" s="6"/>
    </row>
    <row r="267" spans="1:5" ht="15.75" hidden="1" thickBot="1" x14ac:dyDescent="0.3">
      <c r="A267" s="8" t="s">
        <v>38</v>
      </c>
      <c r="B267" s="9"/>
      <c r="C267" s="6"/>
      <c r="D267" s="6"/>
      <c r="E267" s="6"/>
    </row>
    <row r="268" spans="1:5" ht="15.75" hidden="1" thickBot="1" x14ac:dyDescent="0.3">
      <c r="A268" s="1" t="s">
        <v>2</v>
      </c>
      <c r="B268" s="9"/>
      <c r="C268" s="6"/>
      <c r="D268" s="6"/>
      <c r="E268" s="6"/>
    </row>
    <row r="269" spans="1:5" ht="15.75" hidden="1" thickBot="1" x14ac:dyDescent="0.3">
      <c r="A269" s="8" t="s">
        <v>37</v>
      </c>
      <c r="B269" s="9"/>
      <c r="C269" s="6"/>
      <c r="D269" s="6"/>
      <c r="E269" s="6"/>
    </row>
    <row r="270" spans="1:5" ht="15.75" hidden="1" thickBot="1" x14ac:dyDescent="0.3">
      <c r="A270" s="8" t="s">
        <v>38</v>
      </c>
      <c r="B270" s="9"/>
      <c r="C270" s="6"/>
      <c r="D270" s="6"/>
      <c r="E270" s="6"/>
    </row>
    <row r="271" spans="1:5" ht="15.75" hidden="1" thickBot="1" x14ac:dyDescent="0.3">
      <c r="A271" s="1" t="s">
        <v>22</v>
      </c>
      <c r="B271" s="9"/>
      <c r="C271" s="6"/>
      <c r="D271" s="6"/>
      <c r="E271" s="6"/>
    </row>
    <row r="272" spans="1:5" ht="15.75" hidden="1" thickBot="1" x14ac:dyDescent="0.3">
      <c r="A272" s="8" t="s">
        <v>37</v>
      </c>
      <c r="B272" s="9"/>
      <c r="C272" s="6"/>
      <c r="D272" s="6"/>
      <c r="E272" s="6"/>
    </row>
    <row r="273" spans="1:5" ht="15" hidden="1" customHeight="1" thickBot="1" x14ac:dyDescent="0.3">
      <c r="A273" s="8" t="s">
        <v>38</v>
      </c>
      <c r="B273" s="9"/>
      <c r="C273" s="6"/>
      <c r="D273" s="6"/>
      <c r="E273" s="6"/>
    </row>
    <row r="274" spans="1:5" ht="15.75" hidden="1" thickBot="1" x14ac:dyDescent="0.3">
      <c r="A274" s="1" t="s">
        <v>23</v>
      </c>
      <c r="B274" s="9">
        <v>0</v>
      </c>
      <c r="C274" s="6">
        <v>0</v>
      </c>
      <c r="D274" s="6">
        <v>0</v>
      </c>
      <c r="E274" s="6">
        <v>0</v>
      </c>
    </row>
    <row r="275" spans="1:5" ht="15.75" hidden="1" thickBot="1" x14ac:dyDescent="0.3">
      <c r="A275" s="8" t="s">
        <v>37</v>
      </c>
      <c r="B275" s="9"/>
      <c r="C275" s="6"/>
      <c r="D275" s="6"/>
      <c r="E275" s="6"/>
    </row>
    <row r="276" spans="1:5" ht="15.75" hidden="1" thickBot="1" x14ac:dyDescent="0.3">
      <c r="A276" s="8" t="s">
        <v>38</v>
      </c>
      <c r="B276" s="9"/>
      <c r="C276" s="6"/>
      <c r="D276" s="6"/>
      <c r="E276" s="6"/>
    </row>
    <row r="277" spans="1:5" ht="24.75" hidden="1" thickBot="1" x14ac:dyDescent="0.3">
      <c r="A277" s="1" t="s">
        <v>3</v>
      </c>
      <c r="B277" s="9"/>
      <c r="C277" s="6"/>
      <c r="D277" s="6"/>
      <c r="E277" s="6"/>
    </row>
    <row r="278" spans="1:5" ht="15.75" hidden="1" thickBot="1" x14ac:dyDescent="0.3">
      <c r="A278" s="8" t="s">
        <v>37</v>
      </c>
      <c r="B278" s="9"/>
      <c r="C278" s="6"/>
      <c r="D278" s="6"/>
      <c r="E278" s="6"/>
    </row>
    <row r="279" spans="1:5" ht="15.75" hidden="1" thickBot="1" x14ac:dyDescent="0.3">
      <c r="A279" s="8" t="s">
        <v>38</v>
      </c>
      <c r="B279" s="9"/>
      <c r="C279" s="6"/>
      <c r="D279" s="6"/>
      <c r="E279" s="6"/>
    </row>
    <row r="280" spans="1:5" ht="15.75" hidden="1" thickBot="1" x14ac:dyDescent="0.3">
      <c r="A280" s="212" t="s">
        <v>71</v>
      </c>
      <c r="B280" s="9">
        <f>B277+B274+B271+B268+B265+B262+B259</f>
        <v>0</v>
      </c>
      <c r="C280" s="9">
        <f t="shared" ref="C280:E280" si="25">C277+C274+C271+C268+C265+C262+C259</f>
        <v>0</v>
      </c>
      <c r="D280" s="9">
        <f t="shared" si="25"/>
        <v>0</v>
      </c>
      <c r="E280" s="9">
        <f t="shared" si="25"/>
        <v>0</v>
      </c>
    </row>
    <row r="281" spans="1:5" ht="17.25" hidden="1" customHeight="1" thickBot="1" x14ac:dyDescent="0.3">
      <c r="A281" s="18" t="s">
        <v>35</v>
      </c>
      <c r="B281" s="19">
        <f>IF(B280-B251=0,0,"Error")</f>
        <v>0</v>
      </c>
      <c r="C281" s="19">
        <f>IF(C280-C251=0,0,"Error")</f>
        <v>0</v>
      </c>
      <c r="D281" s="19">
        <f>IF(D280-D251=0,0,"Error")</f>
        <v>0</v>
      </c>
      <c r="E281" s="19">
        <f>IF(E280-E251=0,0,"Error")</f>
        <v>0</v>
      </c>
    </row>
    <row r="282" spans="1:5" ht="15.75" thickBot="1" x14ac:dyDescent="0.3">
      <c r="A282" s="794" t="s">
        <v>102</v>
      </c>
      <c r="B282" s="795"/>
      <c r="C282" s="795"/>
      <c r="D282" s="795"/>
      <c r="E282" s="796"/>
    </row>
    <row r="283" spans="1:5" ht="15.75" thickBot="1" x14ac:dyDescent="0.3">
      <c r="A283" s="794" t="s">
        <v>110</v>
      </c>
      <c r="B283" s="795"/>
      <c r="C283" s="795"/>
      <c r="D283" s="795"/>
      <c r="E283" s="796"/>
    </row>
    <row r="284" spans="1:5" ht="47.25" customHeight="1" thickBot="1" x14ac:dyDescent="0.3">
      <c r="A284" s="16" t="s">
        <v>104</v>
      </c>
      <c r="B284" s="1271" t="s">
        <v>44</v>
      </c>
      <c r="C284" s="1272"/>
      <c r="D284" s="1272"/>
      <c r="E284" s="1273"/>
    </row>
    <row r="285" spans="1:5" ht="68.25" customHeight="1" thickBot="1" x14ac:dyDescent="0.3">
      <c r="A285" s="16" t="s">
        <v>442</v>
      </c>
      <c r="B285" s="100" t="s">
        <v>314</v>
      </c>
      <c r="C285" s="28" t="s">
        <v>105</v>
      </c>
      <c r="D285" s="1274" t="s">
        <v>1073</v>
      </c>
      <c r="E285" s="1275"/>
    </row>
    <row r="286" spans="1:5" ht="17.25" customHeight="1" thickBot="1" x14ac:dyDescent="0.3">
      <c r="A286" s="30"/>
      <c r="B286" s="1276"/>
      <c r="C286" s="1277"/>
      <c r="D286" s="1278"/>
      <c r="E286" s="1279"/>
    </row>
    <row r="287" spans="1:5" ht="21" customHeight="1" thickBot="1" x14ac:dyDescent="0.3">
      <c r="A287" s="3" t="s">
        <v>9</v>
      </c>
      <c r="B287" s="786" t="s">
        <v>1074</v>
      </c>
      <c r="C287" s="787"/>
      <c r="D287" s="787"/>
      <c r="E287" s="788"/>
    </row>
    <row r="288" spans="1:5" ht="18.75" customHeight="1" thickBot="1" x14ac:dyDescent="0.3">
      <c r="A288" s="3" t="s">
        <v>14</v>
      </c>
      <c r="B288" s="803" t="s">
        <v>315</v>
      </c>
      <c r="C288" s="804"/>
      <c r="D288" s="804"/>
      <c r="E288" s="805"/>
    </row>
    <row r="289" spans="1:5" ht="12.75" customHeight="1" x14ac:dyDescent="0.25">
      <c r="A289" s="781"/>
      <c r="B289" s="14">
        <v>2019</v>
      </c>
      <c r="C289" s="14">
        <v>2020</v>
      </c>
      <c r="D289" s="14">
        <v>2021</v>
      </c>
      <c r="E289" s="14">
        <v>2022</v>
      </c>
    </row>
    <row r="290" spans="1:5" ht="11.25" customHeight="1" thickBot="1" x14ac:dyDescent="0.3">
      <c r="A290" s="782"/>
      <c r="B290" s="15" t="s">
        <v>5</v>
      </c>
      <c r="C290" s="15" t="s">
        <v>6</v>
      </c>
      <c r="D290" s="15" t="s">
        <v>6</v>
      </c>
      <c r="E290" s="15" t="s">
        <v>6</v>
      </c>
    </row>
    <row r="291" spans="1:5" ht="15.75" thickBot="1" x14ac:dyDescent="0.3">
      <c r="A291" s="3" t="s">
        <v>8</v>
      </c>
      <c r="B291" s="4">
        <v>705</v>
      </c>
      <c r="C291" s="4">
        <v>725</v>
      </c>
      <c r="D291" s="4">
        <v>770</v>
      </c>
      <c r="E291" s="4">
        <v>805</v>
      </c>
    </row>
    <row r="292" spans="1:5" ht="15.75" thickBot="1" x14ac:dyDescent="0.3">
      <c r="A292" s="3" t="s">
        <v>15</v>
      </c>
      <c r="B292" s="4">
        <v>4000</v>
      </c>
      <c r="C292" s="4">
        <v>4000</v>
      </c>
      <c r="D292" s="4">
        <v>5000</v>
      </c>
      <c r="E292" s="4">
        <v>5000</v>
      </c>
    </row>
    <row r="293" spans="1:5" ht="15.75" thickBot="1" x14ac:dyDescent="0.3">
      <c r="A293" s="3" t="s">
        <v>21</v>
      </c>
      <c r="B293" s="4">
        <f>B292/B291</f>
        <v>5.6737588652482271</v>
      </c>
      <c r="C293" s="4">
        <f t="shared" ref="C293:E293" si="26">C292/C291</f>
        <v>5.5172413793103452</v>
      </c>
      <c r="D293" s="4">
        <f t="shared" si="26"/>
        <v>6.4935064935064934</v>
      </c>
      <c r="E293" s="4">
        <f t="shared" si="26"/>
        <v>6.2111801242236027</v>
      </c>
    </row>
    <row r="294" spans="1:5" ht="15.75" thickBot="1" x14ac:dyDescent="0.3">
      <c r="A294" s="3" t="s">
        <v>16</v>
      </c>
      <c r="B294" s="81" t="s">
        <v>20</v>
      </c>
      <c r="C294" s="5">
        <f>C291/B291-1</f>
        <v>2.8368794326241176E-2</v>
      </c>
      <c r="D294" s="5">
        <f t="shared" ref="D294:E296" si="27">D291/C291-1</f>
        <v>6.2068965517241281E-2</v>
      </c>
      <c r="E294" s="5">
        <f t="shared" si="27"/>
        <v>4.5454545454545414E-2</v>
      </c>
    </row>
    <row r="295" spans="1:5" ht="15.75" thickBot="1" x14ac:dyDescent="0.3">
      <c r="A295" s="3" t="s">
        <v>17</v>
      </c>
      <c r="B295" s="81" t="s">
        <v>20</v>
      </c>
      <c r="C295" s="5">
        <f>C292/B292-1</f>
        <v>0</v>
      </c>
      <c r="D295" s="5">
        <f t="shared" si="27"/>
        <v>0.25</v>
      </c>
      <c r="E295" s="5">
        <f t="shared" si="27"/>
        <v>0</v>
      </c>
    </row>
    <row r="296" spans="1:5" ht="15.75" thickBot="1" x14ac:dyDescent="0.3">
      <c r="A296" s="3" t="s">
        <v>18</v>
      </c>
      <c r="B296" s="81" t="s">
        <v>20</v>
      </c>
      <c r="C296" s="5">
        <f>C293/B293-1</f>
        <v>-2.7586206896551668E-2</v>
      </c>
      <c r="D296" s="5">
        <f t="shared" si="27"/>
        <v>0.17694805194805197</v>
      </c>
      <c r="E296" s="5">
        <f t="shared" si="27"/>
        <v>-4.3478260869565188E-2</v>
      </c>
    </row>
    <row r="297" spans="1:5" ht="15.75" thickBot="1" x14ac:dyDescent="0.3">
      <c r="A297" s="806" t="s">
        <v>264</v>
      </c>
      <c r="B297" s="807"/>
      <c r="C297" s="807"/>
      <c r="D297" s="807"/>
      <c r="E297" s="808"/>
    </row>
    <row r="298" spans="1:5" ht="12.75" customHeight="1" x14ac:dyDescent="0.25">
      <c r="A298" s="781"/>
      <c r="B298" s="14">
        <v>2019</v>
      </c>
      <c r="C298" s="14">
        <v>2020</v>
      </c>
      <c r="D298" s="14">
        <v>2021</v>
      </c>
      <c r="E298" s="14">
        <v>2022</v>
      </c>
    </row>
    <row r="299" spans="1:5" ht="12" customHeight="1" thickBot="1" x14ac:dyDescent="0.3">
      <c r="A299" s="782"/>
      <c r="B299" s="15" t="s">
        <v>5</v>
      </c>
      <c r="C299" s="15" t="s">
        <v>6</v>
      </c>
      <c r="D299" s="15" t="s">
        <v>6</v>
      </c>
      <c r="E299" s="15" t="s">
        <v>6</v>
      </c>
    </row>
    <row r="300" spans="1:5" ht="15.75" thickBot="1" x14ac:dyDescent="0.3">
      <c r="A300" s="1" t="s">
        <v>107</v>
      </c>
      <c r="B300" s="6">
        <f>B301+B302+B303+B304</f>
        <v>4000</v>
      </c>
      <c r="C300" s="6">
        <f t="shared" ref="C300:E300" si="28">C301+C302+C303+C304</f>
        <v>4000</v>
      </c>
      <c r="D300" s="6">
        <f t="shared" si="28"/>
        <v>5000</v>
      </c>
      <c r="E300" s="6">
        <f t="shared" si="28"/>
        <v>5000</v>
      </c>
    </row>
    <row r="301" spans="1:5" ht="15.75" thickBot="1" x14ac:dyDescent="0.3">
      <c r="A301" s="8" t="s">
        <v>37</v>
      </c>
      <c r="B301" s="4">
        <v>4000</v>
      </c>
      <c r="C301" s="4">
        <v>4000</v>
      </c>
      <c r="D301" s="4">
        <v>5000</v>
      </c>
      <c r="E301" s="4">
        <v>5000</v>
      </c>
    </row>
    <row r="302" spans="1:5" ht="15.75" thickBot="1" x14ac:dyDescent="0.3">
      <c r="A302" s="8" t="s">
        <v>108</v>
      </c>
      <c r="B302" s="6"/>
      <c r="C302" s="6"/>
      <c r="D302" s="6"/>
      <c r="E302" s="6"/>
    </row>
    <row r="303" spans="1:5" ht="15.75" thickBot="1" x14ac:dyDescent="0.3">
      <c r="A303" s="8" t="s">
        <v>72</v>
      </c>
      <c r="B303" s="6"/>
      <c r="C303" s="6"/>
      <c r="D303" s="6"/>
      <c r="E303" s="6"/>
    </row>
    <row r="304" spans="1:5" ht="15.75" thickBot="1" x14ac:dyDescent="0.3">
      <c r="A304" s="8" t="s">
        <v>73</v>
      </c>
      <c r="B304" s="6"/>
      <c r="C304" s="6"/>
      <c r="D304" s="6"/>
      <c r="E304" s="6"/>
    </row>
    <row r="305" spans="1:5" ht="15.75" thickBot="1" x14ac:dyDescent="0.3">
      <c r="A305" s="1" t="s">
        <v>109</v>
      </c>
      <c r="B305" s="9">
        <f>B306+B307+B308+B309</f>
        <v>0</v>
      </c>
      <c r="C305" s="9">
        <f t="shared" ref="C305:E305" si="29">C306+C307+C308+C309</f>
        <v>0</v>
      </c>
      <c r="D305" s="9">
        <f t="shared" si="29"/>
        <v>0</v>
      </c>
      <c r="E305" s="9">
        <f t="shared" si="29"/>
        <v>0</v>
      </c>
    </row>
    <row r="306" spans="1:5" ht="15.75" thickBot="1" x14ac:dyDescent="0.3">
      <c r="A306" s="8" t="s">
        <v>37</v>
      </c>
      <c r="B306" s="9">
        <v>0</v>
      </c>
      <c r="C306" s="6">
        <v>0</v>
      </c>
      <c r="D306" s="6">
        <v>0</v>
      </c>
      <c r="E306" s="6"/>
    </row>
    <row r="307" spans="1:5" ht="15.75" thickBot="1" x14ac:dyDescent="0.3">
      <c r="A307" s="8" t="s">
        <v>108</v>
      </c>
      <c r="B307" s="9"/>
      <c r="C307" s="6"/>
      <c r="D307" s="6"/>
      <c r="E307" s="6"/>
    </row>
    <row r="308" spans="1:5" ht="15.75" thickBot="1" x14ac:dyDescent="0.3">
      <c r="A308" s="8" t="s">
        <v>72</v>
      </c>
      <c r="B308" s="9"/>
      <c r="C308" s="6"/>
      <c r="D308" s="6"/>
      <c r="E308" s="6"/>
    </row>
    <row r="309" spans="1:5" ht="15.75" thickBot="1" x14ac:dyDescent="0.3">
      <c r="A309" s="8" t="s">
        <v>73</v>
      </c>
      <c r="B309" s="9"/>
      <c r="C309" s="6"/>
      <c r="D309" s="6"/>
      <c r="E309" s="6"/>
    </row>
    <row r="310" spans="1:5" ht="15.75" thickBot="1" x14ac:dyDescent="0.3">
      <c r="A310" s="32" t="s">
        <v>129</v>
      </c>
      <c r="B310" s="9">
        <f>B300+B305</f>
        <v>4000</v>
      </c>
      <c r="C310" s="9">
        <f t="shared" ref="C310:E310" si="30">C300+C305</f>
        <v>4000</v>
      </c>
      <c r="D310" s="9">
        <f t="shared" si="30"/>
        <v>5000</v>
      </c>
      <c r="E310" s="9">
        <f t="shared" si="30"/>
        <v>5000</v>
      </c>
    </row>
    <row r="311" spans="1:5" ht="15.75" thickBot="1" x14ac:dyDescent="0.3">
      <c r="A311" s="296" t="s">
        <v>35</v>
      </c>
      <c r="B311" s="9">
        <f>B310-B292</f>
        <v>0</v>
      </c>
      <c r="C311" s="9">
        <f t="shared" ref="C311:E311" si="31">C310-C292</f>
        <v>0</v>
      </c>
      <c r="D311" s="9">
        <f t="shared" si="31"/>
        <v>0</v>
      </c>
      <c r="E311" s="9">
        <f t="shared" si="31"/>
        <v>0</v>
      </c>
    </row>
    <row r="312" spans="1:5" ht="68.25" thickBot="1" x14ac:dyDescent="0.3">
      <c r="A312" s="16" t="s">
        <v>445</v>
      </c>
      <c r="B312" s="100" t="s">
        <v>1075</v>
      </c>
      <c r="C312" s="28" t="s">
        <v>105</v>
      </c>
      <c r="D312" s="792" t="s">
        <v>316</v>
      </c>
      <c r="E312" s="793"/>
    </row>
    <row r="313" spans="1:5" ht="24.75" customHeight="1" thickBot="1" x14ac:dyDescent="0.3">
      <c r="A313" s="16"/>
      <c r="B313" s="1280" t="s">
        <v>1076</v>
      </c>
      <c r="C313" s="1281"/>
      <c r="D313" s="1281"/>
      <c r="E313" s="1282"/>
    </row>
    <row r="314" spans="1:5" ht="81" customHeight="1" thickBot="1" x14ac:dyDescent="0.3">
      <c r="A314" s="3" t="s">
        <v>9</v>
      </c>
      <c r="B314" s="786" t="s">
        <v>1077</v>
      </c>
      <c r="C314" s="787"/>
      <c r="D314" s="787"/>
      <c r="E314" s="788"/>
    </row>
    <row r="315" spans="1:5" ht="17.25" customHeight="1" thickBot="1" x14ac:dyDescent="0.3">
      <c r="A315" s="3" t="s">
        <v>14</v>
      </c>
      <c r="B315" s="786" t="s">
        <v>315</v>
      </c>
      <c r="C315" s="787"/>
      <c r="D315" s="787"/>
      <c r="E315" s="788"/>
    </row>
    <row r="316" spans="1:5" ht="12.75" customHeight="1" x14ac:dyDescent="0.25">
      <c r="A316" s="781"/>
      <c r="B316" s="14">
        <v>2019</v>
      </c>
      <c r="C316" s="14">
        <v>2020</v>
      </c>
      <c r="D316" s="14">
        <v>2021</v>
      </c>
      <c r="E316" s="14">
        <v>2022</v>
      </c>
    </row>
    <row r="317" spans="1:5" ht="9" customHeight="1" thickBot="1" x14ac:dyDescent="0.3">
      <c r="A317" s="782"/>
      <c r="B317" s="15" t="s">
        <v>5</v>
      </c>
      <c r="C317" s="15" t="s">
        <v>6</v>
      </c>
      <c r="D317" s="15" t="s">
        <v>6</v>
      </c>
      <c r="E317" s="15" t="s">
        <v>6</v>
      </c>
    </row>
    <row r="318" spans="1:5" ht="15.75" thickBot="1" x14ac:dyDescent="0.3">
      <c r="A318" s="3" t="s">
        <v>8</v>
      </c>
      <c r="B318" s="4">
        <v>340</v>
      </c>
      <c r="C318" s="4">
        <v>360</v>
      </c>
      <c r="D318" s="4">
        <v>390</v>
      </c>
      <c r="E318" s="81">
        <v>405</v>
      </c>
    </row>
    <row r="319" spans="1:5" ht="15.75" thickBot="1" x14ac:dyDescent="0.3">
      <c r="A319" s="3" t="s">
        <v>15</v>
      </c>
      <c r="B319" s="4">
        <v>15035</v>
      </c>
      <c r="C319" s="4">
        <v>15200</v>
      </c>
      <c r="D319" s="4">
        <v>22000</v>
      </c>
      <c r="E319" s="4">
        <v>26000</v>
      </c>
    </row>
    <row r="320" spans="1:5" ht="15.75" thickBot="1" x14ac:dyDescent="0.3">
      <c r="A320" s="3" t="s">
        <v>21</v>
      </c>
      <c r="B320" s="4">
        <f>B319/B318</f>
        <v>44.220588235294116</v>
      </c>
      <c r="C320" s="4">
        <f t="shared" ref="C320:E320" si="32">C319/C318</f>
        <v>42.222222222222221</v>
      </c>
      <c r="D320" s="4">
        <f t="shared" si="32"/>
        <v>56.410256410256409</v>
      </c>
      <c r="E320" s="4">
        <f t="shared" si="32"/>
        <v>64.197530864197532</v>
      </c>
    </row>
    <row r="321" spans="1:5" ht="15.75" thickBot="1" x14ac:dyDescent="0.3">
      <c r="A321" s="3" t="s">
        <v>16</v>
      </c>
      <c r="B321" s="81" t="s">
        <v>20</v>
      </c>
      <c r="C321" s="5">
        <f>C318/B318-1</f>
        <v>5.8823529411764719E-2</v>
      </c>
      <c r="D321" s="5">
        <f t="shared" ref="D321:E323" si="33">D318/C318-1</f>
        <v>8.3333333333333259E-2</v>
      </c>
      <c r="E321" s="5">
        <f t="shared" si="33"/>
        <v>3.8461538461538547E-2</v>
      </c>
    </row>
    <row r="322" spans="1:5" ht="15.75" thickBot="1" x14ac:dyDescent="0.3">
      <c r="A322" s="3" t="s">
        <v>17</v>
      </c>
      <c r="B322" s="81" t="s">
        <v>20</v>
      </c>
      <c r="C322" s="5">
        <f>C319/B319-1</f>
        <v>1.0974393082806788E-2</v>
      </c>
      <c r="D322" s="5">
        <f t="shared" si="33"/>
        <v>0.44736842105263164</v>
      </c>
      <c r="E322" s="5">
        <f t="shared" si="33"/>
        <v>0.18181818181818188</v>
      </c>
    </row>
    <row r="323" spans="1:5" ht="15.75" thickBot="1" x14ac:dyDescent="0.3">
      <c r="A323" s="3" t="s">
        <v>18</v>
      </c>
      <c r="B323" s="81" t="s">
        <v>20</v>
      </c>
      <c r="C323" s="5">
        <f>C320/B320-1</f>
        <v>-4.5190850977349095E-2</v>
      </c>
      <c r="D323" s="5">
        <f t="shared" si="33"/>
        <v>0.33603238866396756</v>
      </c>
      <c r="E323" s="5">
        <f t="shared" si="33"/>
        <v>0.1380471380471382</v>
      </c>
    </row>
    <row r="324" spans="1:5" ht="15.75" thickBot="1" x14ac:dyDescent="0.3">
      <c r="A324" s="806" t="s">
        <v>132</v>
      </c>
      <c r="B324" s="807"/>
      <c r="C324" s="807"/>
      <c r="D324" s="807"/>
      <c r="E324" s="808"/>
    </row>
    <row r="325" spans="1:5" ht="12.75" customHeight="1" x14ac:dyDescent="0.25">
      <c r="A325" s="781"/>
      <c r="B325" s="14">
        <v>2019</v>
      </c>
      <c r="C325" s="14">
        <v>2020</v>
      </c>
      <c r="D325" s="14">
        <v>2021</v>
      </c>
      <c r="E325" s="14">
        <v>2022</v>
      </c>
    </row>
    <row r="326" spans="1:5" ht="9" customHeight="1" thickBot="1" x14ac:dyDescent="0.3">
      <c r="A326" s="782"/>
      <c r="B326" s="15" t="s">
        <v>5</v>
      </c>
      <c r="C326" s="15" t="s">
        <v>6</v>
      </c>
      <c r="D326" s="15" t="s">
        <v>6</v>
      </c>
      <c r="E326" s="15" t="s">
        <v>6</v>
      </c>
    </row>
    <row r="327" spans="1:5" ht="15.75" thickBot="1" x14ac:dyDescent="0.3">
      <c r="A327" s="1" t="s">
        <v>107</v>
      </c>
      <c r="B327" s="6">
        <f>B328+B329+B330+B331</f>
        <v>15035</v>
      </c>
      <c r="C327" s="6">
        <f t="shared" ref="C327:E327" si="34">C328+C329+C330+C331</f>
        <v>15200</v>
      </c>
      <c r="D327" s="6">
        <f t="shared" si="34"/>
        <v>22000</v>
      </c>
      <c r="E327" s="6">
        <f t="shared" si="34"/>
        <v>26000</v>
      </c>
    </row>
    <row r="328" spans="1:5" ht="15.75" thickBot="1" x14ac:dyDescent="0.3">
      <c r="A328" s="8" t="s">
        <v>37</v>
      </c>
      <c r="B328" s="4">
        <v>15035</v>
      </c>
      <c r="C328" s="4">
        <v>15200</v>
      </c>
      <c r="D328" s="4">
        <v>22000</v>
      </c>
      <c r="E328" s="4">
        <v>26000</v>
      </c>
    </row>
    <row r="329" spans="1:5" ht="15.75" thickBot="1" x14ac:dyDescent="0.3">
      <c r="A329" s="8" t="s">
        <v>108</v>
      </c>
      <c r="B329" s="6"/>
      <c r="C329" s="6"/>
      <c r="D329" s="6"/>
      <c r="E329" s="6"/>
    </row>
    <row r="330" spans="1:5" ht="15.75" thickBot="1" x14ac:dyDescent="0.3">
      <c r="A330" s="8" t="s">
        <v>72</v>
      </c>
      <c r="B330" s="6"/>
      <c r="C330" s="6"/>
      <c r="D330" s="6"/>
      <c r="E330" s="6"/>
    </row>
    <row r="331" spans="1:5" ht="15.75" thickBot="1" x14ac:dyDescent="0.3">
      <c r="A331" s="8" t="s">
        <v>73</v>
      </c>
      <c r="B331" s="6"/>
      <c r="C331" s="6"/>
      <c r="D331" s="6"/>
      <c r="E331" s="6"/>
    </row>
    <row r="332" spans="1:5" ht="15.75" thickBot="1" x14ac:dyDescent="0.3">
      <c r="A332" s="1" t="s">
        <v>109</v>
      </c>
      <c r="B332" s="9">
        <f>B333+B334+B335+B336</f>
        <v>0</v>
      </c>
      <c r="C332" s="9">
        <f t="shared" ref="C332:E332" si="35">C333+C334+C335+C336</f>
        <v>0</v>
      </c>
      <c r="D332" s="9">
        <f t="shared" si="35"/>
        <v>0</v>
      </c>
      <c r="E332" s="9">
        <f t="shared" si="35"/>
        <v>0</v>
      </c>
    </row>
    <row r="333" spans="1:5" ht="15.75" thickBot="1" x14ac:dyDescent="0.3">
      <c r="A333" s="8" t="s">
        <v>37</v>
      </c>
      <c r="B333" s="9"/>
      <c r="C333" s="62">
        <v>0</v>
      </c>
      <c r="D333" s="6"/>
      <c r="E333" s="6"/>
    </row>
    <row r="334" spans="1:5" ht="15.75" thickBot="1" x14ac:dyDescent="0.3">
      <c r="A334" s="8" t="s">
        <v>108</v>
      </c>
      <c r="B334" s="9"/>
      <c r="C334" s="6"/>
      <c r="D334" s="6"/>
      <c r="E334" s="6"/>
    </row>
    <row r="335" spans="1:5" ht="15.75" thickBot="1" x14ac:dyDescent="0.3">
      <c r="A335" s="8" t="s">
        <v>72</v>
      </c>
      <c r="B335" s="9"/>
      <c r="C335" s="6"/>
      <c r="D335" s="6"/>
      <c r="E335" s="6"/>
    </row>
    <row r="336" spans="1:5" ht="15.75" thickBot="1" x14ac:dyDescent="0.3">
      <c r="A336" s="8" t="s">
        <v>73</v>
      </c>
      <c r="B336" s="9"/>
      <c r="C336" s="6"/>
      <c r="D336" s="6"/>
      <c r="E336" s="6"/>
    </row>
    <row r="337" spans="1:5" ht="15.75" thickBot="1" x14ac:dyDescent="0.3">
      <c r="A337" s="32" t="s">
        <v>1078</v>
      </c>
      <c r="B337" s="9">
        <f>B327+B332</f>
        <v>15035</v>
      </c>
      <c r="C337" s="9">
        <f t="shared" ref="C337:E337" si="36">C327+C332</f>
        <v>15200</v>
      </c>
      <c r="D337" s="9">
        <f t="shared" si="36"/>
        <v>22000</v>
      </c>
      <c r="E337" s="9">
        <f t="shared" si="36"/>
        <v>26000</v>
      </c>
    </row>
    <row r="338" spans="1:5" ht="34.5" hidden="1" thickBot="1" x14ac:dyDescent="0.3">
      <c r="A338" s="16" t="s">
        <v>246</v>
      </c>
      <c r="B338" s="36"/>
      <c r="C338" s="33" t="s">
        <v>105</v>
      </c>
      <c r="D338" s="34"/>
      <c r="E338" s="35"/>
    </row>
    <row r="339" spans="1:5" ht="17.25" hidden="1" customHeight="1" thickBot="1" x14ac:dyDescent="0.3">
      <c r="A339" s="3" t="s">
        <v>9</v>
      </c>
      <c r="B339" s="786"/>
      <c r="C339" s="787"/>
      <c r="D339" s="787"/>
      <c r="E339" s="788"/>
    </row>
    <row r="340" spans="1:5" ht="15.75" hidden="1" thickBot="1" x14ac:dyDescent="0.3">
      <c r="A340" s="3" t="s">
        <v>14</v>
      </c>
      <c r="B340" s="803"/>
      <c r="C340" s="804"/>
      <c r="D340" s="804"/>
      <c r="E340" s="805"/>
    </row>
    <row r="341" spans="1:5" ht="12.75" hidden="1" customHeight="1" x14ac:dyDescent="0.25">
      <c r="A341" s="781"/>
      <c r="B341" s="14">
        <v>2018</v>
      </c>
      <c r="C341" s="14">
        <v>2019</v>
      </c>
      <c r="D341" s="14">
        <v>2020</v>
      </c>
      <c r="E341" s="14">
        <v>2021</v>
      </c>
    </row>
    <row r="342" spans="1:5" ht="9" hidden="1" customHeight="1" thickBot="1" x14ac:dyDescent="0.3">
      <c r="A342" s="782"/>
      <c r="B342" s="15" t="s">
        <v>5</v>
      </c>
      <c r="C342" s="15" t="s">
        <v>6</v>
      </c>
      <c r="D342" s="15" t="s">
        <v>6</v>
      </c>
      <c r="E342" s="15" t="s">
        <v>6</v>
      </c>
    </row>
    <row r="343" spans="1:5" ht="15.75" hidden="1" thickBot="1" x14ac:dyDescent="0.3">
      <c r="A343" s="3" t="s">
        <v>8</v>
      </c>
      <c r="B343" s="3"/>
      <c r="C343" s="3"/>
      <c r="D343" s="3"/>
      <c r="E343" s="3"/>
    </row>
    <row r="344" spans="1:5" ht="15.75" hidden="1" thickBot="1" x14ac:dyDescent="0.3">
      <c r="A344" s="3" t="s">
        <v>15</v>
      </c>
      <c r="B344" s="4">
        <f>B362</f>
        <v>0</v>
      </c>
      <c r="C344" s="4">
        <f t="shared" ref="C344:E344" si="37">C362</f>
        <v>0</v>
      </c>
      <c r="D344" s="4">
        <f t="shared" si="37"/>
        <v>0</v>
      </c>
      <c r="E344" s="4">
        <f t="shared" si="37"/>
        <v>0</v>
      </c>
    </row>
    <row r="345" spans="1:5" ht="15.75" hidden="1" thickBot="1" x14ac:dyDescent="0.3">
      <c r="A345" s="3" t="s">
        <v>21</v>
      </c>
      <c r="B345" s="4" t="e">
        <f>B344/B343</f>
        <v>#DIV/0!</v>
      </c>
      <c r="C345" s="4" t="e">
        <f t="shared" ref="C345:E345" si="38">C344/C343</f>
        <v>#DIV/0!</v>
      </c>
      <c r="D345" s="4" t="e">
        <f t="shared" si="38"/>
        <v>#DIV/0!</v>
      </c>
      <c r="E345" s="4" t="e">
        <f t="shared" si="38"/>
        <v>#DIV/0!</v>
      </c>
    </row>
    <row r="346" spans="1:5" ht="15.75" hidden="1" thickBot="1" x14ac:dyDescent="0.3">
      <c r="A346" s="3" t="s">
        <v>16</v>
      </c>
      <c r="B346" s="81" t="s">
        <v>20</v>
      </c>
      <c r="C346" s="5" t="e">
        <f>C343/B343-1</f>
        <v>#DIV/0!</v>
      </c>
      <c r="D346" s="5" t="e">
        <f t="shared" ref="D346:E348" si="39">D343/C343-1</f>
        <v>#DIV/0!</v>
      </c>
      <c r="E346" s="5" t="e">
        <f t="shared" si="39"/>
        <v>#DIV/0!</v>
      </c>
    </row>
    <row r="347" spans="1:5" ht="15.75" hidden="1" thickBot="1" x14ac:dyDescent="0.3">
      <c r="A347" s="3" t="s">
        <v>17</v>
      </c>
      <c r="B347" s="81" t="s">
        <v>20</v>
      </c>
      <c r="C347" s="5" t="e">
        <f>C344/B344-1</f>
        <v>#DIV/0!</v>
      </c>
      <c r="D347" s="5" t="e">
        <f t="shared" si="39"/>
        <v>#DIV/0!</v>
      </c>
      <c r="E347" s="5" t="e">
        <f t="shared" si="39"/>
        <v>#DIV/0!</v>
      </c>
    </row>
    <row r="348" spans="1:5" ht="15.75" hidden="1" thickBot="1" x14ac:dyDescent="0.3">
      <c r="A348" s="3" t="s">
        <v>18</v>
      </c>
      <c r="B348" s="81" t="s">
        <v>20</v>
      </c>
      <c r="C348" s="5" t="e">
        <f>C345/B345-1</f>
        <v>#DIV/0!</v>
      </c>
      <c r="D348" s="5" t="e">
        <f t="shared" si="39"/>
        <v>#DIV/0!</v>
      </c>
      <c r="E348" s="5" t="e">
        <f t="shared" si="39"/>
        <v>#DIV/0!</v>
      </c>
    </row>
    <row r="349" spans="1:5" ht="15.75" hidden="1" thickBot="1" x14ac:dyDescent="0.3">
      <c r="A349" s="806" t="s">
        <v>920</v>
      </c>
      <c r="B349" s="807"/>
      <c r="C349" s="807"/>
      <c r="D349" s="807"/>
      <c r="E349" s="808"/>
    </row>
    <row r="350" spans="1:5" ht="12.75" hidden="1" customHeight="1" x14ac:dyDescent="0.25">
      <c r="A350" s="781"/>
      <c r="B350" s="14">
        <v>2018</v>
      </c>
      <c r="C350" s="14">
        <v>2019</v>
      </c>
      <c r="D350" s="14">
        <v>2020</v>
      </c>
      <c r="E350" s="14">
        <v>2021</v>
      </c>
    </row>
    <row r="351" spans="1:5" ht="9" hidden="1" customHeight="1" thickBot="1" x14ac:dyDescent="0.3">
      <c r="A351" s="782"/>
      <c r="B351" s="15" t="s">
        <v>5</v>
      </c>
      <c r="C351" s="15" t="s">
        <v>6</v>
      </c>
      <c r="D351" s="15" t="s">
        <v>6</v>
      </c>
      <c r="E351" s="15" t="s">
        <v>6</v>
      </c>
    </row>
    <row r="352" spans="1:5" ht="15.75" hidden="1" thickBot="1" x14ac:dyDescent="0.3">
      <c r="A352" s="1" t="s">
        <v>107</v>
      </c>
      <c r="B352" s="6">
        <f>B353+B354+B355+B356</f>
        <v>0</v>
      </c>
      <c r="C352" s="6">
        <f t="shared" ref="C352:E352" si="40">C353+C354+C355+C356</f>
        <v>0</v>
      </c>
      <c r="D352" s="6">
        <f t="shared" si="40"/>
        <v>0</v>
      </c>
      <c r="E352" s="6">
        <f t="shared" si="40"/>
        <v>0</v>
      </c>
    </row>
    <row r="353" spans="1:5" ht="15.75" hidden="1" thickBot="1" x14ac:dyDescent="0.3">
      <c r="A353" s="8" t="s">
        <v>37</v>
      </c>
      <c r="B353" s="6"/>
      <c r="C353" s="6"/>
      <c r="D353" s="6"/>
      <c r="E353" s="6"/>
    </row>
    <row r="354" spans="1:5" ht="15.75" hidden="1" thickBot="1" x14ac:dyDescent="0.3">
      <c r="A354" s="8" t="s">
        <v>108</v>
      </c>
      <c r="B354" s="6"/>
      <c r="C354" s="6"/>
      <c r="D354" s="6"/>
      <c r="E354" s="6"/>
    </row>
    <row r="355" spans="1:5" ht="15.75" hidden="1" thickBot="1" x14ac:dyDescent="0.3">
      <c r="A355" s="8" t="s">
        <v>72</v>
      </c>
      <c r="B355" s="6"/>
      <c r="C355" s="6"/>
      <c r="D355" s="6"/>
      <c r="E355" s="6"/>
    </row>
    <row r="356" spans="1:5" ht="15.75" hidden="1" thickBot="1" x14ac:dyDescent="0.3">
      <c r="A356" s="8" t="s">
        <v>73</v>
      </c>
      <c r="B356" s="6"/>
      <c r="C356" s="6"/>
      <c r="D356" s="6"/>
      <c r="E356" s="6"/>
    </row>
    <row r="357" spans="1:5" ht="15.75" hidden="1" thickBot="1" x14ac:dyDescent="0.3">
      <c r="A357" s="1" t="s">
        <v>109</v>
      </c>
      <c r="B357" s="9">
        <f>B358+B359+B360+B361</f>
        <v>0</v>
      </c>
      <c r="C357" s="9">
        <f t="shared" ref="C357:E357" si="41">C358+C359+C360+C361</f>
        <v>0</v>
      </c>
      <c r="D357" s="9">
        <f t="shared" si="41"/>
        <v>0</v>
      </c>
      <c r="E357" s="9">
        <f t="shared" si="41"/>
        <v>0</v>
      </c>
    </row>
    <row r="358" spans="1:5" ht="15.75" hidden="1" thickBot="1" x14ac:dyDescent="0.3">
      <c r="A358" s="8" t="s">
        <v>37</v>
      </c>
      <c r="B358" s="9"/>
      <c r="C358" s="6"/>
      <c r="D358" s="6"/>
      <c r="E358" s="6"/>
    </row>
    <row r="359" spans="1:5" ht="15.75" hidden="1" thickBot="1" x14ac:dyDescent="0.3">
      <c r="A359" s="8" t="s">
        <v>108</v>
      </c>
      <c r="B359" s="9"/>
      <c r="C359" s="6"/>
      <c r="D359" s="6"/>
      <c r="E359" s="6"/>
    </row>
    <row r="360" spans="1:5" ht="15.75" hidden="1" thickBot="1" x14ac:dyDescent="0.3">
      <c r="A360" s="8" t="s">
        <v>72</v>
      </c>
      <c r="B360" s="9"/>
      <c r="C360" s="6"/>
      <c r="D360" s="6"/>
      <c r="E360" s="6"/>
    </row>
    <row r="361" spans="1:5" ht="15.75" hidden="1" thickBot="1" x14ac:dyDescent="0.3">
      <c r="A361" s="8" t="s">
        <v>73</v>
      </c>
      <c r="B361" s="9"/>
      <c r="C361" s="6"/>
      <c r="D361" s="6"/>
      <c r="E361" s="6"/>
    </row>
    <row r="362" spans="1:5" hidden="1" x14ac:dyDescent="0.25">
      <c r="A362" s="17" t="s">
        <v>318</v>
      </c>
      <c r="B362" s="64">
        <f>B352+B357</f>
        <v>0</v>
      </c>
      <c r="C362" s="64">
        <f t="shared" ref="C362:E362" si="42">C352+C357</f>
        <v>0</v>
      </c>
      <c r="D362" s="64">
        <f t="shared" si="42"/>
        <v>0</v>
      </c>
      <c r="E362" s="64">
        <f t="shared" si="42"/>
        <v>0</v>
      </c>
    </row>
    <row r="363" spans="1:5" x14ac:dyDescent="0.25">
      <c r="A363" s="296" t="s">
        <v>35</v>
      </c>
      <c r="B363" s="304">
        <f>B337-B319</f>
        <v>0</v>
      </c>
      <c r="C363" s="304">
        <f t="shared" ref="C363:E363" si="43">C337-C319</f>
        <v>0</v>
      </c>
      <c r="D363" s="304">
        <f t="shared" si="43"/>
        <v>0</v>
      </c>
      <c r="E363" s="304">
        <f t="shared" si="43"/>
        <v>0</v>
      </c>
    </row>
    <row r="364" spans="1:5" ht="79.5" thickBot="1" x14ac:dyDescent="0.3">
      <c r="A364" s="16" t="s">
        <v>1079</v>
      </c>
      <c r="B364" s="314" t="s">
        <v>1080</v>
      </c>
      <c r="C364" s="306" t="s">
        <v>105</v>
      </c>
      <c r="D364" s="315" t="s">
        <v>317</v>
      </c>
      <c r="E364" s="316"/>
    </row>
    <row r="365" spans="1:5" ht="15.75" thickBot="1" x14ac:dyDescent="0.3">
      <c r="A365" s="16"/>
      <c r="B365" s="1286" t="s">
        <v>1081</v>
      </c>
      <c r="C365" s="1287"/>
      <c r="D365" s="1287"/>
      <c r="E365" s="1288"/>
    </row>
    <row r="366" spans="1:5" ht="84.75" customHeight="1" thickBot="1" x14ac:dyDescent="0.3">
      <c r="A366" s="3" t="s">
        <v>9</v>
      </c>
      <c r="B366" s="786" t="s">
        <v>1082</v>
      </c>
      <c r="C366" s="787"/>
      <c r="D366" s="787"/>
      <c r="E366" s="788"/>
    </row>
    <row r="367" spans="1:5" ht="15.75" thickBot="1" x14ac:dyDescent="0.3">
      <c r="A367" s="3" t="s">
        <v>14</v>
      </c>
      <c r="B367" s="1283" t="s">
        <v>101</v>
      </c>
      <c r="C367" s="804"/>
      <c r="D367" s="804"/>
      <c r="E367" s="805"/>
    </row>
    <row r="368" spans="1:5" ht="12.75" customHeight="1" x14ac:dyDescent="0.25">
      <c r="A368" s="781"/>
      <c r="B368" s="14">
        <v>2019</v>
      </c>
      <c r="C368" s="14">
        <v>2020</v>
      </c>
      <c r="D368" s="14">
        <v>2021</v>
      </c>
      <c r="E368" s="14">
        <v>2022</v>
      </c>
    </row>
    <row r="369" spans="1:5" ht="13.5" customHeight="1" thickBot="1" x14ac:dyDescent="0.3">
      <c r="A369" s="782"/>
      <c r="B369" s="15" t="s">
        <v>5</v>
      </c>
      <c r="C369" s="15" t="s">
        <v>6</v>
      </c>
      <c r="D369" s="15" t="s">
        <v>6</v>
      </c>
      <c r="E369" s="15" t="s">
        <v>6</v>
      </c>
    </row>
    <row r="370" spans="1:5" ht="15.75" thickBot="1" x14ac:dyDescent="0.3">
      <c r="A370" s="3" t="s">
        <v>8</v>
      </c>
      <c r="B370" s="4">
        <v>1</v>
      </c>
      <c r="C370" s="4">
        <v>1</v>
      </c>
      <c r="D370" s="4">
        <v>1</v>
      </c>
      <c r="E370" s="81">
        <v>1</v>
      </c>
    </row>
    <row r="371" spans="1:5" ht="15.75" thickBot="1" x14ac:dyDescent="0.3">
      <c r="A371" s="3" t="s">
        <v>15</v>
      </c>
      <c r="B371" s="4">
        <v>5400</v>
      </c>
      <c r="C371" s="4">
        <v>6400</v>
      </c>
      <c r="D371" s="4">
        <v>10000</v>
      </c>
      <c r="E371" s="4">
        <v>10000</v>
      </c>
    </row>
    <row r="372" spans="1:5" ht="15.75" thickBot="1" x14ac:dyDescent="0.3">
      <c r="A372" s="3" t="s">
        <v>21</v>
      </c>
      <c r="B372" s="4">
        <f>B371/B370</f>
        <v>5400</v>
      </c>
      <c r="C372" s="4">
        <f t="shared" ref="C372:E372" si="44">C371/C370</f>
        <v>6400</v>
      </c>
      <c r="D372" s="4">
        <f t="shared" si="44"/>
        <v>10000</v>
      </c>
      <c r="E372" s="4">
        <f t="shared" si="44"/>
        <v>10000</v>
      </c>
    </row>
    <row r="373" spans="1:5" ht="15.75" thickBot="1" x14ac:dyDescent="0.3">
      <c r="A373" s="3" t="s">
        <v>16</v>
      </c>
      <c r="B373" s="81" t="s">
        <v>20</v>
      </c>
      <c r="C373" s="5">
        <f>C370/B370-1</f>
        <v>0</v>
      </c>
      <c r="D373" s="5">
        <f t="shared" ref="D373:E375" si="45">D370/C370-1</f>
        <v>0</v>
      </c>
      <c r="E373" s="5">
        <f t="shared" si="45"/>
        <v>0</v>
      </c>
    </row>
    <row r="374" spans="1:5" ht="15.75" thickBot="1" x14ac:dyDescent="0.3">
      <c r="A374" s="3" t="s">
        <v>17</v>
      </c>
      <c r="B374" s="81" t="s">
        <v>20</v>
      </c>
      <c r="C374" s="5">
        <f>C371/B371-1</f>
        <v>0.18518518518518512</v>
      </c>
      <c r="D374" s="5">
        <f t="shared" si="45"/>
        <v>0.5625</v>
      </c>
      <c r="E374" s="5">
        <f t="shared" si="45"/>
        <v>0</v>
      </c>
    </row>
    <row r="375" spans="1:5" ht="15.75" thickBot="1" x14ac:dyDescent="0.3">
      <c r="A375" s="3" t="s">
        <v>18</v>
      </c>
      <c r="B375" s="81" t="s">
        <v>20</v>
      </c>
      <c r="C375" s="5">
        <f>C372/B372-1</f>
        <v>0.18518518518518512</v>
      </c>
      <c r="D375" s="5">
        <f t="shared" si="45"/>
        <v>0.5625</v>
      </c>
      <c r="E375" s="5">
        <f t="shared" si="45"/>
        <v>0</v>
      </c>
    </row>
    <row r="376" spans="1:5" ht="15.75" thickBot="1" x14ac:dyDescent="0.3">
      <c r="A376" s="806" t="s">
        <v>844</v>
      </c>
      <c r="B376" s="807"/>
      <c r="C376" s="807"/>
      <c r="D376" s="807"/>
      <c r="E376" s="808"/>
    </row>
    <row r="377" spans="1:5" ht="12.75" customHeight="1" x14ac:dyDescent="0.25">
      <c r="A377" s="781"/>
      <c r="B377" s="14">
        <v>2019</v>
      </c>
      <c r="C377" s="14">
        <v>2020</v>
      </c>
      <c r="D377" s="14">
        <v>2021</v>
      </c>
      <c r="E377" s="14">
        <v>2022</v>
      </c>
    </row>
    <row r="378" spans="1:5" ht="18.75" customHeight="1" thickBot="1" x14ac:dyDescent="0.3">
      <c r="A378" s="782"/>
      <c r="B378" s="15" t="s">
        <v>5</v>
      </c>
      <c r="C378" s="15" t="s">
        <v>6</v>
      </c>
      <c r="D378" s="15" t="s">
        <v>6</v>
      </c>
      <c r="E378" s="15" t="s">
        <v>6</v>
      </c>
    </row>
    <row r="379" spans="1:5" ht="15.75" thickBot="1" x14ac:dyDescent="0.3">
      <c r="A379" s="1" t="s">
        <v>107</v>
      </c>
      <c r="B379" s="6">
        <f>B380+B381+B382+B383</f>
        <v>5400</v>
      </c>
      <c r="C379" s="6">
        <f t="shared" ref="C379:E379" si="46">C380+C381+C382+C383</f>
        <v>6400</v>
      </c>
      <c r="D379" s="6">
        <f t="shared" si="46"/>
        <v>10000</v>
      </c>
      <c r="E379" s="6">
        <f t="shared" si="46"/>
        <v>10000</v>
      </c>
    </row>
    <row r="380" spans="1:5" ht="15.75" thickBot="1" x14ac:dyDescent="0.3">
      <c r="A380" s="8" t="s">
        <v>37</v>
      </c>
      <c r="B380" s="4">
        <v>5400</v>
      </c>
      <c r="C380" s="4">
        <v>6400</v>
      </c>
      <c r="D380" s="4">
        <v>10000</v>
      </c>
      <c r="E380" s="4">
        <v>10000</v>
      </c>
    </row>
    <row r="381" spans="1:5" ht="15.75" thickBot="1" x14ac:dyDescent="0.3">
      <c r="A381" s="8" t="s">
        <v>108</v>
      </c>
      <c r="B381" s="6"/>
      <c r="C381" s="6"/>
      <c r="D381" s="6"/>
      <c r="E381" s="6"/>
    </row>
    <row r="382" spans="1:5" ht="15.75" thickBot="1" x14ac:dyDescent="0.3">
      <c r="A382" s="8" t="s">
        <v>72</v>
      </c>
      <c r="B382" s="6"/>
      <c r="C382" s="6"/>
      <c r="D382" s="6"/>
      <c r="E382" s="6"/>
    </row>
    <row r="383" spans="1:5" ht="15.75" thickBot="1" x14ac:dyDescent="0.3">
      <c r="A383" s="8" t="s">
        <v>73</v>
      </c>
      <c r="B383" s="6"/>
      <c r="C383" s="6"/>
      <c r="D383" s="6"/>
      <c r="E383" s="6"/>
    </row>
    <row r="384" spans="1:5" ht="15.75" thickBot="1" x14ac:dyDescent="0.3">
      <c r="A384" s="1" t="s">
        <v>109</v>
      </c>
      <c r="B384" s="9">
        <f>B385+B386+B387+B388</f>
        <v>0</v>
      </c>
      <c r="C384" s="9">
        <f t="shared" ref="C384:E384" si="47">C385+C386+C387+C388</f>
        <v>0</v>
      </c>
      <c r="D384" s="9">
        <f t="shared" si="47"/>
        <v>0</v>
      </c>
      <c r="E384" s="9">
        <f t="shared" si="47"/>
        <v>0</v>
      </c>
    </row>
    <row r="385" spans="1:5" ht="15.75" thickBot="1" x14ac:dyDescent="0.3">
      <c r="A385" s="8" t="s">
        <v>37</v>
      </c>
      <c r="B385" s="9"/>
      <c r="C385" s="9">
        <v>0</v>
      </c>
      <c r="D385" s="9">
        <v>0</v>
      </c>
      <c r="E385" s="9"/>
    </row>
    <row r="386" spans="1:5" ht="15.75" thickBot="1" x14ac:dyDescent="0.3">
      <c r="A386" s="8" t="s">
        <v>108</v>
      </c>
      <c r="B386" s="9"/>
      <c r="C386" s="9"/>
      <c r="D386" s="9"/>
      <c r="E386" s="9"/>
    </row>
    <row r="387" spans="1:5" ht="15.75" thickBot="1" x14ac:dyDescent="0.3">
      <c r="A387" s="8" t="s">
        <v>72</v>
      </c>
      <c r="B387" s="9"/>
      <c r="C387" s="9"/>
      <c r="D387" s="9"/>
      <c r="E387" s="9"/>
    </row>
    <row r="388" spans="1:5" ht="15.75" thickBot="1" x14ac:dyDescent="0.3">
      <c r="A388" s="31" t="s">
        <v>73</v>
      </c>
      <c r="B388" s="9"/>
      <c r="C388" s="9"/>
      <c r="D388" s="9"/>
      <c r="E388" s="9"/>
    </row>
    <row r="389" spans="1:5" x14ac:dyDescent="0.25">
      <c r="A389" s="317" t="s">
        <v>268</v>
      </c>
      <c r="B389" s="64">
        <f>B379+B384</f>
        <v>5400</v>
      </c>
      <c r="C389" s="64">
        <f t="shared" ref="C389:E389" si="48">C379+C384</f>
        <v>6400</v>
      </c>
      <c r="D389" s="64">
        <f t="shared" si="48"/>
        <v>10000</v>
      </c>
      <c r="E389" s="64">
        <f t="shared" si="48"/>
        <v>10000</v>
      </c>
    </row>
    <row r="390" spans="1:5" x14ac:dyDescent="0.25">
      <c r="A390" s="242" t="s">
        <v>35</v>
      </c>
      <c r="B390" s="318">
        <f>B389-B371</f>
        <v>0</v>
      </c>
      <c r="C390" s="318">
        <f t="shared" ref="C390:E390" si="49">C389-C371</f>
        <v>0</v>
      </c>
      <c r="D390" s="318">
        <f t="shared" si="49"/>
        <v>0</v>
      </c>
      <c r="E390" s="318">
        <f t="shared" si="49"/>
        <v>0</v>
      </c>
    </row>
    <row r="391" spans="1:5" ht="34.5" thickBot="1" x14ac:dyDescent="0.3">
      <c r="A391" s="16" t="s">
        <v>1083</v>
      </c>
      <c r="B391" s="100" t="s">
        <v>1084</v>
      </c>
      <c r="C391" s="319" t="s">
        <v>105</v>
      </c>
      <c r="D391" s="1284" t="s">
        <v>320</v>
      </c>
      <c r="E391" s="1285"/>
    </row>
    <row r="392" spans="1:5" ht="15.75" thickBot="1" x14ac:dyDescent="0.3">
      <c r="A392" s="30"/>
      <c r="B392" s="1276" t="s">
        <v>1085</v>
      </c>
      <c r="C392" s="1277"/>
      <c r="D392" s="1278"/>
      <c r="E392" s="1279"/>
    </row>
    <row r="393" spans="1:5" ht="103.5" customHeight="1" thickBot="1" x14ac:dyDescent="0.3">
      <c r="A393" s="3" t="s">
        <v>9</v>
      </c>
      <c r="B393" s="786" t="s">
        <v>1086</v>
      </c>
      <c r="C393" s="787"/>
      <c r="D393" s="787"/>
      <c r="E393" s="788"/>
    </row>
    <row r="394" spans="1:5" ht="15.75" thickBot="1" x14ac:dyDescent="0.3">
      <c r="A394" s="3" t="s">
        <v>14</v>
      </c>
      <c r="B394" s="803" t="s">
        <v>101</v>
      </c>
      <c r="C394" s="804"/>
      <c r="D394" s="804"/>
      <c r="E394" s="805"/>
    </row>
    <row r="395" spans="1:5" x14ac:dyDescent="0.25">
      <c r="A395" s="781"/>
      <c r="B395" s="14">
        <v>2019</v>
      </c>
      <c r="C395" s="14">
        <v>2020</v>
      </c>
      <c r="D395" s="14">
        <v>2021</v>
      </c>
      <c r="E395" s="14">
        <v>2022</v>
      </c>
    </row>
    <row r="396" spans="1:5" ht="15.75" thickBot="1" x14ac:dyDescent="0.3">
      <c r="A396" s="782"/>
      <c r="B396" s="15" t="s">
        <v>5</v>
      </c>
      <c r="C396" s="15" t="s">
        <v>6</v>
      </c>
      <c r="D396" s="15" t="s">
        <v>6</v>
      </c>
      <c r="E396" s="15" t="s">
        <v>6</v>
      </c>
    </row>
    <row r="397" spans="1:5" ht="15.75" thickBot="1" x14ac:dyDescent="0.3">
      <c r="A397" s="3" t="s">
        <v>8</v>
      </c>
      <c r="B397" s="4">
        <v>1</v>
      </c>
      <c r="C397" s="4">
        <v>1</v>
      </c>
      <c r="D397" s="4">
        <v>1</v>
      </c>
      <c r="E397" s="4">
        <v>1</v>
      </c>
    </row>
    <row r="398" spans="1:5" ht="15.75" thickBot="1" x14ac:dyDescent="0.3">
      <c r="A398" s="3" t="s">
        <v>15</v>
      </c>
      <c r="B398" s="4">
        <v>3500</v>
      </c>
      <c r="C398" s="4">
        <v>3500</v>
      </c>
      <c r="D398" s="4">
        <v>5000</v>
      </c>
      <c r="E398" s="4">
        <v>5000</v>
      </c>
    </row>
    <row r="399" spans="1:5" ht="15.75" thickBot="1" x14ac:dyDescent="0.3">
      <c r="A399" s="3" t="s">
        <v>21</v>
      </c>
      <c r="B399" s="4">
        <f>B398/B397</f>
        <v>3500</v>
      </c>
      <c r="C399" s="4">
        <f t="shared" ref="C399:E399" si="50">C398/C397</f>
        <v>3500</v>
      </c>
      <c r="D399" s="4">
        <f t="shared" si="50"/>
        <v>5000</v>
      </c>
      <c r="E399" s="4">
        <f t="shared" si="50"/>
        <v>5000</v>
      </c>
    </row>
    <row r="400" spans="1:5" ht="15.75" thickBot="1" x14ac:dyDescent="0.3">
      <c r="A400" s="3" t="s">
        <v>16</v>
      </c>
      <c r="B400" s="81" t="s">
        <v>20</v>
      </c>
      <c r="C400" s="5">
        <f>C397/B397-1</f>
        <v>0</v>
      </c>
      <c r="D400" s="5">
        <f t="shared" ref="D400:E402" si="51">D397/C397-1</f>
        <v>0</v>
      </c>
      <c r="E400" s="5">
        <f t="shared" si="51"/>
        <v>0</v>
      </c>
    </row>
    <row r="401" spans="1:5" ht="15.75" thickBot="1" x14ac:dyDescent="0.3">
      <c r="A401" s="3" t="s">
        <v>17</v>
      </c>
      <c r="B401" s="81" t="s">
        <v>20</v>
      </c>
      <c r="C401" s="5">
        <f>C398/B398-1</f>
        <v>0</v>
      </c>
      <c r="D401" s="5">
        <f t="shared" si="51"/>
        <v>0.4285714285714286</v>
      </c>
      <c r="E401" s="5">
        <f t="shared" si="51"/>
        <v>0</v>
      </c>
    </row>
    <row r="402" spans="1:5" ht="15.75" thickBot="1" x14ac:dyDescent="0.3">
      <c r="A402" s="3" t="s">
        <v>18</v>
      </c>
      <c r="B402" s="81" t="s">
        <v>20</v>
      </c>
      <c r="C402" s="5">
        <f>C399/B399-1</f>
        <v>0</v>
      </c>
      <c r="D402" s="5">
        <f t="shared" si="51"/>
        <v>0.4285714285714286</v>
      </c>
      <c r="E402" s="5">
        <f t="shared" si="51"/>
        <v>0</v>
      </c>
    </row>
    <row r="403" spans="1:5" ht="15.75" thickBot="1" x14ac:dyDescent="0.3">
      <c r="A403" s="806" t="s">
        <v>270</v>
      </c>
      <c r="B403" s="807"/>
      <c r="C403" s="807"/>
      <c r="D403" s="807"/>
      <c r="E403" s="808"/>
    </row>
    <row r="404" spans="1:5" x14ac:dyDescent="0.25">
      <c r="A404" s="781"/>
      <c r="B404" s="14">
        <v>2019</v>
      </c>
      <c r="C404" s="14">
        <v>2020</v>
      </c>
      <c r="D404" s="14">
        <v>2021</v>
      </c>
      <c r="E404" s="14">
        <v>2022</v>
      </c>
    </row>
    <row r="405" spans="1:5" ht="15.75" thickBot="1" x14ac:dyDescent="0.3">
      <c r="A405" s="782"/>
      <c r="B405" s="15" t="s">
        <v>5</v>
      </c>
      <c r="C405" s="15" t="s">
        <v>6</v>
      </c>
      <c r="D405" s="15" t="s">
        <v>6</v>
      </c>
      <c r="E405" s="15" t="s">
        <v>6</v>
      </c>
    </row>
    <row r="406" spans="1:5" ht="15.75" thickBot="1" x14ac:dyDescent="0.3">
      <c r="A406" s="1" t="s">
        <v>107</v>
      </c>
      <c r="B406" s="6">
        <f>B407+B408+B409+B410</f>
        <v>3500</v>
      </c>
      <c r="C406" s="6">
        <f t="shared" ref="C406:E406" si="52">C407+C408+C409+C410</f>
        <v>3500</v>
      </c>
      <c r="D406" s="6">
        <f t="shared" si="52"/>
        <v>5000</v>
      </c>
      <c r="E406" s="6">
        <f t="shared" si="52"/>
        <v>5000</v>
      </c>
    </row>
    <row r="407" spans="1:5" ht="15.75" thickBot="1" x14ac:dyDescent="0.3">
      <c r="A407" s="8" t="s">
        <v>37</v>
      </c>
      <c r="B407" s="4">
        <v>3500</v>
      </c>
      <c r="C407" s="4">
        <v>3500</v>
      </c>
      <c r="D407" s="4">
        <v>5000</v>
      </c>
      <c r="E407" s="4">
        <v>5000</v>
      </c>
    </row>
    <row r="408" spans="1:5" ht="15.75" thickBot="1" x14ac:dyDescent="0.3">
      <c r="A408" s="8" t="s">
        <v>108</v>
      </c>
      <c r="B408" s="6"/>
      <c r="C408" s="6"/>
      <c r="D408" s="6"/>
      <c r="E408" s="6"/>
    </row>
    <row r="409" spans="1:5" ht="15.75" thickBot="1" x14ac:dyDescent="0.3">
      <c r="A409" s="8" t="s">
        <v>72</v>
      </c>
      <c r="B409" s="6"/>
      <c r="C409" s="6"/>
      <c r="D409" s="6"/>
      <c r="E409" s="6"/>
    </row>
    <row r="410" spans="1:5" ht="15.75" thickBot="1" x14ac:dyDescent="0.3">
      <c r="A410" s="8" t="s">
        <v>73</v>
      </c>
      <c r="B410" s="6"/>
      <c r="C410" s="6"/>
      <c r="D410" s="6"/>
      <c r="E410" s="6"/>
    </row>
    <row r="411" spans="1:5" ht="15.75" thickBot="1" x14ac:dyDescent="0.3">
      <c r="A411" s="1" t="s">
        <v>109</v>
      </c>
      <c r="B411" s="9">
        <f>B412+B413+B414+B415</f>
        <v>0</v>
      </c>
      <c r="C411" s="9">
        <f t="shared" ref="C411:E411" si="53">C412+C413+C414+C415</f>
        <v>0</v>
      </c>
      <c r="D411" s="9">
        <f t="shared" si="53"/>
        <v>0</v>
      </c>
      <c r="E411" s="9">
        <f t="shared" si="53"/>
        <v>0</v>
      </c>
    </row>
    <row r="412" spans="1:5" ht="15.75" thickBot="1" x14ac:dyDescent="0.3">
      <c r="A412" s="8" t="s">
        <v>37</v>
      </c>
      <c r="B412" s="9">
        <v>0</v>
      </c>
      <c r="C412" s="6">
        <v>0</v>
      </c>
      <c r="D412" s="6">
        <v>0</v>
      </c>
      <c r="E412" s="6"/>
    </row>
    <row r="413" spans="1:5" ht="15.75" thickBot="1" x14ac:dyDescent="0.3">
      <c r="A413" s="8" t="s">
        <v>108</v>
      </c>
      <c r="B413" s="9"/>
      <c r="C413" s="6"/>
      <c r="D413" s="6"/>
      <c r="E413" s="6"/>
    </row>
    <row r="414" spans="1:5" ht="15.75" thickBot="1" x14ac:dyDescent="0.3">
      <c r="A414" s="8" t="s">
        <v>72</v>
      </c>
      <c r="B414" s="9"/>
      <c r="C414" s="6"/>
      <c r="D414" s="6"/>
      <c r="E414" s="6"/>
    </row>
    <row r="415" spans="1:5" ht="15.75" thickBot="1" x14ac:dyDescent="0.3">
      <c r="A415" s="8" t="s">
        <v>73</v>
      </c>
      <c r="B415" s="9"/>
      <c r="C415" s="6"/>
      <c r="D415" s="6"/>
      <c r="E415" s="6"/>
    </row>
    <row r="416" spans="1:5" x14ac:dyDescent="0.25">
      <c r="A416" s="32" t="s">
        <v>271</v>
      </c>
      <c r="B416" s="320">
        <f>B406+B411</f>
        <v>3500</v>
      </c>
      <c r="C416" s="320">
        <f t="shared" ref="C416:E416" si="54">C406+C411</f>
        <v>3500</v>
      </c>
      <c r="D416" s="320">
        <f t="shared" si="54"/>
        <v>5000</v>
      </c>
      <c r="E416" s="320">
        <f t="shared" si="54"/>
        <v>5000</v>
      </c>
    </row>
    <row r="417" spans="1:5" x14ac:dyDescent="0.25">
      <c r="A417" s="296" t="s">
        <v>35</v>
      </c>
      <c r="B417" s="304">
        <f>B416-B398</f>
        <v>0</v>
      </c>
      <c r="C417" s="304">
        <f t="shared" ref="C417:E417" si="55">C416-C398</f>
        <v>0</v>
      </c>
      <c r="D417" s="304">
        <f t="shared" si="55"/>
        <v>0</v>
      </c>
      <c r="E417" s="304">
        <f t="shared" si="55"/>
        <v>0</v>
      </c>
    </row>
    <row r="418" spans="1:5" ht="68.25" thickBot="1" x14ac:dyDescent="0.3">
      <c r="A418" s="16" t="s">
        <v>1087</v>
      </c>
      <c r="B418" s="321" t="s">
        <v>321</v>
      </c>
      <c r="C418" s="322" t="s">
        <v>105</v>
      </c>
      <c r="D418" s="791" t="s">
        <v>322</v>
      </c>
      <c r="E418" s="1292"/>
    </row>
    <row r="419" spans="1:5" ht="27" customHeight="1" thickBot="1" x14ac:dyDescent="0.3">
      <c r="A419" s="16"/>
      <c r="B419" s="1289" t="s">
        <v>1088</v>
      </c>
      <c r="C419" s="1290"/>
      <c r="D419" s="1290"/>
      <c r="E419" s="1291"/>
    </row>
    <row r="420" spans="1:5" ht="98.25" customHeight="1" thickBot="1" x14ac:dyDescent="0.3">
      <c r="A420" s="3" t="s">
        <v>9</v>
      </c>
      <c r="B420" s="786" t="s">
        <v>323</v>
      </c>
      <c r="C420" s="787"/>
      <c r="D420" s="787"/>
      <c r="E420" s="788"/>
    </row>
    <row r="421" spans="1:5" ht="15.75" customHeight="1" thickBot="1" x14ac:dyDescent="0.3">
      <c r="A421" s="3" t="s">
        <v>14</v>
      </c>
      <c r="B421" s="803" t="s">
        <v>1089</v>
      </c>
      <c r="C421" s="804"/>
      <c r="D421" s="804"/>
      <c r="E421" s="805"/>
    </row>
    <row r="422" spans="1:5" x14ac:dyDescent="0.25">
      <c r="A422" s="781"/>
      <c r="B422" s="14">
        <v>2019</v>
      </c>
      <c r="C422" s="14">
        <v>2020</v>
      </c>
      <c r="D422" s="14">
        <v>2021</v>
      </c>
      <c r="E422" s="14">
        <v>2022</v>
      </c>
    </row>
    <row r="423" spans="1:5" ht="15.75" thickBot="1" x14ac:dyDescent="0.3">
      <c r="A423" s="782"/>
      <c r="B423" s="15" t="s">
        <v>5</v>
      </c>
      <c r="C423" s="15" t="s">
        <v>6</v>
      </c>
      <c r="D423" s="15" t="s">
        <v>6</v>
      </c>
      <c r="E423" s="15" t="s">
        <v>6</v>
      </c>
    </row>
    <row r="424" spans="1:5" ht="15.75" thickBot="1" x14ac:dyDescent="0.3">
      <c r="A424" s="3" t="s">
        <v>8</v>
      </c>
      <c r="B424" s="81">
        <v>1</v>
      </c>
      <c r="C424" s="81">
        <v>1</v>
      </c>
      <c r="D424" s="81">
        <v>1</v>
      </c>
      <c r="E424" s="81">
        <v>1</v>
      </c>
    </row>
    <row r="425" spans="1:5" ht="15.75" thickBot="1" x14ac:dyDescent="0.3">
      <c r="A425" s="3" t="s">
        <v>15</v>
      </c>
      <c r="B425" s="4">
        <v>4000</v>
      </c>
      <c r="C425" s="4">
        <v>4000</v>
      </c>
      <c r="D425" s="4">
        <v>3000</v>
      </c>
      <c r="E425" s="4">
        <v>4000</v>
      </c>
    </row>
    <row r="426" spans="1:5" ht="15.75" thickBot="1" x14ac:dyDescent="0.3">
      <c r="A426" s="3" t="s">
        <v>21</v>
      </c>
      <c r="B426" s="4">
        <f>B425/B424</f>
        <v>4000</v>
      </c>
      <c r="C426" s="4">
        <f t="shared" ref="C426:E426" si="56">C425/C424</f>
        <v>4000</v>
      </c>
      <c r="D426" s="4">
        <f t="shared" si="56"/>
        <v>3000</v>
      </c>
      <c r="E426" s="4">
        <f t="shared" si="56"/>
        <v>4000</v>
      </c>
    </row>
    <row r="427" spans="1:5" ht="15.75" thickBot="1" x14ac:dyDescent="0.3">
      <c r="A427" s="3" t="s">
        <v>16</v>
      </c>
      <c r="B427" s="81" t="s">
        <v>20</v>
      </c>
      <c r="C427" s="5">
        <f>C424/B424-1</f>
        <v>0</v>
      </c>
      <c r="D427" s="5">
        <f t="shared" ref="D427:E429" si="57">D424/C424-1</f>
        <v>0</v>
      </c>
      <c r="E427" s="5">
        <f t="shared" si="57"/>
        <v>0</v>
      </c>
    </row>
    <row r="428" spans="1:5" ht="15.75" thickBot="1" x14ac:dyDescent="0.3">
      <c r="A428" s="3" t="s">
        <v>17</v>
      </c>
      <c r="B428" s="81" t="s">
        <v>20</v>
      </c>
      <c r="C428" s="5">
        <f>C425/B425-1</f>
        <v>0</v>
      </c>
      <c r="D428" s="5">
        <f t="shared" si="57"/>
        <v>-0.25</v>
      </c>
      <c r="E428" s="5">
        <f t="shared" si="57"/>
        <v>0.33333333333333326</v>
      </c>
    </row>
    <row r="429" spans="1:5" ht="15.75" thickBot="1" x14ac:dyDescent="0.3">
      <c r="A429" s="3" t="s">
        <v>18</v>
      </c>
      <c r="B429" s="81" t="s">
        <v>20</v>
      </c>
      <c r="C429" s="5">
        <f>C426/B426-1</f>
        <v>0</v>
      </c>
      <c r="D429" s="5">
        <f t="shared" si="57"/>
        <v>-0.25</v>
      </c>
      <c r="E429" s="5">
        <f t="shared" si="57"/>
        <v>0.33333333333333326</v>
      </c>
    </row>
    <row r="430" spans="1:5" ht="15.75" thickBot="1" x14ac:dyDescent="0.3">
      <c r="A430" s="806" t="s">
        <v>273</v>
      </c>
      <c r="B430" s="807"/>
      <c r="C430" s="807"/>
      <c r="D430" s="807"/>
      <c r="E430" s="808"/>
    </row>
    <row r="431" spans="1:5" x14ac:dyDescent="0.25">
      <c r="A431" s="781"/>
      <c r="B431" s="14">
        <v>2019</v>
      </c>
      <c r="C431" s="14">
        <v>2020</v>
      </c>
      <c r="D431" s="14">
        <v>2021</v>
      </c>
      <c r="E431" s="14">
        <v>2022</v>
      </c>
    </row>
    <row r="432" spans="1:5" ht="15.75" thickBot="1" x14ac:dyDescent="0.3">
      <c r="A432" s="782"/>
      <c r="B432" s="15" t="s">
        <v>5</v>
      </c>
      <c r="C432" s="15" t="s">
        <v>6</v>
      </c>
      <c r="D432" s="15" t="s">
        <v>6</v>
      </c>
      <c r="E432" s="15" t="s">
        <v>6</v>
      </c>
    </row>
    <row r="433" spans="1:5" ht="15.75" thickBot="1" x14ac:dyDescent="0.3">
      <c r="A433" s="1" t="s">
        <v>107</v>
      </c>
      <c r="B433" s="6">
        <f>B434+B435+B436+B437</f>
        <v>4000</v>
      </c>
      <c r="C433" s="6">
        <f t="shared" ref="C433:E433" si="58">C434+C435+C436+C437</f>
        <v>4000</v>
      </c>
      <c r="D433" s="6">
        <f t="shared" si="58"/>
        <v>3000</v>
      </c>
      <c r="E433" s="6">
        <f t="shared" si="58"/>
        <v>4000</v>
      </c>
    </row>
    <row r="434" spans="1:5" ht="15.75" thickBot="1" x14ac:dyDescent="0.3">
      <c r="A434" s="8" t="s">
        <v>37</v>
      </c>
      <c r="B434" s="4">
        <v>4000</v>
      </c>
      <c r="C434" s="4">
        <v>4000</v>
      </c>
      <c r="D434" s="4">
        <v>3000</v>
      </c>
      <c r="E434" s="4">
        <v>4000</v>
      </c>
    </row>
    <row r="435" spans="1:5" ht="15.75" thickBot="1" x14ac:dyDescent="0.3">
      <c r="A435" s="8" t="s">
        <v>108</v>
      </c>
      <c r="B435" s="6"/>
      <c r="C435" s="6"/>
      <c r="D435" s="6"/>
      <c r="E435" s="6"/>
    </row>
    <row r="436" spans="1:5" ht="15.75" thickBot="1" x14ac:dyDescent="0.3">
      <c r="A436" s="8" t="s">
        <v>72</v>
      </c>
      <c r="B436" s="6"/>
      <c r="C436" s="6"/>
      <c r="D436" s="6"/>
      <c r="E436" s="6"/>
    </row>
    <row r="437" spans="1:5" ht="15.75" thickBot="1" x14ac:dyDescent="0.3">
      <c r="A437" s="8" t="s">
        <v>73</v>
      </c>
      <c r="B437" s="6"/>
      <c r="C437" s="6"/>
      <c r="D437" s="6"/>
      <c r="E437" s="6"/>
    </row>
    <row r="438" spans="1:5" ht="15.75" thickBot="1" x14ac:dyDescent="0.3">
      <c r="A438" s="1" t="s">
        <v>109</v>
      </c>
      <c r="B438" s="9">
        <f>B439+B440+B441+B442</f>
        <v>0</v>
      </c>
      <c r="C438" s="9">
        <f t="shared" ref="C438:E438" si="59">C439+C440+C441+C442</f>
        <v>0</v>
      </c>
      <c r="D438" s="9">
        <f t="shared" si="59"/>
        <v>0</v>
      </c>
      <c r="E438" s="9">
        <f t="shared" si="59"/>
        <v>0</v>
      </c>
    </row>
    <row r="439" spans="1:5" ht="15.75" thickBot="1" x14ac:dyDescent="0.3">
      <c r="A439" s="8" t="s">
        <v>37</v>
      </c>
      <c r="B439" s="9"/>
      <c r="C439" s="62">
        <v>0</v>
      </c>
      <c r="D439" s="6"/>
      <c r="E439" s="6"/>
    </row>
    <row r="440" spans="1:5" ht="15.75" thickBot="1" x14ac:dyDescent="0.3">
      <c r="A440" s="8" t="s">
        <v>108</v>
      </c>
      <c r="B440" s="9"/>
      <c r="C440" s="6"/>
      <c r="D440" s="6"/>
      <c r="E440" s="6"/>
    </row>
    <row r="441" spans="1:5" ht="15.75" thickBot="1" x14ac:dyDescent="0.3">
      <c r="A441" s="8" t="s">
        <v>72</v>
      </c>
      <c r="B441" s="9"/>
      <c r="C441" s="6"/>
      <c r="D441" s="6"/>
      <c r="E441" s="6"/>
    </row>
    <row r="442" spans="1:5" ht="15.75" thickBot="1" x14ac:dyDescent="0.3">
      <c r="A442" s="8" t="s">
        <v>73</v>
      </c>
      <c r="B442" s="9"/>
      <c r="C442" s="6"/>
      <c r="D442" s="6"/>
      <c r="E442" s="6"/>
    </row>
    <row r="443" spans="1:5" x14ac:dyDescent="0.25">
      <c r="A443" s="298" t="s">
        <v>1090</v>
      </c>
      <c r="B443" s="64">
        <f>B433+B438</f>
        <v>4000</v>
      </c>
      <c r="C443" s="64">
        <f t="shared" ref="C443:E443" si="60">C433+C438</f>
        <v>4000</v>
      </c>
      <c r="D443" s="64">
        <f t="shared" si="60"/>
        <v>3000</v>
      </c>
      <c r="E443" s="64">
        <f t="shared" si="60"/>
        <v>4000</v>
      </c>
    </row>
    <row r="444" spans="1:5" x14ac:dyDescent="0.25">
      <c r="A444" s="296" t="s">
        <v>35</v>
      </c>
      <c r="B444" s="304">
        <f>B443-B425</f>
        <v>0</v>
      </c>
      <c r="C444" s="304">
        <f t="shared" ref="C444:E444" si="61">C443-C425</f>
        <v>0</v>
      </c>
      <c r="D444" s="304">
        <f t="shared" si="61"/>
        <v>0</v>
      </c>
      <c r="E444" s="304">
        <f t="shared" si="61"/>
        <v>0</v>
      </c>
    </row>
    <row r="445" spans="1:5" ht="68.25" thickBot="1" x14ac:dyDescent="0.3">
      <c r="A445" s="16" t="s">
        <v>1091</v>
      </c>
      <c r="B445" s="314" t="s">
        <v>1092</v>
      </c>
      <c r="C445" s="306" t="s">
        <v>105</v>
      </c>
      <c r="D445" s="1265" t="s">
        <v>325</v>
      </c>
      <c r="E445" s="1267"/>
    </row>
    <row r="446" spans="1:5" ht="24" customHeight="1" thickBot="1" x14ac:dyDescent="0.3">
      <c r="A446" s="16"/>
      <c r="B446" s="806" t="s">
        <v>1093</v>
      </c>
      <c r="C446" s="807"/>
      <c r="D446" s="807"/>
      <c r="E446" s="808"/>
    </row>
    <row r="447" spans="1:5" ht="165" customHeight="1" thickBot="1" x14ac:dyDescent="0.3">
      <c r="A447" s="3" t="s">
        <v>9</v>
      </c>
      <c r="B447" s="786" t="s">
        <v>1094</v>
      </c>
      <c r="C447" s="787"/>
      <c r="D447" s="787"/>
      <c r="E447" s="788"/>
    </row>
    <row r="448" spans="1:5" ht="15.75" thickBot="1" x14ac:dyDescent="0.3">
      <c r="A448" s="3" t="s">
        <v>14</v>
      </c>
      <c r="B448" s="803" t="s">
        <v>326</v>
      </c>
      <c r="C448" s="804"/>
      <c r="D448" s="804"/>
      <c r="E448" s="805"/>
    </row>
    <row r="449" spans="1:5" x14ac:dyDescent="0.25">
      <c r="A449" s="781"/>
      <c r="B449" s="14">
        <v>2019</v>
      </c>
      <c r="C449" s="14">
        <v>2020</v>
      </c>
      <c r="D449" s="14">
        <v>2021</v>
      </c>
      <c r="E449" s="14">
        <v>2022</v>
      </c>
    </row>
    <row r="450" spans="1:5" ht="15.75" thickBot="1" x14ac:dyDescent="0.3">
      <c r="A450" s="782"/>
      <c r="B450" s="15" t="s">
        <v>5</v>
      </c>
      <c r="C450" s="15" t="s">
        <v>6</v>
      </c>
      <c r="D450" s="15" t="s">
        <v>6</v>
      </c>
      <c r="E450" s="15" t="s">
        <v>6</v>
      </c>
    </row>
    <row r="451" spans="1:5" ht="15.75" thickBot="1" x14ac:dyDescent="0.3">
      <c r="A451" s="3" t="s">
        <v>8</v>
      </c>
      <c r="B451" s="81">
        <v>1</v>
      </c>
      <c r="C451" s="81">
        <v>1</v>
      </c>
      <c r="D451" s="81">
        <v>1</v>
      </c>
      <c r="E451" s="81">
        <v>1</v>
      </c>
    </row>
    <row r="452" spans="1:5" ht="15.75" thickBot="1" x14ac:dyDescent="0.3">
      <c r="A452" s="3" t="s">
        <v>15</v>
      </c>
      <c r="B452" s="4">
        <v>3000</v>
      </c>
      <c r="C452" s="4">
        <v>3000</v>
      </c>
      <c r="D452" s="4">
        <v>5000</v>
      </c>
      <c r="E452" s="4">
        <v>5000</v>
      </c>
    </row>
    <row r="453" spans="1:5" ht="15.75" thickBot="1" x14ac:dyDescent="0.3">
      <c r="A453" s="3" t="s">
        <v>21</v>
      </c>
      <c r="B453" s="4">
        <f>B452/B451</f>
        <v>3000</v>
      </c>
      <c r="C453" s="4">
        <f t="shared" ref="C453:E453" si="62">C452/C451</f>
        <v>3000</v>
      </c>
      <c r="D453" s="4">
        <f t="shared" si="62"/>
        <v>5000</v>
      </c>
      <c r="E453" s="4">
        <f t="shared" si="62"/>
        <v>5000</v>
      </c>
    </row>
    <row r="454" spans="1:5" ht="15.75" thickBot="1" x14ac:dyDescent="0.3">
      <c r="A454" s="3" t="s">
        <v>16</v>
      </c>
      <c r="B454" s="81" t="s">
        <v>20</v>
      </c>
      <c r="C454" s="5">
        <f>C451/B451-1</f>
        <v>0</v>
      </c>
      <c r="D454" s="5">
        <f t="shared" ref="D454:E456" si="63">D451/C451-1</f>
        <v>0</v>
      </c>
      <c r="E454" s="5">
        <f t="shared" si="63"/>
        <v>0</v>
      </c>
    </row>
    <row r="455" spans="1:5" ht="15.75" thickBot="1" x14ac:dyDescent="0.3">
      <c r="A455" s="3" t="s">
        <v>17</v>
      </c>
      <c r="B455" s="81" t="s">
        <v>20</v>
      </c>
      <c r="C455" s="5">
        <f>C452/B452-1</f>
        <v>0</v>
      </c>
      <c r="D455" s="5">
        <f t="shared" si="63"/>
        <v>0.66666666666666674</v>
      </c>
      <c r="E455" s="5">
        <f t="shared" si="63"/>
        <v>0</v>
      </c>
    </row>
    <row r="456" spans="1:5" ht="15.75" thickBot="1" x14ac:dyDescent="0.3">
      <c r="A456" s="3" t="s">
        <v>18</v>
      </c>
      <c r="B456" s="81" t="s">
        <v>20</v>
      </c>
      <c r="C456" s="5">
        <f>C453/B453-1</f>
        <v>0</v>
      </c>
      <c r="D456" s="5">
        <f t="shared" si="63"/>
        <v>0.66666666666666674</v>
      </c>
      <c r="E456" s="5">
        <f t="shared" si="63"/>
        <v>0</v>
      </c>
    </row>
    <row r="457" spans="1:5" ht="15.75" thickBot="1" x14ac:dyDescent="0.3">
      <c r="A457" s="806" t="s">
        <v>1095</v>
      </c>
      <c r="B457" s="807"/>
      <c r="C457" s="807"/>
      <c r="D457" s="807"/>
      <c r="E457" s="808"/>
    </row>
    <row r="458" spans="1:5" x14ac:dyDescent="0.25">
      <c r="A458" s="781"/>
      <c r="B458" s="14">
        <v>2019</v>
      </c>
      <c r="C458" s="14">
        <v>2020</v>
      </c>
      <c r="D458" s="14">
        <v>2021</v>
      </c>
      <c r="E458" s="14">
        <v>2022</v>
      </c>
    </row>
    <row r="459" spans="1:5" ht="15.75" thickBot="1" x14ac:dyDescent="0.3">
      <c r="A459" s="782"/>
      <c r="B459" s="15" t="s">
        <v>5</v>
      </c>
      <c r="C459" s="15" t="s">
        <v>6</v>
      </c>
      <c r="D459" s="15" t="s">
        <v>6</v>
      </c>
      <c r="E459" s="15" t="s">
        <v>6</v>
      </c>
    </row>
    <row r="460" spans="1:5" ht="15.75" thickBot="1" x14ac:dyDescent="0.3">
      <c r="A460" s="1" t="s">
        <v>107</v>
      </c>
      <c r="B460" s="6">
        <f>B461+B462+B463+B464</f>
        <v>3000</v>
      </c>
      <c r="C460" s="6">
        <f t="shared" ref="C460:E460" si="64">C461+C462+C463+C464</f>
        <v>3000</v>
      </c>
      <c r="D460" s="6">
        <f t="shared" si="64"/>
        <v>5000</v>
      </c>
      <c r="E460" s="6">
        <f t="shared" si="64"/>
        <v>5000</v>
      </c>
    </row>
    <row r="461" spans="1:5" ht="15.75" thickBot="1" x14ac:dyDescent="0.3">
      <c r="A461" s="8" t="s">
        <v>37</v>
      </c>
      <c r="B461" s="4">
        <v>3000</v>
      </c>
      <c r="C461" s="4">
        <v>3000</v>
      </c>
      <c r="D461" s="4">
        <v>5000</v>
      </c>
      <c r="E461" s="4">
        <v>5000</v>
      </c>
    </row>
    <row r="462" spans="1:5" ht="15.75" thickBot="1" x14ac:dyDescent="0.3">
      <c r="A462" s="8" t="s">
        <v>108</v>
      </c>
      <c r="B462" s="6"/>
      <c r="C462" s="6"/>
      <c r="D462" s="6"/>
      <c r="E462" s="6"/>
    </row>
    <row r="463" spans="1:5" ht="15.75" thickBot="1" x14ac:dyDescent="0.3">
      <c r="A463" s="8" t="s">
        <v>72</v>
      </c>
      <c r="B463" s="6"/>
      <c r="C463" s="6"/>
      <c r="D463" s="6"/>
      <c r="E463" s="6"/>
    </row>
    <row r="464" spans="1:5" ht="15.75" thickBot="1" x14ac:dyDescent="0.3">
      <c r="A464" s="8" t="s">
        <v>73</v>
      </c>
      <c r="B464" s="6"/>
      <c r="C464" s="6"/>
      <c r="D464" s="6"/>
      <c r="E464" s="6"/>
    </row>
    <row r="465" spans="1:5" ht="15.75" thickBot="1" x14ac:dyDescent="0.3">
      <c r="A465" s="1" t="s">
        <v>109</v>
      </c>
      <c r="B465" s="9">
        <f>B466+B467+B468+B469</f>
        <v>0</v>
      </c>
      <c r="C465" s="9">
        <f t="shared" ref="C465:E465" si="65">C466+C467+C468+C469</f>
        <v>0</v>
      </c>
      <c r="D465" s="9">
        <f t="shared" si="65"/>
        <v>0</v>
      </c>
      <c r="E465" s="9">
        <f t="shared" si="65"/>
        <v>0</v>
      </c>
    </row>
    <row r="466" spans="1:5" ht="15.75" thickBot="1" x14ac:dyDescent="0.3">
      <c r="A466" s="8" t="s">
        <v>37</v>
      </c>
      <c r="B466" s="9"/>
      <c r="C466" s="6"/>
      <c r="D466" s="6"/>
      <c r="E466" s="6"/>
    </row>
    <row r="467" spans="1:5" ht="15.75" thickBot="1" x14ac:dyDescent="0.3">
      <c r="A467" s="8" t="s">
        <v>108</v>
      </c>
      <c r="B467" s="9"/>
      <c r="C467" s="6"/>
      <c r="D467" s="6"/>
      <c r="E467" s="6"/>
    </row>
    <row r="468" spans="1:5" ht="15.75" thickBot="1" x14ac:dyDescent="0.3">
      <c r="A468" s="8" t="s">
        <v>72</v>
      </c>
      <c r="B468" s="9"/>
      <c r="C468" s="6"/>
      <c r="D468" s="6"/>
      <c r="E468" s="6"/>
    </row>
    <row r="469" spans="1:5" ht="15.75" thickBot="1" x14ac:dyDescent="0.3">
      <c r="A469" s="8" t="s">
        <v>73</v>
      </c>
      <c r="B469" s="9"/>
      <c r="C469" s="6"/>
      <c r="D469" s="6"/>
      <c r="E469" s="6"/>
    </row>
    <row r="470" spans="1:5" x14ac:dyDescent="0.25">
      <c r="A470" s="298" t="s">
        <v>1096</v>
      </c>
      <c r="B470" s="64">
        <f>B460+B465</f>
        <v>3000</v>
      </c>
      <c r="C470" s="64">
        <f t="shared" ref="C470:E470" si="66">C460+C465</f>
        <v>3000</v>
      </c>
      <c r="D470" s="64">
        <f t="shared" si="66"/>
        <v>5000</v>
      </c>
      <c r="E470" s="64">
        <f t="shared" si="66"/>
        <v>5000</v>
      </c>
    </row>
    <row r="471" spans="1:5" ht="15.75" thickBot="1" x14ac:dyDescent="0.3">
      <c r="A471" s="296" t="s">
        <v>35</v>
      </c>
      <c r="B471" s="304">
        <f>B470-B452</f>
        <v>0</v>
      </c>
      <c r="C471" s="304">
        <f t="shared" ref="C471:E471" si="67">C470-C452</f>
        <v>0</v>
      </c>
      <c r="D471" s="304">
        <f t="shared" si="67"/>
        <v>0</v>
      </c>
      <c r="E471" s="304">
        <f t="shared" si="67"/>
        <v>0</v>
      </c>
    </row>
    <row r="472" spans="1:5" ht="15.75" thickBot="1" x14ac:dyDescent="0.3">
      <c r="A472" s="323" t="s">
        <v>227</v>
      </c>
      <c r="B472" s="806" t="s">
        <v>1097</v>
      </c>
      <c r="C472" s="807"/>
      <c r="D472" s="807"/>
      <c r="E472" s="808"/>
    </row>
    <row r="473" spans="1:5" ht="34.5" thickBot="1" x14ac:dyDescent="0.3">
      <c r="A473" s="16" t="s">
        <v>1098</v>
      </c>
      <c r="B473" s="324" t="s">
        <v>329</v>
      </c>
      <c r="C473" s="325" t="s">
        <v>105</v>
      </c>
      <c r="D473" s="326" t="s">
        <v>330</v>
      </c>
      <c r="E473" s="327"/>
    </row>
    <row r="474" spans="1:5" ht="25.5" customHeight="1" thickBot="1" x14ac:dyDescent="0.3">
      <c r="A474" s="323"/>
      <c r="B474" s="1293" t="s">
        <v>1099</v>
      </c>
      <c r="C474" s="1294"/>
      <c r="D474" s="1294"/>
      <c r="E474" s="1294"/>
    </row>
    <row r="475" spans="1:5" ht="138" customHeight="1" thickBot="1" x14ac:dyDescent="0.3">
      <c r="A475" s="3" t="s">
        <v>9</v>
      </c>
      <c r="B475" s="1295" t="s">
        <v>1100</v>
      </c>
      <c r="C475" s="1296"/>
      <c r="D475" s="1296"/>
      <c r="E475" s="1297"/>
    </row>
    <row r="476" spans="1:5" ht="15.75" thickBot="1" x14ac:dyDescent="0.3">
      <c r="A476" s="3" t="s">
        <v>14</v>
      </c>
      <c r="B476" s="803" t="s">
        <v>313</v>
      </c>
      <c r="C476" s="804"/>
      <c r="D476" s="804"/>
      <c r="E476" s="805"/>
    </row>
    <row r="477" spans="1:5" x14ac:dyDescent="0.25">
      <c r="A477" s="781"/>
      <c r="B477" s="14">
        <v>2019</v>
      </c>
      <c r="C477" s="14">
        <v>2020</v>
      </c>
      <c r="D477" s="14">
        <v>2021</v>
      </c>
      <c r="E477" s="14">
        <v>2022</v>
      </c>
    </row>
    <row r="478" spans="1:5" ht="15.75" thickBot="1" x14ac:dyDescent="0.3">
      <c r="A478" s="782"/>
      <c r="B478" s="15" t="s">
        <v>5</v>
      </c>
      <c r="C478" s="15" t="s">
        <v>6</v>
      </c>
      <c r="D478" s="15" t="s">
        <v>6</v>
      </c>
      <c r="E478" s="15" t="s">
        <v>6</v>
      </c>
    </row>
    <row r="479" spans="1:5" ht="15.75" thickBot="1" x14ac:dyDescent="0.3">
      <c r="A479" s="3" t="s">
        <v>8</v>
      </c>
      <c r="B479" s="81">
        <v>1</v>
      </c>
      <c r="C479" s="4">
        <v>1</v>
      </c>
      <c r="D479" s="4">
        <v>1</v>
      </c>
      <c r="E479" s="4">
        <v>1</v>
      </c>
    </row>
    <row r="480" spans="1:5" ht="15.75" thickBot="1" x14ac:dyDescent="0.3">
      <c r="A480" s="3" t="s">
        <v>15</v>
      </c>
      <c r="B480" s="4">
        <v>13000</v>
      </c>
      <c r="C480" s="4">
        <v>22000</v>
      </c>
      <c r="D480" s="4">
        <v>10000</v>
      </c>
      <c r="E480" s="4">
        <v>10000</v>
      </c>
    </row>
    <row r="481" spans="1:5" ht="15.75" thickBot="1" x14ac:dyDescent="0.3">
      <c r="A481" s="3" t="s">
        <v>21</v>
      </c>
      <c r="B481" s="4">
        <f>B480/B479</f>
        <v>13000</v>
      </c>
      <c r="C481" s="4">
        <f t="shared" ref="C481:E481" si="68">C480/C479</f>
        <v>22000</v>
      </c>
      <c r="D481" s="4">
        <f t="shared" si="68"/>
        <v>10000</v>
      </c>
      <c r="E481" s="4">
        <f t="shared" si="68"/>
        <v>10000</v>
      </c>
    </row>
    <row r="482" spans="1:5" ht="15.75" thickBot="1" x14ac:dyDescent="0.3">
      <c r="A482" s="3" t="s">
        <v>16</v>
      </c>
      <c r="B482" s="81" t="s">
        <v>20</v>
      </c>
      <c r="C482" s="5">
        <f>C479/B479-1</f>
        <v>0</v>
      </c>
      <c r="D482" s="5">
        <f t="shared" ref="D482:E484" si="69">D479/C479-1</f>
        <v>0</v>
      </c>
      <c r="E482" s="5">
        <f t="shared" si="69"/>
        <v>0</v>
      </c>
    </row>
    <row r="483" spans="1:5" ht="15.75" thickBot="1" x14ac:dyDescent="0.3">
      <c r="A483" s="3" t="s">
        <v>17</v>
      </c>
      <c r="B483" s="81" t="s">
        <v>20</v>
      </c>
      <c r="C483" s="5">
        <f>C480/B480-1</f>
        <v>0.69230769230769229</v>
      </c>
      <c r="D483" s="5">
        <f t="shared" si="69"/>
        <v>-0.54545454545454541</v>
      </c>
      <c r="E483" s="5">
        <f t="shared" si="69"/>
        <v>0</v>
      </c>
    </row>
    <row r="484" spans="1:5" ht="15.75" thickBot="1" x14ac:dyDescent="0.3">
      <c r="A484" s="3" t="s">
        <v>18</v>
      </c>
      <c r="B484" s="81" t="s">
        <v>20</v>
      </c>
      <c r="C484" s="5">
        <f>C481/B481-1</f>
        <v>0.69230769230769229</v>
      </c>
      <c r="D484" s="5">
        <f t="shared" si="69"/>
        <v>-0.54545454545454541</v>
      </c>
      <c r="E484" s="5">
        <f t="shared" si="69"/>
        <v>0</v>
      </c>
    </row>
    <row r="485" spans="1:5" ht="15.75" thickBot="1" x14ac:dyDescent="0.3">
      <c r="A485" s="806" t="s">
        <v>279</v>
      </c>
      <c r="B485" s="807"/>
      <c r="C485" s="807"/>
      <c r="D485" s="807"/>
      <c r="E485" s="808"/>
    </row>
    <row r="486" spans="1:5" x14ac:dyDescent="0.25">
      <c r="A486" s="781"/>
      <c r="B486" s="14">
        <v>2019</v>
      </c>
      <c r="C486" s="14">
        <v>2020</v>
      </c>
      <c r="D486" s="14">
        <v>2021</v>
      </c>
      <c r="E486" s="14">
        <v>2022</v>
      </c>
    </row>
    <row r="487" spans="1:5" ht="15.75" thickBot="1" x14ac:dyDescent="0.3">
      <c r="A487" s="782"/>
      <c r="B487" s="15" t="s">
        <v>5</v>
      </c>
      <c r="C487" s="15" t="s">
        <v>6</v>
      </c>
      <c r="D487" s="15" t="s">
        <v>6</v>
      </c>
      <c r="E487" s="15" t="s">
        <v>6</v>
      </c>
    </row>
    <row r="488" spans="1:5" ht="15.75" thickBot="1" x14ac:dyDescent="0.3">
      <c r="A488" s="1" t="s">
        <v>107</v>
      </c>
      <c r="B488" s="6">
        <f>B489+B490+B491+B492</f>
        <v>0</v>
      </c>
      <c r="C488" s="6">
        <f t="shared" ref="C488:E488" si="70">C489+C490+C491+C492</f>
        <v>0</v>
      </c>
      <c r="D488" s="6">
        <f t="shared" si="70"/>
        <v>0</v>
      </c>
      <c r="E488" s="6">
        <f t="shared" si="70"/>
        <v>0</v>
      </c>
    </row>
    <row r="489" spans="1:5" ht="15.75" thickBot="1" x14ac:dyDescent="0.3">
      <c r="A489" s="8" t="s">
        <v>37</v>
      </c>
      <c r="B489" s="6">
        <v>0</v>
      </c>
      <c r="C489" s="6">
        <v>0</v>
      </c>
      <c r="D489" s="6">
        <v>0</v>
      </c>
      <c r="E489" s="6">
        <v>0</v>
      </c>
    </row>
    <row r="490" spans="1:5" ht="15.75" thickBot="1" x14ac:dyDescent="0.3">
      <c r="A490" s="8" t="s">
        <v>108</v>
      </c>
      <c r="B490" s="6"/>
      <c r="C490" s="6"/>
      <c r="D490" s="6"/>
      <c r="E490" s="6"/>
    </row>
    <row r="491" spans="1:5" ht="15.75" thickBot="1" x14ac:dyDescent="0.3">
      <c r="A491" s="8" t="s">
        <v>72</v>
      </c>
      <c r="B491" s="6"/>
      <c r="C491" s="6"/>
      <c r="D491" s="6"/>
      <c r="E491" s="6"/>
    </row>
    <row r="492" spans="1:5" ht="15.75" thickBot="1" x14ac:dyDescent="0.3">
      <c r="A492" s="8" t="s">
        <v>73</v>
      </c>
      <c r="B492" s="6"/>
      <c r="C492" s="6"/>
      <c r="D492" s="6"/>
      <c r="E492" s="6"/>
    </row>
    <row r="493" spans="1:5" ht="15.75" thickBot="1" x14ac:dyDescent="0.3">
      <c r="A493" s="1" t="s">
        <v>109</v>
      </c>
      <c r="B493" s="9">
        <f>B494+B495+B496+B497</f>
        <v>13000</v>
      </c>
      <c r="C493" s="9">
        <f t="shared" ref="C493:E493" si="71">C494+C495+C496+C497</f>
        <v>22000</v>
      </c>
      <c r="D493" s="9">
        <f t="shared" si="71"/>
        <v>10000</v>
      </c>
      <c r="E493" s="9">
        <f t="shared" si="71"/>
        <v>10000</v>
      </c>
    </row>
    <row r="494" spans="1:5" ht="15.75" thickBot="1" x14ac:dyDescent="0.3">
      <c r="A494" s="8" t="s">
        <v>37</v>
      </c>
      <c r="B494" s="4">
        <v>13000</v>
      </c>
      <c r="C494" s="4">
        <v>22000</v>
      </c>
      <c r="D494" s="4">
        <v>10000</v>
      </c>
      <c r="E494" s="4">
        <v>10000</v>
      </c>
    </row>
    <row r="495" spans="1:5" ht="15.75" thickBot="1" x14ac:dyDescent="0.3">
      <c r="A495" s="8" t="s">
        <v>108</v>
      </c>
      <c r="B495" s="9"/>
      <c r="C495" s="6"/>
      <c r="D495" s="6"/>
      <c r="E495" s="6"/>
    </row>
    <row r="496" spans="1:5" ht="15.75" thickBot="1" x14ac:dyDescent="0.3">
      <c r="A496" s="8" t="s">
        <v>72</v>
      </c>
      <c r="B496" s="9"/>
      <c r="C496" s="6"/>
      <c r="D496" s="6"/>
      <c r="E496" s="6"/>
    </row>
    <row r="497" spans="1:5" ht="15.75" thickBot="1" x14ac:dyDescent="0.3">
      <c r="A497" s="8" t="s">
        <v>73</v>
      </c>
      <c r="B497" s="9"/>
      <c r="C497" s="6"/>
      <c r="D497" s="6"/>
      <c r="E497" s="6"/>
    </row>
    <row r="498" spans="1:5" x14ac:dyDescent="0.25">
      <c r="A498" s="17" t="s">
        <v>280</v>
      </c>
      <c r="B498" s="64">
        <f>B488+B493</f>
        <v>13000</v>
      </c>
      <c r="C498" s="64">
        <f t="shared" ref="C498:E498" si="72">C488+C493</f>
        <v>22000</v>
      </c>
      <c r="D498" s="64">
        <f t="shared" si="72"/>
        <v>10000</v>
      </c>
      <c r="E498" s="64">
        <f t="shared" si="72"/>
        <v>10000</v>
      </c>
    </row>
    <row r="499" spans="1:5" ht="15.75" thickBot="1" x14ac:dyDescent="0.3">
      <c r="A499" s="296" t="s">
        <v>35</v>
      </c>
      <c r="B499" s="328">
        <f>B498-B480</f>
        <v>0</v>
      </c>
      <c r="C499" s="328">
        <f t="shared" ref="C499:E499" si="73">C498-C480</f>
        <v>0</v>
      </c>
      <c r="D499" s="328">
        <f t="shared" si="73"/>
        <v>0</v>
      </c>
      <c r="E499" s="328">
        <f t="shared" si="73"/>
        <v>0</v>
      </c>
    </row>
    <row r="500" spans="1:5" ht="15.75" thickBot="1" x14ac:dyDescent="0.3">
      <c r="A500" s="323" t="s">
        <v>227</v>
      </c>
      <c r="B500" s="806" t="s">
        <v>1097</v>
      </c>
      <c r="C500" s="807"/>
      <c r="D500" s="807"/>
      <c r="E500" s="808"/>
    </row>
    <row r="501" spans="1:5" ht="34.5" thickBot="1" x14ac:dyDescent="0.3">
      <c r="A501" s="16" t="s">
        <v>1101</v>
      </c>
      <c r="B501" s="324" t="s">
        <v>1102</v>
      </c>
      <c r="C501" s="325" t="s">
        <v>105</v>
      </c>
      <c r="D501" s="1300" t="s">
        <v>1103</v>
      </c>
      <c r="E501" s="1301"/>
    </row>
    <row r="502" spans="1:5" ht="25.5" customHeight="1" thickBot="1" x14ac:dyDescent="0.3">
      <c r="A502" s="323"/>
      <c r="B502" s="1302" t="s">
        <v>1104</v>
      </c>
      <c r="C502" s="1303"/>
      <c r="D502" s="1303"/>
      <c r="E502" s="1304"/>
    </row>
    <row r="503" spans="1:5" ht="146.25" customHeight="1" thickBot="1" x14ac:dyDescent="0.3">
      <c r="A503" s="3" t="s">
        <v>9</v>
      </c>
      <c r="B503" s="1295" t="s">
        <v>1100</v>
      </c>
      <c r="C503" s="1296"/>
      <c r="D503" s="1296"/>
      <c r="E503" s="1297"/>
    </row>
    <row r="504" spans="1:5" ht="15.75" thickBot="1" x14ac:dyDescent="0.3">
      <c r="A504" s="3" t="s">
        <v>14</v>
      </c>
      <c r="B504" s="803" t="s">
        <v>313</v>
      </c>
      <c r="C504" s="804"/>
      <c r="D504" s="804"/>
      <c r="E504" s="805"/>
    </row>
    <row r="505" spans="1:5" x14ac:dyDescent="0.25">
      <c r="A505" s="781"/>
      <c r="B505" s="14">
        <v>2019</v>
      </c>
      <c r="C505" s="14">
        <v>2020</v>
      </c>
      <c r="D505" s="14">
        <v>2021</v>
      </c>
      <c r="E505" s="14">
        <v>2022</v>
      </c>
    </row>
    <row r="506" spans="1:5" ht="15.75" thickBot="1" x14ac:dyDescent="0.3">
      <c r="A506" s="782"/>
      <c r="B506" s="15" t="s">
        <v>5</v>
      </c>
      <c r="C506" s="15" t="s">
        <v>6</v>
      </c>
      <c r="D506" s="15" t="s">
        <v>6</v>
      </c>
      <c r="E506" s="15" t="s">
        <v>6</v>
      </c>
    </row>
    <row r="507" spans="1:5" ht="15.75" thickBot="1" x14ac:dyDescent="0.3">
      <c r="A507" s="3" t="s">
        <v>8</v>
      </c>
      <c r="B507" s="81">
        <v>1</v>
      </c>
      <c r="C507" s="4">
        <v>1</v>
      </c>
      <c r="D507" s="4">
        <v>1</v>
      </c>
      <c r="E507" s="4">
        <v>1</v>
      </c>
    </row>
    <row r="508" spans="1:5" ht="15.75" thickBot="1" x14ac:dyDescent="0.3">
      <c r="A508" s="3" t="s">
        <v>15</v>
      </c>
      <c r="B508" s="4">
        <v>6165</v>
      </c>
      <c r="C508" s="4">
        <v>10000</v>
      </c>
      <c r="D508" s="4">
        <v>5000</v>
      </c>
      <c r="E508" s="4">
        <v>5000</v>
      </c>
    </row>
    <row r="509" spans="1:5" ht="15.75" thickBot="1" x14ac:dyDescent="0.3">
      <c r="A509" s="3" t="s">
        <v>21</v>
      </c>
      <c r="B509" s="4">
        <f>B508/B507</f>
        <v>6165</v>
      </c>
      <c r="C509" s="4">
        <f t="shared" ref="C509:E509" si="74">C508/C507</f>
        <v>10000</v>
      </c>
      <c r="D509" s="4">
        <f t="shared" si="74"/>
        <v>5000</v>
      </c>
      <c r="E509" s="4">
        <f t="shared" si="74"/>
        <v>5000</v>
      </c>
    </row>
    <row r="510" spans="1:5" ht="15.75" thickBot="1" x14ac:dyDescent="0.3">
      <c r="A510" s="3" t="s">
        <v>16</v>
      </c>
      <c r="B510" s="81" t="s">
        <v>20</v>
      </c>
      <c r="C510" s="5">
        <f>C507/B507-1</f>
        <v>0</v>
      </c>
      <c r="D510" s="5">
        <f t="shared" ref="D510:E512" si="75">D507/C507-1</f>
        <v>0</v>
      </c>
      <c r="E510" s="5">
        <f t="shared" si="75"/>
        <v>0</v>
      </c>
    </row>
    <row r="511" spans="1:5" ht="15.75" thickBot="1" x14ac:dyDescent="0.3">
      <c r="A511" s="3" t="s">
        <v>17</v>
      </c>
      <c r="B511" s="81" t="s">
        <v>20</v>
      </c>
      <c r="C511" s="5">
        <f>C508/B508-1</f>
        <v>0.62206001622060025</v>
      </c>
      <c r="D511" s="5">
        <f t="shared" si="75"/>
        <v>-0.5</v>
      </c>
      <c r="E511" s="5">
        <f t="shared" si="75"/>
        <v>0</v>
      </c>
    </row>
    <row r="512" spans="1:5" ht="15.75" thickBot="1" x14ac:dyDescent="0.3">
      <c r="A512" s="3" t="s">
        <v>18</v>
      </c>
      <c r="B512" s="81" t="s">
        <v>20</v>
      </c>
      <c r="C512" s="5">
        <f>C509/B509-1</f>
        <v>0.62206001622060025</v>
      </c>
      <c r="D512" s="5">
        <f t="shared" si="75"/>
        <v>-0.5</v>
      </c>
      <c r="E512" s="5">
        <f t="shared" si="75"/>
        <v>0</v>
      </c>
    </row>
    <row r="513" spans="1:5" ht="15.75" thickBot="1" x14ac:dyDescent="0.3">
      <c r="A513" s="806" t="s">
        <v>282</v>
      </c>
      <c r="B513" s="807"/>
      <c r="C513" s="807"/>
      <c r="D513" s="807"/>
      <c r="E513" s="808"/>
    </row>
    <row r="514" spans="1:5" x14ac:dyDescent="0.25">
      <c r="A514" s="781"/>
      <c r="B514" s="14">
        <v>2019</v>
      </c>
      <c r="C514" s="14">
        <v>2020</v>
      </c>
      <c r="D514" s="14">
        <v>2021</v>
      </c>
      <c r="E514" s="14">
        <v>2022</v>
      </c>
    </row>
    <row r="515" spans="1:5" ht="15.75" thickBot="1" x14ac:dyDescent="0.3">
      <c r="A515" s="782"/>
      <c r="B515" s="15" t="s">
        <v>5</v>
      </c>
      <c r="C515" s="15" t="s">
        <v>6</v>
      </c>
      <c r="D515" s="15" t="s">
        <v>6</v>
      </c>
      <c r="E515" s="15" t="s">
        <v>6</v>
      </c>
    </row>
    <row r="516" spans="1:5" ht="15.75" thickBot="1" x14ac:dyDescent="0.3">
      <c r="A516" s="1" t="s">
        <v>107</v>
      </c>
      <c r="B516" s="6">
        <f>B517+B518+B519+B520</f>
        <v>0</v>
      </c>
      <c r="C516" s="6">
        <f t="shared" ref="C516:E516" si="76">C517+C518+C519+C520</f>
        <v>0</v>
      </c>
      <c r="D516" s="6">
        <f t="shared" si="76"/>
        <v>0</v>
      </c>
      <c r="E516" s="6">
        <f t="shared" si="76"/>
        <v>0</v>
      </c>
    </row>
    <row r="517" spans="1:5" ht="15.75" thickBot="1" x14ac:dyDescent="0.3">
      <c r="A517" s="8" t="s">
        <v>37</v>
      </c>
      <c r="B517" s="6">
        <v>0</v>
      </c>
      <c r="C517" s="6">
        <v>0</v>
      </c>
      <c r="D517" s="6">
        <v>0</v>
      </c>
      <c r="E517" s="6">
        <v>0</v>
      </c>
    </row>
    <row r="518" spans="1:5" ht="15.75" thickBot="1" x14ac:dyDescent="0.3">
      <c r="A518" s="8" t="s">
        <v>108</v>
      </c>
      <c r="B518" s="6"/>
      <c r="C518" s="6"/>
      <c r="D518" s="6"/>
      <c r="E518" s="6"/>
    </row>
    <row r="519" spans="1:5" ht="15.75" thickBot="1" x14ac:dyDescent="0.3">
      <c r="A519" s="8" t="s">
        <v>72</v>
      </c>
      <c r="B519" s="6"/>
      <c r="C519" s="6"/>
      <c r="D519" s="6"/>
      <c r="E519" s="6"/>
    </row>
    <row r="520" spans="1:5" ht="15.75" thickBot="1" x14ac:dyDescent="0.3">
      <c r="A520" s="8" t="s">
        <v>73</v>
      </c>
      <c r="B520" s="6"/>
      <c r="C520" s="6"/>
      <c r="D520" s="6"/>
      <c r="E520" s="6"/>
    </row>
    <row r="521" spans="1:5" ht="15.75" thickBot="1" x14ac:dyDescent="0.3">
      <c r="A521" s="1" t="s">
        <v>109</v>
      </c>
      <c r="B521" s="9">
        <f>B522+B523+B524+B525</f>
        <v>6165</v>
      </c>
      <c r="C521" s="9">
        <f t="shared" ref="C521:E521" si="77">C522+C523+C524+C525</f>
        <v>10000</v>
      </c>
      <c r="D521" s="9">
        <f t="shared" si="77"/>
        <v>5000</v>
      </c>
      <c r="E521" s="9">
        <f t="shared" si="77"/>
        <v>5000</v>
      </c>
    </row>
    <row r="522" spans="1:5" ht="15.75" thickBot="1" x14ac:dyDescent="0.3">
      <c r="A522" s="8" t="s">
        <v>37</v>
      </c>
      <c r="B522" s="4">
        <v>6165</v>
      </c>
      <c r="C522" s="4">
        <v>10000</v>
      </c>
      <c r="D522" s="4">
        <v>5000</v>
      </c>
      <c r="E522" s="4">
        <v>5000</v>
      </c>
    </row>
    <row r="523" spans="1:5" ht="15.75" thickBot="1" x14ac:dyDescent="0.3">
      <c r="A523" s="8" t="s">
        <v>108</v>
      </c>
      <c r="B523" s="9"/>
      <c r="C523" s="6"/>
      <c r="D523" s="6"/>
      <c r="E523" s="6"/>
    </row>
    <row r="524" spans="1:5" ht="15.75" thickBot="1" x14ac:dyDescent="0.3">
      <c r="A524" s="8" t="s">
        <v>72</v>
      </c>
      <c r="B524" s="9"/>
      <c r="C524" s="6"/>
      <c r="D524" s="6"/>
      <c r="E524" s="6"/>
    </row>
    <row r="525" spans="1:5" ht="15.75" thickBot="1" x14ac:dyDescent="0.3">
      <c r="A525" s="8" t="s">
        <v>73</v>
      </c>
      <c r="B525" s="9"/>
      <c r="C525" s="6"/>
      <c r="D525" s="6"/>
      <c r="E525" s="6"/>
    </row>
    <row r="526" spans="1:5" x14ac:dyDescent="0.25">
      <c r="A526" s="17" t="s">
        <v>283</v>
      </c>
      <c r="B526" s="64">
        <f>B516+B521</f>
        <v>6165</v>
      </c>
      <c r="C526" s="64">
        <f t="shared" ref="C526:E526" si="78">C516+C521</f>
        <v>10000</v>
      </c>
      <c r="D526" s="64">
        <f t="shared" si="78"/>
        <v>5000</v>
      </c>
      <c r="E526" s="64">
        <f t="shared" si="78"/>
        <v>5000</v>
      </c>
    </row>
    <row r="527" spans="1:5" ht="15.75" thickBot="1" x14ac:dyDescent="0.3">
      <c r="A527" s="296" t="s">
        <v>35</v>
      </c>
      <c r="B527" s="304">
        <f>B526-B508</f>
        <v>0</v>
      </c>
      <c r="C527" s="304">
        <f t="shared" ref="C527:E527" si="79">C526-C508</f>
        <v>0</v>
      </c>
      <c r="D527" s="304">
        <f t="shared" si="79"/>
        <v>0</v>
      </c>
      <c r="E527" s="304">
        <f t="shared" si="79"/>
        <v>0</v>
      </c>
    </row>
    <row r="528" spans="1:5" ht="15.75" customHeight="1" thickBot="1" x14ac:dyDescent="0.3">
      <c r="A528" s="323" t="s">
        <v>227</v>
      </c>
      <c r="B528" s="806" t="s">
        <v>1097</v>
      </c>
      <c r="C528" s="807"/>
      <c r="D528" s="807"/>
      <c r="E528" s="808"/>
    </row>
    <row r="529" spans="1:5" ht="34.5" thickBot="1" x14ac:dyDescent="0.3">
      <c r="A529" s="16" t="s">
        <v>1105</v>
      </c>
      <c r="B529" s="324" t="s">
        <v>332</v>
      </c>
      <c r="C529" s="325" t="s">
        <v>105</v>
      </c>
      <c r="D529" s="1298" t="s">
        <v>1106</v>
      </c>
      <c r="E529" s="1299"/>
    </row>
    <row r="530" spans="1:5" ht="31.5" customHeight="1" thickBot="1" x14ac:dyDescent="0.3">
      <c r="A530" s="323"/>
      <c r="B530" s="1302" t="s">
        <v>1107</v>
      </c>
      <c r="C530" s="1303"/>
      <c r="D530" s="1303"/>
      <c r="E530" s="1304"/>
    </row>
    <row r="531" spans="1:5" ht="137.25" customHeight="1" thickBot="1" x14ac:dyDescent="0.3">
      <c r="A531" s="3" t="s">
        <v>9</v>
      </c>
      <c r="B531" s="1295" t="s">
        <v>1100</v>
      </c>
      <c r="C531" s="1296"/>
      <c r="D531" s="1296"/>
      <c r="E531" s="1297"/>
    </row>
    <row r="532" spans="1:5" ht="15.75" thickBot="1" x14ac:dyDescent="0.3">
      <c r="A532" s="3" t="s">
        <v>14</v>
      </c>
      <c r="B532" s="803" t="s">
        <v>313</v>
      </c>
      <c r="C532" s="804"/>
      <c r="D532" s="804"/>
      <c r="E532" s="805"/>
    </row>
    <row r="533" spans="1:5" x14ac:dyDescent="0.25">
      <c r="A533" s="781"/>
      <c r="B533" s="14">
        <v>2019</v>
      </c>
      <c r="C533" s="14">
        <v>2020</v>
      </c>
      <c r="D533" s="14">
        <v>2021</v>
      </c>
      <c r="E533" s="14">
        <v>2022</v>
      </c>
    </row>
    <row r="534" spans="1:5" ht="15.75" thickBot="1" x14ac:dyDescent="0.3">
      <c r="A534" s="782"/>
      <c r="B534" s="15" t="s">
        <v>5</v>
      </c>
      <c r="C534" s="15" t="s">
        <v>6</v>
      </c>
      <c r="D534" s="15" t="s">
        <v>6</v>
      </c>
      <c r="E534" s="15" t="s">
        <v>6</v>
      </c>
    </row>
    <row r="535" spans="1:5" ht="15.75" thickBot="1" x14ac:dyDescent="0.3">
      <c r="A535" s="3" t="s">
        <v>8</v>
      </c>
      <c r="B535" s="81">
        <v>1</v>
      </c>
      <c r="C535" s="4">
        <v>1</v>
      </c>
      <c r="D535" s="4">
        <v>1</v>
      </c>
      <c r="E535" s="4">
        <v>1</v>
      </c>
    </row>
    <row r="536" spans="1:5" ht="15.75" thickBot="1" x14ac:dyDescent="0.3">
      <c r="A536" s="3" t="s">
        <v>15</v>
      </c>
      <c r="B536" s="4">
        <v>6690</v>
      </c>
      <c r="C536" s="4">
        <v>10000</v>
      </c>
      <c r="D536" s="4">
        <v>5000</v>
      </c>
      <c r="E536" s="4">
        <v>5000</v>
      </c>
    </row>
    <row r="537" spans="1:5" ht="15.75" thickBot="1" x14ac:dyDescent="0.3">
      <c r="A537" s="3" t="s">
        <v>21</v>
      </c>
      <c r="B537" s="4">
        <f>B536/B535</f>
        <v>6690</v>
      </c>
      <c r="C537" s="4">
        <f t="shared" ref="C537:E537" si="80">C536/C535</f>
        <v>10000</v>
      </c>
      <c r="D537" s="4">
        <f t="shared" si="80"/>
        <v>5000</v>
      </c>
      <c r="E537" s="4">
        <f t="shared" si="80"/>
        <v>5000</v>
      </c>
    </row>
    <row r="538" spans="1:5" ht="15.75" thickBot="1" x14ac:dyDescent="0.3">
      <c r="A538" s="3" t="s">
        <v>16</v>
      </c>
      <c r="B538" s="81" t="s">
        <v>20</v>
      </c>
      <c r="C538" s="5">
        <f>C535/B535-1</f>
        <v>0</v>
      </c>
      <c r="D538" s="5">
        <f t="shared" ref="D538:E540" si="81">D535/C535-1</f>
        <v>0</v>
      </c>
      <c r="E538" s="5">
        <f t="shared" si="81"/>
        <v>0</v>
      </c>
    </row>
    <row r="539" spans="1:5" ht="15.75" thickBot="1" x14ac:dyDescent="0.3">
      <c r="A539" s="3" t="s">
        <v>17</v>
      </c>
      <c r="B539" s="81" t="s">
        <v>20</v>
      </c>
      <c r="C539" s="5">
        <f>C536/B536-1</f>
        <v>0.49476831091180862</v>
      </c>
      <c r="D539" s="5">
        <f t="shared" si="81"/>
        <v>-0.5</v>
      </c>
      <c r="E539" s="5">
        <f t="shared" si="81"/>
        <v>0</v>
      </c>
    </row>
    <row r="540" spans="1:5" ht="15.75" thickBot="1" x14ac:dyDescent="0.3">
      <c r="A540" s="3" t="s">
        <v>18</v>
      </c>
      <c r="B540" s="81" t="s">
        <v>20</v>
      </c>
      <c r="C540" s="5">
        <f>C537/B537-1</f>
        <v>0.49476831091180862</v>
      </c>
      <c r="D540" s="5">
        <f t="shared" si="81"/>
        <v>-0.5</v>
      </c>
      <c r="E540" s="5">
        <f t="shared" si="81"/>
        <v>0</v>
      </c>
    </row>
    <row r="541" spans="1:5" ht="15.75" customHeight="1" thickBot="1" x14ac:dyDescent="0.3">
      <c r="A541" s="806" t="s">
        <v>286</v>
      </c>
      <c r="B541" s="807"/>
      <c r="C541" s="807"/>
      <c r="D541" s="807"/>
      <c r="E541" s="808"/>
    </row>
    <row r="542" spans="1:5" x14ac:dyDescent="0.25">
      <c r="A542" s="781"/>
      <c r="B542" s="14">
        <v>2019</v>
      </c>
      <c r="C542" s="14">
        <v>2020</v>
      </c>
      <c r="D542" s="14">
        <v>2021</v>
      </c>
      <c r="E542" s="14">
        <v>2022</v>
      </c>
    </row>
    <row r="543" spans="1:5" ht="15.75" thickBot="1" x14ac:dyDescent="0.3">
      <c r="A543" s="782"/>
      <c r="B543" s="15" t="s">
        <v>5</v>
      </c>
      <c r="C543" s="15" t="s">
        <v>6</v>
      </c>
      <c r="D543" s="15" t="s">
        <v>6</v>
      </c>
      <c r="E543" s="15" t="s">
        <v>6</v>
      </c>
    </row>
    <row r="544" spans="1:5" ht="15.75" thickBot="1" x14ac:dyDescent="0.3">
      <c r="A544" s="1" t="s">
        <v>107</v>
      </c>
      <c r="B544" s="6">
        <f>B545+B546+B547+B548</f>
        <v>0</v>
      </c>
      <c r="C544" s="6">
        <f t="shared" ref="C544:E544" si="82">C545+C546+C547+C548</f>
        <v>0</v>
      </c>
      <c r="D544" s="6">
        <f t="shared" si="82"/>
        <v>0</v>
      </c>
      <c r="E544" s="6">
        <f t="shared" si="82"/>
        <v>0</v>
      </c>
    </row>
    <row r="545" spans="1:5" ht="15.75" thickBot="1" x14ac:dyDescent="0.3">
      <c r="A545" s="8" t="s">
        <v>37</v>
      </c>
      <c r="B545" s="6">
        <v>0</v>
      </c>
      <c r="C545" s="6">
        <v>0</v>
      </c>
      <c r="D545" s="6">
        <v>0</v>
      </c>
      <c r="E545" s="6">
        <v>0</v>
      </c>
    </row>
    <row r="546" spans="1:5" ht="15.75" thickBot="1" x14ac:dyDescent="0.3">
      <c r="A546" s="8" t="s">
        <v>108</v>
      </c>
      <c r="B546" s="6"/>
      <c r="C546" s="6"/>
      <c r="D546" s="6"/>
      <c r="E546" s="6"/>
    </row>
    <row r="547" spans="1:5" ht="15.75" thickBot="1" x14ac:dyDescent="0.3">
      <c r="A547" s="8" t="s">
        <v>72</v>
      </c>
      <c r="B547" s="6"/>
      <c r="C547" s="6"/>
      <c r="D547" s="6"/>
      <c r="E547" s="6"/>
    </row>
    <row r="548" spans="1:5" ht="15.75" thickBot="1" x14ac:dyDescent="0.3">
      <c r="A548" s="8" t="s">
        <v>73</v>
      </c>
      <c r="B548" s="6"/>
      <c r="C548" s="6"/>
      <c r="D548" s="6"/>
      <c r="E548" s="6"/>
    </row>
    <row r="549" spans="1:5" ht="15.75" thickBot="1" x14ac:dyDescent="0.3">
      <c r="A549" s="1" t="s">
        <v>109</v>
      </c>
      <c r="B549" s="9">
        <f>B550+B551+B552+B553</f>
        <v>6690</v>
      </c>
      <c r="C549" s="9">
        <f t="shared" ref="C549:E549" si="83">C550+C551+C552+C553</f>
        <v>10000</v>
      </c>
      <c r="D549" s="9">
        <f t="shared" si="83"/>
        <v>5000</v>
      </c>
      <c r="E549" s="9">
        <f t="shared" si="83"/>
        <v>5000</v>
      </c>
    </row>
    <row r="550" spans="1:5" ht="15.75" thickBot="1" x14ac:dyDescent="0.3">
      <c r="A550" s="8" t="s">
        <v>37</v>
      </c>
      <c r="B550" s="4">
        <v>6690</v>
      </c>
      <c r="C550" s="4">
        <v>10000</v>
      </c>
      <c r="D550" s="4">
        <v>5000</v>
      </c>
      <c r="E550" s="4">
        <v>5000</v>
      </c>
    </row>
    <row r="551" spans="1:5" ht="15.75" thickBot="1" x14ac:dyDescent="0.3">
      <c r="A551" s="8" t="s">
        <v>108</v>
      </c>
      <c r="B551" s="9"/>
      <c r="C551" s="6"/>
      <c r="D551" s="6"/>
      <c r="E551" s="6"/>
    </row>
    <row r="552" spans="1:5" ht="15.75" thickBot="1" x14ac:dyDescent="0.3">
      <c r="A552" s="8" t="s">
        <v>72</v>
      </c>
      <c r="B552" s="9"/>
      <c r="C552" s="6"/>
      <c r="D552" s="6"/>
      <c r="E552" s="6"/>
    </row>
    <row r="553" spans="1:5" ht="15.75" thickBot="1" x14ac:dyDescent="0.3">
      <c r="A553" s="8" t="s">
        <v>73</v>
      </c>
      <c r="B553" s="9"/>
      <c r="C553" s="6"/>
      <c r="D553" s="6"/>
      <c r="E553" s="6"/>
    </row>
    <row r="554" spans="1:5" x14ac:dyDescent="0.25">
      <c r="A554" s="17" t="s">
        <v>287</v>
      </c>
      <c r="B554" s="64">
        <f>B544+B549</f>
        <v>6690</v>
      </c>
      <c r="C554" s="64">
        <f t="shared" ref="C554:E554" si="84">C544+C549</f>
        <v>10000</v>
      </c>
      <c r="D554" s="64">
        <f t="shared" si="84"/>
        <v>5000</v>
      </c>
      <c r="E554" s="64">
        <f t="shared" si="84"/>
        <v>5000</v>
      </c>
    </row>
    <row r="555" spans="1:5" ht="15.75" thickBot="1" x14ac:dyDescent="0.3">
      <c r="A555" s="317" t="s">
        <v>35</v>
      </c>
      <c r="B555" s="328">
        <f>B554-B536</f>
        <v>0</v>
      </c>
      <c r="C555" s="328">
        <f t="shared" ref="C555:E555" si="85">C554-C536</f>
        <v>0</v>
      </c>
      <c r="D555" s="328">
        <f t="shared" si="85"/>
        <v>0</v>
      </c>
      <c r="E555" s="328">
        <f t="shared" si="85"/>
        <v>0</v>
      </c>
    </row>
    <row r="556" spans="1:5" ht="57" thickBot="1" x14ac:dyDescent="0.3">
      <c r="A556" s="242" t="s">
        <v>288</v>
      </c>
      <c r="B556" s="329" t="s">
        <v>1108</v>
      </c>
      <c r="C556" s="71" t="s">
        <v>105</v>
      </c>
      <c r="D556" s="792" t="s">
        <v>327</v>
      </c>
      <c r="E556" s="793"/>
    </row>
    <row r="557" spans="1:5" ht="94.5" customHeight="1" thickBot="1" x14ac:dyDescent="0.3">
      <c r="A557" s="3" t="s">
        <v>9</v>
      </c>
      <c r="B557" s="1295" t="s">
        <v>328</v>
      </c>
      <c r="C557" s="787"/>
      <c r="D557" s="787"/>
      <c r="E557" s="788"/>
    </row>
    <row r="558" spans="1:5" ht="15.75" thickBot="1" x14ac:dyDescent="0.3">
      <c r="A558" s="3" t="s">
        <v>14</v>
      </c>
      <c r="B558" s="803" t="s">
        <v>123</v>
      </c>
      <c r="C558" s="804"/>
      <c r="D558" s="804"/>
      <c r="E558" s="805"/>
    </row>
    <row r="559" spans="1:5" x14ac:dyDescent="0.25">
      <c r="A559" s="781"/>
      <c r="B559" s="14">
        <v>2019</v>
      </c>
      <c r="C559" s="14">
        <v>2020</v>
      </c>
      <c r="D559" s="14">
        <v>2021</v>
      </c>
      <c r="E559" s="14">
        <v>2022</v>
      </c>
    </row>
    <row r="560" spans="1:5" ht="15.75" thickBot="1" x14ac:dyDescent="0.3">
      <c r="A560" s="782"/>
      <c r="B560" s="15" t="s">
        <v>5</v>
      </c>
      <c r="C560" s="15" t="s">
        <v>6</v>
      </c>
      <c r="D560" s="15" t="s">
        <v>6</v>
      </c>
      <c r="E560" s="15" t="s">
        <v>6</v>
      </c>
    </row>
    <row r="561" spans="1:5" ht="15.75" thickBot="1" x14ac:dyDescent="0.3">
      <c r="A561" s="3" t="s">
        <v>8</v>
      </c>
      <c r="B561" s="4">
        <v>1</v>
      </c>
      <c r="C561" s="4">
        <v>1</v>
      </c>
      <c r="D561" s="4" t="s">
        <v>313</v>
      </c>
      <c r="E561" s="4" t="s">
        <v>313</v>
      </c>
    </row>
    <row r="562" spans="1:5" ht="15.75" thickBot="1" x14ac:dyDescent="0.3">
      <c r="A562" s="3" t="s">
        <v>15</v>
      </c>
      <c r="B562" s="4">
        <v>1000</v>
      </c>
      <c r="C562" s="4">
        <v>0</v>
      </c>
      <c r="D562" s="4">
        <v>0</v>
      </c>
      <c r="E562" s="4">
        <v>0</v>
      </c>
    </row>
    <row r="563" spans="1:5" ht="15.75" thickBot="1" x14ac:dyDescent="0.3">
      <c r="A563" s="3" t="s">
        <v>21</v>
      </c>
      <c r="B563" s="4">
        <f>B562/B561</f>
        <v>1000</v>
      </c>
      <c r="C563" s="4">
        <f t="shared" ref="C563:E563" si="86">C562/C561</f>
        <v>0</v>
      </c>
      <c r="D563" s="4" t="e">
        <f t="shared" si="86"/>
        <v>#VALUE!</v>
      </c>
      <c r="E563" s="4" t="e">
        <f t="shared" si="86"/>
        <v>#VALUE!</v>
      </c>
    </row>
    <row r="564" spans="1:5" ht="15.75" thickBot="1" x14ac:dyDescent="0.3">
      <c r="A564" s="3" t="s">
        <v>16</v>
      </c>
      <c r="B564" s="81" t="s">
        <v>20</v>
      </c>
      <c r="C564" s="5">
        <f>C561/B561-1</f>
        <v>0</v>
      </c>
      <c r="D564" s="5" t="e">
        <f t="shared" ref="D564:E566" si="87">D561/C561-1</f>
        <v>#VALUE!</v>
      </c>
      <c r="E564" s="5" t="e">
        <f t="shared" si="87"/>
        <v>#VALUE!</v>
      </c>
    </row>
    <row r="565" spans="1:5" ht="15.75" thickBot="1" x14ac:dyDescent="0.3">
      <c r="A565" s="3" t="s">
        <v>17</v>
      </c>
      <c r="B565" s="81" t="s">
        <v>20</v>
      </c>
      <c r="C565" s="5">
        <f>C562/B562-1</f>
        <v>-1</v>
      </c>
      <c r="D565" s="5" t="e">
        <f t="shared" si="87"/>
        <v>#DIV/0!</v>
      </c>
      <c r="E565" s="5" t="e">
        <f t="shared" si="87"/>
        <v>#DIV/0!</v>
      </c>
    </row>
    <row r="566" spans="1:5" ht="15.75" thickBot="1" x14ac:dyDescent="0.3">
      <c r="A566" s="3" t="s">
        <v>18</v>
      </c>
      <c r="B566" s="81" t="s">
        <v>20</v>
      </c>
      <c r="C566" s="5">
        <f>C563/B563-1</f>
        <v>-1</v>
      </c>
      <c r="D566" s="5" t="e">
        <f t="shared" si="87"/>
        <v>#VALUE!</v>
      </c>
      <c r="E566" s="5" t="e">
        <f t="shared" si="87"/>
        <v>#VALUE!</v>
      </c>
    </row>
    <row r="567" spans="1:5" ht="15.75" thickBot="1" x14ac:dyDescent="0.3">
      <c r="A567" s="806" t="s">
        <v>290</v>
      </c>
      <c r="B567" s="807"/>
      <c r="C567" s="807"/>
      <c r="D567" s="807"/>
      <c r="E567" s="808"/>
    </row>
    <row r="568" spans="1:5" x14ac:dyDescent="0.25">
      <c r="A568" s="781"/>
      <c r="B568" s="14">
        <v>2019</v>
      </c>
      <c r="C568" s="14">
        <v>2020</v>
      </c>
      <c r="D568" s="14">
        <v>2021</v>
      </c>
      <c r="E568" s="14">
        <v>2022</v>
      </c>
    </row>
    <row r="569" spans="1:5" ht="15.75" thickBot="1" x14ac:dyDescent="0.3">
      <c r="A569" s="782"/>
      <c r="B569" s="15" t="s">
        <v>5</v>
      </c>
      <c r="C569" s="15" t="s">
        <v>6</v>
      </c>
      <c r="D569" s="15" t="s">
        <v>6</v>
      </c>
      <c r="E569" s="15" t="s">
        <v>6</v>
      </c>
    </row>
    <row r="570" spans="1:5" ht="15.75" thickBot="1" x14ac:dyDescent="0.3">
      <c r="A570" s="1" t="s">
        <v>107</v>
      </c>
      <c r="B570" s="6">
        <f>B571+B572+B573+B574</f>
        <v>1000</v>
      </c>
      <c r="C570" s="6">
        <f t="shared" ref="C570:E570" si="88">C571+C572+C573+C574</f>
        <v>0</v>
      </c>
      <c r="D570" s="6">
        <f t="shared" si="88"/>
        <v>0</v>
      </c>
      <c r="E570" s="6">
        <f t="shared" si="88"/>
        <v>0</v>
      </c>
    </row>
    <row r="571" spans="1:5" ht="15.75" thickBot="1" x14ac:dyDescent="0.3">
      <c r="A571" s="8" t="s">
        <v>37</v>
      </c>
      <c r="B571" s="4">
        <v>1000</v>
      </c>
      <c r="C571" s="4">
        <v>0</v>
      </c>
      <c r="D571" s="6"/>
      <c r="E571" s="6"/>
    </row>
    <row r="572" spans="1:5" ht="15.75" thickBot="1" x14ac:dyDescent="0.3">
      <c r="A572" s="8" t="s">
        <v>108</v>
      </c>
      <c r="B572" s="6"/>
      <c r="C572" s="6"/>
      <c r="D572" s="6"/>
      <c r="E572" s="6"/>
    </row>
    <row r="573" spans="1:5" ht="15.75" thickBot="1" x14ac:dyDescent="0.3">
      <c r="A573" s="8" t="s">
        <v>72</v>
      </c>
      <c r="B573" s="6"/>
      <c r="C573" s="6"/>
      <c r="D573" s="6"/>
      <c r="E573" s="6"/>
    </row>
    <row r="574" spans="1:5" ht="15.75" thickBot="1" x14ac:dyDescent="0.3">
      <c r="A574" s="8" t="s">
        <v>73</v>
      </c>
      <c r="B574" s="6"/>
      <c r="C574" s="6"/>
      <c r="D574" s="6"/>
      <c r="E574" s="6"/>
    </row>
    <row r="575" spans="1:5" ht="15.75" thickBot="1" x14ac:dyDescent="0.3">
      <c r="A575" s="1" t="s">
        <v>109</v>
      </c>
      <c r="B575" s="9">
        <f>B576+B577+B578+B579</f>
        <v>0</v>
      </c>
      <c r="C575" s="9">
        <f t="shared" ref="C575:E575" si="89">C576+C577+C578+C579</f>
        <v>0</v>
      </c>
      <c r="D575" s="9">
        <f t="shared" si="89"/>
        <v>0</v>
      </c>
      <c r="E575" s="9">
        <f t="shared" si="89"/>
        <v>0</v>
      </c>
    </row>
    <row r="576" spans="1:5" ht="15.75" thickBot="1" x14ac:dyDescent="0.3">
      <c r="A576" s="8" t="s">
        <v>37</v>
      </c>
      <c r="B576" s="9"/>
      <c r="C576" s="6"/>
      <c r="D576" s="6"/>
      <c r="E576" s="6"/>
    </row>
    <row r="577" spans="1:5" ht="15.75" thickBot="1" x14ac:dyDescent="0.3">
      <c r="A577" s="8" t="s">
        <v>108</v>
      </c>
      <c r="B577" s="9"/>
      <c r="C577" s="6"/>
      <c r="D577" s="6"/>
      <c r="E577" s="6"/>
    </row>
    <row r="578" spans="1:5" ht="15.75" thickBot="1" x14ac:dyDescent="0.3">
      <c r="A578" s="8" t="s">
        <v>72</v>
      </c>
      <c r="B578" s="9"/>
      <c r="C578" s="6"/>
      <c r="D578" s="6"/>
      <c r="E578" s="6"/>
    </row>
    <row r="579" spans="1:5" ht="15.75" thickBot="1" x14ac:dyDescent="0.3">
      <c r="A579" s="8" t="s">
        <v>73</v>
      </c>
      <c r="B579" s="9"/>
      <c r="C579" s="6"/>
      <c r="D579" s="6"/>
      <c r="E579" s="6"/>
    </row>
    <row r="580" spans="1:5" x14ac:dyDescent="0.25">
      <c r="A580" s="298" t="s">
        <v>1109</v>
      </c>
      <c r="B580" s="64">
        <f>B570+B575</f>
        <v>1000</v>
      </c>
      <c r="C580" s="64">
        <f t="shared" ref="C580:E580" si="90">C570+C575</f>
        <v>0</v>
      </c>
      <c r="D580" s="64">
        <f t="shared" si="90"/>
        <v>0</v>
      </c>
      <c r="E580" s="64">
        <f t="shared" si="90"/>
        <v>0</v>
      </c>
    </row>
    <row r="581" spans="1:5" ht="15.75" thickBot="1" x14ac:dyDescent="0.3">
      <c r="A581" s="296" t="s">
        <v>35</v>
      </c>
      <c r="B581" s="304">
        <f>B580-B562</f>
        <v>0</v>
      </c>
      <c r="C581" s="304">
        <f t="shared" ref="C581:E581" si="91">C580-C562</f>
        <v>0</v>
      </c>
      <c r="D581" s="304">
        <f t="shared" si="91"/>
        <v>0</v>
      </c>
      <c r="E581" s="304">
        <f t="shared" si="91"/>
        <v>0</v>
      </c>
    </row>
    <row r="582" spans="1:5" ht="15.75" thickBot="1" x14ac:dyDescent="0.3">
      <c r="A582" s="794" t="s">
        <v>239</v>
      </c>
      <c r="B582" s="795"/>
      <c r="C582" s="795"/>
      <c r="D582" s="795"/>
      <c r="E582" s="796"/>
    </row>
    <row r="583" spans="1:5" ht="15.75" thickBot="1" x14ac:dyDescent="0.3">
      <c r="A583" s="794" t="s">
        <v>240</v>
      </c>
      <c r="B583" s="795"/>
      <c r="C583" s="795"/>
      <c r="D583" s="795"/>
      <c r="E583" s="796"/>
    </row>
    <row r="584" spans="1:5" ht="15.75" thickBot="1" x14ac:dyDescent="0.3">
      <c r="A584" s="72" t="s">
        <v>227</v>
      </c>
      <c r="B584" s="790"/>
      <c r="C584" s="792"/>
      <c r="D584" s="792"/>
      <c r="E584" s="793"/>
    </row>
    <row r="585" spans="1:5" ht="45.75" thickBot="1" x14ac:dyDescent="0.3">
      <c r="A585" s="16" t="s">
        <v>1110</v>
      </c>
      <c r="B585" s="104" t="s">
        <v>1111</v>
      </c>
      <c r="C585" s="33" t="s">
        <v>105</v>
      </c>
      <c r="D585" s="1057" t="s">
        <v>334</v>
      </c>
      <c r="E585" s="799"/>
    </row>
    <row r="586" spans="1:5" ht="15.75" thickBot="1" x14ac:dyDescent="0.3">
      <c r="A586" s="3" t="s">
        <v>9</v>
      </c>
      <c r="B586" s="786" t="s">
        <v>333</v>
      </c>
      <c r="C586" s="787"/>
      <c r="D586" s="787"/>
      <c r="E586" s="788"/>
    </row>
    <row r="587" spans="1:5" ht="15.75" thickBot="1" x14ac:dyDescent="0.3">
      <c r="A587" s="3" t="s">
        <v>14</v>
      </c>
      <c r="B587" s="803" t="s">
        <v>123</v>
      </c>
      <c r="C587" s="804"/>
      <c r="D587" s="804"/>
      <c r="E587" s="805"/>
    </row>
    <row r="588" spans="1:5" x14ac:dyDescent="0.25">
      <c r="A588" s="781"/>
      <c r="B588" s="14">
        <v>2019</v>
      </c>
      <c r="C588" s="14">
        <v>2020</v>
      </c>
      <c r="D588" s="14">
        <v>2021</v>
      </c>
      <c r="E588" s="14">
        <v>2022</v>
      </c>
    </row>
    <row r="589" spans="1:5" ht="15.75" thickBot="1" x14ac:dyDescent="0.3">
      <c r="A589" s="782"/>
      <c r="B589" s="15" t="s">
        <v>5</v>
      </c>
      <c r="C589" s="15" t="s">
        <v>6</v>
      </c>
      <c r="D589" s="15" t="s">
        <v>6</v>
      </c>
      <c r="E589" s="15" t="s">
        <v>6</v>
      </c>
    </row>
    <row r="590" spans="1:5" ht="15.75" thickBot="1" x14ac:dyDescent="0.3">
      <c r="A590" s="3" t="s">
        <v>8</v>
      </c>
      <c r="B590" s="81">
        <v>86</v>
      </c>
      <c r="C590" s="81">
        <v>86</v>
      </c>
      <c r="D590" s="81">
        <v>0</v>
      </c>
      <c r="E590" s="81">
        <v>0</v>
      </c>
    </row>
    <row r="591" spans="1:5" ht="15.75" thickBot="1" x14ac:dyDescent="0.3">
      <c r="A591" s="3" t="s">
        <v>15</v>
      </c>
      <c r="B591" s="4">
        <v>25700</v>
      </c>
      <c r="C591" s="4">
        <v>0</v>
      </c>
      <c r="D591" s="4">
        <f t="shared" ref="D591:E591" si="92">D609</f>
        <v>0</v>
      </c>
      <c r="E591" s="4">
        <f t="shared" si="92"/>
        <v>0</v>
      </c>
    </row>
    <row r="592" spans="1:5" ht="15.75" thickBot="1" x14ac:dyDescent="0.3">
      <c r="A592" s="3" t="s">
        <v>21</v>
      </c>
      <c r="B592" s="4">
        <f>B591/B590</f>
        <v>298.83720930232556</v>
      </c>
      <c r="C592" s="4">
        <f t="shared" ref="C592:E592" si="93">C591/C590</f>
        <v>0</v>
      </c>
      <c r="D592" s="4" t="e">
        <f t="shared" si="93"/>
        <v>#DIV/0!</v>
      </c>
      <c r="E592" s="4" t="e">
        <f t="shared" si="93"/>
        <v>#DIV/0!</v>
      </c>
    </row>
    <row r="593" spans="1:5" ht="15.75" thickBot="1" x14ac:dyDescent="0.3">
      <c r="A593" s="3" t="s">
        <v>16</v>
      </c>
      <c r="B593" s="81" t="s">
        <v>20</v>
      </c>
      <c r="C593" s="5">
        <f>C590/B590-1</f>
        <v>0</v>
      </c>
      <c r="D593" s="5">
        <f t="shared" ref="D593:E595" si="94">D590/C590-1</f>
        <v>-1</v>
      </c>
      <c r="E593" s="5" t="e">
        <f t="shared" si="94"/>
        <v>#DIV/0!</v>
      </c>
    </row>
    <row r="594" spans="1:5" ht="15.75" thickBot="1" x14ac:dyDescent="0.3">
      <c r="A594" s="3" t="s">
        <v>17</v>
      </c>
      <c r="B594" s="81" t="s">
        <v>20</v>
      </c>
      <c r="C594" s="5">
        <f>C591/B591-1</f>
        <v>-1</v>
      </c>
      <c r="D594" s="5" t="e">
        <f t="shared" si="94"/>
        <v>#DIV/0!</v>
      </c>
      <c r="E594" s="5" t="e">
        <f t="shared" si="94"/>
        <v>#DIV/0!</v>
      </c>
    </row>
    <row r="595" spans="1:5" ht="15.75" thickBot="1" x14ac:dyDescent="0.3">
      <c r="A595" s="3" t="s">
        <v>18</v>
      </c>
      <c r="B595" s="81" t="s">
        <v>20</v>
      </c>
      <c r="C595" s="5">
        <f>C592/B592-1</f>
        <v>-1</v>
      </c>
      <c r="D595" s="5" t="e">
        <f t="shared" si="94"/>
        <v>#DIV/0!</v>
      </c>
      <c r="E595" s="5" t="e">
        <f t="shared" si="94"/>
        <v>#DIV/0!</v>
      </c>
    </row>
    <row r="596" spans="1:5" ht="15.75" thickBot="1" x14ac:dyDescent="0.3">
      <c r="A596" s="806" t="s">
        <v>1112</v>
      </c>
      <c r="B596" s="807"/>
      <c r="C596" s="807"/>
      <c r="D596" s="807"/>
      <c r="E596" s="808"/>
    </row>
    <row r="597" spans="1:5" x14ac:dyDescent="0.25">
      <c r="A597" s="781"/>
      <c r="B597" s="14">
        <v>2019</v>
      </c>
      <c r="C597" s="14">
        <v>2020</v>
      </c>
      <c r="D597" s="14">
        <v>2021</v>
      </c>
      <c r="E597" s="14">
        <v>2022</v>
      </c>
    </row>
    <row r="598" spans="1:5" ht="15.75" thickBot="1" x14ac:dyDescent="0.3">
      <c r="A598" s="782"/>
      <c r="B598" s="15" t="s">
        <v>5</v>
      </c>
      <c r="C598" s="15" t="s">
        <v>6</v>
      </c>
      <c r="D598" s="15" t="s">
        <v>6</v>
      </c>
      <c r="E598" s="15" t="s">
        <v>6</v>
      </c>
    </row>
    <row r="599" spans="1:5" ht="15.75" thickBot="1" x14ac:dyDescent="0.3">
      <c r="A599" s="1" t="s">
        <v>107</v>
      </c>
      <c r="B599" s="6">
        <f>B600+B601+B602+B603</f>
        <v>0</v>
      </c>
      <c r="C599" s="6">
        <f t="shared" ref="C599:E599" si="95">C600+C601+C602+C603</f>
        <v>0</v>
      </c>
      <c r="D599" s="6">
        <f t="shared" si="95"/>
        <v>0</v>
      </c>
      <c r="E599" s="6">
        <f t="shared" si="95"/>
        <v>0</v>
      </c>
    </row>
    <row r="600" spans="1:5" ht="15.75" thickBot="1" x14ac:dyDescent="0.3">
      <c r="A600" s="8" t="s">
        <v>37</v>
      </c>
      <c r="B600" s="6"/>
      <c r="C600" s="6"/>
      <c r="D600" s="6"/>
      <c r="E600" s="6"/>
    </row>
    <row r="601" spans="1:5" ht="15.75" thickBot="1" x14ac:dyDescent="0.3">
      <c r="A601" s="8" t="s">
        <v>108</v>
      </c>
      <c r="B601" s="6"/>
      <c r="C601" s="6"/>
      <c r="D601" s="6"/>
      <c r="E601" s="6"/>
    </row>
    <row r="602" spans="1:5" ht="15.75" thickBot="1" x14ac:dyDescent="0.3">
      <c r="A602" s="8" t="s">
        <v>72</v>
      </c>
      <c r="B602" s="6"/>
      <c r="C602" s="6"/>
      <c r="D602" s="6"/>
      <c r="E602" s="6"/>
    </row>
    <row r="603" spans="1:5" ht="15.75" thickBot="1" x14ac:dyDescent="0.3">
      <c r="A603" s="8" t="s">
        <v>73</v>
      </c>
      <c r="B603" s="6"/>
      <c r="C603" s="6"/>
      <c r="D603" s="6"/>
      <c r="E603" s="6"/>
    </row>
    <row r="604" spans="1:5" ht="15.75" thickBot="1" x14ac:dyDescent="0.3">
      <c r="A604" s="1" t="s">
        <v>109</v>
      </c>
      <c r="B604" s="9">
        <f>B605+B606+B607+B608</f>
        <v>25700</v>
      </c>
      <c r="C604" s="9">
        <f t="shared" ref="C604:E604" si="96">C605+C606+C607+C608</f>
        <v>0</v>
      </c>
      <c r="D604" s="9">
        <f t="shared" si="96"/>
        <v>0</v>
      </c>
      <c r="E604" s="9">
        <f t="shared" si="96"/>
        <v>0</v>
      </c>
    </row>
    <row r="605" spans="1:5" ht="15.75" thickBot="1" x14ac:dyDescent="0.3">
      <c r="A605" s="8" t="s">
        <v>37</v>
      </c>
      <c r="B605" s="4">
        <v>25700</v>
      </c>
      <c r="C605" s="4">
        <v>0</v>
      </c>
      <c r="D605" s="4">
        <v>0</v>
      </c>
      <c r="E605" s="4">
        <v>0</v>
      </c>
    </row>
    <row r="606" spans="1:5" ht="15.75" thickBot="1" x14ac:dyDescent="0.3">
      <c r="A606" s="8" t="s">
        <v>108</v>
      </c>
      <c r="B606" s="9"/>
      <c r="C606" s="9"/>
      <c r="D606" s="9"/>
      <c r="E606" s="9"/>
    </row>
    <row r="607" spans="1:5" ht="15.75" thickBot="1" x14ac:dyDescent="0.3">
      <c r="A607" s="8" t="s">
        <v>72</v>
      </c>
      <c r="B607" s="9"/>
      <c r="C607" s="9"/>
      <c r="D607" s="9"/>
      <c r="E607" s="9"/>
    </row>
    <row r="608" spans="1:5" ht="15.75" thickBot="1" x14ac:dyDescent="0.3">
      <c r="A608" s="31" t="s">
        <v>73</v>
      </c>
      <c r="B608" s="9"/>
      <c r="C608" s="9"/>
      <c r="D608" s="9"/>
      <c r="E608" s="9"/>
    </row>
    <row r="609" spans="1:5" x14ac:dyDescent="0.25">
      <c r="A609" s="330" t="s">
        <v>294</v>
      </c>
      <c r="B609" s="64">
        <f>B599+B604</f>
        <v>25700</v>
      </c>
      <c r="C609" s="64">
        <f t="shared" ref="C609:E609" si="97">C599+C604</f>
        <v>0</v>
      </c>
      <c r="D609" s="64">
        <f t="shared" si="97"/>
        <v>0</v>
      </c>
      <c r="E609" s="64">
        <f t="shared" si="97"/>
        <v>0</v>
      </c>
    </row>
    <row r="610" spans="1:5" x14ac:dyDescent="0.25">
      <c r="A610" s="296" t="s">
        <v>35</v>
      </c>
      <c r="B610" s="304">
        <f>B609-B591</f>
        <v>0</v>
      </c>
      <c r="C610" s="304">
        <f t="shared" ref="C610:E610" si="98">C609-C591</f>
        <v>0</v>
      </c>
      <c r="D610" s="304">
        <f t="shared" si="98"/>
        <v>0</v>
      </c>
      <c r="E610" s="304">
        <f t="shared" si="98"/>
        <v>0</v>
      </c>
    </row>
    <row r="611" spans="1:5" ht="45.75" thickBot="1" x14ac:dyDescent="0.3">
      <c r="A611" s="16" t="s">
        <v>1113</v>
      </c>
      <c r="B611" s="305" t="s">
        <v>335</v>
      </c>
      <c r="C611" s="306" t="s">
        <v>105</v>
      </c>
      <c r="D611" s="1260" t="s">
        <v>336</v>
      </c>
      <c r="E611" s="1261"/>
    </row>
    <row r="612" spans="1:5" ht="15.75" thickBot="1" x14ac:dyDescent="0.3">
      <c r="A612" s="3" t="s">
        <v>9</v>
      </c>
      <c r="B612" s="786" t="s">
        <v>335</v>
      </c>
      <c r="C612" s="787"/>
      <c r="D612" s="787"/>
      <c r="E612" s="788"/>
    </row>
    <row r="613" spans="1:5" ht="15.75" thickBot="1" x14ac:dyDescent="0.3">
      <c r="A613" s="3" t="s">
        <v>14</v>
      </c>
      <c r="B613" s="803" t="s">
        <v>123</v>
      </c>
      <c r="C613" s="804"/>
      <c r="D613" s="804"/>
      <c r="E613" s="805"/>
    </row>
    <row r="614" spans="1:5" x14ac:dyDescent="0.25">
      <c r="A614" s="781"/>
      <c r="B614" s="14">
        <v>2019</v>
      </c>
      <c r="C614" s="14">
        <v>2020</v>
      </c>
      <c r="D614" s="14">
        <v>2021</v>
      </c>
      <c r="E614" s="14">
        <v>2022</v>
      </c>
    </row>
    <row r="615" spans="1:5" ht="15.75" thickBot="1" x14ac:dyDescent="0.3">
      <c r="A615" s="782"/>
      <c r="B615" s="15" t="s">
        <v>5</v>
      </c>
      <c r="C615" s="15" t="s">
        <v>6</v>
      </c>
      <c r="D615" s="15" t="s">
        <v>6</v>
      </c>
      <c r="E615" s="15" t="s">
        <v>6</v>
      </c>
    </row>
    <row r="616" spans="1:5" ht="15.75" thickBot="1" x14ac:dyDescent="0.3">
      <c r="A616" s="3" t="s">
        <v>8</v>
      </c>
      <c r="B616" s="81">
        <v>86</v>
      </c>
      <c r="C616" s="81">
        <v>0</v>
      </c>
      <c r="D616" s="81">
        <v>0</v>
      </c>
      <c r="E616" s="81">
        <v>0</v>
      </c>
    </row>
    <row r="617" spans="1:5" ht="15.75" thickBot="1" x14ac:dyDescent="0.3">
      <c r="A617" s="3" t="s">
        <v>15</v>
      </c>
      <c r="B617" s="4">
        <v>650</v>
      </c>
      <c r="C617" s="4">
        <v>0</v>
      </c>
      <c r="D617" s="4">
        <f t="shared" ref="D617:E617" si="99">D635</f>
        <v>0</v>
      </c>
      <c r="E617" s="4">
        <f t="shared" si="99"/>
        <v>0</v>
      </c>
    </row>
    <row r="618" spans="1:5" ht="15.75" thickBot="1" x14ac:dyDescent="0.3">
      <c r="A618" s="3" t="s">
        <v>21</v>
      </c>
      <c r="B618" s="4">
        <f>B617/B616</f>
        <v>7.558139534883721</v>
      </c>
      <c r="C618" s="4" t="e">
        <f t="shared" ref="C618:E618" si="100">C617/C616</f>
        <v>#DIV/0!</v>
      </c>
      <c r="D618" s="4" t="e">
        <f t="shared" si="100"/>
        <v>#DIV/0!</v>
      </c>
      <c r="E618" s="4" t="e">
        <f t="shared" si="100"/>
        <v>#DIV/0!</v>
      </c>
    </row>
    <row r="619" spans="1:5" ht="15.75" thickBot="1" x14ac:dyDescent="0.3">
      <c r="A619" s="3" t="s">
        <v>16</v>
      </c>
      <c r="B619" s="81" t="s">
        <v>20</v>
      </c>
      <c r="C619" s="5">
        <f>C616/B616-1</f>
        <v>-1</v>
      </c>
      <c r="D619" s="5" t="e">
        <f t="shared" ref="D619:E621" si="101">D616/C616-1</f>
        <v>#DIV/0!</v>
      </c>
      <c r="E619" s="5" t="e">
        <f t="shared" si="101"/>
        <v>#DIV/0!</v>
      </c>
    </row>
    <row r="620" spans="1:5" ht="15.75" thickBot="1" x14ac:dyDescent="0.3">
      <c r="A620" s="3" t="s">
        <v>17</v>
      </c>
      <c r="B620" s="81" t="s">
        <v>20</v>
      </c>
      <c r="C620" s="5">
        <f>C617/B617-1</f>
        <v>-1</v>
      </c>
      <c r="D620" s="5" t="e">
        <f t="shared" si="101"/>
        <v>#DIV/0!</v>
      </c>
      <c r="E620" s="5" t="e">
        <f t="shared" si="101"/>
        <v>#DIV/0!</v>
      </c>
    </row>
    <row r="621" spans="1:5" ht="15.75" thickBot="1" x14ac:dyDescent="0.3">
      <c r="A621" s="3" t="s">
        <v>18</v>
      </c>
      <c r="B621" s="81" t="s">
        <v>20</v>
      </c>
      <c r="C621" s="5" t="e">
        <f>C618/B618-1</f>
        <v>#DIV/0!</v>
      </c>
      <c r="D621" s="5" t="e">
        <f t="shared" si="101"/>
        <v>#DIV/0!</v>
      </c>
      <c r="E621" s="5" t="e">
        <f t="shared" si="101"/>
        <v>#DIV/0!</v>
      </c>
    </row>
    <row r="622" spans="1:5" ht="15.75" thickBot="1" x14ac:dyDescent="0.3">
      <c r="A622" s="806" t="s">
        <v>1114</v>
      </c>
      <c r="B622" s="807"/>
      <c r="C622" s="807"/>
      <c r="D622" s="807"/>
      <c r="E622" s="808"/>
    </row>
    <row r="623" spans="1:5" x14ac:dyDescent="0.25">
      <c r="A623" s="781"/>
      <c r="B623" s="14">
        <v>2019</v>
      </c>
      <c r="C623" s="14">
        <v>2020</v>
      </c>
      <c r="D623" s="14">
        <v>2021</v>
      </c>
      <c r="E623" s="14">
        <v>2022</v>
      </c>
    </row>
    <row r="624" spans="1:5" ht="15.75" thickBot="1" x14ac:dyDescent="0.3">
      <c r="A624" s="782"/>
      <c r="B624" s="15" t="s">
        <v>5</v>
      </c>
      <c r="C624" s="15" t="s">
        <v>6</v>
      </c>
      <c r="D624" s="15" t="s">
        <v>6</v>
      </c>
      <c r="E624" s="15" t="s">
        <v>6</v>
      </c>
    </row>
    <row r="625" spans="1:5" ht="15.75" thickBot="1" x14ac:dyDescent="0.3">
      <c r="A625" s="1" t="s">
        <v>107</v>
      </c>
      <c r="B625" s="6">
        <f>B626+B627+B628+B629</f>
        <v>0</v>
      </c>
      <c r="C625" s="6">
        <f t="shared" ref="C625:E625" si="102">C626+C627+C628+C629</f>
        <v>0</v>
      </c>
      <c r="D625" s="6">
        <f t="shared" si="102"/>
        <v>0</v>
      </c>
      <c r="E625" s="6">
        <f t="shared" si="102"/>
        <v>0</v>
      </c>
    </row>
    <row r="626" spans="1:5" ht="15.75" thickBot="1" x14ac:dyDescent="0.3">
      <c r="A626" s="8" t="s">
        <v>37</v>
      </c>
      <c r="B626" s="6"/>
      <c r="C626" s="6"/>
      <c r="D626" s="6"/>
      <c r="E626" s="6"/>
    </row>
    <row r="627" spans="1:5" ht="15.75" thickBot="1" x14ac:dyDescent="0.3">
      <c r="A627" s="8" t="s">
        <v>108</v>
      </c>
      <c r="B627" s="6"/>
      <c r="C627" s="6"/>
      <c r="D627" s="6"/>
      <c r="E627" s="6"/>
    </row>
    <row r="628" spans="1:5" ht="15.75" thickBot="1" x14ac:dyDescent="0.3">
      <c r="A628" s="8" t="s">
        <v>72</v>
      </c>
      <c r="B628" s="6"/>
      <c r="C628" s="6"/>
      <c r="D628" s="6"/>
      <c r="E628" s="6"/>
    </row>
    <row r="629" spans="1:5" ht="15.75" thickBot="1" x14ac:dyDescent="0.3">
      <c r="A629" s="8" t="s">
        <v>73</v>
      </c>
      <c r="B629" s="6"/>
      <c r="C629" s="6"/>
      <c r="D629" s="6"/>
      <c r="E629" s="6"/>
    </row>
    <row r="630" spans="1:5" ht="15.75" thickBot="1" x14ac:dyDescent="0.3">
      <c r="A630" s="1" t="s">
        <v>109</v>
      </c>
      <c r="B630" s="9">
        <f>B631+B632+B633+B634</f>
        <v>650</v>
      </c>
      <c r="C630" s="9">
        <f t="shared" ref="C630:E630" si="103">C631+C632+C633+C634</f>
        <v>0</v>
      </c>
      <c r="D630" s="9">
        <f t="shared" si="103"/>
        <v>0</v>
      </c>
      <c r="E630" s="9">
        <f t="shared" si="103"/>
        <v>0</v>
      </c>
    </row>
    <row r="631" spans="1:5" ht="15.75" thickBot="1" x14ac:dyDescent="0.3">
      <c r="A631" s="8" t="s">
        <v>37</v>
      </c>
      <c r="B631" s="4">
        <v>650</v>
      </c>
      <c r="C631" s="4">
        <v>0</v>
      </c>
      <c r="D631" s="4">
        <v>0</v>
      </c>
      <c r="E631" s="4">
        <v>0</v>
      </c>
    </row>
    <row r="632" spans="1:5" ht="15.75" thickBot="1" x14ac:dyDescent="0.3">
      <c r="A632" s="8" t="s">
        <v>108</v>
      </c>
      <c r="B632" s="9"/>
      <c r="C632" s="9"/>
      <c r="D632" s="9"/>
      <c r="E632" s="9"/>
    </row>
    <row r="633" spans="1:5" ht="15.75" thickBot="1" x14ac:dyDescent="0.3">
      <c r="A633" s="8" t="s">
        <v>72</v>
      </c>
      <c r="B633" s="9"/>
      <c r="C633" s="9"/>
      <c r="D633" s="9"/>
      <c r="E633" s="9"/>
    </row>
    <row r="634" spans="1:5" ht="15.75" thickBot="1" x14ac:dyDescent="0.3">
      <c r="A634" s="31" t="s">
        <v>73</v>
      </c>
      <c r="B634" s="9"/>
      <c r="C634" s="9"/>
      <c r="D634" s="9"/>
      <c r="E634" s="9"/>
    </row>
    <row r="635" spans="1:5" x14ac:dyDescent="0.25">
      <c r="A635" s="330" t="s">
        <v>297</v>
      </c>
      <c r="B635" s="64">
        <f>B625+B630</f>
        <v>650</v>
      </c>
      <c r="C635" s="64">
        <f t="shared" ref="C635:E635" si="104">C625+C630</f>
        <v>0</v>
      </c>
      <c r="D635" s="64">
        <f t="shared" si="104"/>
        <v>0</v>
      </c>
      <c r="E635" s="64">
        <f t="shared" si="104"/>
        <v>0</v>
      </c>
    </row>
    <row r="636" spans="1:5" x14ac:dyDescent="0.25">
      <c r="A636" s="296" t="s">
        <v>35</v>
      </c>
      <c r="B636" s="304">
        <f>B635-B617</f>
        <v>0</v>
      </c>
      <c r="C636" s="304">
        <f t="shared" ref="C636:E636" si="105">C635-C617</f>
        <v>0</v>
      </c>
      <c r="D636" s="304">
        <f t="shared" si="105"/>
        <v>0</v>
      </c>
      <c r="E636" s="304">
        <f t="shared" si="105"/>
        <v>0</v>
      </c>
    </row>
    <row r="637" spans="1:5" ht="45.75" thickBot="1" x14ac:dyDescent="0.3">
      <c r="A637" s="16" t="s">
        <v>1115</v>
      </c>
      <c r="B637" s="305" t="s">
        <v>338</v>
      </c>
      <c r="C637" s="306" t="s">
        <v>105</v>
      </c>
      <c r="D637" s="1260" t="s">
        <v>339</v>
      </c>
      <c r="E637" s="1261"/>
    </row>
    <row r="638" spans="1:5" ht="15.75" thickBot="1" x14ac:dyDescent="0.3">
      <c r="A638" s="3" t="s">
        <v>9</v>
      </c>
      <c r="B638" s="786" t="s">
        <v>338</v>
      </c>
      <c r="C638" s="787"/>
      <c r="D638" s="787"/>
      <c r="E638" s="788"/>
    </row>
    <row r="639" spans="1:5" ht="15.75" thickBot="1" x14ac:dyDescent="0.3">
      <c r="A639" s="3" t="s">
        <v>14</v>
      </c>
      <c r="B639" s="803" t="s">
        <v>123</v>
      </c>
      <c r="C639" s="804"/>
      <c r="D639" s="804"/>
      <c r="E639" s="805"/>
    </row>
    <row r="640" spans="1:5" x14ac:dyDescent="0.25">
      <c r="A640" s="781"/>
      <c r="B640" s="14">
        <v>2019</v>
      </c>
      <c r="C640" s="14">
        <v>2020</v>
      </c>
      <c r="D640" s="14">
        <v>2021</v>
      </c>
      <c r="E640" s="14">
        <v>2022</v>
      </c>
    </row>
    <row r="641" spans="1:5" ht="15.75" thickBot="1" x14ac:dyDescent="0.3">
      <c r="A641" s="782"/>
      <c r="B641" s="15" t="s">
        <v>5</v>
      </c>
      <c r="C641" s="15" t="s">
        <v>6</v>
      </c>
      <c r="D641" s="15" t="s">
        <v>6</v>
      </c>
      <c r="E641" s="15" t="s">
        <v>6</v>
      </c>
    </row>
    <row r="642" spans="1:5" ht="15.75" thickBot="1" x14ac:dyDescent="0.3">
      <c r="A642" s="3" t="s">
        <v>8</v>
      </c>
      <c r="B642" s="81">
        <v>281</v>
      </c>
      <c r="C642" s="81">
        <v>0</v>
      </c>
      <c r="D642" s="81">
        <v>0</v>
      </c>
      <c r="E642" s="81">
        <v>0</v>
      </c>
    </row>
    <row r="643" spans="1:5" ht="15.75" thickBot="1" x14ac:dyDescent="0.3">
      <c r="A643" s="3" t="s">
        <v>15</v>
      </c>
      <c r="B643" s="4">
        <v>960</v>
      </c>
      <c r="C643" s="4">
        <v>0</v>
      </c>
      <c r="D643" s="4">
        <f t="shared" ref="D643:E643" si="106">D661</f>
        <v>0</v>
      </c>
      <c r="E643" s="4">
        <f t="shared" si="106"/>
        <v>0</v>
      </c>
    </row>
    <row r="644" spans="1:5" ht="15.75" thickBot="1" x14ac:dyDescent="0.3">
      <c r="A644" s="3" t="s">
        <v>21</v>
      </c>
      <c r="B644" s="4">
        <f>B643/B642</f>
        <v>3.4163701067615659</v>
      </c>
      <c r="C644" s="4" t="e">
        <f t="shared" ref="C644:E644" si="107">C643/C642</f>
        <v>#DIV/0!</v>
      </c>
      <c r="D644" s="4" t="e">
        <f t="shared" si="107"/>
        <v>#DIV/0!</v>
      </c>
      <c r="E644" s="4" t="e">
        <f t="shared" si="107"/>
        <v>#DIV/0!</v>
      </c>
    </row>
    <row r="645" spans="1:5" ht="15.75" thickBot="1" x14ac:dyDescent="0.3">
      <c r="A645" s="3" t="s">
        <v>16</v>
      </c>
      <c r="B645" s="81" t="s">
        <v>20</v>
      </c>
      <c r="C645" s="5">
        <f>C642/B642-1</f>
        <v>-1</v>
      </c>
      <c r="D645" s="5" t="e">
        <f t="shared" ref="D645:E647" si="108">D642/C642-1</f>
        <v>#DIV/0!</v>
      </c>
      <c r="E645" s="5" t="e">
        <f t="shared" si="108"/>
        <v>#DIV/0!</v>
      </c>
    </row>
    <row r="646" spans="1:5" ht="15.75" thickBot="1" x14ac:dyDescent="0.3">
      <c r="A646" s="3" t="s">
        <v>17</v>
      </c>
      <c r="B646" s="81" t="s">
        <v>20</v>
      </c>
      <c r="C646" s="5">
        <f>C643/B643-1</f>
        <v>-1</v>
      </c>
      <c r="D646" s="5" t="e">
        <f t="shared" si="108"/>
        <v>#DIV/0!</v>
      </c>
      <c r="E646" s="5" t="e">
        <f t="shared" si="108"/>
        <v>#DIV/0!</v>
      </c>
    </row>
    <row r="647" spans="1:5" ht="15.75" thickBot="1" x14ac:dyDescent="0.3">
      <c r="A647" s="3" t="s">
        <v>18</v>
      </c>
      <c r="B647" s="81" t="s">
        <v>20</v>
      </c>
      <c r="C647" s="5" t="e">
        <f>C644/B644-1</f>
        <v>#DIV/0!</v>
      </c>
      <c r="D647" s="5" t="e">
        <f t="shared" si="108"/>
        <v>#DIV/0!</v>
      </c>
      <c r="E647" s="5" t="e">
        <f t="shared" si="108"/>
        <v>#DIV/0!</v>
      </c>
    </row>
    <row r="648" spans="1:5" ht="15.75" thickBot="1" x14ac:dyDescent="0.3">
      <c r="A648" s="806" t="s">
        <v>1116</v>
      </c>
      <c r="B648" s="807"/>
      <c r="C648" s="807"/>
      <c r="D648" s="807"/>
      <c r="E648" s="808"/>
    </row>
    <row r="649" spans="1:5" x14ac:dyDescent="0.25">
      <c r="A649" s="781"/>
      <c r="B649" s="14">
        <v>2019</v>
      </c>
      <c r="C649" s="14">
        <v>2020</v>
      </c>
      <c r="D649" s="14">
        <v>2021</v>
      </c>
      <c r="E649" s="14">
        <v>2022</v>
      </c>
    </row>
    <row r="650" spans="1:5" ht="15.75" thickBot="1" x14ac:dyDescent="0.3">
      <c r="A650" s="782"/>
      <c r="B650" s="15" t="s">
        <v>5</v>
      </c>
      <c r="C650" s="15" t="s">
        <v>6</v>
      </c>
      <c r="D650" s="15" t="s">
        <v>6</v>
      </c>
      <c r="E650" s="15" t="s">
        <v>6</v>
      </c>
    </row>
    <row r="651" spans="1:5" ht="15.75" thickBot="1" x14ac:dyDescent="0.3">
      <c r="A651" s="1" t="s">
        <v>107</v>
      </c>
      <c r="B651" s="6">
        <f>B652+B653+B654+B655</f>
        <v>0</v>
      </c>
      <c r="C651" s="6">
        <f t="shared" ref="C651:E651" si="109">C652+C653+C654+C655</f>
        <v>0</v>
      </c>
      <c r="D651" s="6">
        <f t="shared" si="109"/>
        <v>0</v>
      </c>
      <c r="E651" s="6">
        <f t="shared" si="109"/>
        <v>0</v>
      </c>
    </row>
    <row r="652" spans="1:5" ht="15.75" thickBot="1" x14ac:dyDescent="0.3">
      <c r="A652" s="8" t="s">
        <v>37</v>
      </c>
      <c r="B652" s="6"/>
      <c r="C652" s="6"/>
      <c r="D652" s="6"/>
      <c r="E652" s="6"/>
    </row>
    <row r="653" spans="1:5" ht="15.75" thickBot="1" x14ac:dyDescent="0.3">
      <c r="A653" s="8" t="s">
        <v>108</v>
      </c>
      <c r="B653" s="6"/>
      <c r="C653" s="6"/>
      <c r="D653" s="6"/>
      <c r="E653" s="6"/>
    </row>
    <row r="654" spans="1:5" ht="15.75" thickBot="1" x14ac:dyDescent="0.3">
      <c r="A654" s="8" t="s">
        <v>72</v>
      </c>
      <c r="B654" s="6"/>
      <c r="C654" s="6"/>
      <c r="D654" s="6"/>
      <c r="E654" s="6"/>
    </row>
    <row r="655" spans="1:5" ht="15.75" thickBot="1" x14ac:dyDescent="0.3">
      <c r="A655" s="8" t="s">
        <v>73</v>
      </c>
      <c r="B655" s="6"/>
      <c r="C655" s="6"/>
      <c r="D655" s="6"/>
      <c r="E655" s="6"/>
    </row>
    <row r="656" spans="1:5" ht="15.75" thickBot="1" x14ac:dyDescent="0.3">
      <c r="A656" s="1" t="s">
        <v>109</v>
      </c>
      <c r="B656" s="9">
        <f>B657+B658+B659+B660</f>
        <v>960</v>
      </c>
      <c r="C656" s="9">
        <f t="shared" ref="C656:E656" si="110">C657+C658+C659+C660</f>
        <v>0</v>
      </c>
      <c r="D656" s="9">
        <f t="shared" si="110"/>
        <v>0</v>
      </c>
      <c r="E656" s="9">
        <f t="shared" si="110"/>
        <v>0</v>
      </c>
    </row>
    <row r="657" spans="1:5" ht="15.75" thickBot="1" x14ac:dyDescent="0.3">
      <c r="A657" s="8" t="s">
        <v>37</v>
      </c>
      <c r="B657" s="4">
        <v>960</v>
      </c>
      <c r="C657" s="4">
        <v>0</v>
      </c>
      <c r="D657" s="4">
        <v>0</v>
      </c>
      <c r="E657" s="4">
        <v>0</v>
      </c>
    </row>
    <row r="658" spans="1:5" ht="15.75" thickBot="1" x14ac:dyDescent="0.3">
      <c r="A658" s="8" t="s">
        <v>108</v>
      </c>
      <c r="B658" s="9"/>
      <c r="C658" s="9"/>
      <c r="D658" s="9"/>
      <c r="E658" s="9"/>
    </row>
    <row r="659" spans="1:5" ht="15.75" thickBot="1" x14ac:dyDescent="0.3">
      <c r="A659" s="8" t="s">
        <v>72</v>
      </c>
      <c r="B659" s="9"/>
      <c r="C659" s="9"/>
      <c r="D659" s="9"/>
      <c r="E659" s="9"/>
    </row>
    <row r="660" spans="1:5" x14ac:dyDescent="0.25">
      <c r="A660" s="31" t="s">
        <v>73</v>
      </c>
      <c r="B660" s="64"/>
      <c r="C660" s="64"/>
      <c r="D660" s="64"/>
      <c r="E660" s="64"/>
    </row>
    <row r="661" spans="1:5" x14ac:dyDescent="0.25">
      <c r="A661" s="296" t="s">
        <v>300</v>
      </c>
      <c r="B661" s="304">
        <f>B651+B656</f>
        <v>960</v>
      </c>
      <c r="C661" s="304">
        <f t="shared" ref="C661:E661" si="111">C651+C656</f>
        <v>0</v>
      </c>
      <c r="D661" s="304">
        <f t="shared" si="111"/>
        <v>0</v>
      </c>
      <c r="E661" s="304">
        <f t="shared" si="111"/>
        <v>0</v>
      </c>
    </row>
    <row r="662" spans="1:5" x14ac:dyDescent="0.25">
      <c r="A662" s="296" t="s">
        <v>35</v>
      </c>
      <c r="B662" s="304">
        <f>B661-B643</f>
        <v>0</v>
      </c>
      <c r="C662" s="304"/>
      <c r="D662" s="304"/>
      <c r="E662" s="304"/>
    </row>
    <row r="663" spans="1:5" ht="30" customHeight="1" x14ac:dyDescent="0.25">
      <c r="A663" s="331" t="s">
        <v>311</v>
      </c>
      <c r="B663" s="1305" t="s">
        <v>1117</v>
      </c>
      <c r="C663" s="1305"/>
      <c r="D663" s="1305"/>
      <c r="E663" s="1306"/>
    </row>
    <row r="664" spans="1:5" ht="15.75" thickBot="1" x14ac:dyDescent="0.3">
      <c r="A664" s="1307" t="s">
        <v>312</v>
      </c>
      <c r="B664" s="1308"/>
      <c r="C664" s="1308"/>
      <c r="D664" s="1308"/>
      <c r="E664" s="1309"/>
    </row>
    <row r="665" spans="1:5" ht="23.25" thickBot="1" x14ac:dyDescent="0.3">
      <c r="A665" s="297" t="s">
        <v>1048</v>
      </c>
      <c r="B665" s="332">
        <v>1</v>
      </c>
      <c r="C665" s="332">
        <v>1</v>
      </c>
      <c r="D665" s="332">
        <v>1</v>
      </c>
      <c r="E665" s="332">
        <v>1</v>
      </c>
    </row>
    <row r="666" spans="1:5" ht="15.75" thickBot="1" x14ac:dyDescent="0.3">
      <c r="A666" s="1248" t="s">
        <v>102</v>
      </c>
      <c r="B666" s="1249"/>
      <c r="C666" s="1249"/>
      <c r="D666" s="1249"/>
      <c r="E666" s="1250"/>
    </row>
    <row r="667" spans="1:5" ht="15.75" thickBot="1" x14ac:dyDescent="0.3">
      <c r="A667" s="794" t="s">
        <v>229</v>
      </c>
      <c r="B667" s="795"/>
      <c r="C667" s="795"/>
      <c r="D667" s="795"/>
      <c r="E667" s="796"/>
    </row>
    <row r="668" spans="1:5" ht="23.25" customHeight="1" thickBot="1" x14ac:dyDescent="0.3">
      <c r="A668" s="16" t="s">
        <v>104</v>
      </c>
      <c r="B668" s="1310" t="s">
        <v>1117</v>
      </c>
      <c r="C668" s="1310"/>
      <c r="D668" s="1310"/>
      <c r="E668" s="1311"/>
    </row>
    <row r="669" spans="1:5" ht="45.75" thickBot="1" x14ac:dyDescent="0.3">
      <c r="A669" s="16" t="s">
        <v>357</v>
      </c>
      <c r="B669" s="67" t="s">
        <v>1118</v>
      </c>
      <c r="C669" s="28" t="s">
        <v>105</v>
      </c>
      <c r="D669" s="792" t="s">
        <v>1119</v>
      </c>
      <c r="E669" s="793"/>
    </row>
    <row r="670" spans="1:5" ht="15.75" thickBot="1" x14ac:dyDescent="0.3">
      <c r="A670" s="30"/>
      <c r="B670" s="790" t="s">
        <v>313</v>
      </c>
      <c r="C670" s="791"/>
      <c r="D670" s="792"/>
      <c r="E670" s="793"/>
    </row>
    <row r="671" spans="1:5" ht="24" customHeight="1" thickBot="1" x14ac:dyDescent="0.3">
      <c r="A671" s="3" t="s">
        <v>9</v>
      </c>
      <c r="B671" s="786" t="s">
        <v>346</v>
      </c>
      <c r="C671" s="787"/>
      <c r="D671" s="787"/>
      <c r="E671" s="788"/>
    </row>
    <row r="672" spans="1:5" ht="15.75" thickBot="1" x14ac:dyDescent="0.3">
      <c r="A672" s="3" t="s">
        <v>14</v>
      </c>
      <c r="B672" s="803" t="s">
        <v>123</v>
      </c>
      <c r="C672" s="804"/>
      <c r="D672" s="804"/>
      <c r="E672" s="805"/>
    </row>
    <row r="673" spans="1:5" x14ac:dyDescent="0.25">
      <c r="A673" s="781"/>
      <c r="B673" s="14">
        <v>2019</v>
      </c>
      <c r="C673" s="14">
        <v>2020</v>
      </c>
      <c r="D673" s="14">
        <v>2021</v>
      </c>
      <c r="E673" s="14">
        <v>2022</v>
      </c>
    </row>
    <row r="674" spans="1:5" ht="15.75" thickBot="1" x14ac:dyDescent="0.3">
      <c r="A674" s="782"/>
      <c r="B674" s="15" t="s">
        <v>5</v>
      </c>
      <c r="C674" s="15" t="s">
        <v>6</v>
      </c>
      <c r="D674" s="15" t="s">
        <v>6</v>
      </c>
      <c r="E674" s="15" t="s">
        <v>6</v>
      </c>
    </row>
    <row r="675" spans="1:5" ht="15.75" thickBot="1" x14ac:dyDescent="0.3">
      <c r="A675" s="3" t="s">
        <v>8</v>
      </c>
      <c r="B675" s="4">
        <v>1</v>
      </c>
      <c r="C675" s="4">
        <v>1</v>
      </c>
      <c r="D675" s="4">
        <v>1</v>
      </c>
      <c r="E675" s="4">
        <v>1</v>
      </c>
    </row>
    <row r="676" spans="1:5" ht="15.75" thickBot="1" x14ac:dyDescent="0.3">
      <c r="A676" s="3" t="s">
        <v>15</v>
      </c>
      <c r="B676" s="4">
        <f>B684</f>
        <v>16900</v>
      </c>
      <c r="C676" s="4">
        <f t="shared" ref="C676:E676" si="112">C684</f>
        <v>16900</v>
      </c>
      <c r="D676" s="4">
        <f t="shared" si="112"/>
        <v>15000</v>
      </c>
      <c r="E676" s="4">
        <f t="shared" si="112"/>
        <v>15000</v>
      </c>
    </row>
    <row r="677" spans="1:5" ht="15.75" thickBot="1" x14ac:dyDescent="0.3">
      <c r="A677" s="3" t="s">
        <v>21</v>
      </c>
      <c r="B677" s="4">
        <f>B676/B675</f>
        <v>16900</v>
      </c>
      <c r="C677" s="4">
        <f t="shared" ref="C677:E677" si="113">C676/C675</f>
        <v>16900</v>
      </c>
      <c r="D677" s="4">
        <f t="shared" si="113"/>
        <v>15000</v>
      </c>
      <c r="E677" s="4">
        <f t="shared" si="113"/>
        <v>15000</v>
      </c>
    </row>
    <row r="678" spans="1:5" ht="15.75" thickBot="1" x14ac:dyDescent="0.3">
      <c r="A678" s="3" t="s">
        <v>16</v>
      </c>
      <c r="B678" s="81" t="s">
        <v>20</v>
      </c>
      <c r="C678" s="5">
        <f>C675/B675-1</f>
        <v>0</v>
      </c>
      <c r="D678" s="5">
        <f t="shared" ref="D678:E680" si="114">D675/C675-1</f>
        <v>0</v>
      </c>
      <c r="E678" s="5">
        <f t="shared" si="114"/>
        <v>0</v>
      </c>
    </row>
    <row r="679" spans="1:5" ht="15.75" thickBot="1" x14ac:dyDescent="0.3">
      <c r="A679" s="3" t="s">
        <v>17</v>
      </c>
      <c r="B679" s="81" t="s">
        <v>20</v>
      </c>
      <c r="C679" s="5">
        <f>C676/B676-1</f>
        <v>0</v>
      </c>
      <c r="D679" s="5">
        <f t="shared" si="114"/>
        <v>-0.1124260355029586</v>
      </c>
      <c r="E679" s="5">
        <f t="shared" si="114"/>
        <v>0</v>
      </c>
    </row>
    <row r="680" spans="1:5" ht="15.75" thickBot="1" x14ac:dyDescent="0.3">
      <c r="A680" s="3" t="s">
        <v>18</v>
      </c>
      <c r="B680" s="81" t="s">
        <v>20</v>
      </c>
      <c r="C680" s="5">
        <f>C677/B677-1</f>
        <v>0</v>
      </c>
      <c r="D680" s="5">
        <f t="shared" si="114"/>
        <v>-0.1124260355029586</v>
      </c>
      <c r="E680" s="5">
        <f t="shared" si="114"/>
        <v>0</v>
      </c>
    </row>
    <row r="681" spans="1:5" ht="15.75" customHeight="1" thickBot="1" x14ac:dyDescent="0.3">
      <c r="A681" s="806" t="s">
        <v>1005</v>
      </c>
      <c r="B681" s="807"/>
      <c r="C681" s="807"/>
      <c r="D681" s="807"/>
      <c r="E681" s="808"/>
    </row>
    <row r="682" spans="1:5" x14ac:dyDescent="0.25">
      <c r="A682" s="781"/>
      <c r="B682" s="14">
        <v>2019</v>
      </c>
      <c r="C682" s="14">
        <v>2020</v>
      </c>
      <c r="D682" s="14">
        <v>2021</v>
      </c>
      <c r="E682" s="14">
        <v>2022</v>
      </c>
    </row>
    <row r="683" spans="1:5" ht="15.75" thickBot="1" x14ac:dyDescent="0.3">
      <c r="A683" s="782"/>
      <c r="B683" s="15" t="s">
        <v>5</v>
      </c>
      <c r="C683" s="15" t="s">
        <v>6</v>
      </c>
      <c r="D683" s="15" t="s">
        <v>6</v>
      </c>
      <c r="E683" s="15" t="s">
        <v>6</v>
      </c>
    </row>
    <row r="684" spans="1:5" ht="15.75" thickBot="1" x14ac:dyDescent="0.3">
      <c r="A684" s="1" t="s">
        <v>107</v>
      </c>
      <c r="B684" s="6">
        <f>B685+B686+B687+B688</f>
        <v>16900</v>
      </c>
      <c r="C684" s="6">
        <f t="shared" ref="C684:E684" si="115">C685+C686+C687+C688</f>
        <v>16900</v>
      </c>
      <c r="D684" s="6">
        <f t="shared" si="115"/>
        <v>15000</v>
      </c>
      <c r="E684" s="6">
        <f t="shared" si="115"/>
        <v>15000</v>
      </c>
    </row>
    <row r="685" spans="1:5" ht="15.75" thickBot="1" x14ac:dyDescent="0.3">
      <c r="A685" s="8" t="s">
        <v>37</v>
      </c>
      <c r="B685" s="4">
        <v>16900</v>
      </c>
      <c r="C685" s="4">
        <v>16900</v>
      </c>
      <c r="D685" s="4">
        <v>15000</v>
      </c>
      <c r="E685" s="4">
        <v>15000</v>
      </c>
    </row>
    <row r="686" spans="1:5" ht="15.75" thickBot="1" x14ac:dyDescent="0.3">
      <c r="A686" s="8" t="s">
        <v>108</v>
      </c>
      <c r="B686" s="6"/>
      <c r="C686" s="6"/>
      <c r="D686" s="6"/>
      <c r="E686" s="6"/>
    </row>
    <row r="687" spans="1:5" ht="15.75" thickBot="1" x14ac:dyDescent="0.3">
      <c r="A687" s="8" t="s">
        <v>72</v>
      </c>
      <c r="B687" s="6"/>
      <c r="C687" s="6"/>
      <c r="D687" s="6"/>
      <c r="E687" s="6"/>
    </row>
    <row r="688" spans="1:5" ht="15.75" thickBot="1" x14ac:dyDescent="0.3">
      <c r="A688" s="8" t="s">
        <v>73</v>
      </c>
      <c r="B688" s="6"/>
      <c r="C688" s="6"/>
      <c r="D688" s="6"/>
      <c r="E688" s="6"/>
    </row>
    <row r="689" spans="1:5" ht="15.75" thickBot="1" x14ac:dyDescent="0.3">
      <c r="A689" s="1" t="s">
        <v>109</v>
      </c>
      <c r="B689" s="9">
        <f>B690+B691+B692+B693</f>
        <v>0</v>
      </c>
      <c r="C689" s="9">
        <f t="shared" ref="C689:E689" si="116">C690+C691+C692+C693</f>
        <v>0</v>
      </c>
      <c r="D689" s="9">
        <f t="shared" si="116"/>
        <v>0</v>
      </c>
      <c r="E689" s="9">
        <f t="shared" si="116"/>
        <v>0</v>
      </c>
    </row>
    <row r="690" spans="1:5" ht="15.75" thickBot="1" x14ac:dyDescent="0.3">
      <c r="A690" s="8" t="s">
        <v>37</v>
      </c>
      <c r="B690" s="9"/>
      <c r="C690" s="6"/>
      <c r="D690" s="6"/>
      <c r="E690" s="6"/>
    </row>
    <row r="691" spans="1:5" ht="15.75" thickBot="1" x14ac:dyDescent="0.3">
      <c r="A691" s="8" t="s">
        <v>108</v>
      </c>
      <c r="B691" s="9"/>
      <c r="C691" s="6"/>
      <c r="D691" s="6"/>
      <c r="E691" s="6"/>
    </row>
    <row r="692" spans="1:5" ht="15.75" thickBot="1" x14ac:dyDescent="0.3">
      <c r="A692" s="8" t="s">
        <v>72</v>
      </c>
      <c r="B692" s="9"/>
      <c r="C692" s="6"/>
      <c r="D692" s="6"/>
      <c r="E692" s="6"/>
    </row>
    <row r="693" spans="1:5" ht="15.75" thickBot="1" x14ac:dyDescent="0.3">
      <c r="A693" s="8" t="s">
        <v>73</v>
      </c>
      <c r="B693" s="9"/>
      <c r="C693" s="6"/>
      <c r="D693" s="6"/>
      <c r="E693" s="6"/>
    </row>
    <row r="694" spans="1:5" x14ac:dyDescent="0.25">
      <c r="A694" s="298" t="s">
        <v>358</v>
      </c>
      <c r="B694" s="64">
        <f>B684+B689</f>
        <v>16900</v>
      </c>
      <c r="C694" s="64">
        <f t="shared" ref="C694:E694" si="117">C684+C689</f>
        <v>16900</v>
      </c>
      <c r="D694" s="64">
        <f t="shared" si="117"/>
        <v>15000</v>
      </c>
      <c r="E694" s="64">
        <f t="shared" si="117"/>
        <v>15000</v>
      </c>
    </row>
    <row r="695" spans="1:5" x14ac:dyDescent="0.25">
      <c r="A695" s="300" t="s">
        <v>35</v>
      </c>
      <c r="B695" s="301">
        <f>B694-B676</f>
        <v>0</v>
      </c>
      <c r="C695" s="301">
        <f t="shared" ref="C695:E695" si="118">C694-C676</f>
        <v>0</v>
      </c>
      <c r="D695" s="301">
        <f t="shared" si="118"/>
        <v>0</v>
      </c>
      <c r="E695" s="301">
        <f t="shared" si="118"/>
        <v>0</v>
      </c>
    </row>
    <row r="696" spans="1:5" ht="26.25" customHeight="1" thickBot="1" x14ac:dyDescent="0.3">
      <c r="A696" s="11" t="s">
        <v>74</v>
      </c>
      <c r="B696" s="107">
        <f>B694+B661+B635+B609+B580+B554+B526+B498+B470+B443+B416+B389+B337+B310+B196+B170+B144+B116+B87+B57</f>
        <v>287500</v>
      </c>
      <c r="C696" s="107">
        <f t="shared" ref="C696:E696" si="119">C694+C661+C635+C609+C580+C554+C526+C498+C470+C443+C416+C389+C337+C310+C196+C170+C144+C116+C87+C57</f>
        <v>282000</v>
      </c>
      <c r="D696" s="107">
        <f t="shared" si="119"/>
        <v>285000</v>
      </c>
      <c r="E696" s="107">
        <f t="shared" si="119"/>
        <v>285000</v>
      </c>
    </row>
    <row r="697" spans="1:5" ht="28.5" customHeight="1" thickBot="1" x14ac:dyDescent="0.3">
      <c r="A697" s="11" t="s">
        <v>75</v>
      </c>
      <c r="B697" s="107">
        <f>B676+B643+B617+B591+B562+B536+B508+B480+B452+B425+B398+B371+B319+B292+B178+B153+B126+B98+B69+B28</f>
        <v>287500</v>
      </c>
      <c r="C697" s="107">
        <f t="shared" ref="C697:E697" si="120">C676+C643+C617+C591+C562+C536+C508+C480+C452+C425+C398+C371+C319+C292+C178+C153+C126+C98+C69+C28</f>
        <v>282000</v>
      </c>
      <c r="D697" s="107">
        <f t="shared" si="120"/>
        <v>285000</v>
      </c>
      <c r="E697" s="107">
        <f t="shared" si="120"/>
        <v>285000</v>
      </c>
    </row>
    <row r="698" spans="1:5" ht="18" customHeight="1" thickBot="1" x14ac:dyDescent="0.3">
      <c r="A698" s="1" t="s">
        <v>0</v>
      </c>
      <c r="B698" s="108">
        <f t="shared" ref="B698:E713" si="121">B36</f>
        <v>110000</v>
      </c>
      <c r="C698" s="108">
        <f t="shared" si="121"/>
        <v>120000</v>
      </c>
      <c r="D698" s="108">
        <f t="shared" si="121"/>
        <v>121000</v>
      </c>
      <c r="E698" s="108">
        <f t="shared" si="121"/>
        <v>121000</v>
      </c>
    </row>
    <row r="699" spans="1:5" ht="13.5" customHeight="1" thickBot="1" x14ac:dyDescent="0.3">
      <c r="A699" s="8" t="s">
        <v>37</v>
      </c>
      <c r="B699" s="9">
        <f t="shared" si="121"/>
        <v>104815</v>
      </c>
      <c r="C699" s="9">
        <f t="shared" si="121"/>
        <v>117900</v>
      </c>
      <c r="D699" s="9">
        <f t="shared" si="121"/>
        <v>118500</v>
      </c>
      <c r="E699" s="9">
        <f t="shared" si="121"/>
        <v>118500</v>
      </c>
    </row>
    <row r="700" spans="1:5" ht="15.75" customHeight="1" thickBot="1" x14ac:dyDescent="0.3">
      <c r="A700" s="8" t="s">
        <v>76</v>
      </c>
      <c r="B700" s="9">
        <f t="shared" si="121"/>
        <v>5185</v>
      </c>
      <c r="C700" s="9">
        <f>C275+C313+C350</f>
        <v>2019</v>
      </c>
      <c r="D700" s="9">
        <f>D275+D313+D350</f>
        <v>2020</v>
      </c>
      <c r="E700" s="9">
        <f>E275+E313+E350</f>
        <v>2021</v>
      </c>
    </row>
    <row r="701" spans="1:5" ht="24.75" thickBot="1" x14ac:dyDescent="0.3">
      <c r="A701" s="1" t="s">
        <v>31</v>
      </c>
      <c r="B701" s="9">
        <f t="shared" si="121"/>
        <v>21500</v>
      </c>
      <c r="C701" s="9">
        <f t="shared" si="121"/>
        <v>22500</v>
      </c>
      <c r="D701" s="9">
        <f t="shared" si="121"/>
        <v>23000</v>
      </c>
      <c r="E701" s="9">
        <f t="shared" si="121"/>
        <v>23000</v>
      </c>
    </row>
    <row r="702" spans="1:5" ht="15.75" thickBot="1" x14ac:dyDescent="0.3">
      <c r="A702" s="8" t="s">
        <v>37</v>
      </c>
      <c r="B702" s="9">
        <f t="shared" si="121"/>
        <v>20634</v>
      </c>
      <c r="C702" s="9">
        <f t="shared" si="121"/>
        <v>22150</v>
      </c>
      <c r="D702" s="9">
        <f t="shared" si="121"/>
        <v>22580</v>
      </c>
      <c r="E702" s="9">
        <f t="shared" si="121"/>
        <v>22580</v>
      </c>
    </row>
    <row r="703" spans="1:5" ht="15.75" thickBot="1" x14ac:dyDescent="0.3">
      <c r="A703" s="8" t="s">
        <v>76</v>
      </c>
      <c r="B703" s="9">
        <f t="shared" si="121"/>
        <v>866</v>
      </c>
      <c r="C703" s="9">
        <f t="shared" si="121"/>
        <v>350</v>
      </c>
      <c r="D703" s="9">
        <f t="shared" si="121"/>
        <v>420</v>
      </c>
      <c r="E703" s="9">
        <f t="shared" si="121"/>
        <v>420</v>
      </c>
    </row>
    <row r="704" spans="1:5" ht="15.75" thickBot="1" x14ac:dyDescent="0.3">
      <c r="A704" s="1" t="s">
        <v>1</v>
      </c>
      <c r="B704" s="9">
        <f t="shared" si="121"/>
        <v>28000</v>
      </c>
      <c r="C704" s="9">
        <f t="shared" si="121"/>
        <v>34500</v>
      </c>
      <c r="D704" s="9">
        <f t="shared" si="121"/>
        <v>36000</v>
      </c>
      <c r="E704" s="9">
        <f t="shared" si="121"/>
        <v>36000</v>
      </c>
    </row>
    <row r="705" spans="1:5" ht="15.75" thickBot="1" x14ac:dyDescent="0.3">
      <c r="A705" s="8" t="s">
        <v>37</v>
      </c>
      <c r="B705" s="9">
        <f t="shared" si="121"/>
        <v>26000</v>
      </c>
      <c r="C705" s="9">
        <f>C280+C318+C355</f>
        <v>360</v>
      </c>
      <c r="D705" s="9">
        <f>D280+D318+D355</f>
        <v>390</v>
      </c>
      <c r="E705" s="9">
        <f>E280+E318+E355</f>
        <v>405</v>
      </c>
    </row>
    <row r="706" spans="1:5" ht="15.75" thickBot="1" x14ac:dyDescent="0.3">
      <c r="A706" s="8" t="s">
        <v>76</v>
      </c>
      <c r="B706" s="9">
        <f t="shared" si="121"/>
        <v>2000</v>
      </c>
      <c r="C706" s="9">
        <f t="shared" si="121"/>
        <v>3000</v>
      </c>
      <c r="D706" s="9">
        <f t="shared" si="121"/>
        <v>3000</v>
      </c>
      <c r="E706" s="9">
        <f t="shared" si="121"/>
        <v>3000</v>
      </c>
    </row>
    <row r="707" spans="1:5" ht="15.75" thickBot="1" x14ac:dyDescent="0.3">
      <c r="A707" s="1" t="s">
        <v>2</v>
      </c>
      <c r="B707" s="9">
        <f t="shared" si="121"/>
        <v>0</v>
      </c>
      <c r="C707" s="9">
        <f t="shared" si="121"/>
        <v>0</v>
      </c>
      <c r="D707" s="9">
        <f t="shared" si="121"/>
        <v>0</v>
      </c>
      <c r="E707" s="9">
        <f t="shared" si="121"/>
        <v>0</v>
      </c>
    </row>
    <row r="708" spans="1:5" ht="15.75" thickBot="1" x14ac:dyDescent="0.3">
      <c r="A708" s="8" t="s">
        <v>37</v>
      </c>
      <c r="B708" s="9">
        <f t="shared" si="121"/>
        <v>0</v>
      </c>
      <c r="C708" s="9">
        <f t="shared" si="121"/>
        <v>0</v>
      </c>
      <c r="D708" s="9">
        <f t="shared" si="121"/>
        <v>0</v>
      </c>
      <c r="E708" s="9">
        <f t="shared" si="121"/>
        <v>0</v>
      </c>
    </row>
    <row r="709" spans="1:5" ht="15.75" thickBot="1" x14ac:dyDescent="0.3">
      <c r="A709" s="8" t="s">
        <v>76</v>
      </c>
      <c r="B709" s="9">
        <f t="shared" si="121"/>
        <v>0</v>
      </c>
      <c r="C709" s="9">
        <f t="shared" si="121"/>
        <v>0</v>
      </c>
      <c r="D709" s="9">
        <f t="shared" si="121"/>
        <v>0</v>
      </c>
      <c r="E709" s="9">
        <f t="shared" si="121"/>
        <v>0</v>
      </c>
    </row>
    <row r="710" spans="1:5" ht="15.75" thickBot="1" x14ac:dyDescent="0.3">
      <c r="A710" s="1" t="s">
        <v>22</v>
      </c>
      <c r="B710" s="9">
        <f t="shared" si="121"/>
        <v>0</v>
      </c>
      <c r="C710" s="9">
        <f t="shared" si="121"/>
        <v>0</v>
      </c>
      <c r="D710" s="9">
        <f t="shared" si="121"/>
        <v>0</v>
      </c>
      <c r="E710" s="9">
        <f t="shared" si="121"/>
        <v>0</v>
      </c>
    </row>
    <row r="711" spans="1:5" ht="20.100000000000001" customHeight="1" thickBot="1" x14ac:dyDescent="0.3">
      <c r="A711" s="8" t="s">
        <v>37</v>
      </c>
      <c r="B711" s="9">
        <f t="shared" si="121"/>
        <v>0</v>
      </c>
      <c r="C711" s="9">
        <f t="shared" si="121"/>
        <v>0</v>
      </c>
      <c r="D711" s="9">
        <f t="shared" si="121"/>
        <v>0</v>
      </c>
      <c r="E711" s="9">
        <f t="shared" si="121"/>
        <v>0</v>
      </c>
    </row>
    <row r="712" spans="1:5" ht="20.100000000000001" customHeight="1" thickBot="1" x14ac:dyDescent="0.3">
      <c r="A712" s="8" t="s">
        <v>76</v>
      </c>
      <c r="B712" s="9">
        <f t="shared" si="121"/>
        <v>0</v>
      </c>
      <c r="C712" s="9">
        <f t="shared" si="121"/>
        <v>0</v>
      </c>
      <c r="D712" s="9">
        <f t="shared" si="121"/>
        <v>0</v>
      </c>
      <c r="E712" s="9">
        <f t="shared" si="121"/>
        <v>0</v>
      </c>
    </row>
    <row r="713" spans="1:5" ht="20.100000000000001" customHeight="1" thickBot="1" x14ac:dyDescent="0.3">
      <c r="A713" s="1" t="s">
        <v>23</v>
      </c>
      <c r="B713" s="9">
        <f t="shared" si="121"/>
        <v>0</v>
      </c>
      <c r="C713" s="9">
        <f t="shared" si="121"/>
        <v>0</v>
      </c>
      <c r="D713" s="9">
        <f t="shared" si="121"/>
        <v>0</v>
      </c>
      <c r="E713" s="9">
        <f t="shared" si="121"/>
        <v>0</v>
      </c>
    </row>
    <row r="714" spans="1:5" ht="20.100000000000001" customHeight="1" thickBot="1" x14ac:dyDescent="0.3">
      <c r="A714" s="8" t="s">
        <v>37</v>
      </c>
      <c r="B714" s="9">
        <f t="shared" ref="B714:E718" si="122">B52</f>
        <v>0</v>
      </c>
      <c r="C714" s="9">
        <f t="shared" si="122"/>
        <v>0</v>
      </c>
      <c r="D714" s="9">
        <f t="shared" si="122"/>
        <v>0</v>
      </c>
      <c r="E714" s="9">
        <f t="shared" si="122"/>
        <v>0</v>
      </c>
    </row>
    <row r="715" spans="1:5" ht="20.100000000000001" customHeight="1" thickBot="1" x14ac:dyDescent="0.3">
      <c r="A715" s="8" t="s">
        <v>76</v>
      </c>
      <c r="B715" s="9">
        <f t="shared" si="122"/>
        <v>0</v>
      </c>
      <c r="C715" s="9">
        <f t="shared" si="122"/>
        <v>0</v>
      </c>
      <c r="D715" s="9">
        <f t="shared" si="122"/>
        <v>0</v>
      </c>
      <c r="E715" s="9">
        <f t="shared" si="122"/>
        <v>0</v>
      </c>
    </row>
    <row r="716" spans="1:5" ht="26.25" customHeight="1" thickBot="1" x14ac:dyDescent="0.3">
      <c r="A716" s="1" t="s">
        <v>3</v>
      </c>
      <c r="B716" s="9">
        <f t="shared" si="122"/>
        <v>0</v>
      </c>
      <c r="C716" s="9">
        <f t="shared" si="122"/>
        <v>0</v>
      </c>
      <c r="D716" s="9">
        <f t="shared" si="122"/>
        <v>0</v>
      </c>
      <c r="E716" s="9">
        <f t="shared" si="122"/>
        <v>0</v>
      </c>
    </row>
    <row r="717" spans="1:5" ht="20.100000000000001" customHeight="1" thickBot="1" x14ac:dyDescent="0.3">
      <c r="A717" s="8" t="s">
        <v>37</v>
      </c>
      <c r="B717" s="9">
        <f t="shared" si="122"/>
        <v>0</v>
      </c>
      <c r="C717" s="9">
        <f t="shared" si="122"/>
        <v>0</v>
      </c>
      <c r="D717" s="9">
        <f t="shared" si="122"/>
        <v>0</v>
      </c>
      <c r="E717" s="9">
        <f t="shared" si="122"/>
        <v>0</v>
      </c>
    </row>
    <row r="718" spans="1:5" ht="20.100000000000001" customHeight="1" thickBot="1" x14ac:dyDescent="0.3">
      <c r="A718" s="8" t="s">
        <v>76</v>
      </c>
      <c r="B718" s="9">
        <f t="shared" si="122"/>
        <v>0</v>
      </c>
      <c r="C718" s="9">
        <f t="shared" si="122"/>
        <v>0</v>
      </c>
      <c r="D718" s="9">
        <f t="shared" si="122"/>
        <v>0</v>
      </c>
      <c r="E718" s="9">
        <f t="shared" si="122"/>
        <v>0</v>
      </c>
    </row>
    <row r="719" spans="1:5" ht="20.100000000000001" customHeight="1" thickBot="1" x14ac:dyDescent="0.3">
      <c r="A719" s="1" t="s">
        <v>77</v>
      </c>
      <c r="B719" s="108">
        <f t="shared" ref="B719:C719" si="123">SUM(B720:B723)</f>
        <v>52835</v>
      </c>
      <c r="C719" s="108">
        <f t="shared" si="123"/>
        <v>53000</v>
      </c>
      <c r="D719" s="108">
        <f t="shared" ref="D719:E719" si="124">SUM(D720:D723)</f>
        <v>65000</v>
      </c>
      <c r="E719" s="108">
        <f t="shared" si="124"/>
        <v>70000</v>
      </c>
    </row>
    <row r="720" spans="1:5" ht="17.25" customHeight="1" thickBot="1" x14ac:dyDescent="0.3">
      <c r="A720" s="8" t="s">
        <v>37</v>
      </c>
      <c r="B720" s="108">
        <f>B684+B651+B625+B599+B570+B544+B516+B488+B460+B433+B406+B379+B327+B300+B186+B160+B134+B106+B77</f>
        <v>52835</v>
      </c>
      <c r="C720" s="108">
        <f t="shared" ref="C720:E720" si="125">C684+C651+C625+C599+C570+C544+C516+C488+C460+C433+C406+C379+C327+C300+C186+C160+C134+C106+C77</f>
        <v>53000</v>
      </c>
      <c r="D720" s="108">
        <f t="shared" si="125"/>
        <v>65000</v>
      </c>
      <c r="E720" s="108">
        <f t="shared" si="125"/>
        <v>70000</v>
      </c>
    </row>
    <row r="721" spans="1:5" ht="20.100000000000001" customHeight="1" thickBot="1" x14ac:dyDescent="0.3">
      <c r="A721" s="8" t="s">
        <v>78</v>
      </c>
      <c r="B721" s="108">
        <f t="shared" ref="B721:E723" si="126">B686+B108+B79+B546+B462+B435+B408+B381+B329+B302</f>
        <v>0</v>
      </c>
      <c r="C721" s="108">
        <f t="shared" si="126"/>
        <v>0</v>
      </c>
      <c r="D721" s="108">
        <f t="shared" si="126"/>
        <v>0</v>
      </c>
      <c r="E721" s="108">
        <f t="shared" si="126"/>
        <v>0</v>
      </c>
    </row>
    <row r="722" spans="1:5" ht="15" customHeight="1" thickBot="1" x14ac:dyDescent="0.3">
      <c r="A722" s="8" t="s">
        <v>72</v>
      </c>
      <c r="B722" s="108">
        <f t="shared" si="126"/>
        <v>0</v>
      </c>
      <c r="C722" s="108">
        <f t="shared" si="126"/>
        <v>0</v>
      </c>
      <c r="D722" s="108">
        <f t="shared" si="126"/>
        <v>0</v>
      </c>
      <c r="E722" s="108">
        <f t="shared" si="126"/>
        <v>0</v>
      </c>
    </row>
    <row r="723" spans="1:5" ht="16.5" customHeight="1" thickBot="1" x14ac:dyDescent="0.3">
      <c r="A723" s="8" t="s">
        <v>73</v>
      </c>
      <c r="B723" s="108">
        <f t="shared" si="126"/>
        <v>0</v>
      </c>
      <c r="C723" s="108">
        <f t="shared" si="126"/>
        <v>0</v>
      </c>
      <c r="D723" s="108">
        <f t="shared" si="126"/>
        <v>0</v>
      </c>
      <c r="E723" s="108">
        <f t="shared" si="126"/>
        <v>0</v>
      </c>
    </row>
    <row r="724" spans="1:5" ht="20.100000000000001" customHeight="1" thickBot="1" x14ac:dyDescent="0.3">
      <c r="A724" s="1" t="s">
        <v>79</v>
      </c>
      <c r="B724" s="108">
        <f>B689+B656+B630+B604+B575+B549+B521+B493+B465+B438+B411+B384+B332+B305+B191+B165+B139+B111+B82</f>
        <v>75165</v>
      </c>
      <c r="C724" s="108">
        <f t="shared" ref="C724:E725" si="127">C689+C656+C630+C604+C575+C549+C521+C493+C465+C438+C411+C384+C332+C305+C191+C165+C139+C111+C82</f>
        <v>52000</v>
      </c>
      <c r="D724" s="108">
        <f t="shared" si="127"/>
        <v>40000</v>
      </c>
      <c r="E724" s="108">
        <f t="shared" si="127"/>
        <v>35000</v>
      </c>
    </row>
    <row r="725" spans="1:5" ht="17.25" customHeight="1" thickBot="1" x14ac:dyDescent="0.3">
      <c r="A725" s="8" t="s">
        <v>37</v>
      </c>
      <c r="B725" s="6">
        <f>B690+B657+B631+B605+B576+B550+B522+B494+B466+B439+B412+B385+B333+B306+B192+B166+B140+B112+B83</f>
        <v>75165</v>
      </c>
      <c r="C725" s="6">
        <f t="shared" si="127"/>
        <v>52000</v>
      </c>
      <c r="D725" s="6">
        <f t="shared" si="127"/>
        <v>40000</v>
      </c>
      <c r="E725" s="6">
        <f t="shared" si="127"/>
        <v>35000</v>
      </c>
    </row>
    <row r="726" spans="1:5" ht="15" customHeight="1" thickBot="1" x14ac:dyDescent="0.3">
      <c r="A726" s="8" t="s">
        <v>78</v>
      </c>
      <c r="B726" s="6">
        <f t="shared" ref="B726:E728" si="128">B691+B113+B84+B551+B467+B440+B413+B386+B334+B307</f>
        <v>0</v>
      </c>
      <c r="C726" s="6">
        <f t="shared" si="128"/>
        <v>0</v>
      </c>
      <c r="D726" s="6">
        <f t="shared" si="128"/>
        <v>0</v>
      </c>
      <c r="E726" s="6">
        <f t="shared" si="128"/>
        <v>0</v>
      </c>
    </row>
    <row r="727" spans="1:5" ht="18" customHeight="1" thickBot="1" x14ac:dyDescent="0.3">
      <c r="A727" s="8" t="s">
        <v>72</v>
      </c>
      <c r="B727" s="6">
        <f t="shared" si="128"/>
        <v>0</v>
      </c>
      <c r="C727" s="6">
        <f t="shared" si="128"/>
        <v>0</v>
      </c>
      <c r="D727" s="6">
        <f t="shared" si="128"/>
        <v>0</v>
      </c>
      <c r="E727" s="6">
        <f t="shared" si="128"/>
        <v>0</v>
      </c>
    </row>
    <row r="728" spans="1:5" ht="15.75" customHeight="1" thickBot="1" x14ac:dyDescent="0.3">
      <c r="A728" s="8" t="s">
        <v>73</v>
      </c>
      <c r="B728" s="6">
        <f t="shared" si="128"/>
        <v>0</v>
      </c>
      <c r="C728" s="6">
        <f t="shared" si="128"/>
        <v>0</v>
      </c>
      <c r="D728" s="6">
        <f t="shared" si="128"/>
        <v>0</v>
      </c>
      <c r="E728" s="6">
        <f t="shared" si="128"/>
        <v>0</v>
      </c>
    </row>
    <row r="729" spans="1:5" ht="20.100000000000001" customHeight="1" thickBot="1" x14ac:dyDescent="0.3">
      <c r="A729" s="18" t="s">
        <v>35</v>
      </c>
      <c r="B729" s="19">
        <f>IF(B697-B696=0,0,"Error")</f>
        <v>0</v>
      </c>
      <c r="C729" s="19">
        <f>IF(C697-C696=0,0,"Error")</f>
        <v>0</v>
      </c>
      <c r="D729" s="19">
        <f>IF(D697-D696=0,0,"Error")</f>
        <v>0</v>
      </c>
      <c r="E729" s="19">
        <f>IF(E697-E696=0,0,"Error")</f>
        <v>0</v>
      </c>
    </row>
    <row r="730" spans="1:5" ht="17.25" customHeight="1" x14ac:dyDescent="0.25"/>
    <row r="732" spans="1:5" ht="12.75" customHeight="1" x14ac:dyDescent="0.25"/>
    <row r="733" spans="1:5" ht="9" customHeight="1" x14ac:dyDescent="0.25"/>
    <row r="734" spans="1:5" ht="15.75" customHeight="1" x14ac:dyDescent="0.25"/>
    <row r="737" spans="1:2" x14ac:dyDescent="0.25">
      <c r="A737" s="7"/>
      <c r="B737" s="7"/>
    </row>
    <row r="740" spans="1:2" ht="15.75" customHeight="1" x14ac:dyDescent="0.25"/>
    <row r="741" spans="1:2" ht="12.75" customHeight="1" x14ac:dyDescent="0.25"/>
    <row r="742" spans="1:2" ht="9" customHeight="1" x14ac:dyDescent="0.25"/>
    <row r="754" spans="1:2" ht="25.5" customHeight="1" x14ac:dyDescent="0.25"/>
    <row r="756" spans="1:2" ht="17.25" customHeight="1" x14ac:dyDescent="0.25"/>
    <row r="758" spans="1:2" ht="12.75" customHeight="1" x14ac:dyDescent="0.25"/>
    <row r="759" spans="1:2" ht="9" customHeight="1" x14ac:dyDescent="0.25"/>
    <row r="763" spans="1:2" x14ac:dyDescent="0.25">
      <c r="A763" s="7"/>
      <c r="B763" s="7"/>
    </row>
    <row r="766" spans="1:2" ht="15.75" customHeight="1" x14ac:dyDescent="0.25"/>
    <row r="767" spans="1:2" ht="12.75" customHeight="1" x14ac:dyDescent="0.25"/>
    <row r="768" spans="1:2" ht="9" customHeight="1" x14ac:dyDescent="0.25"/>
    <row r="781" ht="27" customHeight="1" x14ac:dyDescent="0.25"/>
    <row r="784" ht="15.75" customHeight="1" x14ac:dyDescent="0.25"/>
    <row r="810" ht="15.75" customHeight="1" x14ac:dyDescent="0.25"/>
    <row r="816" ht="15" customHeight="1" x14ac:dyDescent="0.25"/>
    <row r="818" ht="19.5" customHeight="1" x14ac:dyDescent="0.25"/>
    <row r="820" ht="47.25" customHeight="1" x14ac:dyDescent="0.25"/>
    <row r="839" ht="15.75" customHeight="1" x14ac:dyDescent="0.25"/>
    <row r="864" ht="15.75" customHeight="1" x14ac:dyDescent="0.25"/>
    <row r="889" ht="15.75" customHeight="1" x14ac:dyDescent="0.25"/>
    <row r="915" ht="15.75" customHeight="1" x14ac:dyDescent="0.25"/>
  </sheetData>
  <mergeCells count="186">
    <mergeCell ref="A1:E1"/>
    <mergeCell ref="A673:A674"/>
    <mergeCell ref="A681:E681"/>
    <mergeCell ref="A682:A683"/>
    <mergeCell ref="A667:E667"/>
    <mergeCell ref="B668:E668"/>
    <mergeCell ref="D669:E669"/>
    <mergeCell ref="B670:E670"/>
    <mergeCell ref="B671:E671"/>
    <mergeCell ref="B672:E672"/>
    <mergeCell ref="A640:A641"/>
    <mergeCell ref="A648:E648"/>
    <mergeCell ref="A649:A650"/>
    <mergeCell ref="B663:E663"/>
    <mergeCell ref="A664:E664"/>
    <mergeCell ref="A666:E666"/>
    <mergeCell ref="A614:A615"/>
    <mergeCell ref="A622:E622"/>
    <mergeCell ref="A623:A624"/>
    <mergeCell ref="D637:E637"/>
    <mergeCell ref="B638:E638"/>
    <mergeCell ref="B639:E639"/>
    <mergeCell ref="A588:A589"/>
    <mergeCell ref="A596:E596"/>
    <mergeCell ref="A597:A598"/>
    <mergeCell ref="D611:E611"/>
    <mergeCell ref="B612:E612"/>
    <mergeCell ref="B613:E613"/>
    <mergeCell ref="A582:E582"/>
    <mergeCell ref="A583:E583"/>
    <mergeCell ref="B584:E584"/>
    <mergeCell ref="D585:E585"/>
    <mergeCell ref="B586:E586"/>
    <mergeCell ref="B587:E587"/>
    <mergeCell ref="D556:E556"/>
    <mergeCell ref="B557:E557"/>
    <mergeCell ref="B558:E558"/>
    <mergeCell ref="A559:A560"/>
    <mergeCell ref="A567:E567"/>
    <mergeCell ref="A568:A569"/>
    <mergeCell ref="B530:E530"/>
    <mergeCell ref="B531:E531"/>
    <mergeCell ref="B532:E532"/>
    <mergeCell ref="A533:A534"/>
    <mergeCell ref="A541:E541"/>
    <mergeCell ref="A542:A543"/>
    <mergeCell ref="B504:E504"/>
    <mergeCell ref="A505:A506"/>
    <mergeCell ref="A513:E513"/>
    <mergeCell ref="A514:A515"/>
    <mergeCell ref="B528:E528"/>
    <mergeCell ref="D529:E529"/>
    <mergeCell ref="A485:E485"/>
    <mergeCell ref="A486:A487"/>
    <mergeCell ref="B500:E500"/>
    <mergeCell ref="D501:E501"/>
    <mergeCell ref="B502:E502"/>
    <mergeCell ref="B503:E503"/>
    <mergeCell ref="A458:A459"/>
    <mergeCell ref="B472:E472"/>
    <mergeCell ref="B474:E474"/>
    <mergeCell ref="B475:E475"/>
    <mergeCell ref="B476:E476"/>
    <mergeCell ref="A477:A478"/>
    <mergeCell ref="D445:E445"/>
    <mergeCell ref="B446:E446"/>
    <mergeCell ref="B447:E447"/>
    <mergeCell ref="B448:E448"/>
    <mergeCell ref="A449:A450"/>
    <mergeCell ref="A457:E457"/>
    <mergeCell ref="B419:E419"/>
    <mergeCell ref="B420:E420"/>
    <mergeCell ref="B421:E421"/>
    <mergeCell ref="A422:A423"/>
    <mergeCell ref="A430:E430"/>
    <mergeCell ref="A431:A432"/>
    <mergeCell ref="B393:E393"/>
    <mergeCell ref="B394:E394"/>
    <mergeCell ref="A395:A396"/>
    <mergeCell ref="A403:E403"/>
    <mergeCell ref="A404:A405"/>
    <mergeCell ref="D418:E418"/>
    <mergeCell ref="B367:E367"/>
    <mergeCell ref="A368:A369"/>
    <mergeCell ref="A376:E376"/>
    <mergeCell ref="A377:A378"/>
    <mergeCell ref="D391:E391"/>
    <mergeCell ref="B392:E392"/>
    <mergeCell ref="B340:E340"/>
    <mergeCell ref="A341:A342"/>
    <mergeCell ref="A349:E349"/>
    <mergeCell ref="A350:A351"/>
    <mergeCell ref="B365:E365"/>
    <mergeCell ref="B366:E366"/>
    <mergeCell ref="B314:E314"/>
    <mergeCell ref="B315:E315"/>
    <mergeCell ref="A316:A317"/>
    <mergeCell ref="A324:E324"/>
    <mergeCell ref="A325:A326"/>
    <mergeCell ref="B339:E339"/>
    <mergeCell ref="B288:E288"/>
    <mergeCell ref="A289:A290"/>
    <mergeCell ref="A297:E297"/>
    <mergeCell ref="A298:A299"/>
    <mergeCell ref="D312:E312"/>
    <mergeCell ref="B313:E313"/>
    <mergeCell ref="A257:A258"/>
    <mergeCell ref="A282:E282"/>
    <mergeCell ref="A283:E283"/>
    <mergeCell ref="B284:E284"/>
    <mergeCell ref="D285:E285"/>
    <mergeCell ref="B286:E286"/>
    <mergeCell ref="B287:E287"/>
    <mergeCell ref="A220:A221"/>
    <mergeCell ref="B245:E245"/>
    <mergeCell ref="B246:E246"/>
    <mergeCell ref="B247:E247"/>
    <mergeCell ref="A248:A249"/>
    <mergeCell ref="A256:E256"/>
    <mergeCell ref="A207:E207"/>
    <mergeCell ref="B208:E208"/>
    <mergeCell ref="B209:E209"/>
    <mergeCell ref="B210:E210"/>
    <mergeCell ref="A211:A212"/>
    <mergeCell ref="A219:E219"/>
    <mergeCell ref="B174:E174"/>
    <mergeCell ref="A175:A176"/>
    <mergeCell ref="A183:E183"/>
    <mergeCell ref="A184:A185"/>
    <mergeCell ref="B198:E198"/>
    <mergeCell ref="A199:E199"/>
    <mergeCell ref="B149:E149"/>
    <mergeCell ref="A150:A151"/>
    <mergeCell ref="A157:E157"/>
    <mergeCell ref="A158:A159"/>
    <mergeCell ref="D172:E172"/>
    <mergeCell ref="B173:E173"/>
    <mergeCell ref="A123:A124"/>
    <mergeCell ref="A131:E131"/>
    <mergeCell ref="A132:A133"/>
    <mergeCell ref="D146:E146"/>
    <mergeCell ref="B147:E147"/>
    <mergeCell ref="B148:E148"/>
    <mergeCell ref="B118:E118"/>
    <mergeCell ref="D119:E119"/>
    <mergeCell ref="B120:E120"/>
    <mergeCell ref="B121:E121"/>
    <mergeCell ref="B122:E122"/>
    <mergeCell ref="D91:E91"/>
    <mergeCell ref="B92:E92"/>
    <mergeCell ref="B93:E93"/>
    <mergeCell ref="B94:E94"/>
    <mergeCell ref="A103:E103"/>
    <mergeCell ref="B64:E64"/>
    <mergeCell ref="B65:E65"/>
    <mergeCell ref="A66:A67"/>
    <mergeCell ref="A74:E74"/>
    <mergeCell ref="A75:A76"/>
    <mergeCell ref="A89:A90"/>
    <mergeCell ref="B89:E90"/>
    <mergeCell ref="A104:A105"/>
    <mergeCell ref="A95:A96"/>
    <mergeCell ref="A34:A35"/>
    <mergeCell ref="A59:E59"/>
    <mergeCell ref="A60:E60"/>
    <mergeCell ref="B61:E61"/>
    <mergeCell ref="D62:E62"/>
    <mergeCell ref="B63:E63"/>
    <mergeCell ref="A21:E21"/>
    <mergeCell ref="B22:E22"/>
    <mergeCell ref="B23:E23"/>
    <mergeCell ref="B24:E24"/>
    <mergeCell ref="A25:A26"/>
    <mergeCell ref="A33:E33"/>
    <mergeCell ref="A2:E2"/>
    <mergeCell ref="A9:E10"/>
    <mergeCell ref="B11:E11"/>
    <mergeCell ref="A12:A13"/>
    <mergeCell ref="B17:E17"/>
    <mergeCell ref="A18:E18"/>
    <mergeCell ref="A20:E20"/>
    <mergeCell ref="A3:E3"/>
    <mergeCell ref="B5:E5"/>
    <mergeCell ref="B6:E6"/>
    <mergeCell ref="B7:E7"/>
    <mergeCell ref="A8:E8"/>
  </mergeCells>
  <pageMargins left="0.7" right="0.7" top="0.75" bottom="0.75" header="0.3" footer="0.3"/>
  <pageSetup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Formati 1 Misioni</vt:lpstr>
      <vt:lpstr>01110-PMA</vt:lpstr>
      <vt:lpstr>04520-Transporti Rrugor</vt:lpstr>
      <vt:lpstr>04550-Transporti Hekurudhor</vt:lpstr>
      <vt:lpstr>04540-Transporti Detar</vt:lpstr>
      <vt:lpstr>04560-Transporti Ajror</vt:lpstr>
      <vt:lpstr>06370-Ujesjelles-Kanalizime</vt:lpstr>
      <vt:lpstr>06220-Mbetjet Urbane</vt:lpstr>
      <vt:lpstr>04430-Burimet Natyrore</vt:lpstr>
      <vt:lpstr>04440-Industria</vt:lpstr>
      <vt:lpstr>06180-Planifikimi Urban</vt:lpstr>
      <vt:lpstr>'01110-PMA'!Print_Area</vt:lpstr>
      <vt:lpstr>'04430-Burimet Natyrore'!Print_Area</vt:lpstr>
      <vt:lpstr>'04440-Industria'!Print_Area</vt:lpstr>
      <vt:lpstr>'04520-Transporti Rrugor'!Print_Area</vt:lpstr>
      <vt:lpstr>'04540-Transporti Detar'!Print_Area</vt:lpstr>
      <vt:lpstr>'06180-Planifikimi Urban'!Print_Area</vt:lpstr>
      <vt:lpstr>'06370-Ujesjelles-Kanalizime'!Print_Area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Gentian Opre</dc:creator>
  <cp:lastModifiedBy>Valion Cenalia</cp:lastModifiedBy>
  <cp:lastPrinted>2018-03-23T14:25:56Z</cp:lastPrinted>
  <dcterms:created xsi:type="dcterms:W3CDTF">2018-03-05T12:29:59Z</dcterms:created>
  <dcterms:modified xsi:type="dcterms:W3CDTF">2019-08-29T13:17:55Z</dcterms:modified>
</cp:coreProperties>
</file>